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charts/chartEx3.xml" ContentType="application/vnd.ms-office.chartex+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6.xml" ContentType="application/vnd.openxmlformats-officedocument.drawing+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7.xml" ContentType="application/vnd.openxmlformats-officedocument.drawing+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8.xml" ContentType="application/vnd.openxmlformats-officedocument.drawing+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2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24.xml" ContentType="application/vnd.openxmlformats-officedocument.drawing+xml"/>
  <Override PartName="/xl/comments5.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omments6.xml" ContentType="application/vnd.openxmlformats-officedocument.spreadsheetml.comments+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G:\.shortcut-targets-by-id\0ByxACV_Yl0oQNHhraXl3bXpfVWs\CIPS\5-Communications (ER)\1 - ER Admin &amp; Internal Reports\3 - ER Department Reports\ER Reports and Database (2021)\"/>
    </mc:Choice>
  </mc:AlternateContent>
  <xr:revisionPtr revIDLastSave="0" documentId="13_ncr:1_{B9D13348-8DD9-49B8-A1DB-7876F76EBAC0}" xr6:coauthVersionLast="47" xr6:coauthVersionMax="47" xr10:uidLastSave="{00000000-0000-0000-0000-000000000000}"/>
  <bookViews>
    <workbookView xWindow="-120" yWindow="-120" windowWidth="20730" windowHeight="11760" tabRatio="880" firstSheet="18" activeTab="26" xr2:uid="{00000000-000D-0000-FFFF-FFFF00000000}"/>
  </bookViews>
  <sheets>
    <sheet name="Summary_Template" sheetId="48" r:id="rId1"/>
    <sheet name="Saved_Summary" sheetId="49" r:id="rId2"/>
    <sheet name="Monthly_Digital_Summary" sheetId="33" r:id="rId3"/>
    <sheet name="Monthly_Digital1" sheetId="34" r:id="rId4"/>
    <sheet name="Monthly_Digital1_2" sheetId="50" r:id="rId5"/>
    <sheet name="Monthly_Digital2" sheetId="35" r:id="rId6"/>
    <sheet name="Monthly_Digital2_2" sheetId="51" r:id="rId7"/>
    <sheet name="Monthly_Digital3" sheetId="36" r:id="rId8"/>
    <sheet name="Monthly_Digital4" sheetId="37" r:id="rId9"/>
    <sheet name="Monthly_Digital5" sheetId="38" r:id="rId10"/>
    <sheet name="Yearly_Digital1" sheetId="42" r:id="rId11"/>
    <sheet name="Yearly_Digital1_2" sheetId="52" r:id="rId12"/>
    <sheet name="Yearly_Digital2" sheetId="43" r:id="rId13"/>
    <sheet name="Yearly_Digital2_2" sheetId="53" r:id="rId14"/>
    <sheet name="Yearly_Digital3" sheetId="44" r:id="rId15"/>
    <sheet name="Yearly_Digital4" sheetId="45" r:id="rId16"/>
    <sheet name="Yearly_Digital5" sheetId="47" r:id="rId17"/>
    <sheet name="Yearly_Digital5_2" sheetId="54" r:id="rId18"/>
    <sheet name="Website" sheetId="18" r:id="rId19"/>
    <sheet name="Facebook" sheetId="19" r:id="rId20"/>
    <sheet name="Twitter" sheetId="20" r:id="rId21"/>
    <sheet name="Instagram" sheetId="21" r:id="rId22"/>
    <sheet name="LinkedIn" sheetId="22" r:id="rId23"/>
    <sheet name="Youtube" sheetId="23" r:id="rId24"/>
    <sheet name="Newsletter_INA" sheetId="24" r:id="rId25"/>
    <sheet name="Newsletter_EN" sheetId="25" r:id="rId26"/>
    <sheet name="Paper_Views_Downloads" sheetId="4" r:id="rId27"/>
    <sheet name="Paper_Neliti" sheetId="9" r:id="rId28"/>
    <sheet name="Video" sheetId="14" r:id="rId29"/>
    <sheet name="Podcast" sheetId="13" r:id="rId30"/>
    <sheet name="Social_Media_Stakeholders_Engag" sheetId="16" r:id="rId31"/>
    <sheet name="Processing_Formatted" sheetId="41" r:id="rId32"/>
    <sheet name="Processing" sheetId="39" r:id="rId33"/>
    <sheet name="Filter" sheetId="17" r:id="rId34"/>
  </sheets>
  <definedNames>
    <definedName name="_xlchart.v1.0" hidden="1">Monthly_Digital1!$B$21:$B$25</definedName>
    <definedName name="_xlchart.v1.1" hidden="1">Monthly_Digital1!$C$21:$C$25</definedName>
    <definedName name="_xlchart.v1.2" hidden="1">Yearly_Digital1!$B$21:$B$25</definedName>
    <definedName name="_xlchart.v1.3" hidden="1">Yearly_Digital1!$C$21:$C$25</definedName>
    <definedName name="_xlnm.Print_Area" localSheetId="19">Facebook!$A$1:$L$17</definedName>
    <definedName name="_xlnm.Print_Area" localSheetId="21">Instagram!$A$1:$K$31</definedName>
    <definedName name="_xlnm.Print_Area" localSheetId="22">LinkedIn!$A$1:$H$17</definedName>
    <definedName name="_xlnm.Print_Area" localSheetId="2">Monthly_Digital_Summary!$A$5:$M$26</definedName>
    <definedName name="_xlnm.Print_Area" localSheetId="3">Monthly_Digital1!$A$6:$O$34</definedName>
    <definedName name="_xlnm.Print_Area" localSheetId="4">Monthly_Digital1_2!$A$6:$O$19</definedName>
    <definedName name="_xlnm.Print_Area" localSheetId="5">Monthly_Digital2!$A$6:$O$23</definedName>
    <definedName name="_xlnm.Print_Area" localSheetId="6">Monthly_Digital2_2!$A$6:$O$30</definedName>
    <definedName name="_xlnm.Print_Area" localSheetId="7">Monthly_Digital3!$A$6:$K$16</definedName>
    <definedName name="_xlnm.Print_Area" localSheetId="8">Monthly_Digital4!$A$6:$K$16</definedName>
    <definedName name="_xlnm.Print_Area" localSheetId="9">Monthly_Digital5!$A$6:$P$41</definedName>
    <definedName name="_xlnm.Print_Area" localSheetId="24">Newsletter_INA!$A$1:$I$33</definedName>
    <definedName name="_xlnm.Print_Area" localSheetId="20">Twitter!$A$1:$J$17</definedName>
    <definedName name="_xlnm.Print_Area" localSheetId="18">Website!$A$1:$N$27</definedName>
    <definedName name="_xlnm.Print_Area" localSheetId="10">Yearly_Digital1!$A$5:$O$34</definedName>
    <definedName name="_xlnm.Print_Area" localSheetId="11">Yearly_Digital1_2!$A$6:$O$19</definedName>
    <definedName name="_xlnm.Print_Area" localSheetId="12">Yearly_Digital2!$A$5:$O$23</definedName>
    <definedName name="_xlnm.Print_Area" localSheetId="13">Yearly_Digital2_2!$A$6:$O$30</definedName>
    <definedName name="_xlnm.Print_Area" localSheetId="14">Yearly_Digital3!$A$5:$K$25</definedName>
    <definedName name="_xlnm.Print_Area" localSheetId="15">Yearly_Digital4!$A$5:$K$24</definedName>
    <definedName name="_xlnm.Print_Area" localSheetId="16">Yearly_Digital5!$A$5:$N$46</definedName>
    <definedName name="_xlnm.Print_Area" localSheetId="17">Yearly_Digital5_2!$A$5:$N$43</definedName>
    <definedName name="_xlnm.Print_Area" localSheetId="23">Youtube!$A$1:$J$47</definedName>
    <definedName name="_xlnm.Print_Titles" localSheetId="2">Monthly_Digital_Summary!$5:$5</definedName>
    <definedName name="_xlnm.Print_Titles" localSheetId="3">Monthly_Digital1!$5:$8</definedName>
    <definedName name="_xlnm.Print_Titles" localSheetId="4">Monthly_Digital1_2!$5:$8</definedName>
    <definedName name="_xlnm.Print_Titles" localSheetId="5">Monthly_Digital2!$5:$8</definedName>
    <definedName name="_xlnm.Print_Titles" localSheetId="6">Monthly_Digital2_2!$5:$8</definedName>
    <definedName name="_xlnm.Print_Titles" localSheetId="7">Monthly_Digital3!$15:$16</definedName>
    <definedName name="_xlnm.Print_Titles" localSheetId="8">Monthly_Digital4!$5:$8</definedName>
    <definedName name="_xlnm.Print_Titles" localSheetId="9">Monthly_Digital5!$5:$8</definedName>
    <definedName name="_xlnm.Print_Titles" localSheetId="10">Yearly_Digital1!$5:$8</definedName>
    <definedName name="_xlnm.Print_Titles" localSheetId="11">Yearly_Digital1_2!$5:$8</definedName>
    <definedName name="_xlnm.Print_Titles" localSheetId="12">Yearly_Digital2!$5:$8</definedName>
    <definedName name="_xlnm.Print_Titles" localSheetId="13">Yearly_Digital2_2!$5:$8</definedName>
    <definedName name="_xlnm.Print_Titles" localSheetId="14">Yearly_Digital3!$5:$8</definedName>
    <definedName name="_xlnm.Print_Titles" localSheetId="15">Yearly_Digital4!$5:$8</definedName>
    <definedName name="_xlnm.Print_Titles" localSheetId="16">Yearly_Digital5!$5:$8</definedName>
    <definedName name="_xlnm.Print_Titles" localSheetId="17">Yearly_Digital5_2!$5:$8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103" i="19" l="1"/>
  <c r="J103" i="19"/>
  <c r="SJ179" i="9" a="1"/>
  <c r="SJ179" i="9" s="1"/>
  <c r="SK179" i="9" a="1"/>
  <c r="SK179" i="9" s="1"/>
  <c r="SL179" i="9" a="1"/>
  <c r="SL179" i="9" s="1"/>
  <c r="SM179" i="9" a="1"/>
  <c r="SM179" i="9" s="1"/>
  <c r="SN179" i="9" a="1"/>
  <c r="SN179" i="9" s="1"/>
  <c r="SJ180" i="9" a="1"/>
  <c r="SJ180" i="9" s="1"/>
  <c r="SK180" i="9" a="1"/>
  <c r="SK180" i="9"/>
  <c r="SL180" i="9" a="1"/>
  <c r="SL180" i="9" s="1"/>
  <c r="SM180" i="9" a="1"/>
  <c r="SM180" i="9" s="1"/>
  <c r="SN180" i="9" a="1"/>
  <c r="SN180" i="9" s="1"/>
  <c r="SJ181" i="9" a="1"/>
  <c r="SJ181" i="9" s="1"/>
  <c r="SK181" i="9" a="1"/>
  <c r="SK181" i="9"/>
  <c r="SL181" i="9" a="1"/>
  <c r="SL181" i="9" s="1"/>
  <c r="SM181" i="9" a="1"/>
  <c r="SM181" i="9" s="1"/>
  <c r="SN181" i="9" a="1"/>
  <c r="SN181" i="9"/>
  <c r="SJ182" i="9" a="1"/>
  <c r="SJ182" i="9" s="1"/>
  <c r="SK182" i="9" a="1"/>
  <c r="SK182" i="9" s="1"/>
  <c r="SL182" i="9" a="1"/>
  <c r="SL182" i="9" s="1"/>
  <c r="SM182" i="9" a="1"/>
  <c r="SM182" i="9" s="1"/>
  <c r="SN182" i="9" a="1"/>
  <c r="SN182" i="9"/>
  <c r="SJ176" i="9" a="1"/>
  <c r="SJ176" i="9" s="1"/>
  <c r="SK176" i="9" a="1"/>
  <c r="SK176" i="9" s="1"/>
  <c r="SL176" i="9" a="1"/>
  <c r="SL176" i="9" s="1"/>
  <c r="SM176" i="9" a="1"/>
  <c r="SM176" i="9" s="1"/>
  <c r="SN176" i="9" a="1"/>
  <c r="SN176" i="9" s="1"/>
  <c r="SJ177" i="9" a="1"/>
  <c r="SJ177" i="9" s="1"/>
  <c r="SK177" i="9" a="1"/>
  <c r="SK177" i="9" s="1"/>
  <c r="SL177" i="9" a="1"/>
  <c r="SL177" i="9" s="1"/>
  <c r="SM177" i="9" a="1"/>
  <c r="SM177" i="9" s="1"/>
  <c r="SN177" i="9" a="1"/>
  <c r="SN177" i="9" s="1"/>
  <c r="SJ178" i="9" a="1"/>
  <c r="SJ178" i="9" s="1"/>
  <c r="SK178" i="9" a="1"/>
  <c r="SK178" i="9"/>
  <c r="SL178" i="9" a="1"/>
  <c r="SL178" i="9" s="1"/>
  <c r="SM178" i="9" a="1"/>
  <c r="SM178" i="9" s="1"/>
  <c r="SN178" i="9" a="1"/>
  <c r="SN178" i="9" s="1"/>
  <c r="SN175" i="9" a="1"/>
  <c r="SN175" i="9" s="1"/>
  <c r="SM175" i="9" a="1"/>
  <c r="SM175" i="9" s="1"/>
  <c r="SL175" i="9" a="1"/>
  <c r="SL175" i="9" s="1"/>
  <c r="SK175" i="9" a="1"/>
  <c r="SK175" i="9" s="1"/>
  <c r="SJ175" i="9" a="1"/>
  <c r="SJ175" i="9" s="1"/>
  <c r="C45" i="23"/>
  <c r="J103" i="20"/>
  <c r="G102" i="19"/>
  <c r="H102" i="19" s="1"/>
  <c r="C102" i="19"/>
  <c r="D102" i="19"/>
  <c r="B73" i="21"/>
  <c r="B74" i="21" s="1"/>
  <c r="OI192" i="4" a="1"/>
  <c r="OI192" i="4" s="1"/>
  <c r="OH192" i="4" a="1"/>
  <c r="OH192" i="4" s="1"/>
  <c r="OG192" i="4" a="1"/>
  <c r="OG192" i="4" s="1"/>
  <c r="OF192" i="4" a="1"/>
  <c r="OF192" i="4" s="1"/>
  <c r="OE192" i="4" a="1"/>
  <c r="OE192" i="4" s="1"/>
  <c r="OD192" i="4" a="1"/>
  <c r="OD192" i="4" s="1"/>
  <c r="OC192" i="4" a="1"/>
  <c r="OC192" i="4" s="1"/>
  <c r="LH192" i="4" a="1"/>
  <c r="LH192" i="4" s="1"/>
  <c r="LG192" i="4" a="1"/>
  <c r="LG192" i="4" s="1"/>
  <c r="LF192" i="4" a="1"/>
  <c r="LF192" i="4" s="1"/>
  <c r="LE192" i="4" a="1"/>
  <c r="LE192" i="4" s="1"/>
  <c r="LD192" i="4" a="1"/>
  <c r="LD192" i="4" s="1"/>
  <c r="LC192" i="4" a="1"/>
  <c r="LC192" i="4" s="1"/>
  <c r="LB192" i="4" a="1"/>
  <c r="LB192" i="4" s="1"/>
  <c r="IG192" i="4" a="1"/>
  <c r="IG192" i="4" s="1"/>
  <c r="IF192" i="4" a="1"/>
  <c r="IF192" i="4" s="1"/>
  <c r="IE192" i="4" a="1"/>
  <c r="IE192" i="4" s="1"/>
  <c r="ID192" i="4" a="1"/>
  <c r="ID192" i="4" s="1"/>
  <c r="IC192" i="4" a="1"/>
  <c r="IC192" i="4" s="1"/>
  <c r="IB192" i="4" a="1"/>
  <c r="IB192" i="4" s="1"/>
  <c r="IA192" i="4" a="1"/>
  <c r="IA192" i="4" s="1"/>
  <c r="FF192" i="4" a="1"/>
  <c r="FF192" i="4" s="1"/>
  <c r="FE192" i="4" a="1"/>
  <c r="FE192" i="4" s="1"/>
  <c r="FD192" i="4" a="1"/>
  <c r="FD192" i="4" s="1"/>
  <c r="FC192" i="4" a="1"/>
  <c r="FC192" i="4" s="1"/>
  <c r="FB192" i="4" a="1"/>
  <c r="FB192" i="4" s="1"/>
  <c r="FA192" i="4" a="1"/>
  <c r="FA192" i="4" s="1"/>
  <c r="EZ192" i="4" a="1"/>
  <c r="EZ192" i="4" s="1"/>
  <c r="CE192" i="4" a="1"/>
  <c r="CE192" i="4" s="1"/>
  <c r="CD192" i="4" a="1"/>
  <c r="CD192" i="4" s="1"/>
  <c r="CC192" i="4" a="1"/>
  <c r="CC192" i="4" s="1"/>
  <c r="CB192" i="4" a="1"/>
  <c r="CB192" i="4" s="1"/>
  <c r="CA192" i="4" a="1"/>
  <c r="CA192" i="4" s="1"/>
  <c r="BZ192" i="4" a="1"/>
  <c r="BZ192" i="4" s="1"/>
  <c r="BY192" i="4" a="1"/>
  <c r="BY192" i="4" s="1"/>
  <c r="OI191" i="4" a="1"/>
  <c r="OI191" i="4" s="1"/>
  <c r="OH191" i="4" a="1"/>
  <c r="OH191" i="4" s="1"/>
  <c r="OG191" i="4" a="1"/>
  <c r="OG191" i="4" s="1"/>
  <c r="OF191" i="4" a="1"/>
  <c r="OF191" i="4" s="1"/>
  <c r="OE191" i="4" a="1"/>
  <c r="OE191" i="4" s="1"/>
  <c r="OD191" i="4" a="1"/>
  <c r="OD191" i="4" s="1"/>
  <c r="OC191" i="4" a="1"/>
  <c r="OC191" i="4" s="1"/>
  <c r="LH191" i="4" a="1"/>
  <c r="LH191" i="4" s="1"/>
  <c r="LG191" i="4" a="1"/>
  <c r="LG191" i="4" s="1"/>
  <c r="LF191" i="4" a="1"/>
  <c r="LF191" i="4" s="1"/>
  <c r="LE191" i="4" a="1"/>
  <c r="LE191" i="4" s="1"/>
  <c r="LD191" i="4" a="1"/>
  <c r="LD191" i="4" s="1"/>
  <c r="LC191" i="4" a="1"/>
  <c r="LC191" i="4" s="1"/>
  <c r="LB191" i="4" a="1"/>
  <c r="LB191" i="4" s="1"/>
  <c r="IG191" i="4" a="1"/>
  <c r="IG191" i="4" s="1"/>
  <c r="IF191" i="4" a="1"/>
  <c r="IF191" i="4" s="1"/>
  <c r="IE191" i="4" a="1"/>
  <c r="IE191" i="4" s="1"/>
  <c r="ID191" i="4" a="1"/>
  <c r="ID191" i="4" s="1"/>
  <c r="IC191" i="4" a="1"/>
  <c r="IC191" i="4" s="1"/>
  <c r="IB191" i="4" a="1"/>
  <c r="IB191" i="4" s="1"/>
  <c r="IA191" i="4" a="1"/>
  <c r="IA191" i="4" s="1"/>
  <c r="FF191" i="4" a="1"/>
  <c r="FF191" i="4" s="1"/>
  <c r="FE191" i="4" a="1"/>
  <c r="FE191" i="4" s="1"/>
  <c r="FD191" i="4" a="1"/>
  <c r="FD191" i="4" s="1"/>
  <c r="FC191" i="4" a="1"/>
  <c r="FC191" i="4" s="1"/>
  <c r="FB191" i="4" a="1"/>
  <c r="FB191" i="4" s="1"/>
  <c r="FA191" i="4" a="1"/>
  <c r="FA191" i="4" s="1"/>
  <c r="EZ191" i="4" a="1"/>
  <c r="EZ191" i="4" s="1"/>
  <c r="CE191" i="4" a="1"/>
  <c r="CE191" i="4" s="1"/>
  <c r="CD191" i="4" a="1"/>
  <c r="CD191" i="4" s="1"/>
  <c r="CC191" i="4" a="1"/>
  <c r="CC191" i="4" s="1"/>
  <c r="CB191" i="4" a="1"/>
  <c r="CB191" i="4" s="1"/>
  <c r="CA191" i="4" a="1"/>
  <c r="CA191" i="4" s="1"/>
  <c r="BZ191" i="4" a="1"/>
  <c r="BZ191" i="4" s="1"/>
  <c r="BY191" i="4" a="1"/>
  <c r="BY191" i="4" s="1"/>
  <c r="OI190" i="4" a="1"/>
  <c r="OI190" i="4" s="1"/>
  <c r="OH190" i="4" a="1"/>
  <c r="OH190" i="4" s="1"/>
  <c r="OG190" i="4" a="1"/>
  <c r="OG190" i="4" s="1"/>
  <c r="OF190" i="4" a="1"/>
  <c r="OF190" i="4" s="1"/>
  <c r="OE190" i="4" a="1"/>
  <c r="OE190" i="4" s="1"/>
  <c r="OD190" i="4" a="1"/>
  <c r="OD190" i="4" s="1"/>
  <c r="OC190" i="4" a="1"/>
  <c r="OC190" i="4" s="1"/>
  <c r="LH190" i="4" a="1"/>
  <c r="LH190" i="4" s="1"/>
  <c r="LG190" i="4" a="1"/>
  <c r="LG190" i="4" s="1"/>
  <c r="LF190" i="4" a="1"/>
  <c r="LF190" i="4" s="1"/>
  <c r="LE190" i="4" a="1"/>
  <c r="LE190" i="4" s="1"/>
  <c r="LD190" i="4" a="1"/>
  <c r="LD190" i="4" s="1"/>
  <c r="LC190" i="4" a="1"/>
  <c r="LC190" i="4" s="1"/>
  <c r="LB190" i="4" a="1"/>
  <c r="LB190" i="4" s="1"/>
  <c r="IG190" i="4" a="1"/>
  <c r="IG190" i="4" s="1"/>
  <c r="IF190" i="4" a="1"/>
  <c r="IF190" i="4" s="1"/>
  <c r="IE190" i="4" a="1"/>
  <c r="IE190" i="4" s="1"/>
  <c r="ID190" i="4" a="1"/>
  <c r="ID190" i="4" s="1"/>
  <c r="IC190" i="4" a="1"/>
  <c r="IC190" i="4" s="1"/>
  <c r="IB190" i="4" a="1"/>
  <c r="IB190" i="4" s="1"/>
  <c r="IA190" i="4" a="1"/>
  <c r="IA190" i="4" s="1"/>
  <c r="FF190" i="4" a="1"/>
  <c r="FF190" i="4" s="1"/>
  <c r="FE190" i="4" a="1"/>
  <c r="FE190" i="4" s="1"/>
  <c r="FD190" i="4" a="1"/>
  <c r="FD190" i="4" s="1"/>
  <c r="FC190" i="4" a="1"/>
  <c r="FC190" i="4" s="1"/>
  <c r="FB190" i="4" a="1"/>
  <c r="FB190" i="4" s="1"/>
  <c r="FA190" i="4" a="1"/>
  <c r="FA190" i="4" s="1"/>
  <c r="EZ190" i="4" a="1"/>
  <c r="EZ190" i="4" s="1"/>
  <c r="CE190" i="4" a="1"/>
  <c r="CE190" i="4" s="1"/>
  <c r="CD190" i="4" a="1"/>
  <c r="CD190" i="4" s="1"/>
  <c r="CC190" i="4" a="1"/>
  <c r="CC190" i="4" s="1"/>
  <c r="CB190" i="4" a="1"/>
  <c r="CB190" i="4" s="1"/>
  <c r="CA190" i="4" a="1"/>
  <c r="CA190" i="4" s="1"/>
  <c r="BZ190" i="4" a="1"/>
  <c r="BZ190" i="4" s="1"/>
  <c r="BY190" i="4" a="1"/>
  <c r="BY190" i="4" s="1"/>
  <c r="OI189" i="4" a="1"/>
  <c r="OI189" i="4" s="1"/>
  <c r="OH189" i="4" a="1"/>
  <c r="OH189" i="4" s="1"/>
  <c r="OG189" i="4" a="1"/>
  <c r="OG189" i="4" s="1"/>
  <c r="OF189" i="4" a="1"/>
  <c r="OF189" i="4" s="1"/>
  <c r="OE189" i="4" a="1"/>
  <c r="OE189" i="4" s="1"/>
  <c r="OD189" i="4" a="1"/>
  <c r="OD189" i="4" s="1"/>
  <c r="OC189" i="4" a="1"/>
  <c r="OC189" i="4" s="1"/>
  <c r="LH189" i="4" a="1"/>
  <c r="LH189" i="4" s="1"/>
  <c r="LG189" i="4" a="1"/>
  <c r="LG189" i="4" s="1"/>
  <c r="LF189" i="4" a="1"/>
  <c r="LF189" i="4" s="1"/>
  <c r="LE189" i="4" a="1"/>
  <c r="LE189" i="4" s="1"/>
  <c r="LD189" i="4" a="1"/>
  <c r="LD189" i="4" s="1"/>
  <c r="LC189" i="4" a="1"/>
  <c r="LC189" i="4" s="1"/>
  <c r="LB189" i="4" a="1"/>
  <c r="LB189" i="4" s="1"/>
  <c r="IG189" i="4" a="1"/>
  <c r="IG189" i="4" s="1"/>
  <c r="IF189" i="4" a="1"/>
  <c r="IF189" i="4" s="1"/>
  <c r="IE189" i="4" a="1"/>
  <c r="IE189" i="4" s="1"/>
  <c r="ID189" i="4" a="1"/>
  <c r="ID189" i="4" s="1"/>
  <c r="IC189" i="4" a="1"/>
  <c r="IC189" i="4" s="1"/>
  <c r="IB189" i="4" a="1"/>
  <c r="IB189" i="4" s="1"/>
  <c r="IA189" i="4" a="1"/>
  <c r="IA189" i="4" s="1"/>
  <c r="FF189" i="4" a="1"/>
  <c r="FF189" i="4" s="1"/>
  <c r="FE189" i="4" a="1"/>
  <c r="FE189" i="4" s="1"/>
  <c r="FD189" i="4" a="1"/>
  <c r="FD189" i="4" s="1"/>
  <c r="FC189" i="4" a="1"/>
  <c r="FC189" i="4" s="1"/>
  <c r="FB189" i="4" a="1"/>
  <c r="FB189" i="4" s="1"/>
  <c r="FA189" i="4" a="1"/>
  <c r="FA189" i="4" s="1"/>
  <c r="EZ189" i="4" a="1"/>
  <c r="EZ189" i="4" s="1"/>
  <c r="CE189" i="4" a="1"/>
  <c r="CE189" i="4" s="1"/>
  <c r="CD189" i="4" a="1"/>
  <c r="CD189" i="4" s="1"/>
  <c r="CC189" i="4" a="1"/>
  <c r="CC189" i="4" s="1"/>
  <c r="CB189" i="4" a="1"/>
  <c r="CB189" i="4" s="1"/>
  <c r="CA189" i="4" a="1"/>
  <c r="CA189" i="4" s="1"/>
  <c r="BZ189" i="4" a="1"/>
  <c r="BZ189" i="4" s="1"/>
  <c r="BY189" i="4" a="1"/>
  <c r="BY189" i="4" s="1"/>
  <c r="J101" i="19"/>
  <c r="D98" i="19"/>
  <c r="D99" i="19"/>
  <c r="OI188" i="4" a="1"/>
  <c r="OI188" i="4" s="1"/>
  <c r="OH188" i="4" a="1"/>
  <c r="OH188" i="4" s="1"/>
  <c r="OG188" i="4" a="1"/>
  <c r="OG188" i="4" s="1"/>
  <c r="OF188" i="4" a="1"/>
  <c r="OF188" i="4" s="1"/>
  <c r="OE188" i="4" a="1"/>
  <c r="OE188" i="4" s="1"/>
  <c r="OD188" i="4" a="1"/>
  <c r="OD188" i="4" s="1"/>
  <c r="OC188" i="4" a="1"/>
  <c r="OC188" i="4" s="1"/>
  <c r="LH188" i="4" a="1"/>
  <c r="LH188" i="4" s="1"/>
  <c r="LG188" i="4" a="1"/>
  <c r="LG188" i="4" s="1"/>
  <c r="LF188" i="4" a="1"/>
  <c r="LF188" i="4" s="1"/>
  <c r="LE188" i="4" a="1"/>
  <c r="LE188" i="4" s="1"/>
  <c r="LD188" i="4" a="1"/>
  <c r="LD188" i="4" s="1"/>
  <c r="LC188" i="4" a="1"/>
  <c r="LC188" i="4" s="1"/>
  <c r="LB188" i="4" a="1"/>
  <c r="LB188" i="4" s="1"/>
  <c r="IG188" i="4" a="1"/>
  <c r="IG188" i="4" s="1"/>
  <c r="IF188" i="4" a="1"/>
  <c r="IF188" i="4" s="1"/>
  <c r="IE188" i="4" a="1"/>
  <c r="IE188" i="4" s="1"/>
  <c r="ID188" i="4" a="1"/>
  <c r="ID188" i="4" s="1"/>
  <c r="IC188" i="4" a="1"/>
  <c r="IC188" i="4" s="1"/>
  <c r="IB188" i="4" a="1"/>
  <c r="IB188" i="4" s="1"/>
  <c r="IA188" i="4" a="1"/>
  <c r="IA188" i="4" s="1"/>
  <c r="FF188" i="4" a="1"/>
  <c r="FF188" i="4" s="1"/>
  <c r="FE188" i="4" a="1"/>
  <c r="FE188" i="4" s="1"/>
  <c r="FD188" i="4" a="1"/>
  <c r="FD188" i="4" s="1"/>
  <c r="FC188" i="4" a="1"/>
  <c r="FC188" i="4" s="1"/>
  <c r="FB188" i="4" a="1"/>
  <c r="FB188" i="4" s="1"/>
  <c r="FA188" i="4" a="1"/>
  <c r="FA188" i="4" s="1"/>
  <c r="EZ188" i="4" a="1"/>
  <c r="EZ188" i="4" s="1"/>
  <c r="CE188" i="4" a="1"/>
  <c r="CE188" i="4" s="1"/>
  <c r="CD188" i="4" a="1"/>
  <c r="CD188" i="4" s="1"/>
  <c r="CC188" i="4" a="1"/>
  <c r="CC188" i="4" s="1"/>
  <c r="CB188" i="4" a="1"/>
  <c r="CB188" i="4" s="1"/>
  <c r="CA188" i="4" a="1"/>
  <c r="CA188" i="4" s="1"/>
  <c r="BZ188" i="4" a="1"/>
  <c r="BZ188" i="4" s="1"/>
  <c r="BY188" i="4" a="1"/>
  <c r="BY188" i="4" s="1"/>
  <c r="OI187" i="4" a="1"/>
  <c r="OI187" i="4" s="1"/>
  <c r="OH187" i="4" a="1"/>
  <c r="OH187" i="4" s="1"/>
  <c r="OG187" i="4" a="1"/>
  <c r="OG187" i="4" s="1"/>
  <c r="OF187" i="4" a="1"/>
  <c r="OF187" i="4" s="1"/>
  <c r="OE187" i="4" a="1"/>
  <c r="OE187" i="4" s="1"/>
  <c r="OD187" i="4" a="1"/>
  <c r="OD187" i="4" s="1"/>
  <c r="OC187" i="4" a="1"/>
  <c r="OC187" i="4" s="1"/>
  <c r="LH187" i="4" a="1"/>
  <c r="LH187" i="4" s="1"/>
  <c r="LG187" i="4" a="1"/>
  <c r="LG187" i="4" s="1"/>
  <c r="LF187" i="4" a="1"/>
  <c r="LF187" i="4" s="1"/>
  <c r="LE187" i="4" a="1"/>
  <c r="LE187" i="4" s="1"/>
  <c r="LD187" i="4" a="1"/>
  <c r="LD187" i="4" s="1"/>
  <c r="LC187" i="4" a="1"/>
  <c r="LC187" i="4" s="1"/>
  <c r="LB187" i="4" a="1"/>
  <c r="LB187" i="4" s="1"/>
  <c r="IG187" i="4" a="1"/>
  <c r="IG187" i="4" s="1"/>
  <c r="IF187" i="4" a="1"/>
  <c r="IF187" i="4" s="1"/>
  <c r="IE187" i="4" a="1"/>
  <c r="IE187" i="4" s="1"/>
  <c r="ID187" i="4" a="1"/>
  <c r="ID187" i="4" s="1"/>
  <c r="IC187" i="4" a="1"/>
  <c r="IC187" i="4" s="1"/>
  <c r="IB187" i="4" a="1"/>
  <c r="IB187" i="4" s="1"/>
  <c r="IA187" i="4" a="1"/>
  <c r="IA187" i="4" s="1"/>
  <c r="FF187" i="4" a="1"/>
  <c r="FF187" i="4" s="1"/>
  <c r="FE187" i="4" a="1"/>
  <c r="FE187" i="4" s="1"/>
  <c r="FD187" i="4" a="1"/>
  <c r="FD187" i="4" s="1"/>
  <c r="FC187" i="4" a="1"/>
  <c r="FC187" i="4" s="1"/>
  <c r="FB187" i="4" a="1"/>
  <c r="FB187" i="4" s="1"/>
  <c r="FA187" i="4" a="1"/>
  <c r="FA187" i="4" s="1"/>
  <c r="EZ187" i="4" a="1"/>
  <c r="EZ187" i="4" s="1"/>
  <c r="CE187" i="4" a="1"/>
  <c r="CE187" i="4" s="1"/>
  <c r="CD187" i="4" a="1"/>
  <c r="CD187" i="4" s="1"/>
  <c r="CC187" i="4" a="1"/>
  <c r="CC187" i="4" s="1"/>
  <c r="CB187" i="4" a="1"/>
  <c r="CB187" i="4" s="1"/>
  <c r="CA187" i="4" a="1"/>
  <c r="CA187" i="4" s="1"/>
  <c r="BZ187" i="4" a="1"/>
  <c r="BZ187" i="4" s="1"/>
  <c r="BY187" i="4" a="1"/>
  <c r="BY187" i="4" s="1"/>
  <c r="C42" i="23"/>
  <c r="C43" i="23" s="1"/>
  <c r="B71" i="21"/>
  <c r="B72" i="21" s="1"/>
  <c r="J100" i="20"/>
  <c r="J101" i="20" s="1"/>
  <c r="OI186" i="4" a="1"/>
  <c r="OI186" i="4" s="1"/>
  <c r="OH186" i="4" a="1"/>
  <c r="OH186" i="4" s="1"/>
  <c r="OG186" i="4" a="1"/>
  <c r="OG186" i="4" s="1"/>
  <c r="OF186" i="4" a="1"/>
  <c r="OF186" i="4" s="1"/>
  <c r="OE186" i="4" a="1"/>
  <c r="OE186" i="4" s="1"/>
  <c r="OD186" i="4" a="1"/>
  <c r="OD186" i="4" s="1"/>
  <c r="OC186" i="4" a="1"/>
  <c r="OC186" i="4" s="1"/>
  <c r="LH186" i="4" a="1"/>
  <c r="LH186" i="4" s="1"/>
  <c r="LG186" i="4" a="1"/>
  <c r="LG186" i="4" s="1"/>
  <c r="LF186" i="4" a="1"/>
  <c r="LF186" i="4" s="1"/>
  <c r="LE186" i="4" a="1"/>
  <c r="LE186" i="4" s="1"/>
  <c r="LD186" i="4" a="1"/>
  <c r="LD186" i="4" s="1"/>
  <c r="LC186" i="4" a="1"/>
  <c r="LC186" i="4" s="1"/>
  <c r="LB186" i="4" a="1"/>
  <c r="LB186" i="4" s="1"/>
  <c r="IG186" i="4" a="1"/>
  <c r="IG186" i="4" s="1"/>
  <c r="IF186" i="4" a="1"/>
  <c r="IF186" i="4" s="1"/>
  <c r="IE186" i="4" a="1"/>
  <c r="IE186" i="4" s="1"/>
  <c r="ID186" i="4" a="1"/>
  <c r="ID186" i="4" s="1"/>
  <c r="IC186" i="4" a="1"/>
  <c r="IC186" i="4" s="1"/>
  <c r="IB186" i="4" a="1"/>
  <c r="IB186" i="4" s="1"/>
  <c r="IA186" i="4" a="1"/>
  <c r="IA186" i="4" s="1"/>
  <c r="FF186" i="4" a="1"/>
  <c r="FF186" i="4" s="1"/>
  <c r="FE186" i="4" a="1"/>
  <c r="FE186" i="4" s="1"/>
  <c r="FD186" i="4" a="1"/>
  <c r="FD186" i="4" s="1"/>
  <c r="FC186" i="4" a="1"/>
  <c r="FC186" i="4" s="1"/>
  <c r="FB186" i="4" a="1"/>
  <c r="FB186" i="4" s="1"/>
  <c r="FA186" i="4" a="1"/>
  <c r="FA186" i="4" s="1"/>
  <c r="EZ186" i="4" a="1"/>
  <c r="EZ186" i="4" s="1"/>
  <c r="CE186" i="4" a="1"/>
  <c r="CE186" i="4" s="1"/>
  <c r="CD186" i="4" a="1"/>
  <c r="CD186" i="4" s="1"/>
  <c r="CC186" i="4" a="1"/>
  <c r="CC186" i="4" s="1"/>
  <c r="CB186" i="4" a="1"/>
  <c r="CB186" i="4" s="1"/>
  <c r="CA186" i="4" a="1"/>
  <c r="CA186" i="4" s="1"/>
  <c r="BZ186" i="4" a="1"/>
  <c r="BZ186" i="4" s="1"/>
  <c r="BY186" i="4" a="1"/>
  <c r="BY186" i="4" s="1"/>
  <c r="G98" i="19"/>
  <c r="C98" i="19"/>
  <c r="G99" i="19"/>
  <c r="C99" i="19"/>
  <c r="C55" i="22"/>
  <c r="C56" i="22" s="1"/>
  <c r="C57" i="22" s="1"/>
  <c r="C58" i="22" s="1"/>
  <c r="C59" i="22" s="1"/>
  <c r="OI185" i="4" a="1"/>
  <c r="OI185" i="4" s="1"/>
  <c r="OH185" i="4" a="1"/>
  <c r="OH185" i="4" s="1"/>
  <c r="OG185" i="4" a="1"/>
  <c r="OG185" i="4" s="1"/>
  <c r="OF185" i="4" a="1"/>
  <c r="OF185" i="4" s="1"/>
  <c r="OE185" i="4" a="1"/>
  <c r="OE185" i="4" s="1"/>
  <c r="OD185" i="4" a="1"/>
  <c r="OD185" i="4" s="1"/>
  <c r="OC185" i="4" a="1"/>
  <c r="OC185" i="4" s="1"/>
  <c r="LH185" i="4" a="1"/>
  <c r="LH185" i="4" s="1"/>
  <c r="LG185" i="4" a="1"/>
  <c r="LG185" i="4" s="1"/>
  <c r="LF185" i="4" a="1"/>
  <c r="LF185" i="4" s="1"/>
  <c r="LE185" i="4" a="1"/>
  <c r="LE185" i="4" s="1"/>
  <c r="LD185" i="4" a="1"/>
  <c r="LD185" i="4" s="1"/>
  <c r="LC185" i="4" a="1"/>
  <c r="LC185" i="4" s="1"/>
  <c r="LB185" i="4" a="1"/>
  <c r="LB185" i="4" s="1"/>
  <c r="IG185" i="4" a="1"/>
  <c r="IG185" i="4" s="1"/>
  <c r="IF185" i="4" a="1"/>
  <c r="IF185" i="4" s="1"/>
  <c r="IE185" i="4" a="1"/>
  <c r="IE185" i="4" s="1"/>
  <c r="ID185" i="4" a="1"/>
  <c r="ID185" i="4" s="1"/>
  <c r="IC185" i="4" a="1"/>
  <c r="IC185" i="4" s="1"/>
  <c r="IB185" i="4" a="1"/>
  <c r="IB185" i="4" s="1"/>
  <c r="IA185" i="4" a="1"/>
  <c r="IA185" i="4" s="1"/>
  <c r="FF185" i="4" a="1"/>
  <c r="FF185" i="4" s="1"/>
  <c r="FE185" i="4" a="1"/>
  <c r="FE185" i="4" s="1"/>
  <c r="FD185" i="4" a="1"/>
  <c r="FD185" i="4" s="1"/>
  <c r="FC185" i="4" a="1"/>
  <c r="FC185" i="4" s="1"/>
  <c r="FB185" i="4" a="1"/>
  <c r="FB185" i="4" s="1"/>
  <c r="FA185" i="4" a="1"/>
  <c r="FA185" i="4" s="1"/>
  <c r="EZ185" i="4" a="1"/>
  <c r="EZ185" i="4" s="1"/>
  <c r="CE185" i="4" a="1"/>
  <c r="CE185" i="4" s="1"/>
  <c r="CD185" i="4" a="1"/>
  <c r="CD185" i="4" s="1"/>
  <c r="CC185" i="4" a="1"/>
  <c r="CC185" i="4" s="1"/>
  <c r="CB185" i="4" a="1"/>
  <c r="CB185" i="4" s="1"/>
  <c r="CA185" i="4" a="1"/>
  <c r="CA185" i="4" s="1"/>
  <c r="BZ185" i="4" a="1"/>
  <c r="BZ185" i="4" s="1"/>
  <c r="BY185" i="4" a="1"/>
  <c r="BY185" i="4" s="1"/>
  <c r="OI184" i="4" a="1"/>
  <c r="OI184" i="4" s="1"/>
  <c r="OH184" i="4" a="1"/>
  <c r="OH184" i="4" s="1"/>
  <c r="OG184" i="4" a="1"/>
  <c r="OG184" i="4" s="1"/>
  <c r="OF184" i="4" a="1"/>
  <c r="OF184" i="4" s="1"/>
  <c r="OE184" i="4" a="1"/>
  <c r="OE184" i="4" s="1"/>
  <c r="OD184" i="4" a="1"/>
  <c r="OD184" i="4" s="1"/>
  <c r="OC184" i="4" a="1"/>
  <c r="OC184" i="4" s="1"/>
  <c r="LH184" i="4" a="1"/>
  <c r="LH184" i="4" s="1"/>
  <c r="LG184" i="4" a="1"/>
  <c r="LG184" i="4" s="1"/>
  <c r="LF184" i="4" a="1"/>
  <c r="LF184" i="4" s="1"/>
  <c r="LE184" i="4" a="1"/>
  <c r="LE184" i="4" s="1"/>
  <c r="LD184" i="4" a="1"/>
  <c r="LD184" i="4" s="1"/>
  <c r="LC184" i="4" a="1"/>
  <c r="LC184" i="4" s="1"/>
  <c r="LB184" i="4" a="1"/>
  <c r="LB184" i="4" s="1"/>
  <c r="IG184" i="4" a="1"/>
  <c r="IG184" i="4" s="1"/>
  <c r="IF184" i="4" a="1"/>
  <c r="IF184" i="4" s="1"/>
  <c r="IE184" i="4" a="1"/>
  <c r="IE184" i="4" s="1"/>
  <c r="ID184" i="4" a="1"/>
  <c r="ID184" i="4" s="1"/>
  <c r="IC184" i="4" a="1"/>
  <c r="IC184" i="4" s="1"/>
  <c r="IB184" i="4" a="1"/>
  <c r="IB184" i="4" s="1"/>
  <c r="IA184" i="4" a="1"/>
  <c r="IA184" i="4" s="1"/>
  <c r="FF184" i="4" a="1"/>
  <c r="FF184" i="4" s="1"/>
  <c r="FE184" i="4" a="1"/>
  <c r="FE184" i="4" s="1"/>
  <c r="FD184" i="4" a="1"/>
  <c r="FD184" i="4" s="1"/>
  <c r="FC184" i="4" a="1"/>
  <c r="FC184" i="4" s="1"/>
  <c r="FB184" i="4" a="1"/>
  <c r="FB184" i="4" s="1"/>
  <c r="FA184" i="4" a="1"/>
  <c r="FA184" i="4" s="1"/>
  <c r="EZ184" i="4" a="1"/>
  <c r="EZ184" i="4" s="1"/>
  <c r="CE184" i="4" a="1"/>
  <c r="CE184" i="4" s="1"/>
  <c r="CD184" i="4" a="1"/>
  <c r="CD184" i="4" s="1"/>
  <c r="CC184" i="4" a="1"/>
  <c r="CC184" i="4" s="1"/>
  <c r="CB184" i="4" a="1"/>
  <c r="CB184" i="4" s="1"/>
  <c r="CA184" i="4" a="1"/>
  <c r="CA184" i="4" s="1"/>
  <c r="BZ184" i="4" a="1"/>
  <c r="BZ184" i="4" s="1"/>
  <c r="BY184" i="4" a="1"/>
  <c r="BY184" i="4" s="1"/>
  <c r="OI183" i="4" a="1"/>
  <c r="OI183" i="4" s="1"/>
  <c r="OH183" i="4" a="1"/>
  <c r="OH183" i="4" s="1"/>
  <c r="OG183" i="4" a="1"/>
  <c r="OG183" i="4" s="1"/>
  <c r="OF183" i="4" a="1"/>
  <c r="OF183" i="4" s="1"/>
  <c r="OE183" i="4" a="1"/>
  <c r="OE183" i="4" s="1"/>
  <c r="OD183" i="4" a="1"/>
  <c r="OD183" i="4" s="1"/>
  <c r="OC183" i="4" a="1"/>
  <c r="OC183" i="4" s="1"/>
  <c r="LH183" i="4" a="1"/>
  <c r="LH183" i="4" s="1"/>
  <c r="LG183" i="4" a="1"/>
  <c r="LG183" i="4" s="1"/>
  <c r="LF183" i="4" a="1"/>
  <c r="LF183" i="4" s="1"/>
  <c r="LE183" i="4" a="1"/>
  <c r="LE183" i="4" s="1"/>
  <c r="LD183" i="4" a="1"/>
  <c r="LD183" i="4" s="1"/>
  <c r="LC183" i="4" a="1"/>
  <c r="LC183" i="4" s="1"/>
  <c r="LB183" i="4" a="1"/>
  <c r="LB183" i="4" s="1"/>
  <c r="IG183" i="4" a="1"/>
  <c r="IG183" i="4" s="1"/>
  <c r="IF183" i="4" a="1"/>
  <c r="IF183" i="4" s="1"/>
  <c r="IE183" i="4" a="1"/>
  <c r="IE183" i="4" s="1"/>
  <c r="ID183" i="4" a="1"/>
  <c r="ID183" i="4" s="1"/>
  <c r="IC183" i="4" a="1"/>
  <c r="IC183" i="4" s="1"/>
  <c r="IB183" i="4" a="1"/>
  <c r="IB183" i="4" s="1"/>
  <c r="IA183" i="4" a="1"/>
  <c r="IA183" i="4" s="1"/>
  <c r="FF183" i="4" a="1"/>
  <c r="FF183" i="4" s="1"/>
  <c r="FE183" i="4" a="1"/>
  <c r="FE183" i="4" s="1"/>
  <c r="FD183" i="4" a="1"/>
  <c r="FD183" i="4" s="1"/>
  <c r="FC183" i="4" a="1"/>
  <c r="FC183" i="4" s="1"/>
  <c r="FB183" i="4" a="1"/>
  <c r="FB183" i="4" s="1"/>
  <c r="FA183" i="4" a="1"/>
  <c r="FA183" i="4" s="1"/>
  <c r="EZ183" i="4" a="1"/>
  <c r="EZ183" i="4" s="1"/>
  <c r="CE183" i="4" a="1"/>
  <c r="CE183" i="4" s="1"/>
  <c r="CD183" i="4" a="1"/>
  <c r="CD183" i="4" s="1"/>
  <c r="CC183" i="4" a="1"/>
  <c r="CC183" i="4" s="1"/>
  <c r="CB183" i="4" a="1"/>
  <c r="CB183" i="4" s="1"/>
  <c r="CA183" i="4" a="1"/>
  <c r="CA183" i="4" s="1"/>
  <c r="BZ183" i="4" a="1"/>
  <c r="BZ183" i="4" s="1"/>
  <c r="BY183" i="4" a="1"/>
  <c r="BY183" i="4" s="1"/>
  <c r="OI182" i="4" a="1"/>
  <c r="OI182" i="4" s="1"/>
  <c r="OH182" i="4" a="1"/>
  <c r="OH182" i="4" s="1"/>
  <c r="OG182" i="4" a="1"/>
  <c r="OG182" i="4" s="1"/>
  <c r="OF182" i="4" a="1"/>
  <c r="OF182" i="4" s="1"/>
  <c r="OE182" i="4" a="1"/>
  <c r="OE182" i="4" s="1"/>
  <c r="OD182" i="4" a="1"/>
  <c r="OD182" i="4" s="1"/>
  <c r="OC182" i="4" a="1"/>
  <c r="OC182" i="4" s="1"/>
  <c r="LH182" i="4" a="1"/>
  <c r="LH182" i="4" s="1"/>
  <c r="LG182" i="4" a="1"/>
  <c r="LG182" i="4" s="1"/>
  <c r="LF182" i="4" a="1"/>
  <c r="LF182" i="4" s="1"/>
  <c r="LE182" i="4" a="1"/>
  <c r="LE182" i="4" s="1"/>
  <c r="LD182" i="4" a="1"/>
  <c r="LD182" i="4" s="1"/>
  <c r="LC182" i="4" a="1"/>
  <c r="LC182" i="4" s="1"/>
  <c r="LB182" i="4" a="1"/>
  <c r="LB182" i="4" s="1"/>
  <c r="IG182" i="4" a="1"/>
  <c r="IG182" i="4" s="1"/>
  <c r="IF182" i="4" a="1"/>
  <c r="IF182" i="4" s="1"/>
  <c r="IE182" i="4" a="1"/>
  <c r="IE182" i="4" s="1"/>
  <c r="ID182" i="4" a="1"/>
  <c r="ID182" i="4" s="1"/>
  <c r="IC182" i="4" a="1"/>
  <c r="IC182" i="4" s="1"/>
  <c r="IB182" i="4" a="1"/>
  <c r="IB182" i="4" s="1"/>
  <c r="IA182" i="4" a="1"/>
  <c r="IA182" i="4" s="1"/>
  <c r="FF182" i="4" a="1"/>
  <c r="FF182" i="4" s="1"/>
  <c r="FE182" i="4" a="1"/>
  <c r="FE182" i="4" s="1"/>
  <c r="FD182" i="4" a="1"/>
  <c r="FD182" i="4" s="1"/>
  <c r="FC182" i="4" a="1"/>
  <c r="FC182" i="4" s="1"/>
  <c r="FB182" i="4" a="1"/>
  <c r="FB182" i="4" s="1"/>
  <c r="FA182" i="4" a="1"/>
  <c r="FA182" i="4" s="1"/>
  <c r="EZ182" i="4" a="1"/>
  <c r="EZ182" i="4" s="1"/>
  <c r="CE182" i="4" a="1"/>
  <c r="CE182" i="4" s="1"/>
  <c r="CD182" i="4" a="1"/>
  <c r="CD182" i="4" s="1"/>
  <c r="CC182" i="4" a="1"/>
  <c r="CC182" i="4" s="1"/>
  <c r="CB182" i="4" a="1"/>
  <c r="CB182" i="4" s="1"/>
  <c r="CA182" i="4" a="1"/>
  <c r="CA182" i="4" s="1"/>
  <c r="BZ182" i="4" a="1"/>
  <c r="BZ182" i="4" s="1"/>
  <c r="BY182" i="4" a="1"/>
  <c r="BY182" i="4" s="1"/>
  <c r="SN174" i="9" a="1"/>
  <c r="SN174" i="9" s="1"/>
  <c r="SM174" i="9" a="1"/>
  <c r="SM174" i="9" s="1"/>
  <c r="SL174" i="9" a="1"/>
  <c r="SL174" i="9" s="1"/>
  <c r="SK174" i="9" a="1"/>
  <c r="SK174" i="9" s="1"/>
  <c r="SJ174" i="9" a="1"/>
  <c r="SJ174" i="9" s="1"/>
  <c r="OQ174" i="9" a="1"/>
  <c r="OQ174" i="9" s="1"/>
  <c r="OP174" i="9" a="1"/>
  <c r="OP174" i="9" s="1"/>
  <c r="OO174" i="9" a="1"/>
  <c r="OO174" i="9" s="1"/>
  <c r="ON174" i="9" a="1"/>
  <c r="ON174" i="9" s="1"/>
  <c r="OM174" i="9" a="1"/>
  <c r="OM174" i="9" s="1"/>
  <c r="KT174" i="9" a="1"/>
  <c r="KT174" i="9" s="1"/>
  <c r="KS174" i="9" a="1"/>
  <c r="KS174" i="9" s="1"/>
  <c r="KR174" i="9" a="1"/>
  <c r="KR174" i="9" s="1"/>
  <c r="KQ174" i="9" a="1"/>
  <c r="KQ174" i="9" s="1"/>
  <c r="KP174" i="9" a="1"/>
  <c r="KP174" i="9" s="1"/>
  <c r="GW174" i="9" a="1"/>
  <c r="GW174" i="9" s="1"/>
  <c r="GV174" i="9" a="1"/>
  <c r="GV174" i="9" s="1"/>
  <c r="GU174" i="9" a="1"/>
  <c r="GU174" i="9" s="1"/>
  <c r="GT174" i="9" a="1"/>
  <c r="GT174" i="9" s="1"/>
  <c r="GS174" i="9" a="1"/>
  <c r="GS174" i="9" s="1"/>
  <c r="CZ174" i="9" a="1"/>
  <c r="CZ174" i="9" s="1"/>
  <c r="CY174" i="9" a="1"/>
  <c r="CY174" i="9" s="1"/>
  <c r="CX174" i="9" a="1"/>
  <c r="CX174" i="9" s="1"/>
  <c r="CW174" i="9" a="1"/>
  <c r="CW174" i="9" s="1"/>
  <c r="CV174" i="9" a="1"/>
  <c r="CV174" i="9" s="1"/>
  <c r="SN173" i="9" a="1"/>
  <c r="SN173" i="9" s="1"/>
  <c r="SM173" i="9" a="1"/>
  <c r="SM173" i="9" s="1"/>
  <c r="SL173" i="9" a="1"/>
  <c r="SL173" i="9" s="1"/>
  <c r="SK173" i="9" a="1"/>
  <c r="SK173" i="9" s="1"/>
  <c r="SJ173" i="9" a="1"/>
  <c r="SJ173" i="9" s="1"/>
  <c r="OQ173" i="9" a="1"/>
  <c r="OQ173" i="9" s="1"/>
  <c r="OP173" i="9" a="1"/>
  <c r="OP173" i="9" s="1"/>
  <c r="OO173" i="9" a="1"/>
  <c r="OO173" i="9" s="1"/>
  <c r="ON173" i="9" a="1"/>
  <c r="ON173" i="9" s="1"/>
  <c r="OM173" i="9" a="1"/>
  <c r="OM173" i="9" s="1"/>
  <c r="KT173" i="9" a="1"/>
  <c r="KT173" i="9" s="1"/>
  <c r="KS173" i="9" a="1"/>
  <c r="KS173" i="9" s="1"/>
  <c r="KR173" i="9" a="1"/>
  <c r="KR173" i="9" s="1"/>
  <c r="KQ173" i="9" a="1"/>
  <c r="KQ173" i="9" s="1"/>
  <c r="KP173" i="9" a="1"/>
  <c r="KP173" i="9" s="1"/>
  <c r="GW173" i="9" a="1"/>
  <c r="GW173" i="9" s="1"/>
  <c r="GV173" i="9" a="1"/>
  <c r="GV173" i="9" s="1"/>
  <c r="GU173" i="9" a="1"/>
  <c r="GU173" i="9" s="1"/>
  <c r="GT173" i="9" a="1"/>
  <c r="GT173" i="9" s="1"/>
  <c r="GS173" i="9" a="1"/>
  <c r="GS173" i="9" s="1"/>
  <c r="CZ173" i="9" a="1"/>
  <c r="CZ173" i="9" s="1"/>
  <c r="CY173" i="9" a="1"/>
  <c r="CY173" i="9" s="1"/>
  <c r="CX173" i="9" a="1"/>
  <c r="CX173" i="9" s="1"/>
  <c r="CW173" i="9" a="1"/>
  <c r="CW173" i="9" s="1"/>
  <c r="CV173" i="9" a="1"/>
  <c r="CV173" i="9" s="1"/>
  <c r="SN172" i="9" a="1"/>
  <c r="SN172" i="9" s="1"/>
  <c r="SM172" i="9" a="1"/>
  <c r="SM172" i="9" s="1"/>
  <c r="SL172" i="9" a="1"/>
  <c r="SL172" i="9" s="1"/>
  <c r="SK172" i="9" a="1"/>
  <c r="SK172" i="9" s="1"/>
  <c r="SJ172" i="9" a="1"/>
  <c r="SJ172" i="9" s="1"/>
  <c r="OQ172" i="9" a="1"/>
  <c r="OQ172" i="9" s="1"/>
  <c r="OP172" i="9" a="1"/>
  <c r="OP172" i="9" s="1"/>
  <c r="OO172" i="9" a="1"/>
  <c r="OO172" i="9" s="1"/>
  <c r="ON172" i="9" a="1"/>
  <c r="ON172" i="9" s="1"/>
  <c r="OM172" i="9" a="1"/>
  <c r="OM172" i="9" s="1"/>
  <c r="KT172" i="9" a="1"/>
  <c r="KT172" i="9" s="1"/>
  <c r="KS172" i="9" a="1"/>
  <c r="KS172" i="9" s="1"/>
  <c r="KR172" i="9" a="1"/>
  <c r="KR172" i="9" s="1"/>
  <c r="KQ172" i="9" a="1"/>
  <c r="KQ172" i="9" s="1"/>
  <c r="KP172" i="9" a="1"/>
  <c r="KP172" i="9" s="1"/>
  <c r="GW172" i="9" a="1"/>
  <c r="GW172" i="9" s="1"/>
  <c r="GV172" i="9" a="1"/>
  <c r="GV172" i="9" s="1"/>
  <c r="GU172" i="9" a="1"/>
  <c r="GU172" i="9" s="1"/>
  <c r="GT172" i="9" a="1"/>
  <c r="GT172" i="9" s="1"/>
  <c r="GS172" i="9" a="1"/>
  <c r="GS172" i="9" s="1"/>
  <c r="CZ172" i="9" a="1"/>
  <c r="CZ172" i="9" s="1"/>
  <c r="CY172" i="9" a="1"/>
  <c r="CY172" i="9" s="1"/>
  <c r="CX172" i="9" a="1"/>
  <c r="CX172" i="9" s="1"/>
  <c r="CW172" i="9" a="1"/>
  <c r="CW172" i="9" s="1"/>
  <c r="CV172" i="9" a="1"/>
  <c r="CV172" i="9" s="1"/>
  <c r="SN171" i="9" a="1"/>
  <c r="SN171" i="9" s="1"/>
  <c r="SM171" i="9" a="1"/>
  <c r="SM171" i="9" s="1"/>
  <c r="SL171" i="9" a="1"/>
  <c r="SL171" i="9" s="1"/>
  <c r="SK171" i="9" a="1"/>
  <c r="SK171" i="9" s="1"/>
  <c r="SJ171" i="9" a="1"/>
  <c r="SJ171" i="9" s="1"/>
  <c r="OQ171" i="9" a="1"/>
  <c r="OQ171" i="9" s="1"/>
  <c r="OP171" i="9" a="1"/>
  <c r="OP171" i="9" s="1"/>
  <c r="OO171" i="9" a="1"/>
  <c r="OO171" i="9" s="1"/>
  <c r="ON171" i="9" a="1"/>
  <c r="ON171" i="9" s="1"/>
  <c r="OM171" i="9" a="1"/>
  <c r="OM171" i="9" s="1"/>
  <c r="KT171" i="9" a="1"/>
  <c r="KT171" i="9" s="1"/>
  <c r="KS171" i="9" a="1"/>
  <c r="KS171" i="9" s="1"/>
  <c r="KR171" i="9" a="1"/>
  <c r="KR171" i="9" s="1"/>
  <c r="KQ171" i="9" a="1"/>
  <c r="KQ171" i="9" s="1"/>
  <c r="KP171" i="9" a="1"/>
  <c r="KP171" i="9" s="1"/>
  <c r="GW171" i="9" a="1"/>
  <c r="GW171" i="9" s="1"/>
  <c r="GV171" i="9" a="1"/>
  <c r="GV171" i="9" s="1"/>
  <c r="GU171" i="9" a="1"/>
  <c r="GU171" i="9" s="1"/>
  <c r="GT171" i="9" a="1"/>
  <c r="GT171" i="9" s="1"/>
  <c r="GS171" i="9" a="1"/>
  <c r="GS171" i="9" s="1"/>
  <c r="CZ171" i="9" a="1"/>
  <c r="CZ171" i="9" s="1"/>
  <c r="CY171" i="9" a="1"/>
  <c r="CY171" i="9" s="1"/>
  <c r="CX171" i="9" a="1"/>
  <c r="CX171" i="9" s="1"/>
  <c r="CW171" i="9" a="1"/>
  <c r="CW171" i="9" s="1"/>
  <c r="CV171" i="9" a="1"/>
  <c r="CV171" i="9" s="1"/>
  <c r="SN170" i="9" a="1"/>
  <c r="SN170" i="9" s="1"/>
  <c r="SM170" i="9" a="1"/>
  <c r="SM170" i="9" s="1"/>
  <c r="SL170" i="9" a="1"/>
  <c r="SL170" i="9" s="1"/>
  <c r="SK170" i="9" a="1"/>
  <c r="SK170" i="9" s="1"/>
  <c r="SJ170" i="9" a="1"/>
  <c r="SJ170" i="9" s="1"/>
  <c r="OQ170" i="9" a="1"/>
  <c r="OQ170" i="9" s="1"/>
  <c r="OP170" i="9" a="1"/>
  <c r="OP170" i="9" s="1"/>
  <c r="OO170" i="9" a="1"/>
  <c r="OO170" i="9" s="1"/>
  <c r="ON170" i="9" a="1"/>
  <c r="ON170" i="9" s="1"/>
  <c r="OM170" i="9" a="1"/>
  <c r="OM170" i="9" s="1"/>
  <c r="KT170" i="9" a="1"/>
  <c r="KT170" i="9" s="1"/>
  <c r="KS170" i="9" a="1"/>
  <c r="KS170" i="9" s="1"/>
  <c r="KR170" i="9" a="1"/>
  <c r="KR170" i="9" s="1"/>
  <c r="KQ170" i="9" a="1"/>
  <c r="KQ170" i="9" s="1"/>
  <c r="KP170" i="9" a="1"/>
  <c r="KP170" i="9" s="1"/>
  <c r="GW170" i="9" a="1"/>
  <c r="GW170" i="9" s="1"/>
  <c r="GV170" i="9" a="1"/>
  <c r="GV170" i="9" s="1"/>
  <c r="GU170" i="9" a="1"/>
  <c r="GU170" i="9" s="1"/>
  <c r="GT170" i="9" a="1"/>
  <c r="GT170" i="9" s="1"/>
  <c r="GS170" i="9" a="1"/>
  <c r="GS170" i="9" s="1"/>
  <c r="CZ170" i="9" a="1"/>
  <c r="CZ170" i="9" s="1"/>
  <c r="CY170" i="9" a="1"/>
  <c r="CY170" i="9" s="1"/>
  <c r="CX170" i="9" a="1"/>
  <c r="CX170" i="9" s="1"/>
  <c r="CW170" i="9" a="1"/>
  <c r="CW170" i="9" s="1"/>
  <c r="CV170" i="9" a="1"/>
  <c r="CV170" i="9" s="1"/>
  <c r="SN169" i="9" a="1"/>
  <c r="SN169" i="9" s="1"/>
  <c r="SM169" i="9" a="1"/>
  <c r="SM169" i="9" s="1"/>
  <c r="SL169" i="9" a="1"/>
  <c r="SL169" i="9" s="1"/>
  <c r="SK169" i="9" a="1"/>
  <c r="SK169" i="9" s="1"/>
  <c r="SJ169" i="9" a="1"/>
  <c r="SJ169" i="9" s="1"/>
  <c r="OQ169" i="9" a="1"/>
  <c r="OQ169" i="9" s="1"/>
  <c r="OP169" i="9" a="1"/>
  <c r="OP169" i="9" s="1"/>
  <c r="OO169" i="9" a="1"/>
  <c r="OO169" i="9" s="1"/>
  <c r="ON169" i="9" a="1"/>
  <c r="ON169" i="9" s="1"/>
  <c r="OM169" i="9" a="1"/>
  <c r="OM169" i="9" s="1"/>
  <c r="KT169" i="9" a="1"/>
  <c r="KT169" i="9" s="1"/>
  <c r="KS169" i="9" a="1"/>
  <c r="KS169" i="9" s="1"/>
  <c r="KR169" i="9" a="1"/>
  <c r="KR169" i="9" s="1"/>
  <c r="KQ169" i="9" a="1"/>
  <c r="KQ169" i="9" s="1"/>
  <c r="KP169" i="9" a="1"/>
  <c r="KP169" i="9" s="1"/>
  <c r="GW169" i="9" a="1"/>
  <c r="GW169" i="9" s="1"/>
  <c r="GV169" i="9" a="1"/>
  <c r="GV169" i="9" s="1"/>
  <c r="GU169" i="9" a="1"/>
  <c r="GU169" i="9" s="1"/>
  <c r="GT169" i="9" a="1"/>
  <c r="GT169" i="9" s="1"/>
  <c r="GS169" i="9" a="1"/>
  <c r="GS169" i="9" s="1"/>
  <c r="CZ169" i="9" a="1"/>
  <c r="CZ169" i="9" s="1"/>
  <c r="CY169" i="9" a="1"/>
  <c r="CY169" i="9" s="1"/>
  <c r="CX169" i="9" a="1"/>
  <c r="CX169" i="9" s="1"/>
  <c r="CW169" i="9" a="1"/>
  <c r="CW169" i="9" s="1"/>
  <c r="CV169" i="9" a="1"/>
  <c r="CV169" i="9" s="1"/>
  <c r="SN168" i="9" a="1"/>
  <c r="SN168" i="9" s="1"/>
  <c r="SM168" i="9" a="1"/>
  <c r="SM168" i="9" s="1"/>
  <c r="SL168" i="9" a="1"/>
  <c r="SL168" i="9" s="1"/>
  <c r="SK168" i="9" a="1"/>
  <c r="SK168" i="9" s="1"/>
  <c r="SJ168" i="9" a="1"/>
  <c r="SJ168" i="9" s="1"/>
  <c r="OQ168" i="9" a="1"/>
  <c r="OQ168" i="9" s="1"/>
  <c r="OP168" i="9" a="1"/>
  <c r="OP168" i="9" s="1"/>
  <c r="OO168" i="9" a="1"/>
  <c r="OO168" i="9" s="1"/>
  <c r="ON168" i="9" a="1"/>
  <c r="ON168" i="9" s="1"/>
  <c r="OM168" i="9" a="1"/>
  <c r="OM168" i="9" s="1"/>
  <c r="KT168" i="9" a="1"/>
  <c r="KT168" i="9" s="1"/>
  <c r="KS168" i="9" a="1"/>
  <c r="KS168" i="9" s="1"/>
  <c r="KR168" i="9" a="1"/>
  <c r="KR168" i="9" s="1"/>
  <c r="KQ168" i="9" a="1"/>
  <c r="KQ168" i="9" s="1"/>
  <c r="KP168" i="9" a="1"/>
  <c r="KP168" i="9" s="1"/>
  <c r="GW168" i="9" a="1"/>
  <c r="GW168" i="9" s="1"/>
  <c r="GV168" i="9" a="1"/>
  <c r="GV168" i="9" s="1"/>
  <c r="GU168" i="9" a="1"/>
  <c r="GU168" i="9" s="1"/>
  <c r="GT168" i="9" a="1"/>
  <c r="GT168" i="9" s="1"/>
  <c r="GS168" i="9" a="1"/>
  <c r="GS168" i="9" s="1"/>
  <c r="CZ168" i="9" a="1"/>
  <c r="CZ168" i="9" s="1"/>
  <c r="CY168" i="9" a="1"/>
  <c r="CY168" i="9" s="1"/>
  <c r="CX168" i="9" a="1"/>
  <c r="CX168" i="9" s="1"/>
  <c r="CW168" i="9" a="1"/>
  <c r="CW168" i="9" s="1"/>
  <c r="CV168" i="9" a="1"/>
  <c r="CV168" i="9" s="1"/>
  <c r="F68" i="21"/>
  <c r="OI181" i="4" a="1"/>
  <c r="OI181" i="4" s="1"/>
  <c r="OH181" i="4" a="1"/>
  <c r="OH181" i="4" s="1"/>
  <c r="OG181" i="4" a="1"/>
  <c r="OG181" i="4" s="1"/>
  <c r="OF181" i="4" a="1"/>
  <c r="OF181" i="4" s="1"/>
  <c r="OE181" i="4" a="1"/>
  <c r="OE181" i="4" s="1"/>
  <c r="OD181" i="4" a="1"/>
  <c r="OD181" i="4" s="1"/>
  <c r="OC181" i="4" a="1"/>
  <c r="OC181" i="4" s="1"/>
  <c r="LH181" i="4" a="1"/>
  <c r="LH181" i="4" s="1"/>
  <c r="LG181" i="4" a="1"/>
  <c r="LG181" i="4" s="1"/>
  <c r="LF181" i="4" a="1"/>
  <c r="LF181" i="4" s="1"/>
  <c r="LE181" i="4" a="1"/>
  <c r="LE181" i="4" s="1"/>
  <c r="LD181" i="4" a="1"/>
  <c r="LD181" i="4" s="1"/>
  <c r="LC181" i="4" a="1"/>
  <c r="LC181" i="4" s="1"/>
  <c r="LB181" i="4" a="1"/>
  <c r="LB181" i="4" s="1"/>
  <c r="IG181" i="4" a="1"/>
  <c r="IG181" i="4" s="1"/>
  <c r="IF181" i="4" a="1"/>
  <c r="IF181" i="4" s="1"/>
  <c r="IE181" i="4" a="1"/>
  <c r="IE181" i="4" s="1"/>
  <c r="ID181" i="4" a="1"/>
  <c r="ID181" i="4" s="1"/>
  <c r="IC181" i="4" a="1"/>
  <c r="IC181" i="4" s="1"/>
  <c r="IB181" i="4" a="1"/>
  <c r="IB181" i="4" s="1"/>
  <c r="IA181" i="4" a="1"/>
  <c r="IA181" i="4" s="1"/>
  <c r="FF181" i="4" a="1"/>
  <c r="FF181" i="4" s="1"/>
  <c r="FE181" i="4" a="1"/>
  <c r="FE181" i="4" s="1"/>
  <c r="FD181" i="4" a="1"/>
  <c r="FD181" i="4" s="1"/>
  <c r="FC181" i="4" a="1"/>
  <c r="FC181" i="4" s="1"/>
  <c r="FB181" i="4" a="1"/>
  <c r="FB181" i="4" s="1"/>
  <c r="FA181" i="4" a="1"/>
  <c r="FA181" i="4" s="1"/>
  <c r="EZ181" i="4" a="1"/>
  <c r="EZ181" i="4" s="1"/>
  <c r="CE181" i="4" a="1"/>
  <c r="CE181" i="4" s="1"/>
  <c r="CD181" i="4" a="1"/>
  <c r="CD181" i="4" s="1"/>
  <c r="CC181" i="4" a="1"/>
  <c r="CC181" i="4" s="1"/>
  <c r="CB181" i="4" a="1"/>
  <c r="CB181" i="4" s="1"/>
  <c r="CA181" i="4" a="1"/>
  <c r="CA181" i="4" s="1"/>
  <c r="BZ181" i="4" a="1"/>
  <c r="BZ181" i="4" s="1"/>
  <c r="BY181" i="4" a="1"/>
  <c r="BY181" i="4" s="1"/>
  <c r="OI180" i="4" a="1"/>
  <c r="OI180" i="4" s="1"/>
  <c r="OH180" i="4" a="1"/>
  <c r="OH180" i="4" s="1"/>
  <c r="OG180" i="4" a="1"/>
  <c r="OG180" i="4" s="1"/>
  <c r="OF180" i="4" a="1"/>
  <c r="OF180" i="4" s="1"/>
  <c r="OE180" i="4" a="1"/>
  <c r="OE180" i="4" s="1"/>
  <c r="OD180" i="4" a="1"/>
  <c r="OD180" i="4" s="1"/>
  <c r="OC180" i="4" a="1"/>
  <c r="OC180" i="4" s="1"/>
  <c r="LH180" i="4" a="1"/>
  <c r="LH180" i="4" s="1"/>
  <c r="LG180" i="4" a="1"/>
  <c r="LG180" i="4" s="1"/>
  <c r="LF180" i="4" a="1"/>
  <c r="LF180" i="4" s="1"/>
  <c r="LE180" i="4" a="1"/>
  <c r="LE180" i="4" s="1"/>
  <c r="LD180" i="4" a="1"/>
  <c r="LD180" i="4" s="1"/>
  <c r="LC180" i="4" a="1"/>
  <c r="LC180" i="4" s="1"/>
  <c r="LB180" i="4" a="1"/>
  <c r="LB180" i="4" s="1"/>
  <c r="IG180" i="4" a="1"/>
  <c r="IG180" i="4" s="1"/>
  <c r="IF180" i="4" a="1"/>
  <c r="IF180" i="4" s="1"/>
  <c r="IE180" i="4" a="1"/>
  <c r="IE180" i="4" s="1"/>
  <c r="ID180" i="4" a="1"/>
  <c r="ID180" i="4" s="1"/>
  <c r="IC180" i="4" a="1"/>
  <c r="IC180" i="4" s="1"/>
  <c r="IB180" i="4" a="1"/>
  <c r="IB180" i="4" s="1"/>
  <c r="IA180" i="4" a="1"/>
  <c r="IA180" i="4" s="1"/>
  <c r="FF180" i="4" a="1"/>
  <c r="FF180" i="4" s="1"/>
  <c r="FE180" i="4" a="1"/>
  <c r="FE180" i="4" s="1"/>
  <c r="FD180" i="4" a="1"/>
  <c r="FD180" i="4" s="1"/>
  <c r="FC180" i="4" a="1"/>
  <c r="FC180" i="4" s="1"/>
  <c r="FB180" i="4" a="1"/>
  <c r="FB180" i="4" s="1"/>
  <c r="FA180" i="4" a="1"/>
  <c r="FA180" i="4" s="1"/>
  <c r="EZ180" i="4" a="1"/>
  <c r="EZ180" i="4" s="1"/>
  <c r="CE180" i="4" a="1"/>
  <c r="CE180" i="4" s="1"/>
  <c r="CD180" i="4" a="1"/>
  <c r="CD180" i="4" s="1"/>
  <c r="CC180" i="4" a="1"/>
  <c r="CC180" i="4" s="1"/>
  <c r="CB180" i="4" a="1"/>
  <c r="CB180" i="4" s="1"/>
  <c r="CA180" i="4" a="1"/>
  <c r="CA180" i="4" s="1"/>
  <c r="BZ180" i="4" a="1"/>
  <c r="BZ180" i="4" s="1"/>
  <c r="BY180" i="4" a="1"/>
  <c r="BY180" i="4" s="1"/>
  <c r="OI179" i="4" a="1"/>
  <c r="OI179" i="4" s="1"/>
  <c r="OH179" i="4" a="1"/>
  <c r="OH179" i="4" s="1"/>
  <c r="OG179" i="4" a="1"/>
  <c r="OG179" i="4" s="1"/>
  <c r="OF179" i="4" a="1"/>
  <c r="OF179" i="4" s="1"/>
  <c r="OE179" i="4" a="1"/>
  <c r="OE179" i="4" s="1"/>
  <c r="OD179" i="4" a="1"/>
  <c r="OD179" i="4" s="1"/>
  <c r="OC179" i="4" a="1"/>
  <c r="OC179" i="4" s="1"/>
  <c r="LH179" i="4" a="1"/>
  <c r="LH179" i="4" s="1"/>
  <c r="LG179" i="4" a="1"/>
  <c r="LG179" i="4" s="1"/>
  <c r="LF179" i="4" a="1"/>
  <c r="LF179" i="4" s="1"/>
  <c r="LE179" i="4" a="1"/>
  <c r="LE179" i="4" s="1"/>
  <c r="LD179" i="4" a="1"/>
  <c r="LD179" i="4" s="1"/>
  <c r="LC179" i="4" a="1"/>
  <c r="LC179" i="4" s="1"/>
  <c r="LB179" i="4" a="1"/>
  <c r="LB179" i="4" s="1"/>
  <c r="IG179" i="4" a="1"/>
  <c r="IG179" i="4" s="1"/>
  <c r="IF179" i="4" a="1"/>
  <c r="IF179" i="4" s="1"/>
  <c r="IE179" i="4" a="1"/>
  <c r="IE179" i="4" s="1"/>
  <c r="ID179" i="4" a="1"/>
  <c r="ID179" i="4" s="1"/>
  <c r="IC179" i="4" a="1"/>
  <c r="IC179" i="4" s="1"/>
  <c r="IB179" i="4" a="1"/>
  <c r="IB179" i="4" s="1"/>
  <c r="IA179" i="4" a="1"/>
  <c r="IA179" i="4" s="1"/>
  <c r="FF179" i="4" a="1"/>
  <c r="FF179" i="4" s="1"/>
  <c r="FE179" i="4" a="1"/>
  <c r="FE179" i="4" s="1"/>
  <c r="FD179" i="4" a="1"/>
  <c r="FD179" i="4" s="1"/>
  <c r="FC179" i="4" a="1"/>
  <c r="FC179" i="4" s="1"/>
  <c r="FB179" i="4" a="1"/>
  <c r="FB179" i="4" s="1"/>
  <c r="FA179" i="4" a="1"/>
  <c r="FA179" i="4" s="1"/>
  <c r="EZ179" i="4" a="1"/>
  <c r="EZ179" i="4" s="1"/>
  <c r="CE179" i="4" a="1"/>
  <c r="CE179" i="4" s="1"/>
  <c r="CD179" i="4" a="1"/>
  <c r="CD179" i="4" s="1"/>
  <c r="CC179" i="4" a="1"/>
  <c r="CC179" i="4" s="1"/>
  <c r="CB179" i="4" a="1"/>
  <c r="CB179" i="4" s="1"/>
  <c r="CA179" i="4" a="1"/>
  <c r="CA179" i="4" s="1"/>
  <c r="BZ179" i="4" a="1"/>
  <c r="BZ179" i="4" s="1"/>
  <c r="BY179" i="4" a="1"/>
  <c r="BY179" i="4" s="1"/>
  <c r="OI178" i="4" a="1"/>
  <c r="OI178" i="4" s="1"/>
  <c r="OH178" i="4" a="1"/>
  <c r="OH178" i="4" s="1"/>
  <c r="OG178" i="4" a="1"/>
  <c r="OG178" i="4" s="1"/>
  <c r="OF178" i="4" a="1"/>
  <c r="OF178" i="4" s="1"/>
  <c r="OE178" i="4" a="1"/>
  <c r="OE178" i="4" s="1"/>
  <c r="OD178" i="4" a="1"/>
  <c r="OD178" i="4" s="1"/>
  <c r="OC178" i="4" a="1"/>
  <c r="OC178" i="4" s="1"/>
  <c r="LH178" i="4" a="1"/>
  <c r="LH178" i="4" s="1"/>
  <c r="LG178" i="4" a="1"/>
  <c r="LG178" i="4" s="1"/>
  <c r="LF178" i="4" a="1"/>
  <c r="LF178" i="4" s="1"/>
  <c r="LE178" i="4" a="1"/>
  <c r="LE178" i="4" s="1"/>
  <c r="LD178" i="4" a="1"/>
  <c r="LD178" i="4" s="1"/>
  <c r="LC178" i="4" a="1"/>
  <c r="LC178" i="4" s="1"/>
  <c r="LB178" i="4" a="1"/>
  <c r="LB178" i="4" s="1"/>
  <c r="IG178" i="4" a="1"/>
  <c r="IG178" i="4" s="1"/>
  <c r="IF178" i="4" a="1"/>
  <c r="IF178" i="4" s="1"/>
  <c r="IE178" i="4" a="1"/>
  <c r="IE178" i="4" s="1"/>
  <c r="ID178" i="4" a="1"/>
  <c r="ID178" i="4" s="1"/>
  <c r="IC178" i="4" a="1"/>
  <c r="IC178" i="4" s="1"/>
  <c r="IB178" i="4" a="1"/>
  <c r="IB178" i="4" s="1"/>
  <c r="IA178" i="4" a="1"/>
  <c r="IA178" i="4" s="1"/>
  <c r="FF178" i="4" a="1"/>
  <c r="FF178" i="4" s="1"/>
  <c r="FE178" i="4" a="1"/>
  <c r="FE178" i="4" s="1"/>
  <c r="FD178" i="4" a="1"/>
  <c r="FD178" i="4" s="1"/>
  <c r="FC178" i="4" a="1"/>
  <c r="FC178" i="4" s="1"/>
  <c r="FB178" i="4" a="1"/>
  <c r="FB178" i="4" s="1"/>
  <c r="FA178" i="4" a="1"/>
  <c r="FA178" i="4" s="1"/>
  <c r="EZ178" i="4" a="1"/>
  <c r="EZ178" i="4" s="1"/>
  <c r="CE178" i="4" a="1"/>
  <c r="CE178" i="4" s="1"/>
  <c r="CD178" i="4" a="1"/>
  <c r="CD178" i="4" s="1"/>
  <c r="CC178" i="4" a="1"/>
  <c r="CC178" i="4" s="1"/>
  <c r="CB178" i="4" a="1"/>
  <c r="CB178" i="4" s="1"/>
  <c r="CA178" i="4" a="1"/>
  <c r="CA178" i="4" s="1"/>
  <c r="BZ178" i="4" a="1"/>
  <c r="BZ178" i="4" s="1"/>
  <c r="BY178" i="4" a="1"/>
  <c r="BY178" i="4" s="1"/>
  <c r="OI177" i="4" a="1"/>
  <c r="OI177" i="4" s="1"/>
  <c r="OH177" i="4" a="1"/>
  <c r="OH177" i="4" s="1"/>
  <c r="OG177" i="4" a="1"/>
  <c r="OG177" i="4" s="1"/>
  <c r="OF177" i="4" a="1"/>
  <c r="OF177" i="4" s="1"/>
  <c r="OE177" i="4" a="1"/>
  <c r="OE177" i="4" s="1"/>
  <c r="OD177" i="4" a="1"/>
  <c r="OD177" i="4" s="1"/>
  <c r="OC177" i="4" a="1"/>
  <c r="OC177" i="4" s="1"/>
  <c r="OI176" i="4" a="1"/>
  <c r="OI176" i="4" s="1"/>
  <c r="OH176" i="4" a="1"/>
  <c r="OH176" i="4" s="1"/>
  <c r="OG176" i="4" a="1"/>
  <c r="OG176" i="4" s="1"/>
  <c r="OF176" i="4" a="1"/>
  <c r="OF176" i="4" s="1"/>
  <c r="OE176" i="4" a="1"/>
  <c r="OE176" i="4" s="1"/>
  <c r="OD176" i="4" a="1"/>
  <c r="OD176" i="4" s="1"/>
  <c r="OC176" i="4" a="1"/>
  <c r="OC176" i="4" s="1"/>
  <c r="OI175" i="4" a="1"/>
  <c r="OI175" i="4" s="1"/>
  <c r="OH175" i="4" a="1"/>
  <c r="OH175" i="4" s="1"/>
  <c r="OG175" i="4" a="1"/>
  <c r="OG175" i="4" s="1"/>
  <c r="OF175" i="4" a="1"/>
  <c r="OF175" i="4" s="1"/>
  <c r="OE175" i="4" a="1"/>
  <c r="OE175" i="4" s="1"/>
  <c r="OD175" i="4" a="1"/>
  <c r="OD175" i="4" s="1"/>
  <c r="OC175" i="4" a="1"/>
  <c r="OC175" i="4" s="1"/>
  <c r="OI174" i="4" a="1"/>
  <c r="OI174" i="4" s="1"/>
  <c r="OH174" i="4" a="1"/>
  <c r="OH174" i="4" s="1"/>
  <c r="OG174" i="4" a="1"/>
  <c r="OG174" i="4" s="1"/>
  <c r="OF174" i="4" a="1"/>
  <c r="OF174" i="4" s="1"/>
  <c r="OE174" i="4" a="1"/>
  <c r="OE174" i="4" s="1"/>
  <c r="OD174" i="4" a="1"/>
  <c r="OD174" i="4" s="1"/>
  <c r="OC174" i="4" a="1"/>
  <c r="OC174" i="4" s="1"/>
  <c r="OI173" i="4" a="1"/>
  <c r="OI173" i="4" s="1"/>
  <c r="OH173" i="4" a="1"/>
  <c r="OH173" i="4" s="1"/>
  <c r="OG173" i="4" a="1"/>
  <c r="OG173" i="4" s="1"/>
  <c r="OF173" i="4" a="1"/>
  <c r="OF173" i="4" s="1"/>
  <c r="OE173" i="4" a="1"/>
  <c r="OE173" i="4" s="1"/>
  <c r="OD173" i="4" a="1"/>
  <c r="OD173" i="4" s="1"/>
  <c r="OC173" i="4" a="1"/>
  <c r="OC173" i="4" s="1"/>
  <c r="OI172" i="4" a="1"/>
  <c r="OI172" i="4" s="1"/>
  <c r="OH172" i="4" a="1"/>
  <c r="OH172" i="4" s="1"/>
  <c r="OG172" i="4" a="1"/>
  <c r="OG172" i="4" s="1"/>
  <c r="OF172" i="4" a="1"/>
  <c r="OF172" i="4" s="1"/>
  <c r="OE172" i="4" a="1"/>
  <c r="OE172" i="4" s="1"/>
  <c r="OD172" i="4" a="1"/>
  <c r="OD172" i="4" s="1"/>
  <c r="OC172" i="4" a="1"/>
  <c r="OC172" i="4" s="1"/>
  <c r="OI171" i="4" a="1"/>
  <c r="OI171" i="4" s="1"/>
  <c r="OH171" i="4" a="1"/>
  <c r="OH171" i="4" s="1"/>
  <c r="OG171" i="4" a="1"/>
  <c r="OG171" i="4" s="1"/>
  <c r="OF171" i="4" a="1"/>
  <c r="OF171" i="4" s="1"/>
  <c r="OE171" i="4" a="1"/>
  <c r="OE171" i="4" s="1"/>
  <c r="OD171" i="4" a="1"/>
  <c r="OD171" i="4" s="1"/>
  <c r="OC171" i="4" a="1"/>
  <c r="OC171" i="4" s="1"/>
  <c r="OI170" i="4" a="1"/>
  <c r="OI170" i="4" s="1"/>
  <c r="OH170" i="4" a="1"/>
  <c r="OH170" i="4" s="1"/>
  <c r="OG170" i="4" a="1"/>
  <c r="OG170" i="4" s="1"/>
  <c r="OF170" i="4" a="1"/>
  <c r="OF170" i="4" s="1"/>
  <c r="OE170" i="4" a="1"/>
  <c r="OE170" i="4" s="1"/>
  <c r="OD170" i="4" a="1"/>
  <c r="OD170" i="4" s="1"/>
  <c r="OC170" i="4" a="1"/>
  <c r="OC170" i="4" s="1"/>
  <c r="OI169" i="4" a="1"/>
  <c r="OI169" i="4" s="1"/>
  <c r="OH169" i="4" a="1"/>
  <c r="OH169" i="4" s="1"/>
  <c r="OG169" i="4" a="1"/>
  <c r="OG169" i="4" s="1"/>
  <c r="OF169" i="4" a="1"/>
  <c r="OF169" i="4" s="1"/>
  <c r="OE169" i="4" a="1"/>
  <c r="OE169" i="4" s="1"/>
  <c r="OD169" i="4" a="1"/>
  <c r="OD169" i="4" s="1"/>
  <c r="OC169" i="4" a="1"/>
  <c r="OC169" i="4" s="1"/>
  <c r="OI168" i="4" a="1"/>
  <c r="OI168" i="4" s="1"/>
  <c r="OH168" i="4" a="1"/>
  <c r="OH168" i="4" s="1"/>
  <c r="OG168" i="4" a="1"/>
  <c r="OG168" i="4" s="1"/>
  <c r="OF168" i="4" a="1"/>
  <c r="OF168" i="4" s="1"/>
  <c r="OE168" i="4" a="1"/>
  <c r="OE168" i="4" s="1"/>
  <c r="OD168" i="4" a="1"/>
  <c r="OD168" i="4" s="1"/>
  <c r="OC168" i="4" a="1"/>
  <c r="OC168" i="4" s="1"/>
  <c r="OI167" i="4" a="1"/>
  <c r="OI167" i="4" s="1"/>
  <c r="OH167" i="4" a="1"/>
  <c r="OH167" i="4" s="1"/>
  <c r="OG167" i="4" a="1"/>
  <c r="OG167" i="4" s="1"/>
  <c r="OF167" i="4" a="1"/>
  <c r="OF167" i="4" s="1"/>
  <c r="OE167" i="4" a="1"/>
  <c r="OE167" i="4" s="1"/>
  <c r="OD167" i="4" a="1"/>
  <c r="OD167" i="4" s="1"/>
  <c r="OC167" i="4" a="1"/>
  <c r="OC167" i="4" s="1"/>
  <c r="OI166" i="4" a="1"/>
  <c r="OI166" i="4" s="1"/>
  <c r="OH166" i="4" a="1"/>
  <c r="OH166" i="4" s="1"/>
  <c r="OG166" i="4" a="1"/>
  <c r="OG166" i="4" s="1"/>
  <c r="OF166" i="4" a="1"/>
  <c r="OF166" i="4" s="1"/>
  <c r="OE166" i="4" a="1"/>
  <c r="OE166" i="4" s="1"/>
  <c r="OD166" i="4" a="1"/>
  <c r="OD166" i="4" s="1"/>
  <c r="OC166" i="4" a="1"/>
  <c r="OC166" i="4" s="1"/>
  <c r="OI165" i="4" a="1"/>
  <c r="OI165" i="4" s="1"/>
  <c r="OH165" i="4" a="1"/>
  <c r="OH165" i="4" s="1"/>
  <c r="OG165" i="4" a="1"/>
  <c r="OG165" i="4" s="1"/>
  <c r="OF165" i="4" a="1"/>
  <c r="OF165" i="4" s="1"/>
  <c r="OE165" i="4" a="1"/>
  <c r="OE165" i="4" s="1"/>
  <c r="OD165" i="4" a="1"/>
  <c r="OD165" i="4" s="1"/>
  <c r="OC165" i="4" a="1"/>
  <c r="OC165" i="4" s="1"/>
  <c r="OI164" i="4" a="1"/>
  <c r="OI164" i="4" s="1"/>
  <c r="OH164" i="4" a="1"/>
  <c r="OH164" i="4" s="1"/>
  <c r="OG164" i="4" a="1"/>
  <c r="OG164" i="4" s="1"/>
  <c r="OF164" i="4" a="1"/>
  <c r="OF164" i="4" s="1"/>
  <c r="OE164" i="4" a="1"/>
  <c r="OE164" i="4" s="1"/>
  <c r="OD164" i="4" a="1"/>
  <c r="OD164" i="4" s="1"/>
  <c r="OC164" i="4" a="1"/>
  <c r="OC164" i="4" s="1"/>
  <c r="OI163" i="4" a="1"/>
  <c r="OI163" i="4" s="1"/>
  <c r="OH163" i="4" a="1"/>
  <c r="OH163" i="4" s="1"/>
  <c r="OG163" i="4" a="1"/>
  <c r="OG163" i="4" s="1"/>
  <c r="OF163" i="4" a="1"/>
  <c r="OF163" i="4" s="1"/>
  <c r="OE163" i="4" a="1"/>
  <c r="OE163" i="4" s="1"/>
  <c r="OD163" i="4" a="1"/>
  <c r="OD163" i="4" s="1"/>
  <c r="OC163" i="4" a="1"/>
  <c r="OC163" i="4" s="1"/>
  <c r="OI162" i="4" a="1"/>
  <c r="OI162" i="4" s="1"/>
  <c r="OH162" i="4" a="1"/>
  <c r="OH162" i="4" s="1"/>
  <c r="OG162" i="4" a="1"/>
  <c r="OG162" i="4" s="1"/>
  <c r="OF162" i="4" a="1"/>
  <c r="OF162" i="4" s="1"/>
  <c r="OE162" i="4" a="1"/>
  <c r="OE162" i="4" s="1"/>
  <c r="OD162" i="4" a="1"/>
  <c r="OD162" i="4" s="1"/>
  <c r="OC162" i="4" a="1"/>
  <c r="OC162" i="4" s="1"/>
  <c r="OI161" i="4" a="1"/>
  <c r="OI161" i="4" s="1"/>
  <c r="OH161" i="4" a="1"/>
  <c r="OH161" i="4" s="1"/>
  <c r="OG161" i="4" a="1"/>
  <c r="OG161" i="4" s="1"/>
  <c r="OF161" i="4" a="1"/>
  <c r="OF161" i="4" s="1"/>
  <c r="OE161" i="4" a="1"/>
  <c r="OE161" i="4" s="1"/>
  <c r="OD161" i="4" a="1"/>
  <c r="OD161" i="4" s="1"/>
  <c r="OC161" i="4" a="1"/>
  <c r="OC161" i="4" s="1"/>
  <c r="OI160" i="4" a="1"/>
  <c r="OI160" i="4" s="1"/>
  <c r="OH160" i="4" a="1"/>
  <c r="OH160" i="4" s="1"/>
  <c r="OG160" i="4" a="1"/>
  <c r="OG160" i="4" s="1"/>
  <c r="OF160" i="4" a="1"/>
  <c r="OF160" i="4" s="1"/>
  <c r="OE160" i="4" a="1"/>
  <c r="OE160" i="4" s="1"/>
  <c r="OD160" i="4" a="1"/>
  <c r="OD160" i="4" s="1"/>
  <c r="OC160" i="4" a="1"/>
  <c r="OC160" i="4" s="1"/>
  <c r="OI159" i="4" a="1"/>
  <c r="OI159" i="4" s="1"/>
  <c r="OH159" i="4" a="1"/>
  <c r="OH159" i="4" s="1"/>
  <c r="OG159" i="4" a="1"/>
  <c r="OG159" i="4" s="1"/>
  <c r="OF159" i="4" a="1"/>
  <c r="OF159" i="4" s="1"/>
  <c r="OE159" i="4" a="1"/>
  <c r="OE159" i="4" s="1"/>
  <c r="OD159" i="4" a="1"/>
  <c r="OD159" i="4" s="1"/>
  <c r="OC159" i="4" a="1"/>
  <c r="OC159" i="4" s="1"/>
  <c r="OI158" i="4" a="1"/>
  <c r="OI158" i="4" s="1"/>
  <c r="OH158" i="4" a="1"/>
  <c r="OH158" i="4" s="1"/>
  <c r="OG158" i="4" a="1"/>
  <c r="OG158" i="4" s="1"/>
  <c r="OF158" i="4" a="1"/>
  <c r="OF158" i="4" s="1"/>
  <c r="OE158" i="4" a="1"/>
  <c r="OE158" i="4" s="1"/>
  <c r="OD158" i="4" a="1"/>
  <c r="OD158" i="4" s="1"/>
  <c r="OC158" i="4" a="1"/>
  <c r="OC158" i="4" s="1"/>
  <c r="OI157" i="4" a="1"/>
  <c r="OI157" i="4" s="1"/>
  <c r="OH157" i="4" a="1"/>
  <c r="OH157" i="4" s="1"/>
  <c r="OG157" i="4" a="1"/>
  <c r="OG157" i="4" s="1"/>
  <c r="OF157" i="4" a="1"/>
  <c r="OF157" i="4" s="1"/>
  <c r="OE157" i="4" a="1"/>
  <c r="OE157" i="4" s="1"/>
  <c r="OD157" i="4" a="1"/>
  <c r="OD157" i="4" s="1"/>
  <c r="OC157" i="4" a="1"/>
  <c r="OC157" i="4" s="1"/>
  <c r="OI156" i="4" a="1"/>
  <c r="OI156" i="4" s="1"/>
  <c r="OH156" i="4" a="1"/>
  <c r="OH156" i="4" s="1"/>
  <c r="OG156" i="4" a="1"/>
  <c r="OG156" i="4" s="1"/>
  <c r="OF156" i="4" a="1"/>
  <c r="OF156" i="4" s="1"/>
  <c r="OE156" i="4" a="1"/>
  <c r="OE156" i="4" s="1"/>
  <c r="OD156" i="4" a="1"/>
  <c r="OD156" i="4" s="1"/>
  <c r="OC156" i="4" a="1"/>
  <c r="OC156" i="4" s="1"/>
  <c r="OI155" i="4" a="1"/>
  <c r="OI155" i="4" s="1"/>
  <c r="OH155" i="4" a="1"/>
  <c r="OH155" i="4" s="1"/>
  <c r="OG155" i="4" a="1"/>
  <c r="OG155" i="4" s="1"/>
  <c r="OF155" i="4" a="1"/>
  <c r="OF155" i="4" s="1"/>
  <c r="OE155" i="4" a="1"/>
  <c r="OE155" i="4" s="1"/>
  <c r="OD155" i="4" a="1"/>
  <c r="OD155" i="4" s="1"/>
  <c r="OC155" i="4" a="1"/>
  <c r="OC155" i="4" s="1"/>
  <c r="OI154" i="4" a="1"/>
  <c r="OI154" i="4" s="1"/>
  <c r="OH154" i="4" a="1"/>
  <c r="OH154" i="4" s="1"/>
  <c r="OG154" i="4" a="1"/>
  <c r="OG154" i="4" s="1"/>
  <c r="OF154" i="4" a="1"/>
  <c r="OF154" i="4" s="1"/>
  <c r="OE154" i="4" a="1"/>
  <c r="OE154" i="4" s="1"/>
  <c r="OD154" i="4" a="1"/>
  <c r="OD154" i="4" s="1"/>
  <c r="OC154" i="4" a="1"/>
  <c r="OC154" i="4" s="1"/>
  <c r="OI153" i="4" a="1"/>
  <c r="OI153" i="4" s="1"/>
  <c r="OH153" i="4" a="1"/>
  <c r="OH153" i="4" s="1"/>
  <c r="OG153" i="4" a="1"/>
  <c r="OG153" i="4" s="1"/>
  <c r="OF153" i="4" a="1"/>
  <c r="OF153" i="4" s="1"/>
  <c r="OE153" i="4" a="1"/>
  <c r="OE153" i="4" s="1"/>
  <c r="OD153" i="4" a="1"/>
  <c r="OD153" i="4" s="1"/>
  <c r="OC153" i="4" a="1"/>
  <c r="OC153" i="4" s="1"/>
  <c r="OI152" i="4" a="1"/>
  <c r="OI152" i="4" s="1"/>
  <c r="OH152" i="4" a="1"/>
  <c r="OH152" i="4" s="1"/>
  <c r="OG152" i="4" a="1"/>
  <c r="OG152" i="4" s="1"/>
  <c r="OF152" i="4" a="1"/>
  <c r="OF152" i="4" s="1"/>
  <c r="OE152" i="4" a="1"/>
  <c r="OE152" i="4" s="1"/>
  <c r="OD152" i="4" a="1"/>
  <c r="OD152" i="4" s="1"/>
  <c r="OC152" i="4" a="1"/>
  <c r="OC152" i="4" s="1"/>
  <c r="OI151" i="4" a="1"/>
  <c r="OI151" i="4" s="1"/>
  <c r="OH151" i="4" a="1"/>
  <c r="OH151" i="4" s="1"/>
  <c r="OG151" i="4" a="1"/>
  <c r="OG151" i="4" s="1"/>
  <c r="OF151" i="4" a="1"/>
  <c r="OF151" i="4" s="1"/>
  <c r="OE151" i="4" a="1"/>
  <c r="OE151" i="4" s="1"/>
  <c r="OD151" i="4" a="1"/>
  <c r="OD151" i="4" s="1"/>
  <c r="OC151" i="4" a="1"/>
  <c r="OC151" i="4" s="1"/>
  <c r="OI150" i="4" a="1"/>
  <c r="OI150" i="4" s="1"/>
  <c r="OH150" i="4" a="1"/>
  <c r="OH150" i="4" s="1"/>
  <c r="OG150" i="4" a="1"/>
  <c r="OG150" i="4" s="1"/>
  <c r="OF150" i="4" a="1"/>
  <c r="OF150" i="4" s="1"/>
  <c r="OE150" i="4" a="1"/>
  <c r="OE150" i="4" s="1"/>
  <c r="OD150" i="4" a="1"/>
  <c r="OD150" i="4" s="1"/>
  <c r="OC150" i="4" a="1"/>
  <c r="OC150" i="4" s="1"/>
  <c r="OI149" i="4" a="1"/>
  <c r="OI149" i="4" s="1"/>
  <c r="OH149" i="4" a="1"/>
  <c r="OH149" i="4" s="1"/>
  <c r="OG149" i="4" a="1"/>
  <c r="OG149" i="4" s="1"/>
  <c r="OF149" i="4" a="1"/>
  <c r="OF149" i="4" s="1"/>
  <c r="OE149" i="4" a="1"/>
  <c r="OE149" i="4" s="1"/>
  <c r="OD149" i="4" a="1"/>
  <c r="OD149" i="4" s="1"/>
  <c r="OC149" i="4" a="1"/>
  <c r="OC149" i="4" s="1"/>
  <c r="OI148" i="4" a="1"/>
  <c r="OI148" i="4" s="1"/>
  <c r="OH148" i="4" a="1"/>
  <c r="OH148" i="4" s="1"/>
  <c r="OG148" i="4" a="1"/>
  <c r="OG148" i="4" s="1"/>
  <c r="OF148" i="4" a="1"/>
  <c r="OF148" i="4" s="1"/>
  <c r="OE148" i="4" a="1"/>
  <c r="OE148" i="4" s="1"/>
  <c r="OD148" i="4" a="1"/>
  <c r="OD148" i="4" s="1"/>
  <c r="OC148" i="4" a="1"/>
  <c r="OC148" i="4" s="1"/>
  <c r="OI147" i="4" a="1"/>
  <c r="OI147" i="4" s="1"/>
  <c r="OH147" i="4" a="1"/>
  <c r="OH147" i="4" s="1"/>
  <c r="OG147" i="4" a="1"/>
  <c r="OG147" i="4" s="1"/>
  <c r="OF147" i="4" a="1"/>
  <c r="OF147" i="4" s="1"/>
  <c r="OE147" i="4" a="1"/>
  <c r="OE147" i="4" s="1"/>
  <c r="OD147" i="4" a="1"/>
  <c r="OD147" i="4" s="1"/>
  <c r="OC147" i="4" a="1"/>
  <c r="OC147" i="4" s="1"/>
  <c r="OI146" i="4" a="1"/>
  <c r="OI146" i="4" s="1"/>
  <c r="OH146" i="4" a="1"/>
  <c r="OH146" i="4" s="1"/>
  <c r="OG146" i="4" a="1"/>
  <c r="OG146" i="4" s="1"/>
  <c r="OF146" i="4" a="1"/>
  <c r="OF146" i="4" s="1"/>
  <c r="OE146" i="4" a="1"/>
  <c r="OE146" i="4" s="1"/>
  <c r="OD146" i="4" a="1"/>
  <c r="OD146" i="4" s="1"/>
  <c r="OC146" i="4" a="1"/>
  <c r="OC146" i="4" s="1"/>
  <c r="OI145" i="4" a="1"/>
  <c r="OI145" i="4" s="1"/>
  <c r="OH145" i="4" a="1"/>
  <c r="OH145" i="4" s="1"/>
  <c r="OG145" i="4" a="1"/>
  <c r="OG145" i="4" s="1"/>
  <c r="OF145" i="4" a="1"/>
  <c r="OF145" i="4" s="1"/>
  <c r="OE145" i="4" a="1"/>
  <c r="OE145" i="4" s="1"/>
  <c r="OD145" i="4" a="1"/>
  <c r="OD145" i="4" s="1"/>
  <c r="OC145" i="4" a="1"/>
  <c r="OC145" i="4" s="1"/>
  <c r="OI144" i="4" a="1"/>
  <c r="OI144" i="4" s="1"/>
  <c r="OH144" i="4" a="1"/>
  <c r="OH144" i="4" s="1"/>
  <c r="OG144" i="4" a="1"/>
  <c r="OG144" i="4" s="1"/>
  <c r="OF144" i="4" a="1"/>
  <c r="OF144" i="4" s="1"/>
  <c r="OE144" i="4" a="1"/>
  <c r="OE144" i="4" s="1"/>
  <c r="OD144" i="4" a="1"/>
  <c r="OD144" i="4" s="1"/>
  <c r="OC144" i="4" a="1"/>
  <c r="OC144" i="4" s="1"/>
  <c r="OI143" i="4" a="1"/>
  <c r="OI143" i="4" s="1"/>
  <c r="OH143" i="4" a="1"/>
  <c r="OH143" i="4" s="1"/>
  <c r="OG143" i="4" a="1"/>
  <c r="OG143" i="4" s="1"/>
  <c r="OF143" i="4" a="1"/>
  <c r="OF143" i="4" s="1"/>
  <c r="OE143" i="4" a="1"/>
  <c r="OE143" i="4" s="1"/>
  <c r="OD143" i="4" a="1"/>
  <c r="OD143" i="4" s="1"/>
  <c r="OC143" i="4" a="1"/>
  <c r="OC143" i="4" s="1"/>
  <c r="OI142" i="4" a="1"/>
  <c r="OI142" i="4" s="1"/>
  <c r="OH142" i="4" a="1"/>
  <c r="OH142" i="4" s="1"/>
  <c r="OG142" i="4" a="1"/>
  <c r="OG142" i="4" s="1"/>
  <c r="OF142" i="4" a="1"/>
  <c r="OF142" i="4" s="1"/>
  <c r="OE142" i="4" a="1"/>
  <c r="OE142" i="4" s="1"/>
  <c r="OD142" i="4" a="1"/>
  <c r="OD142" i="4" s="1"/>
  <c r="OC142" i="4" a="1"/>
  <c r="OC142" i="4" s="1"/>
  <c r="OI141" i="4" a="1"/>
  <c r="OI141" i="4" s="1"/>
  <c r="OH141" i="4" a="1"/>
  <c r="OH141" i="4" s="1"/>
  <c r="OG141" i="4" a="1"/>
  <c r="OG141" i="4" s="1"/>
  <c r="OF141" i="4" a="1"/>
  <c r="OF141" i="4" s="1"/>
  <c r="OE141" i="4" a="1"/>
  <c r="OE141" i="4" s="1"/>
  <c r="OD141" i="4" a="1"/>
  <c r="OD141" i="4" s="1"/>
  <c r="OC141" i="4" a="1"/>
  <c r="OC141" i="4" s="1"/>
  <c r="OI140" i="4" a="1"/>
  <c r="OI140" i="4" s="1"/>
  <c r="OH140" i="4" a="1"/>
  <c r="OH140" i="4" s="1"/>
  <c r="OG140" i="4" a="1"/>
  <c r="OG140" i="4" s="1"/>
  <c r="OF140" i="4" a="1"/>
  <c r="OF140" i="4" s="1"/>
  <c r="OE140" i="4" a="1"/>
  <c r="OE140" i="4" s="1"/>
  <c r="OD140" i="4" a="1"/>
  <c r="OD140" i="4" s="1"/>
  <c r="OC140" i="4" a="1"/>
  <c r="OC140" i="4" s="1"/>
  <c r="OI139" i="4" a="1"/>
  <c r="OI139" i="4" s="1"/>
  <c r="OH139" i="4" a="1"/>
  <c r="OH139" i="4" s="1"/>
  <c r="OG139" i="4" a="1"/>
  <c r="OG139" i="4" s="1"/>
  <c r="OF139" i="4" a="1"/>
  <c r="OF139" i="4" s="1"/>
  <c r="OE139" i="4" a="1"/>
  <c r="OE139" i="4" s="1"/>
  <c r="OD139" i="4" a="1"/>
  <c r="OD139" i="4" s="1"/>
  <c r="OC139" i="4" a="1"/>
  <c r="OC139" i="4" s="1"/>
  <c r="OI138" i="4" a="1"/>
  <c r="OI138" i="4" s="1"/>
  <c r="OH138" i="4" a="1"/>
  <c r="OH138" i="4" s="1"/>
  <c r="OG138" i="4" a="1"/>
  <c r="OG138" i="4" s="1"/>
  <c r="OF138" i="4" a="1"/>
  <c r="OF138" i="4" s="1"/>
  <c r="OE138" i="4" a="1"/>
  <c r="OE138" i="4" s="1"/>
  <c r="OD138" i="4" a="1"/>
  <c r="OD138" i="4" s="1"/>
  <c r="OC138" i="4" a="1"/>
  <c r="OC138" i="4" s="1"/>
  <c r="OI137" i="4" a="1"/>
  <c r="OI137" i="4" s="1"/>
  <c r="OH137" i="4" a="1"/>
  <c r="OH137" i="4" s="1"/>
  <c r="OG137" i="4" a="1"/>
  <c r="OG137" i="4" s="1"/>
  <c r="OF137" i="4" a="1"/>
  <c r="OF137" i="4" s="1"/>
  <c r="OE137" i="4" a="1"/>
  <c r="OE137" i="4" s="1"/>
  <c r="OD137" i="4" a="1"/>
  <c r="OD137" i="4" s="1"/>
  <c r="OC137" i="4" a="1"/>
  <c r="OC137" i="4" s="1"/>
  <c r="OI136" i="4" a="1"/>
  <c r="OI136" i="4" s="1"/>
  <c r="OH136" i="4" a="1"/>
  <c r="OH136" i="4" s="1"/>
  <c r="OG136" i="4" a="1"/>
  <c r="OG136" i="4" s="1"/>
  <c r="OF136" i="4" a="1"/>
  <c r="OF136" i="4" s="1"/>
  <c r="OE136" i="4" a="1"/>
  <c r="OE136" i="4" s="1"/>
  <c r="OD136" i="4" a="1"/>
  <c r="OD136" i="4" s="1"/>
  <c r="OC136" i="4" a="1"/>
  <c r="OC136" i="4" s="1"/>
  <c r="OI135" i="4" a="1"/>
  <c r="OI135" i="4" s="1"/>
  <c r="OH135" i="4" a="1"/>
  <c r="OH135" i="4" s="1"/>
  <c r="OG135" i="4" a="1"/>
  <c r="OG135" i="4" s="1"/>
  <c r="OF135" i="4" a="1"/>
  <c r="OF135" i="4" s="1"/>
  <c r="OE135" i="4" a="1"/>
  <c r="OE135" i="4" s="1"/>
  <c r="OD135" i="4" a="1"/>
  <c r="OD135" i="4" s="1"/>
  <c r="OC135" i="4" a="1"/>
  <c r="OC135" i="4" s="1"/>
  <c r="OI134" i="4" a="1"/>
  <c r="OI134" i="4" s="1"/>
  <c r="OH134" i="4" a="1"/>
  <c r="OH134" i="4" s="1"/>
  <c r="OG134" i="4" a="1"/>
  <c r="OG134" i="4" s="1"/>
  <c r="OF134" i="4" a="1"/>
  <c r="OF134" i="4" s="1"/>
  <c r="OE134" i="4" a="1"/>
  <c r="OE134" i="4" s="1"/>
  <c r="OD134" i="4" a="1"/>
  <c r="OD134" i="4" s="1"/>
  <c r="OC134" i="4" a="1"/>
  <c r="OC134" i="4" s="1"/>
  <c r="OI133" i="4" a="1"/>
  <c r="OI133" i="4" s="1"/>
  <c r="OH133" i="4" a="1"/>
  <c r="OH133" i="4" s="1"/>
  <c r="OG133" i="4" a="1"/>
  <c r="OG133" i="4" s="1"/>
  <c r="OF133" i="4" a="1"/>
  <c r="OF133" i="4" s="1"/>
  <c r="OE133" i="4" a="1"/>
  <c r="OE133" i="4" s="1"/>
  <c r="OD133" i="4" a="1"/>
  <c r="OD133" i="4" s="1"/>
  <c r="OC133" i="4" a="1"/>
  <c r="OC133" i="4" s="1"/>
  <c r="OI132" i="4" a="1"/>
  <c r="OI132" i="4" s="1"/>
  <c r="OH132" i="4" a="1"/>
  <c r="OH132" i="4" s="1"/>
  <c r="OG132" i="4" a="1"/>
  <c r="OG132" i="4" s="1"/>
  <c r="OF132" i="4" a="1"/>
  <c r="OF132" i="4" s="1"/>
  <c r="OE132" i="4" a="1"/>
  <c r="OE132" i="4" s="1"/>
  <c r="OD132" i="4" a="1"/>
  <c r="OD132" i="4" s="1"/>
  <c r="OC132" i="4" a="1"/>
  <c r="OC132" i="4" s="1"/>
  <c r="OI131" i="4" a="1"/>
  <c r="OI131" i="4" s="1"/>
  <c r="OH131" i="4" a="1"/>
  <c r="OH131" i="4" s="1"/>
  <c r="OG131" i="4" a="1"/>
  <c r="OG131" i="4" s="1"/>
  <c r="OF131" i="4" a="1"/>
  <c r="OF131" i="4" s="1"/>
  <c r="OE131" i="4" a="1"/>
  <c r="OE131" i="4" s="1"/>
  <c r="OD131" i="4" a="1"/>
  <c r="OD131" i="4" s="1"/>
  <c r="OC131" i="4" a="1"/>
  <c r="OC131" i="4" s="1"/>
  <c r="OI130" i="4" a="1"/>
  <c r="OI130" i="4" s="1"/>
  <c r="OH130" i="4" a="1"/>
  <c r="OH130" i="4" s="1"/>
  <c r="OG130" i="4" a="1"/>
  <c r="OG130" i="4" s="1"/>
  <c r="OF130" i="4" a="1"/>
  <c r="OF130" i="4" s="1"/>
  <c r="OE130" i="4" a="1"/>
  <c r="OE130" i="4" s="1"/>
  <c r="OD130" i="4" a="1"/>
  <c r="OD130" i="4" s="1"/>
  <c r="OC130" i="4" a="1"/>
  <c r="OC130" i="4" s="1"/>
  <c r="OI129" i="4" a="1"/>
  <c r="OI129" i="4" s="1"/>
  <c r="OH129" i="4" a="1"/>
  <c r="OH129" i="4" s="1"/>
  <c r="OG129" i="4" a="1"/>
  <c r="OG129" i="4" s="1"/>
  <c r="OF129" i="4" a="1"/>
  <c r="OF129" i="4" s="1"/>
  <c r="OE129" i="4" a="1"/>
  <c r="OE129" i="4" s="1"/>
  <c r="OD129" i="4" a="1"/>
  <c r="OD129" i="4" s="1"/>
  <c r="OC129" i="4" a="1"/>
  <c r="OC129" i="4" s="1"/>
  <c r="OI128" i="4" a="1"/>
  <c r="OI128" i="4" s="1"/>
  <c r="OH128" i="4" a="1"/>
  <c r="OH128" i="4" s="1"/>
  <c r="OG128" i="4" a="1"/>
  <c r="OG128" i="4" s="1"/>
  <c r="OF128" i="4" a="1"/>
  <c r="OF128" i="4" s="1"/>
  <c r="OE128" i="4" a="1"/>
  <c r="OE128" i="4" s="1"/>
  <c r="OD128" i="4" a="1"/>
  <c r="OD128" i="4" s="1"/>
  <c r="OC128" i="4" a="1"/>
  <c r="OC128" i="4" s="1"/>
  <c r="OI127" i="4" a="1"/>
  <c r="OI127" i="4" s="1"/>
  <c r="OH127" i="4" a="1"/>
  <c r="OH127" i="4" s="1"/>
  <c r="OG127" i="4" a="1"/>
  <c r="OG127" i="4" s="1"/>
  <c r="OF127" i="4" a="1"/>
  <c r="OF127" i="4" s="1"/>
  <c r="OE127" i="4" a="1"/>
  <c r="OE127" i="4" s="1"/>
  <c r="OD127" i="4" a="1"/>
  <c r="OD127" i="4" s="1"/>
  <c r="OC127" i="4" a="1"/>
  <c r="OC127" i="4" s="1"/>
  <c r="OI126" i="4" a="1"/>
  <c r="OI126" i="4" s="1"/>
  <c r="OH126" i="4" a="1"/>
  <c r="OH126" i="4" s="1"/>
  <c r="OG126" i="4" a="1"/>
  <c r="OG126" i="4" s="1"/>
  <c r="OF126" i="4" a="1"/>
  <c r="OF126" i="4" s="1"/>
  <c r="OE126" i="4" a="1"/>
  <c r="OE126" i="4" s="1"/>
  <c r="OD126" i="4" a="1"/>
  <c r="OD126" i="4" s="1"/>
  <c r="OC126" i="4" a="1"/>
  <c r="OC126" i="4" s="1"/>
  <c r="OI125" i="4" a="1"/>
  <c r="OI125" i="4" s="1"/>
  <c r="OH125" i="4" a="1"/>
  <c r="OH125" i="4" s="1"/>
  <c r="OG125" i="4" a="1"/>
  <c r="OG125" i="4" s="1"/>
  <c r="OF125" i="4" a="1"/>
  <c r="OF125" i="4" s="1"/>
  <c r="OE125" i="4" a="1"/>
  <c r="OE125" i="4" s="1"/>
  <c r="OD125" i="4" a="1"/>
  <c r="OD125" i="4" s="1"/>
  <c r="OC125" i="4" a="1"/>
  <c r="OC125" i="4" s="1"/>
  <c r="OI124" i="4" a="1"/>
  <c r="OI124" i="4" s="1"/>
  <c r="OH124" i="4" a="1"/>
  <c r="OH124" i="4" s="1"/>
  <c r="OG124" i="4" a="1"/>
  <c r="OG124" i="4" s="1"/>
  <c r="OF124" i="4" a="1"/>
  <c r="OF124" i="4" s="1"/>
  <c r="OE124" i="4" a="1"/>
  <c r="OE124" i="4" s="1"/>
  <c r="OD124" i="4" a="1"/>
  <c r="OD124" i="4" s="1"/>
  <c r="OC124" i="4" a="1"/>
  <c r="OC124" i="4" s="1"/>
  <c r="OI123" i="4" a="1"/>
  <c r="OI123" i="4" s="1"/>
  <c r="OH123" i="4" a="1"/>
  <c r="OH123" i="4" s="1"/>
  <c r="OG123" i="4" a="1"/>
  <c r="OG123" i="4" s="1"/>
  <c r="OF123" i="4" a="1"/>
  <c r="OF123" i="4" s="1"/>
  <c r="OE123" i="4" a="1"/>
  <c r="OE123" i="4" s="1"/>
  <c r="OD123" i="4" a="1"/>
  <c r="OD123" i="4" s="1"/>
  <c r="OC123" i="4" a="1"/>
  <c r="OC123" i="4" s="1"/>
  <c r="OI122" i="4" a="1"/>
  <c r="OI122" i="4" s="1"/>
  <c r="OH122" i="4" a="1"/>
  <c r="OH122" i="4" s="1"/>
  <c r="OG122" i="4" a="1"/>
  <c r="OG122" i="4" s="1"/>
  <c r="OF122" i="4" a="1"/>
  <c r="OF122" i="4" s="1"/>
  <c r="OE122" i="4" a="1"/>
  <c r="OE122" i="4" s="1"/>
  <c r="OD122" i="4" a="1"/>
  <c r="OD122" i="4" s="1"/>
  <c r="OC122" i="4" a="1"/>
  <c r="OC122" i="4" s="1"/>
  <c r="OI121" i="4" a="1"/>
  <c r="OI121" i="4" s="1"/>
  <c r="OH121" i="4" a="1"/>
  <c r="OH121" i="4" s="1"/>
  <c r="OG121" i="4" a="1"/>
  <c r="OG121" i="4" s="1"/>
  <c r="OF121" i="4" a="1"/>
  <c r="OF121" i="4" s="1"/>
  <c r="OE121" i="4" a="1"/>
  <c r="OE121" i="4" s="1"/>
  <c r="OD121" i="4" a="1"/>
  <c r="OD121" i="4" s="1"/>
  <c r="OC121" i="4" a="1"/>
  <c r="OC121" i="4" s="1"/>
  <c r="OI120" i="4" a="1"/>
  <c r="OI120" i="4" s="1"/>
  <c r="OH120" i="4" a="1"/>
  <c r="OH120" i="4" s="1"/>
  <c r="OG120" i="4" a="1"/>
  <c r="OG120" i="4" s="1"/>
  <c r="OF120" i="4" a="1"/>
  <c r="OF120" i="4" s="1"/>
  <c r="OE120" i="4" a="1"/>
  <c r="OE120" i="4" s="1"/>
  <c r="OD120" i="4" a="1"/>
  <c r="OD120" i="4" s="1"/>
  <c r="OC120" i="4" a="1"/>
  <c r="OC120" i="4" s="1"/>
  <c r="OI119" i="4" a="1"/>
  <c r="OI119" i="4" s="1"/>
  <c r="OH119" i="4" a="1"/>
  <c r="OH119" i="4" s="1"/>
  <c r="OG119" i="4" a="1"/>
  <c r="OG119" i="4" s="1"/>
  <c r="OF119" i="4" a="1"/>
  <c r="OF119" i="4" s="1"/>
  <c r="OE119" i="4" a="1"/>
  <c r="OE119" i="4" s="1"/>
  <c r="OD119" i="4" a="1"/>
  <c r="OD119" i="4" s="1"/>
  <c r="OC119" i="4" a="1"/>
  <c r="OC119" i="4" s="1"/>
  <c r="OI118" i="4" a="1"/>
  <c r="OI118" i="4" s="1"/>
  <c r="OH118" i="4" a="1"/>
  <c r="OH118" i="4" s="1"/>
  <c r="OG118" i="4" a="1"/>
  <c r="OG118" i="4" s="1"/>
  <c r="OF118" i="4" a="1"/>
  <c r="OF118" i="4" s="1"/>
  <c r="OE118" i="4" a="1"/>
  <c r="OE118" i="4" s="1"/>
  <c r="OD118" i="4" a="1"/>
  <c r="OD118" i="4" s="1"/>
  <c r="OC118" i="4" a="1"/>
  <c r="OC118" i="4" s="1"/>
  <c r="OI117" i="4" a="1"/>
  <c r="OI117" i="4" s="1"/>
  <c r="OH117" i="4" a="1"/>
  <c r="OH117" i="4" s="1"/>
  <c r="OG117" i="4" a="1"/>
  <c r="OG117" i="4" s="1"/>
  <c r="OF117" i="4" a="1"/>
  <c r="OF117" i="4" s="1"/>
  <c r="OE117" i="4" a="1"/>
  <c r="OE117" i="4" s="1"/>
  <c r="OD117" i="4" a="1"/>
  <c r="OD117" i="4" s="1"/>
  <c r="OC117" i="4" a="1"/>
  <c r="OC117" i="4" s="1"/>
  <c r="OI116" i="4" a="1"/>
  <c r="OI116" i="4" s="1"/>
  <c r="OH116" i="4" a="1"/>
  <c r="OH116" i="4" s="1"/>
  <c r="OG116" i="4" a="1"/>
  <c r="OG116" i="4" s="1"/>
  <c r="OF116" i="4" a="1"/>
  <c r="OF116" i="4" s="1"/>
  <c r="OE116" i="4" a="1"/>
  <c r="OE116" i="4" s="1"/>
  <c r="OD116" i="4" a="1"/>
  <c r="OD116" i="4" s="1"/>
  <c r="OC116" i="4" a="1"/>
  <c r="OC116" i="4" s="1"/>
  <c r="OI115" i="4" a="1"/>
  <c r="OI115" i="4" s="1"/>
  <c r="OH115" i="4" a="1"/>
  <c r="OH115" i="4" s="1"/>
  <c r="OG115" i="4" a="1"/>
  <c r="OG115" i="4" s="1"/>
  <c r="OF115" i="4" a="1"/>
  <c r="OF115" i="4" s="1"/>
  <c r="OE115" i="4" a="1"/>
  <c r="OE115" i="4" s="1"/>
  <c r="OD115" i="4" a="1"/>
  <c r="OD115" i="4" s="1"/>
  <c r="OC115" i="4" a="1"/>
  <c r="OC115" i="4" s="1"/>
  <c r="OI114" i="4" a="1"/>
  <c r="OI114" i="4" s="1"/>
  <c r="OH114" i="4" a="1"/>
  <c r="OH114" i="4" s="1"/>
  <c r="OG114" i="4" a="1"/>
  <c r="OG114" i="4" s="1"/>
  <c r="OF114" i="4" a="1"/>
  <c r="OF114" i="4" s="1"/>
  <c r="OE114" i="4" a="1"/>
  <c r="OE114" i="4" s="1"/>
  <c r="OD114" i="4" a="1"/>
  <c r="OD114" i="4" s="1"/>
  <c r="OC114" i="4" a="1"/>
  <c r="OC114" i="4" s="1"/>
  <c r="OI113" i="4" a="1"/>
  <c r="OI113" i="4" s="1"/>
  <c r="OH113" i="4" a="1"/>
  <c r="OH113" i="4" s="1"/>
  <c r="OG113" i="4" a="1"/>
  <c r="OG113" i="4" s="1"/>
  <c r="OF113" i="4" a="1"/>
  <c r="OF113" i="4" s="1"/>
  <c r="OE113" i="4" a="1"/>
  <c r="OE113" i="4" s="1"/>
  <c r="OD113" i="4" a="1"/>
  <c r="OD113" i="4" s="1"/>
  <c r="OC113" i="4" a="1"/>
  <c r="OC113" i="4" s="1"/>
  <c r="OI112" i="4" a="1"/>
  <c r="OI112" i="4" s="1"/>
  <c r="OH112" i="4" a="1"/>
  <c r="OH112" i="4" s="1"/>
  <c r="OG112" i="4" a="1"/>
  <c r="OG112" i="4" s="1"/>
  <c r="OF112" i="4" a="1"/>
  <c r="OF112" i="4" s="1"/>
  <c r="OE112" i="4" a="1"/>
  <c r="OE112" i="4" s="1"/>
  <c r="OD112" i="4" a="1"/>
  <c r="OD112" i="4" s="1"/>
  <c r="OC112" i="4" a="1"/>
  <c r="OC112" i="4" s="1"/>
  <c r="OI111" i="4" a="1"/>
  <c r="OI111" i="4" s="1"/>
  <c r="OH111" i="4" a="1"/>
  <c r="OH111" i="4" s="1"/>
  <c r="OG111" i="4" a="1"/>
  <c r="OG111" i="4" s="1"/>
  <c r="OF111" i="4" a="1"/>
  <c r="OF111" i="4" s="1"/>
  <c r="OE111" i="4" a="1"/>
  <c r="OE111" i="4" s="1"/>
  <c r="OD111" i="4" a="1"/>
  <c r="OD111" i="4" s="1"/>
  <c r="OC111" i="4" a="1"/>
  <c r="OC111" i="4" s="1"/>
  <c r="OI110" i="4" a="1"/>
  <c r="OI110" i="4" s="1"/>
  <c r="OH110" i="4" a="1"/>
  <c r="OH110" i="4" s="1"/>
  <c r="OG110" i="4" a="1"/>
  <c r="OG110" i="4" s="1"/>
  <c r="OF110" i="4" a="1"/>
  <c r="OF110" i="4" s="1"/>
  <c r="OE110" i="4" a="1"/>
  <c r="OE110" i="4" s="1"/>
  <c r="OD110" i="4" a="1"/>
  <c r="OD110" i="4" s="1"/>
  <c r="OC110" i="4" a="1"/>
  <c r="OC110" i="4" s="1"/>
  <c r="OI109" i="4" a="1"/>
  <c r="OI109" i="4" s="1"/>
  <c r="OH109" i="4" a="1"/>
  <c r="OH109" i="4" s="1"/>
  <c r="OG109" i="4" a="1"/>
  <c r="OG109" i="4" s="1"/>
  <c r="OF109" i="4" a="1"/>
  <c r="OF109" i="4" s="1"/>
  <c r="OE109" i="4" a="1"/>
  <c r="OE109" i="4" s="1"/>
  <c r="OD109" i="4" a="1"/>
  <c r="OD109" i="4" s="1"/>
  <c r="OC109" i="4" a="1"/>
  <c r="OC109" i="4" s="1"/>
  <c r="OI108" i="4" a="1"/>
  <c r="OI108" i="4" s="1"/>
  <c r="OH108" i="4" a="1"/>
  <c r="OH108" i="4" s="1"/>
  <c r="OG108" i="4" a="1"/>
  <c r="OG108" i="4" s="1"/>
  <c r="OF108" i="4" a="1"/>
  <c r="OF108" i="4" s="1"/>
  <c r="OE108" i="4" a="1"/>
  <c r="OE108" i="4" s="1"/>
  <c r="OD108" i="4" a="1"/>
  <c r="OD108" i="4" s="1"/>
  <c r="OC108" i="4" a="1"/>
  <c r="OC108" i="4" s="1"/>
  <c r="OI107" i="4" a="1"/>
  <c r="OI107" i="4" s="1"/>
  <c r="OH107" i="4" a="1"/>
  <c r="OH107" i="4" s="1"/>
  <c r="OG107" i="4" a="1"/>
  <c r="OG107" i="4" s="1"/>
  <c r="OF107" i="4" a="1"/>
  <c r="OF107" i="4" s="1"/>
  <c r="OE107" i="4" a="1"/>
  <c r="OE107" i="4" s="1"/>
  <c r="OD107" i="4" a="1"/>
  <c r="OD107" i="4" s="1"/>
  <c r="OC107" i="4" a="1"/>
  <c r="OC107" i="4" s="1"/>
  <c r="OI106" i="4" a="1"/>
  <c r="OI106" i="4" s="1"/>
  <c r="OH106" i="4" a="1"/>
  <c r="OH106" i="4" s="1"/>
  <c r="OG106" i="4" a="1"/>
  <c r="OG106" i="4" s="1"/>
  <c r="OF106" i="4" a="1"/>
  <c r="OF106" i="4" s="1"/>
  <c r="OE106" i="4" a="1"/>
  <c r="OE106" i="4" s="1"/>
  <c r="OD106" i="4" a="1"/>
  <c r="OD106" i="4" s="1"/>
  <c r="OC106" i="4" a="1"/>
  <c r="OC106" i="4" s="1"/>
  <c r="OI105" i="4" a="1"/>
  <c r="OI105" i="4" s="1"/>
  <c r="OH105" i="4" a="1"/>
  <c r="OH105" i="4" s="1"/>
  <c r="OG105" i="4" a="1"/>
  <c r="OG105" i="4" s="1"/>
  <c r="OF105" i="4" a="1"/>
  <c r="OF105" i="4" s="1"/>
  <c r="OE105" i="4" a="1"/>
  <c r="OE105" i="4" s="1"/>
  <c r="OD105" i="4" a="1"/>
  <c r="OD105" i="4" s="1"/>
  <c r="OC105" i="4" a="1"/>
  <c r="OC105" i="4" s="1"/>
  <c r="OI104" i="4" a="1"/>
  <c r="OI104" i="4" s="1"/>
  <c r="OH104" i="4" a="1"/>
  <c r="OH104" i="4" s="1"/>
  <c r="OG104" i="4" a="1"/>
  <c r="OG104" i="4" s="1"/>
  <c r="OF104" i="4" a="1"/>
  <c r="OF104" i="4" s="1"/>
  <c r="OE104" i="4" a="1"/>
  <c r="OE104" i="4" s="1"/>
  <c r="OD104" i="4" a="1"/>
  <c r="OD104" i="4" s="1"/>
  <c r="OC104" i="4" a="1"/>
  <c r="OC104" i="4" s="1"/>
  <c r="OI103" i="4" a="1"/>
  <c r="OI103" i="4" s="1"/>
  <c r="OH103" i="4" a="1"/>
  <c r="OH103" i="4" s="1"/>
  <c r="OG103" i="4" a="1"/>
  <c r="OG103" i="4" s="1"/>
  <c r="OF103" i="4" a="1"/>
  <c r="OF103" i="4" s="1"/>
  <c r="OE103" i="4" a="1"/>
  <c r="OE103" i="4" s="1"/>
  <c r="OD103" i="4" a="1"/>
  <c r="OD103" i="4" s="1"/>
  <c r="OC103" i="4" a="1"/>
  <c r="OC103" i="4" s="1"/>
  <c r="OI102" i="4" a="1"/>
  <c r="OI102" i="4" s="1"/>
  <c r="OH102" i="4" a="1"/>
  <c r="OH102" i="4" s="1"/>
  <c r="OG102" i="4" a="1"/>
  <c r="OG102" i="4" s="1"/>
  <c r="OF102" i="4" a="1"/>
  <c r="OF102" i="4" s="1"/>
  <c r="OE102" i="4" a="1"/>
  <c r="OE102" i="4" s="1"/>
  <c r="OD102" i="4" a="1"/>
  <c r="OD102" i="4" s="1"/>
  <c r="OC102" i="4" a="1"/>
  <c r="OC102" i="4" s="1"/>
  <c r="OI101" i="4" a="1"/>
  <c r="OI101" i="4" s="1"/>
  <c r="OH101" i="4" a="1"/>
  <c r="OH101" i="4" s="1"/>
  <c r="OG101" i="4" a="1"/>
  <c r="OG101" i="4" s="1"/>
  <c r="OF101" i="4" a="1"/>
  <c r="OF101" i="4" s="1"/>
  <c r="OE101" i="4" a="1"/>
  <c r="OE101" i="4" s="1"/>
  <c r="OD101" i="4" a="1"/>
  <c r="OD101" i="4" s="1"/>
  <c r="OC101" i="4" a="1"/>
  <c r="OC101" i="4" s="1"/>
  <c r="OI100" i="4" a="1"/>
  <c r="OI100" i="4" s="1"/>
  <c r="OH100" i="4" a="1"/>
  <c r="OH100" i="4" s="1"/>
  <c r="OG100" i="4" a="1"/>
  <c r="OG100" i="4" s="1"/>
  <c r="OF100" i="4" a="1"/>
  <c r="OF100" i="4" s="1"/>
  <c r="OE100" i="4" a="1"/>
  <c r="OE100" i="4" s="1"/>
  <c r="OD100" i="4" a="1"/>
  <c r="OD100" i="4" s="1"/>
  <c r="OC100" i="4" a="1"/>
  <c r="OC100" i="4" s="1"/>
  <c r="OI99" i="4" a="1"/>
  <c r="OI99" i="4" s="1"/>
  <c r="OH99" i="4" a="1"/>
  <c r="OH99" i="4" s="1"/>
  <c r="OG99" i="4" a="1"/>
  <c r="OG99" i="4" s="1"/>
  <c r="OF99" i="4" a="1"/>
  <c r="OF99" i="4" s="1"/>
  <c r="OE99" i="4" a="1"/>
  <c r="OE99" i="4" s="1"/>
  <c r="OD99" i="4" a="1"/>
  <c r="OD99" i="4" s="1"/>
  <c r="OC99" i="4" a="1"/>
  <c r="OC99" i="4" s="1"/>
  <c r="OI98" i="4" a="1"/>
  <c r="OI98" i="4" s="1"/>
  <c r="OH98" i="4" a="1"/>
  <c r="OH98" i="4" s="1"/>
  <c r="OG98" i="4" a="1"/>
  <c r="OG98" i="4" s="1"/>
  <c r="OF98" i="4" a="1"/>
  <c r="OF98" i="4" s="1"/>
  <c r="OE98" i="4" a="1"/>
  <c r="OE98" i="4" s="1"/>
  <c r="OD98" i="4" a="1"/>
  <c r="OD98" i="4" s="1"/>
  <c r="OC98" i="4" a="1"/>
  <c r="OC98" i="4" s="1"/>
  <c r="OI97" i="4" a="1"/>
  <c r="OI97" i="4" s="1"/>
  <c r="OH97" i="4" a="1"/>
  <c r="OH97" i="4" s="1"/>
  <c r="OG97" i="4" a="1"/>
  <c r="OG97" i="4" s="1"/>
  <c r="OF97" i="4" a="1"/>
  <c r="OF97" i="4" s="1"/>
  <c r="OE97" i="4" a="1"/>
  <c r="OE97" i="4" s="1"/>
  <c r="OD97" i="4" a="1"/>
  <c r="OD97" i="4" s="1"/>
  <c r="OC97" i="4" a="1"/>
  <c r="OC97" i="4" s="1"/>
  <c r="OI96" i="4" a="1"/>
  <c r="OI96" i="4" s="1"/>
  <c r="OH96" i="4" a="1"/>
  <c r="OH96" i="4" s="1"/>
  <c r="OG96" i="4" a="1"/>
  <c r="OG96" i="4" s="1"/>
  <c r="OF96" i="4" a="1"/>
  <c r="OF96" i="4" s="1"/>
  <c r="OE96" i="4" a="1"/>
  <c r="OE96" i="4" s="1"/>
  <c r="OD96" i="4" a="1"/>
  <c r="OD96" i="4" s="1"/>
  <c r="OC96" i="4" a="1"/>
  <c r="OC96" i="4" s="1"/>
  <c r="OI95" i="4" a="1"/>
  <c r="OI95" i="4" s="1"/>
  <c r="OH95" i="4" a="1"/>
  <c r="OH95" i="4" s="1"/>
  <c r="OG95" i="4" a="1"/>
  <c r="OG95" i="4" s="1"/>
  <c r="OF95" i="4" a="1"/>
  <c r="OF95" i="4" s="1"/>
  <c r="OE95" i="4" a="1"/>
  <c r="OE95" i="4" s="1"/>
  <c r="OD95" i="4" a="1"/>
  <c r="OD95" i="4" s="1"/>
  <c r="OC95" i="4" a="1"/>
  <c r="OC95" i="4" s="1"/>
  <c r="OI94" i="4" a="1"/>
  <c r="OI94" i="4" s="1"/>
  <c r="OH94" i="4" a="1"/>
  <c r="OH94" i="4" s="1"/>
  <c r="OG94" i="4" a="1"/>
  <c r="OG94" i="4" s="1"/>
  <c r="OF94" i="4" a="1"/>
  <c r="OF94" i="4" s="1"/>
  <c r="OE94" i="4" a="1"/>
  <c r="OE94" i="4" s="1"/>
  <c r="OD94" i="4" a="1"/>
  <c r="OD94" i="4" s="1"/>
  <c r="OC94" i="4" a="1"/>
  <c r="OC94" i="4" s="1"/>
  <c r="OI93" i="4" a="1"/>
  <c r="OI93" i="4" s="1"/>
  <c r="OH93" i="4" a="1"/>
  <c r="OH93" i="4" s="1"/>
  <c r="OG93" i="4" a="1"/>
  <c r="OG93" i="4" s="1"/>
  <c r="OF93" i="4" a="1"/>
  <c r="OF93" i="4" s="1"/>
  <c r="OE93" i="4" a="1"/>
  <c r="OE93" i="4" s="1"/>
  <c r="OD93" i="4" a="1"/>
  <c r="OD93" i="4" s="1"/>
  <c r="OC93" i="4" a="1"/>
  <c r="OC93" i="4" s="1"/>
  <c r="OI92" i="4" a="1"/>
  <c r="OI92" i="4" s="1"/>
  <c r="OH92" i="4" a="1"/>
  <c r="OH92" i="4" s="1"/>
  <c r="OG92" i="4" a="1"/>
  <c r="OG92" i="4" s="1"/>
  <c r="OF92" i="4" a="1"/>
  <c r="OF92" i="4" s="1"/>
  <c r="OE92" i="4" a="1"/>
  <c r="OE92" i="4" s="1"/>
  <c r="OD92" i="4" a="1"/>
  <c r="OD92" i="4" s="1"/>
  <c r="OC92" i="4" a="1"/>
  <c r="OC92" i="4" s="1"/>
  <c r="OI91" i="4" a="1"/>
  <c r="OI91" i="4" s="1"/>
  <c r="OH91" i="4" a="1"/>
  <c r="OH91" i="4" s="1"/>
  <c r="OG91" i="4" a="1"/>
  <c r="OG91" i="4" s="1"/>
  <c r="OF91" i="4" a="1"/>
  <c r="OF91" i="4" s="1"/>
  <c r="OE91" i="4" a="1"/>
  <c r="OE91" i="4" s="1"/>
  <c r="OD91" i="4" a="1"/>
  <c r="OD91" i="4" s="1"/>
  <c r="OC91" i="4" a="1"/>
  <c r="OC91" i="4" s="1"/>
  <c r="OI90" i="4" a="1"/>
  <c r="OI90" i="4" s="1"/>
  <c r="OH90" i="4" a="1"/>
  <c r="OH90" i="4" s="1"/>
  <c r="OG90" i="4" a="1"/>
  <c r="OG90" i="4" s="1"/>
  <c r="OF90" i="4" a="1"/>
  <c r="OF90" i="4" s="1"/>
  <c r="OE90" i="4" a="1"/>
  <c r="OE90" i="4" s="1"/>
  <c r="OD90" i="4" a="1"/>
  <c r="OD90" i="4" s="1"/>
  <c r="OC90" i="4" a="1"/>
  <c r="OC90" i="4" s="1"/>
  <c r="OI89" i="4" a="1"/>
  <c r="OI89" i="4" s="1"/>
  <c r="OH89" i="4" a="1"/>
  <c r="OH89" i="4" s="1"/>
  <c r="OG89" i="4" a="1"/>
  <c r="OG89" i="4" s="1"/>
  <c r="OF89" i="4" a="1"/>
  <c r="OF89" i="4" s="1"/>
  <c r="OE89" i="4" a="1"/>
  <c r="OE89" i="4" s="1"/>
  <c r="OD89" i="4" a="1"/>
  <c r="OD89" i="4" s="1"/>
  <c r="OC89" i="4" a="1"/>
  <c r="OC89" i="4" s="1"/>
  <c r="OI88" i="4" a="1"/>
  <c r="OI88" i="4" s="1"/>
  <c r="OH88" i="4" a="1"/>
  <c r="OH88" i="4" s="1"/>
  <c r="OG88" i="4" a="1"/>
  <c r="OG88" i="4" s="1"/>
  <c r="OF88" i="4" a="1"/>
  <c r="OF88" i="4" s="1"/>
  <c r="OE88" i="4" a="1"/>
  <c r="OE88" i="4" s="1"/>
  <c r="OD88" i="4" a="1"/>
  <c r="OD88" i="4" s="1"/>
  <c r="OC88" i="4" a="1"/>
  <c r="OC88" i="4" s="1"/>
  <c r="OI87" i="4" a="1"/>
  <c r="OI87" i="4" s="1"/>
  <c r="OH87" i="4" a="1"/>
  <c r="OH87" i="4" s="1"/>
  <c r="OG87" i="4" a="1"/>
  <c r="OG87" i="4" s="1"/>
  <c r="OF87" i="4" a="1"/>
  <c r="OF87" i="4" s="1"/>
  <c r="OE87" i="4" a="1"/>
  <c r="OE87" i="4" s="1"/>
  <c r="OD87" i="4" a="1"/>
  <c r="OD87" i="4" s="1"/>
  <c r="OC87" i="4" a="1"/>
  <c r="OC87" i="4" s="1"/>
  <c r="OI86" i="4" a="1"/>
  <c r="OI86" i="4" s="1"/>
  <c r="OH86" i="4" a="1"/>
  <c r="OH86" i="4" s="1"/>
  <c r="OG86" i="4" a="1"/>
  <c r="OG86" i="4" s="1"/>
  <c r="OF86" i="4" a="1"/>
  <c r="OF86" i="4" s="1"/>
  <c r="OE86" i="4" a="1"/>
  <c r="OE86" i="4" s="1"/>
  <c r="OD86" i="4" a="1"/>
  <c r="OD86" i="4" s="1"/>
  <c r="OC86" i="4" a="1"/>
  <c r="OC86" i="4" s="1"/>
  <c r="OI85" i="4" a="1"/>
  <c r="OI85" i="4" s="1"/>
  <c r="OH85" i="4" a="1"/>
  <c r="OH85" i="4" s="1"/>
  <c r="OG85" i="4" a="1"/>
  <c r="OG85" i="4" s="1"/>
  <c r="OF85" i="4" a="1"/>
  <c r="OF85" i="4" s="1"/>
  <c r="OE85" i="4" a="1"/>
  <c r="OE85" i="4" s="1"/>
  <c r="OD85" i="4" a="1"/>
  <c r="OD85" i="4" s="1"/>
  <c r="OC85" i="4" a="1"/>
  <c r="OC85" i="4" s="1"/>
  <c r="OI84" i="4" a="1"/>
  <c r="OI84" i="4" s="1"/>
  <c r="OH84" i="4" a="1"/>
  <c r="OH84" i="4" s="1"/>
  <c r="OG84" i="4" a="1"/>
  <c r="OG84" i="4" s="1"/>
  <c r="OF84" i="4" a="1"/>
  <c r="OF84" i="4" s="1"/>
  <c r="OE84" i="4" a="1"/>
  <c r="OE84" i="4" s="1"/>
  <c r="OD84" i="4" a="1"/>
  <c r="OD84" i="4" s="1"/>
  <c r="OC84" i="4" a="1"/>
  <c r="OC84" i="4" s="1"/>
  <c r="OI83" i="4" a="1"/>
  <c r="OI83" i="4" s="1"/>
  <c r="OH83" i="4" a="1"/>
  <c r="OH83" i="4" s="1"/>
  <c r="OG83" i="4" a="1"/>
  <c r="OG83" i="4" s="1"/>
  <c r="OF83" i="4" a="1"/>
  <c r="OF83" i="4" s="1"/>
  <c r="OE83" i="4" a="1"/>
  <c r="OE83" i="4" s="1"/>
  <c r="OD83" i="4" a="1"/>
  <c r="OD83" i="4" s="1"/>
  <c r="OC83" i="4" a="1"/>
  <c r="OC83" i="4" s="1"/>
  <c r="OI82" i="4" a="1"/>
  <c r="OI82" i="4" s="1"/>
  <c r="OH82" i="4" a="1"/>
  <c r="OH82" i="4" s="1"/>
  <c r="OG82" i="4" a="1"/>
  <c r="OG82" i="4" s="1"/>
  <c r="OF82" i="4" a="1"/>
  <c r="OF82" i="4" s="1"/>
  <c r="OE82" i="4" a="1"/>
  <c r="OE82" i="4" s="1"/>
  <c r="OD82" i="4" a="1"/>
  <c r="OD82" i="4" s="1"/>
  <c r="OC82" i="4" a="1"/>
  <c r="OC82" i="4" s="1"/>
  <c r="OI81" i="4" a="1"/>
  <c r="OI81" i="4" s="1"/>
  <c r="OH81" i="4" a="1"/>
  <c r="OH81" i="4" s="1"/>
  <c r="OG81" i="4" a="1"/>
  <c r="OG81" i="4" s="1"/>
  <c r="OF81" i="4" a="1"/>
  <c r="OF81" i="4" s="1"/>
  <c r="OE81" i="4" a="1"/>
  <c r="OE81" i="4" s="1"/>
  <c r="OD81" i="4" a="1"/>
  <c r="OD81" i="4" s="1"/>
  <c r="OC81" i="4" a="1"/>
  <c r="OC81" i="4" s="1"/>
  <c r="OI80" i="4" a="1"/>
  <c r="OI80" i="4" s="1"/>
  <c r="OH80" i="4" a="1"/>
  <c r="OH80" i="4" s="1"/>
  <c r="OG80" i="4" a="1"/>
  <c r="OG80" i="4" s="1"/>
  <c r="OF80" i="4" a="1"/>
  <c r="OF80" i="4" s="1"/>
  <c r="OE80" i="4" a="1"/>
  <c r="OE80" i="4" s="1"/>
  <c r="OD80" i="4" a="1"/>
  <c r="OD80" i="4" s="1"/>
  <c r="OC80" i="4" a="1"/>
  <c r="OC80" i="4" s="1"/>
  <c r="OI79" i="4" a="1"/>
  <c r="OI79" i="4" s="1"/>
  <c r="OH79" i="4" a="1"/>
  <c r="OH79" i="4" s="1"/>
  <c r="OG79" i="4" a="1"/>
  <c r="OG79" i="4" s="1"/>
  <c r="OF79" i="4" a="1"/>
  <c r="OF79" i="4" s="1"/>
  <c r="OE79" i="4" a="1"/>
  <c r="OE79" i="4" s="1"/>
  <c r="OD79" i="4" a="1"/>
  <c r="OD79" i="4" s="1"/>
  <c r="OC79" i="4" a="1"/>
  <c r="OC79" i="4" s="1"/>
  <c r="OI78" i="4" a="1"/>
  <c r="OI78" i="4" s="1"/>
  <c r="OH78" i="4" a="1"/>
  <c r="OH78" i="4" s="1"/>
  <c r="OG78" i="4" a="1"/>
  <c r="OG78" i="4" s="1"/>
  <c r="OF78" i="4" a="1"/>
  <c r="OF78" i="4" s="1"/>
  <c r="OE78" i="4" a="1"/>
  <c r="OE78" i="4" s="1"/>
  <c r="OD78" i="4" a="1"/>
  <c r="OD78" i="4" s="1"/>
  <c r="OC78" i="4" a="1"/>
  <c r="OC78" i="4" s="1"/>
  <c r="OI77" i="4" a="1"/>
  <c r="OI77" i="4" s="1"/>
  <c r="OH77" i="4" a="1"/>
  <c r="OH77" i="4" s="1"/>
  <c r="OG77" i="4" a="1"/>
  <c r="OG77" i="4" s="1"/>
  <c r="OF77" i="4" a="1"/>
  <c r="OF77" i="4" s="1"/>
  <c r="OE77" i="4" a="1"/>
  <c r="OE77" i="4" s="1"/>
  <c r="OD77" i="4" a="1"/>
  <c r="OD77" i="4" s="1"/>
  <c r="OC77" i="4" a="1"/>
  <c r="OC77" i="4" s="1"/>
  <c r="OI76" i="4" a="1"/>
  <c r="OI76" i="4" s="1"/>
  <c r="OH76" i="4" a="1"/>
  <c r="OH76" i="4" s="1"/>
  <c r="OG76" i="4" a="1"/>
  <c r="OG76" i="4" s="1"/>
  <c r="OF76" i="4" a="1"/>
  <c r="OF76" i="4" s="1"/>
  <c r="OE76" i="4" a="1"/>
  <c r="OE76" i="4" s="1"/>
  <c r="OD76" i="4" a="1"/>
  <c r="OD76" i="4" s="1"/>
  <c r="OC76" i="4" a="1"/>
  <c r="OC76" i="4" s="1"/>
  <c r="OI75" i="4" a="1"/>
  <c r="OI75" i="4" s="1"/>
  <c r="OH75" i="4" a="1"/>
  <c r="OH75" i="4" s="1"/>
  <c r="OG75" i="4" a="1"/>
  <c r="OG75" i="4" s="1"/>
  <c r="OF75" i="4" a="1"/>
  <c r="OF75" i="4" s="1"/>
  <c r="OE75" i="4" a="1"/>
  <c r="OE75" i="4" s="1"/>
  <c r="OD75" i="4" a="1"/>
  <c r="OD75" i="4" s="1"/>
  <c r="OC75" i="4" a="1"/>
  <c r="OC75" i="4" s="1"/>
  <c r="OI74" i="4" a="1"/>
  <c r="OI74" i="4" s="1"/>
  <c r="OH74" i="4" a="1"/>
  <c r="OH74" i="4" s="1"/>
  <c r="OG74" i="4" a="1"/>
  <c r="OG74" i="4" s="1"/>
  <c r="OF74" i="4" a="1"/>
  <c r="OF74" i="4" s="1"/>
  <c r="OE74" i="4" a="1"/>
  <c r="OE74" i="4" s="1"/>
  <c r="OD74" i="4" a="1"/>
  <c r="OD74" i="4" s="1"/>
  <c r="OC74" i="4" a="1"/>
  <c r="OC74" i="4" s="1"/>
  <c r="OI73" i="4" a="1"/>
  <c r="OI73" i="4" s="1"/>
  <c r="OH73" i="4" a="1"/>
  <c r="OH73" i="4" s="1"/>
  <c r="OG73" i="4" a="1"/>
  <c r="OG73" i="4" s="1"/>
  <c r="OF73" i="4" a="1"/>
  <c r="OF73" i="4" s="1"/>
  <c r="OE73" i="4" a="1"/>
  <c r="OE73" i="4" s="1"/>
  <c r="OD73" i="4" a="1"/>
  <c r="OD73" i="4" s="1"/>
  <c r="OC73" i="4" a="1"/>
  <c r="OC73" i="4" s="1"/>
  <c r="OI72" i="4" a="1"/>
  <c r="OI72" i="4" s="1"/>
  <c r="OH72" i="4" a="1"/>
  <c r="OH72" i="4" s="1"/>
  <c r="OG72" i="4" a="1"/>
  <c r="OG72" i="4" s="1"/>
  <c r="OF72" i="4" a="1"/>
  <c r="OF72" i="4" s="1"/>
  <c r="OE72" i="4" a="1"/>
  <c r="OE72" i="4" s="1"/>
  <c r="OD72" i="4" a="1"/>
  <c r="OD72" i="4" s="1"/>
  <c r="OC72" i="4" a="1"/>
  <c r="OC72" i="4" s="1"/>
  <c r="OI71" i="4" a="1"/>
  <c r="OI71" i="4" s="1"/>
  <c r="OH71" i="4" a="1"/>
  <c r="OH71" i="4" s="1"/>
  <c r="OG71" i="4" a="1"/>
  <c r="OG71" i="4" s="1"/>
  <c r="OF71" i="4" a="1"/>
  <c r="OF71" i="4" s="1"/>
  <c r="OE71" i="4" a="1"/>
  <c r="OE71" i="4" s="1"/>
  <c r="OD71" i="4" a="1"/>
  <c r="OD71" i="4" s="1"/>
  <c r="OC71" i="4" a="1"/>
  <c r="OC71" i="4" s="1"/>
  <c r="OI70" i="4" a="1"/>
  <c r="OI70" i="4" s="1"/>
  <c r="OH70" i="4" a="1"/>
  <c r="OH70" i="4" s="1"/>
  <c r="OG70" i="4" a="1"/>
  <c r="OG70" i="4" s="1"/>
  <c r="OF70" i="4" a="1"/>
  <c r="OF70" i="4" s="1"/>
  <c r="OE70" i="4" a="1"/>
  <c r="OE70" i="4" s="1"/>
  <c r="OD70" i="4" a="1"/>
  <c r="OD70" i="4" s="1"/>
  <c r="OC70" i="4" a="1"/>
  <c r="OC70" i="4" s="1"/>
  <c r="OI69" i="4" a="1"/>
  <c r="OI69" i="4" s="1"/>
  <c r="OH69" i="4" a="1"/>
  <c r="OH69" i="4" s="1"/>
  <c r="OG69" i="4" a="1"/>
  <c r="OG69" i="4" s="1"/>
  <c r="OF69" i="4" a="1"/>
  <c r="OF69" i="4" s="1"/>
  <c r="OE69" i="4" a="1"/>
  <c r="OE69" i="4" s="1"/>
  <c r="OD69" i="4" a="1"/>
  <c r="OD69" i="4" s="1"/>
  <c r="OC69" i="4" a="1"/>
  <c r="OC69" i="4" s="1"/>
  <c r="OI68" i="4" a="1"/>
  <c r="OI68" i="4" s="1"/>
  <c r="OH68" i="4" a="1"/>
  <c r="OH68" i="4" s="1"/>
  <c r="OG68" i="4" a="1"/>
  <c r="OG68" i="4" s="1"/>
  <c r="OF68" i="4" a="1"/>
  <c r="OF68" i="4" s="1"/>
  <c r="OE68" i="4" a="1"/>
  <c r="OE68" i="4" s="1"/>
  <c r="OD68" i="4" a="1"/>
  <c r="OD68" i="4" s="1"/>
  <c r="OC68" i="4" a="1"/>
  <c r="OC68" i="4" s="1"/>
  <c r="OI67" i="4" a="1"/>
  <c r="OI67" i="4" s="1"/>
  <c r="OH67" i="4" a="1"/>
  <c r="OH67" i="4" s="1"/>
  <c r="OG67" i="4" a="1"/>
  <c r="OG67" i="4" s="1"/>
  <c r="OF67" i="4" a="1"/>
  <c r="OF67" i="4" s="1"/>
  <c r="OE67" i="4" a="1"/>
  <c r="OE67" i="4" s="1"/>
  <c r="OD67" i="4" a="1"/>
  <c r="OD67" i="4" s="1"/>
  <c r="OC67" i="4" a="1"/>
  <c r="OC67" i="4" s="1"/>
  <c r="OI66" i="4" a="1"/>
  <c r="OI66" i="4" s="1"/>
  <c r="OH66" i="4" a="1"/>
  <c r="OH66" i="4" s="1"/>
  <c r="OG66" i="4" a="1"/>
  <c r="OG66" i="4" s="1"/>
  <c r="OF66" i="4" a="1"/>
  <c r="OF66" i="4" s="1"/>
  <c r="OE66" i="4" a="1"/>
  <c r="OE66" i="4" s="1"/>
  <c r="OD66" i="4" a="1"/>
  <c r="OD66" i="4" s="1"/>
  <c r="OC66" i="4" a="1"/>
  <c r="OC66" i="4" s="1"/>
  <c r="OI65" i="4" a="1"/>
  <c r="OI65" i="4" s="1"/>
  <c r="OH65" i="4" a="1"/>
  <c r="OH65" i="4" s="1"/>
  <c r="OG65" i="4" a="1"/>
  <c r="OG65" i="4" s="1"/>
  <c r="OF65" i="4" a="1"/>
  <c r="OF65" i="4" s="1"/>
  <c r="OE65" i="4" a="1"/>
  <c r="OE65" i="4" s="1"/>
  <c r="OD65" i="4" a="1"/>
  <c r="OD65" i="4" s="1"/>
  <c r="OC65" i="4" a="1"/>
  <c r="OC65" i="4" s="1"/>
  <c r="OI64" i="4" a="1"/>
  <c r="OI64" i="4" s="1"/>
  <c r="OH64" i="4" a="1"/>
  <c r="OH64" i="4" s="1"/>
  <c r="OG64" i="4" a="1"/>
  <c r="OG64" i="4" s="1"/>
  <c r="OF64" i="4" a="1"/>
  <c r="OF64" i="4" s="1"/>
  <c r="OE64" i="4" a="1"/>
  <c r="OE64" i="4" s="1"/>
  <c r="OD64" i="4" a="1"/>
  <c r="OD64" i="4" s="1"/>
  <c r="OC64" i="4" a="1"/>
  <c r="OC64" i="4" s="1"/>
  <c r="OI63" i="4" a="1"/>
  <c r="OI63" i="4" s="1"/>
  <c r="OH63" i="4" a="1"/>
  <c r="OH63" i="4" s="1"/>
  <c r="OG63" i="4" a="1"/>
  <c r="OG63" i="4" s="1"/>
  <c r="OF63" i="4" a="1"/>
  <c r="OF63" i="4" s="1"/>
  <c r="OE63" i="4" a="1"/>
  <c r="OE63" i="4" s="1"/>
  <c r="OD63" i="4" a="1"/>
  <c r="OD63" i="4" s="1"/>
  <c r="OC63" i="4" a="1"/>
  <c r="OC63" i="4" s="1"/>
  <c r="OI62" i="4" a="1"/>
  <c r="OI62" i="4" s="1"/>
  <c r="OH62" i="4" a="1"/>
  <c r="OH62" i="4" s="1"/>
  <c r="OG62" i="4" a="1"/>
  <c r="OG62" i="4" s="1"/>
  <c r="OF62" i="4" a="1"/>
  <c r="OF62" i="4" s="1"/>
  <c r="OE62" i="4" a="1"/>
  <c r="OE62" i="4" s="1"/>
  <c r="OD62" i="4" a="1"/>
  <c r="OD62" i="4" s="1"/>
  <c r="OC62" i="4" a="1"/>
  <c r="OC62" i="4" s="1"/>
  <c r="OI61" i="4" a="1"/>
  <c r="OI61" i="4" s="1"/>
  <c r="OH61" i="4" a="1"/>
  <c r="OH61" i="4" s="1"/>
  <c r="OG61" i="4" a="1"/>
  <c r="OG61" i="4" s="1"/>
  <c r="OF61" i="4" a="1"/>
  <c r="OF61" i="4" s="1"/>
  <c r="OE61" i="4" a="1"/>
  <c r="OE61" i="4" s="1"/>
  <c r="OD61" i="4" a="1"/>
  <c r="OD61" i="4" s="1"/>
  <c r="OC61" i="4" a="1"/>
  <c r="OC61" i="4" s="1"/>
  <c r="OI60" i="4" a="1"/>
  <c r="OI60" i="4" s="1"/>
  <c r="OH60" i="4" a="1"/>
  <c r="OH60" i="4" s="1"/>
  <c r="OG60" i="4" a="1"/>
  <c r="OG60" i="4" s="1"/>
  <c r="OF60" i="4" a="1"/>
  <c r="OF60" i="4" s="1"/>
  <c r="OE60" i="4" a="1"/>
  <c r="OE60" i="4" s="1"/>
  <c r="OD60" i="4" a="1"/>
  <c r="OD60" i="4" s="1"/>
  <c r="OC60" i="4" a="1"/>
  <c r="OC60" i="4" s="1"/>
  <c r="OI59" i="4" a="1"/>
  <c r="OI59" i="4" s="1"/>
  <c r="OH59" i="4" a="1"/>
  <c r="OH59" i="4" s="1"/>
  <c r="OG59" i="4" a="1"/>
  <c r="OG59" i="4" s="1"/>
  <c r="OF59" i="4" a="1"/>
  <c r="OF59" i="4" s="1"/>
  <c r="OE59" i="4" a="1"/>
  <c r="OE59" i="4" s="1"/>
  <c r="OD59" i="4" a="1"/>
  <c r="OD59" i="4" s="1"/>
  <c r="OC59" i="4" a="1"/>
  <c r="OC59" i="4" s="1"/>
  <c r="OI58" i="4" a="1"/>
  <c r="OI58" i="4" s="1"/>
  <c r="OH58" i="4" a="1"/>
  <c r="OH58" i="4" s="1"/>
  <c r="OG58" i="4" a="1"/>
  <c r="OG58" i="4" s="1"/>
  <c r="OF58" i="4" a="1"/>
  <c r="OF58" i="4" s="1"/>
  <c r="OE58" i="4" a="1"/>
  <c r="OE58" i="4" s="1"/>
  <c r="OD58" i="4" a="1"/>
  <c r="OD58" i="4" s="1"/>
  <c r="OC58" i="4" a="1"/>
  <c r="OC58" i="4" s="1"/>
  <c r="OI57" i="4" a="1"/>
  <c r="OI57" i="4" s="1"/>
  <c r="OH57" i="4" a="1"/>
  <c r="OH57" i="4" s="1"/>
  <c r="OG57" i="4" a="1"/>
  <c r="OG57" i="4" s="1"/>
  <c r="OF57" i="4" a="1"/>
  <c r="OF57" i="4" s="1"/>
  <c r="OE57" i="4" a="1"/>
  <c r="OE57" i="4" s="1"/>
  <c r="OD57" i="4" a="1"/>
  <c r="OD57" i="4" s="1"/>
  <c r="OC57" i="4" a="1"/>
  <c r="OC57" i="4" s="1"/>
  <c r="OI56" i="4" a="1"/>
  <c r="OI56" i="4" s="1"/>
  <c r="OH56" i="4" a="1"/>
  <c r="OH56" i="4" s="1"/>
  <c r="OG56" i="4" a="1"/>
  <c r="OG56" i="4" s="1"/>
  <c r="OF56" i="4" a="1"/>
  <c r="OF56" i="4" s="1"/>
  <c r="OE56" i="4" a="1"/>
  <c r="OE56" i="4" s="1"/>
  <c r="OD56" i="4" a="1"/>
  <c r="OD56" i="4" s="1"/>
  <c r="OC56" i="4" a="1"/>
  <c r="OC56" i="4" s="1"/>
  <c r="OI55" i="4" a="1"/>
  <c r="OI55" i="4" s="1"/>
  <c r="OH55" i="4" a="1"/>
  <c r="OH55" i="4" s="1"/>
  <c r="OG55" i="4" a="1"/>
  <c r="OG55" i="4" s="1"/>
  <c r="OF55" i="4" a="1"/>
  <c r="OF55" i="4" s="1"/>
  <c r="OE55" i="4" a="1"/>
  <c r="OE55" i="4" s="1"/>
  <c r="OD55" i="4" a="1"/>
  <c r="OD55" i="4" s="1"/>
  <c r="OC55" i="4" a="1"/>
  <c r="OC55" i="4" s="1"/>
  <c r="OI54" i="4" a="1"/>
  <c r="OI54" i="4" s="1"/>
  <c r="OH54" i="4" a="1"/>
  <c r="OH54" i="4" s="1"/>
  <c r="OG54" i="4" a="1"/>
  <c r="OG54" i="4" s="1"/>
  <c r="OF54" i="4" a="1"/>
  <c r="OF54" i="4" s="1"/>
  <c r="OE54" i="4" a="1"/>
  <c r="OE54" i="4" s="1"/>
  <c r="OD54" i="4" a="1"/>
  <c r="OD54" i="4" s="1"/>
  <c r="OC54" i="4" a="1"/>
  <c r="OC54" i="4" s="1"/>
  <c r="OI53" i="4" a="1"/>
  <c r="OI53" i="4" s="1"/>
  <c r="OH53" i="4" a="1"/>
  <c r="OH53" i="4" s="1"/>
  <c r="OG53" i="4" a="1"/>
  <c r="OG53" i="4" s="1"/>
  <c r="OF53" i="4" a="1"/>
  <c r="OF53" i="4" s="1"/>
  <c r="OE53" i="4" a="1"/>
  <c r="OE53" i="4" s="1"/>
  <c r="OD53" i="4" a="1"/>
  <c r="OD53" i="4" s="1"/>
  <c r="OC53" i="4" a="1"/>
  <c r="OC53" i="4" s="1"/>
  <c r="OI52" i="4" a="1"/>
  <c r="OI52" i="4" s="1"/>
  <c r="OH52" i="4" a="1"/>
  <c r="OH52" i="4" s="1"/>
  <c r="OG52" i="4" a="1"/>
  <c r="OG52" i="4" s="1"/>
  <c r="OF52" i="4" a="1"/>
  <c r="OF52" i="4" s="1"/>
  <c r="OE52" i="4" a="1"/>
  <c r="OE52" i="4" s="1"/>
  <c r="OD52" i="4" a="1"/>
  <c r="OD52" i="4" s="1"/>
  <c r="OC52" i="4" a="1"/>
  <c r="OC52" i="4" s="1"/>
  <c r="OI51" i="4" a="1"/>
  <c r="OI51" i="4" s="1"/>
  <c r="OH51" i="4" a="1"/>
  <c r="OH51" i="4" s="1"/>
  <c r="OG51" i="4" a="1"/>
  <c r="OG51" i="4" s="1"/>
  <c r="OF51" i="4" a="1"/>
  <c r="OF51" i="4" s="1"/>
  <c r="OE51" i="4" a="1"/>
  <c r="OE51" i="4" s="1"/>
  <c r="OD51" i="4" a="1"/>
  <c r="OD51" i="4" s="1"/>
  <c r="OC51" i="4" a="1"/>
  <c r="OC51" i="4" s="1"/>
  <c r="OI50" i="4" a="1"/>
  <c r="OI50" i="4" s="1"/>
  <c r="OH50" i="4" a="1"/>
  <c r="OH50" i="4" s="1"/>
  <c r="OG50" i="4" a="1"/>
  <c r="OG50" i="4" s="1"/>
  <c r="OF50" i="4" a="1"/>
  <c r="OF50" i="4" s="1"/>
  <c r="OE50" i="4" a="1"/>
  <c r="OE50" i="4" s="1"/>
  <c r="OD50" i="4" a="1"/>
  <c r="OD50" i="4" s="1"/>
  <c r="OC50" i="4" a="1"/>
  <c r="OC50" i="4" s="1"/>
  <c r="OI49" i="4" a="1"/>
  <c r="OI49" i="4" s="1"/>
  <c r="OH49" i="4" a="1"/>
  <c r="OH49" i="4" s="1"/>
  <c r="OG49" i="4" a="1"/>
  <c r="OG49" i="4" s="1"/>
  <c r="OF49" i="4" a="1"/>
  <c r="OF49" i="4" s="1"/>
  <c r="OE49" i="4" a="1"/>
  <c r="OE49" i="4" s="1"/>
  <c r="OD49" i="4" a="1"/>
  <c r="OD49" i="4" s="1"/>
  <c r="OC49" i="4" a="1"/>
  <c r="OC49" i="4" s="1"/>
  <c r="OI48" i="4" a="1"/>
  <c r="OI48" i="4" s="1"/>
  <c r="OH48" i="4" a="1"/>
  <c r="OH48" i="4" s="1"/>
  <c r="OG48" i="4" a="1"/>
  <c r="OG48" i="4" s="1"/>
  <c r="OF48" i="4" a="1"/>
  <c r="OF48" i="4" s="1"/>
  <c r="OE48" i="4" a="1"/>
  <c r="OE48" i="4" s="1"/>
  <c r="OD48" i="4" a="1"/>
  <c r="OD48" i="4" s="1"/>
  <c r="OC48" i="4" a="1"/>
  <c r="OC48" i="4" s="1"/>
  <c r="OI47" i="4" a="1"/>
  <c r="OI47" i="4" s="1"/>
  <c r="OH47" i="4" a="1"/>
  <c r="OH47" i="4" s="1"/>
  <c r="OG47" i="4" a="1"/>
  <c r="OG47" i="4" s="1"/>
  <c r="OF47" i="4" a="1"/>
  <c r="OF47" i="4" s="1"/>
  <c r="OE47" i="4" a="1"/>
  <c r="OE47" i="4" s="1"/>
  <c r="OD47" i="4" a="1"/>
  <c r="OD47" i="4" s="1"/>
  <c r="OC47" i="4" a="1"/>
  <c r="OC47" i="4" s="1"/>
  <c r="OI46" i="4" a="1"/>
  <c r="OI46" i="4" s="1"/>
  <c r="OH46" i="4" a="1"/>
  <c r="OH46" i="4" s="1"/>
  <c r="OG46" i="4" a="1"/>
  <c r="OG46" i="4" s="1"/>
  <c r="OF46" i="4" a="1"/>
  <c r="OF46" i="4" s="1"/>
  <c r="OE46" i="4" a="1"/>
  <c r="OE46" i="4" s="1"/>
  <c r="OD46" i="4" a="1"/>
  <c r="OD46" i="4" s="1"/>
  <c r="OC46" i="4" a="1"/>
  <c r="OC46" i="4" s="1"/>
  <c r="OI45" i="4" a="1"/>
  <c r="OI45" i="4" s="1"/>
  <c r="OH45" i="4" a="1"/>
  <c r="OH45" i="4" s="1"/>
  <c r="OG45" i="4" a="1"/>
  <c r="OG45" i="4" s="1"/>
  <c r="OF45" i="4" a="1"/>
  <c r="OF45" i="4" s="1"/>
  <c r="OE45" i="4" a="1"/>
  <c r="OE45" i="4" s="1"/>
  <c r="OD45" i="4" a="1"/>
  <c r="OD45" i="4" s="1"/>
  <c r="OC45" i="4" a="1"/>
  <c r="OC45" i="4" s="1"/>
  <c r="OI44" i="4" a="1"/>
  <c r="OI44" i="4" s="1"/>
  <c r="OH44" i="4" a="1"/>
  <c r="OH44" i="4" s="1"/>
  <c r="OG44" i="4" a="1"/>
  <c r="OG44" i="4" s="1"/>
  <c r="OF44" i="4" a="1"/>
  <c r="OF44" i="4" s="1"/>
  <c r="OE44" i="4" a="1"/>
  <c r="OE44" i="4" s="1"/>
  <c r="OD44" i="4" a="1"/>
  <c r="OD44" i="4" s="1"/>
  <c r="OC44" i="4" a="1"/>
  <c r="OC44" i="4" s="1"/>
  <c r="OI43" i="4" a="1"/>
  <c r="OI43" i="4" s="1"/>
  <c r="OH43" i="4" a="1"/>
  <c r="OH43" i="4" s="1"/>
  <c r="OG43" i="4" a="1"/>
  <c r="OG43" i="4" s="1"/>
  <c r="OF43" i="4" a="1"/>
  <c r="OF43" i="4" s="1"/>
  <c r="OE43" i="4" a="1"/>
  <c r="OE43" i="4" s="1"/>
  <c r="OD43" i="4" a="1"/>
  <c r="OD43" i="4" s="1"/>
  <c r="OC43" i="4" a="1"/>
  <c r="OC43" i="4" s="1"/>
  <c r="OI42" i="4" a="1"/>
  <c r="OI42" i="4" s="1"/>
  <c r="OH42" i="4" a="1"/>
  <c r="OH42" i="4" s="1"/>
  <c r="OG42" i="4" a="1"/>
  <c r="OG42" i="4" s="1"/>
  <c r="OF42" i="4" a="1"/>
  <c r="OF42" i="4" s="1"/>
  <c r="OE42" i="4" a="1"/>
  <c r="OE42" i="4" s="1"/>
  <c r="OD42" i="4" a="1"/>
  <c r="OD42" i="4" s="1"/>
  <c r="OC42" i="4" a="1"/>
  <c r="OC42" i="4" s="1"/>
  <c r="OI41" i="4" a="1"/>
  <c r="OI41" i="4" s="1"/>
  <c r="OH41" i="4" a="1"/>
  <c r="OH41" i="4" s="1"/>
  <c r="OG41" i="4" a="1"/>
  <c r="OG41" i="4" s="1"/>
  <c r="OF41" i="4" a="1"/>
  <c r="OF41" i="4" s="1"/>
  <c r="OE41" i="4" a="1"/>
  <c r="OE41" i="4" s="1"/>
  <c r="OD41" i="4" a="1"/>
  <c r="OD41" i="4" s="1"/>
  <c r="OC41" i="4" a="1"/>
  <c r="OC41" i="4" s="1"/>
  <c r="OI40" i="4" a="1"/>
  <c r="OI40" i="4" s="1"/>
  <c r="OH40" i="4" a="1"/>
  <c r="OH40" i="4" s="1"/>
  <c r="OG40" i="4" a="1"/>
  <c r="OG40" i="4" s="1"/>
  <c r="OF40" i="4" a="1"/>
  <c r="OF40" i="4" s="1"/>
  <c r="OE40" i="4" a="1"/>
  <c r="OE40" i="4" s="1"/>
  <c r="OD40" i="4" a="1"/>
  <c r="OD40" i="4" s="1"/>
  <c r="OC40" i="4" a="1"/>
  <c r="OC40" i="4" s="1"/>
  <c r="OI39" i="4" a="1"/>
  <c r="OI39" i="4" s="1"/>
  <c r="OH39" i="4" a="1"/>
  <c r="OH39" i="4" s="1"/>
  <c r="OG39" i="4" a="1"/>
  <c r="OG39" i="4" s="1"/>
  <c r="OF39" i="4" a="1"/>
  <c r="OF39" i="4" s="1"/>
  <c r="OE39" i="4" a="1"/>
  <c r="OE39" i="4" s="1"/>
  <c r="OD39" i="4" a="1"/>
  <c r="OD39" i="4" s="1"/>
  <c r="OC39" i="4" a="1"/>
  <c r="OC39" i="4" s="1"/>
  <c r="OI38" i="4" a="1"/>
  <c r="OI38" i="4" s="1"/>
  <c r="OH38" i="4" a="1"/>
  <c r="OH38" i="4" s="1"/>
  <c r="OG38" i="4" a="1"/>
  <c r="OG38" i="4" s="1"/>
  <c r="OF38" i="4" a="1"/>
  <c r="OF38" i="4" s="1"/>
  <c r="OE38" i="4" a="1"/>
  <c r="OE38" i="4" s="1"/>
  <c r="OD38" i="4" a="1"/>
  <c r="OD38" i="4" s="1"/>
  <c r="OC38" i="4" a="1"/>
  <c r="OC38" i="4" s="1"/>
  <c r="OI37" i="4" a="1"/>
  <c r="OI37" i="4" s="1"/>
  <c r="OH37" i="4" a="1"/>
  <c r="OH37" i="4" s="1"/>
  <c r="OG37" i="4" a="1"/>
  <c r="OG37" i="4" s="1"/>
  <c r="OF37" i="4" a="1"/>
  <c r="OF37" i="4" s="1"/>
  <c r="OE37" i="4" a="1"/>
  <c r="OE37" i="4" s="1"/>
  <c r="OD37" i="4" a="1"/>
  <c r="OD37" i="4" s="1"/>
  <c r="OC37" i="4" a="1"/>
  <c r="OC37" i="4" s="1"/>
  <c r="OI36" i="4" a="1"/>
  <c r="OI36" i="4" s="1"/>
  <c r="OH36" i="4" a="1"/>
  <c r="OH36" i="4" s="1"/>
  <c r="OG36" i="4" a="1"/>
  <c r="OG36" i="4" s="1"/>
  <c r="OF36" i="4" a="1"/>
  <c r="OF36" i="4" s="1"/>
  <c r="OE36" i="4" a="1"/>
  <c r="OE36" i="4" s="1"/>
  <c r="OD36" i="4" a="1"/>
  <c r="OD36" i="4" s="1"/>
  <c r="OC36" i="4" a="1"/>
  <c r="OC36" i="4" s="1"/>
  <c r="OI35" i="4" a="1"/>
  <c r="OI35" i="4" s="1"/>
  <c r="OH35" i="4" a="1"/>
  <c r="OH35" i="4" s="1"/>
  <c r="OG35" i="4" a="1"/>
  <c r="OG35" i="4" s="1"/>
  <c r="OF35" i="4" a="1"/>
  <c r="OF35" i="4" s="1"/>
  <c r="OE35" i="4" a="1"/>
  <c r="OE35" i="4" s="1"/>
  <c r="OD35" i="4" a="1"/>
  <c r="OD35" i="4" s="1"/>
  <c r="OC35" i="4" a="1"/>
  <c r="OC35" i="4" s="1"/>
  <c r="OI34" i="4" a="1"/>
  <c r="OI34" i="4" s="1"/>
  <c r="OH34" i="4" a="1"/>
  <c r="OH34" i="4" s="1"/>
  <c r="OG34" i="4" a="1"/>
  <c r="OG34" i="4" s="1"/>
  <c r="OF34" i="4" a="1"/>
  <c r="OF34" i="4" s="1"/>
  <c r="OE34" i="4" a="1"/>
  <c r="OE34" i="4" s="1"/>
  <c r="OD34" i="4" a="1"/>
  <c r="OD34" i="4" s="1"/>
  <c r="OC34" i="4" a="1"/>
  <c r="OC34" i="4" s="1"/>
  <c r="OI33" i="4" a="1"/>
  <c r="OI33" i="4" s="1"/>
  <c r="OH33" i="4" a="1"/>
  <c r="OH33" i="4" s="1"/>
  <c r="OG33" i="4" a="1"/>
  <c r="OG33" i="4" s="1"/>
  <c r="OF33" i="4" a="1"/>
  <c r="OF33" i="4" s="1"/>
  <c r="OE33" i="4" a="1"/>
  <c r="OE33" i="4" s="1"/>
  <c r="OD33" i="4" a="1"/>
  <c r="OD33" i="4" s="1"/>
  <c r="OC33" i="4" a="1"/>
  <c r="OC33" i="4" s="1"/>
  <c r="OI32" i="4" a="1"/>
  <c r="OI32" i="4" s="1"/>
  <c r="OH32" i="4" a="1"/>
  <c r="OH32" i="4" s="1"/>
  <c r="OG32" i="4" a="1"/>
  <c r="OG32" i="4" s="1"/>
  <c r="OF32" i="4" a="1"/>
  <c r="OF32" i="4" s="1"/>
  <c r="OE32" i="4" a="1"/>
  <c r="OE32" i="4" s="1"/>
  <c r="OD32" i="4" a="1"/>
  <c r="OD32" i="4" s="1"/>
  <c r="OC32" i="4" a="1"/>
  <c r="OC32" i="4" s="1"/>
  <c r="OI31" i="4" a="1"/>
  <c r="OI31" i="4" s="1"/>
  <c r="OH31" i="4" a="1"/>
  <c r="OH31" i="4" s="1"/>
  <c r="OG31" i="4" a="1"/>
  <c r="OG31" i="4" s="1"/>
  <c r="OF31" i="4" a="1"/>
  <c r="OF31" i="4" s="1"/>
  <c r="OE31" i="4" a="1"/>
  <c r="OE31" i="4" s="1"/>
  <c r="OD31" i="4" a="1"/>
  <c r="OD31" i="4" s="1"/>
  <c r="OC31" i="4" a="1"/>
  <c r="OC31" i="4" s="1"/>
  <c r="OI30" i="4" a="1"/>
  <c r="OI30" i="4" s="1"/>
  <c r="OH30" i="4" a="1"/>
  <c r="OH30" i="4" s="1"/>
  <c r="OG30" i="4" a="1"/>
  <c r="OG30" i="4" s="1"/>
  <c r="OF30" i="4" a="1"/>
  <c r="OF30" i="4" s="1"/>
  <c r="OE30" i="4" a="1"/>
  <c r="OE30" i="4" s="1"/>
  <c r="OD30" i="4" a="1"/>
  <c r="OD30" i="4" s="1"/>
  <c r="OC30" i="4" a="1"/>
  <c r="OC30" i="4" s="1"/>
  <c r="OI29" i="4" a="1"/>
  <c r="OI29" i="4" s="1"/>
  <c r="OH29" i="4" a="1"/>
  <c r="OH29" i="4" s="1"/>
  <c r="OG29" i="4" a="1"/>
  <c r="OG29" i="4" s="1"/>
  <c r="OF29" i="4" a="1"/>
  <c r="OF29" i="4" s="1"/>
  <c r="OE29" i="4" a="1"/>
  <c r="OE29" i="4" s="1"/>
  <c r="OD29" i="4" a="1"/>
  <c r="OD29" i="4" s="1"/>
  <c r="OC29" i="4" a="1"/>
  <c r="OC29" i="4" s="1"/>
  <c r="OI28" i="4" a="1"/>
  <c r="OI28" i="4" s="1"/>
  <c r="OH28" i="4" a="1"/>
  <c r="OH28" i="4" s="1"/>
  <c r="OG28" i="4" a="1"/>
  <c r="OG28" i="4" s="1"/>
  <c r="OF28" i="4" a="1"/>
  <c r="OF28" i="4" s="1"/>
  <c r="OE28" i="4" a="1"/>
  <c r="OE28" i="4" s="1"/>
  <c r="OD28" i="4" a="1"/>
  <c r="OD28" i="4" s="1"/>
  <c r="OC28" i="4" a="1"/>
  <c r="OC28" i="4" s="1"/>
  <c r="OI27" i="4" a="1"/>
  <c r="OI27" i="4" s="1"/>
  <c r="OH27" i="4" a="1"/>
  <c r="OH27" i="4" s="1"/>
  <c r="OG27" i="4" a="1"/>
  <c r="OG27" i="4" s="1"/>
  <c r="OF27" i="4" a="1"/>
  <c r="OF27" i="4" s="1"/>
  <c r="OE27" i="4" a="1"/>
  <c r="OE27" i="4" s="1"/>
  <c r="OD27" i="4" a="1"/>
  <c r="OD27" i="4" s="1"/>
  <c r="OC27" i="4" a="1"/>
  <c r="OC27" i="4" s="1"/>
  <c r="OI26" i="4" a="1"/>
  <c r="OI26" i="4" s="1"/>
  <c r="OH26" i="4" a="1"/>
  <c r="OH26" i="4" s="1"/>
  <c r="OG26" i="4" a="1"/>
  <c r="OG26" i="4" s="1"/>
  <c r="OF26" i="4" a="1"/>
  <c r="OF26" i="4" s="1"/>
  <c r="OE26" i="4" a="1"/>
  <c r="OE26" i="4" s="1"/>
  <c r="OD26" i="4" a="1"/>
  <c r="OD26" i="4" s="1"/>
  <c r="OC26" i="4" a="1"/>
  <c r="OC26" i="4" s="1"/>
  <c r="OI25" i="4" a="1"/>
  <c r="OI25" i="4" s="1"/>
  <c r="OH25" i="4" a="1"/>
  <c r="OH25" i="4" s="1"/>
  <c r="OG25" i="4" a="1"/>
  <c r="OG25" i="4" s="1"/>
  <c r="OF25" i="4" a="1"/>
  <c r="OF25" i="4" s="1"/>
  <c r="OE25" i="4" a="1"/>
  <c r="OE25" i="4" s="1"/>
  <c r="OD25" i="4" a="1"/>
  <c r="OD25" i="4" s="1"/>
  <c r="OC25" i="4" a="1"/>
  <c r="OC25" i="4" s="1"/>
  <c r="OI24" i="4" a="1"/>
  <c r="OI24" i="4" s="1"/>
  <c r="OH24" i="4" a="1"/>
  <c r="OH24" i="4" s="1"/>
  <c r="OG24" i="4" a="1"/>
  <c r="OG24" i="4" s="1"/>
  <c r="OF24" i="4" a="1"/>
  <c r="OF24" i="4" s="1"/>
  <c r="OE24" i="4" a="1"/>
  <c r="OE24" i="4" s="1"/>
  <c r="OD24" i="4" a="1"/>
  <c r="OD24" i="4" s="1"/>
  <c r="OC24" i="4" a="1"/>
  <c r="OC24" i="4" s="1"/>
  <c r="OI23" i="4" a="1"/>
  <c r="OI23" i="4" s="1"/>
  <c r="OH23" i="4" a="1"/>
  <c r="OH23" i="4" s="1"/>
  <c r="OG23" i="4" a="1"/>
  <c r="OG23" i="4" s="1"/>
  <c r="OF23" i="4" a="1"/>
  <c r="OF23" i="4" s="1"/>
  <c r="OE23" i="4" a="1"/>
  <c r="OE23" i="4" s="1"/>
  <c r="OD23" i="4" a="1"/>
  <c r="OD23" i="4" s="1"/>
  <c r="OC23" i="4" a="1"/>
  <c r="OC23" i="4" s="1"/>
  <c r="OI22" i="4" a="1"/>
  <c r="OI22" i="4" s="1"/>
  <c r="OH22" i="4" a="1"/>
  <c r="OH22" i="4" s="1"/>
  <c r="OG22" i="4" a="1"/>
  <c r="OG22" i="4" s="1"/>
  <c r="OF22" i="4" a="1"/>
  <c r="OF22" i="4" s="1"/>
  <c r="OE22" i="4" a="1"/>
  <c r="OE22" i="4" s="1"/>
  <c r="OD22" i="4" a="1"/>
  <c r="OD22" i="4" s="1"/>
  <c r="OC22" i="4" a="1"/>
  <c r="OC22" i="4" s="1"/>
  <c r="OI21" i="4" a="1"/>
  <c r="OI21" i="4" s="1"/>
  <c r="OH21" i="4" a="1"/>
  <c r="OH21" i="4" s="1"/>
  <c r="OG21" i="4" a="1"/>
  <c r="OG21" i="4" s="1"/>
  <c r="OF21" i="4" a="1"/>
  <c r="OF21" i="4" s="1"/>
  <c r="OE21" i="4" a="1"/>
  <c r="OE21" i="4" s="1"/>
  <c r="OD21" i="4" a="1"/>
  <c r="OD21" i="4" s="1"/>
  <c r="OC21" i="4" a="1"/>
  <c r="OC21" i="4" s="1"/>
  <c r="OI20" i="4" a="1"/>
  <c r="OI20" i="4" s="1"/>
  <c r="OH20" i="4" a="1"/>
  <c r="OH20" i="4" s="1"/>
  <c r="OG20" i="4" a="1"/>
  <c r="OG20" i="4" s="1"/>
  <c r="OF20" i="4" a="1"/>
  <c r="OF20" i="4" s="1"/>
  <c r="OE20" i="4" a="1"/>
  <c r="OE20" i="4" s="1"/>
  <c r="OD20" i="4" a="1"/>
  <c r="OD20" i="4" s="1"/>
  <c r="OC20" i="4" a="1"/>
  <c r="OC20" i="4" s="1"/>
  <c r="OI19" i="4" a="1"/>
  <c r="OI19" i="4" s="1"/>
  <c r="OH19" i="4" a="1"/>
  <c r="OH19" i="4" s="1"/>
  <c r="OG19" i="4" a="1"/>
  <c r="OG19" i="4" s="1"/>
  <c r="OF19" i="4" a="1"/>
  <c r="OF19" i="4" s="1"/>
  <c r="OE19" i="4" a="1"/>
  <c r="OE19" i="4" s="1"/>
  <c r="OD19" i="4" a="1"/>
  <c r="OD19" i="4" s="1"/>
  <c r="OC19" i="4" a="1"/>
  <c r="OC19" i="4" s="1"/>
  <c r="OI18" i="4" a="1"/>
  <c r="OI18" i="4" s="1"/>
  <c r="OH18" i="4" a="1"/>
  <c r="OH18" i="4" s="1"/>
  <c r="OG18" i="4" a="1"/>
  <c r="OG18" i="4" s="1"/>
  <c r="OF18" i="4" a="1"/>
  <c r="OF18" i="4" s="1"/>
  <c r="OE18" i="4" a="1"/>
  <c r="OE18" i="4" s="1"/>
  <c r="OD18" i="4" a="1"/>
  <c r="OD18" i="4" s="1"/>
  <c r="OC18" i="4" a="1"/>
  <c r="OC18" i="4" s="1"/>
  <c r="OI17" i="4" a="1"/>
  <c r="OI17" i="4" s="1"/>
  <c r="OH17" i="4" a="1"/>
  <c r="OH17" i="4" s="1"/>
  <c r="OG17" i="4" a="1"/>
  <c r="OG17" i="4" s="1"/>
  <c r="OF17" i="4" a="1"/>
  <c r="OF17" i="4" s="1"/>
  <c r="OE17" i="4" a="1"/>
  <c r="OE17" i="4" s="1"/>
  <c r="OD17" i="4" a="1"/>
  <c r="OD17" i="4" s="1"/>
  <c r="OC17" i="4" a="1"/>
  <c r="OC17" i="4" s="1"/>
  <c r="OI16" i="4" a="1"/>
  <c r="OI16" i="4" s="1"/>
  <c r="OH16" i="4" a="1"/>
  <c r="OH16" i="4" s="1"/>
  <c r="OG16" i="4" a="1"/>
  <c r="OG16" i="4" s="1"/>
  <c r="OF16" i="4" a="1"/>
  <c r="OF16" i="4" s="1"/>
  <c r="OE16" i="4" a="1"/>
  <c r="OE16" i="4" s="1"/>
  <c r="OD16" i="4" a="1"/>
  <c r="OD16" i="4" s="1"/>
  <c r="OC16" i="4" a="1"/>
  <c r="OC16" i="4" s="1"/>
  <c r="OI15" i="4" a="1"/>
  <c r="OI15" i="4" s="1"/>
  <c r="OH15" i="4" a="1"/>
  <c r="OH15" i="4" s="1"/>
  <c r="OG15" i="4" a="1"/>
  <c r="OG15" i="4" s="1"/>
  <c r="OF15" i="4" a="1"/>
  <c r="OF15" i="4" s="1"/>
  <c r="OE15" i="4" a="1"/>
  <c r="OE15" i="4" s="1"/>
  <c r="OD15" i="4" a="1"/>
  <c r="OD15" i="4" s="1"/>
  <c r="OC15" i="4" a="1"/>
  <c r="OC15" i="4" s="1"/>
  <c r="OI14" i="4" a="1"/>
  <c r="OI14" i="4" s="1"/>
  <c r="OH14" i="4" a="1"/>
  <c r="OH14" i="4" s="1"/>
  <c r="OG14" i="4" a="1"/>
  <c r="OG14" i="4" s="1"/>
  <c r="OF14" i="4" a="1"/>
  <c r="OF14" i="4" s="1"/>
  <c r="OE14" i="4" a="1"/>
  <c r="OE14" i="4" s="1"/>
  <c r="OD14" i="4" a="1"/>
  <c r="OD14" i="4" s="1"/>
  <c r="OC14" i="4" a="1"/>
  <c r="OC14" i="4" s="1"/>
  <c r="OI13" i="4" a="1"/>
  <c r="OI13" i="4" s="1"/>
  <c r="OH13" i="4" a="1"/>
  <c r="OH13" i="4" s="1"/>
  <c r="OG13" i="4" a="1"/>
  <c r="OG13" i="4" s="1"/>
  <c r="OF13" i="4" a="1"/>
  <c r="OF13" i="4" s="1"/>
  <c r="OE13" i="4" a="1"/>
  <c r="OE13" i="4" s="1"/>
  <c r="OD13" i="4" a="1"/>
  <c r="OD13" i="4" s="1"/>
  <c r="OC13" i="4" a="1"/>
  <c r="OC13" i="4" s="1"/>
  <c r="OI12" i="4" a="1"/>
  <c r="OI12" i="4" s="1"/>
  <c r="OH12" i="4" a="1"/>
  <c r="OH12" i="4" s="1"/>
  <c r="OG12" i="4" a="1"/>
  <c r="OG12" i="4" s="1"/>
  <c r="OF12" i="4" a="1"/>
  <c r="OF12" i="4" s="1"/>
  <c r="OE12" i="4" a="1"/>
  <c r="OE12" i="4" s="1"/>
  <c r="OD12" i="4" a="1"/>
  <c r="OD12" i="4" s="1"/>
  <c r="OC12" i="4" a="1"/>
  <c r="OC12" i="4" s="1"/>
  <c r="OI11" i="4" a="1"/>
  <c r="OI11" i="4" s="1"/>
  <c r="OH11" i="4" a="1"/>
  <c r="OH11" i="4" s="1"/>
  <c r="OG11" i="4" a="1"/>
  <c r="OG11" i="4" s="1"/>
  <c r="OF11" i="4" a="1"/>
  <c r="OF11" i="4" s="1"/>
  <c r="OE11" i="4" a="1"/>
  <c r="OE11" i="4" s="1"/>
  <c r="OD11" i="4" a="1"/>
  <c r="OD11" i="4" s="1"/>
  <c r="OC11" i="4" a="1"/>
  <c r="OC11" i="4" s="1"/>
  <c r="OI10" i="4" a="1"/>
  <c r="OI10" i="4" s="1"/>
  <c r="OH10" i="4" a="1"/>
  <c r="OH10" i="4" s="1"/>
  <c r="OG10" i="4" a="1"/>
  <c r="OG10" i="4" s="1"/>
  <c r="OF10" i="4" a="1"/>
  <c r="OF10" i="4" s="1"/>
  <c r="OE10" i="4" a="1"/>
  <c r="OE10" i="4" s="1"/>
  <c r="OD10" i="4" a="1"/>
  <c r="OD10" i="4" s="1"/>
  <c r="OC10" i="4" a="1"/>
  <c r="OC10" i="4" s="1"/>
  <c r="OI9" i="4" a="1"/>
  <c r="OI9" i="4" s="1"/>
  <c r="OH9" i="4" a="1"/>
  <c r="OH9" i="4" s="1"/>
  <c r="OG9" i="4" a="1"/>
  <c r="OG9" i="4" s="1"/>
  <c r="OF9" i="4" a="1"/>
  <c r="OF9" i="4" s="1"/>
  <c r="OE9" i="4" a="1"/>
  <c r="OE9" i="4" s="1"/>
  <c r="OD9" i="4" a="1"/>
  <c r="OD9" i="4" s="1"/>
  <c r="OC9" i="4" a="1"/>
  <c r="OC9" i="4" s="1"/>
  <c r="OI8" i="4" a="1"/>
  <c r="OI8" i="4" s="1"/>
  <c r="OH8" i="4" a="1"/>
  <c r="OH8" i="4" s="1"/>
  <c r="OG8" i="4" a="1"/>
  <c r="OG8" i="4" s="1"/>
  <c r="OF8" i="4" a="1"/>
  <c r="OF8" i="4" s="1"/>
  <c r="OE8" i="4" a="1"/>
  <c r="OE8" i="4" s="1"/>
  <c r="OD8" i="4" a="1"/>
  <c r="OD8" i="4" s="1"/>
  <c r="OC8" i="4" a="1"/>
  <c r="OC8" i="4" s="1"/>
  <c r="OI7" i="4" a="1"/>
  <c r="OI7" i="4" s="1"/>
  <c r="OH7" i="4" a="1"/>
  <c r="OH7" i="4" s="1"/>
  <c r="OG7" i="4" a="1"/>
  <c r="OG7" i="4" s="1"/>
  <c r="OF7" i="4" a="1"/>
  <c r="OF7" i="4" s="1"/>
  <c r="OE7" i="4" a="1"/>
  <c r="OE7" i="4" s="1"/>
  <c r="OD7" i="4" a="1"/>
  <c r="OD7" i="4" s="1"/>
  <c r="OC7" i="4" a="1"/>
  <c r="OC7" i="4" s="1"/>
  <c r="OA5" i="4"/>
  <c r="NZ5" i="4"/>
  <c r="NX5" i="4"/>
  <c r="NW5" i="4"/>
  <c r="NU5" i="4"/>
  <c r="NT5" i="4"/>
  <c r="NR5" i="4"/>
  <c r="NQ5" i="4"/>
  <c r="NO5" i="4"/>
  <c r="NN5" i="4"/>
  <c r="NL5" i="4"/>
  <c r="NK5" i="4"/>
  <c r="NI5" i="4"/>
  <c r="NH5" i="4"/>
  <c r="NF5" i="4"/>
  <c r="NE5" i="4"/>
  <c r="NC5" i="4"/>
  <c r="NB5" i="4"/>
  <c r="MZ5" i="4"/>
  <c r="MY5" i="4"/>
  <c r="MW5" i="4"/>
  <c r="MV5" i="4"/>
  <c r="MT5" i="4"/>
  <c r="MS5" i="4"/>
  <c r="MQ5" i="4"/>
  <c r="MP5" i="4"/>
  <c r="MN5" i="4"/>
  <c r="MM5" i="4"/>
  <c r="MK5" i="4"/>
  <c r="MJ5" i="4"/>
  <c r="MH5" i="4"/>
  <c r="MG5" i="4"/>
  <c r="ME5" i="4"/>
  <c r="MD5" i="4"/>
  <c r="MB5" i="4"/>
  <c r="MA5" i="4"/>
  <c r="LY5" i="4"/>
  <c r="LX5" i="4"/>
  <c r="LV5" i="4"/>
  <c r="LU5" i="4"/>
  <c r="LS5" i="4"/>
  <c r="LR5" i="4"/>
  <c r="LP5" i="4"/>
  <c r="LO5" i="4"/>
  <c r="LM5" i="4"/>
  <c r="LL5" i="4"/>
  <c r="LJ5" i="4"/>
  <c r="LI5" i="4"/>
  <c r="J97" i="20"/>
  <c r="J98" i="20" s="1"/>
  <c r="F67" i="21"/>
  <c r="SN167" i="9" a="1"/>
  <c r="SN167" i="9" s="1"/>
  <c r="SM167" i="9" a="1"/>
  <c r="SM167" i="9" s="1"/>
  <c r="SL167" i="9" a="1"/>
  <c r="SL167" i="9" s="1"/>
  <c r="SK167" i="9" a="1"/>
  <c r="SK167" i="9" s="1"/>
  <c r="SJ167" i="9" a="1"/>
  <c r="SJ167" i="9" s="1"/>
  <c r="OQ167" i="9" a="1"/>
  <c r="OQ167" i="9" s="1"/>
  <c r="OP167" i="9" a="1"/>
  <c r="OP167" i="9" s="1"/>
  <c r="OO167" i="9" a="1"/>
  <c r="OO167" i="9" s="1"/>
  <c r="ON167" i="9" a="1"/>
  <c r="ON167" i="9" s="1"/>
  <c r="OM167" i="9" a="1"/>
  <c r="OM167" i="9" s="1"/>
  <c r="KT167" i="9" a="1"/>
  <c r="KT167" i="9" s="1"/>
  <c r="KS167" i="9" a="1"/>
  <c r="KS167" i="9" s="1"/>
  <c r="KR167" i="9" a="1"/>
  <c r="KR167" i="9" s="1"/>
  <c r="KQ167" i="9" a="1"/>
  <c r="KQ167" i="9" s="1"/>
  <c r="KP167" i="9" a="1"/>
  <c r="KP167" i="9" s="1"/>
  <c r="GW167" i="9" a="1"/>
  <c r="GW167" i="9" s="1"/>
  <c r="GV167" i="9" a="1"/>
  <c r="GV167" i="9" s="1"/>
  <c r="GU167" i="9" a="1"/>
  <c r="GU167" i="9" s="1"/>
  <c r="GT167" i="9" a="1"/>
  <c r="GT167" i="9" s="1"/>
  <c r="GS167" i="9" a="1"/>
  <c r="GS167" i="9" s="1"/>
  <c r="CZ167" i="9" a="1"/>
  <c r="CZ167" i="9" s="1"/>
  <c r="CY167" i="9" a="1"/>
  <c r="CY167" i="9" s="1"/>
  <c r="CX167" i="9" a="1"/>
  <c r="CX167" i="9" s="1"/>
  <c r="CW167" i="9" a="1"/>
  <c r="CW167" i="9" s="1"/>
  <c r="CV167" i="9" a="1"/>
  <c r="CV167" i="9" s="1"/>
  <c r="SN166" i="9" a="1"/>
  <c r="SN166" i="9" s="1"/>
  <c r="SM166" i="9" a="1"/>
  <c r="SM166" i="9" s="1"/>
  <c r="SL166" i="9" a="1"/>
  <c r="SL166" i="9" s="1"/>
  <c r="SK166" i="9" a="1"/>
  <c r="SK166" i="9" s="1"/>
  <c r="SJ166" i="9" a="1"/>
  <c r="SJ166" i="9" s="1"/>
  <c r="OQ166" i="9" a="1"/>
  <c r="OQ166" i="9" s="1"/>
  <c r="OP166" i="9" a="1"/>
  <c r="OP166" i="9" s="1"/>
  <c r="OO166" i="9" a="1"/>
  <c r="OO166" i="9" s="1"/>
  <c r="ON166" i="9" a="1"/>
  <c r="ON166" i="9" s="1"/>
  <c r="OM166" i="9" a="1"/>
  <c r="OM166" i="9" s="1"/>
  <c r="KT166" i="9" a="1"/>
  <c r="KT166" i="9" s="1"/>
  <c r="KS166" i="9" a="1"/>
  <c r="KS166" i="9" s="1"/>
  <c r="KR166" i="9" a="1"/>
  <c r="KR166" i="9" s="1"/>
  <c r="KQ166" i="9" a="1"/>
  <c r="KQ166" i="9" s="1"/>
  <c r="KP166" i="9" a="1"/>
  <c r="KP166" i="9" s="1"/>
  <c r="GW166" i="9" a="1"/>
  <c r="GW166" i="9" s="1"/>
  <c r="GV166" i="9" a="1"/>
  <c r="GV166" i="9" s="1"/>
  <c r="GU166" i="9" a="1"/>
  <c r="GU166" i="9" s="1"/>
  <c r="GT166" i="9" a="1"/>
  <c r="GT166" i="9" s="1"/>
  <c r="GS166" i="9" a="1"/>
  <c r="GS166" i="9" s="1"/>
  <c r="CZ166" i="9" a="1"/>
  <c r="CZ166" i="9" s="1"/>
  <c r="CY166" i="9" a="1"/>
  <c r="CY166" i="9" s="1"/>
  <c r="CX166" i="9" a="1"/>
  <c r="CX166" i="9" s="1"/>
  <c r="CW166" i="9" a="1"/>
  <c r="CW166" i="9" s="1"/>
  <c r="CV166" i="9" a="1"/>
  <c r="CV166" i="9" s="1"/>
  <c r="SN165" i="9" a="1"/>
  <c r="SN165" i="9" s="1"/>
  <c r="SM165" i="9" a="1"/>
  <c r="SM165" i="9" s="1"/>
  <c r="SL165" i="9" a="1"/>
  <c r="SL165" i="9" s="1"/>
  <c r="SK165" i="9" a="1"/>
  <c r="SK165" i="9" s="1"/>
  <c r="SJ165" i="9" a="1"/>
  <c r="SJ165" i="9" s="1"/>
  <c r="OQ165" i="9" a="1"/>
  <c r="OQ165" i="9" s="1"/>
  <c r="OP165" i="9" a="1"/>
  <c r="OP165" i="9" s="1"/>
  <c r="OO165" i="9" a="1"/>
  <c r="OO165" i="9" s="1"/>
  <c r="ON165" i="9" a="1"/>
  <c r="ON165" i="9" s="1"/>
  <c r="OM165" i="9" a="1"/>
  <c r="OM165" i="9" s="1"/>
  <c r="KT165" i="9" a="1"/>
  <c r="KT165" i="9" s="1"/>
  <c r="KS165" i="9" a="1"/>
  <c r="KS165" i="9" s="1"/>
  <c r="KR165" i="9" a="1"/>
  <c r="KR165" i="9" s="1"/>
  <c r="KQ165" i="9" a="1"/>
  <c r="KQ165" i="9" s="1"/>
  <c r="KP165" i="9" a="1"/>
  <c r="KP165" i="9" s="1"/>
  <c r="GW165" i="9" a="1"/>
  <c r="GW165" i="9" s="1"/>
  <c r="GV165" i="9" a="1"/>
  <c r="GV165" i="9" s="1"/>
  <c r="GU165" i="9" a="1"/>
  <c r="GU165" i="9" s="1"/>
  <c r="GT165" i="9" a="1"/>
  <c r="GT165" i="9" s="1"/>
  <c r="GS165" i="9" a="1"/>
  <c r="GS165" i="9" s="1"/>
  <c r="CZ165" i="9" a="1"/>
  <c r="CZ165" i="9" s="1"/>
  <c r="CY165" i="9" a="1"/>
  <c r="CY165" i="9" s="1"/>
  <c r="CX165" i="9" a="1"/>
  <c r="CX165" i="9" s="1"/>
  <c r="CW165" i="9" a="1"/>
  <c r="CW165" i="9" s="1"/>
  <c r="CV165" i="9" a="1"/>
  <c r="CV165" i="9" s="1"/>
  <c r="SN164" i="9" a="1"/>
  <c r="SN164" i="9" s="1"/>
  <c r="SM164" i="9" a="1"/>
  <c r="SM164" i="9" s="1"/>
  <c r="SL164" i="9" a="1"/>
  <c r="SL164" i="9" s="1"/>
  <c r="SK164" i="9" a="1"/>
  <c r="SK164" i="9" s="1"/>
  <c r="SJ164" i="9" a="1"/>
  <c r="SJ164" i="9" s="1"/>
  <c r="OQ164" i="9" a="1"/>
  <c r="OQ164" i="9" s="1"/>
  <c r="OP164" i="9" a="1"/>
  <c r="OP164" i="9" s="1"/>
  <c r="OO164" i="9" a="1"/>
  <c r="OO164" i="9" s="1"/>
  <c r="ON164" i="9" a="1"/>
  <c r="ON164" i="9" s="1"/>
  <c r="OM164" i="9" a="1"/>
  <c r="OM164" i="9" s="1"/>
  <c r="KT164" i="9" a="1"/>
  <c r="KT164" i="9" s="1"/>
  <c r="KS164" i="9" a="1"/>
  <c r="KS164" i="9" s="1"/>
  <c r="KR164" i="9" a="1"/>
  <c r="KR164" i="9" s="1"/>
  <c r="KQ164" i="9" a="1"/>
  <c r="KQ164" i="9" s="1"/>
  <c r="KP164" i="9" a="1"/>
  <c r="KP164" i="9" s="1"/>
  <c r="GW164" i="9" a="1"/>
  <c r="GW164" i="9" s="1"/>
  <c r="GV164" i="9" a="1"/>
  <c r="GV164" i="9" s="1"/>
  <c r="GU164" i="9" a="1"/>
  <c r="GU164" i="9" s="1"/>
  <c r="GT164" i="9" a="1"/>
  <c r="GT164" i="9" s="1"/>
  <c r="GS164" i="9" a="1"/>
  <c r="GS164" i="9" s="1"/>
  <c r="CZ164" i="9" a="1"/>
  <c r="CZ164" i="9" s="1"/>
  <c r="CY164" i="9" a="1"/>
  <c r="CY164" i="9" s="1"/>
  <c r="CX164" i="9" a="1"/>
  <c r="CX164" i="9" s="1"/>
  <c r="CW164" i="9" a="1"/>
  <c r="CW164" i="9" s="1"/>
  <c r="CV164" i="9" a="1"/>
  <c r="CV164" i="9" s="1"/>
  <c r="SN163" i="9" a="1"/>
  <c r="SN163" i="9" s="1"/>
  <c r="SM163" i="9" a="1"/>
  <c r="SM163" i="9" s="1"/>
  <c r="SL163" i="9" a="1"/>
  <c r="SL163" i="9" s="1"/>
  <c r="SK163" i="9" a="1"/>
  <c r="SK163" i="9" s="1"/>
  <c r="SJ163" i="9" a="1"/>
  <c r="SJ163" i="9" s="1"/>
  <c r="OQ163" i="9" a="1"/>
  <c r="OQ163" i="9" s="1"/>
  <c r="OP163" i="9" a="1"/>
  <c r="OP163" i="9" s="1"/>
  <c r="OO163" i="9" a="1"/>
  <c r="OO163" i="9" s="1"/>
  <c r="ON163" i="9" a="1"/>
  <c r="ON163" i="9" s="1"/>
  <c r="OM163" i="9" a="1"/>
  <c r="OM163" i="9" s="1"/>
  <c r="KT163" i="9" a="1"/>
  <c r="KT163" i="9" s="1"/>
  <c r="KS163" i="9" a="1"/>
  <c r="KS163" i="9" s="1"/>
  <c r="KR163" i="9" a="1"/>
  <c r="KR163" i="9" s="1"/>
  <c r="KQ163" i="9" a="1"/>
  <c r="KQ163" i="9" s="1"/>
  <c r="KP163" i="9" a="1"/>
  <c r="KP163" i="9" s="1"/>
  <c r="GW163" i="9" a="1"/>
  <c r="GW163" i="9" s="1"/>
  <c r="GV163" i="9" a="1"/>
  <c r="GV163" i="9" s="1"/>
  <c r="GU163" i="9" a="1"/>
  <c r="GU163" i="9" s="1"/>
  <c r="GT163" i="9" a="1"/>
  <c r="GT163" i="9" s="1"/>
  <c r="GS163" i="9" a="1"/>
  <c r="GS163" i="9" s="1"/>
  <c r="CZ163" i="9" a="1"/>
  <c r="CZ163" i="9" s="1"/>
  <c r="CY163" i="9" a="1"/>
  <c r="CY163" i="9" s="1"/>
  <c r="CX163" i="9" a="1"/>
  <c r="CX163" i="9" s="1"/>
  <c r="CW163" i="9" a="1"/>
  <c r="CW163" i="9" s="1"/>
  <c r="CV163" i="9" a="1"/>
  <c r="CV163" i="9" s="1"/>
  <c r="SN162" i="9" a="1"/>
  <c r="SN162" i="9" s="1"/>
  <c r="SM162" i="9" a="1"/>
  <c r="SM162" i="9" s="1"/>
  <c r="SL162" i="9" a="1"/>
  <c r="SL162" i="9" s="1"/>
  <c r="SK162" i="9" a="1"/>
  <c r="SK162" i="9" s="1"/>
  <c r="SJ162" i="9" a="1"/>
  <c r="SJ162" i="9" s="1"/>
  <c r="OQ162" i="9" a="1"/>
  <c r="OQ162" i="9" s="1"/>
  <c r="OP162" i="9" a="1"/>
  <c r="OP162" i="9" s="1"/>
  <c r="OO162" i="9" a="1"/>
  <c r="OO162" i="9" s="1"/>
  <c r="ON162" i="9" a="1"/>
  <c r="ON162" i="9" s="1"/>
  <c r="OM162" i="9" a="1"/>
  <c r="OM162" i="9" s="1"/>
  <c r="KT162" i="9" a="1"/>
  <c r="KT162" i="9" s="1"/>
  <c r="KS162" i="9" a="1"/>
  <c r="KS162" i="9" s="1"/>
  <c r="KR162" i="9" a="1"/>
  <c r="KR162" i="9" s="1"/>
  <c r="KQ162" i="9" a="1"/>
  <c r="KQ162" i="9" s="1"/>
  <c r="KP162" i="9" a="1"/>
  <c r="KP162" i="9" s="1"/>
  <c r="GW162" i="9" a="1"/>
  <c r="GW162" i="9" s="1"/>
  <c r="GV162" i="9" a="1"/>
  <c r="GV162" i="9" s="1"/>
  <c r="GU162" i="9" a="1"/>
  <c r="GU162" i="9" s="1"/>
  <c r="GT162" i="9" a="1"/>
  <c r="GT162" i="9" s="1"/>
  <c r="GS162" i="9" a="1"/>
  <c r="GS162" i="9" s="1"/>
  <c r="CZ162" i="9" a="1"/>
  <c r="CZ162" i="9" s="1"/>
  <c r="CY162" i="9" a="1"/>
  <c r="CY162" i="9" s="1"/>
  <c r="CX162" i="9" a="1"/>
  <c r="CX162" i="9" s="1"/>
  <c r="CW162" i="9" a="1"/>
  <c r="CW162" i="9" s="1"/>
  <c r="CV162" i="9" a="1"/>
  <c r="CV162" i="9" s="1"/>
  <c r="LH177" i="4" a="1"/>
  <c r="LH177" i="4" s="1"/>
  <c r="LG177" i="4" a="1"/>
  <c r="LG177" i="4" s="1"/>
  <c r="LF177" i="4" a="1"/>
  <c r="LF177" i="4" s="1"/>
  <c r="LE177" i="4" a="1"/>
  <c r="LE177" i="4" s="1"/>
  <c r="LD177" i="4" a="1"/>
  <c r="LD177" i="4" s="1"/>
  <c r="LC177" i="4" a="1"/>
  <c r="LC177" i="4" s="1"/>
  <c r="LB177" i="4" a="1"/>
  <c r="LB177" i="4" s="1"/>
  <c r="IG177" i="4" a="1"/>
  <c r="IG177" i="4" s="1"/>
  <c r="IF177" i="4" a="1"/>
  <c r="IF177" i="4" s="1"/>
  <c r="IE177" i="4" a="1"/>
  <c r="IE177" i="4" s="1"/>
  <c r="ID177" i="4" a="1"/>
  <c r="ID177" i="4" s="1"/>
  <c r="IC177" i="4" a="1"/>
  <c r="IC177" i="4" s="1"/>
  <c r="IB177" i="4" a="1"/>
  <c r="IB177" i="4" s="1"/>
  <c r="IA177" i="4" a="1"/>
  <c r="IA177" i="4" s="1"/>
  <c r="FF177" i="4" a="1"/>
  <c r="FF177" i="4" s="1"/>
  <c r="FE177" i="4" a="1"/>
  <c r="FE177" i="4" s="1"/>
  <c r="FD177" i="4" a="1"/>
  <c r="FD177" i="4" s="1"/>
  <c r="FC177" i="4" a="1"/>
  <c r="FC177" i="4" s="1"/>
  <c r="FB177" i="4" a="1"/>
  <c r="FB177" i="4" s="1"/>
  <c r="FA177" i="4" a="1"/>
  <c r="FA177" i="4" s="1"/>
  <c r="EZ177" i="4" a="1"/>
  <c r="EZ177" i="4" s="1"/>
  <c r="CE177" i="4" a="1"/>
  <c r="CE177" i="4" s="1"/>
  <c r="CD177" i="4" a="1"/>
  <c r="CD177" i="4" s="1"/>
  <c r="CC177" i="4" a="1"/>
  <c r="CC177" i="4" s="1"/>
  <c r="CB177" i="4" a="1"/>
  <c r="CB177" i="4" s="1"/>
  <c r="CA177" i="4" a="1"/>
  <c r="CA177" i="4" s="1"/>
  <c r="BZ177" i="4" a="1"/>
  <c r="BZ177" i="4" s="1"/>
  <c r="BY177" i="4" a="1"/>
  <c r="BY177" i="4" s="1"/>
  <c r="LH176" i="4" a="1"/>
  <c r="LH176" i="4" s="1"/>
  <c r="LG176" i="4" a="1"/>
  <c r="LG176" i="4" s="1"/>
  <c r="LF176" i="4" a="1"/>
  <c r="LF176" i="4" s="1"/>
  <c r="LE176" i="4" a="1"/>
  <c r="LE176" i="4" s="1"/>
  <c r="LD176" i="4" a="1"/>
  <c r="LD176" i="4" s="1"/>
  <c r="LC176" i="4" a="1"/>
  <c r="LC176" i="4" s="1"/>
  <c r="LB176" i="4" a="1"/>
  <c r="LB176" i="4" s="1"/>
  <c r="IG176" i="4" a="1"/>
  <c r="IG176" i="4" s="1"/>
  <c r="IF176" i="4" a="1"/>
  <c r="IF176" i="4" s="1"/>
  <c r="IE176" i="4" a="1"/>
  <c r="IE176" i="4" s="1"/>
  <c r="ID176" i="4" a="1"/>
  <c r="ID176" i="4" s="1"/>
  <c r="IC176" i="4" a="1"/>
  <c r="IC176" i="4" s="1"/>
  <c r="IB176" i="4" a="1"/>
  <c r="IB176" i="4" s="1"/>
  <c r="IA176" i="4" a="1"/>
  <c r="IA176" i="4" s="1"/>
  <c r="FF176" i="4" a="1"/>
  <c r="FF176" i="4" s="1"/>
  <c r="FE176" i="4" a="1"/>
  <c r="FE176" i="4" s="1"/>
  <c r="FD176" i="4" a="1"/>
  <c r="FD176" i="4" s="1"/>
  <c r="FC176" i="4" a="1"/>
  <c r="FC176" i="4" s="1"/>
  <c r="FB176" i="4" a="1"/>
  <c r="FB176" i="4" s="1"/>
  <c r="FA176" i="4" a="1"/>
  <c r="FA176" i="4" s="1"/>
  <c r="EZ176" i="4" a="1"/>
  <c r="EZ176" i="4" s="1"/>
  <c r="CE176" i="4" a="1"/>
  <c r="CE176" i="4" s="1"/>
  <c r="CD176" i="4" a="1"/>
  <c r="CD176" i="4" s="1"/>
  <c r="CC176" i="4" a="1"/>
  <c r="CC176" i="4" s="1"/>
  <c r="CB176" i="4" a="1"/>
  <c r="CB176" i="4" s="1"/>
  <c r="CA176" i="4" a="1"/>
  <c r="CA176" i="4" s="1"/>
  <c r="BZ176" i="4" a="1"/>
  <c r="BZ176" i="4" s="1"/>
  <c r="BY176" i="4" a="1"/>
  <c r="BY176" i="4" s="1"/>
  <c r="LH175" i="4" a="1"/>
  <c r="LH175" i="4" s="1"/>
  <c r="LG175" i="4" a="1"/>
  <c r="LG175" i="4" s="1"/>
  <c r="LF175" i="4" a="1"/>
  <c r="LF175" i="4" s="1"/>
  <c r="LE175" i="4" a="1"/>
  <c r="LE175" i="4" s="1"/>
  <c r="LD175" i="4" a="1"/>
  <c r="LD175" i="4" s="1"/>
  <c r="LC175" i="4" a="1"/>
  <c r="LC175" i="4" s="1"/>
  <c r="LB175" i="4" a="1"/>
  <c r="LB175" i="4" s="1"/>
  <c r="IG175" i="4" a="1"/>
  <c r="IG175" i="4" s="1"/>
  <c r="IF175" i="4" a="1"/>
  <c r="IF175" i="4" s="1"/>
  <c r="IE175" i="4" a="1"/>
  <c r="IE175" i="4" s="1"/>
  <c r="ID175" i="4" a="1"/>
  <c r="ID175" i="4" s="1"/>
  <c r="IC175" i="4" a="1"/>
  <c r="IC175" i="4" s="1"/>
  <c r="IB175" i="4" a="1"/>
  <c r="IB175" i="4" s="1"/>
  <c r="IA175" i="4" a="1"/>
  <c r="IA175" i="4" s="1"/>
  <c r="FF175" i="4" a="1"/>
  <c r="FF175" i="4" s="1"/>
  <c r="FE175" i="4" a="1"/>
  <c r="FE175" i="4" s="1"/>
  <c r="FD175" i="4" a="1"/>
  <c r="FD175" i="4" s="1"/>
  <c r="FC175" i="4" a="1"/>
  <c r="FC175" i="4" s="1"/>
  <c r="FB175" i="4" a="1"/>
  <c r="FB175" i="4" s="1"/>
  <c r="FA175" i="4" a="1"/>
  <c r="FA175" i="4" s="1"/>
  <c r="EZ175" i="4" a="1"/>
  <c r="EZ175" i="4" s="1"/>
  <c r="CE175" i="4" a="1"/>
  <c r="CE175" i="4" s="1"/>
  <c r="CD175" i="4" a="1"/>
  <c r="CD175" i="4" s="1"/>
  <c r="CC175" i="4" a="1"/>
  <c r="CC175" i="4" s="1"/>
  <c r="CB175" i="4" a="1"/>
  <c r="CB175" i="4" s="1"/>
  <c r="CA175" i="4" a="1"/>
  <c r="CA175" i="4" s="1"/>
  <c r="BZ175" i="4" a="1"/>
  <c r="BZ175" i="4" s="1"/>
  <c r="BY175" i="4" a="1"/>
  <c r="BY175" i="4" s="1"/>
  <c r="LH174" i="4" a="1"/>
  <c r="LH174" i="4" s="1"/>
  <c r="LG174" i="4" a="1"/>
  <c r="LG174" i="4" s="1"/>
  <c r="LF174" i="4" a="1"/>
  <c r="LF174" i="4" s="1"/>
  <c r="LE174" i="4" a="1"/>
  <c r="LE174" i="4" s="1"/>
  <c r="LD174" i="4" a="1"/>
  <c r="LD174" i="4" s="1"/>
  <c r="LC174" i="4" a="1"/>
  <c r="LC174" i="4" s="1"/>
  <c r="LB174" i="4" a="1"/>
  <c r="LB174" i="4" s="1"/>
  <c r="IG174" i="4" a="1"/>
  <c r="IG174" i="4" s="1"/>
  <c r="IF174" i="4" a="1"/>
  <c r="IF174" i="4" s="1"/>
  <c r="IE174" i="4" a="1"/>
  <c r="IE174" i="4" s="1"/>
  <c r="ID174" i="4" a="1"/>
  <c r="ID174" i="4" s="1"/>
  <c r="IC174" i="4" a="1"/>
  <c r="IC174" i="4" s="1"/>
  <c r="IB174" i="4" a="1"/>
  <c r="IB174" i="4" s="1"/>
  <c r="IA174" i="4" a="1"/>
  <c r="IA174" i="4" s="1"/>
  <c r="FF174" i="4" a="1"/>
  <c r="FF174" i="4" s="1"/>
  <c r="FE174" i="4" a="1"/>
  <c r="FE174" i="4" s="1"/>
  <c r="FD174" i="4" a="1"/>
  <c r="FD174" i="4" s="1"/>
  <c r="FC174" i="4" a="1"/>
  <c r="FC174" i="4" s="1"/>
  <c r="FB174" i="4" a="1"/>
  <c r="FB174" i="4" s="1"/>
  <c r="FA174" i="4" a="1"/>
  <c r="FA174" i="4" s="1"/>
  <c r="EZ174" i="4" a="1"/>
  <c r="EZ174" i="4" s="1"/>
  <c r="CE174" i="4" a="1"/>
  <c r="CE174" i="4" s="1"/>
  <c r="CD174" i="4" a="1"/>
  <c r="CD174" i="4" s="1"/>
  <c r="CC174" i="4" a="1"/>
  <c r="CC174" i="4" s="1"/>
  <c r="CB174" i="4" a="1"/>
  <c r="CB174" i="4" s="1"/>
  <c r="CA174" i="4" a="1"/>
  <c r="CA174" i="4" s="1"/>
  <c r="BZ174" i="4" a="1"/>
  <c r="BZ174" i="4" s="1"/>
  <c r="BY174" i="4" a="1"/>
  <c r="BY174" i="4" s="1"/>
  <c r="LH173" i="4" a="1"/>
  <c r="LH173" i="4" s="1"/>
  <c r="LG173" i="4" a="1"/>
  <c r="LG173" i="4" s="1"/>
  <c r="LF173" i="4" a="1"/>
  <c r="LF173" i="4" s="1"/>
  <c r="LE173" i="4" a="1"/>
  <c r="LE173" i="4" s="1"/>
  <c r="LD173" i="4" a="1"/>
  <c r="LD173" i="4" s="1"/>
  <c r="LC173" i="4" a="1"/>
  <c r="LC173" i="4" s="1"/>
  <c r="LB173" i="4" a="1"/>
  <c r="LB173" i="4" s="1"/>
  <c r="IG173" i="4" a="1"/>
  <c r="IG173" i="4" s="1"/>
  <c r="IF173" i="4" a="1"/>
  <c r="IF173" i="4" s="1"/>
  <c r="IE173" i="4" a="1"/>
  <c r="IE173" i="4" s="1"/>
  <c r="ID173" i="4" a="1"/>
  <c r="ID173" i="4" s="1"/>
  <c r="IC173" i="4" a="1"/>
  <c r="IC173" i="4" s="1"/>
  <c r="IB173" i="4" a="1"/>
  <c r="IB173" i="4" s="1"/>
  <c r="IA173" i="4" a="1"/>
  <c r="IA173" i="4" s="1"/>
  <c r="FF173" i="4" a="1"/>
  <c r="FF173" i="4" s="1"/>
  <c r="FE173" i="4" a="1"/>
  <c r="FE173" i="4" s="1"/>
  <c r="FD173" i="4" a="1"/>
  <c r="FD173" i="4" s="1"/>
  <c r="FC173" i="4" a="1"/>
  <c r="FC173" i="4" s="1"/>
  <c r="FB173" i="4" a="1"/>
  <c r="FB173" i="4" s="1"/>
  <c r="FA173" i="4" a="1"/>
  <c r="FA173" i="4" s="1"/>
  <c r="EZ173" i="4" a="1"/>
  <c r="EZ173" i="4" s="1"/>
  <c r="CE173" i="4" a="1"/>
  <c r="CE173" i="4" s="1"/>
  <c r="CD173" i="4" a="1"/>
  <c r="CD173" i="4" s="1"/>
  <c r="CC173" i="4" a="1"/>
  <c r="CC173" i="4" s="1"/>
  <c r="CB173" i="4" a="1"/>
  <c r="CB173" i="4" s="1"/>
  <c r="CA173" i="4" a="1"/>
  <c r="CA173" i="4" s="1"/>
  <c r="BZ173" i="4" a="1"/>
  <c r="BZ173" i="4" s="1"/>
  <c r="BY173" i="4" a="1"/>
  <c r="BY173" i="4" s="1"/>
  <c r="LH172" i="4" a="1"/>
  <c r="LH172" i="4" s="1"/>
  <c r="LG172" i="4" a="1"/>
  <c r="LG172" i="4" s="1"/>
  <c r="LF172" i="4" a="1"/>
  <c r="LF172" i="4" s="1"/>
  <c r="LE172" i="4" a="1"/>
  <c r="LE172" i="4" s="1"/>
  <c r="LD172" i="4" a="1"/>
  <c r="LD172" i="4" s="1"/>
  <c r="LC172" i="4" a="1"/>
  <c r="LC172" i="4" s="1"/>
  <c r="LB172" i="4" a="1"/>
  <c r="LB172" i="4" s="1"/>
  <c r="IG172" i="4" a="1"/>
  <c r="IG172" i="4" s="1"/>
  <c r="IF172" i="4" a="1"/>
  <c r="IF172" i="4" s="1"/>
  <c r="IE172" i="4" a="1"/>
  <c r="IE172" i="4" s="1"/>
  <c r="ID172" i="4" a="1"/>
  <c r="ID172" i="4" s="1"/>
  <c r="IC172" i="4" a="1"/>
  <c r="IC172" i="4" s="1"/>
  <c r="IB172" i="4" a="1"/>
  <c r="IB172" i="4" s="1"/>
  <c r="IA172" i="4" a="1"/>
  <c r="IA172" i="4" s="1"/>
  <c r="FF172" i="4" a="1"/>
  <c r="FF172" i="4" s="1"/>
  <c r="FE172" i="4" a="1"/>
  <c r="FE172" i="4" s="1"/>
  <c r="FD172" i="4" a="1"/>
  <c r="FD172" i="4" s="1"/>
  <c r="FC172" i="4" a="1"/>
  <c r="FC172" i="4" s="1"/>
  <c r="FB172" i="4" a="1"/>
  <c r="FB172" i="4" s="1"/>
  <c r="FA172" i="4" a="1"/>
  <c r="FA172" i="4" s="1"/>
  <c r="EZ172" i="4" a="1"/>
  <c r="EZ172" i="4" s="1"/>
  <c r="CE172" i="4" a="1"/>
  <c r="CE172" i="4" s="1"/>
  <c r="CD172" i="4" a="1"/>
  <c r="CD172" i="4" s="1"/>
  <c r="CC172" i="4" a="1"/>
  <c r="CC172" i="4" s="1"/>
  <c r="CB172" i="4" a="1"/>
  <c r="CB172" i="4" s="1"/>
  <c r="CA172" i="4" a="1"/>
  <c r="CA172" i="4" s="1"/>
  <c r="BZ172" i="4" a="1"/>
  <c r="BZ172" i="4" s="1"/>
  <c r="BY172" i="4" a="1"/>
  <c r="BY172" i="4" s="1"/>
  <c r="ON119" i="9" a="1"/>
  <c r="ON119" i="9" s="1"/>
  <c r="J93" i="20"/>
  <c r="J94" i="20" s="1"/>
  <c r="J95" i="20" s="1"/>
  <c r="SN161" i="9" a="1"/>
  <c r="SN161" i="9" s="1"/>
  <c r="SM161" i="9" a="1"/>
  <c r="SM161" i="9" s="1"/>
  <c r="SL161" i="9" a="1"/>
  <c r="SL161" i="9" s="1"/>
  <c r="SK161" i="9" a="1"/>
  <c r="SK161" i="9" s="1"/>
  <c r="SJ161" i="9" a="1"/>
  <c r="SJ161" i="9" s="1"/>
  <c r="OQ161" i="9" a="1"/>
  <c r="OQ161" i="9" s="1"/>
  <c r="OP161" i="9" a="1"/>
  <c r="OP161" i="9" s="1"/>
  <c r="OO161" i="9" a="1"/>
  <c r="OO161" i="9" s="1"/>
  <c r="ON161" i="9" a="1"/>
  <c r="ON161" i="9" s="1"/>
  <c r="OM161" i="9" a="1"/>
  <c r="OM161" i="9" s="1"/>
  <c r="KT161" i="9" a="1"/>
  <c r="KT161" i="9" s="1"/>
  <c r="KS161" i="9" a="1"/>
  <c r="KS161" i="9" s="1"/>
  <c r="KR161" i="9" a="1"/>
  <c r="KR161" i="9" s="1"/>
  <c r="KQ161" i="9" a="1"/>
  <c r="KQ161" i="9" s="1"/>
  <c r="KP161" i="9" a="1"/>
  <c r="KP161" i="9" s="1"/>
  <c r="GW161" i="9" a="1"/>
  <c r="GW161" i="9" s="1"/>
  <c r="GV161" i="9" a="1"/>
  <c r="GV161" i="9" s="1"/>
  <c r="GU161" i="9" a="1"/>
  <c r="GU161" i="9" s="1"/>
  <c r="GT161" i="9" a="1"/>
  <c r="GT161" i="9" s="1"/>
  <c r="GS161" i="9" a="1"/>
  <c r="GS161" i="9" s="1"/>
  <c r="CZ161" i="9" a="1"/>
  <c r="CZ161" i="9" s="1"/>
  <c r="CY161" i="9" a="1"/>
  <c r="CY161" i="9" s="1"/>
  <c r="CX161" i="9" a="1"/>
  <c r="CX161" i="9" s="1"/>
  <c r="CW161" i="9" a="1"/>
  <c r="CW161" i="9" s="1"/>
  <c r="CV161" i="9" a="1"/>
  <c r="CV161" i="9" s="1"/>
  <c r="SN160" i="9" a="1"/>
  <c r="SN160" i="9" s="1"/>
  <c r="SM160" i="9" a="1"/>
  <c r="SM160" i="9" s="1"/>
  <c r="SL160" i="9" a="1"/>
  <c r="SL160" i="9" s="1"/>
  <c r="SK160" i="9" a="1"/>
  <c r="SK160" i="9" s="1"/>
  <c r="SJ160" i="9" a="1"/>
  <c r="SJ160" i="9" s="1"/>
  <c r="OQ160" i="9" a="1"/>
  <c r="OQ160" i="9" s="1"/>
  <c r="OP160" i="9" a="1"/>
  <c r="OP160" i="9" s="1"/>
  <c r="OO160" i="9" a="1"/>
  <c r="OO160" i="9" s="1"/>
  <c r="ON160" i="9" a="1"/>
  <c r="ON160" i="9" s="1"/>
  <c r="OM160" i="9" a="1"/>
  <c r="OM160" i="9" s="1"/>
  <c r="KT160" i="9" a="1"/>
  <c r="KT160" i="9" s="1"/>
  <c r="KS160" i="9" a="1"/>
  <c r="KS160" i="9" s="1"/>
  <c r="KR160" i="9" a="1"/>
  <c r="KR160" i="9" s="1"/>
  <c r="KQ160" i="9" a="1"/>
  <c r="KQ160" i="9" s="1"/>
  <c r="KP160" i="9" a="1"/>
  <c r="KP160" i="9" s="1"/>
  <c r="GW160" i="9" a="1"/>
  <c r="GW160" i="9" s="1"/>
  <c r="GV160" i="9" a="1"/>
  <c r="GV160" i="9" s="1"/>
  <c r="GU160" i="9" a="1"/>
  <c r="GU160" i="9" s="1"/>
  <c r="GT160" i="9" a="1"/>
  <c r="GT160" i="9" s="1"/>
  <c r="GS160" i="9" a="1"/>
  <c r="GS160" i="9" s="1"/>
  <c r="CZ160" i="9" a="1"/>
  <c r="CZ160" i="9" s="1"/>
  <c r="CY160" i="9" a="1"/>
  <c r="CY160" i="9" s="1"/>
  <c r="CX160" i="9" a="1"/>
  <c r="CX160" i="9" s="1"/>
  <c r="CW160" i="9" a="1"/>
  <c r="CW160" i="9" s="1"/>
  <c r="CV160" i="9" a="1"/>
  <c r="CV160" i="9" s="1"/>
  <c r="SN159" i="9" a="1"/>
  <c r="SN159" i="9" s="1"/>
  <c r="SM159" i="9" a="1"/>
  <c r="SM159" i="9" s="1"/>
  <c r="SL159" i="9" a="1"/>
  <c r="SL159" i="9" s="1"/>
  <c r="SK159" i="9" a="1"/>
  <c r="SK159" i="9" s="1"/>
  <c r="SJ159" i="9" a="1"/>
  <c r="SJ159" i="9" s="1"/>
  <c r="OQ159" i="9" a="1"/>
  <c r="OQ159" i="9" s="1"/>
  <c r="OP159" i="9" a="1"/>
  <c r="OP159" i="9" s="1"/>
  <c r="OO159" i="9" a="1"/>
  <c r="OO159" i="9" s="1"/>
  <c r="ON159" i="9" a="1"/>
  <c r="ON159" i="9" s="1"/>
  <c r="OM159" i="9" a="1"/>
  <c r="OM159" i="9" s="1"/>
  <c r="KT159" i="9" a="1"/>
  <c r="KT159" i="9" s="1"/>
  <c r="KS159" i="9" a="1"/>
  <c r="KS159" i="9" s="1"/>
  <c r="KR159" i="9" a="1"/>
  <c r="KR159" i="9" s="1"/>
  <c r="KQ159" i="9" a="1"/>
  <c r="KQ159" i="9" s="1"/>
  <c r="KP159" i="9" a="1"/>
  <c r="KP159" i="9" s="1"/>
  <c r="GW159" i="9" a="1"/>
  <c r="GW159" i="9" s="1"/>
  <c r="GV159" i="9" a="1"/>
  <c r="GV159" i="9" s="1"/>
  <c r="GU159" i="9" a="1"/>
  <c r="GU159" i="9" s="1"/>
  <c r="GT159" i="9" a="1"/>
  <c r="GT159" i="9" s="1"/>
  <c r="GS159" i="9" a="1"/>
  <c r="GS159" i="9" s="1"/>
  <c r="CZ159" i="9" a="1"/>
  <c r="CZ159" i="9" s="1"/>
  <c r="CY159" i="9" a="1"/>
  <c r="CY159" i="9" s="1"/>
  <c r="CX159" i="9" a="1"/>
  <c r="CX159" i="9" s="1"/>
  <c r="CW159" i="9" a="1"/>
  <c r="CW159" i="9" s="1"/>
  <c r="CV159" i="9" a="1"/>
  <c r="CV159" i="9" s="1"/>
  <c r="SN158" i="9" a="1"/>
  <c r="SN158" i="9" s="1"/>
  <c r="SM158" i="9" a="1"/>
  <c r="SM158" i="9" s="1"/>
  <c r="SL158" i="9" a="1"/>
  <c r="SL158" i="9" s="1"/>
  <c r="SK158" i="9" a="1"/>
  <c r="SK158" i="9" s="1"/>
  <c r="SJ158" i="9" a="1"/>
  <c r="SJ158" i="9" s="1"/>
  <c r="OQ158" i="9" a="1"/>
  <c r="OQ158" i="9" s="1"/>
  <c r="OP158" i="9" a="1"/>
  <c r="OP158" i="9" s="1"/>
  <c r="OO158" i="9" a="1"/>
  <c r="OO158" i="9" s="1"/>
  <c r="ON158" i="9" a="1"/>
  <c r="ON158" i="9" s="1"/>
  <c r="OM158" i="9" a="1"/>
  <c r="OM158" i="9" s="1"/>
  <c r="KT158" i="9" a="1"/>
  <c r="KT158" i="9" s="1"/>
  <c r="KS158" i="9" a="1"/>
  <c r="KS158" i="9" s="1"/>
  <c r="KR158" i="9" a="1"/>
  <c r="KR158" i="9" s="1"/>
  <c r="KQ158" i="9" a="1"/>
  <c r="KQ158" i="9" s="1"/>
  <c r="KP158" i="9" a="1"/>
  <c r="KP158" i="9" s="1"/>
  <c r="GW158" i="9" a="1"/>
  <c r="GW158" i="9" s="1"/>
  <c r="GV158" i="9" a="1"/>
  <c r="GV158" i="9" s="1"/>
  <c r="GU158" i="9" a="1"/>
  <c r="GU158" i="9" s="1"/>
  <c r="GT158" i="9" a="1"/>
  <c r="GT158" i="9" s="1"/>
  <c r="GS158" i="9" a="1"/>
  <c r="GS158" i="9" s="1"/>
  <c r="CZ158" i="9" a="1"/>
  <c r="CZ158" i="9" s="1"/>
  <c r="CY158" i="9" a="1"/>
  <c r="CY158" i="9" s="1"/>
  <c r="CX158" i="9" a="1"/>
  <c r="CX158" i="9" s="1"/>
  <c r="CW158" i="9" a="1"/>
  <c r="CW158" i="9" s="1"/>
  <c r="CV158" i="9" a="1"/>
  <c r="CV158" i="9" s="1"/>
  <c r="LH171" i="4" a="1"/>
  <c r="LH171" i="4" s="1"/>
  <c r="LG171" i="4" a="1"/>
  <c r="LG171" i="4" s="1"/>
  <c r="LF171" i="4" a="1"/>
  <c r="LF171" i="4" s="1"/>
  <c r="LE171" i="4" a="1"/>
  <c r="LE171" i="4" s="1"/>
  <c r="LD171" i="4" a="1"/>
  <c r="LD171" i="4" s="1"/>
  <c r="LC171" i="4" a="1"/>
  <c r="LC171" i="4" s="1"/>
  <c r="LB171" i="4" a="1"/>
  <c r="LB171" i="4" s="1"/>
  <c r="IG171" i="4" a="1"/>
  <c r="IG171" i="4" s="1"/>
  <c r="IF171" i="4" a="1"/>
  <c r="IF171" i="4" s="1"/>
  <c r="IE171" i="4" a="1"/>
  <c r="IE171" i="4" s="1"/>
  <c r="ID171" i="4" a="1"/>
  <c r="ID171" i="4" s="1"/>
  <c r="IC171" i="4" a="1"/>
  <c r="IC171" i="4" s="1"/>
  <c r="IB171" i="4" a="1"/>
  <c r="IB171" i="4" s="1"/>
  <c r="IA171" i="4" a="1"/>
  <c r="IA171" i="4" s="1"/>
  <c r="FF171" i="4" a="1"/>
  <c r="FF171" i="4" s="1"/>
  <c r="FE171" i="4" a="1"/>
  <c r="FE171" i="4" s="1"/>
  <c r="FD171" i="4" a="1"/>
  <c r="FD171" i="4" s="1"/>
  <c r="FC171" i="4" a="1"/>
  <c r="FC171" i="4" s="1"/>
  <c r="FB171" i="4" a="1"/>
  <c r="FB171" i="4" s="1"/>
  <c r="FA171" i="4" a="1"/>
  <c r="FA171" i="4" s="1"/>
  <c r="EZ171" i="4" a="1"/>
  <c r="EZ171" i="4" s="1"/>
  <c r="CE171" i="4" a="1"/>
  <c r="CE171" i="4" s="1"/>
  <c r="CD171" i="4" a="1"/>
  <c r="CD171" i="4" s="1"/>
  <c r="CC171" i="4" a="1"/>
  <c r="CC171" i="4" s="1"/>
  <c r="CB171" i="4" a="1"/>
  <c r="CB171" i="4" s="1"/>
  <c r="CA171" i="4" a="1"/>
  <c r="CA171" i="4" s="1"/>
  <c r="BZ171" i="4" a="1"/>
  <c r="BZ171" i="4" s="1"/>
  <c r="BY171" i="4" a="1"/>
  <c r="BY171" i="4" s="1"/>
  <c r="LH170" i="4" a="1"/>
  <c r="LH170" i="4" s="1"/>
  <c r="LG170" i="4" a="1"/>
  <c r="LG170" i="4" s="1"/>
  <c r="LF170" i="4" a="1"/>
  <c r="LF170" i="4" s="1"/>
  <c r="LE170" i="4" a="1"/>
  <c r="LE170" i="4" s="1"/>
  <c r="LD170" i="4" a="1"/>
  <c r="LD170" i="4" s="1"/>
  <c r="LC170" i="4" a="1"/>
  <c r="LC170" i="4" s="1"/>
  <c r="LB170" i="4" a="1"/>
  <c r="LB170" i="4" s="1"/>
  <c r="IG170" i="4" a="1"/>
  <c r="IG170" i="4" s="1"/>
  <c r="IF170" i="4" a="1"/>
  <c r="IF170" i="4" s="1"/>
  <c r="IE170" i="4" a="1"/>
  <c r="IE170" i="4" s="1"/>
  <c r="ID170" i="4" a="1"/>
  <c r="ID170" i="4" s="1"/>
  <c r="IC170" i="4" a="1"/>
  <c r="IC170" i="4" s="1"/>
  <c r="IB170" i="4" a="1"/>
  <c r="IB170" i="4" s="1"/>
  <c r="IA170" i="4" a="1"/>
  <c r="IA170" i="4" s="1"/>
  <c r="FF170" i="4" a="1"/>
  <c r="FF170" i="4" s="1"/>
  <c r="FE170" i="4" a="1"/>
  <c r="FE170" i="4" s="1"/>
  <c r="FD170" i="4" a="1"/>
  <c r="FD170" i="4" s="1"/>
  <c r="FC170" i="4" a="1"/>
  <c r="FC170" i="4" s="1"/>
  <c r="FB170" i="4" a="1"/>
  <c r="FB170" i="4" s="1"/>
  <c r="FA170" i="4" a="1"/>
  <c r="FA170" i="4" s="1"/>
  <c r="EZ170" i="4" a="1"/>
  <c r="EZ170" i="4" s="1"/>
  <c r="CE170" i="4" a="1"/>
  <c r="CE170" i="4" s="1"/>
  <c r="CD170" i="4" a="1"/>
  <c r="CD170" i="4" s="1"/>
  <c r="CC170" i="4" a="1"/>
  <c r="CC170" i="4" s="1"/>
  <c r="CB170" i="4" a="1"/>
  <c r="CB170" i="4" s="1"/>
  <c r="CA170" i="4" a="1"/>
  <c r="CA170" i="4" s="1"/>
  <c r="BZ170" i="4" a="1"/>
  <c r="BZ170" i="4" s="1"/>
  <c r="BY170" i="4" a="1"/>
  <c r="BY170" i="4" s="1"/>
  <c r="LH169" i="4" a="1"/>
  <c r="LH169" i="4" s="1"/>
  <c r="LG169" i="4" a="1"/>
  <c r="LG169" i="4" s="1"/>
  <c r="LF169" i="4" a="1"/>
  <c r="LF169" i="4" s="1"/>
  <c r="LE169" i="4" a="1"/>
  <c r="LE169" i="4" s="1"/>
  <c r="LD169" i="4" a="1"/>
  <c r="LD169" i="4" s="1"/>
  <c r="LC169" i="4" a="1"/>
  <c r="LC169" i="4" s="1"/>
  <c r="LB169" i="4" a="1"/>
  <c r="LB169" i="4" s="1"/>
  <c r="IG169" i="4" a="1"/>
  <c r="IG169" i="4" s="1"/>
  <c r="IF169" i="4" a="1"/>
  <c r="IF169" i="4" s="1"/>
  <c r="IE169" i="4" a="1"/>
  <c r="IE169" i="4" s="1"/>
  <c r="ID169" i="4" a="1"/>
  <c r="ID169" i="4" s="1"/>
  <c r="IC169" i="4" a="1"/>
  <c r="IC169" i="4" s="1"/>
  <c r="IB169" i="4" a="1"/>
  <c r="IB169" i="4" s="1"/>
  <c r="IA169" i="4" a="1"/>
  <c r="IA169" i="4" s="1"/>
  <c r="FF169" i="4" a="1"/>
  <c r="FF169" i="4" s="1"/>
  <c r="FE169" i="4" a="1"/>
  <c r="FE169" i="4" s="1"/>
  <c r="FD169" i="4" a="1"/>
  <c r="FD169" i="4" s="1"/>
  <c r="FC169" i="4" a="1"/>
  <c r="FC169" i="4" s="1"/>
  <c r="FB169" i="4" a="1"/>
  <c r="FB169" i="4" s="1"/>
  <c r="FA169" i="4" a="1"/>
  <c r="FA169" i="4" s="1"/>
  <c r="EZ169" i="4" a="1"/>
  <c r="EZ169" i="4" s="1"/>
  <c r="CE169" i="4" a="1"/>
  <c r="CE169" i="4" s="1"/>
  <c r="CD169" i="4" a="1"/>
  <c r="CD169" i="4" s="1"/>
  <c r="CC169" i="4" a="1"/>
  <c r="CC169" i="4" s="1"/>
  <c r="CB169" i="4" a="1"/>
  <c r="CB169" i="4" s="1"/>
  <c r="CA169" i="4" a="1"/>
  <c r="CA169" i="4" s="1"/>
  <c r="BZ169" i="4" a="1"/>
  <c r="BZ169" i="4" s="1"/>
  <c r="BY169" i="4" a="1"/>
  <c r="BY169" i="4" s="1"/>
  <c r="LH168" i="4" a="1"/>
  <c r="LH168" i="4" s="1"/>
  <c r="LG168" i="4" a="1"/>
  <c r="LG168" i="4" s="1"/>
  <c r="LF168" i="4" a="1"/>
  <c r="LF168" i="4" s="1"/>
  <c r="LE168" i="4" a="1"/>
  <c r="LE168" i="4" s="1"/>
  <c r="LD168" i="4" a="1"/>
  <c r="LD168" i="4" s="1"/>
  <c r="LC168" i="4" a="1"/>
  <c r="LC168" i="4" s="1"/>
  <c r="LB168" i="4" a="1"/>
  <c r="LB168" i="4" s="1"/>
  <c r="IG168" i="4" a="1"/>
  <c r="IG168" i="4" s="1"/>
  <c r="IF168" i="4" a="1"/>
  <c r="IF168" i="4" s="1"/>
  <c r="IE168" i="4" a="1"/>
  <c r="IE168" i="4" s="1"/>
  <c r="ID168" i="4" a="1"/>
  <c r="ID168" i="4" s="1"/>
  <c r="IC168" i="4" a="1"/>
  <c r="IC168" i="4" s="1"/>
  <c r="IB168" i="4" a="1"/>
  <c r="IB168" i="4" s="1"/>
  <c r="IA168" i="4" a="1"/>
  <c r="IA168" i="4" s="1"/>
  <c r="FF168" i="4" a="1"/>
  <c r="FF168" i="4" s="1"/>
  <c r="FE168" i="4" a="1"/>
  <c r="FE168" i="4" s="1"/>
  <c r="FD168" i="4" a="1"/>
  <c r="FD168" i="4" s="1"/>
  <c r="FC168" i="4" a="1"/>
  <c r="FC168" i="4" s="1"/>
  <c r="FB168" i="4" a="1"/>
  <c r="FB168" i="4" s="1"/>
  <c r="FA168" i="4" a="1"/>
  <c r="FA168" i="4" s="1"/>
  <c r="EZ168" i="4" a="1"/>
  <c r="EZ168" i="4" s="1"/>
  <c r="CE168" i="4" a="1"/>
  <c r="CE168" i="4" s="1"/>
  <c r="CD168" i="4" a="1"/>
  <c r="CD168" i="4" s="1"/>
  <c r="CC168" i="4" a="1"/>
  <c r="CC168" i="4" s="1"/>
  <c r="CB168" i="4" a="1"/>
  <c r="CB168" i="4" s="1"/>
  <c r="CA168" i="4" a="1"/>
  <c r="CA168" i="4" s="1"/>
  <c r="BZ168" i="4" a="1"/>
  <c r="BZ168" i="4" s="1"/>
  <c r="BY168" i="4" a="1"/>
  <c r="BY168" i="4" s="1"/>
  <c r="SN157" i="9" a="1"/>
  <c r="SN157" i="9" s="1"/>
  <c r="SM157" i="9" a="1"/>
  <c r="SM157" i="9" s="1"/>
  <c r="SL157" i="9" a="1"/>
  <c r="SL157" i="9" s="1"/>
  <c r="SK157" i="9" a="1"/>
  <c r="SK157" i="9" s="1"/>
  <c r="SJ157" i="9" a="1"/>
  <c r="SJ157" i="9" s="1"/>
  <c r="OQ157" i="9" a="1"/>
  <c r="OQ157" i="9" s="1"/>
  <c r="OP157" i="9" a="1"/>
  <c r="OP157" i="9" s="1"/>
  <c r="OO157" i="9" a="1"/>
  <c r="OO157" i="9" s="1"/>
  <c r="ON157" i="9" a="1"/>
  <c r="ON157" i="9" s="1"/>
  <c r="OM157" i="9" a="1"/>
  <c r="OM157" i="9" s="1"/>
  <c r="KT157" i="9" a="1"/>
  <c r="KT157" i="9" s="1"/>
  <c r="KS157" i="9" a="1"/>
  <c r="KS157" i="9" s="1"/>
  <c r="KR157" i="9" a="1"/>
  <c r="KR157" i="9" s="1"/>
  <c r="KQ157" i="9" a="1"/>
  <c r="KQ157" i="9" s="1"/>
  <c r="KP157" i="9" a="1"/>
  <c r="KP157" i="9" s="1"/>
  <c r="GW157" i="9" a="1"/>
  <c r="GW157" i="9" s="1"/>
  <c r="GV157" i="9" a="1"/>
  <c r="GV157" i="9" s="1"/>
  <c r="GU157" i="9" a="1"/>
  <c r="GU157" i="9" s="1"/>
  <c r="GT157" i="9" a="1"/>
  <c r="GT157" i="9" s="1"/>
  <c r="GS157" i="9" a="1"/>
  <c r="GS157" i="9" s="1"/>
  <c r="CZ157" i="9" a="1"/>
  <c r="CZ157" i="9" s="1"/>
  <c r="CY157" i="9" a="1"/>
  <c r="CY157" i="9" s="1"/>
  <c r="CX157" i="9" a="1"/>
  <c r="CX157" i="9" s="1"/>
  <c r="CW157" i="9" a="1"/>
  <c r="CW157" i="9" s="1"/>
  <c r="CV157" i="9" a="1"/>
  <c r="CV157" i="9" s="1"/>
  <c r="SN156" i="9" a="1"/>
  <c r="SN156" i="9" s="1"/>
  <c r="SM156" i="9" a="1"/>
  <c r="SM156" i="9" s="1"/>
  <c r="SL156" i="9" a="1"/>
  <c r="SL156" i="9" s="1"/>
  <c r="SK156" i="9" a="1"/>
  <c r="SK156" i="9" s="1"/>
  <c r="SJ156" i="9" a="1"/>
  <c r="SJ156" i="9" s="1"/>
  <c r="OQ156" i="9" a="1"/>
  <c r="OQ156" i="9" s="1"/>
  <c r="OP156" i="9" a="1"/>
  <c r="OP156" i="9" s="1"/>
  <c r="OO156" i="9" a="1"/>
  <c r="OO156" i="9" s="1"/>
  <c r="ON156" i="9" a="1"/>
  <c r="ON156" i="9" s="1"/>
  <c r="OM156" i="9" a="1"/>
  <c r="OM156" i="9" s="1"/>
  <c r="KT156" i="9" a="1"/>
  <c r="KT156" i="9" s="1"/>
  <c r="KS156" i="9" a="1"/>
  <c r="KS156" i="9" s="1"/>
  <c r="KR156" i="9" a="1"/>
  <c r="KR156" i="9" s="1"/>
  <c r="KQ156" i="9" a="1"/>
  <c r="KQ156" i="9" s="1"/>
  <c r="KP156" i="9" a="1"/>
  <c r="KP156" i="9" s="1"/>
  <c r="GW156" i="9" a="1"/>
  <c r="GW156" i="9" s="1"/>
  <c r="GV156" i="9" a="1"/>
  <c r="GV156" i="9" s="1"/>
  <c r="GU156" i="9" a="1"/>
  <c r="GU156" i="9" s="1"/>
  <c r="GT156" i="9" a="1"/>
  <c r="GT156" i="9" s="1"/>
  <c r="GS156" i="9" a="1"/>
  <c r="GS156" i="9" s="1"/>
  <c r="CZ156" i="9" a="1"/>
  <c r="CZ156" i="9" s="1"/>
  <c r="CY156" i="9" a="1"/>
  <c r="CY156" i="9" s="1"/>
  <c r="CX156" i="9" a="1"/>
  <c r="CX156" i="9" s="1"/>
  <c r="CW156" i="9" a="1"/>
  <c r="CW156" i="9" s="1"/>
  <c r="CV156" i="9" a="1"/>
  <c r="CV156" i="9" s="1"/>
  <c r="SN155" i="9" a="1"/>
  <c r="SN155" i="9" s="1"/>
  <c r="SM155" i="9" a="1"/>
  <c r="SM155" i="9" s="1"/>
  <c r="SL155" i="9" a="1"/>
  <c r="SL155" i="9" s="1"/>
  <c r="SK155" i="9" a="1"/>
  <c r="SK155" i="9" s="1"/>
  <c r="SJ155" i="9" a="1"/>
  <c r="SJ155" i="9" s="1"/>
  <c r="OQ155" i="9" a="1"/>
  <c r="OQ155" i="9" s="1"/>
  <c r="OP155" i="9" a="1"/>
  <c r="OP155" i="9" s="1"/>
  <c r="OO155" i="9" a="1"/>
  <c r="OO155" i="9" s="1"/>
  <c r="ON155" i="9" a="1"/>
  <c r="ON155" i="9" s="1"/>
  <c r="OM155" i="9" a="1"/>
  <c r="OM155" i="9" s="1"/>
  <c r="KT155" i="9" a="1"/>
  <c r="KT155" i="9" s="1"/>
  <c r="KS155" i="9" a="1"/>
  <c r="KS155" i="9" s="1"/>
  <c r="KR155" i="9" a="1"/>
  <c r="KR155" i="9" s="1"/>
  <c r="KQ155" i="9" a="1"/>
  <c r="KQ155" i="9" s="1"/>
  <c r="KP155" i="9" a="1"/>
  <c r="KP155" i="9" s="1"/>
  <c r="GW155" i="9" a="1"/>
  <c r="GW155" i="9" s="1"/>
  <c r="GV155" i="9" a="1"/>
  <c r="GV155" i="9" s="1"/>
  <c r="GU155" i="9" a="1"/>
  <c r="GU155" i="9" s="1"/>
  <c r="GT155" i="9" a="1"/>
  <c r="GT155" i="9" s="1"/>
  <c r="GS155" i="9" a="1"/>
  <c r="GS155" i="9" s="1"/>
  <c r="CZ155" i="9" a="1"/>
  <c r="CZ155" i="9" s="1"/>
  <c r="CY155" i="9" a="1"/>
  <c r="CY155" i="9" s="1"/>
  <c r="CX155" i="9" a="1"/>
  <c r="CX155" i="9" s="1"/>
  <c r="CW155" i="9" a="1"/>
  <c r="CW155" i="9" s="1"/>
  <c r="CV155" i="9" a="1"/>
  <c r="CV155" i="9" s="1"/>
  <c r="SN154" i="9" a="1"/>
  <c r="SN154" i="9" s="1"/>
  <c r="SM154" i="9" a="1"/>
  <c r="SM154" i="9" s="1"/>
  <c r="SL154" i="9" a="1"/>
  <c r="SL154" i="9" s="1"/>
  <c r="SK154" i="9" a="1"/>
  <c r="SK154" i="9" s="1"/>
  <c r="SJ154" i="9" a="1"/>
  <c r="SJ154" i="9" s="1"/>
  <c r="OQ154" i="9" a="1"/>
  <c r="OQ154" i="9" s="1"/>
  <c r="OP154" i="9" a="1"/>
  <c r="OP154" i="9" s="1"/>
  <c r="OO154" i="9" a="1"/>
  <c r="OO154" i="9" s="1"/>
  <c r="ON154" i="9" a="1"/>
  <c r="ON154" i="9" s="1"/>
  <c r="OM154" i="9" a="1"/>
  <c r="OM154" i="9" s="1"/>
  <c r="KT154" i="9" a="1"/>
  <c r="KT154" i="9" s="1"/>
  <c r="KS154" i="9" a="1"/>
  <c r="KS154" i="9" s="1"/>
  <c r="KR154" i="9" a="1"/>
  <c r="KR154" i="9" s="1"/>
  <c r="KQ154" i="9" a="1"/>
  <c r="KQ154" i="9" s="1"/>
  <c r="KP154" i="9" a="1"/>
  <c r="KP154" i="9" s="1"/>
  <c r="GW154" i="9" a="1"/>
  <c r="GW154" i="9" s="1"/>
  <c r="GV154" i="9" a="1"/>
  <c r="GV154" i="9" s="1"/>
  <c r="GU154" i="9" a="1"/>
  <c r="GU154" i="9" s="1"/>
  <c r="GT154" i="9" a="1"/>
  <c r="GT154" i="9" s="1"/>
  <c r="GS154" i="9" a="1"/>
  <c r="GS154" i="9" s="1"/>
  <c r="CZ154" i="9" a="1"/>
  <c r="CZ154" i="9" s="1"/>
  <c r="CY154" i="9" a="1"/>
  <c r="CY154" i="9" s="1"/>
  <c r="CX154" i="9" a="1"/>
  <c r="CX154" i="9" s="1"/>
  <c r="CW154" i="9" a="1"/>
  <c r="CW154" i="9" s="1"/>
  <c r="CV154" i="9" a="1"/>
  <c r="CV154" i="9" s="1"/>
  <c r="LH167" i="4" a="1"/>
  <c r="LH167" i="4" s="1"/>
  <c r="LG167" i="4" a="1"/>
  <c r="LG167" i="4" s="1"/>
  <c r="LF167" i="4" a="1"/>
  <c r="LF167" i="4" s="1"/>
  <c r="LE167" i="4" a="1"/>
  <c r="LE167" i="4" s="1"/>
  <c r="LD167" i="4" a="1"/>
  <c r="LD167" i="4" s="1"/>
  <c r="LC167" i="4" a="1"/>
  <c r="LC167" i="4" s="1"/>
  <c r="LB167" i="4" a="1"/>
  <c r="LB167" i="4" s="1"/>
  <c r="IG167" i="4" a="1"/>
  <c r="IG167" i="4" s="1"/>
  <c r="IF167" i="4" a="1"/>
  <c r="IF167" i="4" s="1"/>
  <c r="IE167" i="4" a="1"/>
  <c r="IE167" i="4" s="1"/>
  <c r="ID167" i="4" a="1"/>
  <c r="ID167" i="4" s="1"/>
  <c r="IC167" i="4" a="1"/>
  <c r="IC167" i="4" s="1"/>
  <c r="IB167" i="4" a="1"/>
  <c r="IB167" i="4" s="1"/>
  <c r="IA167" i="4" a="1"/>
  <c r="IA167" i="4" s="1"/>
  <c r="FF167" i="4" a="1"/>
  <c r="FF167" i="4" s="1"/>
  <c r="FE167" i="4" a="1"/>
  <c r="FE167" i="4" s="1"/>
  <c r="FD167" i="4" a="1"/>
  <c r="FD167" i="4" s="1"/>
  <c r="FC167" i="4" a="1"/>
  <c r="FC167" i="4" s="1"/>
  <c r="FB167" i="4" a="1"/>
  <c r="FB167" i="4" s="1"/>
  <c r="FA167" i="4" a="1"/>
  <c r="FA167" i="4" s="1"/>
  <c r="EZ167" i="4" a="1"/>
  <c r="EZ167" i="4" s="1"/>
  <c r="CE167" i="4" a="1"/>
  <c r="CE167" i="4" s="1"/>
  <c r="CD167" i="4" a="1"/>
  <c r="CD167" i="4" s="1"/>
  <c r="CC167" i="4" a="1"/>
  <c r="CC167" i="4" s="1"/>
  <c r="CB167" i="4" a="1"/>
  <c r="CB167" i="4" s="1"/>
  <c r="CA167" i="4" a="1"/>
  <c r="CA167" i="4" s="1"/>
  <c r="BZ167" i="4" a="1"/>
  <c r="BZ167" i="4" s="1"/>
  <c r="BY167" i="4" a="1"/>
  <c r="BY167" i="4" s="1"/>
  <c r="LH166" i="4" a="1"/>
  <c r="LH166" i="4" s="1"/>
  <c r="LG166" i="4" a="1"/>
  <c r="LG166" i="4" s="1"/>
  <c r="LF166" i="4" a="1"/>
  <c r="LF166" i="4" s="1"/>
  <c r="LE166" i="4" a="1"/>
  <c r="LE166" i="4" s="1"/>
  <c r="LD166" i="4" a="1"/>
  <c r="LD166" i="4" s="1"/>
  <c r="LC166" i="4" a="1"/>
  <c r="LC166" i="4" s="1"/>
  <c r="LB166" i="4" a="1"/>
  <c r="LB166" i="4" s="1"/>
  <c r="IG166" i="4" a="1"/>
  <c r="IG166" i="4" s="1"/>
  <c r="IF166" i="4" a="1"/>
  <c r="IF166" i="4" s="1"/>
  <c r="IE166" i="4" a="1"/>
  <c r="IE166" i="4" s="1"/>
  <c r="ID166" i="4" a="1"/>
  <c r="ID166" i="4" s="1"/>
  <c r="IC166" i="4" a="1"/>
  <c r="IC166" i="4" s="1"/>
  <c r="IB166" i="4" a="1"/>
  <c r="IB166" i="4" s="1"/>
  <c r="IA166" i="4" a="1"/>
  <c r="IA166" i="4" s="1"/>
  <c r="FF166" i="4" a="1"/>
  <c r="FF166" i="4" s="1"/>
  <c r="FE166" i="4" a="1"/>
  <c r="FE166" i="4" s="1"/>
  <c r="FD166" i="4" a="1"/>
  <c r="FD166" i="4" s="1"/>
  <c r="FC166" i="4" a="1"/>
  <c r="FC166" i="4" s="1"/>
  <c r="FB166" i="4" a="1"/>
  <c r="FB166" i="4" s="1"/>
  <c r="FA166" i="4" a="1"/>
  <c r="FA166" i="4" s="1"/>
  <c r="EZ166" i="4" a="1"/>
  <c r="EZ166" i="4" s="1"/>
  <c r="CE166" i="4" a="1"/>
  <c r="CE166" i="4" s="1"/>
  <c r="CD166" i="4" a="1"/>
  <c r="CD166" i="4" s="1"/>
  <c r="CC166" i="4" a="1"/>
  <c r="CC166" i="4" s="1"/>
  <c r="CB166" i="4" a="1"/>
  <c r="CB166" i="4" s="1"/>
  <c r="CA166" i="4" a="1"/>
  <c r="CA166" i="4" s="1"/>
  <c r="BZ166" i="4" a="1"/>
  <c r="BZ166" i="4" s="1"/>
  <c r="BY166" i="4" a="1"/>
  <c r="BY166" i="4" s="1"/>
  <c r="LH165" i="4" a="1"/>
  <c r="LH165" i="4" s="1"/>
  <c r="LG165" i="4" a="1"/>
  <c r="LG165" i="4" s="1"/>
  <c r="LF165" i="4" a="1"/>
  <c r="LF165" i="4" s="1"/>
  <c r="LE165" i="4" a="1"/>
  <c r="LE165" i="4" s="1"/>
  <c r="LD165" i="4" a="1"/>
  <c r="LD165" i="4" s="1"/>
  <c r="LC165" i="4" a="1"/>
  <c r="LC165" i="4" s="1"/>
  <c r="LB165" i="4" a="1"/>
  <c r="LB165" i="4" s="1"/>
  <c r="IG165" i="4" a="1"/>
  <c r="IG165" i="4" s="1"/>
  <c r="IF165" i="4" a="1"/>
  <c r="IF165" i="4" s="1"/>
  <c r="IE165" i="4" a="1"/>
  <c r="IE165" i="4" s="1"/>
  <c r="ID165" i="4" a="1"/>
  <c r="ID165" i="4" s="1"/>
  <c r="IC165" i="4" a="1"/>
  <c r="IC165" i="4" s="1"/>
  <c r="IB165" i="4" a="1"/>
  <c r="IB165" i="4" s="1"/>
  <c r="IA165" i="4" a="1"/>
  <c r="IA165" i="4" s="1"/>
  <c r="FF165" i="4" a="1"/>
  <c r="FF165" i="4" s="1"/>
  <c r="FE165" i="4" a="1"/>
  <c r="FE165" i="4" s="1"/>
  <c r="FD165" i="4" a="1"/>
  <c r="FD165" i="4" s="1"/>
  <c r="FC165" i="4" a="1"/>
  <c r="FC165" i="4" s="1"/>
  <c r="FB165" i="4" a="1"/>
  <c r="FB165" i="4" s="1"/>
  <c r="FA165" i="4" a="1"/>
  <c r="FA165" i="4" s="1"/>
  <c r="EZ165" i="4" a="1"/>
  <c r="EZ165" i="4" s="1"/>
  <c r="CE165" i="4" a="1"/>
  <c r="CE165" i="4" s="1"/>
  <c r="CD165" i="4" a="1"/>
  <c r="CD165" i="4" s="1"/>
  <c r="CC165" i="4" a="1"/>
  <c r="CC165" i="4" s="1"/>
  <c r="CB165" i="4" a="1"/>
  <c r="CB165" i="4" s="1"/>
  <c r="CA165" i="4" a="1"/>
  <c r="CA165" i="4" s="1"/>
  <c r="BZ165" i="4" a="1"/>
  <c r="BZ165" i="4" s="1"/>
  <c r="BY165" i="4" a="1"/>
  <c r="BY165" i="4" s="1"/>
  <c r="LH164" i="4" a="1"/>
  <c r="LH164" i="4" s="1"/>
  <c r="LG164" i="4" a="1"/>
  <c r="LG164" i="4" s="1"/>
  <c r="LF164" i="4" a="1"/>
  <c r="LF164" i="4" s="1"/>
  <c r="LE164" i="4" a="1"/>
  <c r="LE164" i="4" s="1"/>
  <c r="LD164" i="4" a="1"/>
  <c r="LD164" i="4" s="1"/>
  <c r="LC164" i="4" a="1"/>
  <c r="LC164" i="4" s="1"/>
  <c r="LB164" i="4" a="1"/>
  <c r="LB164" i="4" s="1"/>
  <c r="IG164" i="4" a="1"/>
  <c r="IG164" i="4" s="1"/>
  <c r="IF164" i="4" a="1"/>
  <c r="IF164" i="4" s="1"/>
  <c r="IE164" i="4" a="1"/>
  <c r="IE164" i="4" s="1"/>
  <c r="ID164" i="4" a="1"/>
  <c r="ID164" i="4" s="1"/>
  <c r="IC164" i="4" a="1"/>
  <c r="IC164" i="4" s="1"/>
  <c r="IB164" i="4" a="1"/>
  <c r="IB164" i="4" s="1"/>
  <c r="IA164" i="4" a="1"/>
  <c r="IA164" i="4" s="1"/>
  <c r="FF164" i="4" a="1"/>
  <c r="FF164" i="4" s="1"/>
  <c r="FE164" i="4" a="1"/>
  <c r="FE164" i="4" s="1"/>
  <c r="FD164" i="4" a="1"/>
  <c r="FD164" i="4" s="1"/>
  <c r="FC164" i="4" a="1"/>
  <c r="FC164" i="4" s="1"/>
  <c r="FB164" i="4" a="1"/>
  <c r="FB164" i="4" s="1"/>
  <c r="FA164" i="4" a="1"/>
  <c r="FA164" i="4" s="1"/>
  <c r="EZ164" i="4" a="1"/>
  <c r="EZ164" i="4" s="1"/>
  <c r="CE164" i="4" a="1"/>
  <c r="CE164" i="4" s="1"/>
  <c r="CD164" i="4" a="1"/>
  <c r="CD164" i="4" s="1"/>
  <c r="CC164" i="4" a="1"/>
  <c r="CC164" i="4" s="1"/>
  <c r="CB164" i="4" a="1"/>
  <c r="CB164" i="4" s="1"/>
  <c r="CA164" i="4" a="1"/>
  <c r="CA164" i="4" s="1"/>
  <c r="BZ164" i="4" a="1"/>
  <c r="BZ164" i="4" s="1"/>
  <c r="BY164" i="4" a="1"/>
  <c r="BY164" i="4" s="1"/>
  <c r="LH163" i="4" a="1"/>
  <c r="LH163" i="4" s="1"/>
  <c r="LG163" i="4" a="1"/>
  <c r="LG163" i="4" s="1"/>
  <c r="LF163" i="4" a="1"/>
  <c r="LF163" i="4" s="1"/>
  <c r="LE163" i="4" a="1"/>
  <c r="LE163" i="4" s="1"/>
  <c r="LD163" i="4" a="1"/>
  <c r="LD163" i="4" s="1"/>
  <c r="LC163" i="4" a="1"/>
  <c r="LC163" i="4" s="1"/>
  <c r="LB163" i="4" a="1"/>
  <c r="LB163" i="4" s="1"/>
  <c r="IG163" i="4" a="1"/>
  <c r="IG163" i="4" s="1"/>
  <c r="IF163" i="4" a="1"/>
  <c r="IF163" i="4" s="1"/>
  <c r="IE163" i="4" a="1"/>
  <c r="IE163" i="4" s="1"/>
  <c r="ID163" i="4" a="1"/>
  <c r="ID163" i="4" s="1"/>
  <c r="IC163" i="4" a="1"/>
  <c r="IC163" i="4" s="1"/>
  <c r="IB163" i="4" a="1"/>
  <c r="IB163" i="4" s="1"/>
  <c r="IA163" i="4" a="1"/>
  <c r="IA163" i="4" s="1"/>
  <c r="FF163" i="4" a="1"/>
  <c r="FF163" i="4" s="1"/>
  <c r="FE163" i="4" a="1"/>
  <c r="FE163" i="4" s="1"/>
  <c r="FD163" i="4" a="1"/>
  <c r="FD163" i="4" s="1"/>
  <c r="FC163" i="4" a="1"/>
  <c r="FC163" i="4" s="1"/>
  <c r="FB163" i="4" a="1"/>
  <c r="FB163" i="4" s="1"/>
  <c r="FA163" i="4" a="1"/>
  <c r="FA163" i="4" s="1"/>
  <c r="EZ163" i="4" a="1"/>
  <c r="EZ163" i="4" s="1"/>
  <c r="CE163" i="4" a="1"/>
  <c r="CE163" i="4" s="1"/>
  <c r="CD163" i="4" a="1"/>
  <c r="CD163" i="4" s="1"/>
  <c r="CC163" i="4" a="1"/>
  <c r="CC163" i="4" s="1"/>
  <c r="CB163" i="4" a="1"/>
  <c r="CB163" i="4" s="1"/>
  <c r="CA163" i="4" a="1"/>
  <c r="CA163" i="4" s="1"/>
  <c r="BZ163" i="4" a="1"/>
  <c r="BZ163" i="4" s="1"/>
  <c r="BY163" i="4" a="1"/>
  <c r="BY163" i="4" s="1"/>
  <c r="LH162" i="4" a="1"/>
  <c r="LH162" i="4" s="1"/>
  <c r="LG162" i="4" a="1"/>
  <c r="LG162" i="4" s="1"/>
  <c r="LF162" i="4" a="1"/>
  <c r="LF162" i="4" s="1"/>
  <c r="LE162" i="4" a="1"/>
  <c r="LE162" i="4" s="1"/>
  <c r="LD162" i="4" a="1"/>
  <c r="LD162" i="4" s="1"/>
  <c r="LC162" i="4" a="1"/>
  <c r="LC162" i="4" s="1"/>
  <c r="LB162" i="4" a="1"/>
  <c r="LB162" i="4" s="1"/>
  <c r="IG162" i="4" a="1"/>
  <c r="IG162" i="4" s="1"/>
  <c r="IF162" i="4" a="1"/>
  <c r="IF162" i="4" s="1"/>
  <c r="IE162" i="4" a="1"/>
  <c r="IE162" i="4" s="1"/>
  <c r="ID162" i="4" a="1"/>
  <c r="ID162" i="4" s="1"/>
  <c r="IC162" i="4" a="1"/>
  <c r="IC162" i="4" s="1"/>
  <c r="IB162" i="4" a="1"/>
  <c r="IB162" i="4" s="1"/>
  <c r="IA162" i="4" a="1"/>
  <c r="IA162" i="4" s="1"/>
  <c r="FF162" i="4" a="1"/>
  <c r="FF162" i="4" s="1"/>
  <c r="FE162" i="4" a="1"/>
  <c r="FE162" i="4" s="1"/>
  <c r="FD162" i="4" a="1"/>
  <c r="FD162" i="4" s="1"/>
  <c r="FC162" i="4" a="1"/>
  <c r="FC162" i="4" s="1"/>
  <c r="FB162" i="4" a="1"/>
  <c r="FB162" i="4" s="1"/>
  <c r="FA162" i="4" a="1"/>
  <c r="FA162" i="4" s="1"/>
  <c r="EZ162" i="4" a="1"/>
  <c r="EZ162" i="4" s="1"/>
  <c r="CE162" i="4" a="1"/>
  <c r="CE162" i="4" s="1"/>
  <c r="CD162" i="4" a="1"/>
  <c r="CD162" i="4" s="1"/>
  <c r="CC162" i="4" a="1"/>
  <c r="CC162" i="4" s="1"/>
  <c r="CB162" i="4" a="1"/>
  <c r="CB162" i="4" s="1"/>
  <c r="CA162" i="4" a="1"/>
  <c r="CA162" i="4" s="1"/>
  <c r="BZ162" i="4" a="1"/>
  <c r="BZ162" i="4" s="1"/>
  <c r="BY162" i="4" a="1"/>
  <c r="BY162" i="4" s="1"/>
  <c r="SN153" i="9" a="1"/>
  <c r="SN153" i="9" s="1"/>
  <c r="SM153" i="9" a="1"/>
  <c r="SM153" i="9" s="1"/>
  <c r="SL153" i="9" a="1"/>
  <c r="SL153" i="9" s="1"/>
  <c r="SK153" i="9" a="1"/>
  <c r="SK153" i="9" s="1"/>
  <c r="SJ153" i="9" a="1"/>
  <c r="SJ153" i="9" s="1"/>
  <c r="OQ153" i="9" a="1"/>
  <c r="OQ153" i="9" s="1"/>
  <c r="OP153" i="9" a="1"/>
  <c r="OP153" i="9" s="1"/>
  <c r="OO153" i="9" a="1"/>
  <c r="OO153" i="9" s="1"/>
  <c r="ON153" i="9" a="1"/>
  <c r="ON153" i="9" s="1"/>
  <c r="OM153" i="9" a="1"/>
  <c r="OM153" i="9" s="1"/>
  <c r="KT153" i="9" a="1"/>
  <c r="KT153" i="9" s="1"/>
  <c r="KS153" i="9" a="1"/>
  <c r="KS153" i="9" s="1"/>
  <c r="KR153" i="9" a="1"/>
  <c r="KR153" i="9" s="1"/>
  <c r="KQ153" i="9" a="1"/>
  <c r="KQ153" i="9" s="1"/>
  <c r="KP153" i="9" a="1"/>
  <c r="KP153" i="9" s="1"/>
  <c r="GW153" i="9" a="1"/>
  <c r="GW153" i="9" s="1"/>
  <c r="GV153" i="9" a="1"/>
  <c r="GV153" i="9" s="1"/>
  <c r="GU153" i="9" a="1"/>
  <c r="GU153" i="9" s="1"/>
  <c r="GT153" i="9" a="1"/>
  <c r="GT153" i="9" s="1"/>
  <c r="GS153" i="9" a="1"/>
  <c r="GS153" i="9" s="1"/>
  <c r="CZ153" i="9" a="1"/>
  <c r="CZ153" i="9" s="1"/>
  <c r="CY153" i="9" a="1"/>
  <c r="CY153" i="9" s="1"/>
  <c r="CX153" i="9" a="1"/>
  <c r="CX153" i="9" s="1"/>
  <c r="CW153" i="9" a="1"/>
  <c r="CW153" i="9" s="1"/>
  <c r="CV153" i="9" a="1"/>
  <c r="CV153" i="9" s="1"/>
  <c r="SN152" i="9" a="1"/>
  <c r="SN152" i="9" s="1"/>
  <c r="SM152" i="9" a="1"/>
  <c r="SM152" i="9" s="1"/>
  <c r="SL152" i="9" a="1"/>
  <c r="SL152" i="9" s="1"/>
  <c r="SK152" i="9" a="1"/>
  <c r="SK152" i="9" s="1"/>
  <c r="SJ152" i="9" a="1"/>
  <c r="SJ152" i="9" s="1"/>
  <c r="OQ152" i="9" a="1"/>
  <c r="OQ152" i="9" s="1"/>
  <c r="OP152" i="9" a="1"/>
  <c r="OP152" i="9" s="1"/>
  <c r="OO152" i="9" a="1"/>
  <c r="OO152" i="9" s="1"/>
  <c r="ON152" i="9" a="1"/>
  <c r="ON152" i="9" s="1"/>
  <c r="OM152" i="9" a="1"/>
  <c r="OM152" i="9" s="1"/>
  <c r="KT152" i="9" a="1"/>
  <c r="KT152" i="9" s="1"/>
  <c r="KS152" i="9" a="1"/>
  <c r="KS152" i="9" s="1"/>
  <c r="KR152" i="9" a="1"/>
  <c r="KR152" i="9" s="1"/>
  <c r="KQ152" i="9" a="1"/>
  <c r="KQ152" i="9" s="1"/>
  <c r="KP152" i="9" a="1"/>
  <c r="KP152" i="9" s="1"/>
  <c r="GW152" i="9" a="1"/>
  <c r="GW152" i="9" s="1"/>
  <c r="GV152" i="9" a="1"/>
  <c r="GV152" i="9" s="1"/>
  <c r="GU152" i="9" a="1"/>
  <c r="GU152" i="9" s="1"/>
  <c r="GT152" i="9" a="1"/>
  <c r="GT152" i="9" s="1"/>
  <c r="GS152" i="9" a="1"/>
  <c r="GS152" i="9" s="1"/>
  <c r="CZ152" i="9" a="1"/>
  <c r="CZ152" i="9" s="1"/>
  <c r="CY152" i="9" a="1"/>
  <c r="CY152" i="9" s="1"/>
  <c r="CX152" i="9" a="1"/>
  <c r="CX152" i="9" s="1"/>
  <c r="CW152" i="9" a="1"/>
  <c r="CW152" i="9" s="1"/>
  <c r="CV152" i="9" a="1"/>
  <c r="CV152" i="9" s="1"/>
  <c r="LH161" i="4" a="1"/>
  <c r="LH161" i="4" s="1"/>
  <c r="LG161" i="4" a="1"/>
  <c r="LG161" i="4" s="1"/>
  <c r="LF161" i="4" a="1"/>
  <c r="LF161" i="4" s="1"/>
  <c r="LE161" i="4" a="1"/>
  <c r="LE161" i="4" s="1"/>
  <c r="LD161" i="4" a="1"/>
  <c r="LD161" i="4" s="1"/>
  <c r="LC161" i="4" a="1"/>
  <c r="LC161" i="4" s="1"/>
  <c r="LB161" i="4" a="1"/>
  <c r="LB161" i="4" s="1"/>
  <c r="IG161" i="4" a="1"/>
  <c r="IG161" i="4" s="1"/>
  <c r="IF161" i="4" a="1"/>
  <c r="IF161" i="4" s="1"/>
  <c r="IE161" i="4" a="1"/>
  <c r="IE161" i="4" s="1"/>
  <c r="ID161" i="4" a="1"/>
  <c r="ID161" i="4" s="1"/>
  <c r="IC161" i="4" a="1"/>
  <c r="IC161" i="4" s="1"/>
  <c r="IB161" i="4" a="1"/>
  <c r="IB161" i="4" s="1"/>
  <c r="IA161" i="4" a="1"/>
  <c r="IA161" i="4" s="1"/>
  <c r="FF161" i="4" a="1"/>
  <c r="FF161" i="4" s="1"/>
  <c r="FE161" i="4" a="1"/>
  <c r="FE161" i="4" s="1"/>
  <c r="FD161" i="4" a="1"/>
  <c r="FD161" i="4" s="1"/>
  <c r="FC161" i="4" a="1"/>
  <c r="FC161" i="4" s="1"/>
  <c r="FB161" i="4" a="1"/>
  <c r="FB161" i="4" s="1"/>
  <c r="FA161" i="4" a="1"/>
  <c r="FA161" i="4" s="1"/>
  <c r="EZ161" i="4" a="1"/>
  <c r="EZ161" i="4" s="1"/>
  <c r="CE161" i="4" a="1"/>
  <c r="CE161" i="4" s="1"/>
  <c r="CD161" i="4" a="1"/>
  <c r="CD161" i="4" s="1"/>
  <c r="CC161" i="4" a="1"/>
  <c r="CC161" i="4" s="1"/>
  <c r="CB161" i="4" a="1"/>
  <c r="CB161" i="4" s="1"/>
  <c r="CA161" i="4" a="1"/>
  <c r="CA161" i="4" s="1"/>
  <c r="BZ161" i="4" a="1"/>
  <c r="BZ161" i="4" s="1"/>
  <c r="BY161" i="4" a="1"/>
  <c r="BY161" i="4" s="1"/>
  <c r="LH160" i="4" a="1"/>
  <c r="LH160" i="4" s="1"/>
  <c r="LG160" i="4" a="1"/>
  <c r="LG160" i="4" s="1"/>
  <c r="LF160" i="4" a="1"/>
  <c r="LF160" i="4" s="1"/>
  <c r="LE160" i="4" a="1"/>
  <c r="LE160" i="4" s="1"/>
  <c r="LD160" i="4" a="1"/>
  <c r="LD160" i="4" s="1"/>
  <c r="LC160" i="4" a="1"/>
  <c r="LC160" i="4" s="1"/>
  <c r="LB160" i="4" a="1"/>
  <c r="LB160" i="4" s="1"/>
  <c r="IG160" i="4" a="1"/>
  <c r="IG160" i="4" s="1"/>
  <c r="IF160" i="4" a="1"/>
  <c r="IF160" i="4" s="1"/>
  <c r="IE160" i="4" a="1"/>
  <c r="IE160" i="4" s="1"/>
  <c r="ID160" i="4" a="1"/>
  <c r="ID160" i="4" s="1"/>
  <c r="IC160" i="4" a="1"/>
  <c r="IC160" i="4" s="1"/>
  <c r="IB160" i="4" a="1"/>
  <c r="IB160" i="4" s="1"/>
  <c r="IA160" i="4" a="1"/>
  <c r="IA160" i="4" s="1"/>
  <c r="FF160" i="4" a="1"/>
  <c r="FF160" i="4" s="1"/>
  <c r="FE160" i="4" a="1"/>
  <c r="FE160" i="4" s="1"/>
  <c r="FD160" i="4" a="1"/>
  <c r="FD160" i="4" s="1"/>
  <c r="FC160" i="4" a="1"/>
  <c r="FC160" i="4" s="1"/>
  <c r="FB160" i="4" a="1"/>
  <c r="FB160" i="4" s="1"/>
  <c r="FA160" i="4" a="1"/>
  <c r="FA160" i="4" s="1"/>
  <c r="EZ160" i="4" a="1"/>
  <c r="EZ160" i="4" s="1"/>
  <c r="CE160" i="4" a="1"/>
  <c r="CE160" i="4" s="1"/>
  <c r="CD160" i="4" a="1"/>
  <c r="CD160" i="4" s="1"/>
  <c r="CC160" i="4" a="1"/>
  <c r="CC160" i="4" s="1"/>
  <c r="CB160" i="4" a="1"/>
  <c r="CB160" i="4" s="1"/>
  <c r="CA160" i="4" a="1"/>
  <c r="CA160" i="4" s="1"/>
  <c r="BZ160" i="4" a="1"/>
  <c r="BZ160" i="4" s="1"/>
  <c r="BY160" i="4" a="1"/>
  <c r="BY160" i="4" s="1"/>
  <c r="JC87" i="4"/>
  <c r="LF87" i="4" s="1" a="1"/>
  <c r="LF87" i="4" s="1"/>
  <c r="IZ115" i="4"/>
  <c r="LF115" i="4" s="1" a="1"/>
  <c r="LF115" i="4" s="1"/>
  <c r="JC159" i="4"/>
  <c r="IZ98" i="4"/>
  <c r="LD98" i="4" s="1" a="1"/>
  <c r="LD98" i="4" s="1"/>
  <c r="IZ109" i="4"/>
  <c r="LF109" i="4" s="1" a="1"/>
  <c r="LF109" i="4" s="1"/>
  <c r="JC116" i="4"/>
  <c r="LF116" i="4" s="1" a="1"/>
  <c r="LF116" i="4" s="1"/>
  <c r="IZ121" i="4"/>
  <c r="LD121" i="4" s="1" a="1"/>
  <c r="LD121" i="4" s="1"/>
  <c r="IZ119" i="4"/>
  <c r="LF119" i="4" s="1" a="1"/>
  <c r="LF119" i="4" s="1"/>
  <c r="JC122" i="4"/>
  <c r="LF122" i="4" s="1" a="1"/>
  <c r="LF122" i="4" s="1"/>
  <c r="JC97" i="4"/>
  <c r="LF97" i="4" s="1" a="1"/>
  <c r="LF97" i="4" s="1"/>
  <c r="IZ105" i="4"/>
  <c r="LD105" i="4" s="1" a="1"/>
  <c r="LD105" i="4" s="1"/>
  <c r="IZ117" i="4"/>
  <c r="LF117" i="4" s="1" a="1"/>
  <c r="LF117" i="4" s="1"/>
  <c r="JC106" i="4"/>
  <c r="LF106" i="4" s="1" a="1"/>
  <c r="LF106" i="4" s="1"/>
  <c r="JC152" i="4"/>
  <c r="LF152" i="4" s="1" a="1"/>
  <c r="LF152" i="4" s="1"/>
  <c r="JC83" i="4"/>
  <c r="LF83" i="4" s="1" a="1"/>
  <c r="LF83" i="4" s="1"/>
  <c r="JC120" i="4"/>
  <c r="LF120" i="4" s="1" a="1"/>
  <c r="LF120" i="4" s="1"/>
  <c r="JC85" i="4"/>
  <c r="LF85" i="4" s="1" a="1"/>
  <c r="LF85" i="4" s="1"/>
  <c r="JC118" i="4"/>
  <c r="LE118" i="4" s="1" a="1"/>
  <c r="LE118" i="4" s="1"/>
  <c r="LX79" i="9"/>
  <c r="ON79" i="9" s="1" a="1"/>
  <c r="ON79" i="9" s="1"/>
  <c r="LX47" i="9"/>
  <c r="ON47" i="9" s="1" a="1"/>
  <c r="ON47" i="9" s="1"/>
  <c r="IZ158" i="4"/>
  <c r="LF158" i="4" s="1" a="1"/>
  <c r="LF158" i="4" s="1"/>
  <c r="JC96" i="4"/>
  <c r="LF96" i="4" s="1" a="1"/>
  <c r="LF96" i="4" s="1"/>
  <c r="IZ86" i="4"/>
  <c r="LD86" i="4" s="1" a="1"/>
  <c r="LD86" i="4" s="1"/>
  <c r="JC89" i="4"/>
  <c r="LE89" i="4" s="1" a="1"/>
  <c r="LE89" i="4" s="1"/>
  <c r="H88" i="19"/>
  <c r="F59" i="21"/>
  <c r="LH159" i="4" a="1"/>
  <c r="LH159" i="4" s="1"/>
  <c r="LG159" i="4" a="1"/>
  <c r="LG159" i="4" s="1"/>
  <c r="LD159" i="4" a="1"/>
  <c r="LD159" i="4" s="1"/>
  <c r="LC159" i="4" a="1"/>
  <c r="LC159" i="4" s="1"/>
  <c r="LB159" i="4" a="1"/>
  <c r="LB159" i="4" s="1"/>
  <c r="IG159" i="4" a="1"/>
  <c r="IG159" i="4" s="1"/>
  <c r="IF159" i="4" a="1"/>
  <c r="IF159" i="4" s="1"/>
  <c r="IE159" i="4" a="1"/>
  <c r="IE159" i="4" s="1"/>
  <c r="ID159" i="4" a="1"/>
  <c r="ID159" i="4" s="1"/>
  <c r="IC159" i="4" a="1"/>
  <c r="IC159" i="4" s="1"/>
  <c r="IB159" i="4" a="1"/>
  <c r="IB159" i="4" s="1"/>
  <c r="IA159" i="4" a="1"/>
  <c r="IA159" i="4" s="1"/>
  <c r="FF159" i="4" a="1"/>
  <c r="FF159" i="4" s="1"/>
  <c r="FE159" i="4" a="1"/>
  <c r="FE159" i="4" s="1"/>
  <c r="FD159" i="4" a="1"/>
  <c r="FD159" i="4" s="1"/>
  <c r="FC159" i="4" a="1"/>
  <c r="FC159" i="4" s="1"/>
  <c r="FB159" i="4" a="1"/>
  <c r="FB159" i="4" s="1"/>
  <c r="FA159" i="4" a="1"/>
  <c r="FA159" i="4" s="1"/>
  <c r="EZ159" i="4" a="1"/>
  <c r="EZ159" i="4" s="1"/>
  <c r="CE159" i="4" a="1"/>
  <c r="CE159" i="4" s="1"/>
  <c r="CD159" i="4" a="1"/>
  <c r="CD159" i="4" s="1"/>
  <c r="CC159" i="4" a="1"/>
  <c r="CC159" i="4" s="1"/>
  <c r="CB159" i="4" a="1"/>
  <c r="CB159" i="4" s="1"/>
  <c r="CA159" i="4" a="1"/>
  <c r="CA159" i="4" s="1"/>
  <c r="BZ159" i="4" a="1"/>
  <c r="BZ159" i="4" s="1"/>
  <c r="BY159" i="4" a="1"/>
  <c r="BY159" i="4" s="1"/>
  <c r="LH158" i="4" a="1"/>
  <c r="LH158" i="4" s="1"/>
  <c r="LG158" i="4" a="1"/>
  <c r="LG158" i="4" s="1"/>
  <c r="LE158" i="4" a="1"/>
  <c r="LE158" i="4" s="1"/>
  <c r="LC158" i="4" a="1"/>
  <c r="LC158" i="4" s="1"/>
  <c r="LB158" i="4" a="1"/>
  <c r="LB158" i="4" s="1"/>
  <c r="IG158" i="4" a="1"/>
  <c r="IG158" i="4" s="1"/>
  <c r="IF158" i="4" a="1"/>
  <c r="IF158" i="4" s="1"/>
  <c r="IE158" i="4" a="1"/>
  <c r="IE158" i="4" s="1"/>
  <c r="ID158" i="4" a="1"/>
  <c r="ID158" i="4" s="1"/>
  <c r="IC158" i="4" a="1"/>
  <c r="IC158" i="4" s="1"/>
  <c r="IB158" i="4" a="1"/>
  <c r="IB158" i="4" s="1"/>
  <c r="IA158" i="4" a="1"/>
  <c r="IA158" i="4" s="1"/>
  <c r="FF158" i="4" a="1"/>
  <c r="FF158" i="4" s="1"/>
  <c r="FE158" i="4" a="1"/>
  <c r="FE158" i="4" s="1"/>
  <c r="FD158" i="4" a="1"/>
  <c r="FD158" i="4" s="1"/>
  <c r="FC158" i="4" a="1"/>
  <c r="FC158" i="4" s="1"/>
  <c r="FB158" i="4" a="1"/>
  <c r="FB158" i="4" s="1"/>
  <c r="FA158" i="4" a="1"/>
  <c r="FA158" i="4" s="1"/>
  <c r="EZ158" i="4" a="1"/>
  <c r="EZ158" i="4" s="1"/>
  <c r="CE158" i="4" a="1"/>
  <c r="CE158" i="4" s="1"/>
  <c r="CD158" i="4" a="1"/>
  <c r="CD158" i="4" s="1"/>
  <c r="CC158" i="4" a="1"/>
  <c r="CC158" i="4" s="1"/>
  <c r="CB158" i="4" a="1"/>
  <c r="CB158" i="4" s="1"/>
  <c r="CA158" i="4" a="1"/>
  <c r="CA158" i="4" s="1"/>
  <c r="BZ158" i="4" a="1"/>
  <c r="BZ158" i="4" s="1"/>
  <c r="BY158" i="4" a="1"/>
  <c r="BY158" i="4" s="1"/>
  <c r="F58" i="21"/>
  <c r="F57" i="21"/>
  <c r="SN151" i="9" a="1"/>
  <c r="SN151" i="9" s="1"/>
  <c r="SM151" i="9" a="1"/>
  <c r="SM151" i="9" s="1"/>
  <c r="SL151" i="9" a="1"/>
  <c r="SL151" i="9" s="1"/>
  <c r="SK151" i="9" a="1"/>
  <c r="SK151" i="9" s="1"/>
  <c r="SJ151" i="9" a="1"/>
  <c r="SJ151" i="9" s="1"/>
  <c r="OQ151" i="9" a="1"/>
  <c r="OQ151" i="9" s="1"/>
  <c r="OP151" i="9" a="1"/>
  <c r="OP151" i="9" s="1"/>
  <c r="OO151" i="9" a="1"/>
  <c r="OO151" i="9" s="1"/>
  <c r="ON151" i="9" a="1"/>
  <c r="ON151" i="9" s="1"/>
  <c r="OM151" i="9" a="1"/>
  <c r="OM151" i="9" s="1"/>
  <c r="KT151" i="9" a="1"/>
  <c r="KT151" i="9" s="1"/>
  <c r="KS151" i="9" a="1"/>
  <c r="KS151" i="9" s="1"/>
  <c r="KR151" i="9" a="1"/>
  <c r="KR151" i="9" s="1"/>
  <c r="KQ151" i="9" a="1"/>
  <c r="KQ151" i="9" s="1"/>
  <c r="KP151" i="9" a="1"/>
  <c r="KP151" i="9" s="1"/>
  <c r="GW151" i="9" a="1"/>
  <c r="GW151" i="9" s="1"/>
  <c r="GV151" i="9" a="1"/>
  <c r="GV151" i="9" s="1"/>
  <c r="GU151" i="9" a="1"/>
  <c r="GU151" i="9" s="1"/>
  <c r="GT151" i="9" a="1"/>
  <c r="GT151" i="9" s="1"/>
  <c r="GS151" i="9" a="1"/>
  <c r="GS151" i="9" s="1"/>
  <c r="CZ151" i="9" a="1"/>
  <c r="CZ151" i="9" s="1"/>
  <c r="CY151" i="9" a="1"/>
  <c r="CY151" i="9" s="1"/>
  <c r="CX151" i="9" a="1"/>
  <c r="CX151" i="9" s="1"/>
  <c r="CW151" i="9" a="1"/>
  <c r="CW151" i="9" s="1"/>
  <c r="CV151" i="9" a="1"/>
  <c r="CV151" i="9" s="1"/>
  <c r="SN150" i="9" a="1"/>
  <c r="SN150" i="9" s="1"/>
  <c r="SM150" i="9" a="1"/>
  <c r="SM150" i="9" s="1"/>
  <c r="SL150" i="9" a="1"/>
  <c r="SL150" i="9" s="1"/>
  <c r="SK150" i="9" a="1"/>
  <c r="SK150" i="9" s="1"/>
  <c r="SJ150" i="9" a="1"/>
  <c r="SJ150" i="9" s="1"/>
  <c r="OQ150" i="9" a="1"/>
  <c r="OQ150" i="9" s="1"/>
  <c r="OP150" i="9" a="1"/>
  <c r="OP150" i="9" s="1"/>
  <c r="OO150" i="9" a="1"/>
  <c r="OO150" i="9" s="1"/>
  <c r="ON150" i="9" a="1"/>
  <c r="ON150" i="9" s="1"/>
  <c r="OM150" i="9" a="1"/>
  <c r="OM150" i="9" s="1"/>
  <c r="KT150" i="9" a="1"/>
  <c r="KT150" i="9" s="1"/>
  <c r="KS150" i="9" a="1"/>
  <c r="KS150" i="9" s="1"/>
  <c r="KR150" i="9" a="1"/>
  <c r="KR150" i="9" s="1"/>
  <c r="KQ150" i="9" a="1"/>
  <c r="KQ150" i="9" s="1"/>
  <c r="KP150" i="9" a="1"/>
  <c r="KP150" i="9" s="1"/>
  <c r="GW150" i="9" a="1"/>
  <c r="GW150" i="9" s="1"/>
  <c r="GV150" i="9" a="1"/>
  <c r="GV150" i="9" s="1"/>
  <c r="GU150" i="9" a="1"/>
  <c r="GU150" i="9" s="1"/>
  <c r="GT150" i="9" a="1"/>
  <c r="GT150" i="9" s="1"/>
  <c r="GS150" i="9" a="1"/>
  <c r="GS150" i="9" s="1"/>
  <c r="CZ150" i="9" a="1"/>
  <c r="CZ150" i="9" s="1"/>
  <c r="CY150" i="9" a="1"/>
  <c r="CY150" i="9" s="1"/>
  <c r="CX150" i="9" a="1"/>
  <c r="CX150" i="9" s="1"/>
  <c r="CW150" i="9" a="1"/>
  <c r="CW150" i="9" s="1"/>
  <c r="CV150" i="9" a="1"/>
  <c r="CV150" i="9" s="1"/>
  <c r="SN149" i="9" a="1"/>
  <c r="SN149" i="9" s="1"/>
  <c r="SM149" i="9" a="1"/>
  <c r="SM149" i="9" s="1"/>
  <c r="SL149" i="9" a="1"/>
  <c r="SL149" i="9" s="1"/>
  <c r="SK149" i="9" a="1"/>
  <c r="SK149" i="9" s="1"/>
  <c r="SJ149" i="9" a="1"/>
  <c r="SJ149" i="9" s="1"/>
  <c r="OQ149" i="9" a="1"/>
  <c r="OQ149" i="9" s="1"/>
  <c r="OP149" i="9" a="1"/>
  <c r="OP149" i="9" s="1"/>
  <c r="OO149" i="9" a="1"/>
  <c r="OO149" i="9" s="1"/>
  <c r="ON149" i="9" a="1"/>
  <c r="ON149" i="9" s="1"/>
  <c r="OM149" i="9" a="1"/>
  <c r="OM149" i="9" s="1"/>
  <c r="KT149" i="9" a="1"/>
  <c r="KT149" i="9" s="1"/>
  <c r="KS149" i="9" a="1"/>
  <c r="KS149" i="9" s="1"/>
  <c r="KR149" i="9" a="1"/>
  <c r="KR149" i="9" s="1"/>
  <c r="KQ149" i="9" a="1"/>
  <c r="KQ149" i="9" s="1"/>
  <c r="KP149" i="9" a="1"/>
  <c r="KP149" i="9" s="1"/>
  <c r="GW149" i="9" a="1"/>
  <c r="GW149" i="9" s="1"/>
  <c r="GV149" i="9" a="1"/>
  <c r="GV149" i="9" s="1"/>
  <c r="GU149" i="9" a="1"/>
  <c r="GU149" i="9" s="1"/>
  <c r="GT149" i="9" a="1"/>
  <c r="GT149" i="9" s="1"/>
  <c r="GS149" i="9" a="1"/>
  <c r="GS149" i="9" s="1"/>
  <c r="CZ149" i="9" a="1"/>
  <c r="CZ149" i="9" s="1"/>
  <c r="CY149" i="9" a="1"/>
  <c r="CY149" i="9" s="1"/>
  <c r="CX149" i="9" a="1"/>
  <c r="CX149" i="9" s="1"/>
  <c r="CW149" i="9" a="1"/>
  <c r="CW149" i="9" s="1"/>
  <c r="CV149" i="9" a="1"/>
  <c r="CV149" i="9" s="1"/>
  <c r="SN148" i="9" a="1"/>
  <c r="SN148" i="9" s="1"/>
  <c r="SM148" i="9" a="1"/>
  <c r="SM148" i="9" s="1"/>
  <c r="SL148" i="9" a="1"/>
  <c r="SL148" i="9" s="1"/>
  <c r="SK148" i="9" a="1"/>
  <c r="SK148" i="9" s="1"/>
  <c r="SJ148" i="9" a="1"/>
  <c r="SJ148" i="9" s="1"/>
  <c r="OQ148" i="9" a="1"/>
  <c r="OQ148" i="9" s="1"/>
  <c r="OP148" i="9" a="1"/>
  <c r="OP148" i="9" s="1"/>
  <c r="OO148" i="9" a="1"/>
  <c r="OO148" i="9" s="1"/>
  <c r="ON148" i="9" a="1"/>
  <c r="ON148" i="9" s="1"/>
  <c r="OM148" i="9" a="1"/>
  <c r="OM148" i="9" s="1"/>
  <c r="KT148" i="9" a="1"/>
  <c r="KT148" i="9" s="1"/>
  <c r="KS148" i="9" a="1"/>
  <c r="KS148" i="9" s="1"/>
  <c r="KR148" i="9" a="1"/>
  <c r="KR148" i="9" s="1"/>
  <c r="KQ148" i="9" a="1"/>
  <c r="KQ148" i="9" s="1"/>
  <c r="KP148" i="9" a="1"/>
  <c r="KP148" i="9" s="1"/>
  <c r="GW148" i="9" a="1"/>
  <c r="GW148" i="9" s="1"/>
  <c r="GV148" i="9" a="1"/>
  <c r="GV148" i="9" s="1"/>
  <c r="GU148" i="9" a="1"/>
  <c r="GU148" i="9" s="1"/>
  <c r="GT148" i="9" a="1"/>
  <c r="GT148" i="9" s="1"/>
  <c r="GS148" i="9" a="1"/>
  <c r="GS148" i="9" s="1"/>
  <c r="CZ148" i="9" a="1"/>
  <c r="CZ148" i="9" s="1"/>
  <c r="CY148" i="9" a="1"/>
  <c r="CY148" i="9" s="1"/>
  <c r="CX148" i="9" a="1"/>
  <c r="CX148" i="9" s="1"/>
  <c r="CW148" i="9" a="1"/>
  <c r="CW148" i="9" s="1"/>
  <c r="CV148" i="9" a="1"/>
  <c r="CV148" i="9" s="1"/>
  <c r="SN147" i="9" a="1"/>
  <c r="SN147" i="9" s="1"/>
  <c r="SM147" i="9" a="1"/>
  <c r="SM147" i="9" s="1"/>
  <c r="SL147" i="9" a="1"/>
  <c r="SL147" i="9" s="1"/>
  <c r="SK147" i="9" a="1"/>
  <c r="SK147" i="9" s="1"/>
  <c r="SJ147" i="9" a="1"/>
  <c r="SJ147" i="9" s="1"/>
  <c r="OQ147" i="9" a="1"/>
  <c r="OQ147" i="9" s="1"/>
  <c r="OP147" i="9" a="1"/>
  <c r="OP147" i="9" s="1"/>
  <c r="OO147" i="9" a="1"/>
  <c r="OO147" i="9" s="1"/>
  <c r="ON147" i="9" a="1"/>
  <c r="ON147" i="9" s="1"/>
  <c r="OM147" i="9" a="1"/>
  <c r="OM147" i="9" s="1"/>
  <c r="KT147" i="9" a="1"/>
  <c r="KT147" i="9" s="1"/>
  <c r="KS147" i="9" a="1"/>
  <c r="KS147" i="9" s="1"/>
  <c r="KR147" i="9" a="1"/>
  <c r="KR147" i="9" s="1"/>
  <c r="KQ147" i="9" a="1"/>
  <c r="KQ147" i="9" s="1"/>
  <c r="KP147" i="9" a="1"/>
  <c r="KP147" i="9" s="1"/>
  <c r="GW147" i="9" a="1"/>
  <c r="GW147" i="9" s="1"/>
  <c r="GV147" i="9" a="1"/>
  <c r="GV147" i="9" s="1"/>
  <c r="GU147" i="9" a="1"/>
  <c r="GU147" i="9" s="1"/>
  <c r="GT147" i="9" a="1"/>
  <c r="GT147" i="9" s="1"/>
  <c r="GS147" i="9" a="1"/>
  <c r="GS147" i="9" s="1"/>
  <c r="CZ147" i="9" a="1"/>
  <c r="CZ147" i="9" s="1"/>
  <c r="CY147" i="9" a="1"/>
  <c r="CY147" i="9" s="1"/>
  <c r="CX147" i="9" a="1"/>
  <c r="CX147" i="9" s="1"/>
  <c r="CW147" i="9" a="1"/>
  <c r="CW147" i="9" s="1"/>
  <c r="CV147" i="9" a="1"/>
  <c r="CV147" i="9" s="1"/>
  <c r="SN146" i="9" a="1"/>
  <c r="SN146" i="9" s="1"/>
  <c r="SM146" i="9" a="1"/>
  <c r="SM146" i="9" s="1"/>
  <c r="SL146" i="9" a="1"/>
  <c r="SL146" i="9" s="1"/>
  <c r="SK146" i="9" a="1"/>
  <c r="SK146" i="9" s="1"/>
  <c r="SJ146" i="9" a="1"/>
  <c r="SJ146" i="9" s="1"/>
  <c r="OQ146" i="9" a="1"/>
  <c r="OQ146" i="9" s="1"/>
  <c r="OP146" i="9" a="1"/>
  <c r="OP146" i="9" s="1"/>
  <c r="OO146" i="9" a="1"/>
  <c r="OO146" i="9" s="1"/>
  <c r="ON146" i="9" a="1"/>
  <c r="ON146" i="9" s="1"/>
  <c r="OM146" i="9" a="1"/>
  <c r="OM146" i="9" s="1"/>
  <c r="KT146" i="9" a="1"/>
  <c r="KT146" i="9" s="1"/>
  <c r="KS146" i="9" a="1"/>
  <c r="KS146" i="9" s="1"/>
  <c r="KR146" i="9" a="1"/>
  <c r="KR146" i="9" s="1"/>
  <c r="KQ146" i="9" a="1"/>
  <c r="KQ146" i="9" s="1"/>
  <c r="KP146" i="9" a="1"/>
  <c r="KP146" i="9" s="1"/>
  <c r="GW146" i="9" a="1"/>
  <c r="GW146" i="9" s="1"/>
  <c r="GV146" i="9" a="1"/>
  <c r="GV146" i="9" s="1"/>
  <c r="GU146" i="9" a="1"/>
  <c r="GU146" i="9" s="1"/>
  <c r="GT146" i="9" a="1"/>
  <c r="GT146" i="9" s="1"/>
  <c r="GS146" i="9" a="1"/>
  <c r="GS146" i="9" s="1"/>
  <c r="CZ146" i="9" a="1"/>
  <c r="CZ146" i="9" s="1"/>
  <c r="CY146" i="9" a="1"/>
  <c r="CY146" i="9" s="1"/>
  <c r="CX146" i="9" a="1"/>
  <c r="CX146" i="9" s="1"/>
  <c r="CW146" i="9" a="1"/>
  <c r="CW146" i="9" s="1"/>
  <c r="CV146" i="9" a="1"/>
  <c r="CV146" i="9" s="1"/>
  <c r="LH157" i="4" a="1"/>
  <c r="LH157" i="4" s="1"/>
  <c r="LG157" i="4" a="1"/>
  <c r="LG157" i="4" s="1"/>
  <c r="LF157" i="4" a="1"/>
  <c r="LF157" i="4" s="1"/>
  <c r="LE157" i="4" a="1"/>
  <c r="LE157" i="4" s="1"/>
  <c r="LD157" i="4" a="1"/>
  <c r="LD157" i="4" s="1"/>
  <c r="LC157" i="4" a="1"/>
  <c r="LC157" i="4" s="1"/>
  <c r="LB157" i="4" a="1"/>
  <c r="LB157" i="4" s="1"/>
  <c r="IG157" i="4" a="1"/>
  <c r="IG157" i="4" s="1"/>
  <c r="IF157" i="4" a="1"/>
  <c r="IF157" i="4" s="1"/>
  <c r="IE157" i="4" a="1"/>
  <c r="IE157" i="4" s="1"/>
  <c r="ID157" i="4" a="1"/>
  <c r="ID157" i="4" s="1"/>
  <c r="IC157" i="4" a="1"/>
  <c r="IC157" i="4" s="1"/>
  <c r="IB157" i="4" a="1"/>
  <c r="IB157" i="4" s="1"/>
  <c r="IA157" i="4" a="1"/>
  <c r="IA157" i="4" s="1"/>
  <c r="FF157" i="4" a="1"/>
  <c r="FF157" i="4" s="1"/>
  <c r="FE157" i="4" a="1"/>
  <c r="FE157" i="4" s="1"/>
  <c r="FD157" i="4" a="1"/>
  <c r="FD157" i="4" s="1"/>
  <c r="FC157" i="4" a="1"/>
  <c r="FC157" i="4" s="1"/>
  <c r="FB157" i="4" a="1"/>
  <c r="FB157" i="4" s="1"/>
  <c r="FA157" i="4" a="1"/>
  <c r="FA157" i="4" s="1"/>
  <c r="EZ157" i="4" a="1"/>
  <c r="EZ157" i="4" s="1"/>
  <c r="CE157" i="4" a="1"/>
  <c r="CE157" i="4" s="1"/>
  <c r="CD157" i="4" a="1"/>
  <c r="CD157" i="4" s="1"/>
  <c r="CC157" i="4" a="1"/>
  <c r="CC157" i="4" s="1"/>
  <c r="CB157" i="4" a="1"/>
  <c r="CB157" i="4" s="1"/>
  <c r="CA157" i="4" a="1"/>
  <c r="CA157" i="4" s="1"/>
  <c r="BZ157" i="4" a="1"/>
  <c r="BZ157" i="4" s="1"/>
  <c r="BY157" i="4" a="1"/>
  <c r="BY157" i="4" s="1"/>
  <c r="SN145" i="9" a="1"/>
  <c r="SN145" i="9" s="1"/>
  <c r="SM145" i="9" a="1"/>
  <c r="SM145" i="9" s="1"/>
  <c r="SL145" i="9" a="1"/>
  <c r="SL145" i="9" s="1"/>
  <c r="SK145" i="9" a="1"/>
  <c r="SK145" i="9" s="1"/>
  <c r="SJ145" i="9" a="1"/>
  <c r="SJ145" i="9" s="1"/>
  <c r="OQ145" i="9" a="1"/>
  <c r="OQ145" i="9" s="1"/>
  <c r="OP145" i="9" a="1"/>
  <c r="OP145" i="9" s="1"/>
  <c r="OO145" i="9" a="1"/>
  <c r="OO145" i="9" s="1"/>
  <c r="ON145" i="9" a="1"/>
  <c r="ON145" i="9" s="1"/>
  <c r="OM145" i="9" a="1"/>
  <c r="OM145" i="9" s="1"/>
  <c r="KT145" i="9" a="1"/>
  <c r="KT145" i="9" s="1"/>
  <c r="KS145" i="9" a="1"/>
  <c r="KS145" i="9" s="1"/>
  <c r="KR145" i="9" a="1"/>
  <c r="KR145" i="9" s="1"/>
  <c r="KQ145" i="9" a="1"/>
  <c r="KQ145" i="9" s="1"/>
  <c r="KP145" i="9" a="1"/>
  <c r="KP145" i="9" s="1"/>
  <c r="GW145" i="9" a="1"/>
  <c r="GW145" i="9" s="1"/>
  <c r="GV145" i="9" a="1"/>
  <c r="GV145" i="9" s="1"/>
  <c r="GU145" i="9" a="1"/>
  <c r="GU145" i="9" s="1"/>
  <c r="GT145" i="9" a="1"/>
  <c r="GT145" i="9" s="1"/>
  <c r="GS145" i="9" a="1"/>
  <c r="GS145" i="9" s="1"/>
  <c r="CZ145" i="9" a="1"/>
  <c r="CZ145" i="9" s="1"/>
  <c r="CY145" i="9" a="1"/>
  <c r="CY145" i="9" s="1"/>
  <c r="CX145" i="9" a="1"/>
  <c r="CX145" i="9" s="1"/>
  <c r="CW145" i="9" a="1"/>
  <c r="CW145" i="9" s="1"/>
  <c r="CV145" i="9" a="1"/>
  <c r="CV145" i="9" s="1"/>
  <c r="SN144" i="9" a="1"/>
  <c r="SN144" i="9" s="1"/>
  <c r="SM144" i="9" a="1"/>
  <c r="SM144" i="9" s="1"/>
  <c r="SL144" i="9" a="1"/>
  <c r="SL144" i="9" s="1"/>
  <c r="SK144" i="9" a="1"/>
  <c r="SK144" i="9" s="1"/>
  <c r="SJ144" i="9" a="1"/>
  <c r="SJ144" i="9" s="1"/>
  <c r="OQ144" i="9" a="1"/>
  <c r="OQ144" i="9" s="1"/>
  <c r="OP144" i="9" a="1"/>
  <c r="OP144" i="9" s="1"/>
  <c r="OO144" i="9" a="1"/>
  <c r="OO144" i="9" s="1"/>
  <c r="ON144" i="9" a="1"/>
  <c r="ON144" i="9" s="1"/>
  <c r="OM144" i="9" a="1"/>
  <c r="OM144" i="9" s="1"/>
  <c r="KT144" i="9" a="1"/>
  <c r="KT144" i="9" s="1"/>
  <c r="KS144" i="9" a="1"/>
  <c r="KS144" i="9" s="1"/>
  <c r="KR144" i="9" a="1"/>
  <c r="KR144" i="9" s="1"/>
  <c r="KQ144" i="9" a="1"/>
  <c r="KQ144" i="9" s="1"/>
  <c r="KP144" i="9" a="1"/>
  <c r="KP144" i="9" s="1"/>
  <c r="GW144" i="9" a="1"/>
  <c r="GW144" i="9" s="1"/>
  <c r="GV144" i="9" a="1"/>
  <c r="GV144" i="9" s="1"/>
  <c r="GU144" i="9" a="1"/>
  <c r="GU144" i="9" s="1"/>
  <c r="GT144" i="9" a="1"/>
  <c r="GT144" i="9" s="1"/>
  <c r="GS144" i="9" a="1"/>
  <c r="GS144" i="9" s="1"/>
  <c r="CZ144" i="9" a="1"/>
  <c r="CZ144" i="9" s="1"/>
  <c r="CY144" i="9" a="1"/>
  <c r="CY144" i="9" s="1"/>
  <c r="CX144" i="9" a="1"/>
  <c r="CX144" i="9" s="1"/>
  <c r="CW144" i="9" a="1"/>
  <c r="CW144" i="9" s="1"/>
  <c r="CV144" i="9" a="1"/>
  <c r="CV144" i="9" s="1"/>
  <c r="SN143" i="9" a="1"/>
  <c r="SN143" i="9" s="1"/>
  <c r="SM143" i="9" a="1"/>
  <c r="SM143" i="9" s="1"/>
  <c r="SL143" i="9" a="1"/>
  <c r="SL143" i="9" s="1"/>
  <c r="SK143" i="9" a="1"/>
  <c r="SK143" i="9" s="1"/>
  <c r="SJ143" i="9" a="1"/>
  <c r="SJ143" i="9" s="1"/>
  <c r="SN142" i="9" a="1"/>
  <c r="SN142" i="9" s="1"/>
  <c r="SM142" i="9" a="1"/>
  <c r="SM142" i="9" s="1"/>
  <c r="SL142" i="9" a="1"/>
  <c r="SL142" i="9" s="1"/>
  <c r="SK142" i="9" a="1"/>
  <c r="SK142" i="9" s="1"/>
  <c r="SJ142" i="9" a="1"/>
  <c r="SJ142" i="9" s="1"/>
  <c r="SN141" i="9" a="1"/>
  <c r="SN141" i="9" s="1"/>
  <c r="SM141" i="9" a="1"/>
  <c r="SM141" i="9" s="1"/>
  <c r="SL141" i="9" a="1"/>
  <c r="SL141" i="9" s="1"/>
  <c r="SK141" i="9" a="1"/>
  <c r="SK141" i="9" s="1"/>
  <c r="SJ141" i="9" a="1"/>
  <c r="SJ141" i="9" s="1"/>
  <c r="SN140" i="9" a="1"/>
  <c r="SN140" i="9" s="1"/>
  <c r="SM140" i="9" a="1"/>
  <c r="SM140" i="9" s="1"/>
  <c r="SL140" i="9" a="1"/>
  <c r="SL140" i="9" s="1"/>
  <c r="SK140" i="9" a="1"/>
  <c r="SK140" i="9" s="1"/>
  <c r="SJ140" i="9" a="1"/>
  <c r="SJ140" i="9" s="1"/>
  <c r="SN139" i="9" a="1"/>
  <c r="SN139" i="9" s="1"/>
  <c r="SM139" i="9" a="1"/>
  <c r="SM139" i="9" s="1"/>
  <c r="SL139" i="9" a="1"/>
  <c r="SL139" i="9" s="1"/>
  <c r="SK139" i="9" a="1"/>
  <c r="SK139" i="9" s="1"/>
  <c r="SJ139" i="9" a="1"/>
  <c r="SJ139" i="9" s="1"/>
  <c r="SN138" i="9" a="1"/>
  <c r="SN138" i="9" s="1"/>
  <c r="SM138" i="9" a="1"/>
  <c r="SM138" i="9" s="1"/>
  <c r="SL138" i="9" a="1"/>
  <c r="SL138" i="9" s="1"/>
  <c r="SK138" i="9" a="1"/>
  <c r="SK138" i="9" s="1"/>
  <c r="SJ138" i="9" a="1"/>
  <c r="SJ138" i="9" s="1"/>
  <c r="SN137" i="9" a="1"/>
  <c r="SN137" i="9" s="1"/>
  <c r="SM137" i="9" a="1"/>
  <c r="SM137" i="9" s="1"/>
  <c r="SL137" i="9" a="1"/>
  <c r="SL137" i="9" s="1"/>
  <c r="SK137" i="9" a="1"/>
  <c r="SK137" i="9" s="1"/>
  <c r="SJ137" i="9" a="1"/>
  <c r="SJ137" i="9" s="1"/>
  <c r="SN136" i="9" a="1"/>
  <c r="SN136" i="9" s="1"/>
  <c r="SM136" i="9" a="1"/>
  <c r="SM136" i="9" s="1"/>
  <c r="SL136" i="9" a="1"/>
  <c r="SL136" i="9" s="1"/>
  <c r="SK136" i="9" a="1"/>
  <c r="SK136" i="9" s="1"/>
  <c r="SJ136" i="9" a="1"/>
  <c r="SJ136" i="9" s="1"/>
  <c r="SN135" i="9" a="1"/>
  <c r="SN135" i="9" s="1"/>
  <c r="SM135" i="9" a="1"/>
  <c r="SM135" i="9" s="1"/>
  <c r="SL135" i="9" a="1"/>
  <c r="SL135" i="9" s="1"/>
  <c r="SK135" i="9" a="1"/>
  <c r="SK135" i="9" s="1"/>
  <c r="SJ135" i="9" a="1"/>
  <c r="SJ135" i="9" s="1"/>
  <c r="SN134" i="9" a="1"/>
  <c r="SN134" i="9" s="1"/>
  <c r="SM134" i="9" a="1"/>
  <c r="SM134" i="9" s="1"/>
  <c r="SL134" i="9" a="1"/>
  <c r="SL134" i="9" s="1"/>
  <c r="SK134" i="9" a="1"/>
  <c r="SK134" i="9" s="1"/>
  <c r="SJ134" i="9" a="1"/>
  <c r="SJ134" i="9" s="1"/>
  <c r="SN133" i="9" a="1"/>
  <c r="SN133" i="9" s="1"/>
  <c r="SM133" i="9" a="1"/>
  <c r="SM133" i="9" s="1"/>
  <c r="SL133" i="9" a="1"/>
  <c r="SL133" i="9" s="1"/>
  <c r="SK133" i="9" a="1"/>
  <c r="SK133" i="9" s="1"/>
  <c r="SJ133" i="9" a="1"/>
  <c r="SJ133" i="9" s="1"/>
  <c r="SN132" i="9" a="1"/>
  <c r="SN132" i="9" s="1"/>
  <c r="SM132" i="9" a="1"/>
  <c r="SM132" i="9" s="1"/>
  <c r="SL132" i="9" a="1"/>
  <c r="SL132" i="9" s="1"/>
  <c r="SK132" i="9" a="1"/>
  <c r="SK132" i="9" s="1"/>
  <c r="SJ132" i="9" a="1"/>
  <c r="SJ132" i="9" s="1"/>
  <c r="SN131" i="9" a="1"/>
  <c r="SN131" i="9" s="1"/>
  <c r="SM131" i="9" a="1"/>
  <c r="SM131" i="9" s="1"/>
  <c r="SL131" i="9" a="1"/>
  <c r="SL131" i="9" s="1"/>
  <c r="SK131" i="9" a="1"/>
  <c r="SK131" i="9" s="1"/>
  <c r="SJ131" i="9" a="1"/>
  <c r="SJ131" i="9" s="1"/>
  <c r="SN130" i="9" a="1"/>
  <c r="SN130" i="9" s="1"/>
  <c r="SM130" i="9" a="1"/>
  <c r="SM130" i="9" s="1"/>
  <c r="SL130" i="9" a="1"/>
  <c r="SL130" i="9" s="1"/>
  <c r="SK130" i="9" a="1"/>
  <c r="SK130" i="9" s="1"/>
  <c r="SJ130" i="9" a="1"/>
  <c r="SJ130" i="9" s="1"/>
  <c r="SN129" i="9" a="1"/>
  <c r="SN129" i="9" s="1"/>
  <c r="SM129" i="9" a="1"/>
  <c r="SM129" i="9" s="1"/>
  <c r="SL129" i="9" a="1"/>
  <c r="SL129" i="9" s="1"/>
  <c r="SK129" i="9" a="1"/>
  <c r="SK129" i="9" s="1"/>
  <c r="SJ129" i="9" a="1"/>
  <c r="SJ129" i="9" s="1"/>
  <c r="SN128" i="9" a="1"/>
  <c r="SN128" i="9" s="1"/>
  <c r="SM128" i="9" a="1"/>
  <c r="SM128" i="9" s="1"/>
  <c r="SL128" i="9" a="1"/>
  <c r="SL128" i="9" s="1"/>
  <c r="SK128" i="9" a="1"/>
  <c r="SK128" i="9" s="1"/>
  <c r="SJ128" i="9" a="1"/>
  <c r="SJ128" i="9" s="1"/>
  <c r="SN127" i="9" a="1"/>
  <c r="SN127" i="9" s="1"/>
  <c r="SM127" i="9" a="1"/>
  <c r="SM127" i="9" s="1"/>
  <c r="SL127" i="9" a="1"/>
  <c r="SL127" i="9" s="1"/>
  <c r="SK127" i="9" a="1"/>
  <c r="SK127" i="9" s="1"/>
  <c r="SJ127" i="9" a="1"/>
  <c r="SJ127" i="9" s="1"/>
  <c r="SN126" i="9" a="1"/>
  <c r="SN126" i="9" s="1"/>
  <c r="SM126" i="9" a="1"/>
  <c r="SM126" i="9" s="1"/>
  <c r="SL126" i="9" a="1"/>
  <c r="SL126" i="9" s="1"/>
  <c r="SK126" i="9" a="1"/>
  <c r="SK126" i="9" s="1"/>
  <c r="SJ126" i="9" a="1"/>
  <c r="SJ126" i="9" s="1"/>
  <c r="SN125" i="9" a="1"/>
  <c r="SN125" i="9" s="1"/>
  <c r="SM125" i="9" a="1"/>
  <c r="SM125" i="9" s="1"/>
  <c r="SL125" i="9" a="1"/>
  <c r="SL125" i="9" s="1"/>
  <c r="SK125" i="9" a="1"/>
  <c r="SK125" i="9" s="1"/>
  <c r="SJ125" i="9" a="1"/>
  <c r="SJ125" i="9" s="1"/>
  <c r="SN124" i="9" a="1"/>
  <c r="SN124" i="9" s="1"/>
  <c r="SM124" i="9" a="1"/>
  <c r="SM124" i="9" s="1"/>
  <c r="SL124" i="9" a="1"/>
  <c r="SL124" i="9" s="1"/>
  <c r="SK124" i="9" a="1"/>
  <c r="SK124" i="9" s="1"/>
  <c r="SJ124" i="9" a="1"/>
  <c r="SJ124" i="9" s="1"/>
  <c r="SN123" i="9" a="1"/>
  <c r="SN123" i="9" s="1"/>
  <c r="SM123" i="9" a="1"/>
  <c r="SM123" i="9" s="1"/>
  <c r="SL123" i="9" a="1"/>
  <c r="SL123" i="9" s="1"/>
  <c r="SK123" i="9" a="1"/>
  <c r="SK123" i="9" s="1"/>
  <c r="SJ123" i="9" a="1"/>
  <c r="SJ123" i="9" s="1"/>
  <c r="SN122" i="9" a="1"/>
  <c r="SN122" i="9" s="1"/>
  <c r="SM122" i="9" a="1"/>
  <c r="SM122" i="9" s="1"/>
  <c r="SL122" i="9" a="1"/>
  <c r="SL122" i="9" s="1"/>
  <c r="SK122" i="9" a="1"/>
  <c r="SK122" i="9" s="1"/>
  <c r="SJ122" i="9" a="1"/>
  <c r="SJ122" i="9" s="1"/>
  <c r="SN121" i="9" a="1"/>
  <c r="SN121" i="9" s="1"/>
  <c r="SM121" i="9" a="1"/>
  <c r="SM121" i="9" s="1"/>
  <c r="SL121" i="9" a="1"/>
  <c r="SL121" i="9" s="1"/>
  <c r="SK121" i="9" a="1"/>
  <c r="SK121" i="9" s="1"/>
  <c r="SJ121" i="9" a="1"/>
  <c r="SJ121" i="9" s="1"/>
  <c r="SN120" i="9" a="1"/>
  <c r="SN120" i="9" s="1"/>
  <c r="SM120" i="9" a="1"/>
  <c r="SM120" i="9" s="1"/>
  <c r="SL120" i="9" a="1"/>
  <c r="SL120" i="9" s="1"/>
  <c r="SK120" i="9" a="1"/>
  <c r="SK120" i="9" s="1"/>
  <c r="SJ120" i="9" a="1"/>
  <c r="SJ120" i="9" s="1"/>
  <c r="SN119" i="9" a="1"/>
  <c r="SN119" i="9" s="1"/>
  <c r="SM119" i="9" a="1"/>
  <c r="SM119" i="9" s="1"/>
  <c r="SL119" i="9" a="1"/>
  <c r="SL119" i="9" s="1"/>
  <c r="SK119" i="9" a="1"/>
  <c r="SK119" i="9" s="1"/>
  <c r="SJ119" i="9" a="1"/>
  <c r="SJ119" i="9" s="1"/>
  <c r="SN118" i="9" a="1"/>
  <c r="SN118" i="9" s="1"/>
  <c r="SM118" i="9" a="1"/>
  <c r="SM118" i="9" s="1"/>
  <c r="SL118" i="9" a="1"/>
  <c r="SL118" i="9" s="1"/>
  <c r="SK118" i="9" a="1"/>
  <c r="SK118" i="9" s="1"/>
  <c r="SJ118" i="9" a="1"/>
  <c r="SJ118" i="9" s="1"/>
  <c r="SN117" i="9" a="1"/>
  <c r="SN117" i="9" s="1"/>
  <c r="SM117" i="9" a="1"/>
  <c r="SM117" i="9" s="1"/>
  <c r="SL117" i="9" a="1"/>
  <c r="SL117" i="9" s="1"/>
  <c r="SK117" i="9" a="1"/>
  <c r="SK117" i="9" s="1"/>
  <c r="SJ117" i="9" a="1"/>
  <c r="SJ117" i="9" s="1"/>
  <c r="SN116" i="9" a="1"/>
  <c r="SN116" i="9" s="1"/>
  <c r="SM116" i="9" a="1"/>
  <c r="SM116" i="9" s="1"/>
  <c r="SL116" i="9" a="1"/>
  <c r="SL116" i="9" s="1"/>
  <c r="SK116" i="9" a="1"/>
  <c r="SK116" i="9" s="1"/>
  <c r="SJ116" i="9" a="1"/>
  <c r="SJ116" i="9" s="1"/>
  <c r="SN115" i="9" a="1"/>
  <c r="SN115" i="9" s="1"/>
  <c r="SM115" i="9" a="1"/>
  <c r="SM115" i="9" s="1"/>
  <c r="SL115" i="9" a="1"/>
  <c r="SL115" i="9" s="1"/>
  <c r="SK115" i="9" a="1"/>
  <c r="SK115" i="9" s="1"/>
  <c r="SJ115" i="9" a="1"/>
  <c r="SJ115" i="9" s="1"/>
  <c r="SN114" i="9" a="1"/>
  <c r="SN114" i="9" s="1"/>
  <c r="SM114" i="9" a="1"/>
  <c r="SM114" i="9" s="1"/>
  <c r="SL114" i="9" a="1"/>
  <c r="SL114" i="9" s="1"/>
  <c r="SK114" i="9" a="1"/>
  <c r="SK114" i="9" s="1"/>
  <c r="SJ114" i="9" a="1"/>
  <c r="SJ114" i="9" s="1"/>
  <c r="SN113" i="9" a="1"/>
  <c r="SN113" i="9" s="1"/>
  <c r="SM113" i="9" a="1"/>
  <c r="SM113" i="9" s="1"/>
  <c r="SL113" i="9" a="1"/>
  <c r="SL113" i="9" s="1"/>
  <c r="SK113" i="9" a="1"/>
  <c r="SK113" i="9" s="1"/>
  <c r="SJ113" i="9" a="1"/>
  <c r="SJ113" i="9" s="1"/>
  <c r="SN112" i="9" a="1"/>
  <c r="SN112" i="9" s="1"/>
  <c r="SM112" i="9" a="1"/>
  <c r="SM112" i="9" s="1"/>
  <c r="SL112" i="9" a="1"/>
  <c r="SL112" i="9" s="1"/>
  <c r="SK112" i="9" a="1"/>
  <c r="SK112" i="9" s="1"/>
  <c r="SJ112" i="9" a="1"/>
  <c r="SJ112" i="9" s="1"/>
  <c r="SN111" i="9" a="1"/>
  <c r="SN111" i="9" s="1"/>
  <c r="SM111" i="9" a="1"/>
  <c r="SM111" i="9" s="1"/>
  <c r="SL111" i="9" a="1"/>
  <c r="SL111" i="9" s="1"/>
  <c r="SK111" i="9" a="1"/>
  <c r="SK111" i="9" s="1"/>
  <c r="SJ111" i="9" a="1"/>
  <c r="SJ111" i="9" s="1"/>
  <c r="SN110" i="9" a="1"/>
  <c r="SN110" i="9" s="1"/>
  <c r="SM110" i="9" a="1"/>
  <c r="SM110" i="9" s="1"/>
  <c r="SL110" i="9" a="1"/>
  <c r="SL110" i="9" s="1"/>
  <c r="SK110" i="9" a="1"/>
  <c r="SK110" i="9" s="1"/>
  <c r="SJ110" i="9" a="1"/>
  <c r="SJ110" i="9" s="1"/>
  <c r="SN109" i="9" a="1"/>
  <c r="SN109" i="9" s="1"/>
  <c r="SM109" i="9" a="1"/>
  <c r="SM109" i="9" s="1"/>
  <c r="SL109" i="9" a="1"/>
  <c r="SL109" i="9" s="1"/>
  <c r="SK109" i="9" a="1"/>
  <c r="SK109" i="9" s="1"/>
  <c r="SJ109" i="9" a="1"/>
  <c r="SJ109" i="9" s="1"/>
  <c r="SN108" i="9" a="1"/>
  <c r="SN108" i="9" s="1"/>
  <c r="SM108" i="9" a="1"/>
  <c r="SM108" i="9" s="1"/>
  <c r="SL108" i="9" a="1"/>
  <c r="SL108" i="9" s="1"/>
  <c r="SK108" i="9" a="1"/>
  <c r="SK108" i="9" s="1"/>
  <c r="SJ108" i="9" a="1"/>
  <c r="SJ108" i="9" s="1"/>
  <c r="SN107" i="9" a="1"/>
  <c r="SN107" i="9" s="1"/>
  <c r="SM107" i="9" a="1"/>
  <c r="SM107" i="9" s="1"/>
  <c r="SL107" i="9" a="1"/>
  <c r="SL107" i="9" s="1"/>
  <c r="SK107" i="9" a="1"/>
  <c r="SK107" i="9" s="1"/>
  <c r="SJ107" i="9" a="1"/>
  <c r="SJ107" i="9" s="1"/>
  <c r="SN106" i="9" a="1"/>
  <c r="SN106" i="9" s="1"/>
  <c r="SM106" i="9" a="1"/>
  <c r="SM106" i="9" s="1"/>
  <c r="SL106" i="9" a="1"/>
  <c r="SL106" i="9" s="1"/>
  <c r="SK106" i="9" a="1"/>
  <c r="SK106" i="9" s="1"/>
  <c r="SJ106" i="9" a="1"/>
  <c r="SJ106" i="9" s="1"/>
  <c r="SN105" i="9" a="1"/>
  <c r="SN105" i="9" s="1"/>
  <c r="SM105" i="9" a="1"/>
  <c r="SM105" i="9" s="1"/>
  <c r="SL105" i="9" a="1"/>
  <c r="SL105" i="9" s="1"/>
  <c r="SK105" i="9" a="1"/>
  <c r="SK105" i="9" s="1"/>
  <c r="SJ105" i="9" a="1"/>
  <c r="SJ105" i="9" s="1"/>
  <c r="SN104" i="9" a="1"/>
  <c r="SN104" i="9" s="1"/>
  <c r="SM104" i="9" a="1"/>
  <c r="SM104" i="9" s="1"/>
  <c r="SL104" i="9" a="1"/>
  <c r="SL104" i="9" s="1"/>
  <c r="SK104" i="9" a="1"/>
  <c r="SK104" i="9" s="1"/>
  <c r="SJ104" i="9" a="1"/>
  <c r="SJ104" i="9" s="1"/>
  <c r="SN103" i="9" a="1"/>
  <c r="SN103" i="9" s="1"/>
  <c r="SM103" i="9" a="1"/>
  <c r="SM103" i="9" s="1"/>
  <c r="SL103" i="9" a="1"/>
  <c r="SL103" i="9" s="1"/>
  <c r="SK103" i="9" a="1"/>
  <c r="SK103" i="9" s="1"/>
  <c r="SJ103" i="9" a="1"/>
  <c r="SJ103" i="9" s="1"/>
  <c r="SN102" i="9" a="1"/>
  <c r="SN102" i="9" s="1"/>
  <c r="SM102" i="9" a="1"/>
  <c r="SM102" i="9" s="1"/>
  <c r="SL102" i="9" a="1"/>
  <c r="SL102" i="9" s="1"/>
  <c r="SK102" i="9" a="1"/>
  <c r="SK102" i="9" s="1"/>
  <c r="SJ102" i="9" a="1"/>
  <c r="SJ102" i="9" s="1"/>
  <c r="SN101" i="9" a="1"/>
  <c r="SN101" i="9" s="1"/>
  <c r="SM101" i="9" a="1"/>
  <c r="SM101" i="9" s="1"/>
  <c r="SL101" i="9" a="1"/>
  <c r="SL101" i="9" s="1"/>
  <c r="SK101" i="9" a="1"/>
  <c r="SK101" i="9" s="1"/>
  <c r="SJ101" i="9" a="1"/>
  <c r="SJ101" i="9" s="1"/>
  <c r="SN100" i="9" a="1"/>
  <c r="SN100" i="9" s="1"/>
  <c r="SM100" i="9" a="1"/>
  <c r="SM100" i="9" s="1"/>
  <c r="SL100" i="9" a="1"/>
  <c r="SL100" i="9" s="1"/>
  <c r="SK100" i="9" a="1"/>
  <c r="SK100" i="9" s="1"/>
  <c r="SJ100" i="9" a="1"/>
  <c r="SJ100" i="9" s="1"/>
  <c r="SN99" i="9" a="1"/>
  <c r="SN99" i="9" s="1"/>
  <c r="SM99" i="9" a="1"/>
  <c r="SM99" i="9" s="1"/>
  <c r="SL99" i="9" a="1"/>
  <c r="SL99" i="9" s="1"/>
  <c r="SK99" i="9" a="1"/>
  <c r="SK99" i="9" s="1"/>
  <c r="SJ99" i="9" a="1"/>
  <c r="SJ99" i="9" s="1"/>
  <c r="SN98" i="9" a="1"/>
  <c r="SN98" i="9" s="1"/>
  <c r="SM98" i="9" a="1"/>
  <c r="SM98" i="9" s="1"/>
  <c r="SL98" i="9" a="1"/>
  <c r="SL98" i="9" s="1"/>
  <c r="SK98" i="9" a="1"/>
  <c r="SK98" i="9" s="1"/>
  <c r="SJ98" i="9" a="1"/>
  <c r="SJ98" i="9" s="1"/>
  <c r="SN97" i="9" a="1"/>
  <c r="SN97" i="9" s="1"/>
  <c r="SM97" i="9" a="1"/>
  <c r="SM97" i="9" s="1"/>
  <c r="SL97" i="9" a="1"/>
  <c r="SL97" i="9" s="1"/>
  <c r="SK97" i="9" a="1"/>
  <c r="SK97" i="9" s="1"/>
  <c r="SJ97" i="9" a="1"/>
  <c r="SJ97" i="9" s="1"/>
  <c r="SN96" i="9" a="1"/>
  <c r="SN96" i="9" s="1"/>
  <c r="SM96" i="9" a="1"/>
  <c r="SM96" i="9" s="1"/>
  <c r="SL96" i="9" a="1"/>
  <c r="SL96" i="9" s="1"/>
  <c r="SK96" i="9" a="1"/>
  <c r="SK96" i="9" s="1"/>
  <c r="SJ96" i="9" a="1"/>
  <c r="SJ96" i="9" s="1"/>
  <c r="SN95" i="9" a="1"/>
  <c r="SN95" i="9" s="1"/>
  <c r="SM95" i="9" a="1"/>
  <c r="SM95" i="9" s="1"/>
  <c r="SL95" i="9" a="1"/>
  <c r="SL95" i="9" s="1"/>
  <c r="SK95" i="9" a="1"/>
  <c r="SK95" i="9" s="1"/>
  <c r="SJ95" i="9" a="1"/>
  <c r="SJ95" i="9" s="1"/>
  <c r="SN94" i="9" a="1"/>
  <c r="SN94" i="9" s="1"/>
  <c r="SM94" i="9" a="1"/>
  <c r="SM94" i="9" s="1"/>
  <c r="SL94" i="9" a="1"/>
  <c r="SL94" i="9" s="1"/>
  <c r="SK94" i="9" a="1"/>
  <c r="SK94" i="9" s="1"/>
  <c r="SJ94" i="9" a="1"/>
  <c r="SJ94" i="9" s="1"/>
  <c r="SN93" i="9" a="1"/>
  <c r="SN93" i="9" s="1"/>
  <c r="SM93" i="9" a="1"/>
  <c r="SM93" i="9" s="1"/>
  <c r="SL93" i="9" a="1"/>
  <c r="SL93" i="9" s="1"/>
  <c r="SK93" i="9" a="1"/>
  <c r="SK93" i="9" s="1"/>
  <c r="SJ93" i="9" a="1"/>
  <c r="SJ93" i="9" s="1"/>
  <c r="SN92" i="9" a="1"/>
  <c r="SN92" i="9" s="1"/>
  <c r="SM92" i="9" a="1"/>
  <c r="SM92" i="9" s="1"/>
  <c r="SL92" i="9" a="1"/>
  <c r="SL92" i="9" s="1"/>
  <c r="SK92" i="9" a="1"/>
  <c r="SK92" i="9" s="1"/>
  <c r="SJ92" i="9" a="1"/>
  <c r="SJ92" i="9" s="1"/>
  <c r="SN91" i="9" a="1"/>
  <c r="SN91" i="9" s="1"/>
  <c r="SM91" i="9" a="1"/>
  <c r="SM91" i="9" s="1"/>
  <c r="SL91" i="9" a="1"/>
  <c r="SL91" i="9" s="1"/>
  <c r="SK91" i="9" a="1"/>
  <c r="SK91" i="9" s="1"/>
  <c r="SJ91" i="9" a="1"/>
  <c r="SJ91" i="9" s="1"/>
  <c r="SN90" i="9" a="1"/>
  <c r="SN90" i="9" s="1"/>
  <c r="SM90" i="9" a="1"/>
  <c r="SM90" i="9" s="1"/>
  <c r="SL90" i="9" a="1"/>
  <c r="SL90" i="9" s="1"/>
  <c r="SK90" i="9" a="1"/>
  <c r="SK90" i="9" s="1"/>
  <c r="SJ90" i="9" a="1"/>
  <c r="SJ90" i="9" s="1"/>
  <c r="SN89" i="9" a="1"/>
  <c r="SN89" i="9" s="1"/>
  <c r="SM89" i="9" a="1"/>
  <c r="SM89" i="9" s="1"/>
  <c r="SL89" i="9" a="1"/>
  <c r="SL89" i="9" s="1"/>
  <c r="SK89" i="9" a="1"/>
  <c r="SK89" i="9" s="1"/>
  <c r="SJ89" i="9" a="1"/>
  <c r="SJ89" i="9" s="1"/>
  <c r="SN88" i="9" a="1"/>
  <c r="SN88" i="9" s="1"/>
  <c r="SM88" i="9" a="1"/>
  <c r="SM88" i="9" s="1"/>
  <c r="SL88" i="9" a="1"/>
  <c r="SL88" i="9" s="1"/>
  <c r="SK88" i="9" a="1"/>
  <c r="SK88" i="9" s="1"/>
  <c r="SJ88" i="9" a="1"/>
  <c r="SJ88" i="9" s="1"/>
  <c r="SN87" i="9" a="1"/>
  <c r="SN87" i="9" s="1"/>
  <c r="SM87" i="9" a="1"/>
  <c r="SM87" i="9" s="1"/>
  <c r="SL87" i="9" a="1"/>
  <c r="SL87" i="9" s="1"/>
  <c r="SK87" i="9" a="1"/>
  <c r="SK87" i="9" s="1"/>
  <c r="SJ87" i="9" a="1"/>
  <c r="SJ87" i="9" s="1"/>
  <c r="SN86" i="9" a="1"/>
  <c r="SN86" i="9" s="1"/>
  <c r="SM86" i="9" a="1"/>
  <c r="SM86" i="9" s="1"/>
  <c r="SL86" i="9" a="1"/>
  <c r="SL86" i="9" s="1"/>
  <c r="SK86" i="9" a="1"/>
  <c r="SK86" i="9" s="1"/>
  <c r="SJ86" i="9" a="1"/>
  <c r="SJ86" i="9" s="1"/>
  <c r="SN85" i="9" a="1"/>
  <c r="SN85" i="9" s="1"/>
  <c r="SM85" i="9" a="1"/>
  <c r="SM85" i="9" s="1"/>
  <c r="SL85" i="9" a="1"/>
  <c r="SL85" i="9" s="1"/>
  <c r="SK85" i="9" a="1"/>
  <c r="SK85" i="9" s="1"/>
  <c r="SJ85" i="9" a="1"/>
  <c r="SJ85" i="9" s="1"/>
  <c r="SN84" i="9" a="1"/>
  <c r="SN84" i="9" s="1"/>
  <c r="SM84" i="9" a="1"/>
  <c r="SM84" i="9" s="1"/>
  <c r="SL84" i="9" a="1"/>
  <c r="SL84" i="9" s="1"/>
  <c r="SK84" i="9" a="1"/>
  <c r="SK84" i="9" s="1"/>
  <c r="SJ84" i="9" a="1"/>
  <c r="SJ84" i="9" s="1"/>
  <c r="SN83" i="9" a="1"/>
  <c r="SN83" i="9" s="1"/>
  <c r="SM83" i="9" a="1"/>
  <c r="SM83" i="9" s="1"/>
  <c r="SL83" i="9" a="1"/>
  <c r="SL83" i="9" s="1"/>
  <c r="SK83" i="9" a="1"/>
  <c r="SK83" i="9" s="1"/>
  <c r="SJ83" i="9" a="1"/>
  <c r="SJ83" i="9" s="1"/>
  <c r="SN82" i="9" a="1"/>
  <c r="SN82" i="9" s="1"/>
  <c r="SM82" i="9" a="1"/>
  <c r="SM82" i="9" s="1"/>
  <c r="SL82" i="9" a="1"/>
  <c r="SL82" i="9" s="1"/>
  <c r="SK82" i="9" a="1"/>
  <c r="SK82" i="9" s="1"/>
  <c r="SJ82" i="9" a="1"/>
  <c r="SJ82" i="9" s="1"/>
  <c r="SN81" i="9" a="1"/>
  <c r="SN81" i="9" s="1"/>
  <c r="SM81" i="9" a="1"/>
  <c r="SM81" i="9" s="1"/>
  <c r="SL81" i="9" a="1"/>
  <c r="SL81" i="9" s="1"/>
  <c r="SK81" i="9" a="1"/>
  <c r="SK81" i="9" s="1"/>
  <c r="SJ81" i="9" a="1"/>
  <c r="SJ81" i="9" s="1"/>
  <c r="SN80" i="9" a="1"/>
  <c r="SN80" i="9" s="1"/>
  <c r="SM80" i="9" a="1"/>
  <c r="SM80" i="9" s="1"/>
  <c r="SL80" i="9" a="1"/>
  <c r="SL80" i="9" s="1"/>
  <c r="SK80" i="9" a="1"/>
  <c r="SK80" i="9" s="1"/>
  <c r="SJ80" i="9" a="1"/>
  <c r="SJ80" i="9" s="1"/>
  <c r="SN79" i="9" a="1"/>
  <c r="SN79" i="9" s="1"/>
  <c r="SM79" i="9" a="1"/>
  <c r="SM79" i="9" s="1"/>
  <c r="SL79" i="9" a="1"/>
  <c r="SL79" i="9" s="1"/>
  <c r="SK79" i="9" a="1"/>
  <c r="SK79" i="9" s="1"/>
  <c r="SJ79" i="9" a="1"/>
  <c r="SJ79" i="9" s="1"/>
  <c r="SN78" i="9" a="1"/>
  <c r="SN78" i="9" s="1"/>
  <c r="SM78" i="9" a="1"/>
  <c r="SM78" i="9" s="1"/>
  <c r="SL78" i="9" a="1"/>
  <c r="SL78" i="9" s="1"/>
  <c r="SK78" i="9" a="1"/>
  <c r="SK78" i="9" s="1"/>
  <c r="SJ78" i="9" a="1"/>
  <c r="SJ78" i="9" s="1"/>
  <c r="SN77" i="9" a="1"/>
  <c r="SN77" i="9" s="1"/>
  <c r="SM77" i="9" a="1"/>
  <c r="SM77" i="9" s="1"/>
  <c r="SL77" i="9" a="1"/>
  <c r="SL77" i="9" s="1"/>
  <c r="SK77" i="9" a="1"/>
  <c r="SK77" i="9" s="1"/>
  <c r="SJ77" i="9" a="1"/>
  <c r="SJ77" i="9" s="1"/>
  <c r="SN76" i="9" a="1"/>
  <c r="SN76" i="9" s="1"/>
  <c r="SM76" i="9" a="1"/>
  <c r="SM76" i="9" s="1"/>
  <c r="SL76" i="9" a="1"/>
  <c r="SL76" i="9" s="1"/>
  <c r="SK76" i="9" a="1"/>
  <c r="SK76" i="9" s="1"/>
  <c r="SJ76" i="9" a="1"/>
  <c r="SJ76" i="9" s="1"/>
  <c r="SN75" i="9" a="1"/>
  <c r="SN75" i="9" s="1"/>
  <c r="SM75" i="9" a="1"/>
  <c r="SM75" i="9" s="1"/>
  <c r="SL75" i="9" a="1"/>
  <c r="SL75" i="9" s="1"/>
  <c r="SK75" i="9" a="1"/>
  <c r="SK75" i="9" s="1"/>
  <c r="SJ75" i="9" a="1"/>
  <c r="SJ75" i="9" s="1"/>
  <c r="SN74" i="9" a="1"/>
  <c r="SN74" i="9" s="1"/>
  <c r="SM74" i="9" a="1"/>
  <c r="SM74" i="9" s="1"/>
  <c r="SL74" i="9" a="1"/>
  <c r="SL74" i="9" s="1"/>
  <c r="SK74" i="9" a="1"/>
  <c r="SK74" i="9" s="1"/>
  <c r="SJ74" i="9" a="1"/>
  <c r="SJ74" i="9" s="1"/>
  <c r="SN73" i="9" a="1"/>
  <c r="SN73" i="9" s="1"/>
  <c r="SM73" i="9" a="1"/>
  <c r="SM73" i="9" s="1"/>
  <c r="SL73" i="9" a="1"/>
  <c r="SL73" i="9" s="1"/>
  <c r="SK73" i="9" a="1"/>
  <c r="SK73" i="9" s="1"/>
  <c r="SJ73" i="9" a="1"/>
  <c r="SJ73" i="9" s="1"/>
  <c r="SN72" i="9" a="1"/>
  <c r="SN72" i="9" s="1"/>
  <c r="SM72" i="9" a="1"/>
  <c r="SM72" i="9" s="1"/>
  <c r="SL72" i="9" a="1"/>
  <c r="SL72" i="9" s="1"/>
  <c r="SK72" i="9" a="1"/>
  <c r="SK72" i="9" s="1"/>
  <c r="SJ72" i="9" a="1"/>
  <c r="SJ72" i="9" s="1"/>
  <c r="SN71" i="9" a="1"/>
  <c r="SN71" i="9" s="1"/>
  <c r="SM71" i="9" a="1"/>
  <c r="SM71" i="9" s="1"/>
  <c r="SL71" i="9" a="1"/>
  <c r="SL71" i="9" s="1"/>
  <c r="SK71" i="9" a="1"/>
  <c r="SK71" i="9" s="1"/>
  <c r="SJ71" i="9" a="1"/>
  <c r="SJ71" i="9" s="1"/>
  <c r="SN70" i="9" a="1"/>
  <c r="SN70" i="9" s="1"/>
  <c r="SM70" i="9" a="1"/>
  <c r="SM70" i="9" s="1"/>
  <c r="SL70" i="9" a="1"/>
  <c r="SL70" i="9" s="1"/>
  <c r="SK70" i="9" a="1"/>
  <c r="SK70" i="9" s="1"/>
  <c r="SJ70" i="9" a="1"/>
  <c r="SJ70" i="9" s="1"/>
  <c r="SN69" i="9" a="1"/>
  <c r="SN69" i="9" s="1"/>
  <c r="SM69" i="9" a="1"/>
  <c r="SM69" i="9" s="1"/>
  <c r="SL69" i="9" a="1"/>
  <c r="SL69" i="9" s="1"/>
  <c r="SK69" i="9" a="1"/>
  <c r="SK69" i="9" s="1"/>
  <c r="SJ69" i="9" a="1"/>
  <c r="SJ69" i="9" s="1"/>
  <c r="SN68" i="9" a="1"/>
  <c r="SN68" i="9" s="1"/>
  <c r="SM68" i="9" a="1"/>
  <c r="SM68" i="9" s="1"/>
  <c r="SL68" i="9" a="1"/>
  <c r="SL68" i="9" s="1"/>
  <c r="SK68" i="9" a="1"/>
  <c r="SK68" i="9" s="1"/>
  <c r="SJ68" i="9" a="1"/>
  <c r="SJ68" i="9" s="1"/>
  <c r="SN67" i="9" a="1"/>
  <c r="SN67" i="9" s="1"/>
  <c r="SM67" i="9" a="1"/>
  <c r="SM67" i="9" s="1"/>
  <c r="SL67" i="9" a="1"/>
  <c r="SL67" i="9" s="1"/>
  <c r="SK67" i="9" a="1"/>
  <c r="SK67" i="9" s="1"/>
  <c r="SJ67" i="9" a="1"/>
  <c r="SJ67" i="9" s="1"/>
  <c r="SN66" i="9" a="1"/>
  <c r="SN66" i="9" s="1"/>
  <c r="SM66" i="9" a="1"/>
  <c r="SM66" i="9" s="1"/>
  <c r="SL66" i="9" a="1"/>
  <c r="SL66" i="9" s="1"/>
  <c r="SK66" i="9" a="1"/>
  <c r="SK66" i="9" s="1"/>
  <c r="SJ66" i="9" a="1"/>
  <c r="SJ66" i="9" s="1"/>
  <c r="SN65" i="9" a="1"/>
  <c r="SN65" i="9" s="1"/>
  <c r="SM65" i="9" a="1"/>
  <c r="SM65" i="9" s="1"/>
  <c r="SL65" i="9" a="1"/>
  <c r="SL65" i="9" s="1"/>
  <c r="SK65" i="9" a="1"/>
  <c r="SK65" i="9" s="1"/>
  <c r="SJ65" i="9" a="1"/>
  <c r="SJ65" i="9" s="1"/>
  <c r="SN64" i="9" a="1"/>
  <c r="SN64" i="9" s="1"/>
  <c r="SM64" i="9" a="1"/>
  <c r="SM64" i="9" s="1"/>
  <c r="SL64" i="9" a="1"/>
  <c r="SL64" i="9" s="1"/>
  <c r="SK64" i="9" a="1"/>
  <c r="SK64" i="9" s="1"/>
  <c r="SJ64" i="9" a="1"/>
  <c r="SJ64" i="9" s="1"/>
  <c r="SN63" i="9" a="1"/>
  <c r="SN63" i="9" s="1"/>
  <c r="SM63" i="9" a="1"/>
  <c r="SM63" i="9" s="1"/>
  <c r="SL63" i="9" a="1"/>
  <c r="SL63" i="9" s="1"/>
  <c r="SK63" i="9" a="1"/>
  <c r="SK63" i="9" s="1"/>
  <c r="SJ63" i="9" a="1"/>
  <c r="SJ63" i="9" s="1"/>
  <c r="SN62" i="9" a="1"/>
  <c r="SN62" i="9" s="1"/>
  <c r="SM62" i="9" a="1"/>
  <c r="SM62" i="9" s="1"/>
  <c r="SL62" i="9" a="1"/>
  <c r="SL62" i="9" s="1"/>
  <c r="SK62" i="9" a="1"/>
  <c r="SK62" i="9" s="1"/>
  <c r="SJ62" i="9" a="1"/>
  <c r="SJ62" i="9" s="1"/>
  <c r="SN61" i="9" a="1"/>
  <c r="SN61" i="9" s="1"/>
  <c r="SM61" i="9" a="1"/>
  <c r="SM61" i="9" s="1"/>
  <c r="SL61" i="9" a="1"/>
  <c r="SL61" i="9" s="1"/>
  <c r="SK61" i="9" a="1"/>
  <c r="SK61" i="9" s="1"/>
  <c r="SJ61" i="9" a="1"/>
  <c r="SJ61" i="9" s="1"/>
  <c r="SN60" i="9" a="1"/>
  <c r="SN60" i="9" s="1"/>
  <c r="SM60" i="9" a="1"/>
  <c r="SM60" i="9" s="1"/>
  <c r="SL60" i="9" a="1"/>
  <c r="SL60" i="9" s="1"/>
  <c r="SK60" i="9" a="1"/>
  <c r="SK60" i="9" s="1"/>
  <c r="SJ60" i="9" a="1"/>
  <c r="SJ60" i="9" s="1"/>
  <c r="SN59" i="9" a="1"/>
  <c r="SN59" i="9" s="1"/>
  <c r="SM59" i="9" a="1"/>
  <c r="SM59" i="9" s="1"/>
  <c r="SL59" i="9" a="1"/>
  <c r="SL59" i="9" s="1"/>
  <c r="SK59" i="9" a="1"/>
  <c r="SK59" i="9" s="1"/>
  <c r="SJ59" i="9" a="1"/>
  <c r="SJ59" i="9" s="1"/>
  <c r="SN58" i="9" a="1"/>
  <c r="SN58" i="9" s="1"/>
  <c r="SM58" i="9" a="1"/>
  <c r="SM58" i="9" s="1"/>
  <c r="SL58" i="9" a="1"/>
  <c r="SL58" i="9" s="1"/>
  <c r="SK58" i="9" a="1"/>
  <c r="SK58" i="9" s="1"/>
  <c r="SJ58" i="9" a="1"/>
  <c r="SJ58" i="9" s="1"/>
  <c r="SN57" i="9" a="1"/>
  <c r="SN57" i="9" s="1"/>
  <c r="SM57" i="9" a="1"/>
  <c r="SM57" i="9" s="1"/>
  <c r="SL57" i="9" a="1"/>
  <c r="SL57" i="9" s="1"/>
  <c r="SK57" i="9" a="1"/>
  <c r="SK57" i="9" s="1"/>
  <c r="SJ57" i="9" a="1"/>
  <c r="SJ57" i="9" s="1"/>
  <c r="SN56" i="9" a="1"/>
  <c r="SN56" i="9" s="1"/>
  <c r="SM56" i="9" a="1"/>
  <c r="SM56" i="9" s="1"/>
  <c r="SL56" i="9" a="1"/>
  <c r="SL56" i="9" s="1"/>
  <c r="SK56" i="9" a="1"/>
  <c r="SK56" i="9" s="1"/>
  <c r="SJ56" i="9" a="1"/>
  <c r="SJ56" i="9" s="1"/>
  <c r="SN55" i="9" a="1"/>
  <c r="SN55" i="9" s="1"/>
  <c r="SM55" i="9" a="1"/>
  <c r="SM55" i="9" s="1"/>
  <c r="SL55" i="9" a="1"/>
  <c r="SL55" i="9" s="1"/>
  <c r="SK55" i="9" a="1"/>
  <c r="SK55" i="9" s="1"/>
  <c r="SJ55" i="9" a="1"/>
  <c r="SJ55" i="9" s="1"/>
  <c r="SN54" i="9" a="1"/>
  <c r="SN54" i="9" s="1"/>
  <c r="SM54" i="9" a="1"/>
  <c r="SM54" i="9" s="1"/>
  <c r="SL54" i="9" a="1"/>
  <c r="SL54" i="9" s="1"/>
  <c r="SK54" i="9" a="1"/>
  <c r="SK54" i="9" s="1"/>
  <c r="SJ54" i="9" a="1"/>
  <c r="SJ54" i="9" s="1"/>
  <c r="SN53" i="9" a="1"/>
  <c r="SN53" i="9" s="1"/>
  <c r="SM53" i="9" a="1"/>
  <c r="SM53" i="9" s="1"/>
  <c r="SL53" i="9" a="1"/>
  <c r="SL53" i="9" s="1"/>
  <c r="SK53" i="9" a="1"/>
  <c r="SK53" i="9" s="1"/>
  <c r="SJ53" i="9" a="1"/>
  <c r="SJ53" i="9" s="1"/>
  <c r="SN52" i="9" a="1"/>
  <c r="SN52" i="9" s="1"/>
  <c r="SM52" i="9" a="1"/>
  <c r="SM52" i="9" s="1"/>
  <c r="SL52" i="9" a="1"/>
  <c r="SL52" i="9" s="1"/>
  <c r="SK52" i="9" a="1"/>
  <c r="SK52" i="9" s="1"/>
  <c r="SJ52" i="9" a="1"/>
  <c r="SJ52" i="9" s="1"/>
  <c r="SN51" i="9" a="1"/>
  <c r="SN51" i="9" s="1"/>
  <c r="SM51" i="9" a="1"/>
  <c r="SM51" i="9" s="1"/>
  <c r="SL51" i="9" a="1"/>
  <c r="SL51" i="9" s="1"/>
  <c r="SK51" i="9" a="1"/>
  <c r="SK51" i="9" s="1"/>
  <c r="SJ51" i="9" a="1"/>
  <c r="SJ51" i="9" s="1"/>
  <c r="SN50" i="9" a="1"/>
  <c r="SN50" i="9" s="1"/>
  <c r="SM50" i="9" a="1"/>
  <c r="SM50" i="9" s="1"/>
  <c r="SL50" i="9" a="1"/>
  <c r="SL50" i="9" s="1"/>
  <c r="SK50" i="9" a="1"/>
  <c r="SK50" i="9" s="1"/>
  <c r="SJ50" i="9" a="1"/>
  <c r="SJ50" i="9" s="1"/>
  <c r="SN49" i="9" a="1"/>
  <c r="SN49" i="9" s="1"/>
  <c r="SM49" i="9" a="1"/>
  <c r="SM49" i="9" s="1"/>
  <c r="SL49" i="9" a="1"/>
  <c r="SL49" i="9" s="1"/>
  <c r="SK49" i="9" a="1"/>
  <c r="SK49" i="9" s="1"/>
  <c r="SJ49" i="9" a="1"/>
  <c r="SJ49" i="9" s="1"/>
  <c r="SN48" i="9" a="1"/>
  <c r="SN48" i="9" s="1"/>
  <c r="SM48" i="9" a="1"/>
  <c r="SM48" i="9" s="1"/>
  <c r="SL48" i="9" a="1"/>
  <c r="SL48" i="9" s="1"/>
  <c r="SK48" i="9" a="1"/>
  <c r="SK48" i="9" s="1"/>
  <c r="SJ48" i="9" a="1"/>
  <c r="SJ48" i="9" s="1"/>
  <c r="SN47" i="9" a="1"/>
  <c r="SN47" i="9" s="1"/>
  <c r="SM47" i="9" a="1"/>
  <c r="SM47" i="9" s="1"/>
  <c r="SL47" i="9" a="1"/>
  <c r="SL47" i="9" s="1"/>
  <c r="SK47" i="9" a="1"/>
  <c r="SK47" i="9" s="1"/>
  <c r="SJ47" i="9" a="1"/>
  <c r="SJ47" i="9" s="1"/>
  <c r="SN46" i="9" a="1"/>
  <c r="SN46" i="9" s="1"/>
  <c r="SM46" i="9" a="1"/>
  <c r="SM46" i="9" s="1"/>
  <c r="SL46" i="9" a="1"/>
  <c r="SL46" i="9" s="1"/>
  <c r="SK46" i="9" a="1"/>
  <c r="SK46" i="9" s="1"/>
  <c r="SJ46" i="9" a="1"/>
  <c r="SJ46" i="9" s="1"/>
  <c r="SN45" i="9" a="1"/>
  <c r="SN45" i="9" s="1"/>
  <c r="SM45" i="9" a="1"/>
  <c r="SM45" i="9" s="1"/>
  <c r="SL45" i="9" a="1"/>
  <c r="SL45" i="9" s="1"/>
  <c r="SK45" i="9" a="1"/>
  <c r="SK45" i="9" s="1"/>
  <c r="SJ45" i="9" a="1"/>
  <c r="SJ45" i="9" s="1"/>
  <c r="SN44" i="9" a="1"/>
  <c r="SN44" i="9" s="1"/>
  <c r="SM44" i="9" a="1"/>
  <c r="SM44" i="9" s="1"/>
  <c r="SL44" i="9" a="1"/>
  <c r="SL44" i="9" s="1"/>
  <c r="SK44" i="9" a="1"/>
  <c r="SK44" i="9" s="1"/>
  <c r="SJ44" i="9" a="1"/>
  <c r="SJ44" i="9" s="1"/>
  <c r="SN43" i="9" a="1"/>
  <c r="SN43" i="9" s="1"/>
  <c r="SM43" i="9" a="1"/>
  <c r="SM43" i="9" s="1"/>
  <c r="SL43" i="9" a="1"/>
  <c r="SL43" i="9" s="1"/>
  <c r="SK43" i="9" a="1"/>
  <c r="SK43" i="9" s="1"/>
  <c r="SJ43" i="9" a="1"/>
  <c r="SJ43" i="9" s="1"/>
  <c r="SN42" i="9" a="1"/>
  <c r="SN42" i="9" s="1"/>
  <c r="SM42" i="9" a="1"/>
  <c r="SM42" i="9" s="1"/>
  <c r="SL42" i="9" a="1"/>
  <c r="SL42" i="9" s="1"/>
  <c r="SK42" i="9" a="1"/>
  <c r="SK42" i="9" s="1"/>
  <c r="SJ42" i="9" a="1"/>
  <c r="SJ42" i="9" s="1"/>
  <c r="SN41" i="9" a="1"/>
  <c r="SN41" i="9" s="1"/>
  <c r="SM41" i="9" a="1"/>
  <c r="SM41" i="9" s="1"/>
  <c r="SL41" i="9" a="1"/>
  <c r="SL41" i="9" s="1"/>
  <c r="SK41" i="9" a="1"/>
  <c r="SK41" i="9" s="1"/>
  <c r="SJ41" i="9" a="1"/>
  <c r="SJ41" i="9" s="1"/>
  <c r="SN40" i="9" a="1"/>
  <c r="SN40" i="9" s="1"/>
  <c r="SM40" i="9" a="1"/>
  <c r="SM40" i="9" s="1"/>
  <c r="SL40" i="9" a="1"/>
  <c r="SL40" i="9" s="1"/>
  <c r="SK40" i="9" a="1"/>
  <c r="SK40" i="9" s="1"/>
  <c r="SJ40" i="9" a="1"/>
  <c r="SJ40" i="9" s="1"/>
  <c r="SN39" i="9" a="1"/>
  <c r="SN39" i="9" s="1"/>
  <c r="SM39" i="9" a="1"/>
  <c r="SM39" i="9" s="1"/>
  <c r="SL39" i="9" a="1"/>
  <c r="SL39" i="9" s="1"/>
  <c r="SK39" i="9" a="1"/>
  <c r="SK39" i="9" s="1"/>
  <c r="SJ39" i="9" a="1"/>
  <c r="SJ39" i="9" s="1"/>
  <c r="SN38" i="9" a="1"/>
  <c r="SN38" i="9" s="1"/>
  <c r="SM38" i="9" a="1"/>
  <c r="SM38" i="9" s="1"/>
  <c r="SL38" i="9" a="1"/>
  <c r="SL38" i="9" s="1"/>
  <c r="SK38" i="9" a="1"/>
  <c r="SK38" i="9" s="1"/>
  <c r="SJ38" i="9" a="1"/>
  <c r="SJ38" i="9" s="1"/>
  <c r="SN37" i="9" a="1"/>
  <c r="SN37" i="9" s="1"/>
  <c r="SM37" i="9" a="1"/>
  <c r="SM37" i="9" s="1"/>
  <c r="SL37" i="9" a="1"/>
  <c r="SL37" i="9" s="1"/>
  <c r="SK37" i="9" a="1"/>
  <c r="SK37" i="9" s="1"/>
  <c r="SJ37" i="9" a="1"/>
  <c r="SJ37" i="9" s="1"/>
  <c r="SN36" i="9" a="1"/>
  <c r="SN36" i="9" s="1"/>
  <c r="SM36" i="9" a="1"/>
  <c r="SM36" i="9" s="1"/>
  <c r="SL36" i="9" a="1"/>
  <c r="SL36" i="9" s="1"/>
  <c r="SK36" i="9" a="1"/>
  <c r="SK36" i="9" s="1"/>
  <c r="SJ36" i="9" a="1"/>
  <c r="SJ36" i="9" s="1"/>
  <c r="SN35" i="9" a="1"/>
  <c r="SN35" i="9" s="1"/>
  <c r="SM35" i="9" a="1"/>
  <c r="SM35" i="9" s="1"/>
  <c r="SL35" i="9" a="1"/>
  <c r="SL35" i="9" s="1"/>
  <c r="SK35" i="9" a="1"/>
  <c r="SK35" i="9" s="1"/>
  <c r="SJ35" i="9" a="1"/>
  <c r="SJ35" i="9" s="1"/>
  <c r="SN34" i="9" a="1"/>
  <c r="SN34" i="9" s="1"/>
  <c r="SM34" i="9" a="1"/>
  <c r="SM34" i="9" s="1"/>
  <c r="SL34" i="9" a="1"/>
  <c r="SL34" i="9" s="1"/>
  <c r="SK34" i="9" a="1"/>
  <c r="SK34" i="9" s="1"/>
  <c r="SJ34" i="9" a="1"/>
  <c r="SJ34" i="9" s="1"/>
  <c r="SN33" i="9" a="1"/>
  <c r="SN33" i="9" s="1"/>
  <c r="SM33" i="9" a="1"/>
  <c r="SM33" i="9" s="1"/>
  <c r="SL33" i="9" a="1"/>
  <c r="SL33" i="9" s="1"/>
  <c r="SK33" i="9" a="1"/>
  <c r="SK33" i="9" s="1"/>
  <c r="SJ33" i="9" a="1"/>
  <c r="SJ33" i="9" s="1"/>
  <c r="SN32" i="9" a="1"/>
  <c r="SN32" i="9" s="1"/>
  <c r="SM32" i="9" a="1"/>
  <c r="SM32" i="9" s="1"/>
  <c r="SL32" i="9" a="1"/>
  <c r="SL32" i="9" s="1"/>
  <c r="SK32" i="9" a="1"/>
  <c r="SK32" i="9" s="1"/>
  <c r="SJ32" i="9" a="1"/>
  <c r="SJ32" i="9" s="1"/>
  <c r="SN31" i="9" a="1"/>
  <c r="SN31" i="9" s="1"/>
  <c r="SM31" i="9" a="1"/>
  <c r="SM31" i="9" s="1"/>
  <c r="SL31" i="9" a="1"/>
  <c r="SL31" i="9" s="1"/>
  <c r="SK31" i="9" a="1"/>
  <c r="SK31" i="9" s="1"/>
  <c r="SJ31" i="9" a="1"/>
  <c r="SJ31" i="9" s="1"/>
  <c r="SN30" i="9" a="1"/>
  <c r="SN30" i="9" s="1"/>
  <c r="SM30" i="9" a="1"/>
  <c r="SM30" i="9" s="1"/>
  <c r="SL30" i="9" a="1"/>
  <c r="SL30" i="9" s="1"/>
  <c r="SK30" i="9" a="1"/>
  <c r="SK30" i="9" s="1"/>
  <c r="SJ30" i="9" a="1"/>
  <c r="SJ30" i="9" s="1"/>
  <c r="SN29" i="9" a="1"/>
  <c r="SN29" i="9" s="1"/>
  <c r="SM29" i="9" a="1"/>
  <c r="SM29" i="9" s="1"/>
  <c r="SL29" i="9" a="1"/>
  <c r="SL29" i="9" s="1"/>
  <c r="SK29" i="9" a="1"/>
  <c r="SK29" i="9" s="1"/>
  <c r="SJ29" i="9" a="1"/>
  <c r="SJ29" i="9" s="1"/>
  <c r="SN28" i="9" a="1"/>
  <c r="SN28" i="9" s="1"/>
  <c r="SM28" i="9" a="1"/>
  <c r="SM28" i="9" s="1"/>
  <c r="SL28" i="9" a="1"/>
  <c r="SL28" i="9" s="1"/>
  <c r="SK28" i="9" a="1"/>
  <c r="SK28" i="9" s="1"/>
  <c r="SJ28" i="9" a="1"/>
  <c r="SJ28" i="9" s="1"/>
  <c r="SN27" i="9" a="1"/>
  <c r="SN27" i="9" s="1"/>
  <c r="SM27" i="9" a="1"/>
  <c r="SM27" i="9" s="1"/>
  <c r="SL27" i="9" a="1"/>
  <c r="SL27" i="9" s="1"/>
  <c r="SK27" i="9" a="1"/>
  <c r="SK27" i="9" s="1"/>
  <c r="SJ27" i="9" a="1"/>
  <c r="SJ27" i="9" s="1"/>
  <c r="SN26" i="9" a="1"/>
  <c r="SN26" i="9" s="1"/>
  <c r="SM26" i="9" a="1"/>
  <c r="SM26" i="9" s="1"/>
  <c r="SL26" i="9" a="1"/>
  <c r="SL26" i="9" s="1"/>
  <c r="SK26" i="9" a="1"/>
  <c r="SK26" i="9" s="1"/>
  <c r="SJ26" i="9" a="1"/>
  <c r="SJ26" i="9" s="1"/>
  <c r="SN25" i="9" a="1"/>
  <c r="SN25" i="9" s="1"/>
  <c r="SM25" i="9" a="1"/>
  <c r="SM25" i="9" s="1"/>
  <c r="SL25" i="9" a="1"/>
  <c r="SL25" i="9" s="1"/>
  <c r="SK25" i="9" a="1"/>
  <c r="SK25" i="9" s="1"/>
  <c r="SJ25" i="9" a="1"/>
  <c r="SJ25" i="9" s="1"/>
  <c r="SN24" i="9" a="1"/>
  <c r="SN24" i="9" s="1"/>
  <c r="SM24" i="9" a="1"/>
  <c r="SM24" i="9" s="1"/>
  <c r="SL24" i="9" a="1"/>
  <c r="SL24" i="9" s="1"/>
  <c r="SK24" i="9" a="1"/>
  <c r="SK24" i="9" s="1"/>
  <c r="SJ24" i="9" a="1"/>
  <c r="SJ24" i="9" s="1"/>
  <c r="SN23" i="9" a="1"/>
  <c r="SN23" i="9" s="1"/>
  <c r="SM23" i="9" a="1"/>
  <c r="SM23" i="9" s="1"/>
  <c r="SL23" i="9" a="1"/>
  <c r="SL23" i="9" s="1"/>
  <c r="SK23" i="9" a="1"/>
  <c r="SK23" i="9" s="1"/>
  <c r="SJ23" i="9" a="1"/>
  <c r="SJ23" i="9" s="1"/>
  <c r="SN22" i="9" a="1"/>
  <c r="SN22" i="9" s="1"/>
  <c r="SM22" i="9" a="1"/>
  <c r="SM22" i="9" s="1"/>
  <c r="SL22" i="9" a="1"/>
  <c r="SL22" i="9" s="1"/>
  <c r="SK22" i="9" a="1"/>
  <c r="SK22" i="9" s="1"/>
  <c r="SJ22" i="9" a="1"/>
  <c r="SJ22" i="9" s="1"/>
  <c r="SN21" i="9" a="1"/>
  <c r="SN21" i="9" s="1"/>
  <c r="SM21" i="9" a="1"/>
  <c r="SM21" i="9" s="1"/>
  <c r="SL21" i="9" a="1"/>
  <c r="SL21" i="9" s="1"/>
  <c r="SK21" i="9" a="1"/>
  <c r="SK21" i="9" s="1"/>
  <c r="SJ21" i="9" a="1"/>
  <c r="SJ21" i="9" s="1"/>
  <c r="SN20" i="9" a="1"/>
  <c r="SN20" i="9" s="1"/>
  <c r="SM20" i="9" a="1"/>
  <c r="SM20" i="9" s="1"/>
  <c r="SL20" i="9" a="1"/>
  <c r="SL20" i="9" s="1"/>
  <c r="SK20" i="9" a="1"/>
  <c r="SK20" i="9" s="1"/>
  <c r="SJ20" i="9" a="1"/>
  <c r="SJ20" i="9" s="1"/>
  <c r="SN19" i="9" a="1"/>
  <c r="SN19" i="9" s="1"/>
  <c r="SM19" i="9" a="1"/>
  <c r="SM19" i="9" s="1"/>
  <c r="SL19" i="9" a="1"/>
  <c r="SL19" i="9" s="1"/>
  <c r="SK19" i="9" a="1"/>
  <c r="SK19" i="9" s="1"/>
  <c r="SJ19" i="9" a="1"/>
  <c r="SJ19" i="9" s="1"/>
  <c r="SN18" i="9" a="1"/>
  <c r="SN18" i="9" s="1"/>
  <c r="SM18" i="9" a="1"/>
  <c r="SM18" i="9" s="1"/>
  <c r="SL18" i="9" a="1"/>
  <c r="SL18" i="9" s="1"/>
  <c r="SK18" i="9" a="1"/>
  <c r="SK18" i="9" s="1"/>
  <c r="SJ18" i="9" a="1"/>
  <c r="SJ18" i="9" s="1"/>
  <c r="SN17" i="9" a="1"/>
  <c r="SN17" i="9" s="1"/>
  <c r="SM17" i="9" a="1"/>
  <c r="SM17" i="9" s="1"/>
  <c r="SL17" i="9" a="1"/>
  <c r="SL17" i="9" s="1"/>
  <c r="SK17" i="9" a="1"/>
  <c r="SK17" i="9" s="1"/>
  <c r="SJ17" i="9" a="1"/>
  <c r="SJ17" i="9" s="1"/>
  <c r="SN16" i="9" a="1"/>
  <c r="SN16" i="9" s="1"/>
  <c r="SM16" i="9" a="1"/>
  <c r="SM16" i="9" s="1"/>
  <c r="SL16" i="9" a="1"/>
  <c r="SL16" i="9" s="1"/>
  <c r="SK16" i="9" a="1"/>
  <c r="SK16" i="9" s="1"/>
  <c r="SJ16" i="9" a="1"/>
  <c r="SJ16" i="9" s="1"/>
  <c r="SN15" i="9" a="1"/>
  <c r="SN15" i="9" s="1"/>
  <c r="SM15" i="9" a="1"/>
  <c r="SM15" i="9" s="1"/>
  <c r="SL15" i="9" a="1"/>
  <c r="SL15" i="9" s="1"/>
  <c r="SK15" i="9" a="1"/>
  <c r="SK15" i="9" s="1"/>
  <c r="SJ15" i="9" a="1"/>
  <c r="SJ15" i="9" s="1"/>
  <c r="SN14" i="9" a="1"/>
  <c r="SN14" i="9" s="1"/>
  <c r="SM14" i="9" a="1"/>
  <c r="SM14" i="9" s="1"/>
  <c r="SL14" i="9" a="1"/>
  <c r="SL14" i="9" s="1"/>
  <c r="SK14" i="9" a="1"/>
  <c r="SK14" i="9" s="1"/>
  <c r="SJ14" i="9" a="1"/>
  <c r="SJ14" i="9" s="1"/>
  <c r="SN13" i="9" a="1"/>
  <c r="SN13" i="9" s="1"/>
  <c r="SM13" i="9" a="1"/>
  <c r="SM13" i="9" s="1"/>
  <c r="SL13" i="9" a="1"/>
  <c r="SL13" i="9" s="1"/>
  <c r="SK13" i="9" a="1"/>
  <c r="SK13" i="9" s="1"/>
  <c r="SJ13" i="9" a="1"/>
  <c r="SJ13" i="9" s="1"/>
  <c r="SN12" i="9" a="1"/>
  <c r="SN12" i="9" s="1"/>
  <c r="SM12" i="9" a="1"/>
  <c r="SM12" i="9" s="1"/>
  <c r="SL12" i="9" a="1"/>
  <c r="SL12" i="9" s="1"/>
  <c r="SK12" i="9" a="1"/>
  <c r="SK12" i="9" s="1"/>
  <c r="SJ12" i="9" a="1"/>
  <c r="SJ12" i="9" s="1"/>
  <c r="SN11" i="9" a="1"/>
  <c r="SN11" i="9" s="1"/>
  <c r="SM11" i="9" a="1"/>
  <c r="SM11" i="9" s="1"/>
  <c r="SL11" i="9" a="1"/>
  <c r="SL11" i="9" s="1"/>
  <c r="SK11" i="9" a="1"/>
  <c r="SK11" i="9" s="1"/>
  <c r="SJ11" i="9" a="1"/>
  <c r="SJ11" i="9" s="1"/>
  <c r="SN10" i="9" a="1"/>
  <c r="SN10" i="9" s="1"/>
  <c r="SM10" i="9" a="1"/>
  <c r="SM10" i="9" s="1"/>
  <c r="SL10" i="9" a="1"/>
  <c r="SL10" i="9" s="1"/>
  <c r="SK10" i="9" a="1"/>
  <c r="SK10" i="9" s="1"/>
  <c r="SJ10" i="9" a="1"/>
  <c r="SJ10" i="9" s="1"/>
  <c r="SN9" i="9" a="1"/>
  <c r="SN9" i="9" s="1"/>
  <c r="SM9" i="9" a="1"/>
  <c r="SM9" i="9" s="1"/>
  <c r="SL9" i="9" a="1"/>
  <c r="SL9" i="9" s="1"/>
  <c r="SK9" i="9" a="1"/>
  <c r="SK9" i="9" s="1"/>
  <c r="SJ9" i="9" a="1"/>
  <c r="SJ9" i="9" s="1"/>
  <c r="SN8" i="9" a="1"/>
  <c r="SN8" i="9" s="1"/>
  <c r="SM8" i="9" a="1"/>
  <c r="SM8" i="9" s="1"/>
  <c r="SL8" i="9" a="1"/>
  <c r="SL8" i="9" s="1"/>
  <c r="SK8" i="9" a="1"/>
  <c r="SK8" i="9" s="1"/>
  <c r="SJ8" i="9" a="1"/>
  <c r="SJ8" i="9" s="1"/>
  <c r="SL7" i="9" a="1"/>
  <c r="SL7" i="9" s="1"/>
  <c r="SJ7" i="9" a="1"/>
  <c r="SJ7" i="9" s="1"/>
  <c r="RQ5" i="9"/>
  <c r="RI5" i="9"/>
  <c r="QK5" i="9"/>
  <c r="QC5" i="9"/>
  <c r="SM7" i="9" a="1"/>
  <c r="SM7" i="9" s="1"/>
  <c r="PE5" i="9"/>
  <c r="OW5" i="9"/>
  <c r="SN7" i="9" a="1"/>
  <c r="SN7" i="9" s="1"/>
  <c r="SI5" i="9"/>
  <c r="SH5" i="9"/>
  <c r="SG5" i="9"/>
  <c r="SF5" i="9"/>
  <c r="SE5" i="9"/>
  <c r="SD5" i="9"/>
  <c r="SC5" i="9"/>
  <c r="SB5" i="9"/>
  <c r="SA5" i="9"/>
  <c r="RZ5" i="9"/>
  <c r="RY5" i="9"/>
  <c r="RX5" i="9"/>
  <c r="RW5" i="9"/>
  <c r="RV5" i="9"/>
  <c r="RU5" i="9"/>
  <c r="RT5" i="9"/>
  <c r="RS5" i="9"/>
  <c r="RR5" i="9"/>
  <c r="RP5" i="9"/>
  <c r="RO5" i="9"/>
  <c r="RN5" i="9"/>
  <c r="RM5" i="9"/>
  <c r="RL5" i="9"/>
  <c r="RK5" i="9"/>
  <c r="RJ5" i="9"/>
  <c r="RH5" i="9"/>
  <c r="RG5" i="9"/>
  <c r="RF5" i="9"/>
  <c r="RE5" i="9"/>
  <c r="RD5" i="9"/>
  <c r="RC5" i="9"/>
  <c r="RB5" i="9"/>
  <c r="RA5" i="9"/>
  <c r="QZ5" i="9"/>
  <c r="QY5" i="9"/>
  <c r="QX5" i="9"/>
  <c r="QW5" i="9"/>
  <c r="QV5" i="9"/>
  <c r="QU5" i="9"/>
  <c r="QT5" i="9"/>
  <c r="QS5" i="9"/>
  <c r="QR5" i="9"/>
  <c r="QQ5" i="9"/>
  <c r="QP5" i="9"/>
  <c r="QO5" i="9"/>
  <c r="QN5" i="9"/>
  <c r="QM5" i="9"/>
  <c r="QL5" i="9"/>
  <c r="QJ5" i="9"/>
  <c r="QI5" i="9"/>
  <c r="QH5" i="9"/>
  <c r="QG5" i="9"/>
  <c r="QF5" i="9"/>
  <c r="QE5" i="9"/>
  <c r="QD5" i="9"/>
  <c r="QB5" i="9"/>
  <c r="QA5" i="9"/>
  <c r="PZ5" i="9"/>
  <c r="PY5" i="9"/>
  <c r="PX5" i="9"/>
  <c r="PW5" i="9"/>
  <c r="PV5" i="9"/>
  <c r="PU5" i="9"/>
  <c r="PT5" i="9"/>
  <c r="PS5" i="9"/>
  <c r="PR5" i="9"/>
  <c r="PQ5" i="9"/>
  <c r="PP5" i="9"/>
  <c r="PO5" i="9"/>
  <c r="PN5" i="9"/>
  <c r="PM5" i="9"/>
  <c r="PL5" i="9"/>
  <c r="PK5" i="9"/>
  <c r="PJ5" i="9"/>
  <c r="PI5" i="9"/>
  <c r="PH5" i="9"/>
  <c r="PG5" i="9"/>
  <c r="PF5" i="9"/>
  <c r="PD5" i="9"/>
  <c r="PC5" i="9"/>
  <c r="PB5" i="9"/>
  <c r="PA5" i="9"/>
  <c r="OZ5" i="9"/>
  <c r="OY5" i="9"/>
  <c r="OX5" i="9"/>
  <c r="OV5" i="9"/>
  <c r="OU5" i="9"/>
  <c r="OT5" i="9"/>
  <c r="OS5" i="9"/>
  <c r="OR5" i="9"/>
  <c r="LH156" i="4" a="1"/>
  <c r="LH156" i="4" s="1"/>
  <c r="LG156" i="4" a="1"/>
  <c r="LG156" i="4" s="1"/>
  <c r="LF156" i="4" a="1"/>
  <c r="LF156" i="4" s="1"/>
  <c r="LE156" i="4" a="1"/>
  <c r="LE156" i="4" s="1"/>
  <c r="LD156" i="4" a="1"/>
  <c r="LD156" i="4" s="1"/>
  <c r="LC156" i="4" a="1"/>
  <c r="LC156" i="4" s="1"/>
  <c r="LB156" i="4" a="1"/>
  <c r="LB156" i="4" s="1"/>
  <c r="IG156" i="4" a="1"/>
  <c r="IG156" i="4" s="1"/>
  <c r="IF156" i="4" a="1"/>
  <c r="IF156" i="4" s="1"/>
  <c r="IE156" i="4" a="1"/>
  <c r="IE156" i="4" s="1"/>
  <c r="ID156" i="4" a="1"/>
  <c r="ID156" i="4" s="1"/>
  <c r="IC156" i="4" a="1"/>
  <c r="IC156" i="4" s="1"/>
  <c r="IB156" i="4" a="1"/>
  <c r="IB156" i="4" s="1"/>
  <c r="IA156" i="4" a="1"/>
  <c r="IA156" i="4" s="1"/>
  <c r="FF156" i="4" a="1"/>
  <c r="FF156" i="4" s="1"/>
  <c r="FE156" i="4" a="1"/>
  <c r="FE156" i="4" s="1"/>
  <c r="FD156" i="4" a="1"/>
  <c r="FD156" i="4" s="1"/>
  <c r="FC156" i="4" a="1"/>
  <c r="FC156" i="4" s="1"/>
  <c r="FB156" i="4" a="1"/>
  <c r="FB156" i="4" s="1"/>
  <c r="FA156" i="4" a="1"/>
  <c r="FA156" i="4" s="1"/>
  <c r="EZ156" i="4" a="1"/>
  <c r="EZ156" i="4" s="1"/>
  <c r="CE156" i="4" a="1"/>
  <c r="CE156" i="4" s="1"/>
  <c r="CD156" i="4" a="1"/>
  <c r="CD156" i="4" s="1"/>
  <c r="CC156" i="4" a="1"/>
  <c r="CC156" i="4" s="1"/>
  <c r="CB156" i="4" a="1"/>
  <c r="CB156" i="4" s="1"/>
  <c r="CA156" i="4" a="1"/>
  <c r="CA156" i="4" s="1"/>
  <c r="BZ156" i="4" a="1"/>
  <c r="BZ156" i="4" s="1"/>
  <c r="BY156" i="4" a="1"/>
  <c r="BY156" i="4" s="1"/>
  <c r="LH155" i="4" a="1"/>
  <c r="LH155" i="4" s="1"/>
  <c r="LG155" i="4" a="1"/>
  <c r="LG155" i="4" s="1"/>
  <c r="LF155" i="4" a="1"/>
  <c r="LF155" i="4" s="1"/>
  <c r="LE155" i="4" a="1"/>
  <c r="LE155" i="4" s="1"/>
  <c r="LD155" i="4" a="1"/>
  <c r="LD155" i="4" s="1"/>
  <c r="LC155" i="4" a="1"/>
  <c r="LC155" i="4" s="1"/>
  <c r="LB155" i="4" a="1"/>
  <c r="LB155" i="4" s="1"/>
  <c r="IG155" i="4" a="1"/>
  <c r="IG155" i="4" s="1"/>
  <c r="IF155" i="4" a="1"/>
  <c r="IF155" i="4" s="1"/>
  <c r="IE155" i="4" a="1"/>
  <c r="IE155" i="4" s="1"/>
  <c r="ID155" i="4" a="1"/>
  <c r="ID155" i="4" s="1"/>
  <c r="IC155" i="4" a="1"/>
  <c r="IC155" i="4" s="1"/>
  <c r="IB155" i="4" a="1"/>
  <c r="IB155" i="4" s="1"/>
  <c r="IA155" i="4" a="1"/>
  <c r="IA155" i="4" s="1"/>
  <c r="FF155" i="4" a="1"/>
  <c r="FF155" i="4" s="1"/>
  <c r="FE155" i="4" a="1"/>
  <c r="FE155" i="4" s="1"/>
  <c r="FD155" i="4" a="1"/>
  <c r="FD155" i="4" s="1"/>
  <c r="FC155" i="4" a="1"/>
  <c r="FC155" i="4" s="1"/>
  <c r="FB155" i="4" a="1"/>
  <c r="FB155" i="4" s="1"/>
  <c r="FA155" i="4" a="1"/>
  <c r="FA155" i="4" s="1"/>
  <c r="EZ155" i="4" a="1"/>
  <c r="EZ155" i="4" s="1"/>
  <c r="CE155" i="4" a="1"/>
  <c r="CE155" i="4" s="1"/>
  <c r="CD155" i="4" a="1"/>
  <c r="CD155" i="4" s="1"/>
  <c r="CC155" i="4" a="1"/>
  <c r="CC155" i="4" s="1"/>
  <c r="CB155" i="4" a="1"/>
  <c r="CB155" i="4" s="1"/>
  <c r="CA155" i="4" a="1"/>
  <c r="CA155" i="4" s="1"/>
  <c r="BZ155" i="4" a="1"/>
  <c r="BZ155" i="4" s="1"/>
  <c r="BY155" i="4" a="1"/>
  <c r="BY155" i="4" s="1"/>
  <c r="J87" i="20"/>
  <c r="J88" i="20" s="1"/>
  <c r="J89" i="20" s="1"/>
  <c r="J90" i="20" s="1"/>
  <c r="J91" i="20" s="1"/>
  <c r="H86" i="19"/>
  <c r="C28" i="23"/>
  <c r="F54" i="21"/>
  <c r="F49" i="21"/>
  <c r="LH154" i="4" a="1"/>
  <c r="LH154" i="4" s="1"/>
  <c r="LG154" i="4" a="1"/>
  <c r="LG154" i="4" s="1"/>
  <c r="LF154" i="4" a="1"/>
  <c r="LF154" i="4" s="1"/>
  <c r="LE154" i="4" a="1"/>
  <c r="LE154" i="4" s="1"/>
  <c r="LD154" i="4" a="1"/>
  <c r="LD154" i="4" s="1"/>
  <c r="LC154" i="4" a="1"/>
  <c r="LC154" i="4" s="1"/>
  <c r="LB154" i="4" a="1"/>
  <c r="LB154" i="4" s="1"/>
  <c r="IG154" i="4" a="1"/>
  <c r="IG154" i="4" s="1"/>
  <c r="IF154" i="4" a="1"/>
  <c r="IF154" i="4" s="1"/>
  <c r="IE154" i="4" a="1"/>
  <c r="IE154" i="4" s="1"/>
  <c r="ID154" i="4" a="1"/>
  <c r="ID154" i="4" s="1"/>
  <c r="IC154" i="4" a="1"/>
  <c r="IC154" i="4" s="1"/>
  <c r="IB154" i="4" a="1"/>
  <c r="IB154" i="4" s="1"/>
  <c r="IA154" i="4" a="1"/>
  <c r="IA154" i="4" s="1"/>
  <c r="FF154" i="4" a="1"/>
  <c r="FF154" i="4" s="1"/>
  <c r="FE154" i="4" a="1"/>
  <c r="FE154" i="4" s="1"/>
  <c r="FD154" i="4" a="1"/>
  <c r="FD154" i="4" s="1"/>
  <c r="FC154" i="4" a="1"/>
  <c r="FC154" i="4" s="1"/>
  <c r="FB154" i="4" a="1"/>
  <c r="FB154" i="4" s="1"/>
  <c r="FA154" i="4" a="1"/>
  <c r="FA154" i="4" s="1"/>
  <c r="EZ154" i="4" a="1"/>
  <c r="EZ154" i="4" s="1"/>
  <c r="CE154" i="4" a="1"/>
  <c r="CE154" i="4" s="1"/>
  <c r="CD154" i="4" a="1"/>
  <c r="CD154" i="4" s="1"/>
  <c r="CC154" i="4" a="1"/>
  <c r="CC154" i="4" s="1"/>
  <c r="CB154" i="4" a="1"/>
  <c r="CB154" i="4" s="1"/>
  <c r="CA154" i="4" a="1"/>
  <c r="CA154" i="4" s="1"/>
  <c r="BZ154" i="4" a="1"/>
  <c r="BZ154" i="4" s="1"/>
  <c r="BY154" i="4" a="1"/>
  <c r="BY154" i="4" s="1"/>
  <c r="LH153" i="4" a="1"/>
  <c r="LH153" i="4" s="1"/>
  <c r="LG153" i="4" a="1"/>
  <c r="LG153" i="4" s="1"/>
  <c r="LF153" i="4" a="1"/>
  <c r="LF153" i="4" s="1"/>
  <c r="LE153" i="4" a="1"/>
  <c r="LE153" i="4" s="1"/>
  <c r="LD153" i="4" a="1"/>
  <c r="LD153" i="4" s="1"/>
  <c r="LC153" i="4" a="1"/>
  <c r="LC153" i="4" s="1"/>
  <c r="LB153" i="4" a="1"/>
  <c r="LB153" i="4" s="1"/>
  <c r="IG153" i="4" a="1"/>
  <c r="IG153" i="4" s="1"/>
  <c r="IF153" i="4" a="1"/>
  <c r="IF153" i="4" s="1"/>
  <c r="IE153" i="4" a="1"/>
  <c r="IE153" i="4" s="1"/>
  <c r="ID153" i="4" a="1"/>
  <c r="ID153" i="4" s="1"/>
  <c r="IC153" i="4" a="1"/>
  <c r="IC153" i="4" s="1"/>
  <c r="IB153" i="4" a="1"/>
  <c r="IB153" i="4" s="1"/>
  <c r="IA153" i="4" a="1"/>
  <c r="IA153" i="4" s="1"/>
  <c r="FF153" i="4" a="1"/>
  <c r="FF153" i="4" s="1"/>
  <c r="FE153" i="4" a="1"/>
  <c r="FE153" i="4" s="1"/>
  <c r="FD153" i="4" a="1"/>
  <c r="FD153" i="4" s="1"/>
  <c r="FC153" i="4" a="1"/>
  <c r="FC153" i="4" s="1"/>
  <c r="FB153" i="4" a="1"/>
  <c r="FB153" i="4" s="1"/>
  <c r="FA153" i="4" a="1"/>
  <c r="FA153" i="4" s="1"/>
  <c r="EZ153" i="4" a="1"/>
  <c r="EZ153" i="4" s="1"/>
  <c r="CE153" i="4" a="1"/>
  <c r="CE153" i="4" s="1"/>
  <c r="CD153" i="4" a="1"/>
  <c r="CD153" i="4" s="1"/>
  <c r="CC153" i="4" a="1"/>
  <c r="CC153" i="4" s="1"/>
  <c r="CB153" i="4" a="1"/>
  <c r="CB153" i="4" s="1"/>
  <c r="CA153" i="4" a="1"/>
  <c r="CA153" i="4" s="1"/>
  <c r="BZ153" i="4" a="1"/>
  <c r="BZ153" i="4" s="1"/>
  <c r="BY153" i="4" a="1"/>
  <c r="BY153" i="4" s="1"/>
  <c r="LH152" i="4" a="1"/>
  <c r="LH152" i="4" s="1"/>
  <c r="LG152" i="4" a="1"/>
  <c r="LG152" i="4" s="1"/>
  <c r="LD152" i="4" a="1"/>
  <c r="LD152" i="4" s="1"/>
  <c r="LC152" i="4" a="1"/>
  <c r="LC152" i="4" s="1"/>
  <c r="LB152" i="4" a="1"/>
  <c r="LB152" i="4" s="1"/>
  <c r="IG152" i="4" a="1"/>
  <c r="IG152" i="4" s="1"/>
  <c r="IF152" i="4" a="1"/>
  <c r="IF152" i="4" s="1"/>
  <c r="IE152" i="4" a="1"/>
  <c r="IE152" i="4" s="1"/>
  <c r="ID152" i="4" a="1"/>
  <c r="ID152" i="4" s="1"/>
  <c r="IC152" i="4" a="1"/>
  <c r="IC152" i="4" s="1"/>
  <c r="IB152" i="4" a="1"/>
  <c r="IB152" i="4" s="1"/>
  <c r="IA152" i="4" a="1"/>
  <c r="IA152" i="4" s="1"/>
  <c r="FF152" i="4" a="1"/>
  <c r="FF152" i="4" s="1"/>
  <c r="FE152" i="4" a="1"/>
  <c r="FE152" i="4" s="1"/>
  <c r="FD152" i="4" a="1"/>
  <c r="FD152" i="4" s="1"/>
  <c r="FC152" i="4" a="1"/>
  <c r="FC152" i="4" s="1"/>
  <c r="FB152" i="4" a="1"/>
  <c r="FB152" i="4" s="1"/>
  <c r="FA152" i="4" a="1"/>
  <c r="FA152" i="4" s="1"/>
  <c r="EZ152" i="4" a="1"/>
  <c r="EZ152" i="4" s="1"/>
  <c r="CE152" i="4" a="1"/>
  <c r="CE152" i="4" s="1"/>
  <c r="CD152" i="4" a="1"/>
  <c r="CD152" i="4" s="1"/>
  <c r="CC152" i="4" a="1"/>
  <c r="CC152" i="4" s="1"/>
  <c r="CB152" i="4" a="1"/>
  <c r="CB152" i="4" s="1"/>
  <c r="CA152" i="4" a="1"/>
  <c r="CA152" i="4" s="1"/>
  <c r="BZ152" i="4" a="1"/>
  <c r="BZ152" i="4" s="1"/>
  <c r="BY152" i="4" a="1"/>
  <c r="BY152" i="4" s="1"/>
  <c r="LH151" i="4" a="1"/>
  <c r="LH151" i="4" s="1"/>
  <c r="LG151" i="4" a="1"/>
  <c r="LG151" i="4" s="1"/>
  <c r="LF151" i="4" a="1"/>
  <c r="LF151" i="4" s="1"/>
  <c r="LE151" i="4" a="1"/>
  <c r="LE151" i="4" s="1"/>
  <c r="LD151" i="4" a="1"/>
  <c r="LD151" i="4" s="1"/>
  <c r="LC151" i="4" a="1"/>
  <c r="LC151" i="4" s="1"/>
  <c r="LB151" i="4" a="1"/>
  <c r="LB151" i="4" s="1"/>
  <c r="IG151" i="4" a="1"/>
  <c r="IG151" i="4" s="1"/>
  <c r="IF151" i="4" a="1"/>
  <c r="IF151" i="4" s="1"/>
  <c r="IE151" i="4" a="1"/>
  <c r="IE151" i="4" s="1"/>
  <c r="ID151" i="4" a="1"/>
  <c r="ID151" i="4" s="1"/>
  <c r="IC151" i="4" a="1"/>
  <c r="IC151" i="4" s="1"/>
  <c r="IB151" i="4" a="1"/>
  <c r="IB151" i="4" s="1"/>
  <c r="IA151" i="4" a="1"/>
  <c r="IA151" i="4" s="1"/>
  <c r="FF151" i="4" a="1"/>
  <c r="FF151" i="4" s="1"/>
  <c r="FE151" i="4" a="1"/>
  <c r="FE151" i="4" s="1"/>
  <c r="FD151" i="4" a="1"/>
  <c r="FD151" i="4" s="1"/>
  <c r="FC151" i="4" a="1"/>
  <c r="FC151" i="4" s="1"/>
  <c r="FB151" i="4" a="1"/>
  <c r="FB151" i="4" s="1"/>
  <c r="FA151" i="4" a="1"/>
  <c r="FA151" i="4" s="1"/>
  <c r="EZ151" i="4" a="1"/>
  <c r="EZ151" i="4" s="1"/>
  <c r="CE151" i="4" a="1"/>
  <c r="CE151" i="4" s="1"/>
  <c r="CD151" i="4" a="1"/>
  <c r="CD151" i="4" s="1"/>
  <c r="CC151" i="4" a="1"/>
  <c r="CC151" i="4" s="1"/>
  <c r="CB151" i="4" a="1"/>
  <c r="CB151" i="4" s="1"/>
  <c r="CA151" i="4" a="1"/>
  <c r="CA151" i="4" s="1"/>
  <c r="BZ151" i="4" a="1"/>
  <c r="BZ151" i="4" s="1"/>
  <c r="BY151" i="4" a="1"/>
  <c r="BY151" i="4" s="1"/>
  <c r="OQ143" i="9" a="1"/>
  <c r="OQ143" i="9" s="1"/>
  <c r="OP143" i="9" a="1"/>
  <c r="OP143" i="9" s="1"/>
  <c r="OO143" i="9" a="1"/>
  <c r="OO143" i="9" s="1"/>
  <c r="ON143" i="9" a="1"/>
  <c r="ON143" i="9" s="1"/>
  <c r="OM143" i="9" a="1"/>
  <c r="OM143" i="9" s="1"/>
  <c r="KT143" i="9" a="1"/>
  <c r="KT143" i="9" s="1"/>
  <c r="KS143" i="9" a="1"/>
  <c r="KS143" i="9" s="1"/>
  <c r="KR143" i="9" a="1"/>
  <c r="KR143" i="9" s="1"/>
  <c r="KQ143" i="9" a="1"/>
  <c r="KQ143" i="9" s="1"/>
  <c r="KP143" i="9" a="1"/>
  <c r="KP143" i="9" s="1"/>
  <c r="GW143" i="9" a="1"/>
  <c r="GW143" i="9" s="1"/>
  <c r="GV143" i="9" a="1"/>
  <c r="GV143" i="9" s="1"/>
  <c r="GU143" i="9" a="1"/>
  <c r="GU143" i="9" s="1"/>
  <c r="GT143" i="9" a="1"/>
  <c r="GT143" i="9" s="1"/>
  <c r="GS143" i="9" a="1"/>
  <c r="GS143" i="9" s="1"/>
  <c r="CZ143" i="9" a="1"/>
  <c r="CZ143" i="9" s="1"/>
  <c r="CY143" i="9" a="1"/>
  <c r="CY143" i="9" s="1"/>
  <c r="CX143" i="9" a="1"/>
  <c r="CX143" i="9" s="1"/>
  <c r="CW143" i="9" a="1"/>
  <c r="CW143" i="9" s="1"/>
  <c r="CV143" i="9" a="1"/>
  <c r="CV143" i="9" s="1"/>
  <c r="OQ142" i="9" a="1"/>
  <c r="OQ142" i="9" s="1"/>
  <c r="OP142" i="9" a="1"/>
  <c r="OP142" i="9" s="1"/>
  <c r="OO142" i="9" a="1"/>
  <c r="OO142" i="9" s="1"/>
  <c r="ON142" i="9" a="1"/>
  <c r="ON142" i="9" s="1"/>
  <c r="OM142" i="9" a="1"/>
  <c r="OM142" i="9" s="1"/>
  <c r="KT142" i="9" a="1"/>
  <c r="KT142" i="9" s="1"/>
  <c r="KS142" i="9" a="1"/>
  <c r="KS142" i="9" s="1"/>
  <c r="KR142" i="9" a="1"/>
  <c r="KR142" i="9" s="1"/>
  <c r="KQ142" i="9" a="1"/>
  <c r="KQ142" i="9" s="1"/>
  <c r="KP142" i="9" a="1"/>
  <c r="KP142" i="9" s="1"/>
  <c r="GW142" i="9" a="1"/>
  <c r="GW142" i="9" s="1"/>
  <c r="GV142" i="9" a="1"/>
  <c r="GV142" i="9" s="1"/>
  <c r="GU142" i="9" a="1"/>
  <c r="GU142" i="9" s="1"/>
  <c r="GT142" i="9" a="1"/>
  <c r="GT142" i="9" s="1"/>
  <c r="GS142" i="9" a="1"/>
  <c r="GS142" i="9" s="1"/>
  <c r="CZ142" i="9" a="1"/>
  <c r="CZ142" i="9" s="1"/>
  <c r="CY142" i="9" a="1"/>
  <c r="CY142" i="9" s="1"/>
  <c r="CX142" i="9" a="1"/>
  <c r="CX142" i="9" s="1"/>
  <c r="CW142" i="9" a="1"/>
  <c r="CW142" i="9" s="1"/>
  <c r="CV142" i="9" a="1"/>
  <c r="CV142" i="9" s="1"/>
  <c r="OQ141" i="9" a="1"/>
  <c r="OQ141" i="9" s="1"/>
  <c r="OP141" i="9" a="1"/>
  <c r="OP141" i="9" s="1"/>
  <c r="OO141" i="9" a="1"/>
  <c r="OO141" i="9" s="1"/>
  <c r="ON141" i="9" a="1"/>
  <c r="ON141" i="9" s="1"/>
  <c r="OM141" i="9" a="1"/>
  <c r="OM141" i="9" s="1"/>
  <c r="KT141" i="9" a="1"/>
  <c r="KT141" i="9" s="1"/>
  <c r="KS141" i="9" a="1"/>
  <c r="KS141" i="9" s="1"/>
  <c r="KR141" i="9" a="1"/>
  <c r="KR141" i="9" s="1"/>
  <c r="KQ141" i="9" a="1"/>
  <c r="KQ141" i="9" s="1"/>
  <c r="KP141" i="9" a="1"/>
  <c r="KP141" i="9" s="1"/>
  <c r="GW141" i="9" a="1"/>
  <c r="GW141" i="9" s="1"/>
  <c r="GV141" i="9" a="1"/>
  <c r="GV141" i="9" s="1"/>
  <c r="GU141" i="9" a="1"/>
  <c r="GU141" i="9" s="1"/>
  <c r="GT141" i="9" a="1"/>
  <c r="GT141" i="9" s="1"/>
  <c r="GS141" i="9" a="1"/>
  <c r="GS141" i="9" s="1"/>
  <c r="CZ141" i="9" a="1"/>
  <c r="CZ141" i="9" s="1"/>
  <c r="CY141" i="9" a="1"/>
  <c r="CY141" i="9" s="1"/>
  <c r="CX141" i="9" a="1"/>
  <c r="CX141" i="9" s="1"/>
  <c r="CW141" i="9" a="1"/>
  <c r="CW141" i="9" s="1"/>
  <c r="CV141" i="9" a="1"/>
  <c r="CV141" i="9" s="1"/>
  <c r="OQ140" i="9" a="1"/>
  <c r="OQ140" i="9" s="1"/>
  <c r="OP140" i="9" a="1"/>
  <c r="OP140" i="9" s="1"/>
  <c r="OO140" i="9" a="1"/>
  <c r="OO140" i="9" s="1"/>
  <c r="ON140" i="9" a="1"/>
  <c r="ON140" i="9" s="1"/>
  <c r="OM140" i="9" a="1"/>
  <c r="OM140" i="9" s="1"/>
  <c r="KT140" i="9" a="1"/>
  <c r="KT140" i="9" s="1"/>
  <c r="KS140" i="9" a="1"/>
  <c r="KS140" i="9" s="1"/>
  <c r="KR140" i="9" a="1"/>
  <c r="KR140" i="9" s="1"/>
  <c r="KQ140" i="9" a="1"/>
  <c r="KQ140" i="9" s="1"/>
  <c r="KP140" i="9" a="1"/>
  <c r="KP140" i="9" s="1"/>
  <c r="GW140" i="9" a="1"/>
  <c r="GW140" i="9" s="1"/>
  <c r="GV140" i="9" a="1"/>
  <c r="GV140" i="9" s="1"/>
  <c r="GU140" i="9" a="1"/>
  <c r="GU140" i="9" s="1"/>
  <c r="GT140" i="9" a="1"/>
  <c r="GT140" i="9" s="1"/>
  <c r="GS140" i="9" a="1"/>
  <c r="GS140" i="9" s="1"/>
  <c r="CZ140" i="9" a="1"/>
  <c r="CZ140" i="9" s="1"/>
  <c r="CY140" i="9" a="1"/>
  <c r="CY140" i="9" s="1"/>
  <c r="CX140" i="9" a="1"/>
  <c r="CX140" i="9" s="1"/>
  <c r="CW140" i="9" a="1"/>
  <c r="CW140" i="9" s="1"/>
  <c r="CV140" i="9" a="1"/>
  <c r="CV140" i="9" s="1"/>
  <c r="OQ139" i="9" a="1"/>
  <c r="OQ139" i="9" s="1"/>
  <c r="OP139" i="9" a="1"/>
  <c r="OP139" i="9" s="1"/>
  <c r="OO139" i="9" a="1"/>
  <c r="OO139" i="9" s="1"/>
  <c r="ON139" i="9" a="1"/>
  <c r="ON139" i="9" s="1"/>
  <c r="OM139" i="9" a="1"/>
  <c r="OM139" i="9" s="1"/>
  <c r="KT139" i="9" a="1"/>
  <c r="KT139" i="9" s="1"/>
  <c r="KS139" i="9" a="1"/>
  <c r="KS139" i="9" s="1"/>
  <c r="KR139" i="9" a="1"/>
  <c r="KR139" i="9" s="1"/>
  <c r="KQ139" i="9" a="1"/>
  <c r="KQ139" i="9" s="1"/>
  <c r="KP139" i="9" a="1"/>
  <c r="KP139" i="9" s="1"/>
  <c r="GW139" i="9" a="1"/>
  <c r="GW139" i="9" s="1"/>
  <c r="GV139" i="9" a="1"/>
  <c r="GV139" i="9" s="1"/>
  <c r="GU139" i="9" a="1"/>
  <c r="GU139" i="9" s="1"/>
  <c r="GT139" i="9" a="1"/>
  <c r="GT139" i="9" s="1"/>
  <c r="GS139" i="9" a="1"/>
  <c r="GS139" i="9" s="1"/>
  <c r="CZ139" i="9" a="1"/>
  <c r="CZ139" i="9" s="1"/>
  <c r="CY139" i="9" a="1"/>
  <c r="CY139" i="9" s="1"/>
  <c r="CX139" i="9" a="1"/>
  <c r="CX139" i="9" s="1"/>
  <c r="CW139" i="9" a="1"/>
  <c r="CW139" i="9" s="1"/>
  <c r="CV139" i="9" a="1"/>
  <c r="CV139" i="9" s="1"/>
  <c r="OQ138" i="9" a="1"/>
  <c r="OQ138" i="9" s="1"/>
  <c r="OP138" i="9" a="1"/>
  <c r="OP138" i="9" s="1"/>
  <c r="OO138" i="9" a="1"/>
  <c r="OO138" i="9" s="1"/>
  <c r="ON138" i="9" a="1"/>
  <c r="ON138" i="9" s="1"/>
  <c r="OM138" i="9" a="1"/>
  <c r="OM138" i="9" s="1"/>
  <c r="KT138" i="9" a="1"/>
  <c r="KT138" i="9" s="1"/>
  <c r="KS138" i="9" a="1"/>
  <c r="KS138" i="9" s="1"/>
  <c r="KR138" i="9" a="1"/>
  <c r="KR138" i="9" s="1"/>
  <c r="KQ138" i="9" a="1"/>
  <c r="KQ138" i="9" s="1"/>
  <c r="KP138" i="9" a="1"/>
  <c r="KP138" i="9" s="1"/>
  <c r="GW138" i="9" a="1"/>
  <c r="GW138" i="9" s="1"/>
  <c r="GV138" i="9" a="1"/>
  <c r="GV138" i="9" s="1"/>
  <c r="GU138" i="9" a="1"/>
  <c r="GU138" i="9" s="1"/>
  <c r="GT138" i="9" a="1"/>
  <c r="GT138" i="9" s="1"/>
  <c r="GS138" i="9" a="1"/>
  <c r="GS138" i="9" s="1"/>
  <c r="CZ138" i="9" a="1"/>
  <c r="CZ138" i="9" s="1"/>
  <c r="CY138" i="9" a="1"/>
  <c r="CY138" i="9" s="1"/>
  <c r="CX138" i="9" a="1"/>
  <c r="CX138" i="9" s="1"/>
  <c r="CW138" i="9" a="1"/>
  <c r="CW138" i="9" s="1"/>
  <c r="CV138" i="9" a="1"/>
  <c r="CV138" i="9" s="1"/>
  <c r="OQ137" i="9" a="1"/>
  <c r="OQ137" i="9" s="1"/>
  <c r="OP137" i="9" a="1"/>
  <c r="OP137" i="9" s="1"/>
  <c r="OO137" i="9" a="1"/>
  <c r="OO137" i="9" s="1"/>
  <c r="ON137" i="9" a="1"/>
  <c r="ON137" i="9" s="1"/>
  <c r="OM137" i="9" a="1"/>
  <c r="OM137" i="9" s="1"/>
  <c r="KT137" i="9" a="1"/>
  <c r="KT137" i="9" s="1"/>
  <c r="KS137" i="9" a="1"/>
  <c r="KS137" i="9" s="1"/>
  <c r="KR137" i="9" a="1"/>
  <c r="KR137" i="9" s="1"/>
  <c r="KQ137" i="9" a="1"/>
  <c r="KQ137" i="9" s="1"/>
  <c r="KP137" i="9" a="1"/>
  <c r="KP137" i="9" s="1"/>
  <c r="GW137" i="9" a="1"/>
  <c r="GW137" i="9" s="1"/>
  <c r="GV137" i="9" a="1"/>
  <c r="GV137" i="9" s="1"/>
  <c r="GU137" i="9" a="1"/>
  <c r="GU137" i="9" s="1"/>
  <c r="GT137" i="9" a="1"/>
  <c r="GT137" i="9" s="1"/>
  <c r="GS137" i="9" a="1"/>
  <c r="GS137" i="9" s="1"/>
  <c r="CZ137" i="9" a="1"/>
  <c r="CZ137" i="9" s="1"/>
  <c r="CY137" i="9" a="1"/>
  <c r="CY137" i="9" s="1"/>
  <c r="CX137" i="9" a="1"/>
  <c r="CX137" i="9" s="1"/>
  <c r="CW137" i="9" a="1"/>
  <c r="CW137" i="9" s="1"/>
  <c r="CV137" i="9" a="1"/>
  <c r="CV137" i="9" s="1"/>
  <c r="OQ136" i="9" a="1"/>
  <c r="OQ136" i="9" s="1"/>
  <c r="OP136" i="9" a="1"/>
  <c r="OP136" i="9" s="1"/>
  <c r="OO136" i="9" a="1"/>
  <c r="OO136" i="9" s="1"/>
  <c r="ON136" i="9" a="1"/>
  <c r="ON136" i="9" s="1"/>
  <c r="OM136" i="9" a="1"/>
  <c r="OM136" i="9" s="1"/>
  <c r="KT136" i="9" a="1"/>
  <c r="KT136" i="9" s="1"/>
  <c r="KS136" i="9" a="1"/>
  <c r="KS136" i="9" s="1"/>
  <c r="KR136" i="9" a="1"/>
  <c r="KR136" i="9" s="1"/>
  <c r="KQ136" i="9" a="1"/>
  <c r="KQ136" i="9" s="1"/>
  <c r="KP136" i="9" a="1"/>
  <c r="KP136" i="9" s="1"/>
  <c r="GW136" i="9" a="1"/>
  <c r="GW136" i="9" s="1"/>
  <c r="GV136" i="9" a="1"/>
  <c r="GV136" i="9" s="1"/>
  <c r="GU136" i="9" a="1"/>
  <c r="GU136" i="9" s="1"/>
  <c r="GT136" i="9" a="1"/>
  <c r="GT136" i="9" s="1"/>
  <c r="GS136" i="9" a="1"/>
  <c r="GS136" i="9" s="1"/>
  <c r="CZ136" i="9" a="1"/>
  <c r="CZ136" i="9" s="1"/>
  <c r="CY136" i="9" a="1"/>
  <c r="CY136" i="9" s="1"/>
  <c r="CX136" i="9" a="1"/>
  <c r="CX136" i="9" s="1"/>
  <c r="CW136" i="9" a="1"/>
  <c r="CW136" i="9" s="1"/>
  <c r="CV136" i="9" a="1"/>
  <c r="CV136" i="9" s="1"/>
  <c r="OQ135" i="9" a="1"/>
  <c r="OQ135" i="9" s="1"/>
  <c r="OP135" i="9" a="1"/>
  <c r="OP135" i="9" s="1"/>
  <c r="OO135" i="9" a="1"/>
  <c r="OO135" i="9" s="1"/>
  <c r="ON135" i="9" a="1"/>
  <c r="ON135" i="9" s="1"/>
  <c r="OM135" i="9" a="1"/>
  <c r="OM135" i="9" s="1"/>
  <c r="OQ134" i="9" a="1"/>
  <c r="OQ134" i="9" s="1"/>
  <c r="OP134" i="9" a="1"/>
  <c r="OP134" i="9" s="1"/>
  <c r="OO134" i="9" a="1"/>
  <c r="OO134" i="9" s="1"/>
  <c r="ON134" i="9" a="1"/>
  <c r="ON134" i="9" s="1"/>
  <c r="OM134" i="9" a="1"/>
  <c r="OM134" i="9" s="1"/>
  <c r="OQ133" i="9" a="1"/>
  <c r="OQ133" i="9" s="1"/>
  <c r="OP133" i="9" a="1"/>
  <c r="OP133" i="9" s="1"/>
  <c r="OO133" i="9" a="1"/>
  <c r="OO133" i="9" s="1"/>
  <c r="ON133" i="9" a="1"/>
  <c r="ON133" i="9" s="1"/>
  <c r="OM133" i="9" a="1"/>
  <c r="OM133" i="9" s="1"/>
  <c r="OQ132" i="9" a="1"/>
  <c r="OQ132" i="9" s="1"/>
  <c r="OP132" i="9" a="1"/>
  <c r="OP132" i="9" s="1"/>
  <c r="OO132" i="9" a="1"/>
  <c r="OO132" i="9" s="1"/>
  <c r="ON132" i="9" a="1"/>
  <c r="ON132" i="9" s="1"/>
  <c r="OM132" i="9" a="1"/>
  <c r="OM132" i="9" s="1"/>
  <c r="OQ131" i="9" a="1"/>
  <c r="OQ131" i="9" s="1"/>
  <c r="OP131" i="9" a="1"/>
  <c r="OP131" i="9" s="1"/>
  <c r="OO131" i="9" a="1"/>
  <c r="OO131" i="9" s="1"/>
  <c r="ON131" i="9" a="1"/>
  <c r="ON131" i="9" s="1"/>
  <c r="OM131" i="9" a="1"/>
  <c r="OM131" i="9" s="1"/>
  <c r="OQ130" i="9" a="1"/>
  <c r="OQ130" i="9" s="1"/>
  <c r="OP130" i="9" a="1"/>
  <c r="OP130" i="9" s="1"/>
  <c r="OO130" i="9" a="1"/>
  <c r="OO130" i="9" s="1"/>
  <c r="ON130" i="9" a="1"/>
  <c r="ON130" i="9" s="1"/>
  <c r="OM130" i="9" a="1"/>
  <c r="OM130" i="9" s="1"/>
  <c r="OQ129" i="9" a="1"/>
  <c r="OQ129" i="9" s="1"/>
  <c r="OP129" i="9" a="1"/>
  <c r="OP129" i="9" s="1"/>
  <c r="OO129" i="9" a="1"/>
  <c r="OO129" i="9" s="1"/>
  <c r="ON129" i="9" a="1"/>
  <c r="ON129" i="9" s="1"/>
  <c r="OM129" i="9" a="1"/>
  <c r="OM129" i="9" s="1"/>
  <c r="OQ128" i="9" a="1"/>
  <c r="OQ128" i="9" s="1"/>
  <c r="OP128" i="9" a="1"/>
  <c r="OP128" i="9" s="1"/>
  <c r="OO128" i="9" a="1"/>
  <c r="OO128" i="9" s="1"/>
  <c r="ON128" i="9" a="1"/>
  <c r="ON128" i="9" s="1"/>
  <c r="OM128" i="9" a="1"/>
  <c r="OM128" i="9" s="1"/>
  <c r="OQ127" i="9" a="1"/>
  <c r="OQ127" i="9" s="1"/>
  <c r="OP127" i="9" a="1"/>
  <c r="OP127" i="9" s="1"/>
  <c r="OO127" i="9" a="1"/>
  <c r="OO127" i="9" s="1"/>
  <c r="ON127" i="9" a="1"/>
  <c r="ON127" i="9" s="1"/>
  <c r="OM127" i="9" a="1"/>
  <c r="OM127" i="9" s="1"/>
  <c r="OQ126" i="9" a="1"/>
  <c r="OQ126" i="9" s="1"/>
  <c r="OP126" i="9" a="1"/>
  <c r="OP126" i="9" s="1"/>
  <c r="OO126" i="9" a="1"/>
  <c r="OO126" i="9" s="1"/>
  <c r="ON126" i="9" a="1"/>
  <c r="ON126" i="9" s="1"/>
  <c r="OM126" i="9" a="1"/>
  <c r="OM126" i="9" s="1"/>
  <c r="OQ125" i="9" a="1"/>
  <c r="OQ125" i="9" s="1"/>
  <c r="OP125" i="9" a="1"/>
  <c r="OP125" i="9" s="1"/>
  <c r="OO125" i="9" a="1"/>
  <c r="OO125" i="9" s="1"/>
  <c r="ON125" i="9" a="1"/>
  <c r="ON125" i="9" s="1"/>
  <c r="OM125" i="9" a="1"/>
  <c r="OM125" i="9" s="1"/>
  <c r="OQ124" i="9" a="1"/>
  <c r="OQ124" i="9" s="1"/>
  <c r="OP124" i="9" a="1"/>
  <c r="OP124" i="9" s="1"/>
  <c r="OO124" i="9" a="1"/>
  <c r="OO124" i="9" s="1"/>
  <c r="ON124" i="9" a="1"/>
  <c r="ON124" i="9" s="1"/>
  <c r="OM124" i="9" a="1"/>
  <c r="OM124" i="9" s="1"/>
  <c r="OQ123" i="9" a="1"/>
  <c r="OQ123" i="9" s="1"/>
  <c r="OP123" i="9" a="1"/>
  <c r="OP123" i="9" s="1"/>
  <c r="OO123" i="9" a="1"/>
  <c r="OO123" i="9" s="1"/>
  <c r="ON123" i="9" a="1"/>
  <c r="ON123" i="9" s="1"/>
  <c r="OM123" i="9" a="1"/>
  <c r="OM123" i="9" s="1"/>
  <c r="OQ122" i="9" a="1"/>
  <c r="OQ122" i="9" s="1"/>
  <c r="OP122" i="9" a="1"/>
  <c r="OP122" i="9" s="1"/>
  <c r="OO122" i="9" a="1"/>
  <c r="OO122" i="9" s="1"/>
  <c r="ON122" i="9" a="1"/>
  <c r="ON122" i="9" s="1"/>
  <c r="OM122" i="9" a="1"/>
  <c r="OM122" i="9" s="1"/>
  <c r="OQ121" i="9" a="1"/>
  <c r="OQ121" i="9" s="1"/>
  <c r="OP121" i="9" a="1"/>
  <c r="OP121" i="9" s="1"/>
  <c r="OO121" i="9" a="1"/>
  <c r="OO121" i="9" s="1"/>
  <c r="ON121" i="9" a="1"/>
  <c r="ON121" i="9" s="1"/>
  <c r="OM121" i="9" a="1"/>
  <c r="OM121" i="9" s="1"/>
  <c r="OQ120" i="9" a="1"/>
  <c r="OQ120" i="9" s="1"/>
  <c r="OP120" i="9" a="1"/>
  <c r="OP120" i="9" s="1"/>
  <c r="OO120" i="9" a="1"/>
  <c r="OO120" i="9" s="1"/>
  <c r="ON120" i="9" a="1"/>
  <c r="ON120" i="9" s="1"/>
  <c r="OM120" i="9" a="1"/>
  <c r="OM120" i="9" s="1"/>
  <c r="OQ119" i="9" a="1"/>
  <c r="OQ119" i="9" s="1"/>
  <c r="OP119" i="9" a="1"/>
  <c r="OP119" i="9" s="1"/>
  <c r="OO119" i="9" a="1"/>
  <c r="OO119" i="9" s="1"/>
  <c r="OM119" i="9" a="1"/>
  <c r="OM119" i="9" s="1"/>
  <c r="OQ118" i="9" a="1"/>
  <c r="OQ118" i="9" s="1"/>
  <c r="OP118" i="9" a="1"/>
  <c r="OP118" i="9" s="1"/>
  <c r="OO118" i="9" a="1"/>
  <c r="OO118" i="9" s="1"/>
  <c r="ON118" i="9" a="1"/>
  <c r="ON118" i="9" s="1"/>
  <c r="OM118" i="9" a="1"/>
  <c r="OM118" i="9" s="1"/>
  <c r="OQ117" i="9" a="1"/>
  <c r="OQ117" i="9" s="1"/>
  <c r="OP117" i="9" a="1"/>
  <c r="OP117" i="9" s="1"/>
  <c r="OO117" i="9" a="1"/>
  <c r="OO117" i="9" s="1"/>
  <c r="ON117" i="9" a="1"/>
  <c r="ON117" i="9" s="1"/>
  <c r="OM117" i="9" a="1"/>
  <c r="OM117" i="9" s="1"/>
  <c r="OQ116" i="9" a="1"/>
  <c r="OQ116" i="9" s="1"/>
  <c r="OP116" i="9" a="1"/>
  <c r="OP116" i="9" s="1"/>
  <c r="OO116" i="9" a="1"/>
  <c r="OO116" i="9" s="1"/>
  <c r="ON116" i="9" a="1"/>
  <c r="ON116" i="9" s="1"/>
  <c r="OM116" i="9" a="1"/>
  <c r="OM116" i="9" s="1"/>
  <c r="OQ115" i="9" a="1"/>
  <c r="OQ115" i="9" s="1"/>
  <c r="OP115" i="9" a="1"/>
  <c r="OP115" i="9" s="1"/>
  <c r="OO115" i="9" a="1"/>
  <c r="OO115" i="9" s="1"/>
  <c r="ON115" i="9" a="1"/>
  <c r="ON115" i="9" s="1"/>
  <c r="OM115" i="9" a="1"/>
  <c r="OM115" i="9" s="1"/>
  <c r="OQ114" i="9" a="1"/>
  <c r="OQ114" i="9" s="1"/>
  <c r="OP114" i="9" a="1"/>
  <c r="OP114" i="9" s="1"/>
  <c r="OO114" i="9" a="1"/>
  <c r="OO114" i="9" s="1"/>
  <c r="ON114" i="9" a="1"/>
  <c r="ON114" i="9" s="1"/>
  <c r="OM114" i="9" a="1"/>
  <c r="OM114" i="9" s="1"/>
  <c r="OQ113" i="9" a="1"/>
  <c r="OQ113" i="9" s="1"/>
  <c r="OP113" i="9" a="1"/>
  <c r="OP113" i="9" s="1"/>
  <c r="OO113" i="9" a="1"/>
  <c r="OO113" i="9" s="1"/>
  <c r="ON113" i="9" a="1"/>
  <c r="ON113" i="9" s="1"/>
  <c r="OM113" i="9" a="1"/>
  <c r="OM113" i="9" s="1"/>
  <c r="OQ112" i="9" a="1"/>
  <c r="OQ112" i="9" s="1"/>
  <c r="OP112" i="9" a="1"/>
  <c r="OP112" i="9" s="1"/>
  <c r="OO112" i="9" a="1"/>
  <c r="OO112" i="9" s="1"/>
  <c r="ON112" i="9" a="1"/>
  <c r="ON112" i="9" s="1"/>
  <c r="OM112" i="9" a="1"/>
  <c r="OM112" i="9" s="1"/>
  <c r="OQ111" i="9" a="1"/>
  <c r="OQ111" i="9" s="1"/>
  <c r="OP111" i="9" a="1"/>
  <c r="OP111" i="9" s="1"/>
  <c r="OO111" i="9" a="1"/>
  <c r="OO111" i="9" s="1"/>
  <c r="ON111" i="9" a="1"/>
  <c r="ON111" i="9" s="1"/>
  <c r="OM111" i="9" a="1"/>
  <c r="OM111" i="9" s="1"/>
  <c r="OQ110" i="9" a="1"/>
  <c r="OQ110" i="9" s="1"/>
  <c r="OP110" i="9" a="1"/>
  <c r="OP110" i="9" s="1"/>
  <c r="OO110" i="9" a="1"/>
  <c r="OO110" i="9" s="1"/>
  <c r="ON110" i="9" a="1"/>
  <c r="ON110" i="9" s="1"/>
  <c r="OM110" i="9" a="1"/>
  <c r="OM110" i="9" s="1"/>
  <c r="OQ109" i="9" a="1"/>
  <c r="OQ109" i="9" s="1"/>
  <c r="OP109" i="9" a="1"/>
  <c r="OP109" i="9" s="1"/>
  <c r="OO109" i="9" a="1"/>
  <c r="OO109" i="9" s="1"/>
  <c r="ON109" i="9" a="1"/>
  <c r="ON109" i="9" s="1"/>
  <c r="OM109" i="9" a="1"/>
  <c r="OM109" i="9" s="1"/>
  <c r="OQ108" i="9" a="1"/>
  <c r="OQ108" i="9" s="1"/>
  <c r="OP108" i="9" a="1"/>
  <c r="OP108" i="9" s="1"/>
  <c r="OO108" i="9" a="1"/>
  <c r="OO108" i="9" s="1"/>
  <c r="ON108" i="9" a="1"/>
  <c r="ON108" i="9" s="1"/>
  <c r="OM108" i="9" a="1"/>
  <c r="OM108" i="9" s="1"/>
  <c r="OQ107" i="9" a="1"/>
  <c r="OQ107" i="9" s="1"/>
  <c r="OP107" i="9" a="1"/>
  <c r="OP107" i="9" s="1"/>
  <c r="OO107" i="9" a="1"/>
  <c r="OO107" i="9" s="1"/>
  <c r="ON107" i="9" a="1"/>
  <c r="ON107" i="9" s="1"/>
  <c r="OM107" i="9" a="1"/>
  <c r="OM107" i="9" s="1"/>
  <c r="OQ106" i="9" a="1"/>
  <c r="OQ106" i="9" s="1"/>
  <c r="OP106" i="9" a="1"/>
  <c r="OP106" i="9" s="1"/>
  <c r="OO106" i="9" a="1"/>
  <c r="OO106" i="9" s="1"/>
  <c r="ON106" i="9" a="1"/>
  <c r="ON106" i="9" s="1"/>
  <c r="OM106" i="9" a="1"/>
  <c r="OM106" i="9" s="1"/>
  <c r="OQ105" i="9" a="1"/>
  <c r="OQ105" i="9" s="1"/>
  <c r="OP105" i="9" a="1"/>
  <c r="OP105" i="9" s="1"/>
  <c r="OO105" i="9" a="1"/>
  <c r="OO105" i="9" s="1"/>
  <c r="ON105" i="9" a="1"/>
  <c r="ON105" i="9" s="1"/>
  <c r="OM105" i="9" a="1"/>
  <c r="OM105" i="9" s="1"/>
  <c r="OQ104" i="9" a="1"/>
  <c r="OQ104" i="9" s="1"/>
  <c r="OP104" i="9" a="1"/>
  <c r="OP104" i="9" s="1"/>
  <c r="OO104" i="9" a="1"/>
  <c r="OO104" i="9" s="1"/>
  <c r="ON104" i="9" a="1"/>
  <c r="ON104" i="9" s="1"/>
  <c r="OM104" i="9" a="1"/>
  <c r="OM104" i="9" s="1"/>
  <c r="OQ103" i="9" a="1"/>
  <c r="OQ103" i="9" s="1"/>
  <c r="OP103" i="9" a="1"/>
  <c r="OP103" i="9" s="1"/>
  <c r="OO103" i="9" a="1"/>
  <c r="OO103" i="9" s="1"/>
  <c r="ON103" i="9" a="1"/>
  <c r="ON103" i="9" s="1"/>
  <c r="OM103" i="9" a="1"/>
  <c r="OM103" i="9" s="1"/>
  <c r="OQ102" i="9" a="1"/>
  <c r="OQ102" i="9" s="1"/>
  <c r="OP102" i="9" a="1"/>
  <c r="OP102" i="9" s="1"/>
  <c r="OO102" i="9" a="1"/>
  <c r="OO102" i="9" s="1"/>
  <c r="ON102" i="9" a="1"/>
  <c r="ON102" i="9" s="1"/>
  <c r="OM102" i="9" a="1"/>
  <c r="OM102" i="9" s="1"/>
  <c r="OQ101" i="9" a="1"/>
  <c r="OQ101" i="9" s="1"/>
  <c r="OP101" i="9" a="1"/>
  <c r="OP101" i="9" s="1"/>
  <c r="OO101" i="9" a="1"/>
  <c r="OO101" i="9" s="1"/>
  <c r="ON101" i="9" a="1"/>
  <c r="ON101" i="9" s="1"/>
  <c r="OM101" i="9" a="1"/>
  <c r="OM101" i="9" s="1"/>
  <c r="OQ100" i="9" a="1"/>
  <c r="OQ100" i="9" s="1"/>
  <c r="OP100" i="9" a="1"/>
  <c r="OP100" i="9" s="1"/>
  <c r="OO100" i="9" a="1"/>
  <c r="OO100" i="9" s="1"/>
  <c r="ON100" i="9" a="1"/>
  <c r="ON100" i="9" s="1"/>
  <c r="OM100" i="9" a="1"/>
  <c r="OM100" i="9" s="1"/>
  <c r="OQ99" i="9" a="1"/>
  <c r="OQ99" i="9" s="1"/>
  <c r="OP99" i="9" a="1"/>
  <c r="OP99" i="9" s="1"/>
  <c r="OO99" i="9" a="1"/>
  <c r="OO99" i="9" s="1"/>
  <c r="ON99" i="9" a="1"/>
  <c r="ON99" i="9" s="1"/>
  <c r="OM99" i="9" a="1"/>
  <c r="OM99" i="9" s="1"/>
  <c r="OQ98" i="9" a="1"/>
  <c r="OQ98" i="9" s="1"/>
  <c r="OP98" i="9" a="1"/>
  <c r="OP98" i="9" s="1"/>
  <c r="OO98" i="9" a="1"/>
  <c r="OO98" i="9" s="1"/>
  <c r="ON98" i="9" a="1"/>
  <c r="ON98" i="9" s="1"/>
  <c r="OM98" i="9" a="1"/>
  <c r="OM98" i="9" s="1"/>
  <c r="OQ97" i="9" a="1"/>
  <c r="OQ97" i="9" s="1"/>
  <c r="OP97" i="9" a="1"/>
  <c r="OP97" i="9" s="1"/>
  <c r="OO97" i="9" a="1"/>
  <c r="OO97" i="9" s="1"/>
  <c r="ON97" i="9" a="1"/>
  <c r="ON97" i="9" s="1"/>
  <c r="OM97" i="9" a="1"/>
  <c r="OM97" i="9" s="1"/>
  <c r="OQ96" i="9" a="1"/>
  <c r="OQ96" i="9" s="1"/>
  <c r="OP96" i="9" a="1"/>
  <c r="OP96" i="9" s="1"/>
  <c r="OO96" i="9" a="1"/>
  <c r="OO96" i="9" s="1"/>
  <c r="ON96" i="9" a="1"/>
  <c r="ON96" i="9" s="1"/>
  <c r="OM96" i="9" a="1"/>
  <c r="OM96" i="9" s="1"/>
  <c r="OQ95" i="9" a="1"/>
  <c r="OQ95" i="9" s="1"/>
  <c r="OP95" i="9" a="1"/>
  <c r="OP95" i="9" s="1"/>
  <c r="OO95" i="9" a="1"/>
  <c r="OO95" i="9" s="1"/>
  <c r="ON95" i="9" a="1"/>
  <c r="ON95" i="9" s="1"/>
  <c r="OM95" i="9" a="1"/>
  <c r="OM95" i="9" s="1"/>
  <c r="OQ94" i="9" a="1"/>
  <c r="OQ94" i="9" s="1"/>
  <c r="OP94" i="9" a="1"/>
  <c r="OP94" i="9" s="1"/>
  <c r="OO94" i="9" a="1"/>
  <c r="OO94" i="9" s="1"/>
  <c r="ON94" i="9" a="1"/>
  <c r="ON94" i="9" s="1"/>
  <c r="OM94" i="9" a="1"/>
  <c r="OM94" i="9" s="1"/>
  <c r="OQ93" i="9" a="1"/>
  <c r="OQ93" i="9" s="1"/>
  <c r="OP93" i="9" a="1"/>
  <c r="OP93" i="9" s="1"/>
  <c r="OO93" i="9" a="1"/>
  <c r="OO93" i="9" s="1"/>
  <c r="ON93" i="9" a="1"/>
  <c r="ON93" i="9" s="1"/>
  <c r="OM93" i="9" a="1"/>
  <c r="OM93" i="9" s="1"/>
  <c r="OQ92" i="9" a="1"/>
  <c r="OQ92" i="9" s="1"/>
  <c r="OP92" i="9" a="1"/>
  <c r="OP92" i="9" s="1"/>
  <c r="OO92" i="9" a="1"/>
  <c r="OO92" i="9" s="1"/>
  <c r="ON92" i="9" a="1"/>
  <c r="ON92" i="9" s="1"/>
  <c r="OM92" i="9" a="1"/>
  <c r="OM92" i="9" s="1"/>
  <c r="OQ91" i="9" a="1"/>
  <c r="OQ91" i="9" s="1"/>
  <c r="OP91" i="9" a="1"/>
  <c r="OP91" i="9" s="1"/>
  <c r="OO91" i="9" a="1"/>
  <c r="OO91" i="9" s="1"/>
  <c r="ON91" i="9" a="1"/>
  <c r="ON91" i="9" s="1"/>
  <c r="OM91" i="9" a="1"/>
  <c r="OM91" i="9" s="1"/>
  <c r="OQ90" i="9" a="1"/>
  <c r="OQ90" i="9" s="1"/>
  <c r="OP90" i="9" a="1"/>
  <c r="OP90" i="9" s="1"/>
  <c r="OO90" i="9" a="1"/>
  <c r="OO90" i="9" s="1"/>
  <c r="ON90" i="9" a="1"/>
  <c r="ON90" i="9" s="1"/>
  <c r="OM90" i="9" a="1"/>
  <c r="OM90" i="9" s="1"/>
  <c r="OQ89" i="9" a="1"/>
  <c r="OQ89" i="9" s="1"/>
  <c r="OP89" i="9" a="1"/>
  <c r="OP89" i="9" s="1"/>
  <c r="OO89" i="9" a="1"/>
  <c r="OO89" i="9" s="1"/>
  <c r="ON89" i="9" a="1"/>
  <c r="ON89" i="9" s="1"/>
  <c r="OM89" i="9" a="1"/>
  <c r="OM89" i="9" s="1"/>
  <c r="OQ88" i="9" a="1"/>
  <c r="OQ88" i="9" s="1"/>
  <c r="OP88" i="9" a="1"/>
  <c r="OP88" i="9" s="1"/>
  <c r="OO88" i="9" a="1"/>
  <c r="OO88" i="9" s="1"/>
  <c r="ON88" i="9" a="1"/>
  <c r="ON88" i="9" s="1"/>
  <c r="OM88" i="9" a="1"/>
  <c r="OM88" i="9" s="1"/>
  <c r="OQ87" i="9" a="1"/>
  <c r="OQ87" i="9" s="1"/>
  <c r="OP87" i="9" a="1"/>
  <c r="OP87" i="9" s="1"/>
  <c r="OO87" i="9" a="1"/>
  <c r="OO87" i="9" s="1"/>
  <c r="ON87" i="9" a="1"/>
  <c r="ON87" i="9" s="1"/>
  <c r="OM87" i="9" a="1"/>
  <c r="OM87" i="9" s="1"/>
  <c r="OQ86" i="9" a="1"/>
  <c r="OQ86" i="9" s="1"/>
  <c r="OP86" i="9" a="1"/>
  <c r="OP86" i="9" s="1"/>
  <c r="OO86" i="9" a="1"/>
  <c r="OO86" i="9" s="1"/>
  <c r="ON86" i="9" a="1"/>
  <c r="ON86" i="9" s="1"/>
  <c r="OM86" i="9" a="1"/>
  <c r="OM86" i="9" s="1"/>
  <c r="OQ85" i="9" a="1"/>
  <c r="OQ85" i="9" s="1"/>
  <c r="OP85" i="9" a="1"/>
  <c r="OP85" i="9" s="1"/>
  <c r="OO85" i="9" a="1"/>
  <c r="OO85" i="9" s="1"/>
  <c r="ON85" i="9" a="1"/>
  <c r="ON85" i="9" s="1"/>
  <c r="OM85" i="9" a="1"/>
  <c r="OM85" i="9" s="1"/>
  <c r="OQ84" i="9" a="1"/>
  <c r="OQ84" i="9" s="1"/>
  <c r="OP84" i="9" a="1"/>
  <c r="OP84" i="9" s="1"/>
  <c r="OO84" i="9" a="1"/>
  <c r="OO84" i="9" s="1"/>
  <c r="ON84" i="9" a="1"/>
  <c r="ON84" i="9" s="1"/>
  <c r="OM84" i="9" a="1"/>
  <c r="OM84" i="9" s="1"/>
  <c r="OQ83" i="9" a="1"/>
  <c r="OQ83" i="9" s="1"/>
  <c r="OP83" i="9" a="1"/>
  <c r="OP83" i="9" s="1"/>
  <c r="OO83" i="9" a="1"/>
  <c r="OO83" i="9" s="1"/>
  <c r="ON83" i="9" a="1"/>
  <c r="ON83" i="9" s="1"/>
  <c r="OM83" i="9" a="1"/>
  <c r="OM83" i="9" s="1"/>
  <c r="OQ82" i="9" a="1"/>
  <c r="OQ82" i="9" s="1"/>
  <c r="OP82" i="9" a="1"/>
  <c r="OP82" i="9" s="1"/>
  <c r="OO82" i="9" a="1"/>
  <c r="OO82" i="9" s="1"/>
  <c r="ON82" i="9" a="1"/>
  <c r="ON82" i="9" s="1"/>
  <c r="OM82" i="9" a="1"/>
  <c r="OM82" i="9" s="1"/>
  <c r="OQ81" i="9" a="1"/>
  <c r="OQ81" i="9" s="1"/>
  <c r="OP81" i="9" a="1"/>
  <c r="OP81" i="9" s="1"/>
  <c r="OO81" i="9" a="1"/>
  <c r="OO81" i="9" s="1"/>
  <c r="ON81" i="9" a="1"/>
  <c r="ON81" i="9" s="1"/>
  <c r="OM81" i="9" a="1"/>
  <c r="OM81" i="9" s="1"/>
  <c r="OQ80" i="9" a="1"/>
  <c r="OQ80" i="9" s="1"/>
  <c r="OP80" i="9" a="1"/>
  <c r="OP80" i="9" s="1"/>
  <c r="OO80" i="9" a="1"/>
  <c r="OO80" i="9" s="1"/>
  <c r="ON80" i="9" a="1"/>
  <c r="ON80" i="9" s="1"/>
  <c r="OM80" i="9" a="1"/>
  <c r="OM80" i="9" s="1"/>
  <c r="OQ79" i="9" a="1"/>
  <c r="OQ79" i="9" s="1"/>
  <c r="OP79" i="9" a="1"/>
  <c r="OP79" i="9" s="1"/>
  <c r="OO79" i="9" a="1"/>
  <c r="OO79" i="9" s="1"/>
  <c r="OM79" i="9" a="1"/>
  <c r="OM79" i="9" s="1"/>
  <c r="OQ78" i="9" a="1"/>
  <c r="OQ78" i="9" s="1"/>
  <c r="OP78" i="9" a="1"/>
  <c r="OP78" i="9" s="1"/>
  <c r="OO78" i="9" a="1"/>
  <c r="OO78" i="9" s="1"/>
  <c r="ON78" i="9" a="1"/>
  <c r="ON78" i="9" s="1"/>
  <c r="OM78" i="9" a="1"/>
  <c r="OM78" i="9" s="1"/>
  <c r="OQ77" i="9" a="1"/>
  <c r="OQ77" i="9" s="1"/>
  <c r="OP77" i="9" a="1"/>
  <c r="OP77" i="9" s="1"/>
  <c r="OO77" i="9" a="1"/>
  <c r="OO77" i="9" s="1"/>
  <c r="ON77" i="9" a="1"/>
  <c r="ON77" i="9" s="1"/>
  <c r="OM77" i="9" a="1"/>
  <c r="OM77" i="9" s="1"/>
  <c r="OQ76" i="9" a="1"/>
  <c r="OQ76" i="9" s="1"/>
  <c r="OP76" i="9" a="1"/>
  <c r="OP76" i="9" s="1"/>
  <c r="OO76" i="9" a="1"/>
  <c r="OO76" i="9" s="1"/>
  <c r="ON76" i="9" a="1"/>
  <c r="ON76" i="9" s="1"/>
  <c r="OM76" i="9" a="1"/>
  <c r="OM76" i="9" s="1"/>
  <c r="OQ75" i="9" a="1"/>
  <c r="OQ75" i="9" s="1"/>
  <c r="OP75" i="9" a="1"/>
  <c r="OP75" i="9" s="1"/>
  <c r="OO75" i="9" a="1"/>
  <c r="OO75" i="9" s="1"/>
  <c r="ON75" i="9" a="1"/>
  <c r="ON75" i="9" s="1"/>
  <c r="OM75" i="9" a="1"/>
  <c r="OM75" i="9" s="1"/>
  <c r="OQ74" i="9" a="1"/>
  <c r="OQ74" i="9" s="1"/>
  <c r="OP74" i="9" a="1"/>
  <c r="OP74" i="9" s="1"/>
  <c r="OO74" i="9" a="1"/>
  <c r="OO74" i="9" s="1"/>
  <c r="ON74" i="9" a="1"/>
  <c r="ON74" i="9" s="1"/>
  <c r="OM74" i="9" a="1"/>
  <c r="OM74" i="9" s="1"/>
  <c r="OQ73" i="9" a="1"/>
  <c r="OQ73" i="9" s="1"/>
  <c r="OP73" i="9" a="1"/>
  <c r="OP73" i="9" s="1"/>
  <c r="OO73" i="9" a="1"/>
  <c r="OO73" i="9" s="1"/>
  <c r="ON73" i="9" a="1"/>
  <c r="ON73" i="9" s="1"/>
  <c r="OM73" i="9" a="1"/>
  <c r="OM73" i="9" s="1"/>
  <c r="OQ72" i="9" a="1"/>
  <c r="OQ72" i="9" s="1"/>
  <c r="OP72" i="9" a="1"/>
  <c r="OP72" i="9" s="1"/>
  <c r="OO72" i="9" a="1"/>
  <c r="OO72" i="9" s="1"/>
  <c r="ON72" i="9" a="1"/>
  <c r="ON72" i="9" s="1"/>
  <c r="OM72" i="9" a="1"/>
  <c r="OM72" i="9" s="1"/>
  <c r="OQ71" i="9" a="1"/>
  <c r="OQ71" i="9" s="1"/>
  <c r="OP71" i="9" a="1"/>
  <c r="OP71" i="9" s="1"/>
  <c r="OO71" i="9" a="1"/>
  <c r="OO71" i="9" s="1"/>
  <c r="ON71" i="9" a="1"/>
  <c r="ON71" i="9" s="1"/>
  <c r="OM71" i="9" a="1"/>
  <c r="OM71" i="9" s="1"/>
  <c r="OQ70" i="9" a="1"/>
  <c r="OQ70" i="9" s="1"/>
  <c r="OP70" i="9" a="1"/>
  <c r="OP70" i="9" s="1"/>
  <c r="OO70" i="9" a="1"/>
  <c r="OO70" i="9" s="1"/>
  <c r="ON70" i="9" a="1"/>
  <c r="ON70" i="9" s="1"/>
  <c r="OM70" i="9" a="1"/>
  <c r="OM70" i="9" s="1"/>
  <c r="OQ69" i="9" a="1"/>
  <c r="OQ69" i="9" s="1"/>
  <c r="OP69" i="9" a="1"/>
  <c r="OP69" i="9" s="1"/>
  <c r="OO69" i="9" a="1"/>
  <c r="OO69" i="9" s="1"/>
  <c r="ON69" i="9" a="1"/>
  <c r="ON69" i="9" s="1"/>
  <c r="OM69" i="9" a="1"/>
  <c r="OM69" i="9" s="1"/>
  <c r="OQ68" i="9" a="1"/>
  <c r="OQ68" i="9" s="1"/>
  <c r="OP68" i="9" a="1"/>
  <c r="OP68" i="9" s="1"/>
  <c r="OO68" i="9" a="1"/>
  <c r="OO68" i="9" s="1"/>
  <c r="ON68" i="9" a="1"/>
  <c r="ON68" i="9" s="1"/>
  <c r="OM68" i="9" a="1"/>
  <c r="OM68" i="9" s="1"/>
  <c r="OQ67" i="9" a="1"/>
  <c r="OQ67" i="9" s="1"/>
  <c r="OP67" i="9" a="1"/>
  <c r="OP67" i="9" s="1"/>
  <c r="OO67" i="9" a="1"/>
  <c r="OO67" i="9" s="1"/>
  <c r="ON67" i="9" a="1"/>
  <c r="ON67" i="9" s="1"/>
  <c r="OM67" i="9" a="1"/>
  <c r="OM67" i="9" s="1"/>
  <c r="OQ66" i="9" a="1"/>
  <c r="OQ66" i="9" s="1"/>
  <c r="OP66" i="9" a="1"/>
  <c r="OP66" i="9" s="1"/>
  <c r="OO66" i="9" a="1"/>
  <c r="OO66" i="9" s="1"/>
  <c r="ON66" i="9" a="1"/>
  <c r="ON66" i="9" s="1"/>
  <c r="OM66" i="9" a="1"/>
  <c r="OM66" i="9" s="1"/>
  <c r="OQ65" i="9" a="1"/>
  <c r="OQ65" i="9" s="1"/>
  <c r="OP65" i="9" a="1"/>
  <c r="OP65" i="9" s="1"/>
  <c r="OO65" i="9" a="1"/>
  <c r="OO65" i="9" s="1"/>
  <c r="ON65" i="9" a="1"/>
  <c r="ON65" i="9" s="1"/>
  <c r="OM65" i="9" a="1"/>
  <c r="OM65" i="9" s="1"/>
  <c r="OQ64" i="9" a="1"/>
  <c r="OQ64" i="9" s="1"/>
  <c r="OP64" i="9" a="1"/>
  <c r="OP64" i="9" s="1"/>
  <c r="OO64" i="9" a="1"/>
  <c r="OO64" i="9" s="1"/>
  <c r="ON64" i="9" a="1"/>
  <c r="ON64" i="9" s="1"/>
  <c r="OM64" i="9" a="1"/>
  <c r="OM64" i="9" s="1"/>
  <c r="OQ63" i="9" a="1"/>
  <c r="OQ63" i="9" s="1"/>
  <c r="OP63" i="9" a="1"/>
  <c r="OP63" i="9" s="1"/>
  <c r="OO63" i="9" a="1"/>
  <c r="OO63" i="9" s="1"/>
  <c r="ON63" i="9" a="1"/>
  <c r="ON63" i="9" s="1"/>
  <c r="OM63" i="9" a="1"/>
  <c r="OM63" i="9" s="1"/>
  <c r="OQ62" i="9" a="1"/>
  <c r="OQ62" i="9" s="1"/>
  <c r="OP62" i="9" a="1"/>
  <c r="OP62" i="9" s="1"/>
  <c r="OO62" i="9" a="1"/>
  <c r="OO62" i="9" s="1"/>
  <c r="ON62" i="9" a="1"/>
  <c r="ON62" i="9" s="1"/>
  <c r="OM62" i="9" a="1"/>
  <c r="OM62" i="9" s="1"/>
  <c r="OQ61" i="9" a="1"/>
  <c r="OQ61" i="9" s="1"/>
  <c r="OP61" i="9" a="1"/>
  <c r="OP61" i="9" s="1"/>
  <c r="OO61" i="9" a="1"/>
  <c r="OO61" i="9" s="1"/>
  <c r="ON61" i="9" a="1"/>
  <c r="ON61" i="9" s="1"/>
  <c r="OM61" i="9" a="1"/>
  <c r="OM61" i="9" s="1"/>
  <c r="OQ60" i="9" a="1"/>
  <c r="OQ60" i="9" s="1"/>
  <c r="OP60" i="9" a="1"/>
  <c r="OP60" i="9" s="1"/>
  <c r="OO60" i="9" a="1"/>
  <c r="OO60" i="9" s="1"/>
  <c r="ON60" i="9" a="1"/>
  <c r="ON60" i="9" s="1"/>
  <c r="OM60" i="9" a="1"/>
  <c r="OM60" i="9" s="1"/>
  <c r="OQ59" i="9" a="1"/>
  <c r="OQ59" i="9" s="1"/>
  <c r="OP59" i="9" a="1"/>
  <c r="OP59" i="9" s="1"/>
  <c r="OO59" i="9" a="1"/>
  <c r="OO59" i="9" s="1"/>
  <c r="ON59" i="9" a="1"/>
  <c r="ON59" i="9" s="1"/>
  <c r="OM59" i="9" a="1"/>
  <c r="OM59" i="9" s="1"/>
  <c r="OQ58" i="9" a="1"/>
  <c r="OQ58" i="9" s="1"/>
  <c r="OP58" i="9" a="1"/>
  <c r="OP58" i="9" s="1"/>
  <c r="OO58" i="9" a="1"/>
  <c r="OO58" i="9" s="1"/>
  <c r="ON58" i="9" a="1"/>
  <c r="ON58" i="9" s="1"/>
  <c r="OM58" i="9" a="1"/>
  <c r="OM58" i="9" s="1"/>
  <c r="OQ57" i="9" a="1"/>
  <c r="OQ57" i="9" s="1"/>
  <c r="OP57" i="9" a="1"/>
  <c r="OP57" i="9" s="1"/>
  <c r="OO57" i="9" a="1"/>
  <c r="OO57" i="9" s="1"/>
  <c r="ON57" i="9" a="1"/>
  <c r="ON57" i="9" s="1"/>
  <c r="OM57" i="9" a="1"/>
  <c r="OM57" i="9" s="1"/>
  <c r="OQ56" i="9" a="1"/>
  <c r="OQ56" i="9" s="1"/>
  <c r="OP56" i="9" a="1"/>
  <c r="OP56" i="9" s="1"/>
  <c r="OO56" i="9" a="1"/>
  <c r="OO56" i="9" s="1"/>
  <c r="ON56" i="9" a="1"/>
  <c r="ON56" i="9" s="1"/>
  <c r="OM56" i="9" a="1"/>
  <c r="OM56" i="9" s="1"/>
  <c r="OQ55" i="9" a="1"/>
  <c r="OQ55" i="9" s="1"/>
  <c r="OP55" i="9" a="1"/>
  <c r="OP55" i="9" s="1"/>
  <c r="OO55" i="9" a="1"/>
  <c r="OO55" i="9" s="1"/>
  <c r="ON55" i="9" a="1"/>
  <c r="ON55" i="9" s="1"/>
  <c r="OM55" i="9" a="1"/>
  <c r="OM55" i="9" s="1"/>
  <c r="OQ54" i="9" a="1"/>
  <c r="OQ54" i="9" s="1"/>
  <c r="OP54" i="9" a="1"/>
  <c r="OP54" i="9" s="1"/>
  <c r="OO54" i="9" a="1"/>
  <c r="OO54" i="9" s="1"/>
  <c r="ON54" i="9" a="1"/>
  <c r="ON54" i="9" s="1"/>
  <c r="OM54" i="9" a="1"/>
  <c r="OM54" i="9" s="1"/>
  <c r="OQ53" i="9" a="1"/>
  <c r="OQ53" i="9" s="1"/>
  <c r="OP53" i="9" a="1"/>
  <c r="OP53" i="9" s="1"/>
  <c r="OO53" i="9" a="1"/>
  <c r="OO53" i="9" s="1"/>
  <c r="ON53" i="9" a="1"/>
  <c r="ON53" i="9" s="1"/>
  <c r="OM53" i="9" a="1"/>
  <c r="OM53" i="9" s="1"/>
  <c r="OQ52" i="9" a="1"/>
  <c r="OQ52" i="9" s="1"/>
  <c r="OP52" i="9" a="1"/>
  <c r="OP52" i="9" s="1"/>
  <c r="OO52" i="9" a="1"/>
  <c r="OO52" i="9" s="1"/>
  <c r="ON52" i="9" a="1"/>
  <c r="ON52" i="9" s="1"/>
  <c r="OM52" i="9" a="1"/>
  <c r="OM52" i="9" s="1"/>
  <c r="OQ51" i="9" a="1"/>
  <c r="OQ51" i="9" s="1"/>
  <c r="OP51" i="9" a="1"/>
  <c r="OP51" i="9" s="1"/>
  <c r="OO51" i="9" a="1"/>
  <c r="OO51" i="9" s="1"/>
  <c r="ON51" i="9" a="1"/>
  <c r="ON51" i="9" s="1"/>
  <c r="OM51" i="9" a="1"/>
  <c r="OM51" i="9" s="1"/>
  <c r="OQ50" i="9" a="1"/>
  <c r="OQ50" i="9" s="1"/>
  <c r="OP50" i="9" a="1"/>
  <c r="OP50" i="9" s="1"/>
  <c r="OO50" i="9" a="1"/>
  <c r="OO50" i="9" s="1"/>
  <c r="ON50" i="9" a="1"/>
  <c r="ON50" i="9" s="1"/>
  <c r="OM50" i="9" a="1"/>
  <c r="OM50" i="9" s="1"/>
  <c r="OQ49" i="9" a="1"/>
  <c r="OQ49" i="9" s="1"/>
  <c r="OP49" i="9" a="1"/>
  <c r="OP49" i="9" s="1"/>
  <c r="OO49" i="9" a="1"/>
  <c r="OO49" i="9" s="1"/>
  <c r="ON49" i="9" a="1"/>
  <c r="ON49" i="9" s="1"/>
  <c r="OM49" i="9" a="1"/>
  <c r="OM49" i="9" s="1"/>
  <c r="OQ48" i="9" a="1"/>
  <c r="OQ48" i="9" s="1"/>
  <c r="OP48" i="9" a="1"/>
  <c r="OP48" i="9" s="1"/>
  <c r="OO48" i="9" a="1"/>
  <c r="OO48" i="9" s="1"/>
  <c r="ON48" i="9" a="1"/>
  <c r="ON48" i="9" s="1"/>
  <c r="OM48" i="9" a="1"/>
  <c r="OM48" i="9" s="1"/>
  <c r="OP47" i="9" a="1"/>
  <c r="OP47" i="9" s="1"/>
  <c r="OO47" i="9" a="1"/>
  <c r="OO47" i="9" s="1"/>
  <c r="OM47" i="9" a="1"/>
  <c r="OM47" i="9" s="1"/>
  <c r="OQ46" i="9" a="1"/>
  <c r="OQ46" i="9" s="1"/>
  <c r="OP46" i="9" a="1"/>
  <c r="OP46" i="9" s="1"/>
  <c r="OO46" i="9" a="1"/>
  <c r="OO46" i="9" s="1"/>
  <c r="ON46" i="9" a="1"/>
  <c r="ON46" i="9" s="1"/>
  <c r="OM46" i="9" a="1"/>
  <c r="OM46" i="9" s="1"/>
  <c r="OQ45" i="9" a="1"/>
  <c r="OQ45" i="9" s="1"/>
  <c r="OP45" i="9" a="1"/>
  <c r="OP45" i="9" s="1"/>
  <c r="OO45" i="9" a="1"/>
  <c r="OO45" i="9" s="1"/>
  <c r="ON45" i="9" a="1"/>
  <c r="ON45" i="9" s="1"/>
  <c r="OM45" i="9" a="1"/>
  <c r="OM45" i="9" s="1"/>
  <c r="OQ44" i="9" a="1"/>
  <c r="OQ44" i="9" s="1"/>
  <c r="OP44" i="9" a="1"/>
  <c r="OP44" i="9" s="1"/>
  <c r="OO44" i="9" a="1"/>
  <c r="OO44" i="9" s="1"/>
  <c r="ON44" i="9" a="1"/>
  <c r="ON44" i="9" s="1"/>
  <c r="OM44" i="9" a="1"/>
  <c r="OM44" i="9" s="1"/>
  <c r="OQ43" i="9" a="1"/>
  <c r="OQ43" i="9" s="1"/>
  <c r="OP43" i="9" a="1"/>
  <c r="OP43" i="9" s="1"/>
  <c r="OO43" i="9" a="1"/>
  <c r="OO43" i="9" s="1"/>
  <c r="ON43" i="9" a="1"/>
  <c r="ON43" i="9" s="1"/>
  <c r="OM43" i="9" a="1"/>
  <c r="OM43" i="9" s="1"/>
  <c r="OQ42" i="9" a="1"/>
  <c r="OQ42" i="9" s="1"/>
  <c r="OP42" i="9" a="1"/>
  <c r="OP42" i="9" s="1"/>
  <c r="OO42" i="9" a="1"/>
  <c r="OO42" i="9" s="1"/>
  <c r="ON42" i="9" a="1"/>
  <c r="ON42" i="9" s="1"/>
  <c r="OM42" i="9" a="1"/>
  <c r="OM42" i="9" s="1"/>
  <c r="OQ41" i="9" a="1"/>
  <c r="OQ41" i="9" s="1"/>
  <c r="OP41" i="9" a="1"/>
  <c r="OP41" i="9" s="1"/>
  <c r="OO41" i="9" a="1"/>
  <c r="OO41" i="9" s="1"/>
  <c r="ON41" i="9" a="1"/>
  <c r="ON41" i="9" s="1"/>
  <c r="OM41" i="9" a="1"/>
  <c r="OM41" i="9" s="1"/>
  <c r="OQ40" i="9" a="1"/>
  <c r="OQ40" i="9" s="1"/>
  <c r="OP40" i="9" a="1"/>
  <c r="OP40" i="9" s="1"/>
  <c r="OO40" i="9" a="1"/>
  <c r="OO40" i="9" s="1"/>
  <c r="ON40" i="9" a="1"/>
  <c r="ON40" i="9" s="1"/>
  <c r="OM40" i="9" a="1"/>
  <c r="OM40" i="9" s="1"/>
  <c r="OQ39" i="9" a="1"/>
  <c r="OQ39" i="9" s="1"/>
  <c r="OP39" i="9" a="1"/>
  <c r="OP39" i="9" s="1"/>
  <c r="OO39" i="9" a="1"/>
  <c r="OO39" i="9" s="1"/>
  <c r="ON39" i="9" a="1"/>
  <c r="ON39" i="9" s="1"/>
  <c r="OM39" i="9" a="1"/>
  <c r="OM39" i="9" s="1"/>
  <c r="OQ38" i="9" a="1"/>
  <c r="OQ38" i="9" s="1"/>
  <c r="OP38" i="9" a="1"/>
  <c r="OP38" i="9" s="1"/>
  <c r="OO38" i="9" a="1"/>
  <c r="OO38" i="9" s="1"/>
  <c r="ON38" i="9" a="1"/>
  <c r="ON38" i="9" s="1"/>
  <c r="OM38" i="9" a="1"/>
  <c r="OM38" i="9" s="1"/>
  <c r="OQ37" i="9" a="1"/>
  <c r="OQ37" i="9" s="1"/>
  <c r="OP37" i="9" a="1"/>
  <c r="OP37" i="9" s="1"/>
  <c r="OO37" i="9" a="1"/>
  <c r="OO37" i="9" s="1"/>
  <c r="ON37" i="9" a="1"/>
  <c r="ON37" i="9" s="1"/>
  <c r="OM37" i="9" a="1"/>
  <c r="OM37" i="9" s="1"/>
  <c r="OQ36" i="9" a="1"/>
  <c r="OQ36" i="9" s="1"/>
  <c r="OP36" i="9" a="1"/>
  <c r="OP36" i="9" s="1"/>
  <c r="OO36" i="9" a="1"/>
  <c r="OO36" i="9" s="1"/>
  <c r="ON36" i="9" a="1"/>
  <c r="ON36" i="9" s="1"/>
  <c r="OM36" i="9" a="1"/>
  <c r="OM36" i="9" s="1"/>
  <c r="OQ35" i="9" a="1"/>
  <c r="OQ35" i="9" s="1"/>
  <c r="OP35" i="9" a="1"/>
  <c r="OP35" i="9" s="1"/>
  <c r="OO35" i="9" a="1"/>
  <c r="OO35" i="9" s="1"/>
  <c r="ON35" i="9" a="1"/>
  <c r="ON35" i="9" s="1"/>
  <c r="OM35" i="9" a="1"/>
  <c r="OM35" i="9" s="1"/>
  <c r="OQ34" i="9" a="1"/>
  <c r="OQ34" i="9" s="1"/>
  <c r="OP34" i="9" a="1"/>
  <c r="OP34" i="9" s="1"/>
  <c r="OO34" i="9" a="1"/>
  <c r="OO34" i="9" s="1"/>
  <c r="ON34" i="9" a="1"/>
  <c r="ON34" i="9" s="1"/>
  <c r="OM34" i="9" a="1"/>
  <c r="OM34" i="9" s="1"/>
  <c r="OQ33" i="9" a="1"/>
  <c r="OQ33" i="9" s="1"/>
  <c r="OP33" i="9" a="1"/>
  <c r="OP33" i="9" s="1"/>
  <c r="OO33" i="9" a="1"/>
  <c r="OO33" i="9" s="1"/>
  <c r="ON33" i="9" a="1"/>
  <c r="ON33" i="9" s="1"/>
  <c r="OM33" i="9" a="1"/>
  <c r="OM33" i="9" s="1"/>
  <c r="OQ32" i="9" a="1"/>
  <c r="OQ32" i="9" s="1"/>
  <c r="OP32" i="9" a="1"/>
  <c r="OP32" i="9" s="1"/>
  <c r="OO32" i="9" a="1"/>
  <c r="OO32" i="9" s="1"/>
  <c r="ON32" i="9" a="1"/>
  <c r="ON32" i="9" s="1"/>
  <c r="OM32" i="9" a="1"/>
  <c r="OM32" i="9" s="1"/>
  <c r="OQ31" i="9" a="1"/>
  <c r="OQ31" i="9" s="1"/>
  <c r="OP31" i="9" a="1"/>
  <c r="OP31" i="9" s="1"/>
  <c r="OO31" i="9" a="1"/>
  <c r="OO31" i="9" s="1"/>
  <c r="ON31" i="9" a="1"/>
  <c r="ON31" i="9" s="1"/>
  <c r="OM31" i="9" a="1"/>
  <c r="OM31" i="9" s="1"/>
  <c r="OQ30" i="9" a="1"/>
  <c r="OQ30" i="9" s="1"/>
  <c r="OP30" i="9" a="1"/>
  <c r="OP30" i="9" s="1"/>
  <c r="OO30" i="9" a="1"/>
  <c r="OO30" i="9" s="1"/>
  <c r="ON30" i="9" a="1"/>
  <c r="ON30" i="9" s="1"/>
  <c r="OM30" i="9" a="1"/>
  <c r="OM30" i="9" s="1"/>
  <c r="OQ29" i="9" a="1"/>
  <c r="OQ29" i="9" s="1"/>
  <c r="OP29" i="9" a="1"/>
  <c r="OP29" i="9" s="1"/>
  <c r="OO29" i="9" a="1"/>
  <c r="OO29" i="9" s="1"/>
  <c r="ON29" i="9" a="1"/>
  <c r="ON29" i="9" s="1"/>
  <c r="OM29" i="9" a="1"/>
  <c r="OM29" i="9" s="1"/>
  <c r="OQ28" i="9" a="1"/>
  <c r="OQ28" i="9" s="1"/>
  <c r="OP28" i="9" a="1"/>
  <c r="OP28" i="9" s="1"/>
  <c r="OO28" i="9" a="1"/>
  <c r="OO28" i="9" s="1"/>
  <c r="ON28" i="9" a="1"/>
  <c r="ON28" i="9" s="1"/>
  <c r="OM28" i="9" a="1"/>
  <c r="OM28" i="9" s="1"/>
  <c r="OQ27" i="9" a="1"/>
  <c r="OQ27" i="9" s="1"/>
  <c r="OP27" i="9" a="1"/>
  <c r="OP27" i="9" s="1"/>
  <c r="OO27" i="9" a="1"/>
  <c r="OO27" i="9" s="1"/>
  <c r="ON27" i="9" a="1"/>
  <c r="ON27" i="9" s="1"/>
  <c r="OM27" i="9" a="1"/>
  <c r="OM27" i="9" s="1"/>
  <c r="OQ26" i="9" a="1"/>
  <c r="OQ26" i="9" s="1"/>
  <c r="OP26" i="9" a="1"/>
  <c r="OP26" i="9" s="1"/>
  <c r="OO26" i="9" a="1"/>
  <c r="OO26" i="9" s="1"/>
  <c r="ON26" i="9" a="1"/>
  <c r="ON26" i="9" s="1"/>
  <c r="OM26" i="9" a="1"/>
  <c r="OM26" i="9" s="1"/>
  <c r="OQ25" i="9" a="1"/>
  <c r="OQ25" i="9" s="1"/>
  <c r="OP25" i="9" a="1"/>
  <c r="OP25" i="9" s="1"/>
  <c r="OO25" i="9" a="1"/>
  <c r="OO25" i="9" s="1"/>
  <c r="ON25" i="9" a="1"/>
  <c r="ON25" i="9" s="1"/>
  <c r="OM25" i="9" a="1"/>
  <c r="OM25" i="9" s="1"/>
  <c r="OQ24" i="9" a="1"/>
  <c r="OQ24" i="9" s="1"/>
  <c r="OP24" i="9" a="1"/>
  <c r="OP24" i="9" s="1"/>
  <c r="OO24" i="9" a="1"/>
  <c r="OO24" i="9" s="1"/>
  <c r="ON24" i="9" a="1"/>
  <c r="ON24" i="9" s="1"/>
  <c r="OM24" i="9" a="1"/>
  <c r="OM24" i="9" s="1"/>
  <c r="OQ23" i="9" a="1"/>
  <c r="OQ23" i="9" s="1"/>
  <c r="OP23" i="9" a="1"/>
  <c r="OP23" i="9" s="1"/>
  <c r="OO23" i="9" a="1"/>
  <c r="OO23" i="9" s="1"/>
  <c r="ON23" i="9" a="1"/>
  <c r="ON23" i="9" s="1"/>
  <c r="OM23" i="9" a="1"/>
  <c r="OM23" i="9" s="1"/>
  <c r="OQ22" i="9" a="1"/>
  <c r="OQ22" i="9" s="1"/>
  <c r="OP22" i="9" a="1"/>
  <c r="OP22" i="9" s="1"/>
  <c r="OO22" i="9" a="1"/>
  <c r="OO22" i="9" s="1"/>
  <c r="ON22" i="9" a="1"/>
  <c r="ON22" i="9" s="1"/>
  <c r="OM22" i="9" a="1"/>
  <c r="OM22" i="9" s="1"/>
  <c r="OQ21" i="9" a="1"/>
  <c r="OQ21" i="9" s="1"/>
  <c r="OP21" i="9" a="1"/>
  <c r="OP21" i="9" s="1"/>
  <c r="OO21" i="9" a="1"/>
  <c r="OO21" i="9" s="1"/>
  <c r="ON21" i="9" a="1"/>
  <c r="ON21" i="9" s="1"/>
  <c r="OM21" i="9" a="1"/>
  <c r="OM21" i="9" s="1"/>
  <c r="OQ20" i="9" a="1"/>
  <c r="OQ20" i="9" s="1"/>
  <c r="OP20" i="9" a="1"/>
  <c r="OP20" i="9" s="1"/>
  <c r="OO20" i="9" a="1"/>
  <c r="OO20" i="9" s="1"/>
  <c r="ON20" i="9" a="1"/>
  <c r="ON20" i="9" s="1"/>
  <c r="OM20" i="9" a="1"/>
  <c r="OM20" i="9" s="1"/>
  <c r="OQ19" i="9" a="1"/>
  <c r="OQ19" i="9" s="1"/>
  <c r="OP19" i="9" a="1"/>
  <c r="OP19" i="9" s="1"/>
  <c r="OO19" i="9" a="1"/>
  <c r="OO19" i="9" s="1"/>
  <c r="ON19" i="9" a="1"/>
  <c r="ON19" i="9" s="1"/>
  <c r="OM19" i="9" a="1"/>
  <c r="OM19" i="9" s="1"/>
  <c r="OQ18" i="9" a="1"/>
  <c r="OQ18" i="9" s="1"/>
  <c r="OP18" i="9" a="1"/>
  <c r="OP18" i="9" s="1"/>
  <c r="OO18" i="9" a="1"/>
  <c r="OO18" i="9" s="1"/>
  <c r="ON18" i="9" a="1"/>
  <c r="ON18" i="9" s="1"/>
  <c r="OM18" i="9" a="1"/>
  <c r="OM18" i="9" s="1"/>
  <c r="OQ17" i="9" a="1"/>
  <c r="OQ17" i="9" s="1"/>
  <c r="OP17" i="9" a="1"/>
  <c r="OP17" i="9" s="1"/>
  <c r="OO17" i="9" a="1"/>
  <c r="OO17" i="9" s="1"/>
  <c r="ON17" i="9" a="1"/>
  <c r="ON17" i="9" s="1"/>
  <c r="OM17" i="9" a="1"/>
  <c r="OM17" i="9" s="1"/>
  <c r="OQ16" i="9" a="1"/>
  <c r="OQ16" i="9" s="1"/>
  <c r="OP16" i="9" a="1"/>
  <c r="OP16" i="9" s="1"/>
  <c r="OO16" i="9" a="1"/>
  <c r="OO16" i="9" s="1"/>
  <c r="ON16" i="9" a="1"/>
  <c r="ON16" i="9" s="1"/>
  <c r="OM16" i="9" a="1"/>
  <c r="OM16" i="9" s="1"/>
  <c r="OQ15" i="9" a="1"/>
  <c r="OQ15" i="9" s="1"/>
  <c r="OP15" i="9" a="1"/>
  <c r="OP15" i="9" s="1"/>
  <c r="OO15" i="9" a="1"/>
  <c r="OO15" i="9" s="1"/>
  <c r="ON15" i="9" a="1"/>
  <c r="ON15" i="9" s="1"/>
  <c r="OM15" i="9" a="1"/>
  <c r="OM15" i="9" s="1"/>
  <c r="OQ14" i="9" a="1"/>
  <c r="OQ14" i="9" s="1"/>
  <c r="OP14" i="9" a="1"/>
  <c r="OP14" i="9" s="1"/>
  <c r="OO14" i="9" a="1"/>
  <c r="OO14" i="9" s="1"/>
  <c r="ON14" i="9" a="1"/>
  <c r="ON14" i="9" s="1"/>
  <c r="OM14" i="9" a="1"/>
  <c r="OM14" i="9" s="1"/>
  <c r="OQ13" i="9" a="1"/>
  <c r="OQ13" i="9" s="1"/>
  <c r="OP13" i="9" a="1"/>
  <c r="OP13" i="9" s="1"/>
  <c r="OO13" i="9" a="1"/>
  <c r="OO13" i="9" s="1"/>
  <c r="ON13" i="9" a="1"/>
  <c r="ON13" i="9" s="1"/>
  <c r="OM13" i="9" a="1"/>
  <c r="OM13" i="9" s="1"/>
  <c r="OQ12" i="9" a="1"/>
  <c r="OQ12" i="9" s="1"/>
  <c r="OP12" i="9" a="1"/>
  <c r="OP12" i="9" s="1"/>
  <c r="OO12" i="9" a="1"/>
  <c r="OO12" i="9" s="1"/>
  <c r="ON12" i="9" a="1"/>
  <c r="ON12" i="9" s="1"/>
  <c r="OM12" i="9" a="1"/>
  <c r="OM12" i="9" s="1"/>
  <c r="OQ11" i="9" a="1"/>
  <c r="OQ11" i="9" s="1"/>
  <c r="OP11" i="9" a="1"/>
  <c r="OP11" i="9" s="1"/>
  <c r="OO11" i="9" a="1"/>
  <c r="OO11" i="9" s="1"/>
  <c r="ON11" i="9" a="1"/>
  <c r="ON11" i="9" s="1"/>
  <c r="OM11" i="9" a="1"/>
  <c r="OM11" i="9" s="1"/>
  <c r="OQ10" i="9" a="1"/>
  <c r="OQ10" i="9" s="1"/>
  <c r="OP10" i="9" a="1"/>
  <c r="OP10" i="9" s="1"/>
  <c r="OO10" i="9" a="1"/>
  <c r="OO10" i="9" s="1"/>
  <c r="ON10" i="9" a="1"/>
  <c r="ON10" i="9" s="1"/>
  <c r="OM10" i="9" a="1"/>
  <c r="OM10" i="9" s="1"/>
  <c r="OQ9" i="9" a="1"/>
  <c r="OQ9" i="9" s="1"/>
  <c r="OP9" i="9" a="1"/>
  <c r="OP9" i="9" s="1"/>
  <c r="OO9" i="9" a="1"/>
  <c r="OO9" i="9" s="1"/>
  <c r="ON9" i="9" a="1"/>
  <c r="ON9" i="9" s="1"/>
  <c r="OM9" i="9" a="1"/>
  <c r="OM9" i="9" s="1"/>
  <c r="OQ8" i="9" a="1"/>
  <c r="OQ8" i="9" s="1"/>
  <c r="OP8" i="9" a="1"/>
  <c r="OP8" i="9" s="1"/>
  <c r="OO8" i="9" a="1"/>
  <c r="OO8" i="9" s="1"/>
  <c r="ON8" i="9" a="1"/>
  <c r="ON8" i="9" s="1"/>
  <c r="OM8" i="9" a="1"/>
  <c r="OM8" i="9" s="1"/>
  <c r="OQ7" i="9" a="1"/>
  <c r="OQ7" i="9" s="1"/>
  <c r="OP7" i="9" a="1"/>
  <c r="OP7" i="9" s="1"/>
  <c r="OO7" i="9" a="1"/>
  <c r="OO7" i="9" s="1"/>
  <c r="ON7" i="9" a="1"/>
  <c r="ON7" i="9" s="1"/>
  <c r="OM7" i="9" a="1"/>
  <c r="OM7" i="9" s="1"/>
  <c r="MF5" i="9"/>
  <c r="KV5" i="9"/>
  <c r="OL5" i="9"/>
  <c r="OK5" i="9"/>
  <c r="OJ5" i="9"/>
  <c r="OI5" i="9"/>
  <c r="OH5" i="9"/>
  <c r="OG5" i="9"/>
  <c r="OF5" i="9"/>
  <c r="OE5" i="9"/>
  <c r="OD5" i="9"/>
  <c r="OC5" i="9"/>
  <c r="OB5" i="9"/>
  <c r="OA5" i="9"/>
  <c r="NZ5" i="9"/>
  <c r="NY5" i="9"/>
  <c r="NX5" i="9"/>
  <c r="NW5" i="9"/>
  <c r="NV5" i="9"/>
  <c r="NU5" i="9"/>
  <c r="NT5" i="9"/>
  <c r="NS5" i="9"/>
  <c r="NR5" i="9"/>
  <c r="NQ5" i="9"/>
  <c r="NP5" i="9"/>
  <c r="NO5" i="9"/>
  <c r="NN5" i="9"/>
  <c r="NM5" i="9"/>
  <c r="NL5" i="9"/>
  <c r="NK5" i="9"/>
  <c r="NJ5" i="9"/>
  <c r="NI5" i="9"/>
  <c r="NH5" i="9"/>
  <c r="NG5" i="9"/>
  <c r="NF5" i="9"/>
  <c r="NE5" i="9"/>
  <c r="ND5" i="9"/>
  <c r="NC5" i="9"/>
  <c r="NB5" i="9"/>
  <c r="NA5" i="9"/>
  <c r="MZ5" i="9"/>
  <c r="MY5" i="9"/>
  <c r="MX5" i="9"/>
  <c r="MW5" i="9"/>
  <c r="MV5" i="9"/>
  <c r="MU5" i="9"/>
  <c r="MT5" i="9"/>
  <c r="MS5" i="9"/>
  <c r="MR5" i="9"/>
  <c r="MQ5" i="9"/>
  <c r="MP5" i="9"/>
  <c r="MO5" i="9"/>
  <c r="MN5" i="9"/>
  <c r="MM5" i="9"/>
  <c r="ML5" i="9"/>
  <c r="MK5" i="9"/>
  <c r="MJ5" i="9"/>
  <c r="MI5" i="9"/>
  <c r="MH5" i="9"/>
  <c r="MG5" i="9"/>
  <c r="ME5" i="9"/>
  <c r="MD5" i="9"/>
  <c r="MC5" i="9"/>
  <c r="MB5" i="9"/>
  <c r="MA5" i="9"/>
  <c r="LZ5" i="9"/>
  <c r="LY5" i="9"/>
  <c r="LW5" i="9"/>
  <c r="LV5" i="9"/>
  <c r="LU5" i="9"/>
  <c r="LT5" i="9"/>
  <c r="LS5" i="9"/>
  <c r="LR5" i="9"/>
  <c r="LQ5" i="9"/>
  <c r="LP5" i="9"/>
  <c r="LO5" i="9"/>
  <c r="LN5" i="9"/>
  <c r="LM5" i="9"/>
  <c r="LL5" i="9"/>
  <c r="LK5" i="9"/>
  <c r="LJ5" i="9"/>
  <c r="LI5" i="9"/>
  <c r="LH5" i="9"/>
  <c r="LG5" i="9"/>
  <c r="LF5" i="9"/>
  <c r="LE5" i="9"/>
  <c r="LD5" i="9"/>
  <c r="LC5" i="9"/>
  <c r="LB5" i="9"/>
  <c r="LA5" i="9"/>
  <c r="KZ5" i="9"/>
  <c r="KY5" i="9"/>
  <c r="KX5" i="9"/>
  <c r="KW5" i="9"/>
  <c r="KU5" i="9"/>
  <c r="H85" i="19"/>
  <c r="H84" i="19"/>
  <c r="LB98" i="4" a="1"/>
  <c r="LB98" i="4" s="1"/>
  <c r="LH150" i="4" a="1"/>
  <c r="LH150" i="4" s="1"/>
  <c r="LG150" i="4" a="1"/>
  <c r="LG150" i="4" s="1"/>
  <c r="LF150" i="4" a="1"/>
  <c r="LF150" i="4" s="1"/>
  <c r="LE150" i="4" a="1"/>
  <c r="LE150" i="4" s="1"/>
  <c r="LD150" i="4" a="1"/>
  <c r="LD150" i="4" s="1"/>
  <c r="LC150" i="4" a="1"/>
  <c r="LC150" i="4" s="1"/>
  <c r="LB150" i="4" a="1"/>
  <c r="LB150" i="4" s="1"/>
  <c r="IG150" i="4" a="1"/>
  <c r="IG150" i="4" s="1"/>
  <c r="IF150" i="4" a="1"/>
  <c r="IF150" i="4" s="1"/>
  <c r="IE150" i="4" a="1"/>
  <c r="IE150" i="4" s="1"/>
  <c r="ID150" i="4" a="1"/>
  <c r="ID150" i="4" s="1"/>
  <c r="IC150" i="4" a="1"/>
  <c r="IC150" i="4" s="1"/>
  <c r="IB150" i="4" a="1"/>
  <c r="IB150" i="4" s="1"/>
  <c r="IA150" i="4" a="1"/>
  <c r="IA150" i="4" s="1"/>
  <c r="FF150" i="4" a="1"/>
  <c r="FF150" i="4" s="1"/>
  <c r="FE150" i="4" a="1"/>
  <c r="FE150" i="4" s="1"/>
  <c r="FD150" i="4" a="1"/>
  <c r="FD150" i="4" s="1"/>
  <c r="FC150" i="4" a="1"/>
  <c r="FC150" i="4" s="1"/>
  <c r="FB150" i="4" a="1"/>
  <c r="FB150" i="4" s="1"/>
  <c r="FA150" i="4" a="1"/>
  <c r="FA150" i="4" s="1"/>
  <c r="EZ150" i="4" a="1"/>
  <c r="EZ150" i="4" s="1"/>
  <c r="CE150" i="4" a="1"/>
  <c r="CE150" i="4" s="1"/>
  <c r="CD150" i="4" a="1"/>
  <c r="CD150" i="4" s="1"/>
  <c r="CC150" i="4" a="1"/>
  <c r="CC150" i="4" s="1"/>
  <c r="CB150" i="4" a="1"/>
  <c r="CB150" i="4" s="1"/>
  <c r="CA150" i="4" a="1"/>
  <c r="CA150" i="4" s="1"/>
  <c r="BZ150" i="4" a="1"/>
  <c r="BZ150" i="4" s="1"/>
  <c r="BY150" i="4" a="1"/>
  <c r="BY150" i="4" s="1"/>
  <c r="LH149" i="4" a="1"/>
  <c r="LH149" i="4" s="1"/>
  <c r="LG149" i="4" a="1"/>
  <c r="LG149" i="4" s="1"/>
  <c r="LF149" i="4" a="1"/>
  <c r="LF149" i="4" s="1"/>
  <c r="LE149" i="4" a="1"/>
  <c r="LE149" i="4" s="1"/>
  <c r="LD149" i="4" a="1"/>
  <c r="LD149" i="4" s="1"/>
  <c r="LC149" i="4" a="1"/>
  <c r="LC149" i="4" s="1"/>
  <c r="LB149" i="4" a="1"/>
  <c r="LB149" i="4" s="1"/>
  <c r="IG149" i="4" a="1"/>
  <c r="IG149" i="4" s="1"/>
  <c r="IF149" i="4" a="1"/>
  <c r="IF149" i="4" s="1"/>
  <c r="IE149" i="4" a="1"/>
  <c r="IE149" i="4" s="1"/>
  <c r="ID149" i="4" a="1"/>
  <c r="ID149" i="4" s="1"/>
  <c r="IC149" i="4" a="1"/>
  <c r="IC149" i="4" s="1"/>
  <c r="IB149" i="4" a="1"/>
  <c r="IB149" i="4" s="1"/>
  <c r="IA149" i="4" a="1"/>
  <c r="IA149" i="4" s="1"/>
  <c r="FF149" i="4" a="1"/>
  <c r="FF149" i="4" s="1"/>
  <c r="FE149" i="4" a="1"/>
  <c r="FE149" i="4" s="1"/>
  <c r="FD149" i="4" a="1"/>
  <c r="FD149" i="4" s="1"/>
  <c r="FC149" i="4" a="1"/>
  <c r="FC149" i="4" s="1"/>
  <c r="FB149" i="4" a="1"/>
  <c r="FB149" i="4" s="1"/>
  <c r="FA149" i="4" a="1"/>
  <c r="FA149" i="4" s="1"/>
  <c r="EZ149" i="4" a="1"/>
  <c r="EZ149" i="4" s="1"/>
  <c r="CE149" i="4" a="1"/>
  <c r="CE149" i="4" s="1"/>
  <c r="CD149" i="4" a="1"/>
  <c r="CD149" i="4" s="1"/>
  <c r="CC149" i="4" a="1"/>
  <c r="CC149" i="4" s="1"/>
  <c r="CB149" i="4" a="1"/>
  <c r="CB149" i="4" s="1"/>
  <c r="CA149" i="4" a="1"/>
  <c r="CA149" i="4" s="1"/>
  <c r="BZ149" i="4" a="1"/>
  <c r="BZ149" i="4" s="1"/>
  <c r="BY149" i="4" a="1"/>
  <c r="BY149" i="4" s="1"/>
  <c r="LH148" i="4" a="1"/>
  <c r="LH148" i="4" s="1"/>
  <c r="LG148" i="4" a="1"/>
  <c r="LG148" i="4" s="1"/>
  <c r="LF148" i="4" a="1"/>
  <c r="LF148" i="4" s="1"/>
  <c r="LE148" i="4" a="1"/>
  <c r="LE148" i="4" s="1"/>
  <c r="LD148" i="4" a="1"/>
  <c r="LD148" i="4" s="1"/>
  <c r="LC148" i="4" a="1"/>
  <c r="LC148" i="4" s="1"/>
  <c r="LB148" i="4" a="1"/>
  <c r="LB148" i="4" s="1"/>
  <c r="IG148" i="4" a="1"/>
  <c r="IG148" i="4" s="1"/>
  <c r="IF148" i="4" a="1"/>
  <c r="IF148" i="4" s="1"/>
  <c r="IE148" i="4" a="1"/>
  <c r="IE148" i="4" s="1"/>
  <c r="ID148" i="4" a="1"/>
  <c r="ID148" i="4" s="1"/>
  <c r="IC148" i="4" a="1"/>
  <c r="IC148" i="4" s="1"/>
  <c r="IB148" i="4" a="1"/>
  <c r="IB148" i="4" s="1"/>
  <c r="IA148" i="4" a="1"/>
  <c r="IA148" i="4" s="1"/>
  <c r="FF148" i="4" a="1"/>
  <c r="FF148" i="4" s="1"/>
  <c r="FE148" i="4" a="1"/>
  <c r="FE148" i="4" s="1"/>
  <c r="FD148" i="4" a="1"/>
  <c r="FD148" i="4" s="1"/>
  <c r="FC148" i="4" a="1"/>
  <c r="FC148" i="4" s="1"/>
  <c r="FB148" i="4" a="1"/>
  <c r="FB148" i="4" s="1"/>
  <c r="FA148" i="4" a="1"/>
  <c r="FA148" i="4" s="1"/>
  <c r="EZ148" i="4" a="1"/>
  <c r="EZ148" i="4" s="1"/>
  <c r="CE148" i="4" a="1"/>
  <c r="CE148" i="4" s="1"/>
  <c r="CD148" i="4" a="1"/>
  <c r="CD148" i="4" s="1"/>
  <c r="CC148" i="4" a="1"/>
  <c r="CC148" i="4" s="1"/>
  <c r="CB148" i="4" a="1"/>
  <c r="CB148" i="4" s="1"/>
  <c r="CA148" i="4" a="1"/>
  <c r="CA148" i="4" s="1"/>
  <c r="BZ148" i="4" a="1"/>
  <c r="BZ148" i="4" s="1"/>
  <c r="BY148" i="4" a="1"/>
  <c r="BY148" i="4" s="1"/>
  <c r="LH147" i="4" a="1"/>
  <c r="LH147" i="4" s="1"/>
  <c r="LG147" i="4" a="1"/>
  <c r="LG147" i="4" s="1"/>
  <c r="LF147" i="4" a="1"/>
  <c r="LF147" i="4" s="1"/>
  <c r="LE147" i="4" a="1"/>
  <c r="LE147" i="4" s="1"/>
  <c r="LD147" i="4" a="1"/>
  <c r="LD147" i="4" s="1"/>
  <c r="LC147" i="4" a="1"/>
  <c r="LC147" i="4" s="1"/>
  <c r="LB147" i="4" a="1"/>
  <c r="LB147" i="4" s="1"/>
  <c r="LH146" i="4" a="1"/>
  <c r="LH146" i="4" s="1"/>
  <c r="LG146" i="4" a="1"/>
  <c r="LG146" i="4" s="1"/>
  <c r="LF146" i="4" a="1"/>
  <c r="LF146" i="4" s="1"/>
  <c r="LE146" i="4" a="1"/>
  <c r="LE146" i="4" s="1"/>
  <c r="LD146" i="4" a="1"/>
  <c r="LD146" i="4" s="1"/>
  <c r="LC146" i="4" a="1"/>
  <c r="LC146" i="4" s="1"/>
  <c r="LB146" i="4" a="1"/>
  <c r="LB146" i="4" s="1"/>
  <c r="LH145" i="4" a="1"/>
  <c r="LH145" i="4" s="1"/>
  <c r="LG145" i="4" a="1"/>
  <c r="LG145" i="4" s="1"/>
  <c r="LF145" i="4" a="1"/>
  <c r="LF145" i="4" s="1"/>
  <c r="LE145" i="4" a="1"/>
  <c r="LE145" i="4" s="1"/>
  <c r="LD145" i="4" a="1"/>
  <c r="LD145" i="4" s="1"/>
  <c r="LC145" i="4" a="1"/>
  <c r="LC145" i="4" s="1"/>
  <c r="LB145" i="4" a="1"/>
  <c r="LB145" i="4" s="1"/>
  <c r="LH144" i="4" a="1"/>
  <c r="LH144" i="4" s="1"/>
  <c r="LG144" i="4" a="1"/>
  <c r="LG144" i="4" s="1"/>
  <c r="LF144" i="4" a="1"/>
  <c r="LF144" i="4" s="1"/>
  <c r="LE144" i="4" a="1"/>
  <c r="LE144" i="4" s="1"/>
  <c r="LD144" i="4" a="1"/>
  <c r="LD144" i="4" s="1"/>
  <c r="LC144" i="4" a="1"/>
  <c r="LC144" i="4" s="1"/>
  <c r="LB144" i="4" a="1"/>
  <c r="LB144" i="4" s="1"/>
  <c r="LH143" i="4" a="1"/>
  <c r="LH143" i="4" s="1"/>
  <c r="LG143" i="4" a="1"/>
  <c r="LG143" i="4" s="1"/>
  <c r="LF143" i="4" a="1"/>
  <c r="LF143" i="4" s="1"/>
  <c r="LE143" i="4" a="1"/>
  <c r="LE143" i="4" s="1"/>
  <c r="LD143" i="4" a="1"/>
  <c r="LD143" i="4" s="1"/>
  <c r="LC143" i="4" a="1"/>
  <c r="LC143" i="4" s="1"/>
  <c r="LB143" i="4" a="1"/>
  <c r="LB143" i="4" s="1"/>
  <c r="LH142" i="4" a="1"/>
  <c r="LH142" i="4" s="1"/>
  <c r="LG142" i="4" a="1"/>
  <c r="LG142" i="4" s="1"/>
  <c r="LF142" i="4" a="1"/>
  <c r="LF142" i="4" s="1"/>
  <c r="LE142" i="4" a="1"/>
  <c r="LE142" i="4" s="1"/>
  <c r="LD142" i="4" a="1"/>
  <c r="LD142" i="4" s="1"/>
  <c r="LC142" i="4" a="1"/>
  <c r="LC142" i="4" s="1"/>
  <c r="LB142" i="4" a="1"/>
  <c r="LB142" i="4" s="1"/>
  <c r="LH141" i="4" a="1"/>
  <c r="LH141" i="4" s="1"/>
  <c r="LG141" i="4" a="1"/>
  <c r="LG141" i="4" s="1"/>
  <c r="LF141" i="4" a="1"/>
  <c r="LF141" i="4" s="1"/>
  <c r="LE141" i="4" a="1"/>
  <c r="LE141" i="4" s="1"/>
  <c r="LD141" i="4" a="1"/>
  <c r="LD141" i="4" s="1"/>
  <c r="LC141" i="4" a="1"/>
  <c r="LC141" i="4" s="1"/>
  <c r="LB141" i="4" a="1"/>
  <c r="LB141" i="4" s="1"/>
  <c r="LH140" i="4" a="1"/>
  <c r="LH140" i="4" s="1"/>
  <c r="LG140" i="4" a="1"/>
  <c r="LG140" i="4" s="1"/>
  <c r="LF140" i="4" a="1"/>
  <c r="LF140" i="4" s="1"/>
  <c r="LE140" i="4" a="1"/>
  <c r="LE140" i="4" s="1"/>
  <c r="LD140" i="4" a="1"/>
  <c r="LD140" i="4" s="1"/>
  <c r="LC140" i="4" a="1"/>
  <c r="LC140" i="4" s="1"/>
  <c r="LB140" i="4" a="1"/>
  <c r="LB140" i="4" s="1"/>
  <c r="LH139" i="4" a="1"/>
  <c r="LH139" i="4" s="1"/>
  <c r="LG139" i="4" a="1"/>
  <c r="LG139" i="4" s="1"/>
  <c r="LF139" i="4" a="1"/>
  <c r="LF139" i="4" s="1"/>
  <c r="LE139" i="4" a="1"/>
  <c r="LE139" i="4" s="1"/>
  <c r="LD139" i="4" a="1"/>
  <c r="LD139" i="4" s="1"/>
  <c r="LC139" i="4" a="1"/>
  <c r="LC139" i="4" s="1"/>
  <c r="LB139" i="4" a="1"/>
  <c r="LB139" i="4" s="1"/>
  <c r="LH138" i="4" a="1"/>
  <c r="LH138" i="4" s="1"/>
  <c r="LG138" i="4" a="1"/>
  <c r="LG138" i="4" s="1"/>
  <c r="LF138" i="4" a="1"/>
  <c r="LF138" i="4" s="1"/>
  <c r="LE138" i="4" a="1"/>
  <c r="LE138" i="4" s="1"/>
  <c r="LD138" i="4" a="1"/>
  <c r="LD138" i="4" s="1"/>
  <c r="LC138" i="4" a="1"/>
  <c r="LC138" i="4" s="1"/>
  <c r="LB138" i="4" a="1"/>
  <c r="LB138" i="4" s="1"/>
  <c r="LH137" i="4" a="1"/>
  <c r="LH137" i="4" s="1"/>
  <c r="LG137" i="4" a="1"/>
  <c r="LG137" i="4" s="1"/>
  <c r="LF137" i="4" a="1"/>
  <c r="LF137" i="4" s="1"/>
  <c r="LE137" i="4" a="1"/>
  <c r="LE137" i="4" s="1"/>
  <c r="LD137" i="4" a="1"/>
  <c r="LD137" i="4" s="1"/>
  <c r="LC137" i="4" a="1"/>
  <c r="LC137" i="4" s="1"/>
  <c r="LB137" i="4" a="1"/>
  <c r="LB137" i="4" s="1"/>
  <c r="LH136" i="4" a="1"/>
  <c r="LH136" i="4" s="1"/>
  <c r="LG136" i="4" a="1"/>
  <c r="LG136" i="4" s="1"/>
  <c r="LF136" i="4" a="1"/>
  <c r="LF136" i="4" s="1"/>
  <c r="LE136" i="4" a="1"/>
  <c r="LE136" i="4" s="1"/>
  <c r="LD136" i="4" a="1"/>
  <c r="LD136" i="4" s="1"/>
  <c r="LC136" i="4" a="1"/>
  <c r="LC136" i="4" s="1"/>
  <c r="LB136" i="4" a="1"/>
  <c r="LB136" i="4" s="1"/>
  <c r="LH135" i="4" a="1"/>
  <c r="LH135" i="4" s="1"/>
  <c r="LG135" i="4" a="1"/>
  <c r="LG135" i="4" s="1"/>
  <c r="LF135" i="4" a="1"/>
  <c r="LF135" i="4" s="1"/>
  <c r="LE135" i="4" a="1"/>
  <c r="LE135" i="4" s="1"/>
  <c r="LD135" i="4" a="1"/>
  <c r="LD135" i="4" s="1"/>
  <c r="LC135" i="4" a="1"/>
  <c r="LC135" i="4" s="1"/>
  <c r="LB135" i="4" a="1"/>
  <c r="LB135" i="4" s="1"/>
  <c r="LH134" i="4" a="1"/>
  <c r="LH134" i="4" s="1"/>
  <c r="LG134" i="4" a="1"/>
  <c r="LG134" i="4" s="1"/>
  <c r="LF134" i="4" a="1"/>
  <c r="LF134" i="4" s="1"/>
  <c r="LE134" i="4" a="1"/>
  <c r="LE134" i="4" s="1"/>
  <c r="LD134" i="4" a="1"/>
  <c r="LD134" i="4" s="1"/>
  <c r="LC134" i="4" a="1"/>
  <c r="LC134" i="4" s="1"/>
  <c r="LB134" i="4" a="1"/>
  <c r="LB134" i="4" s="1"/>
  <c r="LH133" i="4" a="1"/>
  <c r="LH133" i="4" s="1"/>
  <c r="LG133" i="4" a="1"/>
  <c r="LG133" i="4" s="1"/>
  <c r="LF133" i="4" a="1"/>
  <c r="LF133" i="4" s="1"/>
  <c r="LE133" i="4" a="1"/>
  <c r="LE133" i="4" s="1"/>
  <c r="LD133" i="4" a="1"/>
  <c r="LD133" i="4" s="1"/>
  <c r="LC133" i="4" a="1"/>
  <c r="LC133" i="4" s="1"/>
  <c r="LB133" i="4" a="1"/>
  <c r="LB133" i="4" s="1"/>
  <c r="LH132" i="4" a="1"/>
  <c r="LH132" i="4" s="1"/>
  <c r="LG132" i="4" a="1"/>
  <c r="LG132" i="4" s="1"/>
  <c r="LF132" i="4" a="1"/>
  <c r="LF132" i="4" s="1"/>
  <c r="LE132" i="4" a="1"/>
  <c r="LE132" i="4" s="1"/>
  <c r="LD132" i="4" a="1"/>
  <c r="LD132" i="4" s="1"/>
  <c r="LC132" i="4" a="1"/>
  <c r="LC132" i="4" s="1"/>
  <c r="LB132" i="4" a="1"/>
  <c r="LB132" i="4" s="1"/>
  <c r="LH131" i="4" a="1"/>
  <c r="LH131" i="4" s="1"/>
  <c r="LG131" i="4" a="1"/>
  <c r="LG131" i="4" s="1"/>
  <c r="LF131" i="4" a="1"/>
  <c r="LF131" i="4" s="1"/>
  <c r="LE131" i="4" a="1"/>
  <c r="LE131" i="4" s="1"/>
  <c r="LD131" i="4" a="1"/>
  <c r="LD131" i="4" s="1"/>
  <c r="LC131" i="4" a="1"/>
  <c r="LC131" i="4" s="1"/>
  <c r="LB131" i="4" a="1"/>
  <c r="LB131" i="4" s="1"/>
  <c r="LH130" i="4" a="1"/>
  <c r="LH130" i="4" s="1"/>
  <c r="LG130" i="4" a="1"/>
  <c r="LG130" i="4" s="1"/>
  <c r="LF130" i="4" a="1"/>
  <c r="LF130" i="4" s="1"/>
  <c r="LE130" i="4" a="1"/>
  <c r="LE130" i="4" s="1"/>
  <c r="LD130" i="4" a="1"/>
  <c r="LD130" i="4" s="1"/>
  <c r="LC130" i="4" a="1"/>
  <c r="LC130" i="4" s="1"/>
  <c r="LB130" i="4" a="1"/>
  <c r="LB130" i="4" s="1"/>
  <c r="LH129" i="4" a="1"/>
  <c r="LH129" i="4" s="1"/>
  <c r="LG129" i="4" a="1"/>
  <c r="LG129" i="4" s="1"/>
  <c r="LF129" i="4" a="1"/>
  <c r="LF129" i="4" s="1"/>
  <c r="LE129" i="4" a="1"/>
  <c r="LE129" i="4" s="1"/>
  <c r="LD129" i="4" a="1"/>
  <c r="LD129" i="4" s="1"/>
  <c r="LC129" i="4" a="1"/>
  <c r="LC129" i="4" s="1"/>
  <c r="LB129" i="4" a="1"/>
  <c r="LB129" i="4" s="1"/>
  <c r="LH128" i="4" a="1"/>
  <c r="LH128" i="4" s="1"/>
  <c r="LG128" i="4" a="1"/>
  <c r="LG128" i="4" s="1"/>
  <c r="LF128" i="4" a="1"/>
  <c r="LF128" i="4" s="1"/>
  <c r="LE128" i="4" a="1"/>
  <c r="LE128" i="4" s="1"/>
  <c r="LD128" i="4" a="1"/>
  <c r="LD128" i="4" s="1"/>
  <c r="LC128" i="4" a="1"/>
  <c r="LC128" i="4" s="1"/>
  <c r="LB128" i="4" a="1"/>
  <c r="LB128" i="4" s="1"/>
  <c r="LH127" i="4" a="1"/>
  <c r="LH127" i="4" s="1"/>
  <c r="LG127" i="4" a="1"/>
  <c r="LG127" i="4" s="1"/>
  <c r="LF127" i="4" a="1"/>
  <c r="LF127" i="4" s="1"/>
  <c r="LE127" i="4" a="1"/>
  <c r="LE127" i="4" s="1"/>
  <c r="LD127" i="4" a="1"/>
  <c r="LD127" i="4" s="1"/>
  <c r="LC127" i="4" a="1"/>
  <c r="LC127" i="4" s="1"/>
  <c r="LB127" i="4" a="1"/>
  <c r="LB127" i="4" s="1"/>
  <c r="LH126" i="4" a="1"/>
  <c r="LH126" i="4" s="1"/>
  <c r="LG126" i="4" a="1"/>
  <c r="LG126" i="4" s="1"/>
  <c r="LF126" i="4" a="1"/>
  <c r="LF126" i="4" s="1"/>
  <c r="LE126" i="4" a="1"/>
  <c r="LE126" i="4" s="1"/>
  <c r="LD126" i="4" a="1"/>
  <c r="LD126" i="4" s="1"/>
  <c r="LC126" i="4" a="1"/>
  <c r="LC126" i="4" s="1"/>
  <c r="LB126" i="4" a="1"/>
  <c r="LB126" i="4" s="1"/>
  <c r="LH125" i="4" a="1"/>
  <c r="LH125" i="4" s="1"/>
  <c r="LG125" i="4" a="1"/>
  <c r="LG125" i="4" s="1"/>
  <c r="LF125" i="4" a="1"/>
  <c r="LF125" i="4" s="1"/>
  <c r="LE125" i="4" a="1"/>
  <c r="LE125" i="4" s="1"/>
  <c r="LD125" i="4" a="1"/>
  <c r="LD125" i="4" s="1"/>
  <c r="LC125" i="4" a="1"/>
  <c r="LC125" i="4" s="1"/>
  <c r="LB125" i="4" a="1"/>
  <c r="LB125" i="4" s="1"/>
  <c r="LH124" i="4" a="1"/>
  <c r="LH124" i="4" s="1"/>
  <c r="LG124" i="4" a="1"/>
  <c r="LG124" i="4" s="1"/>
  <c r="LF124" i="4" a="1"/>
  <c r="LF124" i="4" s="1"/>
  <c r="LE124" i="4" a="1"/>
  <c r="LE124" i="4" s="1"/>
  <c r="LD124" i="4" a="1"/>
  <c r="LD124" i="4" s="1"/>
  <c r="LC124" i="4" a="1"/>
  <c r="LC124" i="4" s="1"/>
  <c r="LB124" i="4" a="1"/>
  <c r="LB124" i="4" s="1"/>
  <c r="LH123" i="4" a="1"/>
  <c r="LH123" i="4" s="1"/>
  <c r="LG123" i="4" a="1"/>
  <c r="LG123" i="4" s="1"/>
  <c r="LF123" i="4" a="1"/>
  <c r="LF123" i="4" s="1"/>
  <c r="LE123" i="4" a="1"/>
  <c r="LE123" i="4" s="1"/>
  <c r="LD123" i="4" a="1"/>
  <c r="LD123" i="4" s="1"/>
  <c r="LC123" i="4" a="1"/>
  <c r="LC123" i="4" s="1"/>
  <c r="LB123" i="4" a="1"/>
  <c r="LB123" i="4" s="1"/>
  <c r="LH122" i="4" a="1"/>
  <c r="LH122" i="4" s="1"/>
  <c r="LG122" i="4" a="1"/>
  <c r="LG122" i="4" s="1"/>
  <c r="LD122" i="4" a="1"/>
  <c r="LD122" i="4" s="1"/>
  <c r="LC122" i="4" a="1"/>
  <c r="LC122" i="4" s="1"/>
  <c r="LB122" i="4" a="1"/>
  <c r="LB122" i="4" s="1"/>
  <c r="LH121" i="4" a="1"/>
  <c r="LH121" i="4" s="1"/>
  <c r="LG121" i="4" a="1"/>
  <c r="LG121" i="4" s="1"/>
  <c r="LE121" i="4" a="1"/>
  <c r="LE121" i="4" s="1"/>
  <c r="LC121" i="4" a="1"/>
  <c r="LC121" i="4" s="1"/>
  <c r="LB121" i="4" a="1"/>
  <c r="LB121" i="4" s="1"/>
  <c r="LH120" i="4" a="1"/>
  <c r="LH120" i="4" s="1"/>
  <c r="LG120" i="4" a="1"/>
  <c r="LG120" i="4" s="1"/>
  <c r="LD120" i="4" a="1"/>
  <c r="LD120" i="4" s="1"/>
  <c r="LC120" i="4" a="1"/>
  <c r="LC120" i="4" s="1"/>
  <c r="LB120" i="4" a="1"/>
  <c r="LB120" i="4" s="1"/>
  <c r="LH119" i="4" a="1"/>
  <c r="LH119" i="4" s="1"/>
  <c r="LG119" i="4" a="1"/>
  <c r="LG119" i="4" s="1"/>
  <c r="LE119" i="4" a="1"/>
  <c r="LE119" i="4" s="1"/>
  <c r="LC119" i="4" a="1"/>
  <c r="LC119" i="4" s="1"/>
  <c r="LB119" i="4" a="1"/>
  <c r="LB119" i="4" s="1"/>
  <c r="LH118" i="4" a="1"/>
  <c r="LH118" i="4" s="1"/>
  <c r="LG118" i="4" a="1"/>
  <c r="LG118" i="4" s="1"/>
  <c r="LD118" i="4" a="1"/>
  <c r="LD118" i="4" s="1"/>
  <c r="LC118" i="4" a="1"/>
  <c r="LC118" i="4" s="1"/>
  <c r="LB118" i="4" a="1"/>
  <c r="LB118" i="4" s="1"/>
  <c r="LH117" i="4" a="1"/>
  <c r="LH117" i="4" s="1"/>
  <c r="LG117" i="4" a="1"/>
  <c r="LG117" i="4" s="1"/>
  <c r="LE117" i="4" a="1"/>
  <c r="LE117" i="4" s="1"/>
  <c r="LC117" i="4" a="1"/>
  <c r="LC117" i="4" s="1"/>
  <c r="LB117" i="4" a="1"/>
  <c r="LB117" i="4" s="1"/>
  <c r="LH116" i="4" a="1"/>
  <c r="LH116" i="4" s="1"/>
  <c r="LG116" i="4" a="1"/>
  <c r="LG116" i="4" s="1"/>
  <c r="LD116" i="4" a="1"/>
  <c r="LD116" i="4" s="1"/>
  <c r="LC116" i="4" a="1"/>
  <c r="LC116" i="4" s="1"/>
  <c r="LB116" i="4" a="1"/>
  <c r="LB116" i="4" s="1"/>
  <c r="LH115" i="4" a="1"/>
  <c r="LH115" i="4" s="1"/>
  <c r="LG115" i="4" a="1"/>
  <c r="LG115" i="4" s="1"/>
  <c r="LE115" i="4" a="1"/>
  <c r="LE115" i="4" s="1"/>
  <c r="LC115" i="4" a="1"/>
  <c r="LC115" i="4" s="1"/>
  <c r="LB115" i="4" a="1"/>
  <c r="LB115" i="4" s="1"/>
  <c r="LH114" i="4" a="1"/>
  <c r="LH114" i="4" s="1"/>
  <c r="LG114" i="4" a="1"/>
  <c r="LG114" i="4" s="1"/>
  <c r="LF114" i="4" a="1"/>
  <c r="LF114" i="4" s="1"/>
  <c r="LE114" i="4" a="1"/>
  <c r="LE114" i="4" s="1"/>
  <c r="LD114" i="4" a="1"/>
  <c r="LD114" i="4" s="1"/>
  <c r="LC114" i="4" a="1"/>
  <c r="LC114" i="4" s="1"/>
  <c r="LB114" i="4" a="1"/>
  <c r="LB114" i="4" s="1"/>
  <c r="LH113" i="4" a="1"/>
  <c r="LH113" i="4" s="1"/>
  <c r="LG113" i="4" a="1"/>
  <c r="LG113" i="4" s="1"/>
  <c r="LF113" i="4" a="1"/>
  <c r="LF113" i="4" s="1"/>
  <c r="LE113" i="4" a="1"/>
  <c r="LE113" i="4" s="1"/>
  <c r="LD113" i="4" a="1"/>
  <c r="LD113" i="4" s="1"/>
  <c r="LC113" i="4" a="1"/>
  <c r="LC113" i="4" s="1"/>
  <c r="LB113" i="4" a="1"/>
  <c r="LB113" i="4" s="1"/>
  <c r="LH112" i="4" a="1"/>
  <c r="LH112" i="4" s="1"/>
  <c r="LG112" i="4" a="1"/>
  <c r="LG112" i="4" s="1"/>
  <c r="LF112" i="4" a="1"/>
  <c r="LF112" i="4" s="1"/>
  <c r="LE112" i="4" a="1"/>
  <c r="LE112" i="4" s="1"/>
  <c r="LD112" i="4" a="1"/>
  <c r="LD112" i="4" s="1"/>
  <c r="LC112" i="4" a="1"/>
  <c r="LC112" i="4" s="1"/>
  <c r="LB112" i="4" a="1"/>
  <c r="LB112" i="4" s="1"/>
  <c r="LH111" i="4" a="1"/>
  <c r="LH111" i="4" s="1"/>
  <c r="LG111" i="4" a="1"/>
  <c r="LG111" i="4" s="1"/>
  <c r="LF111" i="4" a="1"/>
  <c r="LF111" i="4" s="1"/>
  <c r="LE111" i="4" a="1"/>
  <c r="LE111" i="4" s="1"/>
  <c r="LD111" i="4" a="1"/>
  <c r="LD111" i="4" s="1"/>
  <c r="LC111" i="4" a="1"/>
  <c r="LC111" i="4" s="1"/>
  <c r="LB111" i="4" a="1"/>
  <c r="LB111" i="4" s="1"/>
  <c r="LH110" i="4" a="1"/>
  <c r="LH110" i="4" s="1"/>
  <c r="LG110" i="4" a="1"/>
  <c r="LG110" i="4" s="1"/>
  <c r="LF110" i="4" a="1"/>
  <c r="LF110" i="4" s="1"/>
  <c r="LE110" i="4" a="1"/>
  <c r="LE110" i="4" s="1"/>
  <c r="LD110" i="4" a="1"/>
  <c r="LD110" i="4" s="1"/>
  <c r="LC110" i="4" a="1"/>
  <c r="LC110" i="4" s="1"/>
  <c r="LB110" i="4" a="1"/>
  <c r="LB110" i="4" s="1"/>
  <c r="LH109" i="4" a="1"/>
  <c r="LH109" i="4" s="1"/>
  <c r="LG109" i="4" a="1"/>
  <c r="LG109" i="4" s="1"/>
  <c r="LE109" i="4" a="1"/>
  <c r="LE109" i="4" s="1"/>
  <c r="LC109" i="4" a="1"/>
  <c r="LC109" i="4" s="1"/>
  <c r="LB109" i="4" a="1"/>
  <c r="LB109" i="4" s="1"/>
  <c r="LH108" i="4" a="1"/>
  <c r="LH108" i="4" s="1"/>
  <c r="LG108" i="4" a="1"/>
  <c r="LG108" i="4" s="1"/>
  <c r="LF108" i="4" a="1"/>
  <c r="LF108" i="4" s="1"/>
  <c r="LE108" i="4" a="1"/>
  <c r="LE108" i="4" s="1"/>
  <c r="LD108" i="4" a="1"/>
  <c r="LD108" i="4" s="1"/>
  <c r="LC108" i="4" a="1"/>
  <c r="LC108" i="4" s="1"/>
  <c r="LB108" i="4" a="1"/>
  <c r="LB108" i="4" s="1"/>
  <c r="LH107" i="4" a="1"/>
  <c r="LH107" i="4" s="1"/>
  <c r="LG107" i="4" a="1"/>
  <c r="LG107" i="4" s="1"/>
  <c r="LF107" i="4" a="1"/>
  <c r="LF107" i="4" s="1"/>
  <c r="LE107" i="4" a="1"/>
  <c r="LE107" i="4" s="1"/>
  <c r="LD107" i="4" a="1"/>
  <c r="LD107" i="4" s="1"/>
  <c r="LC107" i="4" a="1"/>
  <c r="LC107" i="4" s="1"/>
  <c r="LB107" i="4" a="1"/>
  <c r="LB107" i="4" s="1"/>
  <c r="LH106" i="4" a="1"/>
  <c r="LH106" i="4" s="1"/>
  <c r="LG106" i="4" a="1"/>
  <c r="LG106" i="4" s="1"/>
  <c r="LD106" i="4" a="1"/>
  <c r="LD106" i="4" s="1"/>
  <c r="LC106" i="4" a="1"/>
  <c r="LC106" i="4" s="1"/>
  <c r="LB106" i="4" a="1"/>
  <c r="LB106" i="4" s="1"/>
  <c r="LH105" i="4" a="1"/>
  <c r="LH105" i="4" s="1"/>
  <c r="LG105" i="4" a="1"/>
  <c r="LG105" i="4" s="1"/>
  <c r="LE105" i="4" a="1"/>
  <c r="LE105" i="4" s="1"/>
  <c r="LC105" i="4" a="1"/>
  <c r="LC105" i="4" s="1"/>
  <c r="LB105" i="4" a="1"/>
  <c r="LB105" i="4" s="1"/>
  <c r="LH104" i="4" a="1"/>
  <c r="LH104" i="4" s="1"/>
  <c r="LG104" i="4" a="1"/>
  <c r="LG104" i="4" s="1"/>
  <c r="LF104" i="4" a="1"/>
  <c r="LF104" i="4" s="1"/>
  <c r="LE104" i="4" a="1"/>
  <c r="LE104" i="4" s="1"/>
  <c r="LD104" i="4" a="1"/>
  <c r="LD104" i="4" s="1"/>
  <c r="LC104" i="4" a="1"/>
  <c r="LC104" i="4" s="1"/>
  <c r="LB104" i="4" a="1"/>
  <c r="LB104" i="4" s="1"/>
  <c r="LH103" i="4" a="1"/>
  <c r="LH103" i="4" s="1"/>
  <c r="LG103" i="4" a="1"/>
  <c r="LG103" i="4" s="1"/>
  <c r="LF103" i="4" a="1"/>
  <c r="LF103" i="4" s="1"/>
  <c r="LE103" i="4" a="1"/>
  <c r="LE103" i="4" s="1"/>
  <c r="LD103" i="4" a="1"/>
  <c r="LD103" i="4" s="1"/>
  <c r="LC103" i="4" a="1"/>
  <c r="LC103" i="4" s="1"/>
  <c r="LB103" i="4" a="1"/>
  <c r="LB103" i="4" s="1"/>
  <c r="LH102" i="4" a="1"/>
  <c r="LH102" i="4" s="1"/>
  <c r="LG102" i="4" a="1"/>
  <c r="LG102" i="4" s="1"/>
  <c r="LF102" i="4" a="1"/>
  <c r="LF102" i="4" s="1"/>
  <c r="LE102" i="4" a="1"/>
  <c r="LE102" i="4" s="1"/>
  <c r="LD102" i="4" a="1"/>
  <c r="LD102" i="4" s="1"/>
  <c r="LC102" i="4" a="1"/>
  <c r="LC102" i="4" s="1"/>
  <c r="LB102" i="4" a="1"/>
  <c r="LB102" i="4" s="1"/>
  <c r="LH101" i="4" a="1"/>
  <c r="LH101" i="4" s="1"/>
  <c r="LG101" i="4" a="1"/>
  <c r="LG101" i="4" s="1"/>
  <c r="LF101" i="4" a="1"/>
  <c r="LF101" i="4" s="1"/>
  <c r="LE101" i="4" a="1"/>
  <c r="LE101" i="4" s="1"/>
  <c r="LD101" i="4" a="1"/>
  <c r="LD101" i="4" s="1"/>
  <c r="LC101" i="4" a="1"/>
  <c r="LC101" i="4" s="1"/>
  <c r="LB101" i="4" a="1"/>
  <c r="LB101" i="4" s="1"/>
  <c r="LH100" i="4" a="1"/>
  <c r="LH100" i="4" s="1"/>
  <c r="LG100" i="4" a="1"/>
  <c r="LG100" i="4" s="1"/>
  <c r="LF100" i="4" a="1"/>
  <c r="LF100" i="4" s="1"/>
  <c r="LE100" i="4" a="1"/>
  <c r="LE100" i="4" s="1"/>
  <c r="LD100" i="4" a="1"/>
  <c r="LD100" i="4" s="1"/>
  <c r="LC100" i="4" a="1"/>
  <c r="LC100" i="4" s="1"/>
  <c r="LB100" i="4" a="1"/>
  <c r="LB100" i="4" s="1"/>
  <c r="LH99" i="4" a="1"/>
  <c r="LH99" i="4" s="1"/>
  <c r="LG99" i="4" a="1"/>
  <c r="LG99" i="4" s="1"/>
  <c r="LF99" i="4" a="1"/>
  <c r="LF99" i="4" s="1"/>
  <c r="LE99" i="4" a="1"/>
  <c r="LE99" i="4" s="1"/>
  <c r="LD99" i="4" a="1"/>
  <c r="LD99" i="4" s="1"/>
  <c r="LC99" i="4" a="1"/>
  <c r="LC99" i="4" s="1"/>
  <c r="LB99" i="4" a="1"/>
  <c r="LB99" i="4" s="1"/>
  <c r="LH98" i="4" a="1"/>
  <c r="LH98" i="4" s="1"/>
  <c r="LG98" i="4" a="1"/>
  <c r="LG98" i="4" s="1"/>
  <c r="LE98" i="4" a="1"/>
  <c r="LE98" i="4" s="1"/>
  <c r="LC98" i="4" a="1"/>
  <c r="LC98" i="4" s="1"/>
  <c r="LH97" i="4" a="1"/>
  <c r="LH97" i="4" s="1"/>
  <c r="LG97" i="4" a="1"/>
  <c r="LG97" i="4" s="1"/>
  <c r="LD97" i="4" a="1"/>
  <c r="LD97" i="4" s="1"/>
  <c r="LC97" i="4" a="1"/>
  <c r="LC97" i="4" s="1"/>
  <c r="LB97" i="4" a="1"/>
  <c r="LB97" i="4" s="1"/>
  <c r="LH96" i="4" a="1"/>
  <c r="LH96" i="4" s="1"/>
  <c r="LG96" i="4" a="1"/>
  <c r="LG96" i="4" s="1"/>
  <c r="LD96" i="4" a="1"/>
  <c r="LD96" i="4" s="1"/>
  <c r="LC96" i="4" a="1"/>
  <c r="LC96" i="4" s="1"/>
  <c r="LB96" i="4" a="1"/>
  <c r="LB96" i="4" s="1"/>
  <c r="LH95" i="4" a="1"/>
  <c r="LH95" i="4" s="1"/>
  <c r="LG95" i="4" a="1"/>
  <c r="LG95" i="4" s="1"/>
  <c r="LF95" i="4" a="1"/>
  <c r="LF95" i="4" s="1"/>
  <c r="LE95" i="4" a="1"/>
  <c r="LE95" i="4" s="1"/>
  <c r="LD95" i="4" a="1"/>
  <c r="LD95" i="4" s="1"/>
  <c r="LC95" i="4" a="1"/>
  <c r="LC95" i="4" s="1"/>
  <c r="LB95" i="4" a="1"/>
  <c r="LB95" i="4" s="1"/>
  <c r="LH94" i="4" a="1"/>
  <c r="LH94" i="4" s="1"/>
  <c r="LG94" i="4" a="1"/>
  <c r="LG94" i="4" s="1"/>
  <c r="LF94" i="4" a="1"/>
  <c r="LF94" i="4" s="1"/>
  <c r="LE94" i="4" a="1"/>
  <c r="LE94" i="4" s="1"/>
  <c r="LD94" i="4" a="1"/>
  <c r="LD94" i="4" s="1"/>
  <c r="LC94" i="4" a="1"/>
  <c r="LC94" i="4" s="1"/>
  <c r="LB94" i="4" a="1"/>
  <c r="LB94" i="4" s="1"/>
  <c r="LH93" i="4" a="1"/>
  <c r="LH93" i="4" s="1"/>
  <c r="LG93" i="4" a="1"/>
  <c r="LG93" i="4" s="1"/>
  <c r="LF93" i="4" a="1"/>
  <c r="LF93" i="4" s="1"/>
  <c r="LE93" i="4" a="1"/>
  <c r="LE93" i="4" s="1"/>
  <c r="LD93" i="4" a="1"/>
  <c r="LD93" i="4" s="1"/>
  <c r="LC93" i="4" a="1"/>
  <c r="LC93" i="4" s="1"/>
  <c r="LB93" i="4" a="1"/>
  <c r="LB93" i="4" s="1"/>
  <c r="LH92" i="4" a="1"/>
  <c r="LH92" i="4" s="1"/>
  <c r="LG92" i="4" a="1"/>
  <c r="LG92" i="4" s="1"/>
  <c r="LF92" i="4" a="1"/>
  <c r="LF92" i="4" s="1"/>
  <c r="LE92" i="4" a="1"/>
  <c r="LE92" i="4" s="1"/>
  <c r="LD92" i="4" a="1"/>
  <c r="LD92" i="4" s="1"/>
  <c r="LC92" i="4" a="1"/>
  <c r="LC92" i="4" s="1"/>
  <c r="LB92" i="4" a="1"/>
  <c r="LB92" i="4" s="1"/>
  <c r="LH91" i="4" a="1"/>
  <c r="LH91" i="4" s="1"/>
  <c r="LG91" i="4" a="1"/>
  <c r="LG91" i="4" s="1"/>
  <c r="LF91" i="4" a="1"/>
  <c r="LF91" i="4" s="1"/>
  <c r="LE91" i="4" a="1"/>
  <c r="LE91" i="4" s="1"/>
  <c r="LD91" i="4" a="1"/>
  <c r="LD91" i="4" s="1"/>
  <c r="LC91" i="4" a="1"/>
  <c r="LC91" i="4" s="1"/>
  <c r="LB91" i="4" a="1"/>
  <c r="LB91" i="4" s="1"/>
  <c r="LH90" i="4" a="1"/>
  <c r="LH90" i="4" s="1"/>
  <c r="LG90" i="4" a="1"/>
  <c r="LG90" i="4" s="1"/>
  <c r="LF90" i="4" a="1"/>
  <c r="LF90" i="4" s="1"/>
  <c r="LE90" i="4" a="1"/>
  <c r="LE90" i="4" s="1"/>
  <c r="LD90" i="4" a="1"/>
  <c r="LD90" i="4" s="1"/>
  <c r="LC90" i="4" a="1"/>
  <c r="LC90" i="4" s="1"/>
  <c r="LB90" i="4" a="1"/>
  <c r="LB90" i="4" s="1"/>
  <c r="LH89" i="4" a="1"/>
  <c r="LH89" i="4" s="1"/>
  <c r="LG89" i="4" a="1"/>
  <c r="LG89" i="4" s="1"/>
  <c r="LD89" i="4" a="1"/>
  <c r="LD89" i="4" s="1"/>
  <c r="LC89" i="4" a="1"/>
  <c r="LC89" i="4" s="1"/>
  <c r="LB89" i="4" a="1"/>
  <c r="LB89" i="4" s="1"/>
  <c r="LH88" i="4" a="1"/>
  <c r="LH88" i="4" s="1"/>
  <c r="LG88" i="4" a="1"/>
  <c r="LG88" i="4" s="1"/>
  <c r="LF88" i="4" a="1"/>
  <c r="LF88" i="4" s="1"/>
  <c r="LE88" i="4" a="1"/>
  <c r="LE88" i="4" s="1"/>
  <c r="LD88" i="4" a="1"/>
  <c r="LD88" i="4" s="1"/>
  <c r="LC88" i="4" a="1"/>
  <c r="LC88" i="4" s="1"/>
  <c r="LB88" i="4" a="1"/>
  <c r="LB88" i="4" s="1"/>
  <c r="LH87" i="4" a="1"/>
  <c r="LH87" i="4" s="1"/>
  <c r="LG87" i="4" a="1"/>
  <c r="LG87" i="4" s="1"/>
  <c r="LD87" i="4" a="1"/>
  <c r="LD87" i="4" s="1"/>
  <c r="LC87" i="4" a="1"/>
  <c r="LC87" i="4" s="1"/>
  <c r="LB87" i="4" a="1"/>
  <c r="LB87" i="4" s="1"/>
  <c r="LH86" i="4" a="1"/>
  <c r="LH86" i="4" s="1"/>
  <c r="LG86" i="4" a="1"/>
  <c r="LG86" i="4" s="1"/>
  <c r="LE86" i="4" a="1"/>
  <c r="LE86" i="4" s="1"/>
  <c r="LC86" i="4" a="1"/>
  <c r="LC86" i="4" s="1"/>
  <c r="LB86" i="4" a="1"/>
  <c r="LB86" i="4" s="1"/>
  <c r="LH85" i="4" a="1"/>
  <c r="LH85" i="4" s="1"/>
  <c r="LG85" i="4" a="1"/>
  <c r="LG85" i="4" s="1"/>
  <c r="LD85" i="4" a="1"/>
  <c r="LD85" i="4" s="1"/>
  <c r="LC85" i="4" a="1"/>
  <c r="LC85" i="4" s="1"/>
  <c r="LB85" i="4" a="1"/>
  <c r="LB85" i="4" s="1"/>
  <c r="LH84" i="4" a="1"/>
  <c r="LH84" i="4" s="1"/>
  <c r="LG84" i="4" a="1"/>
  <c r="LG84" i="4" s="1"/>
  <c r="LF84" i="4" a="1"/>
  <c r="LF84" i="4" s="1"/>
  <c r="LE84" i="4" a="1"/>
  <c r="LE84" i="4" s="1"/>
  <c r="LD84" i="4" a="1"/>
  <c r="LD84" i="4" s="1"/>
  <c r="LC84" i="4" a="1"/>
  <c r="LC84" i="4" s="1"/>
  <c r="LB84" i="4" a="1"/>
  <c r="LB84" i="4" s="1"/>
  <c r="LH83" i="4" a="1"/>
  <c r="LH83" i="4" s="1"/>
  <c r="LG83" i="4" a="1"/>
  <c r="LG83" i="4" s="1"/>
  <c r="LD83" i="4" a="1"/>
  <c r="LD83" i="4" s="1"/>
  <c r="LC83" i="4" a="1"/>
  <c r="LC83" i="4" s="1"/>
  <c r="LB83" i="4" a="1"/>
  <c r="LB83" i="4" s="1"/>
  <c r="LH82" i="4" a="1"/>
  <c r="LH82" i="4" s="1"/>
  <c r="LG82" i="4" a="1"/>
  <c r="LG82" i="4" s="1"/>
  <c r="LF82" i="4" a="1"/>
  <c r="LF82" i="4" s="1"/>
  <c r="LE82" i="4" a="1"/>
  <c r="LE82" i="4" s="1"/>
  <c r="LD82" i="4" a="1"/>
  <c r="LD82" i="4" s="1"/>
  <c r="LC82" i="4" a="1"/>
  <c r="LC82" i="4" s="1"/>
  <c r="LB82" i="4" a="1"/>
  <c r="LB82" i="4" s="1"/>
  <c r="LH81" i="4" a="1"/>
  <c r="LH81" i="4" s="1"/>
  <c r="LG81" i="4" a="1"/>
  <c r="LG81" i="4" s="1"/>
  <c r="LF81" i="4" a="1"/>
  <c r="LF81" i="4" s="1"/>
  <c r="LE81" i="4" a="1"/>
  <c r="LE81" i="4" s="1"/>
  <c r="LD81" i="4" a="1"/>
  <c r="LD81" i="4" s="1"/>
  <c r="LC81" i="4" a="1"/>
  <c r="LC81" i="4" s="1"/>
  <c r="LB81" i="4" a="1"/>
  <c r="LB81" i="4" s="1"/>
  <c r="LH80" i="4" a="1"/>
  <c r="LH80" i="4" s="1"/>
  <c r="LG80" i="4" a="1"/>
  <c r="LG80" i="4" s="1"/>
  <c r="LF80" i="4" a="1"/>
  <c r="LF80" i="4" s="1"/>
  <c r="LE80" i="4" a="1"/>
  <c r="LE80" i="4" s="1"/>
  <c r="LD80" i="4" a="1"/>
  <c r="LD80" i="4" s="1"/>
  <c r="LC80" i="4" a="1"/>
  <c r="LC80" i="4" s="1"/>
  <c r="LB80" i="4" a="1"/>
  <c r="LB80" i="4" s="1"/>
  <c r="LH79" i="4" a="1"/>
  <c r="LH79" i="4" s="1"/>
  <c r="LG79" i="4" a="1"/>
  <c r="LG79" i="4" s="1"/>
  <c r="LF79" i="4" a="1"/>
  <c r="LF79" i="4" s="1"/>
  <c r="LE79" i="4" a="1"/>
  <c r="LE79" i="4" s="1"/>
  <c r="LD79" i="4" a="1"/>
  <c r="LD79" i="4" s="1"/>
  <c r="LC79" i="4" a="1"/>
  <c r="LC79" i="4" s="1"/>
  <c r="LB79" i="4" a="1"/>
  <c r="LB79" i="4" s="1"/>
  <c r="LH78" i="4" a="1"/>
  <c r="LH78" i="4" s="1"/>
  <c r="LG78" i="4" a="1"/>
  <c r="LG78" i="4" s="1"/>
  <c r="LF78" i="4" a="1"/>
  <c r="LF78" i="4" s="1"/>
  <c r="LE78" i="4" a="1"/>
  <c r="LE78" i="4" s="1"/>
  <c r="LD78" i="4" a="1"/>
  <c r="LD78" i="4" s="1"/>
  <c r="LC78" i="4" a="1"/>
  <c r="LC78" i="4" s="1"/>
  <c r="LB78" i="4" a="1"/>
  <c r="LB78" i="4" s="1"/>
  <c r="LH77" i="4" a="1"/>
  <c r="LH77" i="4" s="1"/>
  <c r="LG77" i="4" a="1"/>
  <c r="LG77" i="4" s="1"/>
  <c r="LF77" i="4" a="1"/>
  <c r="LF77" i="4" s="1"/>
  <c r="LE77" i="4" a="1"/>
  <c r="LE77" i="4" s="1"/>
  <c r="LD77" i="4" a="1"/>
  <c r="LD77" i="4" s="1"/>
  <c r="LC77" i="4" a="1"/>
  <c r="LC77" i="4" s="1"/>
  <c r="LB77" i="4" a="1"/>
  <c r="LB77" i="4" s="1"/>
  <c r="LH76" i="4" a="1"/>
  <c r="LH76" i="4" s="1"/>
  <c r="LG76" i="4" a="1"/>
  <c r="LG76" i="4" s="1"/>
  <c r="LF76" i="4" a="1"/>
  <c r="LF76" i="4" s="1"/>
  <c r="LE76" i="4" a="1"/>
  <c r="LE76" i="4" s="1"/>
  <c r="LD76" i="4" a="1"/>
  <c r="LD76" i="4" s="1"/>
  <c r="LC76" i="4" a="1"/>
  <c r="LC76" i="4" s="1"/>
  <c r="LB76" i="4" a="1"/>
  <c r="LB76" i="4" s="1"/>
  <c r="LH75" i="4" a="1"/>
  <c r="LH75" i="4" s="1"/>
  <c r="LG75" i="4" a="1"/>
  <c r="LG75" i="4" s="1"/>
  <c r="LF75" i="4" a="1"/>
  <c r="LF75" i="4" s="1"/>
  <c r="LE75" i="4" a="1"/>
  <c r="LE75" i="4" s="1"/>
  <c r="LD75" i="4" a="1"/>
  <c r="LD75" i="4" s="1"/>
  <c r="LC75" i="4" a="1"/>
  <c r="LC75" i="4" s="1"/>
  <c r="LB75" i="4" a="1"/>
  <c r="LB75" i="4" s="1"/>
  <c r="LH74" i="4" a="1"/>
  <c r="LH74" i="4" s="1"/>
  <c r="LG74" i="4" a="1"/>
  <c r="LG74" i="4" s="1"/>
  <c r="LF74" i="4" a="1"/>
  <c r="LF74" i="4" s="1"/>
  <c r="LE74" i="4" a="1"/>
  <c r="LE74" i="4" s="1"/>
  <c r="LD74" i="4" a="1"/>
  <c r="LD74" i="4" s="1"/>
  <c r="LC74" i="4" a="1"/>
  <c r="LC74" i="4" s="1"/>
  <c r="LB74" i="4" a="1"/>
  <c r="LB74" i="4" s="1"/>
  <c r="LH73" i="4" a="1"/>
  <c r="LH73" i="4" s="1"/>
  <c r="LG73" i="4" a="1"/>
  <c r="LG73" i="4" s="1"/>
  <c r="LF73" i="4" a="1"/>
  <c r="LF73" i="4" s="1"/>
  <c r="LE73" i="4" a="1"/>
  <c r="LE73" i="4" s="1"/>
  <c r="LD73" i="4" a="1"/>
  <c r="LD73" i="4" s="1"/>
  <c r="LC73" i="4" a="1"/>
  <c r="LC73" i="4" s="1"/>
  <c r="LB73" i="4" a="1"/>
  <c r="LB73" i="4" s="1"/>
  <c r="LH72" i="4" a="1"/>
  <c r="LH72" i="4" s="1"/>
  <c r="LG72" i="4" a="1"/>
  <c r="LG72" i="4" s="1"/>
  <c r="LF72" i="4" a="1"/>
  <c r="LF72" i="4" s="1"/>
  <c r="LE72" i="4" a="1"/>
  <c r="LE72" i="4" s="1"/>
  <c r="LD72" i="4" a="1"/>
  <c r="LD72" i="4" s="1"/>
  <c r="LC72" i="4" a="1"/>
  <c r="LC72" i="4" s="1"/>
  <c r="LB72" i="4" a="1"/>
  <c r="LB72" i="4" s="1"/>
  <c r="LH71" i="4" a="1"/>
  <c r="LH71" i="4" s="1"/>
  <c r="LG71" i="4" a="1"/>
  <c r="LG71" i="4" s="1"/>
  <c r="LF71" i="4" a="1"/>
  <c r="LF71" i="4" s="1"/>
  <c r="LE71" i="4" a="1"/>
  <c r="LE71" i="4" s="1"/>
  <c r="LD71" i="4" a="1"/>
  <c r="LD71" i="4" s="1"/>
  <c r="LC71" i="4" a="1"/>
  <c r="LC71" i="4" s="1"/>
  <c r="LB71" i="4" a="1"/>
  <c r="LB71" i="4" s="1"/>
  <c r="LH70" i="4" a="1"/>
  <c r="LH70" i="4" s="1"/>
  <c r="LG70" i="4" a="1"/>
  <c r="LG70" i="4" s="1"/>
  <c r="LF70" i="4" a="1"/>
  <c r="LF70" i="4" s="1"/>
  <c r="LE70" i="4" a="1"/>
  <c r="LE70" i="4" s="1"/>
  <c r="LD70" i="4" a="1"/>
  <c r="LD70" i="4" s="1"/>
  <c r="LC70" i="4" a="1"/>
  <c r="LC70" i="4" s="1"/>
  <c r="LB70" i="4" a="1"/>
  <c r="LB70" i="4" s="1"/>
  <c r="LH69" i="4" a="1"/>
  <c r="LH69" i="4" s="1"/>
  <c r="LG69" i="4" a="1"/>
  <c r="LG69" i="4" s="1"/>
  <c r="LF69" i="4" a="1"/>
  <c r="LF69" i="4" s="1"/>
  <c r="LE69" i="4" a="1"/>
  <c r="LE69" i="4" s="1"/>
  <c r="LD69" i="4" a="1"/>
  <c r="LD69" i="4" s="1"/>
  <c r="LC69" i="4" a="1"/>
  <c r="LC69" i="4" s="1"/>
  <c r="LB69" i="4" a="1"/>
  <c r="LB69" i="4" s="1"/>
  <c r="LH68" i="4" a="1"/>
  <c r="LH68" i="4" s="1"/>
  <c r="LG68" i="4" a="1"/>
  <c r="LG68" i="4" s="1"/>
  <c r="LF68" i="4" a="1"/>
  <c r="LF68" i="4" s="1"/>
  <c r="LE68" i="4" a="1"/>
  <c r="LE68" i="4" s="1"/>
  <c r="LD68" i="4" a="1"/>
  <c r="LD68" i="4" s="1"/>
  <c r="LC68" i="4" a="1"/>
  <c r="LC68" i="4" s="1"/>
  <c r="LB68" i="4" a="1"/>
  <c r="LB68" i="4" s="1"/>
  <c r="LH67" i="4" a="1"/>
  <c r="LH67" i="4" s="1"/>
  <c r="LG67" i="4" a="1"/>
  <c r="LG67" i="4" s="1"/>
  <c r="LF67" i="4" a="1"/>
  <c r="LF67" i="4" s="1"/>
  <c r="LE67" i="4" a="1"/>
  <c r="LE67" i="4" s="1"/>
  <c r="LD67" i="4" a="1"/>
  <c r="LD67" i="4" s="1"/>
  <c r="LC67" i="4" a="1"/>
  <c r="LC67" i="4" s="1"/>
  <c r="LB67" i="4" a="1"/>
  <c r="LB67" i="4" s="1"/>
  <c r="LH66" i="4" a="1"/>
  <c r="LH66" i="4" s="1"/>
  <c r="LG66" i="4" a="1"/>
  <c r="LG66" i="4" s="1"/>
  <c r="LF66" i="4" a="1"/>
  <c r="LF66" i="4" s="1"/>
  <c r="LE66" i="4" a="1"/>
  <c r="LE66" i="4" s="1"/>
  <c r="LD66" i="4" a="1"/>
  <c r="LD66" i="4" s="1"/>
  <c r="LC66" i="4" a="1"/>
  <c r="LC66" i="4" s="1"/>
  <c r="LB66" i="4" a="1"/>
  <c r="LB66" i="4" s="1"/>
  <c r="LH65" i="4" a="1"/>
  <c r="LH65" i="4" s="1"/>
  <c r="LG65" i="4" a="1"/>
  <c r="LG65" i="4" s="1"/>
  <c r="LF65" i="4" a="1"/>
  <c r="LF65" i="4" s="1"/>
  <c r="LE65" i="4" a="1"/>
  <c r="LE65" i="4" s="1"/>
  <c r="LD65" i="4" a="1"/>
  <c r="LD65" i="4" s="1"/>
  <c r="LC65" i="4" a="1"/>
  <c r="LC65" i="4" s="1"/>
  <c r="LB65" i="4" a="1"/>
  <c r="LB65" i="4" s="1"/>
  <c r="LH64" i="4" a="1"/>
  <c r="LH64" i="4" s="1"/>
  <c r="LG64" i="4" a="1"/>
  <c r="LG64" i="4" s="1"/>
  <c r="LF64" i="4" a="1"/>
  <c r="LF64" i="4" s="1"/>
  <c r="LE64" i="4" a="1"/>
  <c r="LE64" i="4" s="1"/>
  <c r="LD64" i="4" a="1"/>
  <c r="LD64" i="4" s="1"/>
  <c r="LC64" i="4" a="1"/>
  <c r="LC64" i="4" s="1"/>
  <c r="LB64" i="4" a="1"/>
  <c r="LB64" i="4" s="1"/>
  <c r="LH63" i="4" a="1"/>
  <c r="LH63" i="4" s="1"/>
  <c r="LG63" i="4" a="1"/>
  <c r="LG63" i="4" s="1"/>
  <c r="LF63" i="4" a="1"/>
  <c r="LF63" i="4" s="1"/>
  <c r="LE63" i="4" a="1"/>
  <c r="LE63" i="4" s="1"/>
  <c r="LD63" i="4" a="1"/>
  <c r="LD63" i="4" s="1"/>
  <c r="LC63" i="4" a="1"/>
  <c r="LC63" i="4" s="1"/>
  <c r="LB63" i="4" a="1"/>
  <c r="LB63" i="4" s="1"/>
  <c r="LH62" i="4" a="1"/>
  <c r="LH62" i="4" s="1"/>
  <c r="LG62" i="4" a="1"/>
  <c r="LG62" i="4" s="1"/>
  <c r="LF62" i="4" a="1"/>
  <c r="LF62" i="4" s="1"/>
  <c r="LE62" i="4" a="1"/>
  <c r="LE62" i="4" s="1"/>
  <c r="LD62" i="4" a="1"/>
  <c r="LD62" i="4" s="1"/>
  <c r="LC62" i="4" a="1"/>
  <c r="LC62" i="4" s="1"/>
  <c r="LB62" i="4" a="1"/>
  <c r="LB62" i="4" s="1"/>
  <c r="LH61" i="4" a="1"/>
  <c r="LH61" i="4" s="1"/>
  <c r="LG61" i="4" a="1"/>
  <c r="LG61" i="4" s="1"/>
  <c r="LF61" i="4" a="1"/>
  <c r="LF61" i="4" s="1"/>
  <c r="LE61" i="4" a="1"/>
  <c r="LE61" i="4" s="1"/>
  <c r="LD61" i="4" a="1"/>
  <c r="LD61" i="4" s="1"/>
  <c r="LC61" i="4" a="1"/>
  <c r="LC61" i="4" s="1"/>
  <c r="LB61" i="4" a="1"/>
  <c r="LB61" i="4" s="1"/>
  <c r="LH60" i="4" a="1"/>
  <c r="LH60" i="4" s="1"/>
  <c r="LG60" i="4" a="1"/>
  <c r="LG60" i="4" s="1"/>
  <c r="LF60" i="4" a="1"/>
  <c r="LF60" i="4" s="1"/>
  <c r="LE60" i="4" a="1"/>
  <c r="LE60" i="4" s="1"/>
  <c r="LD60" i="4" a="1"/>
  <c r="LD60" i="4" s="1"/>
  <c r="LC60" i="4" a="1"/>
  <c r="LC60" i="4" s="1"/>
  <c r="LB60" i="4" a="1"/>
  <c r="LB60" i="4" s="1"/>
  <c r="LH59" i="4" a="1"/>
  <c r="LH59" i="4" s="1"/>
  <c r="LG59" i="4" a="1"/>
  <c r="LG59" i="4" s="1"/>
  <c r="LF59" i="4" a="1"/>
  <c r="LF59" i="4" s="1"/>
  <c r="LE59" i="4" a="1"/>
  <c r="LE59" i="4" s="1"/>
  <c r="LD59" i="4" a="1"/>
  <c r="LD59" i="4" s="1"/>
  <c r="LC59" i="4" a="1"/>
  <c r="LC59" i="4" s="1"/>
  <c r="LB59" i="4" a="1"/>
  <c r="LB59" i="4" s="1"/>
  <c r="LH58" i="4" a="1"/>
  <c r="LH58" i="4" s="1"/>
  <c r="LG58" i="4" a="1"/>
  <c r="LG58" i="4" s="1"/>
  <c r="LF58" i="4" a="1"/>
  <c r="LF58" i="4" s="1"/>
  <c r="LE58" i="4" a="1"/>
  <c r="LE58" i="4" s="1"/>
  <c r="LD58" i="4" a="1"/>
  <c r="LD58" i="4" s="1"/>
  <c r="LC58" i="4" a="1"/>
  <c r="LC58" i="4" s="1"/>
  <c r="LB58" i="4" a="1"/>
  <c r="LB58" i="4" s="1"/>
  <c r="LH57" i="4" a="1"/>
  <c r="LH57" i="4" s="1"/>
  <c r="LG57" i="4" a="1"/>
  <c r="LG57" i="4" s="1"/>
  <c r="LF57" i="4" a="1"/>
  <c r="LF57" i="4" s="1"/>
  <c r="LE57" i="4" a="1"/>
  <c r="LE57" i="4" s="1"/>
  <c r="LD57" i="4" a="1"/>
  <c r="LD57" i="4" s="1"/>
  <c r="LC57" i="4" a="1"/>
  <c r="LC57" i="4" s="1"/>
  <c r="LB57" i="4" a="1"/>
  <c r="LB57" i="4" s="1"/>
  <c r="LH56" i="4" a="1"/>
  <c r="LH56" i="4" s="1"/>
  <c r="LG56" i="4" a="1"/>
  <c r="LG56" i="4" s="1"/>
  <c r="LF56" i="4" a="1"/>
  <c r="LF56" i="4" s="1"/>
  <c r="LE56" i="4" a="1"/>
  <c r="LE56" i="4" s="1"/>
  <c r="LD56" i="4" a="1"/>
  <c r="LD56" i="4" s="1"/>
  <c r="LC56" i="4" a="1"/>
  <c r="LC56" i="4" s="1"/>
  <c r="LB56" i="4" a="1"/>
  <c r="LB56" i="4" s="1"/>
  <c r="LH55" i="4" a="1"/>
  <c r="LH55" i="4" s="1"/>
  <c r="LG55" i="4" a="1"/>
  <c r="LG55" i="4" s="1"/>
  <c r="LF55" i="4" a="1"/>
  <c r="LF55" i="4" s="1"/>
  <c r="LE55" i="4" a="1"/>
  <c r="LE55" i="4" s="1"/>
  <c r="LD55" i="4" a="1"/>
  <c r="LD55" i="4" s="1"/>
  <c r="LC55" i="4" a="1"/>
  <c r="LC55" i="4" s="1"/>
  <c r="LB55" i="4" a="1"/>
  <c r="LB55" i="4" s="1"/>
  <c r="LH54" i="4" a="1"/>
  <c r="LH54" i="4" s="1"/>
  <c r="LG54" i="4" a="1"/>
  <c r="LG54" i="4" s="1"/>
  <c r="LF54" i="4" a="1"/>
  <c r="LF54" i="4" s="1"/>
  <c r="LE54" i="4" a="1"/>
  <c r="LE54" i="4" s="1"/>
  <c r="LD54" i="4" a="1"/>
  <c r="LD54" i="4" s="1"/>
  <c r="LC54" i="4" a="1"/>
  <c r="LC54" i="4" s="1"/>
  <c r="LB54" i="4" a="1"/>
  <c r="LB54" i="4" s="1"/>
  <c r="LH53" i="4" a="1"/>
  <c r="LH53" i="4" s="1"/>
  <c r="LG53" i="4" a="1"/>
  <c r="LG53" i="4" s="1"/>
  <c r="LF53" i="4" a="1"/>
  <c r="LF53" i="4" s="1"/>
  <c r="LE53" i="4" a="1"/>
  <c r="LE53" i="4" s="1"/>
  <c r="LD53" i="4" a="1"/>
  <c r="LD53" i="4" s="1"/>
  <c r="LC53" i="4" a="1"/>
  <c r="LC53" i="4" s="1"/>
  <c r="LB53" i="4" a="1"/>
  <c r="LB53" i="4" s="1"/>
  <c r="LH52" i="4" a="1"/>
  <c r="LH52" i="4" s="1"/>
  <c r="LG52" i="4" a="1"/>
  <c r="LG52" i="4" s="1"/>
  <c r="LF52" i="4" a="1"/>
  <c r="LF52" i="4" s="1"/>
  <c r="LE52" i="4" a="1"/>
  <c r="LE52" i="4" s="1"/>
  <c r="LD52" i="4" a="1"/>
  <c r="LD52" i="4" s="1"/>
  <c r="LC52" i="4" a="1"/>
  <c r="LC52" i="4" s="1"/>
  <c r="LB52" i="4" a="1"/>
  <c r="LB52" i="4" s="1"/>
  <c r="LH51" i="4" a="1"/>
  <c r="LH51" i="4" s="1"/>
  <c r="LG51" i="4" a="1"/>
  <c r="LG51" i="4" s="1"/>
  <c r="LF51" i="4" a="1"/>
  <c r="LF51" i="4" s="1"/>
  <c r="LE51" i="4" a="1"/>
  <c r="LE51" i="4" s="1"/>
  <c r="LD51" i="4" a="1"/>
  <c r="LD51" i="4" s="1"/>
  <c r="LC51" i="4" a="1"/>
  <c r="LC51" i="4" s="1"/>
  <c r="LB51" i="4" a="1"/>
  <c r="LB51" i="4" s="1"/>
  <c r="LH50" i="4" a="1"/>
  <c r="LH50" i="4" s="1"/>
  <c r="LG50" i="4" a="1"/>
  <c r="LG50" i="4" s="1"/>
  <c r="LF50" i="4" a="1"/>
  <c r="LF50" i="4" s="1"/>
  <c r="LE50" i="4" a="1"/>
  <c r="LE50" i="4" s="1"/>
  <c r="LD50" i="4" a="1"/>
  <c r="LD50" i="4" s="1"/>
  <c r="LC50" i="4" a="1"/>
  <c r="LC50" i="4" s="1"/>
  <c r="LB50" i="4" a="1"/>
  <c r="LB50" i="4" s="1"/>
  <c r="LH49" i="4" a="1"/>
  <c r="LH49" i="4" s="1"/>
  <c r="LG49" i="4" a="1"/>
  <c r="LG49" i="4" s="1"/>
  <c r="LF49" i="4" a="1"/>
  <c r="LF49" i="4" s="1"/>
  <c r="LE49" i="4" a="1"/>
  <c r="LE49" i="4" s="1"/>
  <c r="LD49" i="4" a="1"/>
  <c r="LD49" i="4" s="1"/>
  <c r="LC49" i="4" a="1"/>
  <c r="LC49" i="4" s="1"/>
  <c r="LB49" i="4" a="1"/>
  <c r="LB49" i="4" s="1"/>
  <c r="LH48" i="4" a="1"/>
  <c r="LH48" i="4" s="1"/>
  <c r="LG48" i="4" a="1"/>
  <c r="LG48" i="4" s="1"/>
  <c r="LF48" i="4" a="1"/>
  <c r="LF48" i="4" s="1"/>
  <c r="LE48" i="4" a="1"/>
  <c r="LE48" i="4" s="1"/>
  <c r="LD48" i="4" a="1"/>
  <c r="LD48" i="4" s="1"/>
  <c r="LC48" i="4" a="1"/>
  <c r="LC48" i="4" s="1"/>
  <c r="LB48" i="4" a="1"/>
  <c r="LB48" i="4" s="1"/>
  <c r="LH47" i="4" a="1"/>
  <c r="LH47" i="4" s="1"/>
  <c r="LG47" i="4" a="1"/>
  <c r="LG47" i="4" s="1"/>
  <c r="LF47" i="4" a="1"/>
  <c r="LF47" i="4" s="1"/>
  <c r="LE47" i="4" a="1"/>
  <c r="LE47" i="4" s="1"/>
  <c r="LD47" i="4" a="1"/>
  <c r="LD47" i="4" s="1"/>
  <c r="LC47" i="4" a="1"/>
  <c r="LC47" i="4" s="1"/>
  <c r="LB47" i="4" a="1"/>
  <c r="LB47" i="4" s="1"/>
  <c r="LH46" i="4" a="1"/>
  <c r="LH46" i="4" s="1"/>
  <c r="LG46" i="4" a="1"/>
  <c r="LG46" i="4" s="1"/>
  <c r="LF46" i="4" a="1"/>
  <c r="LF46" i="4" s="1"/>
  <c r="LE46" i="4" a="1"/>
  <c r="LE46" i="4" s="1"/>
  <c r="LD46" i="4" a="1"/>
  <c r="LD46" i="4" s="1"/>
  <c r="LC46" i="4" a="1"/>
  <c r="LC46" i="4" s="1"/>
  <c r="LB46" i="4" a="1"/>
  <c r="LB46" i="4" s="1"/>
  <c r="LH45" i="4" a="1"/>
  <c r="LH45" i="4" s="1"/>
  <c r="LG45" i="4" a="1"/>
  <c r="LG45" i="4" s="1"/>
  <c r="LF45" i="4" a="1"/>
  <c r="LF45" i="4" s="1"/>
  <c r="LE45" i="4" a="1"/>
  <c r="LE45" i="4" s="1"/>
  <c r="LD45" i="4" a="1"/>
  <c r="LD45" i="4" s="1"/>
  <c r="LC45" i="4" a="1"/>
  <c r="LC45" i="4" s="1"/>
  <c r="LB45" i="4" a="1"/>
  <c r="LB45" i="4" s="1"/>
  <c r="LH44" i="4" a="1"/>
  <c r="LH44" i="4" s="1"/>
  <c r="LG44" i="4" a="1"/>
  <c r="LG44" i="4" s="1"/>
  <c r="LF44" i="4" a="1"/>
  <c r="LF44" i="4" s="1"/>
  <c r="LE44" i="4" a="1"/>
  <c r="LE44" i="4" s="1"/>
  <c r="LD44" i="4" a="1"/>
  <c r="LD44" i="4" s="1"/>
  <c r="LC44" i="4" a="1"/>
  <c r="LC44" i="4" s="1"/>
  <c r="LB44" i="4" a="1"/>
  <c r="LB44" i="4" s="1"/>
  <c r="LH43" i="4" a="1"/>
  <c r="LH43" i="4" s="1"/>
  <c r="LG43" i="4" a="1"/>
  <c r="LG43" i="4" s="1"/>
  <c r="LF43" i="4" a="1"/>
  <c r="LF43" i="4" s="1"/>
  <c r="LE43" i="4" a="1"/>
  <c r="LE43" i="4" s="1"/>
  <c r="LD43" i="4" a="1"/>
  <c r="LD43" i="4" s="1"/>
  <c r="LC43" i="4" a="1"/>
  <c r="LC43" i="4" s="1"/>
  <c r="LB43" i="4" a="1"/>
  <c r="LB43" i="4" s="1"/>
  <c r="LH42" i="4" a="1"/>
  <c r="LH42" i="4" s="1"/>
  <c r="LG42" i="4" a="1"/>
  <c r="LG42" i="4" s="1"/>
  <c r="LF42" i="4" a="1"/>
  <c r="LF42" i="4" s="1"/>
  <c r="LE42" i="4" a="1"/>
  <c r="LE42" i="4" s="1"/>
  <c r="LD42" i="4" a="1"/>
  <c r="LD42" i="4" s="1"/>
  <c r="LC42" i="4" a="1"/>
  <c r="LC42" i="4" s="1"/>
  <c r="LB42" i="4" a="1"/>
  <c r="LB42" i="4" s="1"/>
  <c r="LH41" i="4" a="1"/>
  <c r="LH41" i="4" s="1"/>
  <c r="LG41" i="4" a="1"/>
  <c r="LG41" i="4" s="1"/>
  <c r="LF41" i="4" a="1"/>
  <c r="LF41" i="4" s="1"/>
  <c r="LE41" i="4" a="1"/>
  <c r="LE41" i="4" s="1"/>
  <c r="LD41" i="4" a="1"/>
  <c r="LD41" i="4" s="1"/>
  <c r="LC41" i="4" a="1"/>
  <c r="LC41" i="4" s="1"/>
  <c r="LB41" i="4" a="1"/>
  <c r="LB41" i="4" s="1"/>
  <c r="LH40" i="4" a="1"/>
  <c r="LH40" i="4" s="1"/>
  <c r="LG40" i="4" a="1"/>
  <c r="LG40" i="4" s="1"/>
  <c r="LF40" i="4" a="1"/>
  <c r="LF40" i="4" s="1"/>
  <c r="LE40" i="4" a="1"/>
  <c r="LE40" i="4" s="1"/>
  <c r="LD40" i="4" a="1"/>
  <c r="LD40" i="4" s="1"/>
  <c r="LC40" i="4" a="1"/>
  <c r="LC40" i="4" s="1"/>
  <c r="LB40" i="4" a="1"/>
  <c r="LB40" i="4" s="1"/>
  <c r="LH39" i="4" a="1"/>
  <c r="LH39" i="4" s="1"/>
  <c r="LG39" i="4" a="1"/>
  <c r="LG39" i="4" s="1"/>
  <c r="LF39" i="4" a="1"/>
  <c r="LF39" i="4" s="1"/>
  <c r="LE39" i="4" a="1"/>
  <c r="LE39" i="4" s="1"/>
  <c r="LD39" i="4" a="1"/>
  <c r="LD39" i="4" s="1"/>
  <c r="LC39" i="4" a="1"/>
  <c r="LC39" i="4" s="1"/>
  <c r="LB39" i="4" a="1"/>
  <c r="LB39" i="4" s="1"/>
  <c r="LH38" i="4" a="1"/>
  <c r="LH38" i="4" s="1"/>
  <c r="LG38" i="4" a="1"/>
  <c r="LG38" i="4" s="1"/>
  <c r="LF38" i="4" a="1"/>
  <c r="LF38" i="4" s="1"/>
  <c r="LE38" i="4" a="1"/>
  <c r="LE38" i="4" s="1"/>
  <c r="LD38" i="4" a="1"/>
  <c r="LD38" i="4" s="1"/>
  <c r="LC38" i="4" a="1"/>
  <c r="LC38" i="4" s="1"/>
  <c r="LB38" i="4" a="1"/>
  <c r="LB38" i="4" s="1"/>
  <c r="LH37" i="4" a="1"/>
  <c r="LH37" i="4" s="1"/>
  <c r="LG37" i="4" a="1"/>
  <c r="LG37" i="4" s="1"/>
  <c r="LF37" i="4" a="1"/>
  <c r="LF37" i="4" s="1"/>
  <c r="LE37" i="4" a="1"/>
  <c r="LE37" i="4" s="1"/>
  <c r="LD37" i="4" a="1"/>
  <c r="LD37" i="4" s="1"/>
  <c r="LC37" i="4" a="1"/>
  <c r="LC37" i="4" s="1"/>
  <c r="LB37" i="4" a="1"/>
  <c r="LB37" i="4" s="1"/>
  <c r="LH36" i="4" a="1"/>
  <c r="LH36" i="4" s="1"/>
  <c r="LG36" i="4" a="1"/>
  <c r="LG36" i="4" s="1"/>
  <c r="LF36" i="4" a="1"/>
  <c r="LF36" i="4" s="1"/>
  <c r="LE36" i="4" a="1"/>
  <c r="LE36" i="4" s="1"/>
  <c r="LD36" i="4" a="1"/>
  <c r="LD36" i="4" s="1"/>
  <c r="LC36" i="4" a="1"/>
  <c r="LC36" i="4" s="1"/>
  <c r="LB36" i="4" a="1"/>
  <c r="LB36" i="4" s="1"/>
  <c r="LH35" i="4" a="1"/>
  <c r="LH35" i="4" s="1"/>
  <c r="LG35" i="4" a="1"/>
  <c r="LG35" i="4" s="1"/>
  <c r="LF35" i="4" a="1"/>
  <c r="LF35" i="4" s="1"/>
  <c r="LE35" i="4" a="1"/>
  <c r="LE35" i="4" s="1"/>
  <c r="LD35" i="4" a="1"/>
  <c r="LD35" i="4" s="1"/>
  <c r="LC35" i="4" a="1"/>
  <c r="LC35" i="4" s="1"/>
  <c r="LB35" i="4" a="1"/>
  <c r="LB35" i="4" s="1"/>
  <c r="LH34" i="4" a="1"/>
  <c r="LH34" i="4" s="1"/>
  <c r="LG34" i="4" a="1"/>
  <c r="LG34" i="4" s="1"/>
  <c r="LF34" i="4" a="1"/>
  <c r="LF34" i="4" s="1"/>
  <c r="LE34" i="4" a="1"/>
  <c r="LE34" i="4" s="1"/>
  <c r="LD34" i="4" a="1"/>
  <c r="LD34" i="4" s="1"/>
  <c r="LC34" i="4" a="1"/>
  <c r="LC34" i="4" s="1"/>
  <c r="LB34" i="4" a="1"/>
  <c r="LB34" i="4" s="1"/>
  <c r="LH33" i="4" a="1"/>
  <c r="LH33" i="4" s="1"/>
  <c r="LG33" i="4" a="1"/>
  <c r="LG33" i="4" s="1"/>
  <c r="LF33" i="4" a="1"/>
  <c r="LF33" i="4" s="1"/>
  <c r="LE33" i="4" a="1"/>
  <c r="LE33" i="4" s="1"/>
  <c r="LD33" i="4" a="1"/>
  <c r="LD33" i="4" s="1"/>
  <c r="LC33" i="4" a="1"/>
  <c r="LC33" i="4" s="1"/>
  <c r="LB33" i="4" a="1"/>
  <c r="LB33" i="4" s="1"/>
  <c r="LH32" i="4" a="1"/>
  <c r="LH32" i="4" s="1"/>
  <c r="LG32" i="4" a="1"/>
  <c r="LG32" i="4" s="1"/>
  <c r="LF32" i="4" a="1"/>
  <c r="LF32" i="4" s="1"/>
  <c r="LE32" i="4" a="1"/>
  <c r="LE32" i="4" s="1"/>
  <c r="LD32" i="4" a="1"/>
  <c r="LD32" i="4" s="1"/>
  <c r="LC32" i="4" a="1"/>
  <c r="LC32" i="4" s="1"/>
  <c r="LB32" i="4" a="1"/>
  <c r="LB32" i="4" s="1"/>
  <c r="LH31" i="4" a="1"/>
  <c r="LH31" i="4" s="1"/>
  <c r="LG31" i="4" a="1"/>
  <c r="LG31" i="4" s="1"/>
  <c r="LF31" i="4" a="1"/>
  <c r="LF31" i="4" s="1"/>
  <c r="LE31" i="4" a="1"/>
  <c r="LE31" i="4" s="1"/>
  <c r="LD31" i="4" a="1"/>
  <c r="LD31" i="4" s="1"/>
  <c r="LC31" i="4" a="1"/>
  <c r="LC31" i="4" s="1"/>
  <c r="LB31" i="4" a="1"/>
  <c r="LB31" i="4" s="1"/>
  <c r="LH30" i="4" a="1"/>
  <c r="LH30" i="4" s="1"/>
  <c r="LG30" i="4" a="1"/>
  <c r="LG30" i="4" s="1"/>
  <c r="LF30" i="4" a="1"/>
  <c r="LF30" i="4" s="1"/>
  <c r="LE30" i="4" a="1"/>
  <c r="LE30" i="4" s="1"/>
  <c r="LD30" i="4" a="1"/>
  <c r="LD30" i="4" s="1"/>
  <c r="LC30" i="4" a="1"/>
  <c r="LC30" i="4" s="1"/>
  <c r="LB30" i="4" a="1"/>
  <c r="LB30" i="4" s="1"/>
  <c r="LH29" i="4" a="1"/>
  <c r="LH29" i="4" s="1"/>
  <c r="LG29" i="4" a="1"/>
  <c r="LG29" i="4" s="1"/>
  <c r="LF29" i="4" a="1"/>
  <c r="LF29" i="4" s="1"/>
  <c r="LE29" i="4" a="1"/>
  <c r="LE29" i="4" s="1"/>
  <c r="LD29" i="4" a="1"/>
  <c r="LD29" i="4" s="1"/>
  <c r="LC29" i="4" a="1"/>
  <c r="LC29" i="4" s="1"/>
  <c r="LB29" i="4" a="1"/>
  <c r="LB29" i="4" s="1"/>
  <c r="LH28" i="4" a="1"/>
  <c r="LH28" i="4" s="1"/>
  <c r="LG28" i="4" a="1"/>
  <c r="LG28" i="4" s="1"/>
  <c r="LF28" i="4" a="1"/>
  <c r="LF28" i="4" s="1"/>
  <c r="LE28" i="4" a="1"/>
  <c r="LE28" i="4" s="1"/>
  <c r="LD28" i="4" a="1"/>
  <c r="LD28" i="4" s="1"/>
  <c r="LC28" i="4" a="1"/>
  <c r="LC28" i="4" s="1"/>
  <c r="LB28" i="4" a="1"/>
  <c r="LB28" i="4" s="1"/>
  <c r="LH27" i="4" a="1"/>
  <c r="LH27" i="4" s="1"/>
  <c r="LG27" i="4" a="1"/>
  <c r="LG27" i="4" s="1"/>
  <c r="LF27" i="4" a="1"/>
  <c r="LF27" i="4" s="1"/>
  <c r="LE27" i="4" a="1"/>
  <c r="LE27" i="4" s="1"/>
  <c r="LD27" i="4" a="1"/>
  <c r="LD27" i="4" s="1"/>
  <c r="LC27" i="4" a="1"/>
  <c r="LC27" i="4" s="1"/>
  <c r="LB27" i="4" a="1"/>
  <c r="LB27" i="4" s="1"/>
  <c r="LH26" i="4" a="1"/>
  <c r="LH26" i="4" s="1"/>
  <c r="LG26" i="4" a="1"/>
  <c r="LG26" i="4" s="1"/>
  <c r="LF26" i="4" a="1"/>
  <c r="LF26" i="4" s="1"/>
  <c r="LE26" i="4" a="1"/>
  <c r="LE26" i="4" s="1"/>
  <c r="LD26" i="4" a="1"/>
  <c r="LD26" i="4" s="1"/>
  <c r="LC26" i="4" a="1"/>
  <c r="LC26" i="4" s="1"/>
  <c r="LB26" i="4" a="1"/>
  <c r="LB26" i="4" s="1"/>
  <c r="LH25" i="4" a="1"/>
  <c r="LH25" i="4" s="1"/>
  <c r="LG25" i="4" a="1"/>
  <c r="LG25" i="4" s="1"/>
  <c r="LF25" i="4" a="1"/>
  <c r="LF25" i="4" s="1"/>
  <c r="LE25" i="4" a="1"/>
  <c r="LE25" i="4" s="1"/>
  <c r="LD25" i="4" a="1"/>
  <c r="LD25" i="4" s="1"/>
  <c r="LC25" i="4" a="1"/>
  <c r="LC25" i="4" s="1"/>
  <c r="LB25" i="4" a="1"/>
  <c r="LB25" i="4" s="1"/>
  <c r="LH24" i="4" a="1"/>
  <c r="LH24" i="4" s="1"/>
  <c r="LG24" i="4" a="1"/>
  <c r="LG24" i="4" s="1"/>
  <c r="LF24" i="4" a="1"/>
  <c r="LF24" i="4" s="1"/>
  <c r="LE24" i="4" a="1"/>
  <c r="LE24" i="4" s="1"/>
  <c r="LD24" i="4" a="1"/>
  <c r="LD24" i="4" s="1"/>
  <c r="LC24" i="4" a="1"/>
  <c r="LC24" i="4" s="1"/>
  <c r="LB24" i="4" a="1"/>
  <c r="LB24" i="4" s="1"/>
  <c r="LH23" i="4" a="1"/>
  <c r="LH23" i="4" s="1"/>
  <c r="LG23" i="4" a="1"/>
  <c r="LG23" i="4" s="1"/>
  <c r="LF23" i="4" a="1"/>
  <c r="LF23" i="4" s="1"/>
  <c r="LE23" i="4" a="1"/>
  <c r="LE23" i="4" s="1"/>
  <c r="LD23" i="4" a="1"/>
  <c r="LD23" i="4" s="1"/>
  <c r="LC23" i="4" a="1"/>
  <c r="LC23" i="4" s="1"/>
  <c r="LB23" i="4" a="1"/>
  <c r="LB23" i="4" s="1"/>
  <c r="LH22" i="4" a="1"/>
  <c r="LH22" i="4" s="1"/>
  <c r="LG22" i="4" a="1"/>
  <c r="LG22" i="4" s="1"/>
  <c r="LF22" i="4" a="1"/>
  <c r="LF22" i="4" s="1"/>
  <c r="LE22" i="4" a="1"/>
  <c r="LE22" i="4" s="1"/>
  <c r="LD22" i="4" a="1"/>
  <c r="LD22" i="4" s="1"/>
  <c r="LC22" i="4" a="1"/>
  <c r="LC22" i="4" s="1"/>
  <c r="LB22" i="4" a="1"/>
  <c r="LB22" i="4" s="1"/>
  <c r="LH21" i="4" a="1"/>
  <c r="LH21" i="4" s="1"/>
  <c r="LG21" i="4" a="1"/>
  <c r="LG21" i="4" s="1"/>
  <c r="LF21" i="4" a="1"/>
  <c r="LF21" i="4" s="1"/>
  <c r="LE21" i="4" a="1"/>
  <c r="LE21" i="4" s="1"/>
  <c r="LD21" i="4" a="1"/>
  <c r="LD21" i="4" s="1"/>
  <c r="LC21" i="4" a="1"/>
  <c r="LC21" i="4" s="1"/>
  <c r="LB21" i="4" a="1"/>
  <c r="LB21" i="4" s="1"/>
  <c r="LH20" i="4" a="1"/>
  <c r="LH20" i="4" s="1"/>
  <c r="LG20" i="4" a="1"/>
  <c r="LG20" i="4" s="1"/>
  <c r="LF20" i="4" a="1"/>
  <c r="LF20" i="4" s="1"/>
  <c r="LE20" i="4" a="1"/>
  <c r="LE20" i="4" s="1"/>
  <c r="LD20" i="4" a="1"/>
  <c r="LD20" i="4" s="1"/>
  <c r="LC20" i="4" a="1"/>
  <c r="LC20" i="4" s="1"/>
  <c r="LB20" i="4" a="1"/>
  <c r="LB20" i="4" s="1"/>
  <c r="LH19" i="4" a="1"/>
  <c r="LH19" i="4" s="1"/>
  <c r="LG19" i="4" a="1"/>
  <c r="LG19" i="4" s="1"/>
  <c r="LF19" i="4" a="1"/>
  <c r="LF19" i="4" s="1"/>
  <c r="LE19" i="4" a="1"/>
  <c r="LE19" i="4" s="1"/>
  <c r="LD19" i="4" a="1"/>
  <c r="LD19" i="4" s="1"/>
  <c r="LC19" i="4" a="1"/>
  <c r="LC19" i="4" s="1"/>
  <c r="LB19" i="4" a="1"/>
  <c r="LB19" i="4" s="1"/>
  <c r="LH18" i="4" a="1"/>
  <c r="LH18" i="4" s="1"/>
  <c r="LG18" i="4" a="1"/>
  <c r="LG18" i="4" s="1"/>
  <c r="LF18" i="4" a="1"/>
  <c r="LF18" i="4" s="1"/>
  <c r="LE18" i="4" a="1"/>
  <c r="LE18" i="4" s="1"/>
  <c r="LD18" i="4" a="1"/>
  <c r="LD18" i="4" s="1"/>
  <c r="LC18" i="4" a="1"/>
  <c r="LC18" i="4" s="1"/>
  <c r="LB18" i="4" a="1"/>
  <c r="LB18" i="4" s="1"/>
  <c r="LH17" i="4" a="1"/>
  <c r="LH17" i="4" s="1"/>
  <c r="LG17" i="4" a="1"/>
  <c r="LG17" i="4" s="1"/>
  <c r="LF17" i="4" a="1"/>
  <c r="LF17" i="4" s="1"/>
  <c r="LE17" i="4" a="1"/>
  <c r="LE17" i="4" s="1"/>
  <c r="LD17" i="4" a="1"/>
  <c r="LD17" i="4" s="1"/>
  <c r="LC17" i="4" a="1"/>
  <c r="LC17" i="4" s="1"/>
  <c r="LB17" i="4" a="1"/>
  <c r="LB17" i="4" s="1"/>
  <c r="LH16" i="4" a="1"/>
  <c r="LH16" i="4" s="1"/>
  <c r="LG16" i="4" a="1"/>
  <c r="LG16" i="4" s="1"/>
  <c r="LF16" i="4" a="1"/>
  <c r="LF16" i="4" s="1"/>
  <c r="LE16" i="4" a="1"/>
  <c r="LE16" i="4" s="1"/>
  <c r="LD16" i="4" a="1"/>
  <c r="LD16" i="4" s="1"/>
  <c r="LC16" i="4" a="1"/>
  <c r="LC16" i="4" s="1"/>
  <c r="LB16" i="4" a="1"/>
  <c r="LB16" i="4" s="1"/>
  <c r="LH15" i="4" a="1"/>
  <c r="LH15" i="4" s="1"/>
  <c r="LG15" i="4" a="1"/>
  <c r="LG15" i="4" s="1"/>
  <c r="LF15" i="4" a="1"/>
  <c r="LF15" i="4" s="1"/>
  <c r="LE15" i="4" a="1"/>
  <c r="LE15" i="4" s="1"/>
  <c r="LD15" i="4" a="1"/>
  <c r="LD15" i="4" s="1"/>
  <c r="LC15" i="4" a="1"/>
  <c r="LC15" i="4" s="1"/>
  <c r="LB15" i="4" a="1"/>
  <c r="LB15" i="4" s="1"/>
  <c r="LH14" i="4" a="1"/>
  <c r="LH14" i="4" s="1"/>
  <c r="LG14" i="4" a="1"/>
  <c r="LG14" i="4" s="1"/>
  <c r="LF14" i="4" a="1"/>
  <c r="LF14" i="4" s="1"/>
  <c r="LE14" i="4" a="1"/>
  <c r="LE14" i="4" s="1"/>
  <c r="LD14" i="4" a="1"/>
  <c r="LD14" i="4" s="1"/>
  <c r="LC14" i="4" a="1"/>
  <c r="LC14" i="4" s="1"/>
  <c r="LB14" i="4" a="1"/>
  <c r="LB14" i="4" s="1"/>
  <c r="LH13" i="4" a="1"/>
  <c r="LH13" i="4" s="1"/>
  <c r="LG13" i="4" a="1"/>
  <c r="LG13" i="4" s="1"/>
  <c r="LF13" i="4" a="1"/>
  <c r="LF13" i="4" s="1"/>
  <c r="LE13" i="4" a="1"/>
  <c r="LE13" i="4" s="1"/>
  <c r="LD13" i="4" a="1"/>
  <c r="LD13" i="4" s="1"/>
  <c r="LC13" i="4" a="1"/>
  <c r="LC13" i="4" s="1"/>
  <c r="LB13" i="4" a="1"/>
  <c r="LB13" i="4" s="1"/>
  <c r="LH12" i="4" a="1"/>
  <c r="LH12" i="4" s="1"/>
  <c r="LG12" i="4" a="1"/>
  <c r="LG12" i="4" s="1"/>
  <c r="LF12" i="4" a="1"/>
  <c r="LF12" i="4" s="1"/>
  <c r="LE12" i="4" a="1"/>
  <c r="LE12" i="4" s="1"/>
  <c r="LD12" i="4" a="1"/>
  <c r="LD12" i="4" s="1"/>
  <c r="LC12" i="4" a="1"/>
  <c r="LC12" i="4" s="1"/>
  <c r="LB12" i="4" a="1"/>
  <c r="LB12" i="4" s="1"/>
  <c r="LH11" i="4" a="1"/>
  <c r="LH11" i="4" s="1"/>
  <c r="LG11" i="4" a="1"/>
  <c r="LG11" i="4" s="1"/>
  <c r="LF11" i="4" a="1"/>
  <c r="LF11" i="4" s="1"/>
  <c r="LE11" i="4" a="1"/>
  <c r="LE11" i="4" s="1"/>
  <c r="LD11" i="4" a="1"/>
  <c r="LD11" i="4" s="1"/>
  <c r="LC11" i="4" a="1"/>
  <c r="LC11" i="4" s="1"/>
  <c r="LB11" i="4" a="1"/>
  <c r="LB11" i="4" s="1"/>
  <c r="LH10" i="4" a="1"/>
  <c r="LH10" i="4" s="1"/>
  <c r="LG10" i="4" a="1"/>
  <c r="LG10" i="4" s="1"/>
  <c r="LF10" i="4" a="1"/>
  <c r="LF10" i="4" s="1"/>
  <c r="LE10" i="4" a="1"/>
  <c r="LE10" i="4" s="1"/>
  <c r="LD10" i="4" a="1"/>
  <c r="LD10" i="4" s="1"/>
  <c r="LC10" i="4" a="1"/>
  <c r="LC10" i="4" s="1"/>
  <c r="LB10" i="4" a="1"/>
  <c r="LB10" i="4" s="1"/>
  <c r="LH9" i="4" a="1"/>
  <c r="LH9" i="4" s="1"/>
  <c r="LG9" i="4" a="1"/>
  <c r="LG9" i="4" s="1"/>
  <c r="LF9" i="4" a="1"/>
  <c r="LF9" i="4" s="1"/>
  <c r="LE9" i="4" a="1"/>
  <c r="LE9" i="4" s="1"/>
  <c r="LD9" i="4" a="1"/>
  <c r="LD9" i="4" s="1"/>
  <c r="LC9" i="4" a="1"/>
  <c r="LC9" i="4" s="1"/>
  <c r="LB9" i="4" a="1"/>
  <c r="LB9" i="4" s="1"/>
  <c r="LH8" i="4" a="1"/>
  <c r="LH8" i="4" s="1"/>
  <c r="LG8" i="4" a="1"/>
  <c r="LG8" i="4" s="1"/>
  <c r="LF8" i="4" a="1"/>
  <c r="LF8" i="4" s="1"/>
  <c r="LE8" i="4" a="1"/>
  <c r="LE8" i="4" s="1"/>
  <c r="LD8" i="4" a="1"/>
  <c r="LD8" i="4" s="1"/>
  <c r="LC8" i="4" a="1"/>
  <c r="LC8" i="4" s="1"/>
  <c r="LB8" i="4" a="1"/>
  <c r="LB8" i="4" s="1"/>
  <c r="LH7" i="4" a="1"/>
  <c r="LH7" i="4" s="1"/>
  <c r="LG7" i="4" a="1"/>
  <c r="LG7" i="4" s="1"/>
  <c r="LF7" i="4" a="1"/>
  <c r="LF7" i="4" s="1"/>
  <c r="LE7" i="4" a="1"/>
  <c r="LE7" i="4" s="1"/>
  <c r="LD7" i="4" a="1"/>
  <c r="LD7" i="4" s="1"/>
  <c r="LC7" i="4" a="1"/>
  <c r="LC7" i="4" s="1"/>
  <c r="LB7" i="4" a="1"/>
  <c r="LB7" i="4" s="1"/>
  <c r="KZ5" i="4"/>
  <c r="KY5" i="4"/>
  <c r="KW5" i="4"/>
  <c r="KV5" i="4"/>
  <c r="KT5" i="4"/>
  <c r="KS5" i="4"/>
  <c r="KQ5" i="4"/>
  <c r="KP5" i="4"/>
  <c r="KN5" i="4"/>
  <c r="KM5" i="4"/>
  <c r="KK5" i="4"/>
  <c r="KJ5" i="4"/>
  <c r="KH5" i="4"/>
  <c r="KG5" i="4"/>
  <c r="KE5" i="4"/>
  <c r="KD5" i="4"/>
  <c r="KB5" i="4"/>
  <c r="KA5" i="4"/>
  <c r="JY5" i="4"/>
  <c r="JX5" i="4"/>
  <c r="JV5" i="4"/>
  <c r="JU5" i="4"/>
  <c r="JS5" i="4"/>
  <c r="JR5" i="4"/>
  <c r="JP5" i="4"/>
  <c r="JO5" i="4"/>
  <c r="JM5" i="4"/>
  <c r="JL5" i="4"/>
  <c r="JJ5" i="4"/>
  <c r="JI5" i="4"/>
  <c r="JG5" i="4"/>
  <c r="JF5" i="4"/>
  <c r="JD5" i="4"/>
  <c r="JA5" i="4"/>
  <c r="IX5" i="4"/>
  <c r="IW5" i="4"/>
  <c r="IU5" i="4"/>
  <c r="IT5" i="4"/>
  <c r="IR5" i="4"/>
  <c r="IQ5" i="4"/>
  <c r="IO5" i="4"/>
  <c r="IN5" i="4"/>
  <c r="IL5" i="4"/>
  <c r="IK5" i="4"/>
  <c r="II5" i="4"/>
  <c r="IH5" i="4"/>
  <c r="KT60" i="9" a="1"/>
  <c r="KT60" i="9" s="1"/>
  <c r="KS60" i="9" a="1"/>
  <c r="KS60" i="9" s="1"/>
  <c r="KR60" i="9" a="1"/>
  <c r="KR60" i="9" s="1"/>
  <c r="KQ60" i="9" a="1"/>
  <c r="KQ60" i="9" s="1"/>
  <c r="KP60" i="9" a="1"/>
  <c r="KP60" i="9" s="1"/>
  <c r="GW60" i="9" a="1"/>
  <c r="GW60" i="9" s="1"/>
  <c r="GV60" i="9" a="1"/>
  <c r="GV60" i="9" s="1"/>
  <c r="GU60" i="9" a="1"/>
  <c r="GU60" i="9" s="1"/>
  <c r="GT60" i="9" a="1"/>
  <c r="GT60" i="9" s="1"/>
  <c r="GS60" i="9" a="1"/>
  <c r="GS60" i="9" s="1"/>
  <c r="CZ60" i="9" a="1"/>
  <c r="CZ60" i="9" s="1"/>
  <c r="CY60" i="9" a="1"/>
  <c r="CY60" i="9" s="1"/>
  <c r="CX60" i="9" a="1"/>
  <c r="CX60" i="9" s="1"/>
  <c r="CW60" i="9" a="1"/>
  <c r="CW60" i="9" s="1"/>
  <c r="CV60" i="9" a="1"/>
  <c r="CV60" i="9" s="1"/>
  <c r="JY30" i="9"/>
  <c r="JU29" i="9"/>
  <c r="JS29" i="9"/>
  <c r="KT128" i="9" a="1"/>
  <c r="KT128" i="9" s="1"/>
  <c r="KT106" i="9" a="1"/>
  <c r="KT106" i="9" s="1"/>
  <c r="KR111" i="9" a="1"/>
  <c r="KR111" i="9" s="1"/>
  <c r="KS62" i="9" a="1"/>
  <c r="KS62" i="9" s="1"/>
  <c r="KR62" i="9" a="1"/>
  <c r="KR62" i="9" s="1"/>
  <c r="KQ62" i="9" a="1"/>
  <c r="KQ62" i="9" s="1"/>
  <c r="KT62" i="9" a="1"/>
  <c r="KT62" i="9" s="1"/>
  <c r="GT62" i="9" a="1"/>
  <c r="GT62" i="9" s="1"/>
  <c r="GS62" i="9" a="1"/>
  <c r="GS62" i="9" s="1"/>
  <c r="GV62" i="9" a="1"/>
  <c r="GV62" i="9" s="1"/>
  <c r="GW62" i="9" a="1"/>
  <c r="GW62" i="9" s="1"/>
  <c r="CZ62" i="9" a="1"/>
  <c r="CZ62" i="9" s="1"/>
  <c r="CY62" i="9" a="1"/>
  <c r="CY62" i="9" s="1"/>
  <c r="CX62" i="9" a="1"/>
  <c r="CX62" i="9" s="1"/>
  <c r="CW62" i="9" a="1"/>
  <c r="CW62" i="9" s="1"/>
  <c r="CV62" i="9" a="1"/>
  <c r="CV62" i="9" s="1"/>
  <c r="KQ124" i="9" a="1"/>
  <c r="KQ124" i="9" s="1"/>
  <c r="KS124" i="9" a="1"/>
  <c r="KS124" i="9" s="1"/>
  <c r="KS132" i="9" a="1"/>
  <c r="KS132" i="9" s="1"/>
  <c r="IG147" i="4" a="1"/>
  <c r="IG147" i="4" s="1"/>
  <c r="IF147" i="4" a="1"/>
  <c r="IF147" i="4" s="1"/>
  <c r="IE147" i="4" a="1"/>
  <c r="IE147" i="4" s="1"/>
  <c r="ID147" i="4" a="1"/>
  <c r="ID147" i="4" s="1"/>
  <c r="IC147" i="4" a="1"/>
  <c r="IC147" i="4" s="1"/>
  <c r="IB147" i="4" a="1"/>
  <c r="IB147" i="4" s="1"/>
  <c r="IA147" i="4" a="1"/>
  <c r="IA147" i="4" s="1"/>
  <c r="FF147" i="4" a="1"/>
  <c r="FF147" i="4" s="1"/>
  <c r="FE147" i="4" a="1"/>
  <c r="FE147" i="4" s="1"/>
  <c r="FD147" i="4" a="1"/>
  <c r="FD147" i="4" s="1"/>
  <c r="FC147" i="4" a="1"/>
  <c r="FC147" i="4" s="1"/>
  <c r="FB147" i="4" a="1"/>
  <c r="FB147" i="4" s="1"/>
  <c r="FA147" i="4" a="1"/>
  <c r="FA147" i="4" s="1"/>
  <c r="EZ147" i="4" a="1"/>
  <c r="EZ147" i="4" s="1"/>
  <c r="CE147" i="4" a="1"/>
  <c r="CE147" i="4" s="1"/>
  <c r="CD147" i="4" a="1"/>
  <c r="CD147" i="4" s="1"/>
  <c r="CC147" i="4" a="1"/>
  <c r="CC147" i="4" s="1"/>
  <c r="CB147" i="4" a="1"/>
  <c r="CB147" i="4" s="1"/>
  <c r="CA147" i="4" a="1"/>
  <c r="CA147" i="4" s="1"/>
  <c r="BZ147" i="4" a="1"/>
  <c r="BZ147" i="4" s="1"/>
  <c r="BY147" i="4" a="1"/>
  <c r="BY147" i="4" s="1"/>
  <c r="IG146" i="4" a="1"/>
  <c r="IG146" i="4" s="1"/>
  <c r="IF146" i="4" a="1"/>
  <c r="IF146" i="4" s="1"/>
  <c r="IE146" i="4" a="1"/>
  <c r="IE146" i="4" s="1"/>
  <c r="ID146" i="4" a="1"/>
  <c r="ID146" i="4" s="1"/>
  <c r="IC146" i="4" a="1"/>
  <c r="IC146" i="4" s="1"/>
  <c r="IB146" i="4" a="1"/>
  <c r="IB146" i="4" s="1"/>
  <c r="IA146" i="4" a="1"/>
  <c r="IA146" i="4" s="1"/>
  <c r="FF146" i="4" a="1"/>
  <c r="FF146" i="4" s="1"/>
  <c r="FE146" i="4" a="1"/>
  <c r="FE146" i="4" s="1"/>
  <c r="FD146" i="4" a="1"/>
  <c r="FD146" i="4" s="1"/>
  <c r="FC146" i="4" a="1"/>
  <c r="FC146" i="4" s="1"/>
  <c r="FB146" i="4" a="1"/>
  <c r="FB146" i="4" s="1"/>
  <c r="FA146" i="4" a="1"/>
  <c r="FA146" i="4" s="1"/>
  <c r="EZ146" i="4" a="1"/>
  <c r="EZ146" i="4" s="1"/>
  <c r="CE146" i="4" a="1"/>
  <c r="CE146" i="4" s="1"/>
  <c r="CD146" i="4" a="1"/>
  <c r="CD146" i="4" s="1"/>
  <c r="CC146" i="4" a="1"/>
  <c r="CC146" i="4" s="1"/>
  <c r="CB146" i="4" a="1"/>
  <c r="CB146" i="4" s="1"/>
  <c r="CA146" i="4" a="1"/>
  <c r="CA146" i="4" s="1"/>
  <c r="BZ146" i="4" a="1"/>
  <c r="BZ146" i="4" s="1"/>
  <c r="BY146" i="4" a="1"/>
  <c r="BY146" i="4" s="1"/>
  <c r="IG145" i="4" a="1"/>
  <c r="IG145" i="4" s="1"/>
  <c r="IF145" i="4" a="1"/>
  <c r="IF145" i="4" s="1"/>
  <c r="IE145" i="4" a="1"/>
  <c r="IE145" i="4" s="1"/>
  <c r="ID145" i="4" a="1"/>
  <c r="ID145" i="4" s="1"/>
  <c r="IC145" i="4" a="1"/>
  <c r="IC145" i="4" s="1"/>
  <c r="IB145" i="4" a="1"/>
  <c r="IB145" i="4" s="1"/>
  <c r="IA145" i="4" a="1"/>
  <c r="IA145" i="4" s="1"/>
  <c r="FF145" i="4" a="1"/>
  <c r="FF145" i="4" s="1"/>
  <c r="FE145" i="4" a="1"/>
  <c r="FE145" i="4" s="1"/>
  <c r="FD145" i="4" a="1"/>
  <c r="FD145" i="4" s="1"/>
  <c r="FC145" i="4" a="1"/>
  <c r="FC145" i="4" s="1"/>
  <c r="FB145" i="4" a="1"/>
  <c r="FB145" i="4" s="1"/>
  <c r="FA145" i="4" a="1"/>
  <c r="FA145" i="4" s="1"/>
  <c r="EZ145" i="4" a="1"/>
  <c r="EZ145" i="4" s="1"/>
  <c r="CE145" i="4" a="1"/>
  <c r="CE145" i="4" s="1"/>
  <c r="CD145" i="4" a="1"/>
  <c r="CD145" i="4" s="1"/>
  <c r="CC145" i="4" a="1"/>
  <c r="CC145" i="4" s="1"/>
  <c r="CB145" i="4" a="1"/>
  <c r="CB145" i="4" s="1"/>
  <c r="CA145" i="4" a="1"/>
  <c r="CA145" i="4" s="1"/>
  <c r="BZ145" i="4" a="1"/>
  <c r="BZ145" i="4" s="1"/>
  <c r="BY145" i="4" a="1"/>
  <c r="BY145" i="4" s="1"/>
  <c r="IG144" i="4" a="1"/>
  <c r="IG144" i="4" s="1"/>
  <c r="IF144" i="4" a="1"/>
  <c r="IF144" i="4" s="1"/>
  <c r="IE144" i="4" a="1"/>
  <c r="IE144" i="4" s="1"/>
  <c r="ID144" i="4" a="1"/>
  <c r="ID144" i="4" s="1"/>
  <c r="IC144" i="4" a="1"/>
  <c r="IC144" i="4" s="1"/>
  <c r="IB144" i="4" a="1"/>
  <c r="IB144" i="4" s="1"/>
  <c r="IA144" i="4" a="1"/>
  <c r="IA144" i="4" s="1"/>
  <c r="FF144" i="4" a="1"/>
  <c r="FF144" i="4" s="1"/>
  <c r="FE144" i="4" a="1"/>
  <c r="FE144" i="4" s="1"/>
  <c r="FD144" i="4" a="1"/>
  <c r="FD144" i="4" s="1"/>
  <c r="FC144" i="4" a="1"/>
  <c r="FC144" i="4" s="1"/>
  <c r="FB144" i="4" a="1"/>
  <c r="FB144" i="4" s="1"/>
  <c r="FA144" i="4" a="1"/>
  <c r="FA144" i="4" s="1"/>
  <c r="EZ144" i="4" a="1"/>
  <c r="EZ144" i="4" s="1"/>
  <c r="CE144" i="4" a="1"/>
  <c r="CE144" i="4" s="1"/>
  <c r="CD144" i="4" a="1"/>
  <c r="CD144" i="4" s="1"/>
  <c r="CC144" i="4" a="1"/>
  <c r="CC144" i="4" s="1"/>
  <c r="CB144" i="4" a="1"/>
  <c r="CB144" i="4" s="1"/>
  <c r="CA144" i="4" a="1"/>
  <c r="CA144" i="4" s="1"/>
  <c r="BZ144" i="4" a="1"/>
  <c r="BZ144" i="4" s="1"/>
  <c r="BY144" i="4" a="1"/>
  <c r="BY144" i="4" s="1"/>
  <c r="IG143" i="4" a="1"/>
  <c r="IG143" i="4" s="1"/>
  <c r="IF143" i="4" a="1"/>
  <c r="IF143" i="4" s="1"/>
  <c r="IE143" i="4" a="1"/>
  <c r="IE143" i="4" s="1"/>
  <c r="ID143" i="4" a="1"/>
  <c r="ID143" i="4" s="1"/>
  <c r="IC143" i="4" a="1"/>
  <c r="IC143" i="4" s="1"/>
  <c r="IB143" i="4" a="1"/>
  <c r="IB143" i="4" s="1"/>
  <c r="IA143" i="4" a="1"/>
  <c r="IA143" i="4" s="1"/>
  <c r="FF143" i="4" a="1"/>
  <c r="FF143" i="4" s="1"/>
  <c r="FE143" i="4" a="1"/>
  <c r="FE143" i="4" s="1"/>
  <c r="FD143" i="4" a="1"/>
  <c r="FD143" i="4" s="1"/>
  <c r="FC143" i="4" a="1"/>
  <c r="FC143" i="4" s="1"/>
  <c r="FB143" i="4" a="1"/>
  <c r="FB143" i="4" s="1"/>
  <c r="FA143" i="4" a="1"/>
  <c r="FA143" i="4" s="1"/>
  <c r="EZ143" i="4" a="1"/>
  <c r="EZ143" i="4" s="1"/>
  <c r="CE143" i="4" a="1"/>
  <c r="CE143" i="4" s="1"/>
  <c r="CD143" i="4" a="1"/>
  <c r="CD143" i="4" s="1"/>
  <c r="CC143" i="4" a="1"/>
  <c r="CC143" i="4" s="1"/>
  <c r="CB143" i="4" a="1"/>
  <c r="CB143" i="4" s="1"/>
  <c r="CA143" i="4" a="1"/>
  <c r="CA143" i="4" s="1"/>
  <c r="BZ143" i="4" a="1"/>
  <c r="BZ143" i="4" s="1"/>
  <c r="BY143" i="4" a="1"/>
  <c r="BY143" i="4" s="1"/>
  <c r="IG142" i="4" a="1"/>
  <c r="IG142" i="4" s="1"/>
  <c r="IF142" i="4" a="1"/>
  <c r="IF142" i="4" s="1"/>
  <c r="IE142" i="4" a="1"/>
  <c r="IE142" i="4" s="1"/>
  <c r="ID142" i="4" a="1"/>
  <c r="ID142" i="4" s="1"/>
  <c r="IC142" i="4" a="1"/>
  <c r="IC142" i="4" s="1"/>
  <c r="IB142" i="4" a="1"/>
  <c r="IB142" i="4" s="1"/>
  <c r="IA142" i="4" a="1"/>
  <c r="IA142" i="4" s="1"/>
  <c r="FF142" i="4" a="1"/>
  <c r="FF142" i="4" s="1"/>
  <c r="FE142" i="4" a="1"/>
  <c r="FE142" i="4" s="1"/>
  <c r="FD142" i="4" a="1"/>
  <c r="FD142" i="4" s="1"/>
  <c r="FC142" i="4" a="1"/>
  <c r="FC142" i="4" s="1"/>
  <c r="FB142" i="4" a="1"/>
  <c r="FB142" i="4" s="1"/>
  <c r="FA142" i="4" a="1"/>
  <c r="FA142" i="4" s="1"/>
  <c r="EZ142" i="4" a="1"/>
  <c r="EZ142" i="4" s="1"/>
  <c r="CE142" i="4" a="1"/>
  <c r="CE142" i="4" s="1"/>
  <c r="CD142" i="4" a="1"/>
  <c r="CD142" i="4" s="1"/>
  <c r="CC142" i="4" a="1"/>
  <c r="CC142" i="4" s="1"/>
  <c r="CB142" i="4" a="1"/>
  <c r="CB142" i="4" s="1"/>
  <c r="CA142" i="4" a="1"/>
  <c r="CA142" i="4" s="1"/>
  <c r="BZ142" i="4" a="1"/>
  <c r="BZ142" i="4" s="1"/>
  <c r="BY142" i="4" a="1"/>
  <c r="BY142" i="4" s="1"/>
  <c r="IG141" i="4" a="1"/>
  <c r="IG141" i="4" s="1"/>
  <c r="IF141" i="4" a="1"/>
  <c r="IF141" i="4" s="1"/>
  <c r="IE141" i="4" a="1"/>
  <c r="IE141" i="4" s="1"/>
  <c r="ID141" i="4" a="1"/>
  <c r="ID141" i="4" s="1"/>
  <c r="IC141" i="4" a="1"/>
  <c r="IC141" i="4" s="1"/>
  <c r="IB141" i="4" a="1"/>
  <c r="IB141" i="4" s="1"/>
  <c r="IA141" i="4" a="1"/>
  <c r="IA141" i="4" s="1"/>
  <c r="FF141" i="4" a="1"/>
  <c r="FF141" i="4" s="1"/>
  <c r="FE141" i="4" a="1"/>
  <c r="FE141" i="4" s="1"/>
  <c r="FD141" i="4" a="1"/>
  <c r="FD141" i="4" s="1"/>
  <c r="FC141" i="4" a="1"/>
  <c r="FC141" i="4" s="1"/>
  <c r="FB141" i="4" a="1"/>
  <c r="FB141" i="4" s="1"/>
  <c r="FA141" i="4" a="1"/>
  <c r="FA141" i="4" s="1"/>
  <c r="EZ141" i="4" a="1"/>
  <c r="EZ141" i="4" s="1"/>
  <c r="CE141" i="4" a="1"/>
  <c r="CE141" i="4" s="1"/>
  <c r="CD141" i="4" a="1"/>
  <c r="CD141" i="4" s="1"/>
  <c r="CC141" i="4" a="1"/>
  <c r="CC141" i="4" s="1"/>
  <c r="CB141" i="4" a="1"/>
  <c r="CB141" i="4" s="1"/>
  <c r="CA141" i="4" a="1"/>
  <c r="CA141" i="4" s="1"/>
  <c r="BZ141" i="4" a="1"/>
  <c r="BZ141" i="4" s="1"/>
  <c r="BY141" i="4" a="1"/>
  <c r="BY141" i="4" s="1"/>
  <c r="IG140" i="4" a="1"/>
  <c r="IG140" i="4" s="1"/>
  <c r="IF140" i="4" a="1"/>
  <c r="IF140" i="4" s="1"/>
  <c r="IE140" i="4" a="1"/>
  <c r="IE140" i="4" s="1"/>
  <c r="ID140" i="4" a="1"/>
  <c r="ID140" i="4" s="1"/>
  <c r="IC140" i="4" a="1"/>
  <c r="IC140" i="4" s="1"/>
  <c r="IB140" i="4" a="1"/>
  <c r="IB140" i="4" s="1"/>
  <c r="IA140" i="4" a="1"/>
  <c r="IA140" i="4" s="1"/>
  <c r="FF140" i="4" a="1"/>
  <c r="FF140" i="4" s="1"/>
  <c r="FE140" i="4" a="1"/>
  <c r="FE140" i="4" s="1"/>
  <c r="FD140" i="4" a="1"/>
  <c r="FD140" i="4" s="1"/>
  <c r="FC140" i="4" a="1"/>
  <c r="FC140" i="4" s="1"/>
  <c r="FB140" i="4" a="1"/>
  <c r="FB140" i="4" s="1"/>
  <c r="FA140" i="4" a="1"/>
  <c r="FA140" i="4" s="1"/>
  <c r="EZ140" i="4" a="1"/>
  <c r="EZ140" i="4" s="1"/>
  <c r="CE140" i="4" a="1"/>
  <c r="CE140" i="4" s="1"/>
  <c r="CD140" i="4" a="1"/>
  <c r="CD140" i="4" s="1"/>
  <c r="CC140" i="4" a="1"/>
  <c r="CC140" i="4" s="1"/>
  <c r="CB140" i="4" a="1"/>
  <c r="CB140" i="4" s="1"/>
  <c r="CA140" i="4" a="1"/>
  <c r="CA140" i="4" s="1"/>
  <c r="BZ140" i="4" a="1"/>
  <c r="BZ140" i="4" s="1"/>
  <c r="BY140" i="4" a="1"/>
  <c r="BY140" i="4" s="1"/>
  <c r="IG139" i="4" a="1"/>
  <c r="IG139" i="4" s="1"/>
  <c r="IF139" i="4" a="1"/>
  <c r="IF139" i="4" s="1"/>
  <c r="IE139" i="4" a="1"/>
  <c r="IE139" i="4" s="1"/>
  <c r="ID139" i="4" a="1"/>
  <c r="ID139" i="4" s="1"/>
  <c r="IC139" i="4" a="1"/>
  <c r="IC139" i="4" s="1"/>
  <c r="IB139" i="4" a="1"/>
  <c r="IB139" i="4" s="1"/>
  <c r="IA139" i="4" a="1"/>
  <c r="IA139" i="4" s="1"/>
  <c r="FF139" i="4" a="1"/>
  <c r="FF139" i="4" s="1"/>
  <c r="FE139" i="4" a="1"/>
  <c r="FE139" i="4" s="1"/>
  <c r="FD139" i="4" a="1"/>
  <c r="FD139" i="4" s="1"/>
  <c r="FC139" i="4" a="1"/>
  <c r="FC139" i="4" s="1"/>
  <c r="FB139" i="4" a="1"/>
  <c r="FB139" i="4" s="1"/>
  <c r="FA139" i="4" a="1"/>
  <c r="FA139" i="4" s="1"/>
  <c r="EZ139" i="4" a="1"/>
  <c r="EZ139" i="4" s="1"/>
  <c r="CE139" i="4" a="1"/>
  <c r="CE139" i="4" s="1"/>
  <c r="CD139" i="4" a="1"/>
  <c r="CD139" i="4" s="1"/>
  <c r="CC139" i="4" a="1"/>
  <c r="CC139" i="4" s="1"/>
  <c r="CB139" i="4" a="1"/>
  <c r="CB139" i="4" s="1"/>
  <c r="CA139" i="4" a="1"/>
  <c r="CA139" i="4" s="1"/>
  <c r="BZ139" i="4" a="1"/>
  <c r="BZ139" i="4" s="1"/>
  <c r="BY139" i="4" a="1"/>
  <c r="BY139" i="4" s="1"/>
  <c r="IG138" i="4" a="1"/>
  <c r="IG138" i="4" s="1"/>
  <c r="IF138" i="4" a="1"/>
  <c r="IF138" i="4" s="1"/>
  <c r="IE138" i="4" a="1"/>
  <c r="IE138" i="4" s="1"/>
  <c r="ID138" i="4" a="1"/>
  <c r="ID138" i="4" s="1"/>
  <c r="IC138" i="4" a="1"/>
  <c r="IC138" i="4" s="1"/>
  <c r="IB138" i="4" a="1"/>
  <c r="IB138" i="4" s="1"/>
  <c r="IA138" i="4" a="1"/>
  <c r="IA138" i="4" s="1"/>
  <c r="FF138" i="4" a="1"/>
  <c r="FF138" i="4" s="1"/>
  <c r="FE138" i="4" a="1"/>
  <c r="FE138" i="4" s="1"/>
  <c r="FD138" i="4" a="1"/>
  <c r="FD138" i="4" s="1"/>
  <c r="FC138" i="4" a="1"/>
  <c r="FC138" i="4" s="1"/>
  <c r="FB138" i="4" a="1"/>
  <c r="FB138" i="4" s="1"/>
  <c r="FA138" i="4" a="1"/>
  <c r="FA138" i="4" s="1"/>
  <c r="EZ138" i="4" a="1"/>
  <c r="EZ138" i="4" s="1"/>
  <c r="CE138" i="4" a="1"/>
  <c r="CE138" i="4" s="1"/>
  <c r="CD138" i="4" a="1"/>
  <c r="CD138" i="4" s="1"/>
  <c r="CC138" i="4" a="1"/>
  <c r="CC138" i="4" s="1"/>
  <c r="CB138" i="4" a="1"/>
  <c r="CB138" i="4" s="1"/>
  <c r="CA138" i="4" a="1"/>
  <c r="CA138" i="4" s="1"/>
  <c r="BZ138" i="4" a="1"/>
  <c r="BZ138" i="4" s="1"/>
  <c r="BY138" i="4" a="1"/>
  <c r="BY138" i="4" s="1"/>
  <c r="IG137" i="4" a="1"/>
  <c r="IG137" i="4" s="1"/>
  <c r="IF137" i="4" a="1"/>
  <c r="IF137" i="4" s="1"/>
  <c r="IE137" i="4" a="1"/>
  <c r="IE137" i="4" s="1"/>
  <c r="ID137" i="4" a="1"/>
  <c r="ID137" i="4" s="1"/>
  <c r="IC137" i="4" a="1"/>
  <c r="IC137" i="4" s="1"/>
  <c r="IB137" i="4" a="1"/>
  <c r="IB137" i="4" s="1"/>
  <c r="IA137" i="4" a="1"/>
  <c r="IA137" i="4" s="1"/>
  <c r="FF137" i="4" a="1"/>
  <c r="FF137" i="4" s="1"/>
  <c r="FE137" i="4" a="1"/>
  <c r="FE137" i="4" s="1"/>
  <c r="FD137" i="4" a="1"/>
  <c r="FD137" i="4" s="1"/>
  <c r="FC137" i="4" a="1"/>
  <c r="FC137" i="4" s="1"/>
  <c r="FB137" i="4" a="1"/>
  <c r="FB137" i="4" s="1"/>
  <c r="FA137" i="4" a="1"/>
  <c r="FA137" i="4" s="1"/>
  <c r="EZ137" i="4" a="1"/>
  <c r="EZ137" i="4" s="1"/>
  <c r="CE137" i="4" a="1"/>
  <c r="CE137" i="4" s="1"/>
  <c r="CD137" i="4" a="1"/>
  <c r="CD137" i="4" s="1"/>
  <c r="CC137" i="4" a="1"/>
  <c r="CC137" i="4" s="1"/>
  <c r="CB137" i="4" a="1"/>
  <c r="CB137" i="4" s="1"/>
  <c r="CA137" i="4" a="1"/>
  <c r="CA137" i="4" s="1"/>
  <c r="BZ137" i="4" a="1"/>
  <c r="BZ137" i="4" s="1"/>
  <c r="BY137" i="4" a="1"/>
  <c r="BY137" i="4" s="1"/>
  <c r="IG136" i="4" a="1"/>
  <c r="IG136" i="4" s="1"/>
  <c r="IF136" i="4" a="1"/>
  <c r="IF136" i="4" s="1"/>
  <c r="IE136" i="4" a="1"/>
  <c r="IE136" i="4" s="1"/>
  <c r="ID136" i="4" a="1"/>
  <c r="ID136" i="4" s="1"/>
  <c r="IC136" i="4" a="1"/>
  <c r="IC136" i="4" s="1"/>
  <c r="IB136" i="4" a="1"/>
  <c r="IB136" i="4" s="1"/>
  <c r="IA136" i="4" a="1"/>
  <c r="IA136" i="4" s="1"/>
  <c r="FF136" i="4" a="1"/>
  <c r="FF136" i="4" s="1"/>
  <c r="FE136" i="4" a="1"/>
  <c r="FE136" i="4" s="1"/>
  <c r="FD136" i="4" a="1"/>
  <c r="FD136" i="4" s="1"/>
  <c r="FC136" i="4" a="1"/>
  <c r="FC136" i="4" s="1"/>
  <c r="FB136" i="4" a="1"/>
  <c r="FB136" i="4" s="1"/>
  <c r="FA136" i="4" a="1"/>
  <c r="FA136" i="4" s="1"/>
  <c r="EZ136" i="4" a="1"/>
  <c r="EZ136" i="4" s="1"/>
  <c r="CE136" i="4" a="1"/>
  <c r="CE136" i="4" s="1"/>
  <c r="CD136" i="4" a="1"/>
  <c r="CD136" i="4" s="1"/>
  <c r="CC136" i="4" a="1"/>
  <c r="CC136" i="4" s="1"/>
  <c r="CB136" i="4" a="1"/>
  <c r="CB136" i="4" s="1"/>
  <c r="CA136" i="4" a="1"/>
  <c r="CA136" i="4" s="1"/>
  <c r="BZ136" i="4" a="1"/>
  <c r="BZ136" i="4" s="1"/>
  <c r="BY136" i="4" a="1"/>
  <c r="BY136" i="4" s="1"/>
  <c r="IG135" i="4" a="1"/>
  <c r="IG135" i="4" s="1"/>
  <c r="IF135" i="4" a="1"/>
  <c r="IF135" i="4" s="1"/>
  <c r="IE135" i="4" a="1"/>
  <c r="IE135" i="4" s="1"/>
  <c r="ID135" i="4" a="1"/>
  <c r="ID135" i="4" s="1"/>
  <c r="IC135" i="4" a="1"/>
  <c r="IC135" i="4" s="1"/>
  <c r="IB135" i="4" a="1"/>
  <c r="IB135" i="4" s="1"/>
  <c r="IA135" i="4" a="1"/>
  <c r="IA135" i="4" s="1"/>
  <c r="FF135" i="4" a="1"/>
  <c r="FF135" i="4" s="1"/>
  <c r="FE135" i="4" a="1"/>
  <c r="FE135" i="4" s="1"/>
  <c r="FD135" i="4" a="1"/>
  <c r="FD135" i="4" s="1"/>
  <c r="FC135" i="4" a="1"/>
  <c r="FC135" i="4" s="1"/>
  <c r="FB135" i="4" a="1"/>
  <c r="FB135" i="4" s="1"/>
  <c r="FA135" i="4" a="1"/>
  <c r="FA135" i="4" s="1"/>
  <c r="EZ135" i="4" a="1"/>
  <c r="EZ135" i="4" s="1"/>
  <c r="CE135" i="4" a="1"/>
  <c r="CE135" i="4" s="1"/>
  <c r="CD135" i="4" a="1"/>
  <c r="CD135" i="4" s="1"/>
  <c r="CC135" i="4" a="1"/>
  <c r="CC135" i="4" s="1"/>
  <c r="CB135" i="4" a="1"/>
  <c r="CB135" i="4" s="1"/>
  <c r="CA135" i="4" a="1"/>
  <c r="CA135" i="4" s="1"/>
  <c r="BZ135" i="4" a="1"/>
  <c r="BZ135" i="4" s="1"/>
  <c r="BY135" i="4" a="1"/>
  <c r="BY135" i="4" s="1"/>
  <c r="IG134" i="4" a="1"/>
  <c r="IG134" i="4" s="1"/>
  <c r="IF134" i="4" a="1"/>
  <c r="IF134" i="4" s="1"/>
  <c r="IE134" i="4" a="1"/>
  <c r="IE134" i="4" s="1"/>
  <c r="ID134" i="4" a="1"/>
  <c r="ID134" i="4" s="1"/>
  <c r="IC134" i="4" a="1"/>
  <c r="IC134" i="4" s="1"/>
  <c r="IB134" i="4" a="1"/>
  <c r="IB134" i="4" s="1"/>
  <c r="IA134" i="4" a="1"/>
  <c r="IA134" i="4" s="1"/>
  <c r="FF134" i="4" a="1"/>
  <c r="FF134" i="4" s="1"/>
  <c r="FE134" i="4" a="1"/>
  <c r="FE134" i="4" s="1"/>
  <c r="FD134" i="4" a="1"/>
  <c r="FD134" i="4" s="1"/>
  <c r="FC134" i="4" a="1"/>
  <c r="FC134" i="4" s="1"/>
  <c r="FB134" i="4" a="1"/>
  <c r="FB134" i="4" s="1"/>
  <c r="FA134" i="4" a="1"/>
  <c r="FA134" i="4" s="1"/>
  <c r="EZ134" i="4" a="1"/>
  <c r="EZ134" i="4" s="1"/>
  <c r="CE134" i="4" a="1"/>
  <c r="CE134" i="4" s="1"/>
  <c r="CD134" i="4" a="1"/>
  <c r="CD134" i="4" s="1"/>
  <c r="CC134" i="4" a="1"/>
  <c r="CC134" i="4" s="1"/>
  <c r="CB134" i="4" a="1"/>
  <c r="CB134" i="4" s="1"/>
  <c r="CA134" i="4" a="1"/>
  <c r="CA134" i="4" s="1"/>
  <c r="BZ134" i="4" a="1"/>
  <c r="BZ134" i="4" s="1"/>
  <c r="BY134" i="4" a="1"/>
  <c r="BY134" i="4" s="1"/>
  <c r="IG133" i="4" a="1"/>
  <c r="IG133" i="4" s="1"/>
  <c r="IF133" i="4" a="1"/>
  <c r="IF133" i="4" s="1"/>
  <c r="IE133" i="4" a="1"/>
  <c r="IE133" i="4" s="1"/>
  <c r="ID133" i="4" a="1"/>
  <c r="ID133" i="4" s="1"/>
  <c r="IC133" i="4" a="1"/>
  <c r="IC133" i="4" s="1"/>
  <c r="IB133" i="4" a="1"/>
  <c r="IB133" i="4" s="1"/>
  <c r="IA133" i="4" a="1"/>
  <c r="IA133" i="4" s="1"/>
  <c r="FF133" i="4" a="1"/>
  <c r="FF133" i="4" s="1"/>
  <c r="FE133" i="4" a="1"/>
  <c r="FE133" i="4" s="1"/>
  <c r="FD133" i="4" a="1"/>
  <c r="FD133" i="4" s="1"/>
  <c r="FC133" i="4" a="1"/>
  <c r="FC133" i="4" s="1"/>
  <c r="FB133" i="4" a="1"/>
  <c r="FB133" i="4" s="1"/>
  <c r="FA133" i="4" a="1"/>
  <c r="FA133" i="4" s="1"/>
  <c r="EZ133" i="4" a="1"/>
  <c r="EZ133" i="4" s="1"/>
  <c r="CE133" i="4" a="1"/>
  <c r="CE133" i="4" s="1"/>
  <c r="CD133" i="4" a="1"/>
  <c r="CD133" i="4" s="1"/>
  <c r="CC133" i="4" a="1"/>
  <c r="CC133" i="4" s="1"/>
  <c r="CB133" i="4" a="1"/>
  <c r="CB133" i="4" s="1"/>
  <c r="CA133" i="4" a="1"/>
  <c r="CA133" i="4" s="1"/>
  <c r="BZ133" i="4" a="1"/>
  <c r="BZ133" i="4" s="1"/>
  <c r="BY133" i="4" a="1"/>
  <c r="BY133" i="4" s="1"/>
  <c r="IG132" i="4" a="1"/>
  <c r="IG132" i="4" s="1"/>
  <c r="IF132" i="4" a="1"/>
  <c r="IF132" i="4" s="1"/>
  <c r="IE132" i="4" a="1"/>
  <c r="IE132" i="4" s="1"/>
  <c r="ID132" i="4" a="1"/>
  <c r="ID132" i="4" s="1"/>
  <c r="IC132" i="4" a="1"/>
  <c r="IC132" i="4" s="1"/>
  <c r="IB132" i="4" a="1"/>
  <c r="IB132" i="4" s="1"/>
  <c r="IA132" i="4" a="1"/>
  <c r="IA132" i="4" s="1"/>
  <c r="FF132" i="4" a="1"/>
  <c r="FF132" i="4" s="1"/>
  <c r="FE132" i="4" a="1"/>
  <c r="FE132" i="4" s="1"/>
  <c r="FD132" i="4" a="1"/>
  <c r="FD132" i="4" s="1"/>
  <c r="FC132" i="4" a="1"/>
  <c r="FC132" i="4" s="1"/>
  <c r="FB132" i="4" a="1"/>
  <c r="FB132" i="4" s="1"/>
  <c r="FA132" i="4" a="1"/>
  <c r="FA132" i="4" s="1"/>
  <c r="EZ132" i="4" a="1"/>
  <c r="EZ132" i="4" s="1"/>
  <c r="CE132" i="4" a="1"/>
  <c r="CE132" i="4" s="1"/>
  <c r="CD132" i="4" a="1"/>
  <c r="CD132" i="4" s="1"/>
  <c r="CC132" i="4" a="1"/>
  <c r="CC132" i="4" s="1"/>
  <c r="CB132" i="4" a="1"/>
  <c r="CB132" i="4" s="1"/>
  <c r="CA132" i="4" a="1"/>
  <c r="CA132" i="4" s="1"/>
  <c r="BZ132" i="4" a="1"/>
  <c r="BZ132" i="4" s="1"/>
  <c r="BY132" i="4" a="1"/>
  <c r="BY132" i="4" s="1"/>
  <c r="IG131" i="4" a="1"/>
  <c r="IG131" i="4" s="1"/>
  <c r="IF131" i="4" a="1"/>
  <c r="IF131" i="4" s="1"/>
  <c r="IE131" i="4" a="1"/>
  <c r="IE131" i="4" s="1"/>
  <c r="ID131" i="4" a="1"/>
  <c r="ID131" i="4" s="1"/>
  <c r="IC131" i="4" a="1"/>
  <c r="IC131" i="4" s="1"/>
  <c r="IB131" i="4" a="1"/>
  <c r="IB131" i="4" s="1"/>
  <c r="IA131" i="4" a="1"/>
  <c r="IA131" i="4" s="1"/>
  <c r="FF131" i="4" a="1"/>
  <c r="FF131" i="4" s="1"/>
  <c r="FE131" i="4" a="1"/>
  <c r="FE131" i="4" s="1"/>
  <c r="FD131" i="4" a="1"/>
  <c r="FD131" i="4" s="1"/>
  <c r="FC131" i="4" a="1"/>
  <c r="FC131" i="4" s="1"/>
  <c r="FB131" i="4" a="1"/>
  <c r="FB131" i="4" s="1"/>
  <c r="FA131" i="4" a="1"/>
  <c r="FA131" i="4" s="1"/>
  <c r="EZ131" i="4" a="1"/>
  <c r="EZ131" i="4" s="1"/>
  <c r="CE131" i="4" a="1"/>
  <c r="CE131" i="4" s="1"/>
  <c r="CD131" i="4" a="1"/>
  <c r="CD131" i="4" s="1"/>
  <c r="CC131" i="4" a="1"/>
  <c r="CC131" i="4" s="1"/>
  <c r="CB131" i="4" a="1"/>
  <c r="CB131" i="4" s="1"/>
  <c r="CA131" i="4" a="1"/>
  <c r="CA131" i="4" s="1"/>
  <c r="BZ131" i="4" a="1"/>
  <c r="BZ131" i="4" s="1"/>
  <c r="BY131" i="4" a="1"/>
  <c r="BY131" i="4" s="1"/>
  <c r="IG130" i="4" a="1"/>
  <c r="IG130" i="4" s="1"/>
  <c r="IF130" i="4" a="1"/>
  <c r="IF130" i="4" s="1"/>
  <c r="IE130" i="4" a="1"/>
  <c r="IE130" i="4" s="1"/>
  <c r="ID130" i="4" a="1"/>
  <c r="ID130" i="4" s="1"/>
  <c r="IC130" i="4" a="1"/>
  <c r="IC130" i="4" s="1"/>
  <c r="IB130" i="4" a="1"/>
  <c r="IB130" i="4" s="1"/>
  <c r="IA130" i="4" a="1"/>
  <c r="IA130" i="4" s="1"/>
  <c r="FF130" i="4" a="1"/>
  <c r="FF130" i="4" s="1"/>
  <c r="FE130" i="4" a="1"/>
  <c r="FE130" i="4" s="1"/>
  <c r="FD130" i="4" a="1"/>
  <c r="FD130" i="4" s="1"/>
  <c r="FC130" i="4" a="1"/>
  <c r="FC130" i="4" s="1"/>
  <c r="FB130" i="4" a="1"/>
  <c r="FB130" i="4" s="1"/>
  <c r="FA130" i="4" a="1"/>
  <c r="FA130" i="4" s="1"/>
  <c r="EZ130" i="4" a="1"/>
  <c r="EZ130" i="4" s="1"/>
  <c r="CE130" i="4" a="1"/>
  <c r="CE130" i="4" s="1"/>
  <c r="CD130" i="4" a="1"/>
  <c r="CD130" i="4" s="1"/>
  <c r="CC130" i="4" a="1"/>
  <c r="CC130" i="4" s="1"/>
  <c r="CB130" i="4" a="1"/>
  <c r="CB130" i="4" s="1"/>
  <c r="CA130" i="4" a="1"/>
  <c r="CA130" i="4" s="1"/>
  <c r="BZ130" i="4" a="1"/>
  <c r="BZ130" i="4" s="1"/>
  <c r="BY130" i="4" a="1"/>
  <c r="BY130" i="4" s="1"/>
  <c r="IG129" i="4" a="1"/>
  <c r="IG129" i="4" s="1"/>
  <c r="IF129" i="4" a="1"/>
  <c r="IF129" i="4" s="1"/>
  <c r="IE129" i="4" a="1"/>
  <c r="IE129" i="4" s="1"/>
  <c r="ID129" i="4" a="1"/>
  <c r="ID129" i="4" s="1"/>
  <c r="IC129" i="4" a="1"/>
  <c r="IC129" i="4" s="1"/>
  <c r="IB129" i="4" a="1"/>
  <c r="IB129" i="4" s="1"/>
  <c r="IA129" i="4" a="1"/>
  <c r="IA129" i="4" s="1"/>
  <c r="FF129" i="4" a="1"/>
  <c r="FF129" i="4" s="1"/>
  <c r="FE129" i="4" a="1"/>
  <c r="FE129" i="4" s="1"/>
  <c r="FD129" i="4" a="1"/>
  <c r="FD129" i="4" s="1"/>
  <c r="FC129" i="4" a="1"/>
  <c r="FC129" i="4" s="1"/>
  <c r="FB129" i="4" a="1"/>
  <c r="FB129" i="4" s="1"/>
  <c r="FA129" i="4" a="1"/>
  <c r="FA129" i="4" s="1"/>
  <c r="EZ129" i="4" a="1"/>
  <c r="EZ129" i="4" s="1"/>
  <c r="CE129" i="4" a="1"/>
  <c r="CE129" i="4" s="1"/>
  <c r="CD129" i="4" a="1"/>
  <c r="CD129" i="4" s="1"/>
  <c r="CC129" i="4" a="1"/>
  <c r="CC129" i="4" s="1"/>
  <c r="CB129" i="4" a="1"/>
  <c r="CB129" i="4" s="1"/>
  <c r="CA129" i="4" a="1"/>
  <c r="CA129" i="4" s="1"/>
  <c r="BZ129" i="4" a="1"/>
  <c r="BZ129" i="4" s="1"/>
  <c r="BY129" i="4" a="1"/>
  <c r="BY129" i="4" s="1"/>
  <c r="IG128" i="4" a="1"/>
  <c r="IG128" i="4" s="1"/>
  <c r="IF128" i="4" a="1"/>
  <c r="IF128" i="4" s="1"/>
  <c r="IE128" i="4" a="1"/>
  <c r="IE128" i="4" s="1"/>
  <c r="ID128" i="4" a="1"/>
  <c r="ID128" i="4" s="1"/>
  <c r="IC128" i="4" a="1"/>
  <c r="IC128" i="4" s="1"/>
  <c r="IB128" i="4" a="1"/>
  <c r="IB128" i="4" s="1"/>
  <c r="IA128" i="4" a="1"/>
  <c r="IA128" i="4" s="1"/>
  <c r="FF128" i="4" a="1"/>
  <c r="FF128" i="4" s="1"/>
  <c r="FE128" i="4" a="1"/>
  <c r="FE128" i="4" s="1"/>
  <c r="FD128" i="4" a="1"/>
  <c r="FD128" i="4" s="1"/>
  <c r="FC128" i="4" a="1"/>
  <c r="FC128" i="4" s="1"/>
  <c r="FB128" i="4" a="1"/>
  <c r="FB128" i="4" s="1"/>
  <c r="FA128" i="4" a="1"/>
  <c r="FA128" i="4" s="1"/>
  <c r="EZ128" i="4" a="1"/>
  <c r="EZ128" i="4" s="1"/>
  <c r="CE128" i="4" a="1"/>
  <c r="CE128" i="4" s="1"/>
  <c r="CD128" i="4" a="1"/>
  <c r="CD128" i="4" s="1"/>
  <c r="CC128" i="4" a="1"/>
  <c r="CC128" i="4" s="1"/>
  <c r="CB128" i="4" a="1"/>
  <c r="CB128" i="4" s="1"/>
  <c r="CA128" i="4" a="1"/>
  <c r="CA128" i="4" s="1"/>
  <c r="BZ128" i="4" a="1"/>
  <c r="BZ128" i="4" s="1"/>
  <c r="BY128" i="4" a="1"/>
  <c r="BY128" i="4" s="1"/>
  <c r="IG127" i="4" a="1"/>
  <c r="IG127" i="4" s="1"/>
  <c r="IF127" i="4" a="1"/>
  <c r="IF127" i="4" s="1"/>
  <c r="IE127" i="4" a="1"/>
  <c r="IE127" i="4" s="1"/>
  <c r="ID127" i="4" a="1"/>
  <c r="ID127" i="4" s="1"/>
  <c r="IC127" i="4" a="1"/>
  <c r="IC127" i="4" s="1"/>
  <c r="IB127" i="4" a="1"/>
  <c r="IB127" i="4" s="1"/>
  <c r="IA127" i="4" a="1"/>
  <c r="IA127" i="4" s="1"/>
  <c r="FF127" i="4" a="1"/>
  <c r="FF127" i="4" s="1"/>
  <c r="FE127" i="4" a="1"/>
  <c r="FE127" i="4" s="1"/>
  <c r="FD127" i="4" a="1"/>
  <c r="FD127" i="4" s="1"/>
  <c r="FC127" i="4" a="1"/>
  <c r="FC127" i="4" s="1"/>
  <c r="FB127" i="4" a="1"/>
  <c r="FB127" i="4" s="1"/>
  <c r="FA127" i="4" a="1"/>
  <c r="FA127" i="4" s="1"/>
  <c r="EZ127" i="4" a="1"/>
  <c r="EZ127" i="4" s="1"/>
  <c r="CE127" i="4" a="1"/>
  <c r="CE127" i="4" s="1"/>
  <c r="CD127" i="4" a="1"/>
  <c r="CD127" i="4" s="1"/>
  <c r="CC127" i="4" a="1"/>
  <c r="CC127" i="4" s="1"/>
  <c r="CB127" i="4" a="1"/>
  <c r="CB127" i="4" s="1"/>
  <c r="CA127" i="4" a="1"/>
  <c r="CA127" i="4" s="1"/>
  <c r="BZ127" i="4" a="1"/>
  <c r="BZ127" i="4" s="1"/>
  <c r="BY127" i="4" a="1"/>
  <c r="BY127" i="4" s="1"/>
  <c r="B54" i="21"/>
  <c r="C39" i="22"/>
  <c r="C25" i="23"/>
  <c r="KS57" i="9" a="1"/>
  <c r="KS57" i="9" s="1"/>
  <c r="KQ57" i="9" a="1"/>
  <c r="KQ57" i="9" s="1"/>
  <c r="KR57" i="9" a="1"/>
  <c r="KR57" i="9" s="1"/>
  <c r="KP57" i="9" a="1"/>
  <c r="KP57" i="9" s="1"/>
  <c r="GV57" i="9" a="1"/>
  <c r="GV57" i="9" s="1"/>
  <c r="GU57" i="9" a="1"/>
  <c r="GU57" i="9" s="1"/>
  <c r="GT57" i="9" a="1"/>
  <c r="GT57" i="9" s="1"/>
  <c r="GW57" i="9" a="1"/>
  <c r="GW57" i="9" s="1"/>
  <c r="CZ57" i="9" a="1"/>
  <c r="CZ57" i="9" s="1"/>
  <c r="CY57" i="9" a="1"/>
  <c r="CY57" i="9" s="1"/>
  <c r="CX57" i="9" a="1"/>
  <c r="CX57" i="9" s="1"/>
  <c r="CW57" i="9" a="1"/>
  <c r="CW57" i="9" s="1"/>
  <c r="CV57" i="9" a="1"/>
  <c r="CV57" i="9" s="1"/>
  <c r="KT135" i="9" a="1"/>
  <c r="KT135" i="9" s="1"/>
  <c r="KS135" i="9" a="1"/>
  <c r="KS135" i="9" s="1"/>
  <c r="KR135" i="9" a="1"/>
  <c r="KR135" i="9" s="1"/>
  <c r="KQ135" i="9" a="1"/>
  <c r="KQ135" i="9" s="1"/>
  <c r="KP135" i="9" a="1"/>
  <c r="KP135" i="9" s="1"/>
  <c r="GW135" i="9" a="1"/>
  <c r="GW135" i="9" s="1"/>
  <c r="GV135" i="9" a="1"/>
  <c r="GV135" i="9" s="1"/>
  <c r="GU135" i="9" a="1"/>
  <c r="GU135" i="9" s="1"/>
  <c r="GT135" i="9" a="1"/>
  <c r="GT135" i="9" s="1"/>
  <c r="GS135" i="9" a="1"/>
  <c r="GS135" i="9" s="1"/>
  <c r="CZ135" i="9" a="1"/>
  <c r="CZ135" i="9" s="1"/>
  <c r="CY135" i="9" a="1"/>
  <c r="CY135" i="9" s="1"/>
  <c r="CX135" i="9" a="1"/>
  <c r="CX135" i="9" s="1"/>
  <c r="CW135" i="9" a="1"/>
  <c r="CW135" i="9" s="1"/>
  <c r="CV135" i="9" a="1"/>
  <c r="CV135" i="9" s="1"/>
  <c r="KT134" i="9" a="1"/>
  <c r="KT134" i="9" s="1"/>
  <c r="KS134" i="9" a="1"/>
  <c r="KS134" i="9" s="1"/>
  <c r="KR134" i="9" a="1"/>
  <c r="KR134" i="9" s="1"/>
  <c r="KQ134" i="9" a="1"/>
  <c r="KQ134" i="9" s="1"/>
  <c r="KP134" i="9" a="1"/>
  <c r="KP134" i="9" s="1"/>
  <c r="GW134" i="9" a="1"/>
  <c r="GW134" i="9" s="1"/>
  <c r="GV134" i="9" a="1"/>
  <c r="GV134" i="9" s="1"/>
  <c r="GU134" i="9" a="1"/>
  <c r="GU134" i="9" s="1"/>
  <c r="GT134" i="9" a="1"/>
  <c r="GT134" i="9" s="1"/>
  <c r="GS134" i="9" a="1"/>
  <c r="GS134" i="9" s="1"/>
  <c r="CZ134" i="9" a="1"/>
  <c r="CZ134" i="9" s="1"/>
  <c r="CY134" i="9" a="1"/>
  <c r="CY134" i="9" s="1"/>
  <c r="CX134" i="9" a="1"/>
  <c r="CX134" i="9" s="1"/>
  <c r="CW134" i="9" a="1"/>
  <c r="CW134" i="9" s="1"/>
  <c r="CV134" i="9" a="1"/>
  <c r="CV134" i="9" s="1"/>
  <c r="KT133" i="9" a="1"/>
  <c r="KT133" i="9" s="1"/>
  <c r="KS133" i="9" a="1"/>
  <c r="KS133" i="9" s="1"/>
  <c r="KR133" i="9" a="1"/>
  <c r="KR133" i="9" s="1"/>
  <c r="KQ133" i="9" a="1"/>
  <c r="KQ133" i="9" s="1"/>
  <c r="KP133" i="9" a="1"/>
  <c r="KP133" i="9" s="1"/>
  <c r="GW133" i="9" a="1"/>
  <c r="GW133" i="9" s="1"/>
  <c r="GV133" i="9" a="1"/>
  <c r="GV133" i="9" s="1"/>
  <c r="GU133" i="9" a="1"/>
  <c r="GU133" i="9" s="1"/>
  <c r="GT133" i="9" a="1"/>
  <c r="GT133" i="9" s="1"/>
  <c r="GS133" i="9" a="1"/>
  <c r="GS133" i="9" s="1"/>
  <c r="CZ133" i="9" a="1"/>
  <c r="CZ133" i="9" s="1"/>
  <c r="CY133" i="9" a="1"/>
  <c r="CY133" i="9" s="1"/>
  <c r="CX133" i="9" a="1"/>
  <c r="CX133" i="9" s="1"/>
  <c r="CW133" i="9" a="1"/>
  <c r="CW133" i="9" s="1"/>
  <c r="CV133" i="9" a="1"/>
  <c r="CV133" i="9" s="1"/>
  <c r="KR132" i="9" a="1"/>
  <c r="KR132" i="9" s="1"/>
  <c r="KQ132" i="9" a="1"/>
  <c r="KQ132" i="9" s="1"/>
  <c r="KP132" i="9" a="1"/>
  <c r="KP132" i="9" s="1"/>
  <c r="GW132" i="9" a="1"/>
  <c r="GW132" i="9" s="1"/>
  <c r="GV132" i="9" a="1"/>
  <c r="GV132" i="9" s="1"/>
  <c r="GU132" i="9" a="1"/>
  <c r="GU132" i="9" s="1"/>
  <c r="GT132" i="9" a="1"/>
  <c r="GT132" i="9" s="1"/>
  <c r="GS132" i="9" a="1"/>
  <c r="GS132" i="9" s="1"/>
  <c r="CZ132" i="9" a="1"/>
  <c r="CZ132" i="9" s="1"/>
  <c r="CY132" i="9" a="1"/>
  <c r="CY132" i="9" s="1"/>
  <c r="CX132" i="9" a="1"/>
  <c r="CX132" i="9" s="1"/>
  <c r="CW132" i="9" a="1"/>
  <c r="CW132" i="9" s="1"/>
  <c r="CV132" i="9" a="1"/>
  <c r="CV132" i="9" s="1"/>
  <c r="KT131" i="9" a="1"/>
  <c r="KT131" i="9" s="1"/>
  <c r="KS131" i="9" a="1"/>
  <c r="KS131" i="9" s="1"/>
  <c r="KR131" i="9" a="1"/>
  <c r="KR131" i="9" s="1"/>
  <c r="KQ131" i="9" a="1"/>
  <c r="KQ131" i="9" s="1"/>
  <c r="KP131" i="9" a="1"/>
  <c r="KP131" i="9" s="1"/>
  <c r="GW131" i="9" a="1"/>
  <c r="GW131" i="9" s="1"/>
  <c r="GV131" i="9" a="1"/>
  <c r="GV131" i="9" s="1"/>
  <c r="GU131" i="9" a="1"/>
  <c r="GU131" i="9" s="1"/>
  <c r="GT131" i="9" a="1"/>
  <c r="GT131" i="9" s="1"/>
  <c r="GS131" i="9" a="1"/>
  <c r="GS131" i="9" s="1"/>
  <c r="CZ131" i="9" a="1"/>
  <c r="CZ131" i="9" s="1"/>
  <c r="CY131" i="9" a="1"/>
  <c r="CY131" i="9" s="1"/>
  <c r="CX131" i="9" a="1"/>
  <c r="CX131" i="9" s="1"/>
  <c r="CW131" i="9" a="1"/>
  <c r="CW131" i="9" s="1"/>
  <c r="CV131" i="9" a="1"/>
  <c r="CV131" i="9" s="1"/>
  <c r="KT130" i="9" a="1"/>
  <c r="KT130" i="9" s="1"/>
  <c r="KS130" i="9" a="1"/>
  <c r="KS130" i="9" s="1"/>
  <c r="KR130" i="9" a="1"/>
  <c r="KR130" i="9" s="1"/>
  <c r="KQ130" i="9" a="1"/>
  <c r="KQ130" i="9" s="1"/>
  <c r="KP130" i="9" a="1"/>
  <c r="KP130" i="9" s="1"/>
  <c r="GW130" i="9" a="1"/>
  <c r="GW130" i="9" s="1"/>
  <c r="GV130" i="9" a="1"/>
  <c r="GV130" i="9" s="1"/>
  <c r="GU130" i="9" a="1"/>
  <c r="GU130" i="9" s="1"/>
  <c r="GT130" i="9" a="1"/>
  <c r="GT130" i="9" s="1"/>
  <c r="GS130" i="9" a="1"/>
  <c r="GS130" i="9" s="1"/>
  <c r="CZ130" i="9" a="1"/>
  <c r="CZ130" i="9" s="1"/>
  <c r="CY130" i="9" a="1"/>
  <c r="CY130" i="9" s="1"/>
  <c r="CX130" i="9" a="1"/>
  <c r="CX130" i="9" s="1"/>
  <c r="CW130" i="9" a="1"/>
  <c r="CW130" i="9" s="1"/>
  <c r="CV130" i="9" a="1"/>
  <c r="CV130" i="9" s="1"/>
  <c r="KT129" i="9" a="1"/>
  <c r="KT129" i="9" s="1"/>
  <c r="KS129" i="9" a="1"/>
  <c r="KS129" i="9" s="1"/>
  <c r="KR129" i="9" a="1"/>
  <c r="KR129" i="9" s="1"/>
  <c r="KQ129" i="9" a="1"/>
  <c r="KQ129" i="9" s="1"/>
  <c r="KP129" i="9" a="1"/>
  <c r="KP129" i="9" s="1"/>
  <c r="GW129" i="9" a="1"/>
  <c r="GW129" i="9" s="1"/>
  <c r="GV129" i="9" a="1"/>
  <c r="GV129" i="9" s="1"/>
  <c r="GU129" i="9" a="1"/>
  <c r="GU129" i="9" s="1"/>
  <c r="GT129" i="9" a="1"/>
  <c r="GT129" i="9" s="1"/>
  <c r="GS129" i="9" a="1"/>
  <c r="GS129" i="9" s="1"/>
  <c r="CZ129" i="9" a="1"/>
  <c r="CZ129" i="9" s="1"/>
  <c r="CY129" i="9" a="1"/>
  <c r="CY129" i="9" s="1"/>
  <c r="CX129" i="9" a="1"/>
  <c r="CX129" i="9" s="1"/>
  <c r="CW129" i="9" a="1"/>
  <c r="CW129" i="9" s="1"/>
  <c r="CV129" i="9" a="1"/>
  <c r="CV129" i="9" s="1"/>
  <c r="KR128" i="9" a="1"/>
  <c r="KR128" i="9" s="1"/>
  <c r="KQ128" i="9" a="1"/>
  <c r="KQ128" i="9" s="1"/>
  <c r="KP128" i="9" a="1"/>
  <c r="KP128" i="9" s="1"/>
  <c r="GW128" i="9" a="1"/>
  <c r="GW128" i="9" s="1"/>
  <c r="GV128" i="9" a="1"/>
  <c r="GV128" i="9" s="1"/>
  <c r="GU128" i="9" a="1"/>
  <c r="GU128" i="9" s="1"/>
  <c r="GT128" i="9" a="1"/>
  <c r="GT128" i="9" s="1"/>
  <c r="GS128" i="9" a="1"/>
  <c r="GS128" i="9" s="1"/>
  <c r="CZ128" i="9" a="1"/>
  <c r="CZ128" i="9" s="1"/>
  <c r="CY128" i="9" a="1"/>
  <c r="CY128" i="9" s="1"/>
  <c r="CX128" i="9" a="1"/>
  <c r="CX128" i="9" s="1"/>
  <c r="CW128" i="9" a="1"/>
  <c r="CW128" i="9" s="1"/>
  <c r="CV128" i="9" a="1"/>
  <c r="CV128" i="9" s="1"/>
  <c r="KT127" i="9" a="1"/>
  <c r="KT127" i="9" s="1"/>
  <c r="KS127" i="9" a="1"/>
  <c r="KS127" i="9" s="1"/>
  <c r="KR127" i="9" a="1"/>
  <c r="KR127" i="9" s="1"/>
  <c r="KQ127" i="9" a="1"/>
  <c r="KQ127" i="9" s="1"/>
  <c r="KP127" i="9" a="1"/>
  <c r="KP127" i="9" s="1"/>
  <c r="GW127" i="9" a="1"/>
  <c r="GW127" i="9" s="1"/>
  <c r="GV127" i="9" a="1"/>
  <c r="GV127" i="9" s="1"/>
  <c r="GU127" i="9" a="1"/>
  <c r="GU127" i="9" s="1"/>
  <c r="GT127" i="9" a="1"/>
  <c r="GT127" i="9" s="1"/>
  <c r="GS127" i="9" a="1"/>
  <c r="GS127" i="9" s="1"/>
  <c r="CZ127" i="9" a="1"/>
  <c r="CZ127" i="9" s="1"/>
  <c r="CY127" i="9" a="1"/>
  <c r="CY127" i="9" s="1"/>
  <c r="CX127" i="9" a="1"/>
  <c r="CX127" i="9" s="1"/>
  <c r="CW127" i="9" a="1"/>
  <c r="CW127" i="9" s="1"/>
  <c r="CV127" i="9" a="1"/>
  <c r="CV127" i="9" s="1"/>
  <c r="KT126" i="9" a="1"/>
  <c r="KT126" i="9" s="1"/>
  <c r="KS126" i="9" a="1"/>
  <c r="KS126" i="9" s="1"/>
  <c r="KR126" i="9" a="1"/>
  <c r="KR126" i="9" s="1"/>
  <c r="KQ126" i="9" a="1"/>
  <c r="KQ126" i="9" s="1"/>
  <c r="KP126" i="9" a="1"/>
  <c r="KP126" i="9" s="1"/>
  <c r="GW126" i="9" a="1"/>
  <c r="GW126" i="9" s="1"/>
  <c r="GV126" i="9" a="1"/>
  <c r="GV126" i="9" s="1"/>
  <c r="GU126" i="9" a="1"/>
  <c r="GU126" i="9" s="1"/>
  <c r="GT126" i="9" a="1"/>
  <c r="GT126" i="9" s="1"/>
  <c r="GS126" i="9" a="1"/>
  <c r="GS126" i="9" s="1"/>
  <c r="CZ126" i="9" a="1"/>
  <c r="CZ126" i="9" s="1"/>
  <c r="CY126" i="9" a="1"/>
  <c r="CY126" i="9" s="1"/>
  <c r="CX126" i="9" a="1"/>
  <c r="CX126" i="9" s="1"/>
  <c r="CW126" i="9" a="1"/>
  <c r="CW126" i="9" s="1"/>
  <c r="CV126" i="9" a="1"/>
  <c r="CV126" i="9" s="1"/>
  <c r="KT125" i="9" a="1"/>
  <c r="KT125" i="9" s="1"/>
  <c r="KS125" i="9" a="1"/>
  <c r="KS125" i="9" s="1"/>
  <c r="KR125" i="9" a="1"/>
  <c r="KR125" i="9" s="1"/>
  <c r="KQ125" i="9" a="1"/>
  <c r="KQ125" i="9" s="1"/>
  <c r="KP125" i="9" a="1"/>
  <c r="KP125" i="9" s="1"/>
  <c r="GW125" i="9" a="1"/>
  <c r="GW125" i="9" s="1"/>
  <c r="GV125" i="9" a="1"/>
  <c r="GV125" i="9" s="1"/>
  <c r="GU125" i="9" a="1"/>
  <c r="GU125" i="9" s="1"/>
  <c r="GT125" i="9" a="1"/>
  <c r="GT125" i="9" s="1"/>
  <c r="GS125" i="9" a="1"/>
  <c r="GS125" i="9" s="1"/>
  <c r="CZ125" i="9" a="1"/>
  <c r="CZ125" i="9" s="1"/>
  <c r="CY125" i="9" a="1"/>
  <c r="CY125" i="9" s="1"/>
  <c r="CX125" i="9" a="1"/>
  <c r="CX125" i="9" s="1"/>
  <c r="CW125" i="9" a="1"/>
  <c r="CW125" i="9" s="1"/>
  <c r="CV125" i="9" a="1"/>
  <c r="CV125" i="9" s="1"/>
  <c r="KT124" i="9" a="1"/>
  <c r="KT124" i="9" s="1"/>
  <c r="KR124" i="9" a="1"/>
  <c r="KR124" i="9" s="1"/>
  <c r="KP124" i="9" a="1"/>
  <c r="KP124" i="9" s="1"/>
  <c r="GW124" i="9" a="1"/>
  <c r="GW124" i="9" s="1"/>
  <c r="GV124" i="9" a="1"/>
  <c r="GV124" i="9" s="1"/>
  <c r="GU124" i="9" a="1"/>
  <c r="GU124" i="9" s="1"/>
  <c r="GT124" i="9" a="1"/>
  <c r="GT124" i="9" s="1"/>
  <c r="GS124" i="9" a="1"/>
  <c r="GS124" i="9" s="1"/>
  <c r="CZ124" i="9" a="1"/>
  <c r="CZ124" i="9" s="1"/>
  <c r="CY124" i="9" a="1"/>
  <c r="CY124" i="9" s="1"/>
  <c r="CX124" i="9" a="1"/>
  <c r="CX124" i="9" s="1"/>
  <c r="CW124" i="9" a="1"/>
  <c r="CW124" i="9" s="1"/>
  <c r="CV124" i="9" a="1"/>
  <c r="CV124" i="9" s="1"/>
  <c r="KT123" i="9" a="1"/>
  <c r="KT123" i="9" s="1"/>
  <c r="KS123" i="9" a="1"/>
  <c r="KS123" i="9" s="1"/>
  <c r="KR123" i="9" a="1"/>
  <c r="KR123" i="9" s="1"/>
  <c r="KQ123" i="9" a="1"/>
  <c r="KQ123" i="9" s="1"/>
  <c r="KP123" i="9" a="1"/>
  <c r="KP123" i="9" s="1"/>
  <c r="GW123" i="9" a="1"/>
  <c r="GW123" i="9" s="1"/>
  <c r="GV123" i="9" a="1"/>
  <c r="GV123" i="9" s="1"/>
  <c r="GU123" i="9" a="1"/>
  <c r="GU123" i="9" s="1"/>
  <c r="GT123" i="9" a="1"/>
  <c r="GT123" i="9" s="1"/>
  <c r="GS123" i="9" a="1"/>
  <c r="GS123" i="9" s="1"/>
  <c r="CZ123" i="9" a="1"/>
  <c r="CZ123" i="9" s="1"/>
  <c r="CY123" i="9" a="1"/>
  <c r="CY123" i="9" s="1"/>
  <c r="CX123" i="9" a="1"/>
  <c r="CX123" i="9" s="1"/>
  <c r="CW123" i="9" a="1"/>
  <c r="CW123" i="9" s="1"/>
  <c r="CV123" i="9" a="1"/>
  <c r="CV123" i="9" s="1"/>
  <c r="KT122" i="9" a="1"/>
  <c r="KT122" i="9" s="1"/>
  <c r="KS122" i="9" a="1"/>
  <c r="KS122" i="9" s="1"/>
  <c r="KR122" i="9" a="1"/>
  <c r="KR122" i="9" s="1"/>
  <c r="KQ122" i="9" a="1"/>
  <c r="KQ122" i="9" s="1"/>
  <c r="KP122" i="9" a="1"/>
  <c r="KP122" i="9" s="1"/>
  <c r="GW122" i="9" a="1"/>
  <c r="GW122" i="9" s="1"/>
  <c r="GV122" i="9" a="1"/>
  <c r="GV122" i="9" s="1"/>
  <c r="GU122" i="9" a="1"/>
  <c r="GU122" i="9" s="1"/>
  <c r="GT122" i="9" a="1"/>
  <c r="GT122" i="9" s="1"/>
  <c r="GS122" i="9" a="1"/>
  <c r="GS122" i="9" s="1"/>
  <c r="CZ122" i="9" a="1"/>
  <c r="CZ122" i="9" s="1"/>
  <c r="CY122" i="9" a="1"/>
  <c r="CY122" i="9" s="1"/>
  <c r="CX122" i="9" a="1"/>
  <c r="CX122" i="9" s="1"/>
  <c r="CW122" i="9" a="1"/>
  <c r="CW122" i="9" s="1"/>
  <c r="CV122" i="9" a="1"/>
  <c r="CV122" i="9" s="1"/>
  <c r="KT121" i="9" a="1"/>
  <c r="KT121" i="9" s="1"/>
  <c r="KS121" i="9" a="1"/>
  <c r="KS121" i="9" s="1"/>
  <c r="KR121" i="9" a="1"/>
  <c r="KR121" i="9" s="1"/>
  <c r="KQ121" i="9" a="1"/>
  <c r="KQ121" i="9" s="1"/>
  <c r="KP121" i="9" a="1"/>
  <c r="KP121" i="9" s="1"/>
  <c r="GW121" i="9" a="1"/>
  <c r="GW121" i="9" s="1"/>
  <c r="GV121" i="9" a="1"/>
  <c r="GV121" i="9" s="1"/>
  <c r="GU121" i="9" a="1"/>
  <c r="GU121" i="9" s="1"/>
  <c r="GT121" i="9" a="1"/>
  <c r="GT121" i="9" s="1"/>
  <c r="GS121" i="9" a="1"/>
  <c r="GS121" i="9" s="1"/>
  <c r="CZ121" i="9" a="1"/>
  <c r="CZ121" i="9" s="1"/>
  <c r="CY121" i="9" a="1"/>
  <c r="CY121" i="9" s="1"/>
  <c r="CX121" i="9" a="1"/>
  <c r="CX121" i="9" s="1"/>
  <c r="CW121" i="9" a="1"/>
  <c r="CW121" i="9" s="1"/>
  <c r="CV121" i="9" a="1"/>
  <c r="CV121" i="9" s="1"/>
  <c r="KT120" i="9" a="1"/>
  <c r="KT120" i="9" s="1"/>
  <c r="KS120" i="9" a="1"/>
  <c r="KS120" i="9" s="1"/>
  <c r="KR120" i="9" a="1"/>
  <c r="KR120" i="9" s="1"/>
  <c r="KQ120" i="9" a="1"/>
  <c r="KQ120" i="9" s="1"/>
  <c r="KP120" i="9" a="1"/>
  <c r="KP120" i="9" s="1"/>
  <c r="GW120" i="9" a="1"/>
  <c r="GW120" i="9" s="1"/>
  <c r="GV120" i="9" a="1"/>
  <c r="GV120" i="9" s="1"/>
  <c r="GU120" i="9" a="1"/>
  <c r="GU120" i="9" s="1"/>
  <c r="GT120" i="9" a="1"/>
  <c r="GT120" i="9" s="1"/>
  <c r="GS120" i="9" a="1"/>
  <c r="GS120" i="9" s="1"/>
  <c r="CZ120" i="9" a="1"/>
  <c r="CZ120" i="9" s="1"/>
  <c r="CY120" i="9" a="1"/>
  <c r="CY120" i="9" s="1"/>
  <c r="CX120" i="9" a="1"/>
  <c r="CX120" i="9" s="1"/>
  <c r="CW120" i="9" a="1"/>
  <c r="CW120" i="9" s="1"/>
  <c r="CV120" i="9" a="1"/>
  <c r="CV120" i="9" s="1"/>
  <c r="KT119" i="9" a="1"/>
  <c r="KT119" i="9" s="1"/>
  <c r="KS119" i="9" a="1"/>
  <c r="KS119" i="9" s="1"/>
  <c r="KR119" i="9" a="1"/>
  <c r="KR119" i="9" s="1"/>
  <c r="KQ119" i="9" a="1"/>
  <c r="KQ119" i="9" s="1"/>
  <c r="KP119" i="9" a="1"/>
  <c r="KP119" i="9" s="1"/>
  <c r="GW119" i="9" a="1"/>
  <c r="GW119" i="9" s="1"/>
  <c r="GV119" i="9" a="1"/>
  <c r="GV119" i="9" s="1"/>
  <c r="GU119" i="9" a="1"/>
  <c r="GU119" i="9" s="1"/>
  <c r="GT119" i="9" a="1"/>
  <c r="GT119" i="9" s="1"/>
  <c r="GS119" i="9" a="1"/>
  <c r="GS119" i="9" s="1"/>
  <c r="CZ119" i="9" a="1"/>
  <c r="CZ119" i="9" s="1"/>
  <c r="CY119" i="9" a="1"/>
  <c r="CY119" i="9" s="1"/>
  <c r="CX119" i="9" a="1"/>
  <c r="CX119" i="9" s="1"/>
  <c r="CW119" i="9" a="1"/>
  <c r="CW119" i="9" s="1"/>
  <c r="CV119" i="9" a="1"/>
  <c r="CV119" i="9" s="1"/>
  <c r="KT118" i="9" a="1"/>
  <c r="KT118" i="9" s="1"/>
  <c r="KS118" i="9" a="1"/>
  <c r="KS118" i="9" s="1"/>
  <c r="KR118" i="9" a="1"/>
  <c r="KR118" i="9" s="1"/>
  <c r="KQ118" i="9" a="1"/>
  <c r="KQ118" i="9" s="1"/>
  <c r="KP118" i="9" a="1"/>
  <c r="KP118" i="9" s="1"/>
  <c r="GW118" i="9" a="1"/>
  <c r="GW118" i="9" s="1"/>
  <c r="GV118" i="9" a="1"/>
  <c r="GV118" i="9" s="1"/>
  <c r="GU118" i="9" a="1"/>
  <c r="GU118" i="9" s="1"/>
  <c r="GT118" i="9" a="1"/>
  <c r="GT118" i="9" s="1"/>
  <c r="GS118" i="9" a="1"/>
  <c r="GS118" i="9" s="1"/>
  <c r="CZ118" i="9" a="1"/>
  <c r="CZ118" i="9" s="1"/>
  <c r="CY118" i="9" a="1"/>
  <c r="CY118" i="9" s="1"/>
  <c r="CX118" i="9" a="1"/>
  <c r="CX118" i="9" s="1"/>
  <c r="CW118" i="9" a="1"/>
  <c r="CW118" i="9" s="1"/>
  <c r="CV118" i="9" a="1"/>
  <c r="CV118" i="9" s="1"/>
  <c r="KT117" i="9" a="1"/>
  <c r="KT117" i="9" s="1"/>
  <c r="KS117" i="9" a="1"/>
  <c r="KS117" i="9" s="1"/>
  <c r="KR117" i="9" a="1"/>
  <c r="KR117" i="9" s="1"/>
  <c r="KQ117" i="9" a="1"/>
  <c r="KQ117" i="9" s="1"/>
  <c r="KP117" i="9" a="1"/>
  <c r="KP117" i="9" s="1"/>
  <c r="GW117" i="9" a="1"/>
  <c r="GW117" i="9" s="1"/>
  <c r="GV117" i="9" a="1"/>
  <c r="GV117" i="9" s="1"/>
  <c r="GU117" i="9" a="1"/>
  <c r="GU117" i="9" s="1"/>
  <c r="GT117" i="9" a="1"/>
  <c r="GT117" i="9" s="1"/>
  <c r="GS117" i="9" a="1"/>
  <c r="GS117" i="9" s="1"/>
  <c r="CZ117" i="9" a="1"/>
  <c r="CZ117" i="9" s="1"/>
  <c r="CY117" i="9" a="1"/>
  <c r="CY117" i="9" s="1"/>
  <c r="CX117" i="9" a="1"/>
  <c r="CX117" i="9" s="1"/>
  <c r="CW117" i="9" a="1"/>
  <c r="CW117" i="9" s="1"/>
  <c r="CV117" i="9" a="1"/>
  <c r="CV117" i="9" s="1"/>
  <c r="KT116" i="9" a="1"/>
  <c r="KT116" i="9" s="1"/>
  <c r="KS116" i="9" a="1"/>
  <c r="KS116" i="9" s="1"/>
  <c r="KR116" i="9" a="1"/>
  <c r="KR116" i="9" s="1"/>
  <c r="KQ116" i="9" a="1"/>
  <c r="KQ116" i="9" s="1"/>
  <c r="KP116" i="9" a="1"/>
  <c r="KP116" i="9" s="1"/>
  <c r="GW116" i="9" a="1"/>
  <c r="GW116" i="9" s="1"/>
  <c r="GV116" i="9" a="1"/>
  <c r="GV116" i="9" s="1"/>
  <c r="GU116" i="9" a="1"/>
  <c r="GU116" i="9" s="1"/>
  <c r="GT116" i="9" a="1"/>
  <c r="GT116" i="9" s="1"/>
  <c r="GS116" i="9" a="1"/>
  <c r="GS116" i="9" s="1"/>
  <c r="CZ116" i="9" a="1"/>
  <c r="CZ116" i="9" s="1"/>
  <c r="CY116" i="9" a="1"/>
  <c r="CY116" i="9" s="1"/>
  <c r="CX116" i="9" a="1"/>
  <c r="CX116" i="9" s="1"/>
  <c r="CW116" i="9" a="1"/>
  <c r="CW116" i="9" s="1"/>
  <c r="CV116" i="9" a="1"/>
  <c r="CV116" i="9" s="1"/>
  <c r="KT115" i="9" a="1"/>
  <c r="KT115" i="9" s="1"/>
  <c r="KS115" i="9" a="1"/>
  <c r="KS115" i="9" s="1"/>
  <c r="KR115" i="9" a="1"/>
  <c r="KR115" i="9" s="1"/>
  <c r="KQ115" i="9" a="1"/>
  <c r="KQ115" i="9" s="1"/>
  <c r="KP115" i="9" a="1"/>
  <c r="KP115" i="9" s="1"/>
  <c r="GW115" i="9" a="1"/>
  <c r="GW115" i="9" s="1"/>
  <c r="GV115" i="9" a="1"/>
  <c r="GV115" i="9" s="1"/>
  <c r="GU115" i="9" a="1"/>
  <c r="GU115" i="9" s="1"/>
  <c r="GT115" i="9" a="1"/>
  <c r="GT115" i="9" s="1"/>
  <c r="GS115" i="9" a="1"/>
  <c r="GS115" i="9" s="1"/>
  <c r="CZ115" i="9" a="1"/>
  <c r="CZ115" i="9" s="1"/>
  <c r="CY115" i="9" a="1"/>
  <c r="CY115" i="9" s="1"/>
  <c r="CX115" i="9" a="1"/>
  <c r="CX115" i="9" s="1"/>
  <c r="CW115" i="9" a="1"/>
  <c r="CW115" i="9" s="1"/>
  <c r="CV115" i="9" a="1"/>
  <c r="CV115" i="9" s="1"/>
  <c r="KT114" i="9" a="1"/>
  <c r="KT114" i="9" s="1"/>
  <c r="KS114" i="9" a="1"/>
  <c r="KS114" i="9" s="1"/>
  <c r="KR114" i="9" a="1"/>
  <c r="KR114" i="9" s="1"/>
  <c r="KQ114" i="9" a="1"/>
  <c r="KQ114" i="9" s="1"/>
  <c r="KP114" i="9" a="1"/>
  <c r="KP114" i="9" s="1"/>
  <c r="GW114" i="9" a="1"/>
  <c r="GW114" i="9" s="1"/>
  <c r="GV114" i="9" a="1"/>
  <c r="GV114" i="9" s="1"/>
  <c r="GU114" i="9" a="1"/>
  <c r="GU114" i="9" s="1"/>
  <c r="GT114" i="9" a="1"/>
  <c r="GT114" i="9" s="1"/>
  <c r="GS114" i="9" a="1"/>
  <c r="GS114" i="9" s="1"/>
  <c r="CZ114" i="9" a="1"/>
  <c r="CZ114" i="9" s="1"/>
  <c r="CY114" i="9" a="1"/>
  <c r="CY114" i="9" s="1"/>
  <c r="CX114" i="9" a="1"/>
  <c r="CX114" i="9" s="1"/>
  <c r="CW114" i="9" a="1"/>
  <c r="CW114" i="9" s="1"/>
  <c r="CV114" i="9" a="1"/>
  <c r="CV114" i="9" s="1"/>
  <c r="KT113" i="9" a="1"/>
  <c r="KT113" i="9" s="1"/>
  <c r="KS113" i="9" a="1"/>
  <c r="KS113" i="9" s="1"/>
  <c r="KR113" i="9" a="1"/>
  <c r="KR113" i="9" s="1"/>
  <c r="KQ113" i="9" a="1"/>
  <c r="KQ113" i="9" s="1"/>
  <c r="KP113" i="9" a="1"/>
  <c r="KP113" i="9" s="1"/>
  <c r="GW113" i="9" a="1"/>
  <c r="GW113" i="9" s="1"/>
  <c r="GV113" i="9" a="1"/>
  <c r="GV113" i="9" s="1"/>
  <c r="GU113" i="9" a="1"/>
  <c r="GU113" i="9" s="1"/>
  <c r="GT113" i="9" a="1"/>
  <c r="GT113" i="9" s="1"/>
  <c r="GS113" i="9" a="1"/>
  <c r="GS113" i="9" s="1"/>
  <c r="CZ113" i="9" a="1"/>
  <c r="CZ113" i="9" s="1"/>
  <c r="CY113" i="9" a="1"/>
  <c r="CY113" i="9" s="1"/>
  <c r="CX113" i="9" a="1"/>
  <c r="CX113" i="9" s="1"/>
  <c r="CW113" i="9" a="1"/>
  <c r="CW113" i="9" s="1"/>
  <c r="CV113" i="9" a="1"/>
  <c r="CV113" i="9" s="1"/>
  <c r="KT112" i="9" a="1"/>
  <c r="KT112" i="9" s="1"/>
  <c r="KS112" i="9" a="1"/>
  <c r="KS112" i="9" s="1"/>
  <c r="KR112" i="9" a="1"/>
  <c r="KR112" i="9" s="1"/>
  <c r="KQ112" i="9" a="1"/>
  <c r="KQ112" i="9" s="1"/>
  <c r="KP112" i="9" a="1"/>
  <c r="KP112" i="9" s="1"/>
  <c r="GW112" i="9" a="1"/>
  <c r="GW112" i="9" s="1"/>
  <c r="GV112" i="9" a="1"/>
  <c r="GV112" i="9" s="1"/>
  <c r="GU112" i="9" a="1"/>
  <c r="GU112" i="9" s="1"/>
  <c r="GT112" i="9" a="1"/>
  <c r="GT112" i="9" s="1"/>
  <c r="GS112" i="9" a="1"/>
  <c r="GS112" i="9" s="1"/>
  <c r="CZ112" i="9" a="1"/>
  <c r="CZ112" i="9" s="1"/>
  <c r="CY112" i="9" a="1"/>
  <c r="CY112" i="9" s="1"/>
  <c r="CX112" i="9" a="1"/>
  <c r="CX112" i="9" s="1"/>
  <c r="CW112" i="9" a="1"/>
  <c r="CW112" i="9" s="1"/>
  <c r="CV112" i="9" a="1"/>
  <c r="CV112" i="9" s="1"/>
  <c r="KS111" i="9" a="1"/>
  <c r="KS111" i="9" s="1"/>
  <c r="KQ111" i="9" a="1"/>
  <c r="KQ111" i="9" s="1"/>
  <c r="KP111" i="9" a="1"/>
  <c r="KP111" i="9" s="1"/>
  <c r="GW111" i="9" a="1"/>
  <c r="GW111" i="9" s="1"/>
  <c r="GV111" i="9" a="1"/>
  <c r="GV111" i="9" s="1"/>
  <c r="GU111" i="9" a="1"/>
  <c r="GU111" i="9" s="1"/>
  <c r="GT111" i="9" a="1"/>
  <c r="GT111" i="9" s="1"/>
  <c r="GS111" i="9" a="1"/>
  <c r="GS111" i="9" s="1"/>
  <c r="CZ111" i="9" a="1"/>
  <c r="CZ111" i="9" s="1"/>
  <c r="CY111" i="9" a="1"/>
  <c r="CY111" i="9" s="1"/>
  <c r="CX111" i="9" a="1"/>
  <c r="CX111" i="9" s="1"/>
  <c r="CW111" i="9" a="1"/>
  <c r="CW111" i="9" s="1"/>
  <c r="CV111" i="9" a="1"/>
  <c r="CV111" i="9" s="1"/>
  <c r="KT110" i="9" a="1"/>
  <c r="KT110" i="9" s="1"/>
  <c r="KS110" i="9" a="1"/>
  <c r="KS110" i="9" s="1"/>
  <c r="KR110" i="9" a="1"/>
  <c r="KR110" i="9" s="1"/>
  <c r="KQ110" i="9" a="1"/>
  <c r="KQ110" i="9" s="1"/>
  <c r="KP110" i="9" a="1"/>
  <c r="KP110" i="9" s="1"/>
  <c r="GW110" i="9" a="1"/>
  <c r="GW110" i="9" s="1"/>
  <c r="GV110" i="9" a="1"/>
  <c r="GV110" i="9" s="1"/>
  <c r="GU110" i="9" a="1"/>
  <c r="GU110" i="9" s="1"/>
  <c r="GT110" i="9" a="1"/>
  <c r="GT110" i="9" s="1"/>
  <c r="GS110" i="9" a="1"/>
  <c r="GS110" i="9" s="1"/>
  <c r="CZ110" i="9" a="1"/>
  <c r="CZ110" i="9" s="1"/>
  <c r="CY110" i="9" a="1"/>
  <c r="CY110" i="9" s="1"/>
  <c r="CX110" i="9" a="1"/>
  <c r="CX110" i="9" s="1"/>
  <c r="CW110" i="9" a="1"/>
  <c r="CW110" i="9" s="1"/>
  <c r="CV110" i="9" a="1"/>
  <c r="CV110" i="9" s="1"/>
  <c r="KT109" i="9" a="1"/>
  <c r="KT109" i="9" s="1"/>
  <c r="KS109" i="9" a="1"/>
  <c r="KS109" i="9" s="1"/>
  <c r="KR109" i="9" a="1"/>
  <c r="KR109" i="9" s="1"/>
  <c r="KQ109" i="9" a="1"/>
  <c r="KQ109" i="9" s="1"/>
  <c r="KP109" i="9" a="1"/>
  <c r="KP109" i="9" s="1"/>
  <c r="GW109" i="9" a="1"/>
  <c r="GW109" i="9" s="1"/>
  <c r="GV109" i="9" a="1"/>
  <c r="GV109" i="9" s="1"/>
  <c r="GU109" i="9" a="1"/>
  <c r="GU109" i="9" s="1"/>
  <c r="GT109" i="9" a="1"/>
  <c r="GT109" i="9" s="1"/>
  <c r="GS109" i="9" a="1"/>
  <c r="GS109" i="9" s="1"/>
  <c r="CZ109" i="9" a="1"/>
  <c r="CZ109" i="9" s="1"/>
  <c r="CY109" i="9" a="1"/>
  <c r="CY109" i="9" s="1"/>
  <c r="CX109" i="9" a="1"/>
  <c r="CX109" i="9" s="1"/>
  <c r="CW109" i="9" a="1"/>
  <c r="CW109" i="9" s="1"/>
  <c r="CV109" i="9" a="1"/>
  <c r="CV109" i="9" s="1"/>
  <c r="KT108" i="9" a="1"/>
  <c r="KT108" i="9" s="1"/>
  <c r="KS108" i="9" a="1"/>
  <c r="KS108" i="9" s="1"/>
  <c r="KR108" i="9" a="1"/>
  <c r="KR108" i="9" s="1"/>
  <c r="KQ108" i="9" a="1"/>
  <c r="KQ108" i="9" s="1"/>
  <c r="KP108" i="9" a="1"/>
  <c r="KP108" i="9" s="1"/>
  <c r="GW108" i="9" a="1"/>
  <c r="GW108" i="9" s="1"/>
  <c r="GV108" i="9" a="1"/>
  <c r="GV108" i="9" s="1"/>
  <c r="GU108" i="9" a="1"/>
  <c r="GU108" i="9" s="1"/>
  <c r="GT108" i="9" a="1"/>
  <c r="GT108" i="9" s="1"/>
  <c r="GS108" i="9" a="1"/>
  <c r="GS108" i="9" s="1"/>
  <c r="CZ108" i="9" a="1"/>
  <c r="CZ108" i="9" s="1"/>
  <c r="CY108" i="9" a="1"/>
  <c r="CY108" i="9" s="1"/>
  <c r="CX108" i="9" a="1"/>
  <c r="CX108" i="9" s="1"/>
  <c r="CW108" i="9" a="1"/>
  <c r="CW108" i="9" s="1"/>
  <c r="CV108" i="9" a="1"/>
  <c r="CV108" i="9" s="1"/>
  <c r="KT107" i="9" a="1"/>
  <c r="KT107" i="9" s="1"/>
  <c r="KS107" i="9" a="1"/>
  <c r="KS107" i="9" s="1"/>
  <c r="KR107" i="9" a="1"/>
  <c r="KR107" i="9" s="1"/>
  <c r="KQ107" i="9" a="1"/>
  <c r="KQ107" i="9" s="1"/>
  <c r="KP107" i="9" a="1"/>
  <c r="KP107" i="9" s="1"/>
  <c r="GW107" i="9" a="1"/>
  <c r="GW107" i="9" s="1"/>
  <c r="GV107" i="9" a="1"/>
  <c r="GV107" i="9" s="1"/>
  <c r="GU107" i="9" a="1"/>
  <c r="GU107" i="9" s="1"/>
  <c r="GT107" i="9" a="1"/>
  <c r="GT107" i="9" s="1"/>
  <c r="GS107" i="9" a="1"/>
  <c r="GS107" i="9" s="1"/>
  <c r="CZ107" i="9" a="1"/>
  <c r="CZ107" i="9" s="1"/>
  <c r="CY107" i="9" a="1"/>
  <c r="CY107" i="9" s="1"/>
  <c r="CX107" i="9" a="1"/>
  <c r="CX107" i="9" s="1"/>
  <c r="CW107" i="9" a="1"/>
  <c r="CW107" i="9" s="1"/>
  <c r="CV107" i="9" a="1"/>
  <c r="CV107" i="9" s="1"/>
  <c r="KS106" i="9" a="1"/>
  <c r="KS106" i="9" s="1"/>
  <c r="KR106" i="9" a="1"/>
  <c r="KR106" i="9" s="1"/>
  <c r="KQ106" i="9" a="1"/>
  <c r="KQ106" i="9" s="1"/>
  <c r="KP106" i="9" a="1"/>
  <c r="KP106" i="9" s="1"/>
  <c r="GW106" i="9" a="1"/>
  <c r="GW106" i="9" s="1"/>
  <c r="GV106" i="9" a="1"/>
  <c r="GV106" i="9" s="1"/>
  <c r="GU106" i="9" a="1"/>
  <c r="GU106" i="9" s="1"/>
  <c r="GT106" i="9" a="1"/>
  <c r="GT106" i="9" s="1"/>
  <c r="GS106" i="9" a="1"/>
  <c r="GS106" i="9" s="1"/>
  <c r="CZ106" i="9" a="1"/>
  <c r="CZ106" i="9" s="1"/>
  <c r="CY106" i="9" a="1"/>
  <c r="CY106" i="9" s="1"/>
  <c r="CX106" i="9" a="1"/>
  <c r="CX106" i="9" s="1"/>
  <c r="CW106" i="9" a="1"/>
  <c r="CW106" i="9" s="1"/>
  <c r="CV106" i="9" a="1"/>
  <c r="CV106" i="9" s="1"/>
  <c r="KT105" i="9" a="1"/>
  <c r="KT105" i="9" s="1"/>
  <c r="KS105" i="9" a="1"/>
  <c r="KS105" i="9" s="1"/>
  <c r="KR105" i="9" a="1"/>
  <c r="KR105" i="9" s="1"/>
  <c r="KQ105" i="9" a="1"/>
  <c r="KQ105" i="9" s="1"/>
  <c r="KP105" i="9" a="1"/>
  <c r="KP105" i="9" s="1"/>
  <c r="GW105" i="9" a="1"/>
  <c r="GW105" i="9" s="1"/>
  <c r="GV105" i="9" a="1"/>
  <c r="GV105" i="9" s="1"/>
  <c r="GU105" i="9" a="1"/>
  <c r="GU105" i="9" s="1"/>
  <c r="GT105" i="9" a="1"/>
  <c r="GT105" i="9" s="1"/>
  <c r="GS105" i="9" a="1"/>
  <c r="GS105" i="9" s="1"/>
  <c r="CZ105" i="9" a="1"/>
  <c r="CZ105" i="9" s="1"/>
  <c r="CY105" i="9" a="1"/>
  <c r="CY105" i="9" s="1"/>
  <c r="CX105" i="9" a="1"/>
  <c r="CX105" i="9" s="1"/>
  <c r="CW105" i="9" a="1"/>
  <c r="CW105" i="9" s="1"/>
  <c r="CV105" i="9" a="1"/>
  <c r="CV105" i="9" s="1"/>
  <c r="KT104" i="9" a="1"/>
  <c r="KT104" i="9" s="1"/>
  <c r="KS104" i="9" a="1"/>
  <c r="KS104" i="9" s="1"/>
  <c r="KR104" i="9" a="1"/>
  <c r="KR104" i="9" s="1"/>
  <c r="KQ104" i="9" a="1"/>
  <c r="KQ104" i="9" s="1"/>
  <c r="KP104" i="9" a="1"/>
  <c r="KP104" i="9" s="1"/>
  <c r="GW104" i="9" a="1"/>
  <c r="GW104" i="9" s="1"/>
  <c r="GV104" i="9" a="1"/>
  <c r="GV104" i="9" s="1"/>
  <c r="GU104" i="9" a="1"/>
  <c r="GU104" i="9" s="1"/>
  <c r="GT104" i="9" a="1"/>
  <c r="GT104" i="9" s="1"/>
  <c r="GS104" i="9" a="1"/>
  <c r="GS104" i="9" s="1"/>
  <c r="CZ104" i="9" a="1"/>
  <c r="CZ104" i="9" s="1"/>
  <c r="CY104" i="9" a="1"/>
  <c r="CY104" i="9" s="1"/>
  <c r="CX104" i="9" a="1"/>
  <c r="CX104" i="9" s="1"/>
  <c r="CW104" i="9" a="1"/>
  <c r="CW104" i="9" s="1"/>
  <c r="CV104" i="9" a="1"/>
  <c r="CV104" i="9" s="1"/>
  <c r="KT103" i="9" a="1"/>
  <c r="KT103" i="9" s="1"/>
  <c r="KS103" i="9" a="1"/>
  <c r="KS103" i="9" s="1"/>
  <c r="KR103" i="9" a="1"/>
  <c r="KR103" i="9" s="1"/>
  <c r="KQ103" i="9" a="1"/>
  <c r="KQ103" i="9" s="1"/>
  <c r="KP103" i="9" a="1"/>
  <c r="KP103" i="9" s="1"/>
  <c r="GW103" i="9" a="1"/>
  <c r="GW103" i="9" s="1"/>
  <c r="GV103" i="9" a="1"/>
  <c r="GV103" i="9" s="1"/>
  <c r="GU103" i="9" a="1"/>
  <c r="GU103" i="9" s="1"/>
  <c r="GT103" i="9" a="1"/>
  <c r="GT103" i="9" s="1"/>
  <c r="GS103" i="9" a="1"/>
  <c r="GS103" i="9" s="1"/>
  <c r="CZ103" i="9" a="1"/>
  <c r="CZ103" i="9" s="1"/>
  <c r="CY103" i="9" a="1"/>
  <c r="CY103" i="9" s="1"/>
  <c r="CX103" i="9" a="1"/>
  <c r="CX103" i="9" s="1"/>
  <c r="CW103" i="9" a="1"/>
  <c r="CW103" i="9" s="1"/>
  <c r="CV103" i="9" a="1"/>
  <c r="CV103" i="9" s="1"/>
  <c r="KT102" i="9" a="1"/>
  <c r="KT102" i="9" s="1"/>
  <c r="KS102" i="9" a="1"/>
  <c r="KS102" i="9" s="1"/>
  <c r="KR102" i="9" a="1"/>
  <c r="KR102" i="9" s="1"/>
  <c r="KQ102" i="9" a="1"/>
  <c r="KQ102" i="9" s="1"/>
  <c r="KP102" i="9" a="1"/>
  <c r="KP102" i="9" s="1"/>
  <c r="GW102" i="9" a="1"/>
  <c r="GW102" i="9" s="1"/>
  <c r="GV102" i="9" a="1"/>
  <c r="GV102" i="9" s="1"/>
  <c r="GU102" i="9" a="1"/>
  <c r="GU102" i="9" s="1"/>
  <c r="GT102" i="9" a="1"/>
  <c r="GT102" i="9" s="1"/>
  <c r="GS102" i="9" a="1"/>
  <c r="GS102" i="9" s="1"/>
  <c r="CZ102" i="9" a="1"/>
  <c r="CZ102" i="9" s="1"/>
  <c r="CY102" i="9" a="1"/>
  <c r="CY102" i="9" s="1"/>
  <c r="CX102" i="9" a="1"/>
  <c r="CX102" i="9" s="1"/>
  <c r="CW102" i="9" a="1"/>
  <c r="CW102" i="9" s="1"/>
  <c r="CV102" i="9" a="1"/>
  <c r="CV102" i="9" s="1"/>
  <c r="KT101" i="9" a="1"/>
  <c r="KT101" i="9" s="1"/>
  <c r="KS101" i="9" a="1"/>
  <c r="KS101" i="9" s="1"/>
  <c r="KR101" i="9" a="1"/>
  <c r="KR101" i="9" s="1"/>
  <c r="KQ101" i="9" a="1"/>
  <c r="KQ101" i="9" s="1"/>
  <c r="KP101" i="9" a="1"/>
  <c r="KP101" i="9" s="1"/>
  <c r="GW101" i="9" a="1"/>
  <c r="GW101" i="9" s="1"/>
  <c r="GV101" i="9" a="1"/>
  <c r="GV101" i="9" s="1"/>
  <c r="GU101" i="9" a="1"/>
  <c r="GU101" i="9" s="1"/>
  <c r="GT101" i="9" a="1"/>
  <c r="GT101" i="9" s="1"/>
  <c r="GS101" i="9" a="1"/>
  <c r="GS101" i="9" s="1"/>
  <c r="CZ101" i="9" a="1"/>
  <c r="CZ101" i="9" s="1"/>
  <c r="CY101" i="9" a="1"/>
  <c r="CY101" i="9" s="1"/>
  <c r="CX101" i="9" a="1"/>
  <c r="CX101" i="9" s="1"/>
  <c r="CW101" i="9" a="1"/>
  <c r="CW101" i="9" s="1"/>
  <c r="CV101" i="9" a="1"/>
  <c r="CV101" i="9" s="1"/>
  <c r="KT100" i="9" a="1"/>
  <c r="KT100" i="9" s="1"/>
  <c r="KS100" i="9" a="1"/>
  <c r="KS100" i="9" s="1"/>
  <c r="KR100" i="9" a="1"/>
  <c r="KR100" i="9" s="1"/>
  <c r="KQ100" i="9" a="1"/>
  <c r="KQ100" i="9" s="1"/>
  <c r="KP100" i="9" a="1"/>
  <c r="KP100" i="9" s="1"/>
  <c r="GW100" i="9" a="1"/>
  <c r="GW100" i="9" s="1"/>
  <c r="GV100" i="9" a="1"/>
  <c r="GV100" i="9" s="1"/>
  <c r="GU100" i="9" a="1"/>
  <c r="GU100" i="9" s="1"/>
  <c r="GT100" i="9" a="1"/>
  <c r="GT100" i="9" s="1"/>
  <c r="GS100" i="9" a="1"/>
  <c r="GS100" i="9" s="1"/>
  <c r="CZ100" i="9" a="1"/>
  <c r="CZ100" i="9" s="1"/>
  <c r="CY100" i="9" a="1"/>
  <c r="CY100" i="9" s="1"/>
  <c r="CX100" i="9" a="1"/>
  <c r="CX100" i="9" s="1"/>
  <c r="CW100" i="9" a="1"/>
  <c r="CW100" i="9" s="1"/>
  <c r="CV100" i="9" a="1"/>
  <c r="CV100" i="9" s="1"/>
  <c r="KT99" i="9" a="1"/>
  <c r="KT99" i="9" s="1"/>
  <c r="KS99" i="9" a="1"/>
  <c r="KS99" i="9" s="1"/>
  <c r="KR99" i="9" a="1"/>
  <c r="KR99" i="9" s="1"/>
  <c r="KQ99" i="9" a="1"/>
  <c r="KQ99" i="9" s="1"/>
  <c r="KP99" i="9" a="1"/>
  <c r="KP99" i="9" s="1"/>
  <c r="GW99" i="9" a="1"/>
  <c r="GW99" i="9" s="1"/>
  <c r="GV99" i="9" a="1"/>
  <c r="GV99" i="9" s="1"/>
  <c r="GU99" i="9" a="1"/>
  <c r="GU99" i="9" s="1"/>
  <c r="GT99" i="9" a="1"/>
  <c r="GT99" i="9" s="1"/>
  <c r="GS99" i="9" a="1"/>
  <c r="GS99" i="9" s="1"/>
  <c r="CZ99" i="9" a="1"/>
  <c r="CZ99" i="9" s="1"/>
  <c r="CY99" i="9" a="1"/>
  <c r="CY99" i="9" s="1"/>
  <c r="CX99" i="9" a="1"/>
  <c r="CX99" i="9" s="1"/>
  <c r="CW99" i="9" a="1"/>
  <c r="CW99" i="9" s="1"/>
  <c r="CV99" i="9" a="1"/>
  <c r="CV99" i="9" s="1"/>
  <c r="J83" i="20"/>
  <c r="J84" i="20" s="1"/>
  <c r="J85" i="20" s="1"/>
  <c r="G12" i="14"/>
  <c r="G13" i="14"/>
  <c r="G14" i="14"/>
  <c r="G15" i="14"/>
  <c r="G16" i="14"/>
  <c r="G17" i="14"/>
  <c r="G18" i="14"/>
  <c r="G19" i="14"/>
  <c r="G20" i="14"/>
  <c r="A2" i="9"/>
  <c r="A2" i="4"/>
  <c r="A2" i="14"/>
  <c r="LE120" i="4" l="1" a="1"/>
  <c r="LE120" i="4" s="1"/>
  <c r="LD119" i="4" a="1"/>
  <c r="LD119" i="4" s="1"/>
  <c r="LF89" i="4" a="1"/>
  <c r="LF89" i="4" s="1"/>
  <c r="OD5" i="4"/>
  <c r="OE5" i="4"/>
  <c r="OF5" i="4"/>
  <c r="OG5" i="4"/>
  <c r="OC5" i="4"/>
  <c r="LX5" i="9"/>
  <c r="OQ47" i="9" a="1"/>
  <c r="OQ47" i="9" s="1"/>
  <c r="OQ5" i="9" s="1"/>
  <c r="LE106" i="4" a="1"/>
  <c r="LE106" i="4" s="1"/>
  <c r="LE87" i="4" a="1"/>
  <c r="LE87" i="4" s="1"/>
  <c r="LF118" i="4" a="1"/>
  <c r="LF118" i="4" s="1"/>
  <c r="LF105" i="4" a="1"/>
  <c r="LF105" i="4" s="1"/>
  <c r="LF121" i="4" a="1"/>
  <c r="LF121" i="4" s="1"/>
  <c r="LD109" i="4" a="1"/>
  <c r="LD109" i="4" s="1"/>
  <c r="LE116" i="4" a="1"/>
  <c r="LE116" i="4" s="1"/>
  <c r="LE96" i="4" a="1"/>
  <c r="LE96" i="4" s="1"/>
  <c r="LE97" i="4" a="1"/>
  <c r="LE97" i="4" s="1"/>
  <c r="LD115" i="4" a="1"/>
  <c r="LD115" i="4" s="1"/>
  <c r="LF98" i="4" a="1"/>
  <c r="LF98" i="4" s="1"/>
  <c r="LD117" i="4" a="1"/>
  <c r="LD117" i="4" s="1"/>
  <c r="LF86" i="4" a="1"/>
  <c r="LF86" i="4" s="1"/>
  <c r="IZ5" i="4"/>
  <c r="LE85" i="4" a="1"/>
  <c r="LE85" i="4" s="1"/>
  <c r="LD158" i="4" a="1"/>
  <c r="LD158" i="4" s="1"/>
  <c r="LE83" i="4" a="1"/>
  <c r="LE83" i="4" s="1"/>
  <c r="LE122" i="4" a="1"/>
  <c r="LE122" i="4" s="1"/>
  <c r="LE152" i="4" a="1"/>
  <c r="LE152" i="4" s="1"/>
  <c r="LE159" i="4" a="1"/>
  <c r="LE159" i="4" s="1"/>
  <c r="JC5" i="4"/>
  <c r="LF159" i="4" a="1"/>
  <c r="LF159" i="4" s="1"/>
  <c r="SL5" i="9"/>
  <c r="SN5" i="9"/>
  <c r="SJ5" i="9"/>
  <c r="SM5" i="9"/>
  <c r="SK7" i="9" a="1"/>
  <c r="SK7" i="9" s="1"/>
  <c r="SK5" i="9" s="1"/>
  <c r="ON5" i="9"/>
  <c r="OO5" i="9"/>
  <c r="OP5" i="9"/>
  <c r="OM5" i="9"/>
  <c r="LB5" i="4"/>
  <c r="LC5" i="4"/>
  <c r="KT132" i="9" a="1"/>
  <c r="KT132" i="9" s="1"/>
  <c r="KT111" i="9" a="1"/>
  <c r="KT111" i="9" s="1"/>
  <c r="KS128" i="9" a="1"/>
  <c r="KS128" i="9" s="1"/>
  <c r="GU62" i="9" a="1"/>
  <c r="GU62" i="9" s="1"/>
  <c r="KP62" i="9" a="1"/>
  <c r="KP62" i="9" s="1"/>
  <c r="GS57" i="9" a="1"/>
  <c r="GS57" i="9" s="1"/>
  <c r="KT57" i="9" a="1"/>
  <c r="KT57" i="9" s="1"/>
  <c r="F19" i="52"/>
  <c r="D19" i="52"/>
  <c r="F18" i="52"/>
  <c r="D18" i="52"/>
  <c r="F17" i="52"/>
  <c r="D17" i="52"/>
  <c r="F15" i="52"/>
  <c r="D15" i="52"/>
  <c r="F14" i="52"/>
  <c r="D14" i="52"/>
  <c r="F13" i="52"/>
  <c r="D13" i="52"/>
  <c r="F19" i="50"/>
  <c r="D19" i="50"/>
  <c r="F18" i="50"/>
  <c r="D18" i="50"/>
  <c r="F17" i="50"/>
  <c r="D17" i="50"/>
  <c r="F15" i="50"/>
  <c r="D15" i="50"/>
  <c r="F14" i="50"/>
  <c r="D14" i="50"/>
  <c r="F13" i="50"/>
  <c r="D13" i="50"/>
  <c r="LD5" i="4" l="1"/>
  <c r="LF5" i="4"/>
  <c r="LE5" i="4"/>
  <c r="FF126" i="4" a="1"/>
  <c r="FF126" i="4" s="1"/>
  <c r="FE126" i="4" a="1"/>
  <c r="FE126" i="4" s="1"/>
  <c r="FF125" i="4" a="1"/>
  <c r="FF125" i="4" s="1"/>
  <c r="FE125" i="4" a="1"/>
  <c r="FE125" i="4" s="1"/>
  <c r="FF124" i="4" a="1"/>
  <c r="FF124" i="4" s="1"/>
  <c r="FE124" i="4" a="1"/>
  <c r="FE124" i="4" s="1"/>
  <c r="FF123" i="4" a="1"/>
  <c r="FF123" i="4" s="1"/>
  <c r="FE123" i="4" a="1"/>
  <c r="FE123" i="4" s="1"/>
  <c r="FF122" i="4" a="1"/>
  <c r="FF122" i="4" s="1"/>
  <c r="FE122" i="4" a="1"/>
  <c r="FE122" i="4" s="1"/>
  <c r="FF121" i="4" a="1"/>
  <c r="FF121" i="4" s="1"/>
  <c r="FE121" i="4" a="1"/>
  <c r="FE121" i="4" s="1"/>
  <c r="FF120" i="4" a="1"/>
  <c r="FF120" i="4" s="1"/>
  <c r="FE120" i="4" a="1"/>
  <c r="FE120" i="4" s="1"/>
  <c r="FF119" i="4" a="1"/>
  <c r="FF119" i="4" s="1"/>
  <c r="FE119" i="4" a="1"/>
  <c r="FE119" i="4" s="1"/>
  <c r="FF118" i="4" a="1"/>
  <c r="FF118" i="4" s="1"/>
  <c r="FE118" i="4" a="1"/>
  <c r="FE118" i="4" s="1"/>
  <c r="FF117" i="4" a="1"/>
  <c r="FF117" i="4" s="1"/>
  <c r="FE117" i="4" a="1"/>
  <c r="FE117" i="4" s="1"/>
  <c r="FF116" i="4" a="1"/>
  <c r="FF116" i="4" s="1"/>
  <c r="FE116" i="4" a="1"/>
  <c r="FE116" i="4" s="1"/>
  <c r="FF115" i="4" a="1"/>
  <c r="FF115" i="4" s="1"/>
  <c r="FE115" i="4" a="1"/>
  <c r="FE115" i="4" s="1"/>
  <c r="FF114" i="4" a="1"/>
  <c r="FF114" i="4" s="1"/>
  <c r="FE114" i="4" a="1"/>
  <c r="FE114" i="4" s="1"/>
  <c r="FF113" i="4" a="1"/>
  <c r="FF113" i="4" s="1"/>
  <c r="FE113" i="4" a="1"/>
  <c r="FE113" i="4" s="1"/>
  <c r="FF112" i="4" a="1"/>
  <c r="FF112" i="4" s="1"/>
  <c r="FE112" i="4" a="1"/>
  <c r="FE112" i="4" s="1"/>
  <c r="FF111" i="4" a="1"/>
  <c r="FF111" i="4" s="1"/>
  <c r="FE111" i="4" a="1"/>
  <c r="FE111" i="4" s="1"/>
  <c r="FF110" i="4" a="1"/>
  <c r="FF110" i="4" s="1"/>
  <c r="FE110" i="4" a="1"/>
  <c r="FE110" i="4" s="1"/>
  <c r="FF109" i="4" a="1"/>
  <c r="FF109" i="4" s="1"/>
  <c r="FE109" i="4" a="1"/>
  <c r="FE109" i="4" s="1"/>
  <c r="FF108" i="4" a="1"/>
  <c r="FF108" i="4" s="1"/>
  <c r="FE108" i="4" a="1"/>
  <c r="FE108" i="4" s="1"/>
  <c r="FF107" i="4" a="1"/>
  <c r="FF107" i="4" s="1"/>
  <c r="FE107" i="4" a="1"/>
  <c r="FE107" i="4" s="1"/>
  <c r="FF106" i="4" a="1"/>
  <c r="FF106" i="4" s="1"/>
  <c r="FE106" i="4" a="1"/>
  <c r="FE106" i="4" s="1"/>
  <c r="FF105" i="4" a="1"/>
  <c r="FF105" i="4" s="1"/>
  <c r="FE105" i="4" a="1"/>
  <c r="FE105" i="4" s="1"/>
  <c r="FF104" i="4" a="1"/>
  <c r="FF104" i="4" s="1"/>
  <c r="FE104" i="4" a="1"/>
  <c r="FE104" i="4" s="1"/>
  <c r="FF103" i="4" a="1"/>
  <c r="FF103" i="4" s="1"/>
  <c r="FE103" i="4" a="1"/>
  <c r="FE103" i="4" s="1"/>
  <c r="FF102" i="4" a="1"/>
  <c r="FF102" i="4" s="1"/>
  <c r="FE102" i="4" a="1"/>
  <c r="FE102" i="4" s="1"/>
  <c r="FF101" i="4" a="1"/>
  <c r="FF101" i="4" s="1"/>
  <c r="FE101" i="4" a="1"/>
  <c r="FE101" i="4" s="1"/>
  <c r="FF100" i="4" a="1"/>
  <c r="FF100" i="4" s="1"/>
  <c r="FE100" i="4" a="1"/>
  <c r="FE100" i="4" s="1"/>
  <c r="FF99" i="4" a="1"/>
  <c r="FF99" i="4" s="1"/>
  <c r="FE99" i="4" a="1"/>
  <c r="FE99" i="4" s="1"/>
  <c r="FF98" i="4" a="1"/>
  <c r="FF98" i="4" s="1"/>
  <c r="FE98" i="4" a="1"/>
  <c r="FE98" i="4" s="1"/>
  <c r="FF97" i="4" a="1"/>
  <c r="FF97" i="4" s="1"/>
  <c r="FE97" i="4" a="1"/>
  <c r="FE97" i="4" s="1"/>
  <c r="FF96" i="4" a="1"/>
  <c r="FF96" i="4" s="1"/>
  <c r="FE96" i="4" a="1"/>
  <c r="FE96" i="4" s="1"/>
  <c r="FF95" i="4" a="1"/>
  <c r="FF95" i="4" s="1"/>
  <c r="FE95" i="4" a="1"/>
  <c r="FE95" i="4" s="1"/>
  <c r="FF94" i="4" a="1"/>
  <c r="FF94" i="4" s="1"/>
  <c r="FE94" i="4" a="1"/>
  <c r="FE94" i="4" s="1"/>
  <c r="FF93" i="4" a="1"/>
  <c r="FF93" i="4" s="1"/>
  <c r="FE93" i="4" a="1"/>
  <c r="FE93" i="4" s="1"/>
  <c r="FF92" i="4" a="1"/>
  <c r="FF92" i="4" s="1"/>
  <c r="FE92" i="4" a="1"/>
  <c r="FE92" i="4" s="1"/>
  <c r="FF91" i="4" a="1"/>
  <c r="FF91" i="4" s="1"/>
  <c r="FE91" i="4" a="1"/>
  <c r="FE91" i="4" s="1"/>
  <c r="FF90" i="4" a="1"/>
  <c r="FF90" i="4" s="1"/>
  <c r="FE90" i="4" a="1"/>
  <c r="FE90" i="4" s="1"/>
  <c r="FF89" i="4" a="1"/>
  <c r="FF89" i="4" s="1"/>
  <c r="FE89" i="4" a="1"/>
  <c r="FE89" i="4" s="1"/>
  <c r="FF88" i="4" a="1"/>
  <c r="FF88" i="4" s="1"/>
  <c r="FE88" i="4" a="1"/>
  <c r="FE88" i="4" s="1"/>
  <c r="FF87" i="4" a="1"/>
  <c r="FF87" i="4" s="1"/>
  <c r="FE87" i="4" a="1"/>
  <c r="FE87" i="4" s="1"/>
  <c r="FF86" i="4" a="1"/>
  <c r="FF86" i="4" s="1"/>
  <c r="FE86" i="4" a="1"/>
  <c r="FE86" i="4" s="1"/>
  <c r="FF85" i="4" a="1"/>
  <c r="FF85" i="4" s="1"/>
  <c r="FE85" i="4" a="1"/>
  <c r="FE85" i="4" s="1"/>
  <c r="FF84" i="4" a="1"/>
  <c r="FF84" i="4" s="1"/>
  <c r="FE84" i="4" a="1"/>
  <c r="FE84" i="4" s="1"/>
  <c r="FF83" i="4" a="1"/>
  <c r="FF83" i="4" s="1"/>
  <c r="FE83" i="4" a="1"/>
  <c r="FE83" i="4" s="1"/>
  <c r="FF82" i="4" a="1"/>
  <c r="FF82" i="4" s="1"/>
  <c r="FE82" i="4" a="1"/>
  <c r="FE82" i="4" s="1"/>
  <c r="FF81" i="4" a="1"/>
  <c r="FF81" i="4" s="1"/>
  <c r="FE81" i="4" a="1"/>
  <c r="FE81" i="4" s="1"/>
  <c r="FF80" i="4" a="1"/>
  <c r="FF80" i="4" s="1"/>
  <c r="FE80" i="4" a="1"/>
  <c r="FE80" i="4" s="1"/>
  <c r="FF79" i="4" a="1"/>
  <c r="FF79" i="4" s="1"/>
  <c r="FE79" i="4" a="1"/>
  <c r="FE79" i="4" s="1"/>
  <c r="FF78" i="4" a="1"/>
  <c r="FF78" i="4" s="1"/>
  <c r="FE78" i="4" a="1"/>
  <c r="FE78" i="4" s="1"/>
  <c r="FF77" i="4" a="1"/>
  <c r="FF77" i="4" s="1"/>
  <c r="FE77" i="4" a="1"/>
  <c r="FE77" i="4" s="1"/>
  <c r="FF76" i="4" a="1"/>
  <c r="FF76" i="4" s="1"/>
  <c r="FE76" i="4" a="1"/>
  <c r="FE76" i="4" s="1"/>
  <c r="FF75" i="4" a="1"/>
  <c r="FF75" i="4" s="1"/>
  <c r="FE75" i="4" a="1"/>
  <c r="FE75" i="4" s="1"/>
  <c r="FF74" i="4" a="1"/>
  <c r="FF74" i="4" s="1"/>
  <c r="FE74" i="4" a="1"/>
  <c r="FE74" i="4" s="1"/>
  <c r="FF73" i="4" a="1"/>
  <c r="FF73" i="4" s="1"/>
  <c r="FE73" i="4" a="1"/>
  <c r="FE73" i="4" s="1"/>
  <c r="FF72" i="4" a="1"/>
  <c r="FF72" i="4" s="1"/>
  <c r="FE72" i="4" a="1"/>
  <c r="FE72" i="4" s="1"/>
  <c r="FF71" i="4" a="1"/>
  <c r="FF71" i="4" s="1"/>
  <c r="FE71" i="4" a="1"/>
  <c r="FE71" i="4" s="1"/>
  <c r="FF70" i="4" a="1"/>
  <c r="FF70" i="4" s="1"/>
  <c r="FE70" i="4" a="1"/>
  <c r="FE70" i="4" s="1"/>
  <c r="FF69" i="4" a="1"/>
  <c r="FF69" i="4" s="1"/>
  <c r="FE69" i="4" a="1"/>
  <c r="FE69" i="4" s="1"/>
  <c r="FF68" i="4" a="1"/>
  <c r="FF68" i="4" s="1"/>
  <c r="FE68" i="4" a="1"/>
  <c r="FE68" i="4" s="1"/>
  <c r="FF67" i="4" a="1"/>
  <c r="FF67" i="4" s="1"/>
  <c r="FE67" i="4" a="1"/>
  <c r="FE67" i="4" s="1"/>
  <c r="FF66" i="4" a="1"/>
  <c r="FF66" i="4" s="1"/>
  <c r="FE66" i="4" a="1"/>
  <c r="FE66" i="4" s="1"/>
  <c r="FF65" i="4" a="1"/>
  <c r="FF65" i="4" s="1"/>
  <c r="FE65" i="4" a="1"/>
  <c r="FE65" i="4" s="1"/>
  <c r="FF64" i="4" a="1"/>
  <c r="FF64" i="4" s="1"/>
  <c r="FE64" i="4" a="1"/>
  <c r="FE64" i="4" s="1"/>
  <c r="FF63" i="4" a="1"/>
  <c r="FF63" i="4" s="1"/>
  <c r="FE63" i="4" a="1"/>
  <c r="FE63" i="4" s="1"/>
  <c r="FF62" i="4" a="1"/>
  <c r="FF62" i="4" s="1"/>
  <c r="FE62" i="4" a="1"/>
  <c r="FE62" i="4" s="1"/>
  <c r="FF61" i="4" a="1"/>
  <c r="FF61" i="4" s="1"/>
  <c r="FE61" i="4" a="1"/>
  <c r="FE61" i="4" s="1"/>
  <c r="FF60" i="4" a="1"/>
  <c r="FF60" i="4" s="1"/>
  <c r="FE60" i="4" a="1"/>
  <c r="FE60" i="4" s="1"/>
  <c r="FF59" i="4" a="1"/>
  <c r="FF59" i="4" s="1"/>
  <c r="FE59" i="4" a="1"/>
  <c r="FE59" i="4" s="1"/>
  <c r="FF58" i="4" a="1"/>
  <c r="FF58" i="4" s="1"/>
  <c r="FE58" i="4" a="1"/>
  <c r="FE58" i="4" s="1"/>
  <c r="FF57" i="4" a="1"/>
  <c r="FF57" i="4" s="1"/>
  <c r="FE57" i="4" a="1"/>
  <c r="FE57" i="4" s="1"/>
  <c r="FF56" i="4" a="1"/>
  <c r="FF56" i="4" s="1"/>
  <c r="FE56" i="4" a="1"/>
  <c r="FE56" i="4" s="1"/>
  <c r="FF55" i="4" a="1"/>
  <c r="FF55" i="4" s="1"/>
  <c r="FE55" i="4" a="1"/>
  <c r="FE55" i="4" s="1"/>
  <c r="FF54" i="4" a="1"/>
  <c r="FF54" i="4" s="1"/>
  <c r="FE54" i="4" a="1"/>
  <c r="FE54" i="4" s="1"/>
  <c r="FF53" i="4" a="1"/>
  <c r="FF53" i="4" s="1"/>
  <c r="FE53" i="4" a="1"/>
  <c r="FE53" i="4" s="1"/>
  <c r="FF52" i="4" a="1"/>
  <c r="FF52" i="4" s="1"/>
  <c r="FE52" i="4" a="1"/>
  <c r="FE52" i="4" s="1"/>
  <c r="FF51" i="4" a="1"/>
  <c r="FF51" i="4" s="1"/>
  <c r="FE51" i="4" a="1"/>
  <c r="FE51" i="4" s="1"/>
  <c r="FF50" i="4" a="1"/>
  <c r="FF50" i="4" s="1"/>
  <c r="FE50" i="4" a="1"/>
  <c r="FE50" i="4" s="1"/>
  <c r="FF49" i="4" a="1"/>
  <c r="FF49" i="4" s="1"/>
  <c r="FE49" i="4" a="1"/>
  <c r="FE49" i="4" s="1"/>
  <c r="FF48" i="4" a="1"/>
  <c r="FF48" i="4" s="1"/>
  <c r="FE48" i="4" a="1"/>
  <c r="FE48" i="4" s="1"/>
  <c r="FF47" i="4" a="1"/>
  <c r="FF47" i="4" s="1"/>
  <c r="FE47" i="4" a="1"/>
  <c r="FE47" i="4" s="1"/>
  <c r="FF46" i="4" a="1"/>
  <c r="FF46" i="4" s="1"/>
  <c r="FE46" i="4" a="1"/>
  <c r="FE46" i="4" s="1"/>
  <c r="FF45" i="4" a="1"/>
  <c r="FF45" i="4" s="1"/>
  <c r="FE45" i="4" a="1"/>
  <c r="FE45" i="4" s="1"/>
  <c r="FF44" i="4" a="1"/>
  <c r="FF44" i="4" s="1"/>
  <c r="FE44" i="4" a="1"/>
  <c r="FE44" i="4" s="1"/>
  <c r="FF43" i="4" a="1"/>
  <c r="FF43" i="4" s="1"/>
  <c r="FE43" i="4" a="1"/>
  <c r="FE43" i="4" s="1"/>
  <c r="FF42" i="4" a="1"/>
  <c r="FF42" i="4" s="1"/>
  <c r="FE42" i="4" a="1"/>
  <c r="FE42" i="4" s="1"/>
  <c r="FF41" i="4" a="1"/>
  <c r="FF41" i="4" s="1"/>
  <c r="FE41" i="4" a="1"/>
  <c r="FE41" i="4" s="1"/>
  <c r="FF40" i="4" a="1"/>
  <c r="FF40" i="4" s="1"/>
  <c r="FE40" i="4" a="1"/>
  <c r="FE40" i="4" s="1"/>
  <c r="FF39" i="4" a="1"/>
  <c r="FF39" i="4" s="1"/>
  <c r="FE39" i="4" a="1"/>
  <c r="FE39" i="4" s="1"/>
  <c r="FF38" i="4" a="1"/>
  <c r="FF38" i="4" s="1"/>
  <c r="FE38" i="4" a="1"/>
  <c r="FE38" i="4" s="1"/>
  <c r="FF37" i="4" a="1"/>
  <c r="FF37" i="4" s="1"/>
  <c r="FE37" i="4" a="1"/>
  <c r="FE37" i="4" s="1"/>
  <c r="FF36" i="4" a="1"/>
  <c r="FF36" i="4" s="1"/>
  <c r="FE36" i="4" a="1"/>
  <c r="FE36" i="4" s="1"/>
  <c r="FF35" i="4" a="1"/>
  <c r="FF35" i="4" s="1"/>
  <c r="FE35" i="4" a="1"/>
  <c r="FE35" i="4" s="1"/>
  <c r="FF34" i="4" a="1"/>
  <c r="FF34" i="4" s="1"/>
  <c r="FE34" i="4" a="1"/>
  <c r="FE34" i="4" s="1"/>
  <c r="FF33" i="4" a="1"/>
  <c r="FF33" i="4" s="1"/>
  <c r="FE33" i="4" a="1"/>
  <c r="FE33" i="4" s="1"/>
  <c r="FF32" i="4" a="1"/>
  <c r="FF32" i="4" s="1"/>
  <c r="FE32" i="4" a="1"/>
  <c r="FE32" i="4" s="1"/>
  <c r="FF31" i="4" a="1"/>
  <c r="FF31" i="4" s="1"/>
  <c r="FE31" i="4" a="1"/>
  <c r="FE31" i="4" s="1"/>
  <c r="FF30" i="4" a="1"/>
  <c r="FF30" i="4" s="1"/>
  <c r="FE30" i="4" a="1"/>
  <c r="FE30" i="4" s="1"/>
  <c r="FF29" i="4" a="1"/>
  <c r="FF29" i="4" s="1"/>
  <c r="FE29" i="4" a="1"/>
  <c r="FE29" i="4" s="1"/>
  <c r="FF28" i="4" a="1"/>
  <c r="FF28" i="4" s="1"/>
  <c r="FE28" i="4" a="1"/>
  <c r="FE28" i="4" s="1"/>
  <c r="FF27" i="4" a="1"/>
  <c r="FF27" i="4" s="1"/>
  <c r="FE27" i="4" a="1"/>
  <c r="FE27" i="4" s="1"/>
  <c r="FF26" i="4" a="1"/>
  <c r="FF26" i="4" s="1"/>
  <c r="FE26" i="4" a="1"/>
  <c r="FE26" i="4" s="1"/>
  <c r="FF25" i="4" a="1"/>
  <c r="FF25" i="4" s="1"/>
  <c r="FE25" i="4" a="1"/>
  <c r="FE25" i="4" s="1"/>
  <c r="FF24" i="4" a="1"/>
  <c r="FF24" i="4" s="1"/>
  <c r="FE24" i="4" a="1"/>
  <c r="FE24" i="4" s="1"/>
  <c r="FF23" i="4" a="1"/>
  <c r="FF23" i="4" s="1"/>
  <c r="FE23" i="4" a="1"/>
  <c r="FE23" i="4" s="1"/>
  <c r="FF22" i="4" a="1"/>
  <c r="FF22" i="4" s="1"/>
  <c r="FE22" i="4" a="1"/>
  <c r="FE22" i="4" s="1"/>
  <c r="FF21" i="4" a="1"/>
  <c r="FF21" i="4" s="1"/>
  <c r="FE21" i="4" a="1"/>
  <c r="FE21" i="4" s="1"/>
  <c r="FF20" i="4" a="1"/>
  <c r="FF20" i="4" s="1"/>
  <c r="FE20" i="4" a="1"/>
  <c r="FE20" i="4" s="1"/>
  <c r="FF19" i="4" a="1"/>
  <c r="FF19" i="4" s="1"/>
  <c r="FE19" i="4" a="1"/>
  <c r="FE19" i="4" s="1"/>
  <c r="FF18" i="4" a="1"/>
  <c r="FF18" i="4" s="1"/>
  <c r="FE18" i="4" a="1"/>
  <c r="FE18" i="4" s="1"/>
  <c r="FF17" i="4" a="1"/>
  <c r="FF17" i="4" s="1"/>
  <c r="FE17" i="4" a="1"/>
  <c r="FE17" i="4" s="1"/>
  <c r="FF16" i="4" a="1"/>
  <c r="FF16" i="4" s="1"/>
  <c r="FE16" i="4" a="1"/>
  <c r="FE16" i="4" s="1"/>
  <c r="FF15" i="4" a="1"/>
  <c r="FF15" i="4" s="1"/>
  <c r="FE15" i="4" a="1"/>
  <c r="FE15" i="4" s="1"/>
  <c r="FF14" i="4" a="1"/>
  <c r="FF14" i="4" s="1"/>
  <c r="FE14" i="4" a="1"/>
  <c r="FE14" i="4" s="1"/>
  <c r="FF13" i="4" a="1"/>
  <c r="FF13" i="4" s="1"/>
  <c r="FE13" i="4" a="1"/>
  <c r="FE13" i="4" s="1"/>
  <c r="FF12" i="4" a="1"/>
  <c r="FF12" i="4" s="1"/>
  <c r="FE12" i="4" a="1"/>
  <c r="FE12" i="4" s="1"/>
  <c r="FF11" i="4" a="1"/>
  <c r="FF11" i="4" s="1"/>
  <c r="FE11" i="4" a="1"/>
  <c r="FE11" i="4" s="1"/>
  <c r="FF10" i="4" a="1"/>
  <c r="FF10" i="4" s="1"/>
  <c r="FE10" i="4" a="1"/>
  <c r="FE10" i="4" s="1"/>
  <c r="FF9" i="4" a="1"/>
  <c r="FF9" i="4" s="1"/>
  <c r="FE9" i="4" a="1"/>
  <c r="FE9" i="4" s="1"/>
  <c r="FF8" i="4" a="1"/>
  <c r="FF8" i="4" s="1"/>
  <c r="FE8" i="4" a="1"/>
  <c r="FE8" i="4" s="1"/>
  <c r="FF7" i="4" a="1"/>
  <c r="FF7" i="4" s="1"/>
  <c r="FE7" i="4" a="1"/>
  <c r="FE7" i="4" s="1"/>
  <c r="CD8" i="4" a="1"/>
  <c r="CD8" i="4" s="1"/>
  <c r="CE8" i="4" a="1"/>
  <c r="CE8" i="4" s="1"/>
  <c r="CD9" i="4" a="1"/>
  <c r="CD9" i="4" s="1"/>
  <c r="CE9" i="4" a="1"/>
  <c r="CE9" i="4" s="1"/>
  <c r="CD10" i="4" a="1"/>
  <c r="CD10" i="4" s="1"/>
  <c r="CE10" i="4" a="1"/>
  <c r="CE10" i="4" s="1"/>
  <c r="CD11" i="4" a="1"/>
  <c r="CD11" i="4" s="1"/>
  <c r="CE11" i="4" a="1"/>
  <c r="CE11" i="4" s="1"/>
  <c r="CD12" i="4" a="1"/>
  <c r="CD12" i="4" s="1"/>
  <c r="CE12" i="4" a="1"/>
  <c r="CE12" i="4" s="1"/>
  <c r="CD13" i="4" a="1"/>
  <c r="CD13" i="4" s="1"/>
  <c r="CE13" i="4" a="1"/>
  <c r="CE13" i="4" s="1"/>
  <c r="CD14" i="4" a="1"/>
  <c r="CD14" i="4" s="1"/>
  <c r="CE14" i="4" a="1"/>
  <c r="CE14" i="4" s="1"/>
  <c r="CD15" i="4" a="1"/>
  <c r="CD15" i="4" s="1"/>
  <c r="CE15" i="4" a="1"/>
  <c r="CE15" i="4" s="1"/>
  <c r="CD16" i="4" a="1"/>
  <c r="CD16" i="4" s="1"/>
  <c r="CE16" i="4" a="1"/>
  <c r="CE16" i="4" s="1"/>
  <c r="CD17" i="4" a="1"/>
  <c r="CD17" i="4" s="1"/>
  <c r="CE17" i="4" a="1"/>
  <c r="CE17" i="4" s="1"/>
  <c r="CD18" i="4" a="1"/>
  <c r="CD18" i="4" s="1"/>
  <c r="CE18" i="4" a="1"/>
  <c r="CE18" i="4" s="1"/>
  <c r="CD19" i="4" a="1"/>
  <c r="CD19" i="4" s="1"/>
  <c r="CE19" i="4" a="1"/>
  <c r="CE19" i="4" s="1"/>
  <c r="CD20" i="4" a="1"/>
  <c r="CD20" i="4" s="1"/>
  <c r="CE20" i="4" a="1"/>
  <c r="CE20" i="4" s="1"/>
  <c r="CD21" i="4" a="1"/>
  <c r="CD21" i="4" s="1"/>
  <c r="CE21" i="4" a="1"/>
  <c r="CE21" i="4" s="1"/>
  <c r="CD22" i="4" a="1"/>
  <c r="CD22" i="4" s="1"/>
  <c r="CE22" i="4" a="1"/>
  <c r="CE22" i="4" s="1"/>
  <c r="CD23" i="4" a="1"/>
  <c r="CD23" i="4" s="1"/>
  <c r="CE23" i="4" a="1"/>
  <c r="CE23" i="4" s="1"/>
  <c r="CD24" i="4" a="1"/>
  <c r="CD24" i="4" s="1"/>
  <c r="CE24" i="4" a="1"/>
  <c r="CE24" i="4" s="1"/>
  <c r="CD25" i="4" a="1"/>
  <c r="CD25" i="4" s="1"/>
  <c r="CE25" i="4" a="1"/>
  <c r="CE25" i="4" s="1"/>
  <c r="CD26" i="4" a="1"/>
  <c r="CD26" i="4" s="1"/>
  <c r="CE26" i="4" a="1"/>
  <c r="CE26" i="4" s="1"/>
  <c r="CD27" i="4" a="1"/>
  <c r="CD27" i="4" s="1"/>
  <c r="CE27" i="4" a="1"/>
  <c r="CE27" i="4" s="1"/>
  <c r="CD28" i="4" a="1"/>
  <c r="CD28" i="4" s="1"/>
  <c r="CE28" i="4" a="1"/>
  <c r="CE28" i="4" s="1"/>
  <c r="CD29" i="4" a="1"/>
  <c r="CD29" i="4" s="1"/>
  <c r="CE29" i="4" a="1"/>
  <c r="CE29" i="4" s="1"/>
  <c r="CD30" i="4" a="1"/>
  <c r="CD30" i="4" s="1"/>
  <c r="CE30" i="4" a="1"/>
  <c r="CE30" i="4" s="1"/>
  <c r="CD31" i="4" a="1"/>
  <c r="CD31" i="4" s="1"/>
  <c r="CE31" i="4" a="1"/>
  <c r="CE31" i="4" s="1"/>
  <c r="CD32" i="4" a="1"/>
  <c r="CD32" i="4" s="1"/>
  <c r="CE32" i="4" a="1"/>
  <c r="CE32" i="4" s="1"/>
  <c r="CD33" i="4" a="1"/>
  <c r="CD33" i="4" s="1"/>
  <c r="CE33" i="4" a="1"/>
  <c r="CE33" i="4" s="1"/>
  <c r="CD34" i="4" a="1"/>
  <c r="CD34" i="4" s="1"/>
  <c r="CE34" i="4" a="1"/>
  <c r="CE34" i="4" s="1"/>
  <c r="CD35" i="4" a="1"/>
  <c r="CD35" i="4" s="1"/>
  <c r="CE35" i="4" a="1"/>
  <c r="CE35" i="4" s="1"/>
  <c r="CD36" i="4" a="1"/>
  <c r="CD36" i="4" s="1"/>
  <c r="CE36" i="4" a="1"/>
  <c r="CE36" i="4" s="1"/>
  <c r="CD37" i="4" a="1"/>
  <c r="CD37" i="4" s="1"/>
  <c r="CE37" i="4" a="1"/>
  <c r="CE37" i="4" s="1"/>
  <c r="CD38" i="4" a="1"/>
  <c r="CD38" i="4" s="1"/>
  <c r="CE38" i="4" a="1"/>
  <c r="CE38" i="4" s="1"/>
  <c r="CD39" i="4" a="1"/>
  <c r="CD39" i="4" s="1"/>
  <c r="CE39" i="4" a="1"/>
  <c r="CE39" i="4" s="1"/>
  <c r="CD40" i="4" a="1"/>
  <c r="CD40" i="4" s="1"/>
  <c r="CE40" i="4" a="1"/>
  <c r="CE40" i="4" s="1"/>
  <c r="CD41" i="4" a="1"/>
  <c r="CD41" i="4" s="1"/>
  <c r="CE41" i="4" a="1"/>
  <c r="CE41" i="4" s="1"/>
  <c r="CD42" i="4" a="1"/>
  <c r="CD42" i="4" s="1"/>
  <c r="CE42" i="4" a="1"/>
  <c r="CE42" i="4" s="1"/>
  <c r="CD43" i="4" a="1"/>
  <c r="CD43" i="4" s="1"/>
  <c r="CE43" i="4" a="1"/>
  <c r="CE43" i="4" s="1"/>
  <c r="CD44" i="4" a="1"/>
  <c r="CD44" i="4" s="1"/>
  <c r="CE44" i="4" a="1"/>
  <c r="CE44" i="4" s="1"/>
  <c r="CD45" i="4" a="1"/>
  <c r="CD45" i="4" s="1"/>
  <c r="CE45" i="4" a="1"/>
  <c r="CE45" i="4" s="1"/>
  <c r="CD46" i="4" a="1"/>
  <c r="CD46" i="4" s="1"/>
  <c r="CE46" i="4" a="1"/>
  <c r="CE46" i="4" s="1"/>
  <c r="CD47" i="4" a="1"/>
  <c r="CD47" i="4" s="1"/>
  <c r="CE47" i="4" a="1"/>
  <c r="CE47" i="4" s="1"/>
  <c r="CD48" i="4" a="1"/>
  <c r="CD48" i="4" s="1"/>
  <c r="CE48" i="4" a="1"/>
  <c r="CE48" i="4" s="1"/>
  <c r="CD49" i="4" a="1"/>
  <c r="CD49" i="4" s="1"/>
  <c r="CE49" i="4" a="1"/>
  <c r="CE49" i="4" s="1"/>
  <c r="CD50" i="4" a="1"/>
  <c r="CD50" i="4" s="1"/>
  <c r="CE50" i="4" a="1"/>
  <c r="CE50" i="4" s="1"/>
  <c r="CD51" i="4" a="1"/>
  <c r="CD51" i="4" s="1"/>
  <c r="CE51" i="4" a="1"/>
  <c r="CE51" i="4" s="1"/>
  <c r="CD52" i="4" a="1"/>
  <c r="CD52" i="4" s="1"/>
  <c r="CE52" i="4" a="1"/>
  <c r="CE52" i="4" s="1"/>
  <c r="CD53" i="4" a="1"/>
  <c r="CD53" i="4" s="1"/>
  <c r="CE53" i="4" a="1"/>
  <c r="CE53" i="4" s="1"/>
  <c r="CD54" i="4" a="1"/>
  <c r="CD54" i="4" s="1"/>
  <c r="CE54" i="4" a="1"/>
  <c r="CE54" i="4" s="1"/>
  <c r="CD55" i="4" a="1"/>
  <c r="CD55" i="4" s="1"/>
  <c r="CE55" i="4" a="1"/>
  <c r="CE55" i="4" s="1"/>
  <c r="CD56" i="4" a="1"/>
  <c r="CD56" i="4" s="1"/>
  <c r="CE56" i="4" a="1"/>
  <c r="CE56" i="4" s="1"/>
  <c r="CD57" i="4" a="1"/>
  <c r="CD57" i="4" s="1"/>
  <c r="CE57" i="4" a="1"/>
  <c r="CE57" i="4" s="1"/>
  <c r="CD58" i="4" a="1"/>
  <c r="CD58" i="4" s="1"/>
  <c r="CE58" i="4" a="1"/>
  <c r="CE58" i="4" s="1"/>
  <c r="CD59" i="4" a="1"/>
  <c r="CD59" i="4" s="1"/>
  <c r="CE59" i="4" a="1"/>
  <c r="CE59" i="4" s="1"/>
  <c r="CD60" i="4" a="1"/>
  <c r="CD60" i="4" s="1"/>
  <c r="CE60" i="4" a="1"/>
  <c r="CE60" i="4" s="1"/>
  <c r="CD61" i="4" a="1"/>
  <c r="CD61" i="4" s="1"/>
  <c r="CE61" i="4" a="1"/>
  <c r="CE61" i="4" s="1"/>
  <c r="CD62" i="4" a="1"/>
  <c r="CD62" i="4" s="1"/>
  <c r="CE62" i="4" a="1"/>
  <c r="CE62" i="4" s="1"/>
  <c r="CD63" i="4" a="1"/>
  <c r="CD63" i="4" s="1"/>
  <c r="CE63" i="4" a="1"/>
  <c r="CE63" i="4" s="1"/>
  <c r="CD64" i="4" a="1"/>
  <c r="CD64" i="4" s="1"/>
  <c r="CE64" i="4" a="1"/>
  <c r="CE64" i="4" s="1"/>
  <c r="CD65" i="4" a="1"/>
  <c r="CD65" i="4" s="1"/>
  <c r="CE65" i="4" a="1"/>
  <c r="CE65" i="4" s="1"/>
  <c r="CD66" i="4" a="1"/>
  <c r="CD66" i="4" s="1"/>
  <c r="CE66" i="4" a="1"/>
  <c r="CE66" i="4" s="1"/>
  <c r="CD67" i="4" a="1"/>
  <c r="CD67" i="4" s="1"/>
  <c r="CE67" i="4" a="1"/>
  <c r="CE67" i="4" s="1"/>
  <c r="CD68" i="4" a="1"/>
  <c r="CD68" i="4" s="1"/>
  <c r="CE68" i="4" a="1"/>
  <c r="CE68" i="4" s="1"/>
  <c r="CD69" i="4" a="1"/>
  <c r="CD69" i="4" s="1"/>
  <c r="CE69" i="4" a="1"/>
  <c r="CE69" i="4" s="1"/>
  <c r="CD70" i="4" a="1"/>
  <c r="CD70" i="4" s="1"/>
  <c r="CE70" i="4" a="1"/>
  <c r="CE70" i="4" s="1"/>
  <c r="CD71" i="4" a="1"/>
  <c r="CD71" i="4" s="1"/>
  <c r="CE71" i="4" a="1"/>
  <c r="CE71" i="4" s="1"/>
  <c r="CD72" i="4" a="1"/>
  <c r="CD72" i="4" s="1"/>
  <c r="CE72" i="4" a="1"/>
  <c r="CE72" i="4" s="1"/>
  <c r="CD73" i="4" a="1"/>
  <c r="CD73" i="4" s="1"/>
  <c r="CE73" i="4" a="1"/>
  <c r="CE73" i="4" s="1"/>
  <c r="CD74" i="4" a="1"/>
  <c r="CD74" i="4" s="1"/>
  <c r="CE74" i="4" a="1"/>
  <c r="CE74" i="4" s="1"/>
  <c r="CD75" i="4" a="1"/>
  <c r="CD75" i="4" s="1"/>
  <c r="CE75" i="4" a="1"/>
  <c r="CE75" i="4" s="1"/>
  <c r="CD76" i="4" a="1"/>
  <c r="CD76" i="4" s="1"/>
  <c r="CE76" i="4" a="1"/>
  <c r="CE76" i="4" s="1"/>
  <c r="CD77" i="4" a="1"/>
  <c r="CD77" i="4" s="1"/>
  <c r="CE77" i="4" a="1"/>
  <c r="CE77" i="4" s="1"/>
  <c r="CD78" i="4" a="1"/>
  <c r="CD78" i="4" s="1"/>
  <c r="CE78" i="4" a="1"/>
  <c r="CE78" i="4" s="1"/>
  <c r="CD79" i="4" a="1"/>
  <c r="CD79" i="4" s="1"/>
  <c r="CE79" i="4" a="1"/>
  <c r="CE79" i="4" s="1"/>
  <c r="CD80" i="4" a="1"/>
  <c r="CD80" i="4" s="1"/>
  <c r="CE80" i="4" a="1"/>
  <c r="CE80" i="4" s="1"/>
  <c r="CD81" i="4" a="1"/>
  <c r="CD81" i="4" s="1"/>
  <c r="CE81" i="4" a="1"/>
  <c r="CE81" i="4" s="1"/>
  <c r="CD82" i="4" a="1"/>
  <c r="CD82" i="4" s="1"/>
  <c r="CE82" i="4" a="1"/>
  <c r="CE82" i="4" s="1"/>
  <c r="CD83" i="4" a="1"/>
  <c r="CD83" i="4" s="1"/>
  <c r="CE83" i="4" a="1"/>
  <c r="CE83" i="4" s="1"/>
  <c r="CD84" i="4" a="1"/>
  <c r="CD84" i="4" s="1"/>
  <c r="CE84" i="4" a="1"/>
  <c r="CE84" i="4" s="1"/>
  <c r="CD85" i="4" a="1"/>
  <c r="CD85" i="4" s="1"/>
  <c r="CE85" i="4" a="1"/>
  <c r="CE85" i="4" s="1"/>
  <c r="CD86" i="4" a="1"/>
  <c r="CD86" i="4" s="1"/>
  <c r="CE86" i="4" a="1"/>
  <c r="CE86" i="4" s="1"/>
  <c r="CD87" i="4" a="1"/>
  <c r="CD87" i="4" s="1"/>
  <c r="CE87" i="4" a="1"/>
  <c r="CE87" i="4" s="1"/>
  <c r="CD88" i="4" a="1"/>
  <c r="CD88" i="4" s="1"/>
  <c r="CE88" i="4" a="1"/>
  <c r="CE88" i="4" s="1"/>
  <c r="CD89" i="4" a="1"/>
  <c r="CD89" i="4" s="1"/>
  <c r="CE89" i="4" a="1"/>
  <c r="CE89" i="4" s="1"/>
  <c r="CD90" i="4" a="1"/>
  <c r="CD90" i="4" s="1"/>
  <c r="CE90" i="4" a="1"/>
  <c r="CE90" i="4" s="1"/>
  <c r="CD91" i="4" a="1"/>
  <c r="CD91" i="4" s="1"/>
  <c r="CE91" i="4" a="1"/>
  <c r="CE91" i="4" s="1"/>
  <c r="CD92" i="4" a="1"/>
  <c r="CD92" i="4" s="1"/>
  <c r="CE92" i="4" a="1"/>
  <c r="CE92" i="4" s="1"/>
  <c r="CD93" i="4" a="1"/>
  <c r="CD93" i="4" s="1"/>
  <c r="CE93" i="4" a="1"/>
  <c r="CE93" i="4" s="1"/>
  <c r="CD94" i="4" a="1"/>
  <c r="CD94" i="4" s="1"/>
  <c r="CE94" i="4" a="1"/>
  <c r="CE94" i="4" s="1"/>
  <c r="CD95" i="4" a="1"/>
  <c r="CD95" i="4" s="1"/>
  <c r="CE95" i="4" a="1"/>
  <c r="CE95" i="4" s="1"/>
  <c r="CD96" i="4" a="1"/>
  <c r="CD96" i="4" s="1"/>
  <c r="CE96" i="4" a="1"/>
  <c r="CE96" i="4" s="1"/>
  <c r="CD97" i="4" a="1"/>
  <c r="CD97" i="4" s="1"/>
  <c r="CE97" i="4" a="1"/>
  <c r="CE97" i="4" s="1"/>
  <c r="CD98" i="4" a="1"/>
  <c r="CD98" i="4" s="1"/>
  <c r="CE98" i="4" a="1"/>
  <c r="CE98" i="4" s="1"/>
  <c r="CD99" i="4" a="1"/>
  <c r="CD99" i="4" s="1"/>
  <c r="CE99" i="4" a="1"/>
  <c r="CE99" i="4" s="1"/>
  <c r="CD100" i="4" a="1"/>
  <c r="CD100" i="4" s="1"/>
  <c r="CE100" i="4" a="1"/>
  <c r="CE100" i="4" s="1"/>
  <c r="CD101" i="4" a="1"/>
  <c r="CD101" i="4" s="1"/>
  <c r="CE101" i="4" a="1"/>
  <c r="CE101" i="4" s="1"/>
  <c r="CD102" i="4" a="1"/>
  <c r="CD102" i="4" s="1"/>
  <c r="CE102" i="4" a="1"/>
  <c r="CE102" i="4" s="1"/>
  <c r="CD103" i="4" a="1"/>
  <c r="CD103" i="4" s="1"/>
  <c r="CE103" i="4" a="1"/>
  <c r="CE103" i="4" s="1"/>
  <c r="CD104" i="4" a="1"/>
  <c r="CD104" i="4" s="1"/>
  <c r="CE104" i="4" a="1"/>
  <c r="CE104" i="4" s="1"/>
  <c r="CD105" i="4" a="1"/>
  <c r="CD105" i="4" s="1"/>
  <c r="CE105" i="4" a="1"/>
  <c r="CE105" i="4" s="1"/>
  <c r="CD106" i="4" a="1"/>
  <c r="CD106" i="4" s="1"/>
  <c r="CE106" i="4" a="1"/>
  <c r="CE106" i="4" s="1"/>
  <c r="CD107" i="4" a="1"/>
  <c r="CD107" i="4" s="1"/>
  <c r="CE107" i="4" a="1"/>
  <c r="CE107" i="4" s="1"/>
  <c r="CD108" i="4" a="1"/>
  <c r="CD108" i="4" s="1"/>
  <c r="CE108" i="4" a="1"/>
  <c r="CE108" i="4" s="1"/>
  <c r="CD109" i="4" a="1"/>
  <c r="CD109" i="4" s="1"/>
  <c r="CE109" i="4" a="1"/>
  <c r="CE109" i="4" s="1"/>
  <c r="CD110" i="4" a="1"/>
  <c r="CD110" i="4" s="1"/>
  <c r="CE110" i="4" a="1"/>
  <c r="CE110" i="4" s="1"/>
  <c r="CD111" i="4" a="1"/>
  <c r="CD111" i="4" s="1"/>
  <c r="CE111" i="4" a="1"/>
  <c r="CE111" i="4" s="1"/>
  <c r="CD112" i="4" a="1"/>
  <c r="CD112" i="4" s="1"/>
  <c r="CE112" i="4" a="1"/>
  <c r="CE112" i="4" s="1"/>
  <c r="CD113" i="4" a="1"/>
  <c r="CD113" i="4" s="1"/>
  <c r="CE113" i="4" a="1"/>
  <c r="CE113" i="4" s="1"/>
  <c r="CD114" i="4" a="1"/>
  <c r="CD114" i="4" s="1"/>
  <c r="CE114" i="4" a="1"/>
  <c r="CE114" i="4" s="1"/>
  <c r="CD115" i="4" a="1"/>
  <c r="CD115" i="4" s="1"/>
  <c r="CE115" i="4" a="1"/>
  <c r="CE115" i="4" s="1"/>
  <c r="CD116" i="4" a="1"/>
  <c r="CD116" i="4" s="1"/>
  <c r="CE116" i="4" a="1"/>
  <c r="CE116" i="4" s="1"/>
  <c r="CD117" i="4" a="1"/>
  <c r="CD117" i="4" s="1"/>
  <c r="CE117" i="4" a="1"/>
  <c r="CE117" i="4" s="1"/>
  <c r="CD118" i="4" a="1"/>
  <c r="CD118" i="4" s="1"/>
  <c r="CE118" i="4" a="1"/>
  <c r="CE118" i="4" s="1"/>
  <c r="CD119" i="4" a="1"/>
  <c r="CD119" i="4" s="1"/>
  <c r="CE119" i="4" a="1"/>
  <c r="CE119" i="4" s="1"/>
  <c r="CD120" i="4" a="1"/>
  <c r="CD120" i="4" s="1"/>
  <c r="CE120" i="4" a="1"/>
  <c r="CE120" i="4" s="1"/>
  <c r="CD121" i="4" a="1"/>
  <c r="CD121" i="4" s="1"/>
  <c r="CE121" i="4" a="1"/>
  <c r="CE121" i="4" s="1"/>
  <c r="CD122" i="4" a="1"/>
  <c r="CD122" i="4" s="1"/>
  <c r="CE122" i="4" a="1"/>
  <c r="CE122" i="4" s="1"/>
  <c r="CD123" i="4" a="1"/>
  <c r="CD123" i="4" s="1"/>
  <c r="CE123" i="4" a="1"/>
  <c r="CE123" i="4" s="1"/>
  <c r="CD124" i="4" a="1"/>
  <c r="CD124" i="4" s="1"/>
  <c r="CE124" i="4" a="1"/>
  <c r="CE124" i="4" s="1"/>
  <c r="CD125" i="4" a="1"/>
  <c r="CD125" i="4" s="1"/>
  <c r="CE125" i="4" a="1"/>
  <c r="CE125" i="4" s="1"/>
  <c r="CD126" i="4" a="1"/>
  <c r="CD126" i="4" s="1"/>
  <c r="CE126" i="4" a="1"/>
  <c r="CE126" i="4" s="1"/>
  <c r="CE7" i="4" a="1"/>
  <c r="CE7" i="4" s="1"/>
  <c r="CD7" i="4" a="1"/>
  <c r="CD7" i="4" s="1"/>
  <c r="IF18" i="4" a="1"/>
  <c r="IF18" i="4" s="1"/>
  <c r="IG18" i="4" a="1"/>
  <c r="IG18" i="4" s="1"/>
  <c r="IF19" i="4" a="1"/>
  <c r="IF19" i="4" s="1"/>
  <c r="IG19" i="4" a="1"/>
  <c r="IG19" i="4" s="1"/>
  <c r="IF20" i="4" a="1"/>
  <c r="IF20" i="4" s="1"/>
  <c r="IG20" i="4" a="1"/>
  <c r="IG20" i="4" s="1"/>
  <c r="IF21" i="4" a="1"/>
  <c r="IF21" i="4" s="1"/>
  <c r="IG21" i="4" a="1"/>
  <c r="IG21" i="4" s="1"/>
  <c r="IF22" i="4" a="1"/>
  <c r="IF22" i="4" s="1"/>
  <c r="IG22" i="4" a="1"/>
  <c r="IG22" i="4" s="1"/>
  <c r="IF23" i="4" a="1"/>
  <c r="IF23" i="4" s="1"/>
  <c r="IG23" i="4" a="1"/>
  <c r="IG23" i="4" s="1"/>
  <c r="IF24" i="4" a="1"/>
  <c r="IF24" i="4" s="1"/>
  <c r="IG24" i="4" a="1"/>
  <c r="IG24" i="4" s="1"/>
  <c r="IF25" i="4" a="1"/>
  <c r="IF25" i="4" s="1"/>
  <c r="IG25" i="4" a="1"/>
  <c r="IG25" i="4" s="1"/>
  <c r="IF26" i="4" a="1"/>
  <c r="IF26" i="4" s="1"/>
  <c r="IG26" i="4" a="1"/>
  <c r="IG26" i="4" s="1"/>
  <c r="IF27" i="4" a="1"/>
  <c r="IF27" i="4" s="1"/>
  <c r="IG27" i="4" a="1"/>
  <c r="IG27" i="4" s="1"/>
  <c r="IF28" i="4" a="1"/>
  <c r="IF28" i="4" s="1"/>
  <c r="IG28" i="4" a="1"/>
  <c r="IG28" i="4" s="1"/>
  <c r="IF29" i="4" a="1"/>
  <c r="IF29" i="4" s="1"/>
  <c r="IG29" i="4" a="1"/>
  <c r="IG29" i="4" s="1"/>
  <c r="IF30" i="4" a="1"/>
  <c r="IF30" i="4" s="1"/>
  <c r="IG30" i="4" a="1"/>
  <c r="IG30" i="4" s="1"/>
  <c r="IF31" i="4" a="1"/>
  <c r="IF31" i="4" s="1"/>
  <c r="IG31" i="4" a="1"/>
  <c r="IG31" i="4" s="1"/>
  <c r="IF32" i="4" a="1"/>
  <c r="IF32" i="4" s="1"/>
  <c r="IG32" i="4" a="1"/>
  <c r="IG32" i="4" s="1"/>
  <c r="IF33" i="4" a="1"/>
  <c r="IF33" i="4" s="1"/>
  <c r="IG33" i="4" a="1"/>
  <c r="IG33" i="4" s="1"/>
  <c r="IF34" i="4" a="1"/>
  <c r="IF34" i="4" s="1"/>
  <c r="IG34" i="4" a="1"/>
  <c r="IG34" i="4" s="1"/>
  <c r="IF35" i="4" a="1"/>
  <c r="IF35" i="4" s="1"/>
  <c r="IG35" i="4" a="1"/>
  <c r="IG35" i="4" s="1"/>
  <c r="IF36" i="4" a="1"/>
  <c r="IF36" i="4" s="1"/>
  <c r="IG36" i="4" a="1"/>
  <c r="IG36" i="4" s="1"/>
  <c r="IF37" i="4" a="1"/>
  <c r="IF37" i="4" s="1"/>
  <c r="IG37" i="4" a="1"/>
  <c r="IG37" i="4" s="1"/>
  <c r="IF38" i="4" a="1"/>
  <c r="IF38" i="4" s="1"/>
  <c r="IG38" i="4" a="1"/>
  <c r="IG38" i="4" s="1"/>
  <c r="IF39" i="4" a="1"/>
  <c r="IF39" i="4" s="1"/>
  <c r="IG39" i="4" a="1"/>
  <c r="IG39" i="4" s="1"/>
  <c r="IF40" i="4" a="1"/>
  <c r="IF40" i="4" s="1"/>
  <c r="IG40" i="4" a="1"/>
  <c r="IG40" i="4" s="1"/>
  <c r="IF41" i="4" a="1"/>
  <c r="IF41" i="4" s="1"/>
  <c r="IG41" i="4" a="1"/>
  <c r="IG41" i="4" s="1"/>
  <c r="IF42" i="4" a="1"/>
  <c r="IF42" i="4" s="1"/>
  <c r="IG42" i="4" a="1"/>
  <c r="IG42" i="4" s="1"/>
  <c r="IF43" i="4" a="1"/>
  <c r="IF43" i="4" s="1"/>
  <c r="IG43" i="4" a="1"/>
  <c r="IG43" i="4" s="1"/>
  <c r="IF44" i="4" a="1"/>
  <c r="IF44" i="4" s="1"/>
  <c r="IG44" i="4" a="1"/>
  <c r="IG44" i="4" s="1"/>
  <c r="IF45" i="4" a="1"/>
  <c r="IF45" i="4" s="1"/>
  <c r="IG45" i="4" a="1"/>
  <c r="IG45" i="4" s="1"/>
  <c r="IF46" i="4" a="1"/>
  <c r="IF46" i="4" s="1"/>
  <c r="IG46" i="4" a="1"/>
  <c r="IG46" i="4" s="1"/>
  <c r="IF47" i="4" a="1"/>
  <c r="IF47" i="4" s="1"/>
  <c r="IG47" i="4" a="1"/>
  <c r="IG47" i="4" s="1"/>
  <c r="IF48" i="4" a="1"/>
  <c r="IF48" i="4" s="1"/>
  <c r="IG48" i="4" a="1"/>
  <c r="IG48" i="4" s="1"/>
  <c r="IF49" i="4" a="1"/>
  <c r="IF49" i="4" s="1"/>
  <c r="IG49" i="4" a="1"/>
  <c r="IG49" i="4" s="1"/>
  <c r="IF50" i="4" a="1"/>
  <c r="IF50" i="4" s="1"/>
  <c r="IG50" i="4" a="1"/>
  <c r="IG50" i="4" s="1"/>
  <c r="IF51" i="4" a="1"/>
  <c r="IF51" i="4" s="1"/>
  <c r="IG51" i="4" a="1"/>
  <c r="IG51" i="4" s="1"/>
  <c r="IF52" i="4" a="1"/>
  <c r="IF52" i="4" s="1"/>
  <c r="IG52" i="4" a="1"/>
  <c r="IG52" i="4" s="1"/>
  <c r="IF53" i="4" a="1"/>
  <c r="IF53" i="4" s="1"/>
  <c r="IG53" i="4" a="1"/>
  <c r="IG53" i="4" s="1"/>
  <c r="IF54" i="4" a="1"/>
  <c r="IF54" i="4" s="1"/>
  <c r="IG54" i="4" a="1"/>
  <c r="IG54" i="4" s="1"/>
  <c r="IF55" i="4" a="1"/>
  <c r="IF55" i="4" s="1"/>
  <c r="IG55" i="4" a="1"/>
  <c r="IG55" i="4" s="1"/>
  <c r="IF56" i="4" a="1"/>
  <c r="IF56" i="4" s="1"/>
  <c r="IG56" i="4" a="1"/>
  <c r="IG56" i="4" s="1"/>
  <c r="IF57" i="4" a="1"/>
  <c r="IF57" i="4" s="1"/>
  <c r="IG57" i="4" a="1"/>
  <c r="IG57" i="4" s="1"/>
  <c r="IF58" i="4" a="1"/>
  <c r="IF58" i="4" s="1"/>
  <c r="IG58" i="4" a="1"/>
  <c r="IG58" i="4" s="1"/>
  <c r="IF59" i="4" a="1"/>
  <c r="IF59" i="4" s="1"/>
  <c r="IG59" i="4" a="1"/>
  <c r="IG59" i="4" s="1"/>
  <c r="IF60" i="4" a="1"/>
  <c r="IF60" i="4" s="1"/>
  <c r="IG60" i="4" a="1"/>
  <c r="IG60" i="4" s="1"/>
  <c r="IF61" i="4" a="1"/>
  <c r="IF61" i="4" s="1"/>
  <c r="IG61" i="4" a="1"/>
  <c r="IG61" i="4" s="1"/>
  <c r="IF62" i="4" a="1"/>
  <c r="IF62" i="4" s="1"/>
  <c r="IG62" i="4" a="1"/>
  <c r="IG62" i="4" s="1"/>
  <c r="IF63" i="4" a="1"/>
  <c r="IF63" i="4" s="1"/>
  <c r="IG63" i="4" a="1"/>
  <c r="IG63" i="4" s="1"/>
  <c r="IF64" i="4" a="1"/>
  <c r="IF64" i="4" s="1"/>
  <c r="IG64" i="4" a="1"/>
  <c r="IG64" i="4" s="1"/>
  <c r="IF65" i="4" a="1"/>
  <c r="IF65" i="4" s="1"/>
  <c r="IG65" i="4" a="1"/>
  <c r="IG65" i="4" s="1"/>
  <c r="IF66" i="4" a="1"/>
  <c r="IF66" i="4" s="1"/>
  <c r="IG66" i="4" a="1"/>
  <c r="IG66" i="4" s="1"/>
  <c r="IF67" i="4" a="1"/>
  <c r="IF67" i="4" s="1"/>
  <c r="IG67" i="4" a="1"/>
  <c r="IG67" i="4" s="1"/>
  <c r="IF68" i="4" a="1"/>
  <c r="IF68" i="4" s="1"/>
  <c r="IG68" i="4" a="1"/>
  <c r="IG68" i="4" s="1"/>
  <c r="IF69" i="4" a="1"/>
  <c r="IF69" i="4" s="1"/>
  <c r="IG69" i="4" a="1"/>
  <c r="IG69" i="4" s="1"/>
  <c r="IF70" i="4" a="1"/>
  <c r="IF70" i="4" s="1"/>
  <c r="IG70" i="4" a="1"/>
  <c r="IG70" i="4" s="1"/>
  <c r="IF71" i="4" a="1"/>
  <c r="IF71" i="4" s="1"/>
  <c r="IG71" i="4" a="1"/>
  <c r="IG71" i="4" s="1"/>
  <c r="IF72" i="4" a="1"/>
  <c r="IF72" i="4" s="1"/>
  <c r="IG72" i="4" a="1"/>
  <c r="IG72" i="4" s="1"/>
  <c r="IF73" i="4" a="1"/>
  <c r="IF73" i="4" s="1"/>
  <c r="IG73" i="4" a="1"/>
  <c r="IG73" i="4" s="1"/>
  <c r="IF74" i="4" a="1"/>
  <c r="IF74" i="4" s="1"/>
  <c r="IG74" i="4" a="1"/>
  <c r="IG74" i="4" s="1"/>
  <c r="IF75" i="4" a="1"/>
  <c r="IF75" i="4" s="1"/>
  <c r="IG75" i="4" a="1"/>
  <c r="IG75" i="4" s="1"/>
  <c r="IF76" i="4" a="1"/>
  <c r="IF76" i="4" s="1"/>
  <c r="IG76" i="4" a="1"/>
  <c r="IG76" i="4" s="1"/>
  <c r="IF77" i="4" a="1"/>
  <c r="IF77" i="4" s="1"/>
  <c r="IG77" i="4" a="1"/>
  <c r="IG77" i="4" s="1"/>
  <c r="IF78" i="4" a="1"/>
  <c r="IF78" i="4" s="1"/>
  <c r="IG78" i="4" a="1"/>
  <c r="IG78" i="4" s="1"/>
  <c r="IF79" i="4" a="1"/>
  <c r="IF79" i="4" s="1"/>
  <c r="IG79" i="4" a="1"/>
  <c r="IG79" i="4" s="1"/>
  <c r="IF80" i="4" a="1"/>
  <c r="IF80" i="4" s="1"/>
  <c r="IG80" i="4" a="1"/>
  <c r="IG80" i="4" s="1"/>
  <c r="IF81" i="4" a="1"/>
  <c r="IF81" i="4" s="1"/>
  <c r="IG81" i="4" a="1"/>
  <c r="IG81" i="4" s="1"/>
  <c r="IF82" i="4" a="1"/>
  <c r="IF82" i="4" s="1"/>
  <c r="IG82" i="4" a="1"/>
  <c r="IG82" i="4" s="1"/>
  <c r="IF83" i="4" a="1"/>
  <c r="IF83" i="4" s="1"/>
  <c r="IG83" i="4" a="1"/>
  <c r="IG83" i="4" s="1"/>
  <c r="IF84" i="4" a="1"/>
  <c r="IF84" i="4" s="1"/>
  <c r="IG84" i="4" a="1"/>
  <c r="IG84" i="4" s="1"/>
  <c r="IF85" i="4" a="1"/>
  <c r="IF85" i="4" s="1"/>
  <c r="IG85" i="4" a="1"/>
  <c r="IG85" i="4" s="1"/>
  <c r="IF86" i="4" a="1"/>
  <c r="IF86" i="4" s="1"/>
  <c r="IG86" i="4" a="1"/>
  <c r="IG86" i="4" s="1"/>
  <c r="IF87" i="4" a="1"/>
  <c r="IF87" i="4" s="1"/>
  <c r="IG87" i="4" a="1"/>
  <c r="IG87" i="4" s="1"/>
  <c r="IF88" i="4" a="1"/>
  <c r="IF88" i="4" s="1"/>
  <c r="IG88" i="4" a="1"/>
  <c r="IG88" i="4" s="1"/>
  <c r="IF89" i="4" a="1"/>
  <c r="IF89" i="4" s="1"/>
  <c r="IG89" i="4" a="1"/>
  <c r="IG89" i="4" s="1"/>
  <c r="IF90" i="4" a="1"/>
  <c r="IF90" i="4" s="1"/>
  <c r="IG90" i="4" a="1"/>
  <c r="IG90" i="4" s="1"/>
  <c r="IF91" i="4" a="1"/>
  <c r="IF91" i="4" s="1"/>
  <c r="IG91" i="4" a="1"/>
  <c r="IG91" i="4" s="1"/>
  <c r="IF92" i="4" a="1"/>
  <c r="IF92" i="4" s="1"/>
  <c r="IG92" i="4" a="1"/>
  <c r="IG92" i="4" s="1"/>
  <c r="IF93" i="4" a="1"/>
  <c r="IF93" i="4" s="1"/>
  <c r="IG93" i="4" a="1"/>
  <c r="IG93" i="4" s="1"/>
  <c r="IF94" i="4" a="1"/>
  <c r="IF94" i="4" s="1"/>
  <c r="IG94" i="4" a="1"/>
  <c r="IG94" i="4" s="1"/>
  <c r="IF95" i="4" a="1"/>
  <c r="IF95" i="4" s="1"/>
  <c r="IG95" i="4" a="1"/>
  <c r="IG95" i="4" s="1"/>
  <c r="IF96" i="4" a="1"/>
  <c r="IF96" i="4" s="1"/>
  <c r="IG96" i="4" a="1"/>
  <c r="IG96" i="4" s="1"/>
  <c r="IF97" i="4" a="1"/>
  <c r="IF97" i="4" s="1"/>
  <c r="IG97" i="4" a="1"/>
  <c r="IG97" i="4" s="1"/>
  <c r="IF98" i="4" a="1"/>
  <c r="IF98" i="4" s="1"/>
  <c r="IG98" i="4" a="1"/>
  <c r="IG98" i="4" s="1"/>
  <c r="IF99" i="4" a="1"/>
  <c r="IF99" i="4" s="1"/>
  <c r="IG99" i="4" a="1"/>
  <c r="IG99" i="4" s="1"/>
  <c r="IF100" i="4" a="1"/>
  <c r="IF100" i="4" s="1"/>
  <c r="IG100" i="4" a="1"/>
  <c r="IG100" i="4" s="1"/>
  <c r="IF101" i="4" a="1"/>
  <c r="IF101" i="4" s="1"/>
  <c r="IG101" i="4" a="1"/>
  <c r="IG101" i="4" s="1"/>
  <c r="IF102" i="4" a="1"/>
  <c r="IF102" i="4" s="1"/>
  <c r="IG102" i="4" a="1"/>
  <c r="IG102" i="4" s="1"/>
  <c r="IF103" i="4" a="1"/>
  <c r="IF103" i="4" s="1"/>
  <c r="IG103" i="4" a="1"/>
  <c r="IG103" i="4" s="1"/>
  <c r="IF104" i="4" a="1"/>
  <c r="IF104" i="4" s="1"/>
  <c r="IG104" i="4" a="1"/>
  <c r="IG104" i="4" s="1"/>
  <c r="IF105" i="4" a="1"/>
  <c r="IF105" i="4" s="1"/>
  <c r="IG105" i="4" a="1"/>
  <c r="IG105" i="4" s="1"/>
  <c r="IF106" i="4" a="1"/>
  <c r="IF106" i="4" s="1"/>
  <c r="IG106" i="4" a="1"/>
  <c r="IG106" i="4" s="1"/>
  <c r="IF107" i="4" a="1"/>
  <c r="IF107" i="4" s="1"/>
  <c r="IG107" i="4" a="1"/>
  <c r="IG107" i="4" s="1"/>
  <c r="IF108" i="4" a="1"/>
  <c r="IF108" i="4" s="1"/>
  <c r="IG108" i="4" a="1"/>
  <c r="IG108" i="4" s="1"/>
  <c r="IF109" i="4" a="1"/>
  <c r="IF109" i="4" s="1"/>
  <c r="IG109" i="4" a="1"/>
  <c r="IG109" i="4" s="1"/>
  <c r="IF110" i="4" a="1"/>
  <c r="IF110" i="4" s="1"/>
  <c r="IG110" i="4" a="1"/>
  <c r="IG110" i="4" s="1"/>
  <c r="IF111" i="4" a="1"/>
  <c r="IF111" i="4" s="1"/>
  <c r="IG111" i="4" a="1"/>
  <c r="IG111" i="4" s="1"/>
  <c r="IF112" i="4" a="1"/>
  <c r="IF112" i="4" s="1"/>
  <c r="IG112" i="4" a="1"/>
  <c r="IG112" i="4" s="1"/>
  <c r="IF113" i="4" a="1"/>
  <c r="IF113" i="4" s="1"/>
  <c r="IG113" i="4" a="1"/>
  <c r="IG113" i="4" s="1"/>
  <c r="IF114" i="4" a="1"/>
  <c r="IF114" i="4" s="1"/>
  <c r="IG114" i="4" a="1"/>
  <c r="IG114" i="4" s="1"/>
  <c r="IF115" i="4" a="1"/>
  <c r="IF115" i="4" s="1"/>
  <c r="IG115" i="4" a="1"/>
  <c r="IG115" i="4" s="1"/>
  <c r="IF116" i="4" a="1"/>
  <c r="IF116" i="4" s="1"/>
  <c r="IG116" i="4" a="1"/>
  <c r="IG116" i="4" s="1"/>
  <c r="IF117" i="4" a="1"/>
  <c r="IF117" i="4" s="1"/>
  <c r="IG117" i="4" a="1"/>
  <c r="IG117" i="4" s="1"/>
  <c r="IF118" i="4" a="1"/>
  <c r="IF118" i="4" s="1"/>
  <c r="IG118" i="4" a="1"/>
  <c r="IG118" i="4" s="1"/>
  <c r="IF119" i="4" a="1"/>
  <c r="IF119" i="4" s="1"/>
  <c r="IG119" i="4" a="1"/>
  <c r="IG119" i="4" s="1"/>
  <c r="IF120" i="4" a="1"/>
  <c r="IF120" i="4" s="1"/>
  <c r="IG120" i="4" a="1"/>
  <c r="IG120" i="4" s="1"/>
  <c r="IF121" i="4" a="1"/>
  <c r="IF121" i="4" s="1"/>
  <c r="IG121" i="4" a="1"/>
  <c r="IG121" i="4" s="1"/>
  <c r="IF122" i="4" a="1"/>
  <c r="IF122" i="4" s="1"/>
  <c r="IG122" i="4" a="1"/>
  <c r="IG122" i="4" s="1"/>
  <c r="IF123" i="4" a="1"/>
  <c r="IF123" i="4" s="1"/>
  <c r="IG123" i="4" a="1"/>
  <c r="IG123" i="4" s="1"/>
  <c r="IF124" i="4" a="1"/>
  <c r="IF124" i="4" s="1"/>
  <c r="IG124" i="4" a="1"/>
  <c r="IG124" i="4" s="1"/>
  <c r="IF125" i="4" a="1"/>
  <c r="IF125" i="4" s="1"/>
  <c r="IG125" i="4" a="1"/>
  <c r="IG125" i="4" s="1"/>
  <c r="IF126" i="4" a="1"/>
  <c r="IF126" i="4" s="1"/>
  <c r="IG126" i="4" a="1"/>
  <c r="IG126" i="4" s="1"/>
  <c r="IF8" i="4" a="1"/>
  <c r="IF8" i="4" s="1"/>
  <c r="IG8" i="4" a="1"/>
  <c r="IG8" i="4" s="1"/>
  <c r="IF9" i="4" a="1"/>
  <c r="IF9" i="4" s="1"/>
  <c r="IG9" i="4" a="1"/>
  <c r="IG9" i="4" s="1"/>
  <c r="IF10" i="4" a="1"/>
  <c r="IF10" i="4" s="1"/>
  <c r="IG10" i="4" a="1"/>
  <c r="IG10" i="4" s="1"/>
  <c r="IF11" i="4" a="1"/>
  <c r="IF11" i="4" s="1"/>
  <c r="IG11" i="4" a="1"/>
  <c r="IG11" i="4" s="1"/>
  <c r="IF12" i="4" a="1"/>
  <c r="IF12" i="4" s="1"/>
  <c r="IG12" i="4" a="1"/>
  <c r="IG12" i="4" s="1"/>
  <c r="IF13" i="4" a="1"/>
  <c r="IF13" i="4" s="1"/>
  <c r="IG13" i="4" a="1"/>
  <c r="IG13" i="4" s="1"/>
  <c r="IF14" i="4" a="1"/>
  <c r="IF14" i="4" s="1"/>
  <c r="IG14" i="4" a="1"/>
  <c r="IG14" i="4" s="1"/>
  <c r="IF15" i="4" a="1"/>
  <c r="IF15" i="4" s="1"/>
  <c r="IG15" i="4" a="1"/>
  <c r="IG15" i="4" s="1"/>
  <c r="IF16" i="4" a="1"/>
  <c r="IF16" i="4" s="1"/>
  <c r="IG16" i="4" a="1"/>
  <c r="IG16" i="4" s="1"/>
  <c r="IF17" i="4" a="1"/>
  <c r="IF17" i="4" s="1"/>
  <c r="IG17" i="4" a="1"/>
  <c r="IG17" i="4" s="1"/>
  <c r="IG7" i="4" a="1"/>
  <c r="IG7" i="4" s="1"/>
  <c r="IF7" i="4" a="1"/>
  <c r="IF7" i="4" s="1"/>
  <c r="BW5" i="4"/>
  <c r="BV5" i="4"/>
  <c r="BT5" i="4"/>
  <c r="BS5" i="4"/>
  <c r="BQ5" i="4"/>
  <c r="BP5" i="4"/>
  <c r="BN5" i="4"/>
  <c r="BM5" i="4"/>
  <c r="BK5" i="4"/>
  <c r="BJ5" i="4"/>
  <c r="BH5" i="4"/>
  <c r="BG5" i="4"/>
  <c r="BE5" i="4"/>
  <c r="BD5" i="4"/>
  <c r="BB5" i="4"/>
  <c r="BA5" i="4"/>
  <c r="AY5" i="4"/>
  <c r="AX5" i="4"/>
  <c r="AV5" i="4"/>
  <c r="AU5" i="4"/>
  <c r="AS5" i="4"/>
  <c r="AR5" i="4"/>
  <c r="AP5" i="4"/>
  <c r="AO5" i="4"/>
  <c r="AM5" i="4"/>
  <c r="AL5" i="4"/>
  <c r="AJ5" i="4"/>
  <c r="AI5" i="4"/>
  <c r="AG5" i="4"/>
  <c r="AF5" i="4"/>
  <c r="AD5" i="4"/>
  <c r="AC5" i="4"/>
  <c r="AA5" i="4"/>
  <c r="Z5" i="4"/>
  <c r="X5" i="4"/>
  <c r="W5" i="4"/>
  <c r="U5" i="4"/>
  <c r="T5" i="4"/>
  <c r="R5" i="4"/>
  <c r="Q5" i="4"/>
  <c r="O5" i="4"/>
  <c r="N5" i="4"/>
  <c r="L5" i="4"/>
  <c r="K5" i="4"/>
  <c r="I5" i="4"/>
  <c r="H5" i="4"/>
  <c r="F5" i="4"/>
  <c r="E5" i="4"/>
  <c r="E13" i="47" l="1"/>
  <c r="C13" i="47"/>
  <c r="E13" i="45" l="1"/>
  <c r="C13" i="45"/>
  <c r="E13" i="44"/>
  <c r="C13" i="44"/>
  <c r="M23" i="43"/>
  <c r="K23" i="43"/>
  <c r="F23" i="43"/>
  <c r="D23" i="43"/>
  <c r="M22" i="43"/>
  <c r="K22" i="43"/>
  <c r="F22" i="43"/>
  <c r="D22" i="43"/>
  <c r="M21" i="43"/>
  <c r="K21" i="43"/>
  <c r="F21" i="43"/>
  <c r="D21" i="43"/>
  <c r="M20" i="43"/>
  <c r="K20" i="43"/>
  <c r="F20" i="43"/>
  <c r="D20" i="43"/>
  <c r="M19" i="43"/>
  <c r="K19" i="43"/>
  <c r="F19" i="43"/>
  <c r="D19" i="43"/>
  <c r="M18" i="43"/>
  <c r="K18" i="43"/>
  <c r="F18" i="43"/>
  <c r="D18" i="43"/>
  <c r="E13" i="43"/>
  <c r="C13" i="43"/>
  <c r="M34" i="42"/>
  <c r="K34" i="42"/>
  <c r="F34" i="42"/>
  <c r="D34" i="42"/>
  <c r="M33" i="42"/>
  <c r="K33" i="42"/>
  <c r="F33" i="42"/>
  <c r="D33" i="42"/>
  <c r="M32" i="42"/>
  <c r="K32" i="42"/>
  <c r="F32" i="42"/>
  <c r="D32" i="42"/>
  <c r="M31" i="42"/>
  <c r="K31" i="42"/>
  <c r="F31" i="42"/>
  <c r="D31" i="42"/>
  <c r="M30" i="42"/>
  <c r="K30" i="42"/>
  <c r="F30" i="42"/>
  <c r="D30" i="42"/>
  <c r="F25" i="42"/>
  <c r="D25" i="42"/>
  <c r="F24" i="42"/>
  <c r="D24" i="42"/>
  <c r="F23" i="42"/>
  <c r="D23" i="42"/>
  <c r="F22" i="42"/>
  <c r="D22" i="42"/>
  <c r="F21" i="42"/>
  <c r="D21" i="42"/>
  <c r="F15" i="42"/>
  <c r="D15" i="42"/>
  <c r="F14" i="42"/>
  <c r="D14" i="42"/>
  <c r="F13" i="42"/>
  <c r="D13" i="42"/>
  <c r="F12" i="42"/>
  <c r="D12" i="42"/>
  <c r="F13" i="34" l="1"/>
  <c r="F12" i="34"/>
  <c r="E13" i="38"/>
  <c r="C13" i="38"/>
  <c r="E13" i="37"/>
  <c r="C13" i="37"/>
  <c r="E13" i="36"/>
  <c r="C13" i="36"/>
  <c r="M23" i="35"/>
  <c r="K23" i="35"/>
  <c r="F23" i="35"/>
  <c r="D23" i="35"/>
  <c r="M22" i="35"/>
  <c r="K22" i="35"/>
  <c r="F22" i="35"/>
  <c r="D22" i="35"/>
  <c r="M21" i="35"/>
  <c r="K21" i="35"/>
  <c r="F21" i="35"/>
  <c r="D21" i="35"/>
  <c r="M20" i="35"/>
  <c r="K20" i="35"/>
  <c r="F20" i="35"/>
  <c r="D20" i="35"/>
  <c r="M19" i="35"/>
  <c r="K19" i="35"/>
  <c r="F19" i="35"/>
  <c r="D19" i="35"/>
  <c r="M18" i="35"/>
  <c r="K18" i="35"/>
  <c r="F18" i="35"/>
  <c r="D18" i="35"/>
  <c r="E13" i="35"/>
  <c r="C13" i="35"/>
  <c r="M34" i="34"/>
  <c r="K34" i="34"/>
  <c r="F34" i="34"/>
  <c r="D34" i="34"/>
  <c r="M33" i="34"/>
  <c r="K33" i="34"/>
  <c r="F33" i="34"/>
  <c r="D33" i="34"/>
  <c r="M32" i="34"/>
  <c r="K32" i="34"/>
  <c r="F32" i="34"/>
  <c r="D32" i="34"/>
  <c r="M31" i="34"/>
  <c r="K31" i="34"/>
  <c r="F31" i="34"/>
  <c r="D31" i="34"/>
  <c r="M30" i="34"/>
  <c r="K30" i="34"/>
  <c r="F30" i="34"/>
  <c r="D30" i="34"/>
  <c r="F25" i="34"/>
  <c r="D25" i="34"/>
  <c r="F24" i="34"/>
  <c r="D24" i="34"/>
  <c r="F23" i="34"/>
  <c r="D23" i="34"/>
  <c r="F22" i="34"/>
  <c r="D22" i="34"/>
  <c r="F21" i="34"/>
  <c r="D21" i="34"/>
  <c r="F15" i="34"/>
  <c r="D15" i="34"/>
  <c r="F14" i="34"/>
  <c r="D14" i="34"/>
  <c r="D13" i="34"/>
  <c r="D12" i="34"/>
  <c r="A2" i="16" l="1"/>
  <c r="A2" i="13"/>
  <c r="F19" i="21" l="1"/>
  <c r="F18" i="21"/>
  <c r="F17" i="21"/>
  <c r="F16" i="21"/>
  <c r="F15" i="21"/>
  <c r="F7" i="21"/>
  <c r="D34" i="20"/>
  <c r="J26" i="20"/>
  <c r="J27" i="20" s="1"/>
  <c r="H32" i="19"/>
  <c r="H31" i="19"/>
  <c r="H30" i="19"/>
  <c r="H29" i="19"/>
  <c r="H28" i="19"/>
  <c r="H27" i="19"/>
  <c r="H26" i="19"/>
  <c r="H25" i="19"/>
  <c r="H24" i="19"/>
  <c r="H23" i="19"/>
  <c r="H22" i="19"/>
  <c r="H21" i="19"/>
  <c r="H20" i="19"/>
  <c r="H19" i="19"/>
  <c r="H18" i="19"/>
  <c r="H17" i="19"/>
  <c r="G16" i="19"/>
  <c r="H15" i="19"/>
  <c r="G15" i="19"/>
  <c r="H14" i="19"/>
  <c r="G14" i="19"/>
  <c r="H13" i="19"/>
  <c r="G13" i="19"/>
  <c r="H12" i="19"/>
  <c r="G12" i="19"/>
  <c r="H11" i="19"/>
  <c r="G11" i="19"/>
  <c r="H10" i="19"/>
  <c r="G10" i="19"/>
  <c r="H9" i="19"/>
  <c r="G9" i="19"/>
  <c r="H8" i="19"/>
  <c r="G8" i="19"/>
  <c r="H7" i="19"/>
  <c r="G7" i="19"/>
  <c r="H6" i="19"/>
  <c r="G6" i="19"/>
  <c r="H5" i="19"/>
  <c r="G5" i="19"/>
  <c r="H4" i="19"/>
  <c r="G4" i="19"/>
  <c r="J73" i="20" l="1"/>
  <c r="J74" i="20" s="1"/>
  <c r="J75" i="20" s="1"/>
  <c r="J76" i="20" s="1"/>
  <c r="J77" i="20" s="1"/>
  <c r="G13" i="23"/>
  <c r="G20" i="22"/>
  <c r="C19" i="22"/>
  <c r="G17" i="22"/>
  <c r="F48" i="21"/>
  <c r="F47" i="21"/>
  <c r="F45" i="21"/>
  <c r="F44" i="21"/>
  <c r="F43" i="21"/>
  <c r="F42" i="21"/>
  <c r="F41" i="21"/>
  <c r="F40" i="21"/>
  <c r="F39" i="21"/>
  <c r="F38" i="21"/>
  <c r="F37" i="21"/>
  <c r="F36" i="21"/>
  <c r="F35" i="21"/>
  <c r="F34" i="21"/>
  <c r="G33" i="21"/>
  <c r="F33" i="21"/>
  <c r="H32" i="21"/>
  <c r="G32" i="21"/>
  <c r="F32" i="21"/>
  <c r="F31" i="21"/>
  <c r="F30" i="21"/>
  <c r="F29" i="21"/>
  <c r="F28" i="21"/>
  <c r="F27" i="21"/>
  <c r="F26" i="21"/>
  <c r="F25" i="21"/>
  <c r="F24" i="21"/>
  <c r="F23" i="21"/>
  <c r="F22" i="21"/>
  <c r="F21" i="21"/>
  <c r="F20" i="21"/>
  <c r="J72" i="20"/>
  <c r="D71" i="20"/>
  <c r="I63" i="20"/>
  <c r="J61" i="20"/>
  <c r="J62" i="20" s="1"/>
  <c r="J63" i="20" s="1"/>
  <c r="J64" i="20" s="1"/>
  <c r="J65" i="20" s="1"/>
  <c r="J66" i="20" s="1"/>
  <c r="J67" i="20" s="1"/>
  <c r="J68" i="20" s="1"/>
  <c r="J69" i="20" s="1"/>
  <c r="D60" i="20"/>
  <c r="D59" i="20"/>
  <c r="D58" i="20"/>
  <c r="D57" i="20"/>
  <c r="G6" i="14"/>
  <c r="G5" i="14"/>
  <c r="G11" i="14"/>
  <c r="G8" i="14"/>
  <c r="G7" i="14"/>
  <c r="G10" i="14"/>
  <c r="G9" i="14"/>
  <c r="CW8" i="9" l="1" a="1"/>
  <c r="CW8" i="9" s="1"/>
  <c r="CY8" i="9" a="1"/>
  <c r="CY8" i="9" s="1"/>
  <c r="CV9" i="9" a="1"/>
  <c r="CV9" i="9" s="1"/>
  <c r="CX9" i="9" a="1"/>
  <c r="CX9" i="9" s="1"/>
  <c r="CW10" i="9" a="1"/>
  <c r="CW10" i="9" s="1"/>
  <c r="CY10" i="9" a="1"/>
  <c r="CY10" i="9" s="1"/>
  <c r="CV11" i="9" a="1"/>
  <c r="CV11" i="9" s="1"/>
  <c r="CX11" i="9" a="1"/>
  <c r="CX11" i="9" s="1"/>
  <c r="CW12" i="9" a="1"/>
  <c r="CW12" i="9" s="1"/>
  <c r="CY12" i="9" a="1"/>
  <c r="CY12" i="9" s="1"/>
  <c r="CV13" i="9" a="1"/>
  <c r="CV13" i="9" s="1"/>
  <c r="CX13" i="9" a="1"/>
  <c r="CX13" i="9" s="1"/>
  <c r="CW14" i="9" a="1"/>
  <c r="CW14" i="9" s="1"/>
  <c r="CY14" i="9" a="1"/>
  <c r="CY14" i="9" s="1"/>
  <c r="CV15" i="9" a="1"/>
  <c r="CV15" i="9" s="1"/>
  <c r="CX15" i="9" a="1"/>
  <c r="CX15" i="9" s="1"/>
  <c r="CW16" i="9" a="1"/>
  <c r="CW16" i="9" s="1"/>
  <c r="CY16" i="9" a="1"/>
  <c r="CY16" i="9" s="1"/>
  <c r="CW17" i="9" a="1"/>
  <c r="CW17" i="9" s="1"/>
  <c r="CY17" i="9" a="1"/>
  <c r="CY17" i="9" s="1"/>
  <c r="CV18" i="9" a="1"/>
  <c r="CV18" i="9" s="1"/>
  <c r="CX18" i="9" a="1"/>
  <c r="CX18" i="9" s="1"/>
  <c r="CW19" i="9" a="1"/>
  <c r="CW19" i="9" s="1"/>
  <c r="CY19" i="9" a="1"/>
  <c r="CY19" i="9" s="1"/>
  <c r="CV20" i="9" a="1"/>
  <c r="CV20" i="9" s="1"/>
  <c r="CX20" i="9" a="1"/>
  <c r="CX20" i="9" s="1"/>
  <c r="CW21" i="9" a="1"/>
  <c r="CW21" i="9" s="1"/>
  <c r="CY21" i="9" a="1"/>
  <c r="CY21" i="9" s="1"/>
  <c r="CV22" i="9" a="1"/>
  <c r="CV22" i="9" s="1"/>
  <c r="CX22" i="9" a="1"/>
  <c r="CX22" i="9" s="1"/>
  <c r="CW23" i="9" a="1"/>
  <c r="CW23" i="9" s="1"/>
  <c r="CY23" i="9" a="1"/>
  <c r="CY23" i="9" s="1"/>
  <c r="CV24" i="9" a="1"/>
  <c r="CV24" i="9" s="1"/>
  <c r="CX24" i="9" a="1"/>
  <c r="CX24" i="9" s="1"/>
  <c r="CW25" i="9" a="1"/>
  <c r="CW25" i="9" s="1"/>
  <c r="CY25" i="9" a="1"/>
  <c r="CY25" i="9" s="1"/>
  <c r="CV26" i="9" a="1"/>
  <c r="CV26" i="9" s="1"/>
  <c r="CX26" i="9" a="1"/>
  <c r="CX26" i="9" s="1"/>
  <c r="CW27" i="9" a="1"/>
  <c r="CW27" i="9" s="1"/>
  <c r="CY27" i="9" a="1"/>
  <c r="CY27" i="9" s="1"/>
  <c r="CV28" i="9" a="1"/>
  <c r="CV28" i="9" s="1"/>
  <c r="CX28" i="9" a="1"/>
  <c r="CX28" i="9" s="1"/>
  <c r="CW29" i="9" a="1"/>
  <c r="CW29" i="9" s="1"/>
  <c r="CY29" i="9" a="1"/>
  <c r="CY29" i="9" s="1"/>
  <c r="CV30" i="9" a="1"/>
  <c r="CV30" i="9" s="1"/>
  <c r="CX30" i="9" a="1"/>
  <c r="CX30" i="9" s="1"/>
  <c r="CW31" i="9" a="1"/>
  <c r="CW31" i="9" s="1"/>
  <c r="CY31" i="9" a="1"/>
  <c r="CY31" i="9" s="1"/>
  <c r="CV32" i="9" a="1"/>
  <c r="CV32" i="9" s="1"/>
  <c r="CX32" i="9" a="1"/>
  <c r="CX32" i="9" s="1"/>
  <c r="CW33" i="9" a="1"/>
  <c r="CW33" i="9" s="1"/>
  <c r="CY33" i="9" a="1"/>
  <c r="CY33" i="9" s="1"/>
  <c r="CV34" i="9" a="1"/>
  <c r="CV34" i="9" s="1"/>
  <c r="CX34" i="9" a="1"/>
  <c r="CX34" i="9" s="1"/>
  <c r="CW35" i="9" a="1"/>
  <c r="CW35" i="9" s="1"/>
  <c r="CY35" i="9" a="1"/>
  <c r="CY35" i="9" s="1"/>
  <c r="CV36" i="9" a="1"/>
  <c r="CV36" i="9" s="1"/>
  <c r="CX36" i="9" a="1"/>
  <c r="CX36" i="9" s="1"/>
  <c r="CW37" i="9" a="1"/>
  <c r="CW37" i="9" s="1"/>
  <c r="CY37" i="9" a="1"/>
  <c r="CY37" i="9" s="1"/>
  <c r="CV38" i="9" a="1"/>
  <c r="CV38" i="9" s="1"/>
  <c r="CX38" i="9" a="1"/>
  <c r="CX38" i="9" s="1"/>
  <c r="CV39" i="9" a="1"/>
  <c r="CV39" i="9" s="1"/>
  <c r="CX39" i="9" a="1"/>
  <c r="CX39" i="9" s="1"/>
  <c r="CW40" i="9" a="1"/>
  <c r="CW40" i="9" s="1"/>
  <c r="CY40" i="9" a="1"/>
  <c r="CY40" i="9" s="1"/>
  <c r="CV41" i="9" a="1"/>
  <c r="CV41" i="9" s="1"/>
  <c r="CX41" i="9" a="1"/>
  <c r="CX41" i="9" s="1"/>
  <c r="CW42" i="9" a="1"/>
  <c r="CW42" i="9" s="1"/>
  <c r="CY42" i="9" a="1"/>
  <c r="CY42" i="9" s="1"/>
  <c r="CV43" i="9" a="1"/>
  <c r="CV43" i="9" s="1"/>
  <c r="CX43" i="9" a="1"/>
  <c r="CX43" i="9" s="1"/>
  <c r="CW44" i="9" a="1"/>
  <c r="CW44" i="9" s="1"/>
  <c r="CY44" i="9" a="1"/>
  <c r="CY44" i="9" s="1"/>
  <c r="CV45" i="9" a="1"/>
  <c r="CV45" i="9" s="1"/>
  <c r="CX45" i="9" a="1"/>
  <c r="CX45" i="9" s="1"/>
  <c r="CW46" i="9" a="1"/>
  <c r="CW46" i="9" s="1"/>
  <c r="CY46" i="9" a="1"/>
  <c r="CY46" i="9" s="1"/>
  <c r="CV47" i="9" a="1"/>
  <c r="CV47" i="9" s="1"/>
  <c r="CX47" i="9" a="1"/>
  <c r="CX47" i="9" s="1"/>
  <c r="CW48" i="9" a="1"/>
  <c r="CW48" i="9" s="1"/>
  <c r="CY48" i="9" a="1"/>
  <c r="CY48" i="9" s="1"/>
  <c r="CV49" i="9" a="1"/>
  <c r="CV49" i="9" s="1"/>
  <c r="CX49" i="9" a="1"/>
  <c r="CX49" i="9" s="1"/>
  <c r="CW50" i="9" a="1"/>
  <c r="CW50" i="9" s="1"/>
  <c r="CY50" i="9" a="1"/>
  <c r="CY50" i="9" s="1"/>
  <c r="CV51" i="9" a="1"/>
  <c r="CV51" i="9" s="1"/>
  <c r="CX51" i="9" a="1"/>
  <c r="CX51" i="9" s="1"/>
  <c r="CW52" i="9" a="1"/>
  <c r="CW52" i="9" s="1"/>
  <c r="CY52" i="9" a="1"/>
  <c r="CY52" i="9" s="1"/>
  <c r="CW53" i="9" a="1"/>
  <c r="CW53" i="9" s="1"/>
  <c r="CY53" i="9" a="1"/>
  <c r="CY53" i="9" s="1"/>
  <c r="CW54" i="9" a="1"/>
  <c r="CW54" i="9" s="1"/>
  <c r="CY54" i="9" a="1"/>
  <c r="CY54" i="9" s="1"/>
  <c r="CV55" i="9" a="1"/>
  <c r="CV55" i="9" s="1"/>
  <c r="CX55" i="9" a="1"/>
  <c r="CX55" i="9" s="1"/>
  <c r="CW56" i="9" a="1"/>
  <c r="CW56" i="9" s="1"/>
  <c r="CY56" i="9" a="1"/>
  <c r="CY56" i="9" s="1"/>
  <c r="CW58" i="9" a="1"/>
  <c r="CW58" i="9" s="1"/>
  <c r="CY58" i="9" a="1"/>
  <c r="CY58" i="9" s="1"/>
  <c r="CV59" i="9" a="1"/>
  <c r="CV59" i="9" s="1"/>
  <c r="CX59" i="9" a="1"/>
  <c r="CX59" i="9" s="1"/>
  <c r="CW61" i="9" a="1"/>
  <c r="CW61" i="9" s="1"/>
  <c r="CY61" i="9" a="1"/>
  <c r="CY61" i="9" s="1"/>
  <c r="CW63" i="9" a="1"/>
  <c r="CW63" i="9" s="1"/>
  <c r="CY63" i="9" a="1"/>
  <c r="CY63" i="9" s="1"/>
  <c r="CW64" i="9" a="1"/>
  <c r="CW64" i="9" s="1"/>
  <c r="CY64" i="9" a="1"/>
  <c r="CY64" i="9" s="1"/>
  <c r="CV65" i="9" a="1"/>
  <c r="CV65" i="9" s="1"/>
  <c r="CX65" i="9" a="1"/>
  <c r="CX65" i="9" s="1"/>
  <c r="CW66" i="9" a="1"/>
  <c r="CW66" i="9" s="1"/>
  <c r="CY66" i="9" a="1"/>
  <c r="CY66" i="9" s="1"/>
  <c r="CW67" i="9" a="1"/>
  <c r="CW67" i="9" s="1"/>
  <c r="CY67" i="9" a="1"/>
  <c r="CY67" i="9" s="1"/>
  <c r="CV68" i="9" a="1"/>
  <c r="CV68" i="9" s="1"/>
  <c r="CX68" i="9" a="1"/>
  <c r="CX68" i="9" s="1"/>
  <c r="CV69" i="9" a="1"/>
  <c r="CV69" i="9" s="1"/>
  <c r="CW69" i="9" a="1"/>
  <c r="CW69" i="9" s="1"/>
  <c r="CX69" i="9" a="1"/>
  <c r="CX69" i="9" s="1"/>
  <c r="CY69" i="9" a="1"/>
  <c r="CY69" i="9" s="1"/>
  <c r="CZ69" i="9" a="1"/>
  <c r="CZ69" i="9" s="1"/>
  <c r="CV70" i="9" a="1"/>
  <c r="CV70" i="9" s="1"/>
  <c r="CW70" i="9" a="1"/>
  <c r="CW70" i="9" s="1"/>
  <c r="CX70" i="9" a="1"/>
  <c r="CX70" i="9" s="1"/>
  <c r="CY70" i="9" a="1"/>
  <c r="CY70" i="9" s="1"/>
  <c r="CZ70" i="9" a="1"/>
  <c r="CZ70" i="9" s="1"/>
  <c r="CW71" i="9" a="1"/>
  <c r="CW71" i="9" s="1"/>
  <c r="CY71" i="9" a="1"/>
  <c r="CY71" i="9" s="1"/>
  <c r="CV72" i="9" a="1"/>
  <c r="CV72" i="9" s="1"/>
  <c r="CW72" i="9" a="1"/>
  <c r="CW72" i="9" s="1"/>
  <c r="CX72" i="9" a="1"/>
  <c r="CX72" i="9" s="1"/>
  <c r="CY72" i="9" a="1"/>
  <c r="CY72" i="9" s="1"/>
  <c r="CZ72" i="9" a="1"/>
  <c r="CZ72" i="9" s="1"/>
  <c r="CV73" i="9" a="1"/>
  <c r="CV73" i="9" s="1"/>
  <c r="CW73" i="9" a="1"/>
  <c r="CW73" i="9" s="1"/>
  <c r="CX73" i="9" a="1"/>
  <c r="CX73" i="9" s="1"/>
  <c r="CY73" i="9" a="1"/>
  <c r="CY73" i="9" s="1"/>
  <c r="CZ73" i="9" a="1"/>
  <c r="CZ73" i="9" s="1"/>
  <c r="CV74" i="9" a="1"/>
  <c r="CV74" i="9" s="1"/>
  <c r="CW74" i="9" a="1"/>
  <c r="CW74" i="9" s="1"/>
  <c r="CX74" i="9" a="1"/>
  <c r="CX74" i="9" s="1"/>
  <c r="CY74" i="9" a="1"/>
  <c r="CY74" i="9" s="1"/>
  <c r="CZ74" i="9" a="1"/>
  <c r="CZ74" i="9" s="1"/>
  <c r="CV75" i="9" a="1"/>
  <c r="CV75" i="9" s="1"/>
  <c r="CW75" i="9" a="1"/>
  <c r="CW75" i="9" s="1"/>
  <c r="CX75" i="9" a="1"/>
  <c r="CX75" i="9" s="1"/>
  <c r="CY75" i="9" a="1"/>
  <c r="CY75" i="9" s="1"/>
  <c r="CZ75" i="9" a="1"/>
  <c r="CZ75" i="9" s="1"/>
  <c r="CV76" i="9" a="1"/>
  <c r="CV76" i="9" s="1"/>
  <c r="CW76" i="9" a="1"/>
  <c r="CW76" i="9" s="1"/>
  <c r="CX76" i="9" a="1"/>
  <c r="CX76" i="9" s="1"/>
  <c r="CY76" i="9" a="1"/>
  <c r="CY76" i="9" s="1"/>
  <c r="CZ76" i="9" a="1"/>
  <c r="CZ76" i="9" s="1"/>
  <c r="CV77" i="9" a="1"/>
  <c r="CV77" i="9" s="1"/>
  <c r="CW77" i="9" a="1"/>
  <c r="CW77" i="9" s="1"/>
  <c r="CX77" i="9" a="1"/>
  <c r="CX77" i="9" s="1"/>
  <c r="CY77" i="9" a="1"/>
  <c r="CY77" i="9" s="1"/>
  <c r="CZ77" i="9" a="1"/>
  <c r="CZ77" i="9" s="1"/>
  <c r="CV78" i="9" a="1"/>
  <c r="CV78" i="9" s="1"/>
  <c r="CW78" i="9" a="1"/>
  <c r="CW78" i="9" s="1"/>
  <c r="CY78" i="9" a="1"/>
  <c r="CY78" i="9" s="1"/>
  <c r="CZ78" i="9" a="1"/>
  <c r="CZ78" i="9" s="1"/>
  <c r="CV79" i="9" a="1"/>
  <c r="CV79" i="9" s="1"/>
  <c r="CW79" i="9" a="1"/>
  <c r="CW79" i="9" s="1"/>
  <c r="CX79" i="9" a="1"/>
  <c r="CX79" i="9" s="1"/>
  <c r="CY79" i="9" a="1"/>
  <c r="CY79" i="9" s="1"/>
  <c r="CZ79" i="9" a="1"/>
  <c r="CZ79" i="9" s="1"/>
  <c r="CV80" i="9" a="1"/>
  <c r="CV80" i="9" s="1"/>
  <c r="CW80" i="9" a="1"/>
  <c r="CW80" i="9" s="1"/>
  <c r="CX80" i="9" a="1"/>
  <c r="CX80" i="9" s="1"/>
  <c r="CY80" i="9" a="1"/>
  <c r="CY80" i="9" s="1"/>
  <c r="CZ80" i="9" a="1"/>
  <c r="CZ80" i="9" s="1"/>
  <c r="CV81" i="9" a="1"/>
  <c r="CV81" i="9" s="1"/>
  <c r="CW81" i="9" a="1"/>
  <c r="CW81" i="9" s="1"/>
  <c r="CX81" i="9" a="1"/>
  <c r="CX81" i="9" s="1"/>
  <c r="CY81" i="9" a="1"/>
  <c r="CY81" i="9" s="1"/>
  <c r="CZ81" i="9" a="1"/>
  <c r="CZ81" i="9" s="1"/>
  <c r="CV82" i="9" a="1"/>
  <c r="CV82" i="9" s="1"/>
  <c r="CW82" i="9" a="1"/>
  <c r="CW82" i="9" s="1"/>
  <c r="CX82" i="9" a="1"/>
  <c r="CX82" i="9" s="1"/>
  <c r="CY82" i="9" a="1"/>
  <c r="CY82" i="9" s="1"/>
  <c r="CZ82" i="9" a="1"/>
  <c r="CZ82" i="9" s="1"/>
  <c r="CV83" i="9" a="1"/>
  <c r="CV83" i="9" s="1"/>
  <c r="CW83" i="9" a="1"/>
  <c r="CW83" i="9" s="1"/>
  <c r="CX83" i="9" a="1"/>
  <c r="CX83" i="9" s="1"/>
  <c r="CY83" i="9" a="1"/>
  <c r="CY83" i="9" s="1"/>
  <c r="CZ83" i="9" a="1"/>
  <c r="CZ83" i="9" s="1"/>
  <c r="CV84" i="9" a="1"/>
  <c r="CV84" i="9" s="1"/>
  <c r="CW84" i="9" a="1"/>
  <c r="CW84" i="9" s="1"/>
  <c r="CX84" i="9" a="1"/>
  <c r="CX84" i="9" s="1"/>
  <c r="CY84" i="9" a="1"/>
  <c r="CY84" i="9" s="1"/>
  <c r="CZ84" i="9" a="1"/>
  <c r="CZ84" i="9" s="1"/>
  <c r="CV85" i="9" a="1"/>
  <c r="CV85" i="9" s="1"/>
  <c r="CW85" i="9" a="1"/>
  <c r="CW85" i="9" s="1"/>
  <c r="CX85" i="9" a="1"/>
  <c r="CX85" i="9" s="1"/>
  <c r="CY85" i="9" a="1"/>
  <c r="CY85" i="9" s="1"/>
  <c r="CZ85" i="9" a="1"/>
  <c r="CZ85" i="9" s="1"/>
  <c r="CV86" i="9" a="1"/>
  <c r="CV86" i="9" s="1"/>
  <c r="CW86" i="9" a="1"/>
  <c r="CW86" i="9" s="1"/>
  <c r="CX86" i="9" a="1"/>
  <c r="CX86" i="9" s="1"/>
  <c r="CY86" i="9" a="1"/>
  <c r="CY86" i="9" s="1"/>
  <c r="CZ86" i="9" a="1"/>
  <c r="CZ86" i="9" s="1"/>
  <c r="CV87" i="9" a="1"/>
  <c r="CV87" i="9" s="1"/>
  <c r="CW87" i="9" a="1"/>
  <c r="CW87" i="9" s="1"/>
  <c r="CX87" i="9" a="1"/>
  <c r="CX87" i="9" s="1"/>
  <c r="CY87" i="9" a="1"/>
  <c r="CY87" i="9" s="1"/>
  <c r="CZ87" i="9" a="1"/>
  <c r="CZ87" i="9" s="1"/>
  <c r="CV88" i="9" a="1"/>
  <c r="CV88" i="9" s="1"/>
  <c r="CW88" i="9" a="1"/>
  <c r="CW88" i="9" s="1"/>
  <c r="CX88" i="9" a="1"/>
  <c r="CX88" i="9" s="1"/>
  <c r="CY88" i="9" a="1"/>
  <c r="CY88" i="9" s="1"/>
  <c r="CZ88" i="9" a="1"/>
  <c r="CZ88" i="9" s="1"/>
  <c r="CV89" i="9" a="1"/>
  <c r="CV89" i="9" s="1"/>
  <c r="CW89" i="9" a="1"/>
  <c r="CW89" i="9" s="1"/>
  <c r="CX89" i="9" a="1"/>
  <c r="CX89" i="9" s="1"/>
  <c r="CY89" i="9" a="1"/>
  <c r="CY89" i="9" s="1"/>
  <c r="CZ89" i="9" a="1"/>
  <c r="CZ89" i="9" s="1"/>
  <c r="CV90" i="9" a="1"/>
  <c r="CV90" i="9" s="1"/>
  <c r="CW90" i="9" a="1"/>
  <c r="CW90" i="9" s="1"/>
  <c r="CX90" i="9" a="1"/>
  <c r="CX90" i="9" s="1"/>
  <c r="CY90" i="9" a="1"/>
  <c r="CY90" i="9" s="1"/>
  <c r="CZ90" i="9" a="1"/>
  <c r="CZ90" i="9" s="1"/>
  <c r="CV91" i="9" a="1"/>
  <c r="CV91" i="9" s="1"/>
  <c r="CW91" i="9" a="1"/>
  <c r="CW91" i="9" s="1"/>
  <c r="CX91" i="9" a="1"/>
  <c r="CX91" i="9" s="1"/>
  <c r="CY91" i="9" a="1"/>
  <c r="CY91" i="9" s="1"/>
  <c r="CZ91" i="9" a="1"/>
  <c r="CZ91" i="9" s="1"/>
  <c r="CV92" i="9" a="1"/>
  <c r="CV92" i="9" s="1"/>
  <c r="CW92" i="9" a="1"/>
  <c r="CW92" i="9" s="1"/>
  <c r="CX92" i="9" a="1"/>
  <c r="CX92" i="9" s="1"/>
  <c r="CY92" i="9" a="1"/>
  <c r="CY92" i="9" s="1"/>
  <c r="CZ92" i="9" a="1"/>
  <c r="CZ92" i="9" s="1"/>
  <c r="CV93" i="9" a="1"/>
  <c r="CV93" i="9" s="1"/>
  <c r="CW93" i="9" a="1"/>
  <c r="CW93" i="9" s="1"/>
  <c r="CX93" i="9" a="1"/>
  <c r="CX93" i="9" s="1"/>
  <c r="CY93" i="9" a="1"/>
  <c r="CY93" i="9" s="1"/>
  <c r="CZ93" i="9" a="1"/>
  <c r="CZ93" i="9" s="1"/>
  <c r="CV94" i="9" a="1"/>
  <c r="CV94" i="9" s="1"/>
  <c r="CW94" i="9" a="1"/>
  <c r="CW94" i="9" s="1"/>
  <c r="CX94" i="9" a="1"/>
  <c r="CX94" i="9" s="1"/>
  <c r="CY94" i="9" a="1"/>
  <c r="CY94" i="9" s="1"/>
  <c r="CZ94" i="9" a="1"/>
  <c r="CZ94" i="9" s="1"/>
  <c r="CV95" i="9" a="1"/>
  <c r="CV95" i="9" s="1"/>
  <c r="CW95" i="9" a="1"/>
  <c r="CW95" i="9" s="1"/>
  <c r="CX95" i="9" a="1"/>
  <c r="CX95" i="9" s="1"/>
  <c r="CY95" i="9" a="1"/>
  <c r="CY95" i="9" s="1"/>
  <c r="CZ95" i="9" a="1"/>
  <c r="CZ95" i="9" s="1"/>
  <c r="CV96" i="9" a="1"/>
  <c r="CV96" i="9" s="1"/>
  <c r="CW96" i="9" a="1"/>
  <c r="CW96" i="9" s="1"/>
  <c r="CX96" i="9" a="1"/>
  <c r="CX96" i="9" s="1"/>
  <c r="CY96" i="9" a="1"/>
  <c r="CY96" i="9" s="1"/>
  <c r="CZ96" i="9" a="1"/>
  <c r="CZ96" i="9" s="1"/>
  <c r="CV97" i="9" a="1"/>
  <c r="CV97" i="9" s="1"/>
  <c r="CW97" i="9" a="1"/>
  <c r="CW97" i="9" s="1"/>
  <c r="CX97" i="9" a="1"/>
  <c r="CX97" i="9" s="1"/>
  <c r="CY97" i="9" a="1"/>
  <c r="CY97" i="9" s="1"/>
  <c r="CZ97" i="9" a="1"/>
  <c r="CZ97" i="9" s="1"/>
  <c r="CV98" i="9" a="1"/>
  <c r="CV98" i="9" s="1"/>
  <c r="CW98" i="9" a="1"/>
  <c r="CW98" i="9" s="1"/>
  <c r="CX98" i="9" a="1"/>
  <c r="CX98" i="9" s="1"/>
  <c r="CY98" i="9" a="1"/>
  <c r="CY98" i="9" s="1"/>
  <c r="CZ98" i="9" a="1"/>
  <c r="CZ98" i="9" s="1"/>
  <c r="CX7" i="9" a="1"/>
  <c r="CX7" i="9" s="1"/>
  <c r="CV7" i="9" a="1"/>
  <c r="CV7" i="9" s="1"/>
  <c r="BY8" i="4" a="1"/>
  <c r="BY8" i="4" s="1"/>
  <c r="BZ8" i="4" a="1"/>
  <c r="BZ8" i="4" s="1"/>
  <c r="CA8" i="4" a="1"/>
  <c r="CA8" i="4" s="1"/>
  <c r="CB8" i="4" a="1"/>
  <c r="CB8" i="4" s="1"/>
  <c r="CC8" i="4" a="1"/>
  <c r="CC8" i="4" s="1"/>
  <c r="BY9" i="4" a="1"/>
  <c r="BY9" i="4" s="1"/>
  <c r="BZ9" i="4" a="1"/>
  <c r="BZ9" i="4" s="1"/>
  <c r="CA9" i="4" a="1"/>
  <c r="CA9" i="4" s="1"/>
  <c r="CB9" i="4" a="1"/>
  <c r="CB9" i="4" s="1"/>
  <c r="CC9" i="4" a="1"/>
  <c r="CC9" i="4" s="1"/>
  <c r="BY10" i="4" a="1"/>
  <c r="BY10" i="4" s="1"/>
  <c r="BZ10" i="4" a="1"/>
  <c r="BZ10" i="4" s="1"/>
  <c r="CA10" i="4" a="1"/>
  <c r="CA10" i="4" s="1"/>
  <c r="CB10" i="4" a="1"/>
  <c r="CB10" i="4" s="1"/>
  <c r="CC10" i="4" a="1"/>
  <c r="CC10" i="4" s="1"/>
  <c r="BY11" i="4" a="1"/>
  <c r="BY11" i="4" s="1"/>
  <c r="BZ11" i="4" a="1"/>
  <c r="BZ11" i="4" s="1"/>
  <c r="CA11" i="4" a="1"/>
  <c r="CA11" i="4" s="1"/>
  <c r="CB11" i="4" a="1"/>
  <c r="CB11" i="4" s="1"/>
  <c r="CC11" i="4" a="1"/>
  <c r="CC11" i="4" s="1"/>
  <c r="BY12" i="4" a="1"/>
  <c r="BY12" i="4" s="1"/>
  <c r="BZ12" i="4" a="1"/>
  <c r="BZ12" i="4" s="1"/>
  <c r="CA12" i="4" a="1"/>
  <c r="CA12" i="4" s="1"/>
  <c r="CB12" i="4" a="1"/>
  <c r="CB12" i="4" s="1"/>
  <c r="CC12" i="4" a="1"/>
  <c r="CC12" i="4" s="1"/>
  <c r="BY13" i="4" a="1"/>
  <c r="BY13" i="4" s="1"/>
  <c r="BZ13" i="4" a="1"/>
  <c r="BZ13" i="4" s="1"/>
  <c r="CA13" i="4" a="1"/>
  <c r="CA13" i="4" s="1"/>
  <c r="CB13" i="4" a="1"/>
  <c r="CB13" i="4" s="1"/>
  <c r="CC13" i="4" a="1"/>
  <c r="CC13" i="4" s="1"/>
  <c r="BY14" i="4" a="1"/>
  <c r="BY14" i="4" s="1"/>
  <c r="BZ14" i="4" a="1"/>
  <c r="BZ14" i="4" s="1"/>
  <c r="CA14" i="4" a="1"/>
  <c r="CA14" i="4" s="1"/>
  <c r="CB14" i="4" a="1"/>
  <c r="CB14" i="4" s="1"/>
  <c r="CC14" i="4" a="1"/>
  <c r="CC14" i="4" s="1"/>
  <c r="BY15" i="4" a="1"/>
  <c r="BY15" i="4" s="1"/>
  <c r="BZ15" i="4" a="1"/>
  <c r="BZ15" i="4" s="1"/>
  <c r="CA15" i="4" a="1"/>
  <c r="CA15" i="4" s="1"/>
  <c r="CB15" i="4" a="1"/>
  <c r="CB15" i="4" s="1"/>
  <c r="CC15" i="4" a="1"/>
  <c r="CC15" i="4" s="1"/>
  <c r="BY16" i="4" a="1"/>
  <c r="BY16" i="4" s="1"/>
  <c r="BZ16" i="4" a="1"/>
  <c r="BZ16" i="4" s="1"/>
  <c r="CA16" i="4" a="1"/>
  <c r="CA16" i="4" s="1"/>
  <c r="CB16" i="4" a="1"/>
  <c r="CB16" i="4" s="1"/>
  <c r="CC16" i="4" a="1"/>
  <c r="CC16" i="4" s="1"/>
  <c r="BY17" i="4" a="1"/>
  <c r="BY17" i="4" s="1"/>
  <c r="BZ17" i="4" a="1"/>
  <c r="BZ17" i="4" s="1"/>
  <c r="CA17" i="4" a="1"/>
  <c r="CA17" i="4" s="1"/>
  <c r="CB17" i="4" a="1"/>
  <c r="CB17" i="4" s="1"/>
  <c r="CC17" i="4" a="1"/>
  <c r="CC17" i="4" s="1"/>
  <c r="BY18" i="4" a="1"/>
  <c r="BY18" i="4" s="1"/>
  <c r="BZ18" i="4" a="1"/>
  <c r="BZ18" i="4" s="1"/>
  <c r="CA18" i="4" a="1"/>
  <c r="CA18" i="4" s="1"/>
  <c r="CB18" i="4" a="1"/>
  <c r="CB18" i="4" s="1"/>
  <c r="CC18" i="4" a="1"/>
  <c r="CC18" i="4" s="1"/>
  <c r="BY19" i="4" a="1"/>
  <c r="BY19" i="4" s="1"/>
  <c r="BZ19" i="4" a="1"/>
  <c r="BZ19" i="4" s="1"/>
  <c r="CA19" i="4" a="1"/>
  <c r="CA19" i="4" s="1"/>
  <c r="CB19" i="4" a="1"/>
  <c r="CB19" i="4" s="1"/>
  <c r="CC19" i="4" a="1"/>
  <c r="CC19" i="4" s="1"/>
  <c r="BY20" i="4" a="1"/>
  <c r="BY20" i="4" s="1"/>
  <c r="BZ20" i="4" a="1"/>
  <c r="BZ20" i="4" s="1"/>
  <c r="CA20" i="4" a="1"/>
  <c r="CA20" i="4" s="1"/>
  <c r="CB20" i="4" a="1"/>
  <c r="CB20" i="4" s="1"/>
  <c r="CC20" i="4" a="1"/>
  <c r="CC20" i="4" s="1"/>
  <c r="BY21" i="4" a="1"/>
  <c r="BY21" i="4" s="1"/>
  <c r="BZ21" i="4" a="1"/>
  <c r="BZ21" i="4" s="1"/>
  <c r="CA21" i="4" a="1"/>
  <c r="CA21" i="4" s="1"/>
  <c r="CB21" i="4" a="1"/>
  <c r="CB21" i="4" s="1"/>
  <c r="CC21" i="4" a="1"/>
  <c r="CC21" i="4" s="1"/>
  <c r="BY22" i="4" a="1"/>
  <c r="BY22" i="4" s="1"/>
  <c r="BZ22" i="4" a="1"/>
  <c r="BZ22" i="4" s="1"/>
  <c r="CA22" i="4" a="1"/>
  <c r="CA22" i="4" s="1"/>
  <c r="CB22" i="4" a="1"/>
  <c r="CB22" i="4" s="1"/>
  <c r="CC22" i="4" a="1"/>
  <c r="CC22" i="4" s="1"/>
  <c r="BY23" i="4" a="1"/>
  <c r="BY23" i="4" s="1"/>
  <c r="BZ23" i="4" a="1"/>
  <c r="BZ23" i="4" s="1"/>
  <c r="CA23" i="4" a="1"/>
  <c r="CA23" i="4" s="1"/>
  <c r="CB23" i="4" a="1"/>
  <c r="CB23" i="4" s="1"/>
  <c r="CC23" i="4" a="1"/>
  <c r="CC23" i="4" s="1"/>
  <c r="BY24" i="4" a="1"/>
  <c r="BY24" i="4" s="1"/>
  <c r="BZ24" i="4" a="1"/>
  <c r="BZ24" i="4" s="1"/>
  <c r="CA24" i="4" a="1"/>
  <c r="CA24" i="4" s="1"/>
  <c r="CB24" i="4" a="1"/>
  <c r="CB24" i="4" s="1"/>
  <c r="CC24" i="4" a="1"/>
  <c r="CC24" i="4" s="1"/>
  <c r="BY25" i="4" a="1"/>
  <c r="BY25" i="4" s="1"/>
  <c r="BZ25" i="4" a="1"/>
  <c r="BZ25" i="4" s="1"/>
  <c r="CA25" i="4" a="1"/>
  <c r="CA25" i="4" s="1"/>
  <c r="CB25" i="4" a="1"/>
  <c r="CB25" i="4" s="1"/>
  <c r="CC25" i="4" a="1"/>
  <c r="CC25" i="4" s="1"/>
  <c r="BY26" i="4" a="1"/>
  <c r="BY26" i="4" s="1"/>
  <c r="BZ26" i="4" a="1"/>
  <c r="BZ26" i="4" s="1"/>
  <c r="CA26" i="4" a="1"/>
  <c r="CA26" i="4" s="1"/>
  <c r="CB26" i="4" a="1"/>
  <c r="CB26" i="4" s="1"/>
  <c r="CC26" i="4" a="1"/>
  <c r="CC26" i="4" s="1"/>
  <c r="BY27" i="4" a="1"/>
  <c r="BY27" i="4" s="1"/>
  <c r="BZ27" i="4" a="1"/>
  <c r="BZ27" i="4" s="1"/>
  <c r="CA27" i="4" a="1"/>
  <c r="CA27" i="4" s="1"/>
  <c r="CB27" i="4" a="1"/>
  <c r="CB27" i="4" s="1"/>
  <c r="CC27" i="4" a="1"/>
  <c r="CC27" i="4" s="1"/>
  <c r="BY28" i="4" a="1"/>
  <c r="BY28" i="4" s="1"/>
  <c r="BZ28" i="4" a="1"/>
  <c r="BZ28" i="4" s="1"/>
  <c r="CA28" i="4" a="1"/>
  <c r="CA28" i="4" s="1"/>
  <c r="CB28" i="4" a="1"/>
  <c r="CB28" i="4" s="1"/>
  <c r="CC28" i="4" a="1"/>
  <c r="CC28" i="4" s="1"/>
  <c r="BY29" i="4" a="1"/>
  <c r="BY29" i="4" s="1"/>
  <c r="BZ29" i="4" a="1"/>
  <c r="BZ29" i="4" s="1"/>
  <c r="CA29" i="4" a="1"/>
  <c r="CA29" i="4" s="1"/>
  <c r="CB29" i="4" a="1"/>
  <c r="CB29" i="4" s="1"/>
  <c r="CC29" i="4" a="1"/>
  <c r="CC29" i="4" s="1"/>
  <c r="BY30" i="4" a="1"/>
  <c r="BY30" i="4" s="1"/>
  <c r="BZ30" i="4" a="1"/>
  <c r="BZ30" i="4" s="1"/>
  <c r="CA30" i="4" a="1"/>
  <c r="CA30" i="4" s="1"/>
  <c r="CB30" i="4" a="1"/>
  <c r="CB30" i="4" s="1"/>
  <c r="CC30" i="4" a="1"/>
  <c r="CC30" i="4" s="1"/>
  <c r="BY31" i="4" a="1"/>
  <c r="BY31" i="4" s="1"/>
  <c r="BZ31" i="4" a="1"/>
  <c r="BZ31" i="4" s="1"/>
  <c r="CA31" i="4" a="1"/>
  <c r="CA31" i="4" s="1"/>
  <c r="CB31" i="4" a="1"/>
  <c r="CB31" i="4" s="1"/>
  <c r="CC31" i="4" a="1"/>
  <c r="CC31" i="4" s="1"/>
  <c r="BY32" i="4" a="1"/>
  <c r="BY32" i="4" s="1"/>
  <c r="BZ32" i="4" a="1"/>
  <c r="BZ32" i="4" s="1"/>
  <c r="CA32" i="4" a="1"/>
  <c r="CA32" i="4" s="1"/>
  <c r="CB32" i="4" a="1"/>
  <c r="CB32" i="4" s="1"/>
  <c r="CC32" i="4" a="1"/>
  <c r="CC32" i="4" s="1"/>
  <c r="BY33" i="4" a="1"/>
  <c r="BY33" i="4" s="1"/>
  <c r="BZ33" i="4" a="1"/>
  <c r="BZ33" i="4" s="1"/>
  <c r="CA33" i="4" a="1"/>
  <c r="CA33" i="4" s="1"/>
  <c r="CB33" i="4" a="1"/>
  <c r="CB33" i="4" s="1"/>
  <c r="CC33" i="4" a="1"/>
  <c r="CC33" i="4" s="1"/>
  <c r="BY34" i="4" a="1"/>
  <c r="BY34" i="4" s="1"/>
  <c r="BZ34" i="4" a="1"/>
  <c r="BZ34" i="4" s="1"/>
  <c r="CA34" i="4" a="1"/>
  <c r="CA34" i="4" s="1"/>
  <c r="CB34" i="4" a="1"/>
  <c r="CB34" i="4" s="1"/>
  <c r="CC34" i="4" a="1"/>
  <c r="CC34" i="4" s="1"/>
  <c r="BY35" i="4" a="1"/>
  <c r="BY35" i="4" s="1"/>
  <c r="BZ35" i="4" a="1"/>
  <c r="BZ35" i="4" s="1"/>
  <c r="CA35" i="4" a="1"/>
  <c r="CA35" i="4" s="1"/>
  <c r="CB35" i="4" a="1"/>
  <c r="CB35" i="4" s="1"/>
  <c r="CC35" i="4" a="1"/>
  <c r="CC35" i="4" s="1"/>
  <c r="BY36" i="4" a="1"/>
  <c r="BY36" i="4" s="1"/>
  <c r="BZ36" i="4" a="1"/>
  <c r="BZ36" i="4" s="1"/>
  <c r="CA36" i="4" a="1"/>
  <c r="CA36" i="4" s="1"/>
  <c r="CB36" i="4" a="1"/>
  <c r="CB36" i="4" s="1"/>
  <c r="CC36" i="4" a="1"/>
  <c r="CC36" i="4" s="1"/>
  <c r="BY37" i="4" a="1"/>
  <c r="BY37" i="4" s="1"/>
  <c r="BZ37" i="4" a="1"/>
  <c r="BZ37" i="4" s="1"/>
  <c r="CA37" i="4" a="1"/>
  <c r="CA37" i="4" s="1"/>
  <c r="CB37" i="4" a="1"/>
  <c r="CB37" i="4" s="1"/>
  <c r="CC37" i="4" a="1"/>
  <c r="CC37" i="4" s="1"/>
  <c r="BY38" i="4" a="1"/>
  <c r="BY38" i="4" s="1"/>
  <c r="BZ38" i="4" a="1"/>
  <c r="BZ38" i="4" s="1"/>
  <c r="CA38" i="4" a="1"/>
  <c r="CA38" i="4" s="1"/>
  <c r="CB38" i="4" a="1"/>
  <c r="CB38" i="4" s="1"/>
  <c r="CC38" i="4" a="1"/>
  <c r="CC38" i="4" s="1"/>
  <c r="BY39" i="4" a="1"/>
  <c r="BY39" i="4" s="1"/>
  <c r="BZ39" i="4" a="1"/>
  <c r="BZ39" i="4" s="1"/>
  <c r="CA39" i="4" a="1"/>
  <c r="CA39" i="4" s="1"/>
  <c r="CB39" i="4" a="1"/>
  <c r="CB39" i="4" s="1"/>
  <c r="CC39" i="4" a="1"/>
  <c r="CC39" i="4" s="1"/>
  <c r="BY40" i="4" a="1"/>
  <c r="BY40" i="4" s="1"/>
  <c r="BZ40" i="4" a="1"/>
  <c r="BZ40" i="4" s="1"/>
  <c r="CA40" i="4" a="1"/>
  <c r="CA40" i="4" s="1"/>
  <c r="CB40" i="4" a="1"/>
  <c r="CB40" i="4" s="1"/>
  <c r="CC40" i="4" a="1"/>
  <c r="CC40" i="4" s="1"/>
  <c r="BY41" i="4" a="1"/>
  <c r="BY41" i="4" s="1"/>
  <c r="BZ41" i="4" a="1"/>
  <c r="BZ41" i="4" s="1"/>
  <c r="CA41" i="4" a="1"/>
  <c r="CA41" i="4" s="1"/>
  <c r="CB41" i="4" a="1"/>
  <c r="CB41" i="4" s="1"/>
  <c r="CC41" i="4" a="1"/>
  <c r="CC41" i="4" s="1"/>
  <c r="BY42" i="4" a="1"/>
  <c r="BY42" i="4" s="1"/>
  <c r="BZ42" i="4" a="1"/>
  <c r="BZ42" i="4" s="1"/>
  <c r="CA42" i="4" a="1"/>
  <c r="CA42" i="4" s="1"/>
  <c r="CB42" i="4" a="1"/>
  <c r="CB42" i="4" s="1"/>
  <c r="CC42" i="4" a="1"/>
  <c r="CC42" i="4" s="1"/>
  <c r="BY43" i="4" a="1"/>
  <c r="BY43" i="4" s="1"/>
  <c r="BZ43" i="4" a="1"/>
  <c r="BZ43" i="4" s="1"/>
  <c r="CA43" i="4" a="1"/>
  <c r="CA43" i="4" s="1"/>
  <c r="CB43" i="4" a="1"/>
  <c r="CB43" i="4" s="1"/>
  <c r="CC43" i="4" a="1"/>
  <c r="CC43" i="4" s="1"/>
  <c r="BY44" i="4" a="1"/>
  <c r="BY44" i="4" s="1"/>
  <c r="BZ44" i="4" a="1"/>
  <c r="BZ44" i="4" s="1"/>
  <c r="CA44" i="4" a="1"/>
  <c r="CA44" i="4" s="1"/>
  <c r="CB44" i="4" a="1"/>
  <c r="CB44" i="4" s="1"/>
  <c r="CC44" i="4" a="1"/>
  <c r="CC44" i="4" s="1"/>
  <c r="BY45" i="4" a="1"/>
  <c r="BY45" i="4" s="1"/>
  <c r="BZ45" i="4" a="1"/>
  <c r="BZ45" i="4" s="1"/>
  <c r="CA45" i="4" a="1"/>
  <c r="CA45" i="4" s="1"/>
  <c r="CB45" i="4" a="1"/>
  <c r="CB45" i="4" s="1"/>
  <c r="CC45" i="4" a="1"/>
  <c r="CC45" i="4" s="1"/>
  <c r="BY46" i="4" a="1"/>
  <c r="BY46" i="4" s="1"/>
  <c r="BZ46" i="4" a="1"/>
  <c r="BZ46" i="4" s="1"/>
  <c r="CA46" i="4" a="1"/>
  <c r="CA46" i="4" s="1"/>
  <c r="CB46" i="4" a="1"/>
  <c r="CB46" i="4" s="1"/>
  <c r="CC46" i="4" a="1"/>
  <c r="CC46" i="4" s="1"/>
  <c r="BY47" i="4" a="1"/>
  <c r="BY47" i="4" s="1"/>
  <c r="BZ47" i="4" a="1"/>
  <c r="BZ47" i="4" s="1"/>
  <c r="CA47" i="4" a="1"/>
  <c r="CA47" i="4" s="1"/>
  <c r="CB47" i="4" a="1"/>
  <c r="CB47" i="4" s="1"/>
  <c r="CC47" i="4" a="1"/>
  <c r="CC47" i="4" s="1"/>
  <c r="BY48" i="4" a="1"/>
  <c r="BY48" i="4" s="1"/>
  <c r="BZ48" i="4" a="1"/>
  <c r="BZ48" i="4" s="1"/>
  <c r="CA48" i="4" a="1"/>
  <c r="CA48" i="4" s="1"/>
  <c r="CB48" i="4" a="1"/>
  <c r="CB48" i="4" s="1"/>
  <c r="CC48" i="4" a="1"/>
  <c r="CC48" i="4" s="1"/>
  <c r="BY49" i="4" a="1"/>
  <c r="BY49" i="4" s="1"/>
  <c r="BZ49" i="4" a="1"/>
  <c r="BZ49" i="4" s="1"/>
  <c r="CA49" i="4" a="1"/>
  <c r="CA49" i="4" s="1"/>
  <c r="CB49" i="4" a="1"/>
  <c r="CB49" i="4" s="1"/>
  <c r="CC49" i="4" a="1"/>
  <c r="CC49" i="4" s="1"/>
  <c r="BY50" i="4" a="1"/>
  <c r="BY50" i="4" s="1"/>
  <c r="BZ50" i="4" a="1"/>
  <c r="BZ50" i="4" s="1"/>
  <c r="CA50" i="4" a="1"/>
  <c r="CA50" i="4" s="1"/>
  <c r="CB50" i="4" a="1"/>
  <c r="CB50" i="4" s="1"/>
  <c r="CC50" i="4" a="1"/>
  <c r="CC50" i="4" s="1"/>
  <c r="BY51" i="4" a="1"/>
  <c r="BY51" i="4" s="1"/>
  <c r="BZ51" i="4" a="1"/>
  <c r="BZ51" i="4" s="1"/>
  <c r="CA51" i="4" a="1"/>
  <c r="CA51" i="4" s="1"/>
  <c r="CB51" i="4" a="1"/>
  <c r="CB51" i="4" s="1"/>
  <c r="CC51" i="4" a="1"/>
  <c r="CC51" i="4" s="1"/>
  <c r="BY52" i="4" a="1"/>
  <c r="BY52" i="4" s="1"/>
  <c r="BZ52" i="4" a="1"/>
  <c r="BZ52" i="4" s="1"/>
  <c r="CA52" i="4" a="1"/>
  <c r="CA52" i="4" s="1"/>
  <c r="CB52" i="4" a="1"/>
  <c r="CB52" i="4" s="1"/>
  <c r="CC52" i="4" a="1"/>
  <c r="CC52" i="4" s="1"/>
  <c r="BY53" i="4" a="1"/>
  <c r="BY53" i="4" s="1"/>
  <c r="BZ53" i="4" a="1"/>
  <c r="BZ53" i="4" s="1"/>
  <c r="CA53" i="4" a="1"/>
  <c r="CA53" i="4" s="1"/>
  <c r="CB53" i="4" a="1"/>
  <c r="CB53" i="4" s="1"/>
  <c r="CC53" i="4" a="1"/>
  <c r="CC53" i="4" s="1"/>
  <c r="BY54" i="4" a="1"/>
  <c r="BY54" i="4" s="1"/>
  <c r="BZ54" i="4" a="1"/>
  <c r="BZ54" i="4" s="1"/>
  <c r="CA54" i="4" a="1"/>
  <c r="CA54" i="4" s="1"/>
  <c r="CB54" i="4" a="1"/>
  <c r="CB54" i="4" s="1"/>
  <c r="CC54" i="4" a="1"/>
  <c r="CC54" i="4" s="1"/>
  <c r="BY55" i="4" a="1"/>
  <c r="BY55" i="4" s="1"/>
  <c r="BZ55" i="4" a="1"/>
  <c r="BZ55" i="4" s="1"/>
  <c r="CA55" i="4" a="1"/>
  <c r="CA55" i="4" s="1"/>
  <c r="CB55" i="4" a="1"/>
  <c r="CB55" i="4" s="1"/>
  <c r="CC55" i="4" a="1"/>
  <c r="CC55" i="4" s="1"/>
  <c r="BY56" i="4" a="1"/>
  <c r="BY56" i="4" s="1"/>
  <c r="BZ56" i="4" a="1"/>
  <c r="BZ56" i="4" s="1"/>
  <c r="CA56" i="4" a="1"/>
  <c r="CA56" i="4" s="1"/>
  <c r="CB56" i="4" a="1"/>
  <c r="CB56" i="4" s="1"/>
  <c r="CC56" i="4" a="1"/>
  <c r="CC56" i="4" s="1"/>
  <c r="BY57" i="4" a="1"/>
  <c r="BY57" i="4" s="1"/>
  <c r="BZ57" i="4" a="1"/>
  <c r="BZ57" i="4" s="1"/>
  <c r="CA57" i="4" a="1"/>
  <c r="CA57" i="4" s="1"/>
  <c r="CB57" i="4" a="1"/>
  <c r="CB57" i="4" s="1"/>
  <c r="CC57" i="4" a="1"/>
  <c r="CC57" i="4" s="1"/>
  <c r="BY58" i="4" a="1"/>
  <c r="BY58" i="4" s="1"/>
  <c r="BZ58" i="4" a="1"/>
  <c r="BZ58" i="4" s="1"/>
  <c r="CA58" i="4" a="1"/>
  <c r="CA58" i="4" s="1"/>
  <c r="CB58" i="4" a="1"/>
  <c r="CB58" i="4" s="1"/>
  <c r="CC58" i="4" a="1"/>
  <c r="CC58" i="4" s="1"/>
  <c r="BY59" i="4" a="1"/>
  <c r="BY59" i="4" s="1"/>
  <c r="BZ59" i="4" a="1"/>
  <c r="BZ59" i="4" s="1"/>
  <c r="CA59" i="4" a="1"/>
  <c r="CA59" i="4" s="1"/>
  <c r="CB59" i="4" a="1"/>
  <c r="CB59" i="4" s="1"/>
  <c r="CC59" i="4" a="1"/>
  <c r="CC59" i="4" s="1"/>
  <c r="BY60" i="4" a="1"/>
  <c r="BY60" i="4" s="1"/>
  <c r="BZ60" i="4" a="1"/>
  <c r="BZ60" i="4" s="1"/>
  <c r="CA60" i="4" a="1"/>
  <c r="CA60" i="4" s="1"/>
  <c r="CB60" i="4" a="1"/>
  <c r="CB60" i="4" s="1"/>
  <c r="CC60" i="4" a="1"/>
  <c r="CC60" i="4" s="1"/>
  <c r="BY61" i="4" a="1"/>
  <c r="BY61" i="4" s="1"/>
  <c r="BZ61" i="4" a="1"/>
  <c r="BZ61" i="4" s="1"/>
  <c r="CA61" i="4" a="1"/>
  <c r="CA61" i="4" s="1"/>
  <c r="CB61" i="4" a="1"/>
  <c r="CB61" i="4" s="1"/>
  <c r="CC61" i="4" a="1"/>
  <c r="CC61" i="4" s="1"/>
  <c r="BY62" i="4" a="1"/>
  <c r="BY62" i="4" s="1"/>
  <c r="BZ62" i="4" a="1"/>
  <c r="BZ62" i="4" s="1"/>
  <c r="CA62" i="4" a="1"/>
  <c r="CA62" i="4" s="1"/>
  <c r="CB62" i="4" a="1"/>
  <c r="CB62" i="4" s="1"/>
  <c r="CC62" i="4" a="1"/>
  <c r="CC62" i="4" s="1"/>
  <c r="BY63" i="4" a="1"/>
  <c r="BY63" i="4" s="1"/>
  <c r="BZ63" i="4" a="1"/>
  <c r="BZ63" i="4" s="1"/>
  <c r="CA63" i="4" a="1"/>
  <c r="CA63" i="4" s="1"/>
  <c r="CB63" i="4" a="1"/>
  <c r="CB63" i="4" s="1"/>
  <c r="CC63" i="4" a="1"/>
  <c r="CC63" i="4" s="1"/>
  <c r="BY64" i="4" a="1"/>
  <c r="BY64" i="4" s="1"/>
  <c r="BZ64" i="4" a="1"/>
  <c r="BZ64" i="4" s="1"/>
  <c r="CA64" i="4" a="1"/>
  <c r="CA64" i="4" s="1"/>
  <c r="CB64" i="4" a="1"/>
  <c r="CB64" i="4" s="1"/>
  <c r="CC64" i="4" a="1"/>
  <c r="CC64" i="4" s="1"/>
  <c r="BY65" i="4" a="1"/>
  <c r="BY65" i="4" s="1"/>
  <c r="BZ65" i="4" a="1"/>
  <c r="BZ65" i="4" s="1"/>
  <c r="CA65" i="4" a="1"/>
  <c r="CA65" i="4" s="1"/>
  <c r="CB65" i="4" a="1"/>
  <c r="CB65" i="4" s="1"/>
  <c r="CC65" i="4" a="1"/>
  <c r="CC65" i="4" s="1"/>
  <c r="BY66" i="4" a="1"/>
  <c r="BY66" i="4" s="1"/>
  <c r="BZ66" i="4" a="1"/>
  <c r="BZ66" i="4" s="1"/>
  <c r="CA66" i="4" a="1"/>
  <c r="CA66" i="4" s="1"/>
  <c r="CB66" i="4" a="1"/>
  <c r="CB66" i="4" s="1"/>
  <c r="CC66" i="4" a="1"/>
  <c r="CC66" i="4" s="1"/>
  <c r="BY67" i="4" a="1"/>
  <c r="BY67" i="4" s="1"/>
  <c r="BZ67" i="4" a="1"/>
  <c r="BZ67" i="4" s="1"/>
  <c r="CA67" i="4" a="1"/>
  <c r="CA67" i="4" s="1"/>
  <c r="CB67" i="4" a="1"/>
  <c r="CB67" i="4" s="1"/>
  <c r="CC67" i="4" a="1"/>
  <c r="CC67" i="4" s="1"/>
  <c r="BY68" i="4" a="1"/>
  <c r="BY68" i="4" s="1"/>
  <c r="BZ68" i="4" a="1"/>
  <c r="BZ68" i="4" s="1"/>
  <c r="CA68" i="4" a="1"/>
  <c r="CA68" i="4" s="1"/>
  <c r="CB68" i="4" a="1"/>
  <c r="CB68" i="4" s="1"/>
  <c r="CC68" i="4" a="1"/>
  <c r="CC68" i="4" s="1"/>
  <c r="BY69" i="4" a="1"/>
  <c r="BY69" i="4" s="1"/>
  <c r="BZ69" i="4" a="1"/>
  <c r="BZ69" i="4" s="1"/>
  <c r="CA69" i="4" a="1"/>
  <c r="CA69" i="4" s="1"/>
  <c r="CB69" i="4" a="1"/>
  <c r="CB69" i="4" s="1"/>
  <c r="CC69" i="4" a="1"/>
  <c r="CC69" i="4" s="1"/>
  <c r="BY70" i="4" a="1"/>
  <c r="BY70" i="4" s="1"/>
  <c r="BZ70" i="4" a="1"/>
  <c r="BZ70" i="4" s="1"/>
  <c r="CA70" i="4" a="1"/>
  <c r="CA70" i="4" s="1"/>
  <c r="CB70" i="4" a="1"/>
  <c r="CB70" i="4" s="1"/>
  <c r="CC70" i="4" a="1"/>
  <c r="CC70" i="4" s="1"/>
  <c r="BY71" i="4" a="1"/>
  <c r="BY71" i="4" s="1"/>
  <c r="BZ71" i="4" a="1"/>
  <c r="BZ71" i="4" s="1"/>
  <c r="CA71" i="4" a="1"/>
  <c r="CA71" i="4" s="1"/>
  <c r="CB71" i="4" a="1"/>
  <c r="CB71" i="4" s="1"/>
  <c r="CC71" i="4" a="1"/>
  <c r="CC71" i="4" s="1"/>
  <c r="BY72" i="4" a="1"/>
  <c r="BY72" i="4" s="1"/>
  <c r="BZ72" i="4" a="1"/>
  <c r="BZ72" i="4" s="1"/>
  <c r="CA72" i="4" a="1"/>
  <c r="CA72" i="4" s="1"/>
  <c r="CB72" i="4" a="1"/>
  <c r="CB72" i="4" s="1"/>
  <c r="CC72" i="4" a="1"/>
  <c r="CC72" i="4" s="1"/>
  <c r="BY73" i="4" a="1"/>
  <c r="BY73" i="4" s="1"/>
  <c r="BZ73" i="4" a="1"/>
  <c r="BZ73" i="4" s="1"/>
  <c r="CA73" i="4" a="1"/>
  <c r="CA73" i="4" s="1"/>
  <c r="CB73" i="4" a="1"/>
  <c r="CB73" i="4" s="1"/>
  <c r="CC73" i="4" a="1"/>
  <c r="CC73" i="4" s="1"/>
  <c r="BY74" i="4" a="1"/>
  <c r="BY74" i="4" s="1"/>
  <c r="BZ74" i="4" a="1"/>
  <c r="BZ74" i="4" s="1"/>
  <c r="CA74" i="4" a="1"/>
  <c r="CA74" i="4" s="1"/>
  <c r="CB74" i="4" a="1"/>
  <c r="CB74" i="4" s="1"/>
  <c r="CC74" i="4" a="1"/>
  <c r="CC74" i="4" s="1"/>
  <c r="BY75" i="4" a="1"/>
  <c r="BY75" i="4" s="1"/>
  <c r="BZ75" i="4" a="1"/>
  <c r="BZ75" i="4" s="1"/>
  <c r="CA75" i="4" a="1"/>
  <c r="CA75" i="4" s="1"/>
  <c r="CB75" i="4" a="1"/>
  <c r="CB75" i="4" s="1"/>
  <c r="CC75" i="4" a="1"/>
  <c r="CC75" i="4" s="1"/>
  <c r="BY76" i="4" a="1"/>
  <c r="BY76" i="4" s="1"/>
  <c r="BZ76" i="4" a="1"/>
  <c r="BZ76" i="4" s="1"/>
  <c r="CA76" i="4" a="1"/>
  <c r="CA76" i="4" s="1"/>
  <c r="CB76" i="4" a="1"/>
  <c r="CB76" i="4" s="1"/>
  <c r="CC76" i="4" a="1"/>
  <c r="CC76" i="4" s="1"/>
  <c r="BY77" i="4" a="1"/>
  <c r="BY77" i="4" s="1"/>
  <c r="BZ77" i="4" a="1"/>
  <c r="BZ77" i="4" s="1"/>
  <c r="CA77" i="4" a="1"/>
  <c r="CA77" i="4" s="1"/>
  <c r="CB77" i="4" a="1"/>
  <c r="CB77" i="4" s="1"/>
  <c r="CC77" i="4" a="1"/>
  <c r="CC77" i="4" s="1"/>
  <c r="BY78" i="4" a="1"/>
  <c r="BY78" i="4" s="1"/>
  <c r="BZ78" i="4" a="1"/>
  <c r="BZ78" i="4" s="1"/>
  <c r="CA78" i="4" a="1"/>
  <c r="CA78" i="4" s="1"/>
  <c r="CB78" i="4" a="1"/>
  <c r="CB78" i="4" s="1"/>
  <c r="CC78" i="4" a="1"/>
  <c r="CC78" i="4" s="1"/>
  <c r="BY79" i="4" a="1"/>
  <c r="BY79" i="4" s="1"/>
  <c r="BZ79" i="4" a="1"/>
  <c r="BZ79" i="4" s="1"/>
  <c r="CA79" i="4" a="1"/>
  <c r="CA79" i="4" s="1"/>
  <c r="CB79" i="4" a="1"/>
  <c r="CB79" i="4" s="1"/>
  <c r="CC79" i="4" a="1"/>
  <c r="CC79" i="4" s="1"/>
  <c r="BY80" i="4" a="1"/>
  <c r="BY80" i="4" s="1"/>
  <c r="BZ80" i="4" a="1"/>
  <c r="BZ80" i="4" s="1"/>
  <c r="CA80" i="4" a="1"/>
  <c r="CA80" i="4" s="1"/>
  <c r="CB80" i="4" a="1"/>
  <c r="CB80" i="4" s="1"/>
  <c r="CC80" i="4" a="1"/>
  <c r="CC80" i="4" s="1"/>
  <c r="BY81" i="4" a="1"/>
  <c r="BY81" i="4" s="1"/>
  <c r="BZ81" i="4" a="1"/>
  <c r="BZ81" i="4" s="1"/>
  <c r="CA81" i="4" a="1"/>
  <c r="CA81" i="4" s="1"/>
  <c r="CB81" i="4" a="1"/>
  <c r="CB81" i="4" s="1"/>
  <c r="CC81" i="4" a="1"/>
  <c r="CC81" i="4" s="1"/>
  <c r="BY82" i="4" a="1"/>
  <c r="BY82" i="4" s="1"/>
  <c r="BZ82" i="4" a="1"/>
  <c r="BZ82" i="4" s="1"/>
  <c r="CA82" i="4" a="1"/>
  <c r="CA82" i="4" s="1"/>
  <c r="CB82" i="4" a="1"/>
  <c r="CB82" i="4" s="1"/>
  <c r="CC82" i="4" a="1"/>
  <c r="CC82" i="4" s="1"/>
  <c r="BY83" i="4" a="1"/>
  <c r="BY83" i="4" s="1"/>
  <c r="BZ83" i="4" a="1"/>
  <c r="BZ83" i="4" s="1"/>
  <c r="CA83" i="4" a="1"/>
  <c r="CA83" i="4" s="1"/>
  <c r="CB83" i="4" a="1"/>
  <c r="CB83" i="4" s="1"/>
  <c r="CC83" i="4" a="1"/>
  <c r="CC83" i="4" s="1"/>
  <c r="BY84" i="4" a="1"/>
  <c r="BY84" i="4" s="1"/>
  <c r="BZ84" i="4" a="1"/>
  <c r="BZ84" i="4" s="1"/>
  <c r="CA84" i="4" a="1"/>
  <c r="CA84" i="4" s="1"/>
  <c r="CB84" i="4" a="1"/>
  <c r="CB84" i="4" s="1"/>
  <c r="CC84" i="4" a="1"/>
  <c r="CC84" i="4" s="1"/>
  <c r="BY85" i="4" a="1"/>
  <c r="BY85" i="4" s="1"/>
  <c r="BZ85" i="4" a="1"/>
  <c r="BZ85" i="4" s="1"/>
  <c r="CA85" i="4" a="1"/>
  <c r="CA85" i="4" s="1"/>
  <c r="CB85" i="4" a="1"/>
  <c r="CB85" i="4" s="1"/>
  <c r="CC85" i="4" a="1"/>
  <c r="CC85" i="4" s="1"/>
  <c r="BY86" i="4" a="1"/>
  <c r="BY86" i="4" s="1"/>
  <c r="BZ86" i="4" a="1"/>
  <c r="BZ86" i="4" s="1"/>
  <c r="CA86" i="4" a="1"/>
  <c r="CA86" i="4" s="1"/>
  <c r="CB86" i="4" a="1"/>
  <c r="CB86" i="4" s="1"/>
  <c r="CC86" i="4" a="1"/>
  <c r="CC86" i="4" s="1"/>
  <c r="BY87" i="4" a="1"/>
  <c r="BY87" i="4" s="1"/>
  <c r="BZ87" i="4" a="1"/>
  <c r="BZ87" i="4" s="1"/>
  <c r="CA87" i="4" a="1"/>
  <c r="CA87" i="4" s="1"/>
  <c r="CB87" i="4" a="1"/>
  <c r="CB87" i="4" s="1"/>
  <c r="CC87" i="4" a="1"/>
  <c r="CC87" i="4" s="1"/>
  <c r="BY88" i="4" a="1"/>
  <c r="BY88" i="4" s="1"/>
  <c r="BZ88" i="4" a="1"/>
  <c r="BZ88" i="4" s="1"/>
  <c r="CA88" i="4" a="1"/>
  <c r="CA88" i="4" s="1"/>
  <c r="CB88" i="4" a="1"/>
  <c r="CB88" i="4" s="1"/>
  <c r="CC88" i="4" a="1"/>
  <c r="CC88" i="4" s="1"/>
  <c r="BY89" i="4" a="1"/>
  <c r="BY89" i="4" s="1"/>
  <c r="BZ89" i="4" a="1"/>
  <c r="BZ89" i="4" s="1"/>
  <c r="CA89" i="4" a="1"/>
  <c r="CA89" i="4" s="1"/>
  <c r="CB89" i="4" a="1"/>
  <c r="CB89" i="4" s="1"/>
  <c r="CC89" i="4" a="1"/>
  <c r="CC89" i="4" s="1"/>
  <c r="BY90" i="4" a="1"/>
  <c r="BY90" i="4" s="1"/>
  <c r="BZ90" i="4" a="1"/>
  <c r="BZ90" i="4" s="1"/>
  <c r="CA90" i="4" a="1"/>
  <c r="CA90" i="4" s="1"/>
  <c r="CB90" i="4" a="1"/>
  <c r="CB90" i="4" s="1"/>
  <c r="CC90" i="4" a="1"/>
  <c r="CC90" i="4" s="1"/>
  <c r="BY91" i="4" a="1"/>
  <c r="BY91" i="4" s="1"/>
  <c r="BZ91" i="4" a="1"/>
  <c r="BZ91" i="4" s="1"/>
  <c r="CA91" i="4" a="1"/>
  <c r="CA91" i="4" s="1"/>
  <c r="CB91" i="4" a="1"/>
  <c r="CB91" i="4" s="1"/>
  <c r="CC91" i="4" a="1"/>
  <c r="CC91" i="4" s="1"/>
  <c r="BY92" i="4" a="1"/>
  <c r="BY92" i="4" s="1"/>
  <c r="BZ92" i="4" a="1"/>
  <c r="BZ92" i="4" s="1"/>
  <c r="CA92" i="4" a="1"/>
  <c r="CA92" i="4" s="1"/>
  <c r="CB92" i="4" a="1"/>
  <c r="CB92" i="4" s="1"/>
  <c r="CC92" i="4" a="1"/>
  <c r="CC92" i="4" s="1"/>
  <c r="BY93" i="4" a="1"/>
  <c r="BY93" i="4" s="1"/>
  <c r="BZ93" i="4" a="1"/>
  <c r="BZ93" i="4" s="1"/>
  <c r="CA93" i="4" a="1"/>
  <c r="CA93" i="4" s="1"/>
  <c r="CB93" i="4" a="1"/>
  <c r="CB93" i="4" s="1"/>
  <c r="CC93" i="4" a="1"/>
  <c r="CC93" i="4" s="1"/>
  <c r="BY94" i="4" a="1"/>
  <c r="BY94" i="4" s="1"/>
  <c r="BZ94" i="4" a="1"/>
  <c r="BZ94" i="4" s="1"/>
  <c r="CA94" i="4" a="1"/>
  <c r="CA94" i="4" s="1"/>
  <c r="CB94" i="4" a="1"/>
  <c r="CB94" i="4" s="1"/>
  <c r="CC94" i="4" a="1"/>
  <c r="CC94" i="4" s="1"/>
  <c r="BY95" i="4" a="1"/>
  <c r="BY95" i="4" s="1"/>
  <c r="BZ95" i="4" a="1"/>
  <c r="BZ95" i="4" s="1"/>
  <c r="CA95" i="4" a="1"/>
  <c r="CA95" i="4" s="1"/>
  <c r="CB95" i="4" a="1"/>
  <c r="CB95" i="4" s="1"/>
  <c r="CC95" i="4" a="1"/>
  <c r="CC95" i="4" s="1"/>
  <c r="BY96" i="4" a="1"/>
  <c r="BY96" i="4" s="1"/>
  <c r="BZ96" i="4" a="1"/>
  <c r="BZ96" i="4" s="1"/>
  <c r="CA96" i="4" a="1"/>
  <c r="CA96" i="4" s="1"/>
  <c r="CB96" i="4" a="1"/>
  <c r="CB96" i="4" s="1"/>
  <c r="CC96" i="4" a="1"/>
  <c r="CC96" i="4" s="1"/>
  <c r="BY97" i="4" a="1"/>
  <c r="BY97" i="4" s="1"/>
  <c r="BZ97" i="4" a="1"/>
  <c r="BZ97" i="4" s="1"/>
  <c r="CA97" i="4" a="1"/>
  <c r="CA97" i="4" s="1"/>
  <c r="CB97" i="4" a="1"/>
  <c r="CB97" i="4" s="1"/>
  <c r="CC97" i="4" a="1"/>
  <c r="CC97" i="4" s="1"/>
  <c r="BY98" i="4" a="1"/>
  <c r="BY98" i="4" s="1"/>
  <c r="BZ98" i="4" a="1"/>
  <c r="BZ98" i="4" s="1"/>
  <c r="CA98" i="4" a="1"/>
  <c r="CA98" i="4" s="1"/>
  <c r="CB98" i="4" a="1"/>
  <c r="CB98" i="4" s="1"/>
  <c r="CC98" i="4" a="1"/>
  <c r="CC98" i="4" s="1"/>
  <c r="BY99" i="4" a="1"/>
  <c r="BY99" i="4" s="1"/>
  <c r="BZ99" i="4" a="1"/>
  <c r="BZ99" i="4" s="1"/>
  <c r="CA99" i="4" a="1"/>
  <c r="CA99" i="4" s="1"/>
  <c r="CB99" i="4" a="1"/>
  <c r="CB99" i="4" s="1"/>
  <c r="CC99" i="4" a="1"/>
  <c r="CC99" i="4" s="1"/>
  <c r="BY100" i="4" a="1"/>
  <c r="BY100" i="4" s="1"/>
  <c r="BZ100" i="4" a="1"/>
  <c r="BZ100" i="4" s="1"/>
  <c r="CA100" i="4" a="1"/>
  <c r="CA100" i="4" s="1"/>
  <c r="CB100" i="4" a="1"/>
  <c r="CB100" i="4" s="1"/>
  <c r="CC100" i="4" a="1"/>
  <c r="CC100" i="4" s="1"/>
  <c r="BY101" i="4" a="1"/>
  <c r="BY101" i="4" s="1"/>
  <c r="BZ101" i="4" a="1"/>
  <c r="BZ101" i="4" s="1"/>
  <c r="CA101" i="4" a="1"/>
  <c r="CA101" i="4" s="1"/>
  <c r="CB101" i="4" a="1"/>
  <c r="CB101" i="4" s="1"/>
  <c r="CC101" i="4" a="1"/>
  <c r="CC101" i="4" s="1"/>
  <c r="BY102" i="4" a="1"/>
  <c r="BY102" i="4" s="1"/>
  <c r="BZ102" i="4" a="1"/>
  <c r="BZ102" i="4" s="1"/>
  <c r="CA102" i="4" a="1"/>
  <c r="CA102" i="4" s="1"/>
  <c r="CB102" i="4" a="1"/>
  <c r="CB102" i="4" s="1"/>
  <c r="CC102" i="4" a="1"/>
  <c r="CC102" i="4" s="1"/>
  <c r="BY103" i="4" a="1"/>
  <c r="BY103" i="4" s="1"/>
  <c r="BZ103" i="4" a="1"/>
  <c r="BZ103" i="4" s="1"/>
  <c r="CA103" i="4" a="1"/>
  <c r="CA103" i="4" s="1"/>
  <c r="CB103" i="4" a="1"/>
  <c r="CB103" i="4" s="1"/>
  <c r="CC103" i="4" a="1"/>
  <c r="CC103" i="4" s="1"/>
  <c r="BY104" i="4" a="1"/>
  <c r="BY104" i="4" s="1"/>
  <c r="BZ104" i="4" a="1"/>
  <c r="BZ104" i="4" s="1"/>
  <c r="CA104" i="4" a="1"/>
  <c r="CA104" i="4" s="1"/>
  <c r="CB104" i="4" a="1"/>
  <c r="CB104" i="4" s="1"/>
  <c r="CC104" i="4" a="1"/>
  <c r="CC104" i="4" s="1"/>
  <c r="BY105" i="4" a="1"/>
  <c r="BY105" i="4" s="1"/>
  <c r="BZ105" i="4" a="1"/>
  <c r="BZ105" i="4" s="1"/>
  <c r="CA105" i="4" a="1"/>
  <c r="CA105" i="4" s="1"/>
  <c r="CB105" i="4" a="1"/>
  <c r="CB105" i="4" s="1"/>
  <c r="CC105" i="4" a="1"/>
  <c r="CC105" i="4" s="1"/>
  <c r="BY106" i="4" a="1"/>
  <c r="BY106" i="4" s="1"/>
  <c r="BZ106" i="4" a="1"/>
  <c r="BZ106" i="4" s="1"/>
  <c r="CA106" i="4" a="1"/>
  <c r="CA106" i="4" s="1"/>
  <c r="CB106" i="4" a="1"/>
  <c r="CB106" i="4" s="1"/>
  <c r="CC106" i="4" a="1"/>
  <c r="CC106" i="4" s="1"/>
  <c r="BY107" i="4" a="1"/>
  <c r="BY107" i="4" s="1"/>
  <c r="BZ107" i="4" a="1"/>
  <c r="BZ107" i="4" s="1"/>
  <c r="CA107" i="4" a="1"/>
  <c r="CA107" i="4" s="1"/>
  <c r="CB107" i="4" a="1"/>
  <c r="CB107" i="4" s="1"/>
  <c r="CC107" i="4" a="1"/>
  <c r="CC107" i="4" s="1"/>
  <c r="BY108" i="4" a="1"/>
  <c r="BY108" i="4" s="1"/>
  <c r="BZ108" i="4" a="1"/>
  <c r="BZ108" i="4" s="1"/>
  <c r="CA108" i="4" a="1"/>
  <c r="CA108" i="4" s="1"/>
  <c r="CB108" i="4" a="1"/>
  <c r="CB108" i="4" s="1"/>
  <c r="CC108" i="4" a="1"/>
  <c r="CC108" i="4" s="1"/>
  <c r="BY109" i="4" a="1"/>
  <c r="BY109" i="4" s="1"/>
  <c r="BZ109" i="4" a="1"/>
  <c r="BZ109" i="4" s="1"/>
  <c r="CA109" i="4" a="1"/>
  <c r="CA109" i="4" s="1"/>
  <c r="CB109" i="4" a="1"/>
  <c r="CB109" i="4" s="1"/>
  <c r="CC109" i="4" a="1"/>
  <c r="CC109" i="4" s="1"/>
  <c r="BY110" i="4" a="1"/>
  <c r="BY110" i="4" s="1"/>
  <c r="BZ110" i="4" a="1"/>
  <c r="BZ110" i="4" s="1"/>
  <c r="CA110" i="4" a="1"/>
  <c r="CA110" i="4" s="1"/>
  <c r="CB110" i="4" a="1"/>
  <c r="CB110" i="4" s="1"/>
  <c r="CC110" i="4" a="1"/>
  <c r="CC110" i="4" s="1"/>
  <c r="BY111" i="4" a="1"/>
  <c r="BY111" i="4" s="1"/>
  <c r="BZ111" i="4" a="1"/>
  <c r="BZ111" i="4" s="1"/>
  <c r="CA111" i="4" a="1"/>
  <c r="CA111" i="4" s="1"/>
  <c r="CB111" i="4" a="1"/>
  <c r="CB111" i="4" s="1"/>
  <c r="CC111" i="4" a="1"/>
  <c r="CC111" i="4" s="1"/>
  <c r="BY112" i="4" a="1"/>
  <c r="BY112" i="4" s="1"/>
  <c r="BZ112" i="4" a="1"/>
  <c r="BZ112" i="4" s="1"/>
  <c r="CA112" i="4" a="1"/>
  <c r="CA112" i="4" s="1"/>
  <c r="CB112" i="4" a="1"/>
  <c r="CB112" i="4" s="1"/>
  <c r="CC112" i="4" a="1"/>
  <c r="CC112" i="4" s="1"/>
  <c r="BY113" i="4" a="1"/>
  <c r="BY113" i="4" s="1"/>
  <c r="BZ113" i="4" a="1"/>
  <c r="BZ113" i="4" s="1"/>
  <c r="CA113" i="4" a="1"/>
  <c r="CA113" i="4" s="1"/>
  <c r="CB113" i="4" a="1"/>
  <c r="CB113" i="4" s="1"/>
  <c r="CC113" i="4" a="1"/>
  <c r="CC113" i="4" s="1"/>
  <c r="BY114" i="4" a="1"/>
  <c r="BY114" i="4" s="1"/>
  <c r="BZ114" i="4" a="1"/>
  <c r="BZ114" i="4" s="1"/>
  <c r="CA114" i="4" a="1"/>
  <c r="CA114" i="4" s="1"/>
  <c r="CB114" i="4" a="1"/>
  <c r="CB114" i="4" s="1"/>
  <c r="CC114" i="4" a="1"/>
  <c r="CC114" i="4" s="1"/>
  <c r="BY115" i="4" a="1"/>
  <c r="BY115" i="4" s="1"/>
  <c r="BZ115" i="4" a="1"/>
  <c r="BZ115" i="4" s="1"/>
  <c r="CA115" i="4" a="1"/>
  <c r="CA115" i="4" s="1"/>
  <c r="CB115" i="4" a="1"/>
  <c r="CB115" i="4" s="1"/>
  <c r="CC115" i="4" a="1"/>
  <c r="CC115" i="4" s="1"/>
  <c r="BY116" i="4" a="1"/>
  <c r="BY116" i="4" s="1"/>
  <c r="BZ116" i="4" a="1"/>
  <c r="BZ116" i="4" s="1"/>
  <c r="CA116" i="4" a="1"/>
  <c r="CA116" i="4" s="1"/>
  <c r="CB116" i="4" a="1"/>
  <c r="CB116" i="4" s="1"/>
  <c r="CC116" i="4" a="1"/>
  <c r="CC116" i="4" s="1"/>
  <c r="BY117" i="4" a="1"/>
  <c r="BY117" i="4" s="1"/>
  <c r="BZ117" i="4" a="1"/>
  <c r="BZ117" i="4" s="1"/>
  <c r="CA117" i="4" a="1"/>
  <c r="CA117" i="4" s="1"/>
  <c r="CB117" i="4" a="1"/>
  <c r="CB117" i="4" s="1"/>
  <c r="CC117" i="4" a="1"/>
  <c r="CC117" i="4" s="1"/>
  <c r="BY118" i="4" a="1"/>
  <c r="BY118" i="4" s="1"/>
  <c r="BZ118" i="4" a="1"/>
  <c r="BZ118" i="4" s="1"/>
  <c r="CA118" i="4" a="1"/>
  <c r="CA118" i="4" s="1"/>
  <c r="CB118" i="4" a="1"/>
  <c r="CB118" i="4" s="1"/>
  <c r="CC118" i="4" a="1"/>
  <c r="CC118" i="4" s="1"/>
  <c r="BY119" i="4" a="1"/>
  <c r="BY119" i="4" s="1"/>
  <c r="BZ119" i="4" a="1"/>
  <c r="BZ119" i="4" s="1"/>
  <c r="CA119" i="4" a="1"/>
  <c r="CA119" i="4" s="1"/>
  <c r="CB119" i="4" a="1"/>
  <c r="CB119" i="4" s="1"/>
  <c r="CC119" i="4" a="1"/>
  <c r="CC119" i="4" s="1"/>
  <c r="BY120" i="4" a="1"/>
  <c r="BY120" i="4" s="1"/>
  <c r="BZ120" i="4" a="1"/>
  <c r="BZ120" i="4" s="1"/>
  <c r="CA120" i="4" a="1"/>
  <c r="CA120" i="4" s="1"/>
  <c r="CB120" i="4" a="1"/>
  <c r="CB120" i="4" s="1"/>
  <c r="CC120" i="4" a="1"/>
  <c r="CC120" i="4" s="1"/>
  <c r="BY121" i="4" a="1"/>
  <c r="BY121" i="4" s="1"/>
  <c r="BZ121" i="4" a="1"/>
  <c r="BZ121" i="4" s="1"/>
  <c r="CA121" i="4" a="1"/>
  <c r="CA121" i="4" s="1"/>
  <c r="CB121" i="4" a="1"/>
  <c r="CB121" i="4" s="1"/>
  <c r="CC121" i="4" a="1"/>
  <c r="CC121" i="4" s="1"/>
  <c r="BY122" i="4" a="1"/>
  <c r="BY122" i="4" s="1"/>
  <c r="BZ122" i="4" a="1"/>
  <c r="BZ122" i="4" s="1"/>
  <c r="CA122" i="4" a="1"/>
  <c r="CA122" i="4" s="1"/>
  <c r="CB122" i="4" a="1"/>
  <c r="CB122" i="4" s="1"/>
  <c r="CC122" i="4" a="1"/>
  <c r="CC122" i="4" s="1"/>
  <c r="BY123" i="4" a="1"/>
  <c r="BY123" i="4" s="1"/>
  <c r="BZ123" i="4" a="1"/>
  <c r="BZ123" i="4" s="1"/>
  <c r="CA123" i="4" a="1"/>
  <c r="CA123" i="4" s="1"/>
  <c r="CB123" i="4" a="1"/>
  <c r="CB123" i="4" s="1"/>
  <c r="CC123" i="4" a="1"/>
  <c r="CC123" i="4" s="1"/>
  <c r="BY124" i="4" a="1"/>
  <c r="BY124" i="4" s="1"/>
  <c r="BZ124" i="4" a="1"/>
  <c r="BZ124" i="4" s="1"/>
  <c r="CA124" i="4" a="1"/>
  <c r="CA124" i="4" s="1"/>
  <c r="CB124" i="4" a="1"/>
  <c r="CB124" i="4" s="1"/>
  <c r="CC124" i="4" a="1"/>
  <c r="CC124" i="4" s="1"/>
  <c r="BY125" i="4" a="1"/>
  <c r="BY125" i="4" s="1"/>
  <c r="BZ125" i="4" a="1"/>
  <c r="BZ125" i="4" s="1"/>
  <c r="CA125" i="4" a="1"/>
  <c r="CA125" i="4" s="1"/>
  <c r="CB125" i="4" a="1"/>
  <c r="CB125" i="4" s="1"/>
  <c r="CC125" i="4" a="1"/>
  <c r="CC125" i="4" s="1"/>
  <c r="BY126" i="4" a="1"/>
  <c r="BY126" i="4" s="1"/>
  <c r="BZ126" i="4" a="1"/>
  <c r="BZ126" i="4" s="1"/>
  <c r="CA126" i="4" a="1"/>
  <c r="CA126" i="4" s="1"/>
  <c r="CB126" i="4" a="1"/>
  <c r="CB126" i="4" s="1"/>
  <c r="CC126" i="4" a="1"/>
  <c r="CC126" i="4" s="1"/>
  <c r="CC7" i="4" a="1"/>
  <c r="CC7" i="4" s="1"/>
  <c r="CB7" i="4" a="1"/>
  <c r="CB7" i="4" s="1"/>
  <c r="CA7" i="4" a="1"/>
  <c r="CA7" i="4" s="1"/>
  <c r="BZ7" i="4" a="1"/>
  <c r="BZ7" i="4" s="1"/>
  <c r="BY7" i="4" a="1"/>
  <c r="BY7" i="4" s="1"/>
  <c r="IA8" i="4" a="1"/>
  <c r="IA8" i="4" s="1"/>
  <c r="IB8" i="4" a="1"/>
  <c r="IB8" i="4" s="1"/>
  <c r="IC8" i="4" a="1"/>
  <c r="IC8" i="4" s="1"/>
  <c r="ID8" i="4" a="1"/>
  <c r="ID8" i="4" s="1"/>
  <c r="IE8" i="4" a="1"/>
  <c r="IE8" i="4" s="1"/>
  <c r="IA9" i="4" a="1"/>
  <c r="IA9" i="4" s="1"/>
  <c r="IB9" i="4" a="1"/>
  <c r="IB9" i="4" s="1"/>
  <c r="IC9" i="4" a="1"/>
  <c r="IC9" i="4" s="1"/>
  <c r="ID9" i="4" a="1"/>
  <c r="ID9" i="4" s="1"/>
  <c r="IE9" i="4" a="1"/>
  <c r="IE9" i="4" s="1"/>
  <c r="IA10" i="4" a="1"/>
  <c r="IA10" i="4" s="1"/>
  <c r="IB10" i="4" a="1"/>
  <c r="IB10" i="4" s="1"/>
  <c r="IC10" i="4" a="1"/>
  <c r="IC10" i="4" s="1"/>
  <c r="ID10" i="4" a="1"/>
  <c r="ID10" i="4" s="1"/>
  <c r="IE10" i="4" a="1"/>
  <c r="IE10" i="4" s="1"/>
  <c r="IA11" i="4" a="1"/>
  <c r="IA11" i="4" s="1"/>
  <c r="IB11" i="4" a="1"/>
  <c r="IB11" i="4" s="1"/>
  <c r="IC11" i="4" a="1"/>
  <c r="IC11" i="4" s="1"/>
  <c r="ID11" i="4" a="1"/>
  <c r="ID11" i="4" s="1"/>
  <c r="IE11" i="4" a="1"/>
  <c r="IE11" i="4" s="1"/>
  <c r="IA12" i="4" a="1"/>
  <c r="IA12" i="4" s="1"/>
  <c r="IB12" i="4" a="1"/>
  <c r="IB12" i="4" s="1"/>
  <c r="IC12" i="4" a="1"/>
  <c r="IC12" i="4" s="1"/>
  <c r="ID12" i="4" a="1"/>
  <c r="ID12" i="4" s="1"/>
  <c r="IE12" i="4" a="1"/>
  <c r="IE12" i="4" s="1"/>
  <c r="IA13" i="4" a="1"/>
  <c r="IA13" i="4" s="1"/>
  <c r="IB13" i="4" a="1"/>
  <c r="IB13" i="4" s="1"/>
  <c r="IC13" i="4" a="1"/>
  <c r="IC13" i="4" s="1"/>
  <c r="ID13" i="4" a="1"/>
  <c r="ID13" i="4" s="1"/>
  <c r="IE13" i="4" a="1"/>
  <c r="IE13" i="4" s="1"/>
  <c r="IA14" i="4" a="1"/>
  <c r="IA14" i="4" s="1"/>
  <c r="IB14" i="4" a="1"/>
  <c r="IB14" i="4" s="1"/>
  <c r="IC14" i="4" a="1"/>
  <c r="IC14" i="4" s="1"/>
  <c r="ID14" i="4" a="1"/>
  <c r="ID14" i="4" s="1"/>
  <c r="IE14" i="4" a="1"/>
  <c r="IE14" i="4" s="1"/>
  <c r="IA15" i="4" a="1"/>
  <c r="IA15" i="4" s="1"/>
  <c r="IB15" i="4" a="1"/>
  <c r="IB15" i="4" s="1"/>
  <c r="IC15" i="4" a="1"/>
  <c r="IC15" i="4" s="1"/>
  <c r="ID15" i="4" a="1"/>
  <c r="ID15" i="4" s="1"/>
  <c r="IE15" i="4" a="1"/>
  <c r="IE15" i="4" s="1"/>
  <c r="IA16" i="4" a="1"/>
  <c r="IA16" i="4" s="1"/>
  <c r="IB16" i="4" a="1"/>
  <c r="IB16" i="4" s="1"/>
  <c r="IC16" i="4" a="1"/>
  <c r="IC16" i="4" s="1"/>
  <c r="ID16" i="4" a="1"/>
  <c r="ID16" i="4" s="1"/>
  <c r="IE16" i="4" a="1"/>
  <c r="IE16" i="4" s="1"/>
  <c r="IA17" i="4" a="1"/>
  <c r="IA17" i="4" s="1"/>
  <c r="IB17" i="4" a="1"/>
  <c r="IB17" i="4" s="1"/>
  <c r="IC17" i="4" a="1"/>
  <c r="IC17" i="4" s="1"/>
  <c r="ID17" i="4" a="1"/>
  <c r="ID17" i="4" s="1"/>
  <c r="IE17" i="4" a="1"/>
  <c r="IE17" i="4" s="1"/>
  <c r="IA18" i="4" a="1"/>
  <c r="IA18" i="4" s="1"/>
  <c r="IB18" i="4" a="1"/>
  <c r="IB18" i="4" s="1"/>
  <c r="IC18" i="4" a="1"/>
  <c r="IC18" i="4" s="1"/>
  <c r="ID18" i="4" a="1"/>
  <c r="ID18" i="4" s="1"/>
  <c r="IE18" i="4" a="1"/>
  <c r="IE18" i="4" s="1"/>
  <c r="IA19" i="4" a="1"/>
  <c r="IA19" i="4" s="1"/>
  <c r="IB19" i="4" a="1"/>
  <c r="IB19" i="4" s="1"/>
  <c r="IC19" i="4" a="1"/>
  <c r="IC19" i="4" s="1"/>
  <c r="ID19" i="4" a="1"/>
  <c r="ID19" i="4" s="1"/>
  <c r="IE19" i="4" a="1"/>
  <c r="IE19" i="4" s="1"/>
  <c r="IA20" i="4" a="1"/>
  <c r="IA20" i="4" s="1"/>
  <c r="IB20" i="4" a="1"/>
  <c r="IB20" i="4" s="1"/>
  <c r="IC20" i="4" a="1"/>
  <c r="IC20" i="4" s="1"/>
  <c r="ID20" i="4" a="1"/>
  <c r="ID20" i="4" s="1"/>
  <c r="IE20" i="4" a="1"/>
  <c r="IE20" i="4" s="1"/>
  <c r="IA21" i="4" a="1"/>
  <c r="IA21" i="4" s="1"/>
  <c r="IB21" i="4" a="1"/>
  <c r="IB21" i="4" s="1"/>
  <c r="IC21" i="4" a="1"/>
  <c r="IC21" i="4" s="1"/>
  <c r="ID21" i="4" a="1"/>
  <c r="ID21" i="4" s="1"/>
  <c r="IE21" i="4" a="1"/>
  <c r="IE21" i="4" s="1"/>
  <c r="IA22" i="4" a="1"/>
  <c r="IA22" i="4" s="1"/>
  <c r="IB22" i="4" a="1"/>
  <c r="IB22" i="4" s="1"/>
  <c r="IC22" i="4" a="1"/>
  <c r="IC22" i="4" s="1"/>
  <c r="ID22" i="4" a="1"/>
  <c r="ID22" i="4" s="1"/>
  <c r="IE22" i="4" a="1"/>
  <c r="IE22" i="4" s="1"/>
  <c r="IA23" i="4" a="1"/>
  <c r="IA23" i="4" s="1"/>
  <c r="IB23" i="4" a="1"/>
  <c r="IB23" i="4" s="1"/>
  <c r="IC23" i="4" a="1"/>
  <c r="IC23" i="4" s="1"/>
  <c r="ID23" i="4" a="1"/>
  <c r="ID23" i="4" s="1"/>
  <c r="IE23" i="4" a="1"/>
  <c r="IE23" i="4" s="1"/>
  <c r="IA24" i="4" a="1"/>
  <c r="IA24" i="4" s="1"/>
  <c r="IB24" i="4" a="1"/>
  <c r="IB24" i="4" s="1"/>
  <c r="IC24" i="4" a="1"/>
  <c r="IC24" i="4" s="1"/>
  <c r="ID24" i="4" a="1"/>
  <c r="ID24" i="4" s="1"/>
  <c r="IE24" i="4" a="1"/>
  <c r="IE24" i="4" s="1"/>
  <c r="IA25" i="4" a="1"/>
  <c r="IA25" i="4" s="1"/>
  <c r="IB25" i="4" a="1"/>
  <c r="IB25" i="4" s="1"/>
  <c r="IC25" i="4" a="1"/>
  <c r="IC25" i="4" s="1"/>
  <c r="ID25" i="4" a="1"/>
  <c r="ID25" i="4" s="1"/>
  <c r="IE25" i="4" a="1"/>
  <c r="IE25" i="4" s="1"/>
  <c r="IA26" i="4" a="1"/>
  <c r="IA26" i="4" s="1"/>
  <c r="IB26" i="4" a="1"/>
  <c r="IB26" i="4" s="1"/>
  <c r="IC26" i="4" a="1"/>
  <c r="IC26" i="4" s="1"/>
  <c r="ID26" i="4" a="1"/>
  <c r="ID26" i="4" s="1"/>
  <c r="IE26" i="4" a="1"/>
  <c r="IE26" i="4" s="1"/>
  <c r="IA27" i="4" a="1"/>
  <c r="IA27" i="4" s="1"/>
  <c r="IB27" i="4" a="1"/>
  <c r="IB27" i="4" s="1"/>
  <c r="IC27" i="4" a="1"/>
  <c r="IC27" i="4" s="1"/>
  <c r="ID27" i="4" a="1"/>
  <c r="ID27" i="4" s="1"/>
  <c r="IE27" i="4" a="1"/>
  <c r="IE27" i="4" s="1"/>
  <c r="IA28" i="4" a="1"/>
  <c r="IA28" i="4" s="1"/>
  <c r="IB28" i="4" a="1"/>
  <c r="IB28" i="4" s="1"/>
  <c r="IC28" i="4" a="1"/>
  <c r="IC28" i="4" s="1"/>
  <c r="ID28" i="4" a="1"/>
  <c r="ID28" i="4" s="1"/>
  <c r="IE28" i="4" a="1"/>
  <c r="IE28" i="4" s="1"/>
  <c r="IA29" i="4" a="1"/>
  <c r="IA29" i="4" s="1"/>
  <c r="IB29" i="4" a="1"/>
  <c r="IB29" i="4" s="1"/>
  <c r="IC29" i="4" a="1"/>
  <c r="IC29" i="4" s="1"/>
  <c r="ID29" i="4" a="1"/>
  <c r="ID29" i="4" s="1"/>
  <c r="IE29" i="4" a="1"/>
  <c r="IE29" i="4" s="1"/>
  <c r="IA30" i="4" a="1"/>
  <c r="IA30" i="4" s="1"/>
  <c r="IB30" i="4" a="1"/>
  <c r="IB30" i="4" s="1"/>
  <c r="IC30" i="4" a="1"/>
  <c r="IC30" i="4" s="1"/>
  <c r="ID30" i="4" a="1"/>
  <c r="ID30" i="4" s="1"/>
  <c r="IE30" i="4" a="1"/>
  <c r="IE30" i="4" s="1"/>
  <c r="IA31" i="4" a="1"/>
  <c r="IA31" i="4" s="1"/>
  <c r="IB31" i="4" a="1"/>
  <c r="IB31" i="4" s="1"/>
  <c r="IC31" i="4" a="1"/>
  <c r="IC31" i="4" s="1"/>
  <c r="ID31" i="4" a="1"/>
  <c r="ID31" i="4" s="1"/>
  <c r="IE31" i="4" a="1"/>
  <c r="IE31" i="4" s="1"/>
  <c r="IA32" i="4" a="1"/>
  <c r="IA32" i="4" s="1"/>
  <c r="IB32" i="4" a="1"/>
  <c r="IB32" i="4" s="1"/>
  <c r="IC32" i="4" a="1"/>
  <c r="IC32" i="4" s="1"/>
  <c r="ID32" i="4" a="1"/>
  <c r="ID32" i="4" s="1"/>
  <c r="IE32" i="4" a="1"/>
  <c r="IE32" i="4" s="1"/>
  <c r="IA33" i="4" a="1"/>
  <c r="IA33" i="4" s="1"/>
  <c r="IB33" i="4" a="1"/>
  <c r="IB33" i="4" s="1"/>
  <c r="IC33" i="4" a="1"/>
  <c r="IC33" i="4" s="1"/>
  <c r="ID33" i="4" a="1"/>
  <c r="ID33" i="4" s="1"/>
  <c r="IE33" i="4" a="1"/>
  <c r="IE33" i="4" s="1"/>
  <c r="IA34" i="4" a="1"/>
  <c r="IA34" i="4" s="1"/>
  <c r="IB34" i="4" a="1"/>
  <c r="IB34" i="4" s="1"/>
  <c r="IC34" i="4" a="1"/>
  <c r="IC34" i="4" s="1"/>
  <c r="ID34" i="4" a="1"/>
  <c r="ID34" i="4" s="1"/>
  <c r="IE34" i="4" a="1"/>
  <c r="IE34" i="4" s="1"/>
  <c r="IA35" i="4" a="1"/>
  <c r="IA35" i="4" s="1"/>
  <c r="IB35" i="4" a="1"/>
  <c r="IB35" i="4" s="1"/>
  <c r="IC35" i="4" a="1"/>
  <c r="IC35" i="4" s="1"/>
  <c r="ID35" i="4" a="1"/>
  <c r="ID35" i="4" s="1"/>
  <c r="IE35" i="4" a="1"/>
  <c r="IE35" i="4" s="1"/>
  <c r="IA36" i="4" a="1"/>
  <c r="IA36" i="4" s="1"/>
  <c r="IB36" i="4" a="1"/>
  <c r="IB36" i="4" s="1"/>
  <c r="IC36" i="4" a="1"/>
  <c r="IC36" i="4" s="1"/>
  <c r="ID36" i="4" a="1"/>
  <c r="ID36" i="4" s="1"/>
  <c r="IE36" i="4" a="1"/>
  <c r="IE36" i="4" s="1"/>
  <c r="IA37" i="4" a="1"/>
  <c r="IA37" i="4" s="1"/>
  <c r="IB37" i="4" a="1"/>
  <c r="IB37" i="4" s="1"/>
  <c r="IC37" i="4" a="1"/>
  <c r="IC37" i="4" s="1"/>
  <c r="ID37" i="4" a="1"/>
  <c r="ID37" i="4" s="1"/>
  <c r="IE37" i="4" a="1"/>
  <c r="IE37" i="4" s="1"/>
  <c r="IA38" i="4" a="1"/>
  <c r="IA38" i="4" s="1"/>
  <c r="IB38" i="4" a="1"/>
  <c r="IB38" i="4" s="1"/>
  <c r="IC38" i="4" a="1"/>
  <c r="IC38" i="4" s="1"/>
  <c r="ID38" i="4" a="1"/>
  <c r="ID38" i="4" s="1"/>
  <c r="IE38" i="4" a="1"/>
  <c r="IE38" i="4" s="1"/>
  <c r="IA39" i="4" a="1"/>
  <c r="IA39" i="4" s="1"/>
  <c r="IB39" i="4" a="1"/>
  <c r="IB39" i="4" s="1"/>
  <c r="IC39" i="4" a="1"/>
  <c r="IC39" i="4" s="1"/>
  <c r="ID39" i="4" a="1"/>
  <c r="ID39" i="4" s="1"/>
  <c r="IE39" i="4" a="1"/>
  <c r="IE39" i="4" s="1"/>
  <c r="IA40" i="4" a="1"/>
  <c r="IA40" i="4" s="1"/>
  <c r="IB40" i="4" a="1"/>
  <c r="IB40" i="4" s="1"/>
  <c r="IC40" i="4" a="1"/>
  <c r="IC40" i="4" s="1"/>
  <c r="ID40" i="4" a="1"/>
  <c r="ID40" i="4" s="1"/>
  <c r="IE40" i="4" a="1"/>
  <c r="IE40" i="4" s="1"/>
  <c r="IA41" i="4" a="1"/>
  <c r="IA41" i="4" s="1"/>
  <c r="IB41" i="4" a="1"/>
  <c r="IB41" i="4" s="1"/>
  <c r="IC41" i="4" a="1"/>
  <c r="IC41" i="4" s="1"/>
  <c r="ID41" i="4" a="1"/>
  <c r="ID41" i="4" s="1"/>
  <c r="IE41" i="4" a="1"/>
  <c r="IE41" i="4" s="1"/>
  <c r="IA42" i="4" a="1"/>
  <c r="IA42" i="4" s="1"/>
  <c r="IB42" i="4" a="1"/>
  <c r="IB42" i="4" s="1"/>
  <c r="IC42" i="4" a="1"/>
  <c r="IC42" i="4" s="1"/>
  <c r="ID42" i="4" a="1"/>
  <c r="ID42" i="4" s="1"/>
  <c r="IE42" i="4" a="1"/>
  <c r="IE42" i="4" s="1"/>
  <c r="IA43" i="4" a="1"/>
  <c r="IA43" i="4" s="1"/>
  <c r="IB43" i="4" a="1"/>
  <c r="IB43" i="4" s="1"/>
  <c r="IC43" i="4" a="1"/>
  <c r="IC43" i="4" s="1"/>
  <c r="ID43" i="4" a="1"/>
  <c r="ID43" i="4" s="1"/>
  <c r="IE43" i="4" a="1"/>
  <c r="IE43" i="4" s="1"/>
  <c r="IA44" i="4" a="1"/>
  <c r="IA44" i="4" s="1"/>
  <c r="IB44" i="4" a="1"/>
  <c r="IB44" i="4" s="1"/>
  <c r="IC44" i="4" a="1"/>
  <c r="IC44" i="4" s="1"/>
  <c r="ID44" i="4" a="1"/>
  <c r="ID44" i="4" s="1"/>
  <c r="IE44" i="4" a="1"/>
  <c r="IE44" i="4" s="1"/>
  <c r="IA45" i="4" a="1"/>
  <c r="IA45" i="4" s="1"/>
  <c r="IB45" i="4" a="1"/>
  <c r="IB45" i="4" s="1"/>
  <c r="IC45" i="4" a="1"/>
  <c r="IC45" i="4" s="1"/>
  <c r="ID45" i="4" a="1"/>
  <c r="ID45" i="4" s="1"/>
  <c r="IE45" i="4" a="1"/>
  <c r="IE45" i="4" s="1"/>
  <c r="IA46" i="4" a="1"/>
  <c r="IA46" i="4" s="1"/>
  <c r="IB46" i="4" a="1"/>
  <c r="IB46" i="4" s="1"/>
  <c r="IC46" i="4" a="1"/>
  <c r="IC46" i="4" s="1"/>
  <c r="ID46" i="4" a="1"/>
  <c r="ID46" i="4" s="1"/>
  <c r="IE46" i="4" a="1"/>
  <c r="IE46" i="4" s="1"/>
  <c r="IA47" i="4" a="1"/>
  <c r="IA47" i="4" s="1"/>
  <c r="IB47" i="4" a="1"/>
  <c r="IB47" i="4" s="1"/>
  <c r="IC47" i="4" a="1"/>
  <c r="IC47" i="4" s="1"/>
  <c r="ID47" i="4" a="1"/>
  <c r="ID47" i="4" s="1"/>
  <c r="IE47" i="4" a="1"/>
  <c r="IE47" i="4" s="1"/>
  <c r="IA48" i="4" a="1"/>
  <c r="IA48" i="4" s="1"/>
  <c r="IB48" i="4" a="1"/>
  <c r="IB48" i="4" s="1"/>
  <c r="IC48" i="4" a="1"/>
  <c r="IC48" i="4" s="1"/>
  <c r="ID48" i="4" a="1"/>
  <c r="ID48" i="4" s="1"/>
  <c r="IE48" i="4" a="1"/>
  <c r="IE48" i="4" s="1"/>
  <c r="IA49" i="4" a="1"/>
  <c r="IA49" i="4" s="1"/>
  <c r="IB49" i="4" a="1"/>
  <c r="IB49" i="4" s="1"/>
  <c r="IC49" i="4" a="1"/>
  <c r="IC49" i="4" s="1"/>
  <c r="ID49" i="4" a="1"/>
  <c r="ID49" i="4" s="1"/>
  <c r="IE49" i="4" a="1"/>
  <c r="IE49" i="4" s="1"/>
  <c r="IA50" i="4" a="1"/>
  <c r="IA50" i="4" s="1"/>
  <c r="IB50" i="4" a="1"/>
  <c r="IB50" i="4" s="1"/>
  <c r="IC50" i="4" a="1"/>
  <c r="IC50" i="4" s="1"/>
  <c r="ID50" i="4" a="1"/>
  <c r="ID50" i="4" s="1"/>
  <c r="IE50" i="4" a="1"/>
  <c r="IE50" i="4" s="1"/>
  <c r="IA51" i="4" a="1"/>
  <c r="IA51" i="4" s="1"/>
  <c r="IB51" i="4" a="1"/>
  <c r="IB51" i="4" s="1"/>
  <c r="IC51" i="4" a="1"/>
  <c r="IC51" i="4" s="1"/>
  <c r="ID51" i="4" a="1"/>
  <c r="ID51" i="4" s="1"/>
  <c r="IE51" i="4" a="1"/>
  <c r="IE51" i="4" s="1"/>
  <c r="IA52" i="4" a="1"/>
  <c r="IA52" i="4" s="1"/>
  <c r="IB52" i="4" a="1"/>
  <c r="IB52" i="4" s="1"/>
  <c r="IC52" i="4" a="1"/>
  <c r="IC52" i="4" s="1"/>
  <c r="ID52" i="4" a="1"/>
  <c r="ID52" i="4" s="1"/>
  <c r="IE52" i="4" a="1"/>
  <c r="IE52" i="4" s="1"/>
  <c r="IA53" i="4" a="1"/>
  <c r="IA53" i="4" s="1"/>
  <c r="IB53" i="4" a="1"/>
  <c r="IB53" i="4" s="1"/>
  <c r="IC53" i="4" a="1"/>
  <c r="IC53" i="4" s="1"/>
  <c r="ID53" i="4" a="1"/>
  <c r="ID53" i="4" s="1"/>
  <c r="IE53" i="4" a="1"/>
  <c r="IE53" i="4" s="1"/>
  <c r="IA54" i="4" a="1"/>
  <c r="IA54" i="4" s="1"/>
  <c r="IB54" i="4" a="1"/>
  <c r="IB54" i="4" s="1"/>
  <c r="IC54" i="4" a="1"/>
  <c r="IC54" i="4" s="1"/>
  <c r="ID54" i="4" a="1"/>
  <c r="ID54" i="4" s="1"/>
  <c r="IE54" i="4" a="1"/>
  <c r="IE54" i="4" s="1"/>
  <c r="IA55" i="4" a="1"/>
  <c r="IA55" i="4" s="1"/>
  <c r="IB55" i="4" a="1"/>
  <c r="IB55" i="4" s="1"/>
  <c r="IC55" i="4" a="1"/>
  <c r="IC55" i="4" s="1"/>
  <c r="ID55" i="4" a="1"/>
  <c r="ID55" i="4" s="1"/>
  <c r="IE55" i="4" a="1"/>
  <c r="IE55" i="4" s="1"/>
  <c r="IA56" i="4" a="1"/>
  <c r="IA56" i="4" s="1"/>
  <c r="IB56" i="4" a="1"/>
  <c r="IB56" i="4" s="1"/>
  <c r="IC56" i="4" a="1"/>
  <c r="IC56" i="4" s="1"/>
  <c r="ID56" i="4" a="1"/>
  <c r="ID56" i="4" s="1"/>
  <c r="IE56" i="4" a="1"/>
  <c r="IE56" i="4" s="1"/>
  <c r="IA57" i="4" a="1"/>
  <c r="IA57" i="4" s="1"/>
  <c r="IB57" i="4" a="1"/>
  <c r="IB57" i="4" s="1"/>
  <c r="IC57" i="4" a="1"/>
  <c r="IC57" i="4" s="1"/>
  <c r="ID57" i="4" a="1"/>
  <c r="ID57" i="4" s="1"/>
  <c r="IE57" i="4" a="1"/>
  <c r="IE57" i="4" s="1"/>
  <c r="IA58" i="4" a="1"/>
  <c r="IA58" i="4" s="1"/>
  <c r="IB58" i="4" a="1"/>
  <c r="IB58" i="4" s="1"/>
  <c r="IC58" i="4" a="1"/>
  <c r="IC58" i="4" s="1"/>
  <c r="ID58" i="4" a="1"/>
  <c r="ID58" i="4" s="1"/>
  <c r="IE58" i="4" a="1"/>
  <c r="IE58" i="4" s="1"/>
  <c r="IA59" i="4" a="1"/>
  <c r="IA59" i="4" s="1"/>
  <c r="IB59" i="4" a="1"/>
  <c r="IB59" i="4" s="1"/>
  <c r="IC59" i="4" a="1"/>
  <c r="IC59" i="4" s="1"/>
  <c r="ID59" i="4" a="1"/>
  <c r="ID59" i="4" s="1"/>
  <c r="IE59" i="4" a="1"/>
  <c r="IE59" i="4" s="1"/>
  <c r="IA60" i="4" a="1"/>
  <c r="IA60" i="4" s="1"/>
  <c r="IB60" i="4" a="1"/>
  <c r="IB60" i="4" s="1"/>
  <c r="IC60" i="4" a="1"/>
  <c r="IC60" i="4" s="1"/>
  <c r="ID60" i="4" a="1"/>
  <c r="ID60" i="4" s="1"/>
  <c r="IE60" i="4" a="1"/>
  <c r="IE60" i="4" s="1"/>
  <c r="IA61" i="4" a="1"/>
  <c r="IA61" i="4" s="1"/>
  <c r="IB61" i="4" a="1"/>
  <c r="IB61" i="4" s="1"/>
  <c r="IC61" i="4" a="1"/>
  <c r="IC61" i="4" s="1"/>
  <c r="ID61" i="4" a="1"/>
  <c r="ID61" i="4" s="1"/>
  <c r="IE61" i="4" a="1"/>
  <c r="IE61" i="4" s="1"/>
  <c r="IA62" i="4" a="1"/>
  <c r="IA62" i="4" s="1"/>
  <c r="IB62" i="4" a="1"/>
  <c r="IB62" i="4" s="1"/>
  <c r="IC62" i="4" a="1"/>
  <c r="IC62" i="4" s="1"/>
  <c r="ID62" i="4" a="1"/>
  <c r="ID62" i="4" s="1"/>
  <c r="IE62" i="4" a="1"/>
  <c r="IE62" i="4" s="1"/>
  <c r="IA63" i="4" a="1"/>
  <c r="IA63" i="4" s="1"/>
  <c r="IB63" i="4" a="1"/>
  <c r="IB63" i="4" s="1"/>
  <c r="IC63" i="4" a="1"/>
  <c r="IC63" i="4" s="1"/>
  <c r="ID63" i="4" a="1"/>
  <c r="ID63" i="4" s="1"/>
  <c r="IE63" i="4" a="1"/>
  <c r="IE63" i="4" s="1"/>
  <c r="IA64" i="4" a="1"/>
  <c r="IA64" i="4" s="1"/>
  <c r="IB64" i="4" a="1"/>
  <c r="IB64" i="4" s="1"/>
  <c r="IC64" i="4" a="1"/>
  <c r="IC64" i="4" s="1"/>
  <c r="ID64" i="4" a="1"/>
  <c r="ID64" i="4" s="1"/>
  <c r="IE64" i="4" a="1"/>
  <c r="IE64" i="4" s="1"/>
  <c r="IA65" i="4" a="1"/>
  <c r="IA65" i="4" s="1"/>
  <c r="IB65" i="4" a="1"/>
  <c r="IB65" i="4" s="1"/>
  <c r="IC65" i="4" a="1"/>
  <c r="IC65" i="4" s="1"/>
  <c r="ID65" i="4" a="1"/>
  <c r="ID65" i="4" s="1"/>
  <c r="IE65" i="4" a="1"/>
  <c r="IE65" i="4" s="1"/>
  <c r="IA66" i="4" a="1"/>
  <c r="IA66" i="4" s="1"/>
  <c r="IB66" i="4" a="1"/>
  <c r="IB66" i="4" s="1"/>
  <c r="IC66" i="4" a="1"/>
  <c r="IC66" i="4" s="1"/>
  <c r="ID66" i="4" a="1"/>
  <c r="ID66" i="4" s="1"/>
  <c r="IE66" i="4" a="1"/>
  <c r="IE66" i="4" s="1"/>
  <c r="IA67" i="4" a="1"/>
  <c r="IA67" i="4" s="1"/>
  <c r="IB67" i="4" a="1"/>
  <c r="IB67" i="4" s="1"/>
  <c r="IC67" i="4" a="1"/>
  <c r="IC67" i="4" s="1"/>
  <c r="ID67" i="4" a="1"/>
  <c r="ID67" i="4" s="1"/>
  <c r="IE67" i="4" a="1"/>
  <c r="IE67" i="4" s="1"/>
  <c r="IA68" i="4" a="1"/>
  <c r="IA68" i="4" s="1"/>
  <c r="IB68" i="4" a="1"/>
  <c r="IB68" i="4" s="1"/>
  <c r="IC68" i="4" a="1"/>
  <c r="IC68" i="4" s="1"/>
  <c r="ID68" i="4" a="1"/>
  <c r="ID68" i="4" s="1"/>
  <c r="IE68" i="4" a="1"/>
  <c r="IE68" i="4" s="1"/>
  <c r="IA69" i="4" a="1"/>
  <c r="IA69" i="4" s="1"/>
  <c r="IB69" i="4" a="1"/>
  <c r="IB69" i="4" s="1"/>
  <c r="IC69" i="4" a="1"/>
  <c r="IC69" i="4" s="1"/>
  <c r="ID69" i="4" a="1"/>
  <c r="ID69" i="4" s="1"/>
  <c r="IE69" i="4" a="1"/>
  <c r="IE69" i="4" s="1"/>
  <c r="IA70" i="4" a="1"/>
  <c r="IA70" i="4" s="1"/>
  <c r="IB70" i="4" a="1"/>
  <c r="IB70" i="4" s="1"/>
  <c r="IC70" i="4" a="1"/>
  <c r="IC70" i="4" s="1"/>
  <c r="ID70" i="4" a="1"/>
  <c r="ID70" i="4" s="1"/>
  <c r="IE70" i="4" a="1"/>
  <c r="IE70" i="4" s="1"/>
  <c r="IA71" i="4" a="1"/>
  <c r="IA71" i="4" s="1"/>
  <c r="IB71" i="4" a="1"/>
  <c r="IB71" i="4" s="1"/>
  <c r="IC71" i="4" a="1"/>
  <c r="IC71" i="4" s="1"/>
  <c r="ID71" i="4" a="1"/>
  <c r="ID71" i="4" s="1"/>
  <c r="IE71" i="4" a="1"/>
  <c r="IE71" i="4" s="1"/>
  <c r="IA72" i="4" a="1"/>
  <c r="IA72" i="4" s="1"/>
  <c r="IB72" i="4" a="1"/>
  <c r="IB72" i="4" s="1"/>
  <c r="IC72" i="4" a="1"/>
  <c r="IC72" i="4" s="1"/>
  <c r="ID72" i="4" a="1"/>
  <c r="ID72" i="4" s="1"/>
  <c r="IE72" i="4" a="1"/>
  <c r="IE72" i="4" s="1"/>
  <c r="IA73" i="4" a="1"/>
  <c r="IA73" i="4" s="1"/>
  <c r="IB73" i="4" a="1"/>
  <c r="IB73" i="4" s="1"/>
  <c r="IC73" i="4" a="1"/>
  <c r="IC73" i="4" s="1"/>
  <c r="ID73" i="4" a="1"/>
  <c r="ID73" i="4" s="1"/>
  <c r="IE73" i="4" a="1"/>
  <c r="IE73" i="4" s="1"/>
  <c r="IA74" i="4" a="1"/>
  <c r="IA74" i="4" s="1"/>
  <c r="IB74" i="4" a="1"/>
  <c r="IB74" i="4" s="1"/>
  <c r="IC74" i="4" a="1"/>
  <c r="IC74" i="4" s="1"/>
  <c r="ID74" i="4" a="1"/>
  <c r="ID74" i="4" s="1"/>
  <c r="IE74" i="4" a="1"/>
  <c r="IE74" i="4" s="1"/>
  <c r="IA75" i="4" a="1"/>
  <c r="IA75" i="4" s="1"/>
  <c r="IB75" i="4" a="1"/>
  <c r="IB75" i="4" s="1"/>
  <c r="IC75" i="4" a="1"/>
  <c r="IC75" i="4" s="1"/>
  <c r="ID75" i="4" a="1"/>
  <c r="ID75" i="4" s="1"/>
  <c r="IE75" i="4" a="1"/>
  <c r="IE75" i="4" s="1"/>
  <c r="IA76" i="4" a="1"/>
  <c r="IA76" i="4" s="1"/>
  <c r="IB76" i="4" a="1"/>
  <c r="IB76" i="4" s="1"/>
  <c r="IC76" i="4" a="1"/>
  <c r="IC76" i="4" s="1"/>
  <c r="ID76" i="4" a="1"/>
  <c r="ID76" i="4" s="1"/>
  <c r="IE76" i="4" a="1"/>
  <c r="IE76" i="4" s="1"/>
  <c r="IA77" i="4" a="1"/>
  <c r="IA77" i="4" s="1"/>
  <c r="IB77" i="4" a="1"/>
  <c r="IB77" i="4" s="1"/>
  <c r="IC77" i="4" a="1"/>
  <c r="IC77" i="4" s="1"/>
  <c r="ID77" i="4" a="1"/>
  <c r="ID77" i="4" s="1"/>
  <c r="IE77" i="4" a="1"/>
  <c r="IE77" i="4" s="1"/>
  <c r="IA78" i="4" a="1"/>
  <c r="IA78" i="4" s="1"/>
  <c r="IB78" i="4" a="1"/>
  <c r="IB78" i="4" s="1"/>
  <c r="IC78" i="4" a="1"/>
  <c r="IC78" i="4" s="1"/>
  <c r="ID78" i="4" a="1"/>
  <c r="ID78" i="4" s="1"/>
  <c r="IE78" i="4" a="1"/>
  <c r="IE78" i="4" s="1"/>
  <c r="IA79" i="4" a="1"/>
  <c r="IA79" i="4" s="1"/>
  <c r="IB79" i="4" a="1"/>
  <c r="IB79" i="4" s="1"/>
  <c r="IC79" i="4" a="1"/>
  <c r="IC79" i="4" s="1"/>
  <c r="ID79" i="4" a="1"/>
  <c r="ID79" i="4" s="1"/>
  <c r="IE79" i="4" a="1"/>
  <c r="IE79" i="4" s="1"/>
  <c r="IA80" i="4" a="1"/>
  <c r="IA80" i="4" s="1"/>
  <c r="IB80" i="4" a="1"/>
  <c r="IB80" i="4" s="1"/>
  <c r="IC80" i="4" a="1"/>
  <c r="IC80" i="4" s="1"/>
  <c r="ID80" i="4" a="1"/>
  <c r="ID80" i="4" s="1"/>
  <c r="IE80" i="4" a="1"/>
  <c r="IE80" i="4" s="1"/>
  <c r="IA81" i="4" a="1"/>
  <c r="IA81" i="4" s="1"/>
  <c r="IB81" i="4" a="1"/>
  <c r="IB81" i="4" s="1"/>
  <c r="IC81" i="4" a="1"/>
  <c r="IC81" i="4" s="1"/>
  <c r="ID81" i="4" a="1"/>
  <c r="ID81" i="4" s="1"/>
  <c r="IE81" i="4" a="1"/>
  <c r="IE81" i="4" s="1"/>
  <c r="IA82" i="4" a="1"/>
  <c r="IA82" i="4" s="1"/>
  <c r="IB82" i="4" a="1"/>
  <c r="IB82" i="4" s="1"/>
  <c r="IC82" i="4" a="1"/>
  <c r="IC82" i="4" s="1"/>
  <c r="ID82" i="4" a="1"/>
  <c r="ID82" i="4" s="1"/>
  <c r="IE82" i="4" a="1"/>
  <c r="IE82" i="4" s="1"/>
  <c r="IA83" i="4" a="1"/>
  <c r="IA83" i="4" s="1"/>
  <c r="IB83" i="4" a="1"/>
  <c r="IB83" i="4" s="1"/>
  <c r="IC83" i="4" a="1"/>
  <c r="IC83" i="4" s="1"/>
  <c r="ID83" i="4" a="1"/>
  <c r="ID83" i="4" s="1"/>
  <c r="IE83" i="4" a="1"/>
  <c r="IE83" i="4" s="1"/>
  <c r="IA84" i="4" a="1"/>
  <c r="IA84" i="4" s="1"/>
  <c r="IB84" i="4" a="1"/>
  <c r="IB84" i="4" s="1"/>
  <c r="IC84" i="4" a="1"/>
  <c r="IC84" i="4" s="1"/>
  <c r="ID84" i="4" a="1"/>
  <c r="ID84" i="4" s="1"/>
  <c r="IE84" i="4" a="1"/>
  <c r="IE84" i="4" s="1"/>
  <c r="IA85" i="4" a="1"/>
  <c r="IA85" i="4" s="1"/>
  <c r="IB85" i="4" a="1"/>
  <c r="IB85" i="4" s="1"/>
  <c r="IC85" i="4" a="1"/>
  <c r="IC85" i="4" s="1"/>
  <c r="ID85" i="4" a="1"/>
  <c r="ID85" i="4" s="1"/>
  <c r="IE85" i="4" a="1"/>
  <c r="IE85" i="4" s="1"/>
  <c r="IA86" i="4" a="1"/>
  <c r="IA86" i="4" s="1"/>
  <c r="IB86" i="4" a="1"/>
  <c r="IB86" i="4" s="1"/>
  <c r="IC86" i="4" a="1"/>
  <c r="IC86" i="4" s="1"/>
  <c r="ID86" i="4" a="1"/>
  <c r="ID86" i="4" s="1"/>
  <c r="IE86" i="4" a="1"/>
  <c r="IE86" i="4" s="1"/>
  <c r="IA87" i="4" a="1"/>
  <c r="IA87" i="4" s="1"/>
  <c r="IB87" i="4" a="1"/>
  <c r="IB87" i="4" s="1"/>
  <c r="IC87" i="4" a="1"/>
  <c r="IC87" i="4" s="1"/>
  <c r="ID87" i="4" a="1"/>
  <c r="ID87" i="4" s="1"/>
  <c r="IE87" i="4" a="1"/>
  <c r="IE87" i="4" s="1"/>
  <c r="IA88" i="4" a="1"/>
  <c r="IA88" i="4" s="1"/>
  <c r="IB88" i="4" a="1"/>
  <c r="IB88" i="4" s="1"/>
  <c r="IC88" i="4" a="1"/>
  <c r="IC88" i="4" s="1"/>
  <c r="ID88" i="4" a="1"/>
  <c r="ID88" i="4" s="1"/>
  <c r="IE88" i="4" a="1"/>
  <c r="IE88" i="4" s="1"/>
  <c r="IA89" i="4" a="1"/>
  <c r="IA89" i="4" s="1"/>
  <c r="IB89" i="4" a="1"/>
  <c r="IB89" i="4" s="1"/>
  <c r="IC89" i="4" a="1"/>
  <c r="IC89" i="4" s="1"/>
  <c r="ID89" i="4" a="1"/>
  <c r="ID89" i="4" s="1"/>
  <c r="IE89" i="4" a="1"/>
  <c r="IE89" i="4" s="1"/>
  <c r="IA90" i="4" a="1"/>
  <c r="IA90" i="4" s="1"/>
  <c r="IB90" i="4" a="1"/>
  <c r="IB90" i="4" s="1"/>
  <c r="IC90" i="4" a="1"/>
  <c r="IC90" i="4" s="1"/>
  <c r="ID90" i="4" a="1"/>
  <c r="ID90" i="4" s="1"/>
  <c r="IE90" i="4" a="1"/>
  <c r="IE90" i="4" s="1"/>
  <c r="IA91" i="4" a="1"/>
  <c r="IA91" i="4" s="1"/>
  <c r="IB91" i="4" a="1"/>
  <c r="IB91" i="4" s="1"/>
  <c r="IC91" i="4" a="1"/>
  <c r="IC91" i="4" s="1"/>
  <c r="ID91" i="4" a="1"/>
  <c r="ID91" i="4" s="1"/>
  <c r="IE91" i="4" a="1"/>
  <c r="IE91" i="4" s="1"/>
  <c r="IA92" i="4" a="1"/>
  <c r="IA92" i="4" s="1"/>
  <c r="IB92" i="4" a="1"/>
  <c r="IB92" i="4" s="1"/>
  <c r="IC92" i="4" a="1"/>
  <c r="IC92" i="4" s="1"/>
  <c r="ID92" i="4" a="1"/>
  <c r="ID92" i="4" s="1"/>
  <c r="IE92" i="4" a="1"/>
  <c r="IE92" i="4" s="1"/>
  <c r="IA93" i="4" a="1"/>
  <c r="IA93" i="4" s="1"/>
  <c r="IB93" i="4" a="1"/>
  <c r="IB93" i="4" s="1"/>
  <c r="IC93" i="4" a="1"/>
  <c r="IC93" i="4" s="1"/>
  <c r="ID93" i="4" a="1"/>
  <c r="ID93" i="4" s="1"/>
  <c r="IE93" i="4" a="1"/>
  <c r="IE93" i="4" s="1"/>
  <c r="IA94" i="4" a="1"/>
  <c r="IA94" i="4" s="1"/>
  <c r="IB94" i="4" a="1"/>
  <c r="IB94" i="4" s="1"/>
  <c r="IC94" i="4" a="1"/>
  <c r="IC94" i="4" s="1"/>
  <c r="ID94" i="4" a="1"/>
  <c r="ID94" i="4" s="1"/>
  <c r="IE94" i="4" a="1"/>
  <c r="IE94" i="4" s="1"/>
  <c r="IA95" i="4" a="1"/>
  <c r="IA95" i="4" s="1"/>
  <c r="IB95" i="4" a="1"/>
  <c r="IB95" i="4" s="1"/>
  <c r="IC95" i="4" a="1"/>
  <c r="IC95" i="4" s="1"/>
  <c r="ID95" i="4" a="1"/>
  <c r="ID95" i="4" s="1"/>
  <c r="IE95" i="4" a="1"/>
  <c r="IE95" i="4" s="1"/>
  <c r="IA96" i="4" a="1"/>
  <c r="IA96" i="4" s="1"/>
  <c r="IB96" i="4" a="1"/>
  <c r="IB96" i="4" s="1"/>
  <c r="IC96" i="4" a="1"/>
  <c r="IC96" i="4" s="1"/>
  <c r="ID96" i="4" a="1"/>
  <c r="ID96" i="4" s="1"/>
  <c r="IE96" i="4" a="1"/>
  <c r="IE96" i="4" s="1"/>
  <c r="IA97" i="4" a="1"/>
  <c r="IA97" i="4" s="1"/>
  <c r="IB97" i="4" a="1"/>
  <c r="IB97" i="4" s="1"/>
  <c r="IC97" i="4" a="1"/>
  <c r="IC97" i="4" s="1"/>
  <c r="ID97" i="4" a="1"/>
  <c r="ID97" i="4" s="1"/>
  <c r="IE97" i="4" a="1"/>
  <c r="IE97" i="4" s="1"/>
  <c r="IA98" i="4" a="1"/>
  <c r="IA98" i="4" s="1"/>
  <c r="IB98" i="4" a="1"/>
  <c r="IB98" i="4" s="1"/>
  <c r="IC98" i="4" a="1"/>
  <c r="IC98" i="4" s="1"/>
  <c r="ID98" i="4" a="1"/>
  <c r="ID98" i="4" s="1"/>
  <c r="IE98" i="4" a="1"/>
  <c r="IE98" i="4" s="1"/>
  <c r="IA99" i="4" a="1"/>
  <c r="IA99" i="4" s="1"/>
  <c r="IB99" i="4" a="1"/>
  <c r="IB99" i="4" s="1"/>
  <c r="IC99" i="4" a="1"/>
  <c r="IC99" i="4" s="1"/>
  <c r="ID99" i="4" a="1"/>
  <c r="ID99" i="4" s="1"/>
  <c r="IE99" i="4" a="1"/>
  <c r="IE99" i="4" s="1"/>
  <c r="IA100" i="4" a="1"/>
  <c r="IA100" i="4" s="1"/>
  <c r="IB100" i="4" a="1"/>
  <c r="IB100" i="4" s="1"/>
  <c r="IC100" i="4" a="1"/>
  <c r="IC100" i="4" s="1"/>
  <c r="ID100" i="4" a="1"/>
  <c r="ID100" i="4" s="1"/>
  <c r="IE100" i="4" a="1"/>
  <c r="IE100" i="4" s="1"/>
  <c r="IA101" i="4" a="1"/>
  <c r="IA101" i="4" s="1"/>
  <c r="IB101" i="4" a="1"/>
  <c r="IB101" i="4" s="1"/>
  <c r="IC101" i="4" a="1"/>
  <c r="IC101" i="4" s="1"/>
  <c r="ID101" i="4" a="1"/>
  <c r="ID101" i="4" s="1"/>
  <c r="IE101" i="4" a="1"/>
  <c r="IE101" i="4" s="1"/>
  <c r="IA102" i="4" a="1"/>
  <c r="IA102" i="4" s="1"/>
  <c r="IB102" i="4" a="1"/>
  <c r="IB102" i="4" s="1"/>
  <c r="IC102" i="4" a="1"/>
  <c r="IC102" i="4" s="1"/>
  <c r="ID102" i="4" a="1"/>
  <c r="ID102" i="4" s="1"/>
  <c r="IE102" i="4" a="1"/>
  <c r="IE102" i="4" s="1"/>
  <c r="IA103" i="4" a="1"/>
  <c r="IA103" i="4" s="1"/>
  <c r="IB103" i="4" a="1"/>
  <c r="IB103" i="4" s="1"/>
  <c r="IC103" i="4" a="1"/>
  <c r="IC103" i="4" s="1"/>
  <c r="ID103" i="4" a="1"/>
  <c r="ID103" i="4" s="1"/>
  <c r="IE103" i="4" a="1"/>
  <c r="IE103" i="4" s="1"/>
  <c r="IA104" i="4" a="1"/>
  <c r="IA104" i="4" s="1"/>
  <c r="IB104" i="4" a="1"/>
  <c r="IB104" i="4" s="1"/>
  <c r="IC104" i="4" a="1"/>
  <c r="IC104" i="4" s="1"/>
  <c r="ID104" i="4" a="1"/>
  <c r="ID104" i="4" s="1"/>
  <c r="IE104" i="4" a="1"/>
  <c r="IE104" i="4" s="1"/>
  <c r="IA105" i="4" a="1"/>
  <c r="IA105" i="4" s="1"/>
  <c r="IB105" i="4" a="1"/>
  <c r="IB105" i="4" s="1"/>
  <c r="IC105" i="4" a="1"/>
  <c r="IC105" i="4" s="1"/>
  <c r="ID105" i="4" a="1"/>
  <c r="ID105" i="4" s="1"/>
  <c r="IE105" i="4" a="1"/>
  <c r="IE105" i="4" s="1"/>
  <c r="IA106" i="4" a="1"/>
  <c r="IA106" i="4" s="1"/>
  <c r="IB106" i="4" a="1"/>
  <c r="IB106" i="4" s="1"/>
  <c r="IC106" i="4" a="1"/>
  <c r="IC106" i="4" s="1"/>
  <c r="ID106" i="4" a="1"/>
  <c r="ID106" i="4" s="1"/>
  <c r="IE106" i="4" a="1"/>
  <c r="IE106" i="4" s="1"/>
  <c r="IA107" i="4" a="1"/>
  <c r="IA107" i="4" s="1"/>
  <c r="IB107" i="4" a="1"/>
  <c r="IB107" i="4" s="1"/>
  <c r="IC107" i="4" a="1"/>
  <c r="IC107" i="4" s="1"/>
  <c r="ID107" i="4" a="1"/>
  <c r="ID107" i="4" s="1"/>
  <c r="IE107" i="4" a="1"/>
  <c r="IE107" i="4" s="1"/>
  <c r="IA108" i="4" a="1"/>
  <c r="IA108" i="4" s="1"/>
  <c r="IB108" i="4" a="1"/>
  <c r="IB108" i="4" s="1"/>
  <c r="IC108" i="4" a="1"/>
  <c r="IC108" i="4" s="1"/>
  <c r="ID108" i="4" a="1"/>
  <c r="ID108" i="4" s="1"/>
  <c r="IE108" i="4" a="1"/>
  <c r="IE108" i="4" s="1"/>
  <c r="IA109" i="4" a="1"/>
  <c r="IA109" i="4" s="1"/>
  <c r="IB109" i="4" a="1"/>
  <c r="IB109" i="4" s="1"/>
  <c r="IC109" i="4" a="1"/>
  <c r="IC109" i="4" s="1"/>
  <c r="ID109" i="4" a="1"/>
  <c r="ID109" i="4" s="1"/>
  <c r="IE109" i="4" a="1"/>
  <c r="IE109" i="4" s="1"/>
  <c r="IA110" i="4" a="1"/>
  <c r="IA110" i="4" s="1"/>
  <c r="IB110" i="4" a="1"/>
  <c r="IB110" i="4" s="1"/>
  <c r="IC110" i="4" a="1"/>
  <c r="IC110" i="4" s="1"/>
  <c r="ID110" i="4" a="1"/>
  <c r="ID110" i="4" s="1"/>
  <c r="IE110" i="4" a="1"/>
  <c r="IE110" i="4" s="1"/>
  <c r="IA111" i="4" a="1"/>
  <c r="IA111" i="4" s="1"/>
  <c r="IB111" i="4" a="1"/>
  <c r="IB111" i="4" s="1"/>
  <c r="IC111" i="4" a="1"/>
  <c r="IC111" i="4" s="1"/>
  <c r="ID111" i="4" a="1"/>
  <c r="ID111" i="4" s="1"/>
  <c r="IE111" i="4" a="1"/>
  <c r="IE111" i="4" s="1"/>
  <c r="IA112" i="4" a="1"/>
  <c r="IA112" i="4" s="1"/>
  <c r="IB112" i="4" a="1"/>
  <c r="IB112" i="4" s="1"/>
  <c r="IC112" i="4" a="1"/>
  <c r="IC112" i="4" s="1"/>
  <c r="ID112" i="4" a="1"/>
  <c r="ID112" i="4" s="1"/>
  <c r="IE112" i="4" a="1"/>
  <c r="IE112" i="4" s="1"/>
  <c r="IA113" i="4" a="1"/>
  <c r="IA113" i="4" s="1"/>
  <c r="IB113" i="4" a="1"/>
  <c r="IB113" i="4" s="1"/>
  <c r="IC113" i="4" a="1"/>
  <c r="IC113" i="4" s="1"/>
  <c r="ID113" i="4" a="1"/>
  <c r="ID113" i="4" s="1"/>
  <c r="IE113" i="4" a="1"/>
  <c r="IE113" i="4" s="1"/>
  <c r="IA114" i="4" a="1"/>
  <c r="IA114" i="4" s="1"/>
  <c r="IB114" i="4" a="1"/>
  <c r="IB114" i="4" s="1"/>
  <c r="IC114" i="4" a="1"/>
  <c r="IC114" i="4" s="1"/>
  <c r="ID114" i="4" a="1"/>
  <c r="ID114" i="4" s="1"/>
  <c r="IE114" i="4" a="1"/>
  <c r="IE114" i="4" s="1"/>
  <c r="IA115" i="4" a="1"/>
  <c r="IA115" i="4" s="1"/>
  <c r="IB115" i="4" a="1"/>
  <c r="IB115" i="4" s="1"/>
  <c r="IC115" i="4" a="1"/>
  <c r="IC115" i="4" s="1"/>
  <c r="ID115" i="4" a="1"/>
  <c r="ID115" i="4" s="1"/>
  <c r="IE115" i="4" a="1"/>
  <c r="IE115" i="4" s="1"/>
  <c r="IA116" i="4" a="1"/>
  <c r="IA116" i="4" s="1"/>
  <c r="IB116" i="4" a="1"/>
  <c r="IB116" i="4" s="1"/>
  <c r="IC116" i="4" a="1"/>
  <c r="IC116" i="4" s="1"/>
  <c r="ID116" i="4" a="1"/>
  <c r="ID116" i="4" s="1"/>
  <c r="IE116" i="4" a="1"/>
  <c r="IE116" i="4" s="1"/>
  <c r="IA117" i="4" a="1"/>
  <c r="IA117" i="4" s="1"/>
  <c r="IB117" i="4" a="1"/>
  <c r="IB117" i="4" s="1"/>
  <c r="IC117" i="4" a="1"/>
  <c r="IC117" i="4" s="1"/>
  <c r="ID117" i="4" a="1"/>
  <c r="ID117" i="4" s="1"/>
  <c r="IE117" i="4" a="1"/>
  <c r="IE117" i="4" s="1"/>
  <c r="IA118" i="4" a="1"/>
  <c r="IA118" i="4" s="1"/>
  <c r="IB118" i="4" a="1"/>
  <c r="IB118" i="4" s="1"/>
  <c r="IC118" i="4" a="1"/>
  <c r="IC118" i="4" s="1"/>
  <c r="ID118" i="4" a="1"/>
  <c r="ID118" i="4" s="1"/>
  <c r="IE118" i="4" a="1"/>
  <c r="IE118" i="4" s="1"/>
  <c r="IA119" i="4" a="1"/>
  <c r="IA119" i="4" s="1"/>
  <c r="IB119" i="4" a="1"/>
  <c r="IB119" i="4" s="1"/>
  <c r="IC119" i="4" a="1"/>
  <c r="IC119" i="4" s="1"/>
  <c r="ID119" i="4" a="1"/>
  <c r="ID119" i="4" s="1"/>
  <c r="IE119" i="4" a="1"/>
  <c r="IE119" i="4" s="1"/>
  <c r="IA120" i="4" a="1"/>
  <c r="IA120" i="4" s="1"/>
  <c r="IB120" i="4" a="1"/>
  <c r="IB120" i="4" s="1"/>
  <c r="IC120" i="4" a="1"/>
  <c r="IC120" i="4" s="1"/>
  <c r="ID120" i="4" a="1"/>
  <c r="ID120" i="4" s="1"/>
  <c r="IE120" i="4" a="1"/>
  <c r="IE120" i="4" s="1"/>
  <c r="IA121" i="4" a="1"/>
  <c r="IA121" i="4" s="1"/>
  <c r="IB121" i="4" a="1"/>
  <c r="IB121" i="4" s="1"/>
  <c r="IC121" i="4" a="1"/>
  <c r="IC121" i="4" s="1"/>
  <c r="ID121" i="4" a="1"/>
  <c r="ID121" i="4" s="1"/>
  <c r="IE121" i="4" a="1"/>
  <c r="IE121" i="4" s="1"/>
  <c r="IA122" i="4" a="1"/>
  <c r="IA122" i="4" s="1"/>
  <c r="IB122" i="4" a="1"/>
  <c r="IB122" i="4" s="1"/>
  <c r="IC122" i="4" a="1"/>
  <c r="IC122" i="4" s="1"/>
  <c r="ID122" i="4" a="1"/>
  <c r="ID122" i="4" s="1"/>
  <c r="IE122" i="4" a="1"/>
  <c r="IE122" i="4" s="1"/>
  <c r="IA123" i="4" a="1"/>
  <c r="IA123" i="4" s="1"/>
  <c r="IB123" i="4" a="1"/>
  <c r="IB123" i="4" s="1"/>
  <c r="IC123" i="4" a="1"/>
  <c r="IC123" i="4" s="1"/>
  <c r="ID123" i="4" a="1"/>
  <c r="ID123" i="4" s="1"/>
  <c r="IE123" i="4" a="1"/>
  <c r="IE123" i="4" s="1"/>
  <c r="IA124" i="4" a="1"/>
  <c r="IA124" i="4" s="1"/>
  <c r="IB124" i="4" a="1"/>
  <c r="IB124" i="4" s="1"/>
  <c r="IC124" i="4" a="1"/>
  <c r="IC124" i="4" s="1"/>
  <c r="ID124" i="4" a="1"/>
  <c r="ID124" i="4" s="1"/>
  <c r="IE124" i="4" a="1"/>
  <c r="IE124" i="4" s="1"/>
  <c r="IA125" i="4" a="1"/>
  <c r="IA125" i="4" s="1"/>
  <c r="IB125" i="4" a="1"/>
  <c r="IB125" i="4" s="1"/>
  <c r="IC125" i="4" a="1"/>
  <c r="IC125" i="4" s="1"/>
  <c r="ID125" i="4" a="1"/>
  <c r="ID125" i="4" s="1"/>
  <c r="IE125" i="4" a="1"/>
  <c r="IE125" i="4" s="1"/>
  <c r="IA126" i="4" a="1"/>
  <c r="IA126" i="4" s="1"/>
  <c r="IB126" i="4" a="1"/>
  <c r="IB126" i="4" s="1"/>
  <c r="IC126" i="4" a="1"/>
  <c r="IC126" i="4" s="1"/>
  <c r="ID126" i="4" a="1"/>
  <c r="ID126" i="4" s="1"/>
  <c r="IE126" i="4" a="1"/>
  <c r="IE126" i="4" s="1"/>
  <c r="IE7" i="4" a="1"/>
  <c r="IE7" i="4" s="1"/>
  <c r="ID7" i="4" a="1"/>
  <c r="ID7" i="4" s="1"/>
  <c r="IC7" i="4" a="1"/>
  <c r="IC7" i="4" s="1"/>
  <c r="IB7" i="4" a="1"/>
  <c r="IB7" i="4" s="1"/>
  <c r="IA7" i="4" a="1"/>
  <c r="IA7" i="4" s="1"/>
  <c r="EZ8" i="4" a="1"/>
  <c r="EZ8" i="4" s="1"/>
  <c r="FA8" i="4" a="1"/>
  <c r="FA8" i="4" s="1"/>
  <c r="FB8" i="4" a="1"/>
  <c r="FB8" i="4" s="1"/>
  <c r="FC8" i="4" a="1"/>
  <c r="FC8" i="4" s="1"/>
  <c r="FD8" i="4" a="1"/>
  <c r="FD8" i="4" s="1"/>
  <c r="EZ9" i="4" a="1"/>
  <c r="EZ9" i="4" s="1"/>
  <c r="FA9" i="4" a="1"/>
  <c r="FA9" i="4" s="1"/>
  <c r="FB9" i="4" a="1"/>
  <c r="FB9" i="4" s="1"/>
  <c r="FC9" i="4" a="1"/>
  <c r="FC9" i="4" s="1"/>
  <c r="FD9" i="4" a="1"/>
  <c r="FD9" i="4" s="1"/>
  <c r="EZ10" i="4" a="1"/>
  <c r="EZ10" i="4" s="1"/>
  <c r="FA10" i="4" a="1"/>
  <c r="FA10" i="4" s="1"/>
  <c r="FB10" i="4" a="1"/>
  <c r="FB10" i="4" s="1"/>
  <c r="FC10" i="4" a="1"/>
  <c r="FC10" i="4" s="1"/>
  <c r="FD10" i="4" a="1"/>
  <c r="FD10" i="4" s="1"/>
  <c r="EZ11" i="4" a="1"/>
  <c r="EZ11" i="4" s="1"/>
  <c r="FA11" i="4" a="1"/>
  <c r="FA11" i="4" s="1"/>
  <c r="FB11" i="4" a="1"/>
  <c r="FB11" i="4" s="1"/>
  <c r="FC11" i="4" a="1"/>
  <c r="FC11" i="4" s="1"/>
  <c r="FD11" i="4" a="1"/>
  <c r="FD11" i="4" s="1"/>
  <c r="EZ12" i="4" a="1"/>
  <c r="EZ12" i="4" s="1"/>
  <c r="FA12" i="4" a="1"/>
  <c r="FA12" i="4" s="1"/>
  <c r="FB12" i="4" a="1"/>
  <c r="FB12" i="4" s="1"/>
  <c r="FC12" i="4" a="1"/>
  <c r="FC12" i="4" s="1"/>
  <c r="FD12" i="4" a="1"/>
  <c r="FD12" i="4" s="1"/>
  <c r="EZ13" i="4" a="1"/>
  <c r="EZ13" i="4" s="1"/>
  <c r="FA13" i="4" a="1"/>
  <c r="FA13" i="4" s="1"/>
  <c r="FB13" i="4" a="1"/>
  <c r="FB13" i="4" s="1"/>
  <c r="FC13" i="4" a="1"/>
  <c r="FC13" i="4" s="1"/>
  <c r="FD13" i="4" a="1"/>
  <c r="FD13" i="4" s="1"/>
  <c r="EZ14" i="4" a="1"/>
  <c r="EZ14" i="4" s="1"/>
  <c r="FA14" i="4" a="1"/>
  <c r="FA14" i="4" s="1"/>
  <c r="FB14" i="4" a="1"/>
  <c r="FB14" i="4" s="1"/>
  <c r="FC14" i="4" a="1"/>
  <c r="FC14" i="4" s="1"/>
  <c r="FD14" i="4" a="1"/>
  <c r="FD14" i="4" s="1"/>
  <c r="EZ15" i="4" a="1"/>
  <c r="EZ15" i="4" s="1"/>
  <c r="FA15" i="4" a="1"/>
  <c r="FA15" i="4" s="1"/>
  <c r="FB15" i="4" a="1"/>
  <c r="FB15" i="4" s="1"/>
  <c r="FC15" i="4" a="1"/>
  <c r="FC15" i="4" s="1"/>
  <c r="FD15" i="4" a="1"/>
  <c r="FD15" i="4" s="1"/>
  <c r="EZ16" i="4" a="1"/>
  <c r="EZ16" i="4" s="1"/>
  <c r="FA16" i="4" a="1"/>
  <c r="FA16" i="4" s="1"/>
  <c r="FB16" i="4" a="1"/>
  <c r="FB16" i="4" s="1"/>
  <c r="FC16" i="4" a="1"/>
  <c r="FC16" i="4" s="1"/>
  <c r="FD16" i="4" a="1"/>
  <c r="FD16" i="4" s="1"/>
  <c r="EZ17" i="4" a="1"/>
  <c r="EZ17" i="4" s="1"/>
  <c r="FA17" i="4" a="1"/>
  <c r="FA17" i="4" s="1"/>
  <c r="FB17" i="4" a="1"/>
  <c r="FB17" i="4" s="1"/>
  <c r="FC17" i="4" a="1"/>
  <c r="FC17" i="4" s="1"/>
  <c r="FD17" i="4" a="1"/>
  <c r="FD17" i="4" s="1"/>
  <c r="EZ18" i="4" a="1"/>
  <c r="EZ18" i="4" s="1"/>
  <c r="FA18" i="4" a="1"/>
  <c r="FA18" i="4" s="1"/>
  <c r="FB18" i="4" a="1"/>
  <c r="FB18" i="4" s="1"/>
  <c r="FC18" i="4" a="1"/>
  <c r="FC18" i="4" s="1"/>
  <c r="FD18" i="4" a="1"/>
  <c r="FD18" i="4" s="1"/>
  <c r="EZ19" i="4" a="1"/>
  <c r="EZ19" i="4" s="1"/>
  <c r="FA19" i="4" a="1"/>
  <c r="FA19" i="4" s="1"/>
  <c r="FB19" i="4" a="1"/>
  <c r="FB19" i="4" s="1"/>
  <c r="FC19" i="4" a="1"/>
  <c r="FC19" i="4" s="1"/>
  <c r="FD19" i="4" a="1"/>
  <c r="FD19" i="4" s="1"/>
  <c r="EZ20" i="4" a="1"/>
  <c r="EZ20" i="4" s="1"/>
  <c r="FA20" i="4" a="1"/>
  <c r="FA20" i="4" s="1"/>
  <c r="FB20" i="4" a="1"/>
  <c r="FB20" i="4" s="1"/>
  <c r="FC20" i="4" a="1"/>
  <c r="FC20" i="4" s="1"/>
  <c r="FD20" i="4" a="1"/>
  <c r="FD20" i="4" s="1"/>
  <c r="EZ21" i="4" a="1"/>
  <c r="EZ21" i="4" s="1"/>
  <c r="FA21" i="4" a="1"/>
  <c r="FA21" i="4" s="1"/>
  <c r="FB21" i="4" a="1"/>
  <c r="FB21" i="4" s="1"/>
  <c r="FC21" i="4" a="1"/>
  <c r="FC21" i="4" s="1"/>
  <c r="FD21" i="4" a="1"/>
  <c r="FD21" i="4" s="1"/>
  <c r="EZ22" i="4" a="1"/>
  <c r="EZ22" i="4" s="1"/>
  <c r="FA22" i="4" a="1"/>
  <c r="FA22" i="4" s="1"/>
  <c r="FB22" i="4" a="1"/>
  <c r="FB22" i="4" s="1"/>
  <c r="FC22" i="4" a="1"/>
  <c r="FC22" i="4" s="1"/>
  <c r="FD22" i="4" a="1"/>
  <c r="FD22" i="4" s="1"/>
  <c r="EZ23" i="4" a="1"/>
  <c r="EZ23" i="4" s="1"/>
  <c r="FA23" i="4" a="1"/>
  <c r="FA23" i="4" s="1"/>
  <c r="FB23" i="4" a="1"/>
  <c r="FB23" i="4" s="1"/>
  <c r="FC23" i="4" a="1"/>
  <c r="FC23" i="4" s="1"/>
  <c r="FD23" i="4" a="1"/>
  <c r="FD23" i="4" s="1"/>
  <c r="EZ24" i="4" a="1"/>
  <c r="EZ24" i="4" s="1"/>
  <c r="FA24" i="4" a="1"/>
  <c r="FA24" i="4" s="1"/>
  <c r="FB24" i="4" a="1"/>
  <c r="FB24" i="4" s="1"/>
  <c r="FC24" i="4" a="1"/>
  <c r="FC24" i="4" s="1"/>
  <c r="FD24" i="4" a="1"/>
  <c r="FD24" i="4" s="1"/>
  <c r="EZ25" i="4" a="1"/>
  <c r="EZ25" i="4" s="1"/>
  <c r="FA25" i="4" a="1"/>
  <c r="FA25" i="4" s="1"/>
  <c r="FB25" i="4" a="1"/>
  <c r="FB25" i="4" s="1"/>
  <c r="FC25" i="4" a="1"/>
  <c r="FC25" i="4" s="1"/>
  <c r="FD25" i="4" a="1"/>
  <c r="FD25" i="4" s="1"/>
  <c r="EZ26" i="4" a="1"/>
  <c r="EZ26" i="4" s="1"/>
  <c r="FA26" i="4" a="1"/>
  <c r="FA26" i="4" s="1"/>
  <c r="FB26" i="4" a="1"/>
  <c r="FB26" i="4" s="1"/>
  <c r="FC26" i="4" a="1"/>
  <c r="FC26" i="4" s="1"/>
  <c r="FD26" i="4" a="1"/>
  <c r="FD26" i="4" s="1"/>
  <c r="EZ27" i="4" a="1"/>
  <c r="EZ27" i="4" s="1"/>
  <c r="FA27" i="4" a="1"/>
  <c r="FA27" i="4" s="1"/>
  <c r="FB27" i="4" a="1"/>
  <c r="FB27" i="4" s="1"/>
  <c r="FC27" i="4" a="1"/>
  <c r="FC27" i="4" s="1"/>
  <c r="FD27" i="4" a="1"/>
  <c r="FD27" i="4" s="1"/>
  <c r="EZ28" i="4" a="1"/>
  <c r="EZ28" i="4" s="1"/>
  <c r="FA28" i="4" a="1"/>
  <c r="FA28" i="4" s="1"/>
  <c r="FB28" i="4" a="1"/>
  <c r="FB28" i="4" s="1"/>
  <c r="FC28" i="4" a="1"/>
  <c r="FC28" i="4" s="1"/>
  <c r="FD28" i="4" a="1"/>
  <c r="FD28" i="4" s="1"/>
  <c r="EZ29" i="4" a="1"/>
  <c r="EZ29" i="4" s="1"/>
  <c r="FA29" i="4" a="1"/>
  <c r="FA29" i="4" s="1"/>
  <c r="FB29" i="4" a="1"/>
  <c r="FB29" i="4" s="1"/>
  <c r="FC29" i="4" a="1"/>
  <c r="FC29" i="4" s="1"/>
  <c r="FD29" i="4" a="1"/>
  <c r="FD29" i="4" s="1"/>
  <c r="EZ30" i="4" a="1"/>
  <c r="EZ30" i="4" s="1"/>
  <c r="FA30" i="4" a="1"/>
  <c r="FA30" i="4" s="1"/>
  <c r="FB30" i="4" a="1"/>
  <c r="FB30" i="4" s="1"/>
  <c r="FC30" i="4" a="1"/>
  <c r="FC30" i="4" s="1"/>
  <c r="FD30" i="4" a="1"/>
  <c r="FD30" i="4" s="1"/>
  <c r="EZ31" i="4" a="1"/>
  <c r="EZ31" i="4" s="1"/>
  <c r="FA31" i="4" a="1"/>
  <c r="FA31" i="4" s="1"/>
  <c r="FB31" i="4" a="1"/>
  <c r="FB31" i="4" s="1"/>
  <c r="FC31" i="4" a="1"/>
  <c r="FC31" i="4" s="1"/>
  <c r="FD31" i="4" a="1"/>
  <c r="FD31" i="4" s="1"/>
  <c r="EZ32" i="4" a="1"/>
  <c r="EZ32" i="4" s="1"/>
  <c r="FA32" i="4" a="1"/>
  <c r="FA32" i="4" s="1"/>
  <c r="FB32" i="4" a="1"/>
  <c r="FB32" i="4" s="1"/>
  <c r="FC32" i="4" a="1"/>
  <c r="FC32" i="4" s="1"/>
  <c r="FD32" i="4" a="1"/>
  <c r="FD32" i="4" s="1"/>
  <c r="EZ33" i="4" a="1"/>
  <c r="EZ33" i="4" s="1"/>
  <c r="FA33" i="4" a="1"/>
  <c r="FA33" i="4" s="1"/>
  <c r="FB33" i="4" a="1"/>
  <c r="FB33" i="4" s="1"/>
  <c r="FC33" i="4" a="1"/>
  <c r="FC33" i="4" s="1"/>
  <c r="FD33" i="4" a="1"/>
  <c r="FD33" i="4" s="1"/>
  <c r="EZ34" i="4" a="1"/>
  <c r="EZ34" i="4" s="1"/>
  <c r="FA34" i="4" a="1"/>
  <c r="FA34" i="4" s="1"/>
  <c r="FB34" i="4" a="1"/>
  <c r="FB34" i="4" s="1"/>
  <c r="FC34" i="4" a="1"/>
  <c r="FC34" i="4" s="1"/>
  <c r="FD34" i="4" a="1"/>
  <c r="FD34" i="4" s="1"/>
  <c r="EZ35" i="4" a="1"/>
  <c r="EZ35" i="4" s="1"/>
  <c r="FA35" i="4" a="1"/>
  <c r="FA35" i="4" s="1"/>
  <c r="FB35" i="4" a="1"/>
  <c r="FB35" i="4" s="1"/>
  <c r="FC35" i="4" a="1"/>
  <c r="FC35" i="4" s="1"/>
  <c r="FD35" i="4" a="1"/>
  <c r="FD35" i="4" s="1"/>
  <c r="EZ36" i="4" a="1"/>
  <c r="EZ36" i="4" s="1"/>
  <c r="FA36" i="4" a="1"/>
  <c r="FA36" i="4" s="1"/>
  <c r="FB36" i="4" a="1"/>
  <c r="FB36" i="4" s="1"/>
  <c r="FC36" i="4" a="1"/>
  <c r="FC36" i="4" s="1"/>
  <c r="FD36" i="4" a="1"/>
  <c r="FD36" i="4" s="1"/>
  <c r="EZ37" i="4" a="1"/>
  <c r="EZ37" i="4" s="1"/>
  <c r="FA37" i="4" a="1"/>
  <c r="FA37" i="4" s="1"/>
  <c r="FB37" i="4" a="1"/>
  <c r="FB37" i="4" s="1"/>
  <c r="FC37" i="4" a="1"/>
  <c r="FC37" i="4" s="1"/>
  <c r="FD37" i="4" a="1"/>
  <c r="FD37" i="4" s="1"/>
  <c r="EZ38" i="4" a="1"/>
  <c r="EZ38" i="4" s="1"/>
  <c r="FA38" i="4" a="1"/>
  <c r="FA38" i="4" s="1"/>
  <c r="FB38" i="4" a="1"/>
  <c r="FB38" i="4" s="1"/>
  <c r="FC38" i="4" a="1"/>
  <c r="FC38" i="4" s="1"/>
  <c r="FD38" i="4" a="1"/>
  <c r="FD38" i="4" s="1"/>
  <c r="EZ39" i="4" a="1"/>
  <c r="EZ39" i="4" s="1"/>
  <c r="FA39" i="4" a="1"/>
  <c r="FA39" i="4" s="1"/>
  <c r="FB39" i="4" a="1"/>
  <c r="FB39" i="4" s="1"/>
  <c r="FC39" i="4" a="1"/>
  <c r="FC39" i="4" s="1"/>
  <c r="FD39" i="4" a="1"/>
  <c r="FD39" i="4" s="1"/>
  <c r="EZ40" i="4" a="1"/>
  <c r="EZ40" i="4" s="1"/>
  <c r="FA40" i="4" a="1"/>
  <c r="FA40" i="4" s="1"/>
  <c r="FB40" i="4" a="1"/>
  <c r="FB40" i="4" s="1"/>
  <c r="FC40" i="4" a="1"/>
  <c r="FC40" i="4" s="1"/>
  <c r="FD40" i="4" a="1"/>
  <c r="FD40" i="4" s="1"/>
  <c r="EZ41" i="4" a="1"/>
  <c r="EZ41" i="4" s="1"/>
  <c r="FA41" i="4" a="1"/>
  <c r="FA41" i="4" s="1"/>
  <c r="FB41" i="4" a="1"/>
  <c r="FB41" i="4" s="1"/>
  <c r="FC41" i="4" a="1"/>
  <c r="FC41" i="4" s="1"/>
  <c r="FD41" i="4" a="1"/>
  <c r="FD41" i="4" s="1"/>
  <c r="EZ42" i="4" a="1"/>
  <c r="EZ42" i="4" s="1"/>
  <c r="FA42" i="4" a="1"/>
  <c r="FA42" i="4" s="1"/>
  <c r="FB42" i="4" a="1"/>
  <c r="FB42" i="4" s="1"/>
  <c r="FC42" i="4" a="1"/>
  <c r="FC42" i="4" s="1"/>
  <c r="FD42" i="4" a="1"/>
  <c r="FD42" i="4" s="1"/>
  <c r="EZ43" i="4" a="1"/>
  <c r="EZ43" i="4" s="1"/>
  <c r="FA43" i="4" a="1"/>
  <c r="FA43" i="4" s="1"/>
  <c r="FB43" i="4" a="1"/>
  <c r="FB43" i="4" s="1"/>
  <c r="FC43" i="4" a="1"/>
  <c r="FC43" i="4" s="1"/>
  <c r="FD43" i="4" a="1"/>
  <c r="FD43" i="4" s="1"/>
  <c r="EZ44" i="4" a="1"/>
  <c r="EZ44" i="4" s="1"/>
  <c r="FA44" i="4" a="1"/>
  <c r="FA44" i="4" s="1"/>
  <c r="FB44" i="4" a="1"/>
  <c r="FB44" i="4" s="1"/>
  <c r="FC44" i="4" a="1"/>
  <c r="FC44" i="4" s="1"/>
  <c r="FD44" i="4" a="1"/>
  <c r="FD44" i="4" s="1"/>
  <c r="EZ45" i="4" a="1"/>
  <c r="EZ45" i="4" s="1"/>
  <c r="FA45" i="4" a="1"/>
  <c r="FA45" i="4" s="1"/>
  <c r="FB45" i="4" a="1"/>
  <c r="FB45" i="4" s="1"/>
  <c r="FC45" i="4" a="1"/>
  <c r="FC45" i="4" s="1"/>
  <c r="FD45" i="4" a="1"/>
  <c r="FD45" i="4" s="1"/>
  <c r="EZ46" i="4" a="1"/>
  <c r="EZ46" i="4" s="1"/>
  <c r="FA46" i="4" a="1"/>
  <c r="FA46" i="4" s="1"/>
  <c r="FB46" i="4" a="1"/>
  <c r="FB46" i="4" s="1"/>
  <c r="FC46" i="4" a="1"/>
  <c r="FC46" i="4" s="1"/>
  <c r="FD46" i="4" a="1"/>
  <c r="FD46" i="4" s="1"/>
  <c r="EZ47" i="4" a="1"/>
  <c r="EZ47" i="4" s="1"/>
  <c r="FA47" i="4" a="1"/>
  <c r="FA47" i="4" s="1"/>
  <c r="FB47" i="4" a="1"/>
  <c r="FB47" i="4" s="1"/>
  <c r="FC47" i="4" a="1"/>
  <c r="FC47" i="4" s="1"/>
  <c r="FD47" i="4" a="1"/>
  <c r="FD47" i="4" s="1"/>
  <c r="EZ48" i="4" a="1"/>
  <c r="EZ48" i="4" s="1"/>
  <c r="FA48" i="4" a="1"/>
  <c r="FA48" i="4" s="1"/>
  <c r="FB48" i="4" a="1"/>
  <c r="FB48" i="4" s="1"/>
  <c r="FC48" i="4" a="1"/>
  <c r="FC48" i="4" s="1"/>
  <c r="FD48" i="4" a="1"/>
  <c r="FD48" i="4" s="1"/>
  <c r="EZ49" i="4" a="1"/>
  <c r="EZ49" i="4" s="1"/>
  <c r="FA49" i="4" a="1"/>
  <c r="FA49" i="4" s="1"/>
  <c r="FB49" i="4" a="1"/>
  <c r="FB49" i="4" s="1"/>
  <c r="FC49" i="4" a="1"/>
  <c r="FC49" i="4" s="1"/>
  <c r="FD49" i="4" a="1"/>
  <c r="FD49" i="4" s="1"/>
  <c r="EZ50" i="4" a="1"/>
  <c r="EZ50" i="4" s="1"/>
  <c r="FA50" i="4" a="1"/>
  <c r="FA50" i="4" s="1"/>
  <c r="FB50" i="4" a="1"/>
  <c r="FB50" i="4" s="1"/>
  <c r="FC50" i="4" a="1"/>
  <c r="FC50" i="4" s="1"/>
  <c r="FD50" i="4" a="1"/>
  <c r="FD50" i="4" s="1"/>
  <c r="EZ51" i="4" a="1"/>
  <c r="EZ51" i="4" s="1"/>
  <c r="FA51" i="4" a="1"/>
  <c r="FA51" i="4" s="1"/>
  <c r="FB51" i="4" a="1"/>
  <c r="FB51" i="4" s="1"/>
  <c r="FC51" i="4" a="1"/>
  <c r="FC51" i="4" s="1"/>
  <c r="FD51" i="4" a="1"/>
  <c r="FD51" i="4" s="1"/>
  <c r="EZ52" i="4" a="1"/>
  <c r="EZ52" i="4" s="1"/>
  <c r="FA52" i="4" a="1"/>
  <c r="FA52" i="4" s="1"/>
  <c r="FB52" i="4" a="1"/>
  <c r="FB52" i="4" s="1"/>
  <c r="FC52" i="4" a="1"/>
  <c r="FC52" i="4" s="1"/>
  <c r="FD52" i="4" a="1"/>
  <c r="FD52" i="4" s="1"/>
  <c r="EZ53" i="4" a="1"/>
  <c r="EZ53" i="4" s="1"/>
  <c r="FA53" i="4" a="1"/>
  <c r="FA53" i="4" s="1"/>
  <c r="FB53" i="4" a="1"/>
  <c r="FB53" i="4" s="1"/>
  <c r="FC53" i="4" a="1"/>
  <c r="FC53" i="4" s="1"/>
  <c r="FD53" i="4" a="1"/>
  <c r="FD53" i="4" s="1"/>
  <c r="EZ54" i="4" a="1"/>
  <c r="EZ54" i="4" s="1"/>
  <c r="FA54" i="4" a="1"/>
  <c r="FA54" i="4" s="1"/>
  <c r="FB54" i="4" a="1"/>
  <c r="FB54" i="4" s="1"/>
  <c r="FC54" i="4" a="1"/>
  <c r="FC54" i="4" s="1"/>
  <c r="FD54" i="4" a="1"/>
  <c r="FD54" i="4" s="1"/>
  <c r="EZ55" i="4" a="1"/>
  <c r="EZ55" i="4" s="1"/>
  <c r="FA55" i="4" a="1"/>
  <c r="FA55" i="4" s="1"/>
  <c r="FB55" i="4" a="1"/>
  <c r="FB55" i="4" s="1"/>
  <c r="FC55" i="4" a="1"/>
  <c r="FC55" i="4" s="1"/>
  <c r="FD55" i="4" a="1"/>
  <c r="FD55" i="4" s="1"/>
  <c r="EZ56" i="4" a="1"/>
  <c r="EZ56" i="4" s="1"/>
  <c r="FA56" i="4" a="1"/>
  <c r="FA56" i="4" s="1"/>
  <c r="FB56" i="4" a="1"/>
  <c r="FB56" i="4" s="1"/>
  <c r="FC56" i="4" a="1"/>
  <c r="FC56" i="4" s="1"/>
  <c r="FD56" i="4" a="1"/>
  <c r="FD56" i="4" s="1"/>
  <c r="EZ57" i="4" a="1"/>
  <c r="EZ57" i="4" s="1"/>
  <c r="FA57" i="4" a="1"/>
  <c r="FA57" i="4" s="1"/>
  <c r="FB57" i="4" a="1"/>
  <c r="FB57" i="4" s="1"/>
  <c r="FC57" i="4" a="1"/>
  <c r="FC57" i="4" s="1"/>
  <c r="FD57" i="4" a="1"/>
  <c r="FD57" i="4" s="1"/>
  <c r="EZ58" i="4" a="1"/>
  <c r="EZ58" i="4" s="1"/>
  <c r="FA58" i="4" a="1"/>
  <c r="FA58" i="4" s="1"/>
  <c r="FB58" i="4" a="1"/>
  <c r="FB58" i="4" s="1"/>
  <c r="FC58" i="4" a="1"/>
  <c r="FC58" i="4" s="1"/>
  <c r="FD58" i="4" a="1"/>
  <c r="FD58" i="4" s="1"/>
  <c r="EZ59" i="4" a="1"/>
  <c r="EZ59" i="4" s="1"/>
  <c r="FA59" i="4" a="1"/>
  <c r="FA59" i="4" s="1"/>
  <c r="FB59" i="4" a="1"/>
  <c r="FB59" i="4" s="1"/>
  <c r="FC59" i="4" a="1"/>
  <c r="FC59" i="4" s="1"/>
  <c r="FD59" i="4" a="1"/>
  <c r="FD59" i="4" s="1"/>
  <c r="EZ60" i="4" a="1"/>
  <c r="EZ60" i="4" s="1"/>
  <c r="FA60" i="4" a="1"/>
  <c r="FA60" i="4" s="1"/>
  <c r="FB60" i="4" a="1"/>
  <c r="FB60" i="4" s="1"/>
  <c r="FC60" i="4" a="1"/>
  <c r="FC60" i="4" s="1"/>
  <c r="FD60" i="4" a="1"/>
  <c r="FD60" i="4" s="1"/>
  <c r="EZ61" i="4" a="1"/>
  <c r="EZ61" i="4" s="1"/>
  <c r="FA61" i="4" a="1"/>
  <c r="FA61" i="4" s="1"/>
  <c r="FB61" i="4" a="1"/>
  <c r="FB61" i="4" s="1"/>
  <c r="FC61" i="4" a="1"/>
  <c r="FC61" i="4" s="1"/>
  <c r="FD61" i="4" a="1"/>
  <c r="FD61" i="4" s="1"/>
  <c r="EZ62" i="4" a="1"/>
  <c r="EZ62" i="4" s="1"/>
  <c r="FA62" i="4" a="1"/>
  <c r="FA62" i="4" s="1"/>
  <c r="FB62" i="4" a="1"/>
  <c r="FB62" i="4" s="1"/>
  <c r="FC62" i="4" a="1"/>
  <c r="FC62" i="4" s="1"/>
  <c r="FD62" i="4" a="1"/>
  <c r="FD62" i="4" s="1"/>
  <c r="EZ63" i="4" a="1"/>
  <c r="EZ63" i="4" s="1"/>
  <c r="FA63" i="4" a="1"/>
  <c r="FA63" i="4" s="1"/>
  <c r="FB63" i="4" a="1"/>
  <c r="FB63" i="4" s="1"/>
  <c r="FC63" i="4" a="1"/>
  <c r="FC63" i="4" s="1"/>
  <c r="FD63" i="4" a="1"/>
  <c r="FD63" i="4" s="1"/>
  <c r="EZ64" i="4" a="1"/>
  <c r="EZ64" i="4" s="1"/>
  <c r="FA64" i="4" a="1"/>
  <c r="FA64" i="4" s="1"/>
  <c r="FB64" i="4" a="1"/>
  <c r="FB64" i="4" s="1"/>
  <c r="FC64" i="4" a="1"/>
  <c r="FC64" i="4" s="1"/>
  <c r="FD64" i="4" a="1"/>
  <c r="FD64" i="4" s="1"/>
  <c r="EZ65" i="4" a="1"/>
  <c r="EZ65" i="4" s="1"/>
  <c r="FA65" i="4" a="1"/>
  <c r="FA65" i="4" s="1"/>
  <c r="FB65" i="4" a="1"/>
  <c r="FB65" i="4" s="1"/>
  <c r="FC65" i="4" a="1"/>
  <c r="FC65" i="4" s="1"/>
  <c r="FD65" i="4" a="1"/>
  <c r="FD65" i="4" s="1"/>
  <c r="EZ66" i="4" a="1"/>
  <c r="EZ66" i="4" s="1"/>
  <c r="FA66" i="4" a="1"/>
  <c r="FA66" i="4" s="1"/>
  <c r="FB66" i="4" a="1"/>
  <c r="FB66" i="4" s="1"/>
  <c r="FC66" i="4" a="1"/>
  <c r="FC66" i="4" s="1"/>
  <c r="FD66" i="4" a="1"/>
  <c r="FD66" i="4" s="1"/>
  <c r="EZ67" i="4" a="1"/>
  <c r="EZ67" i="4" s="1"/>
  <c r="FA67" i="4" a="1"/>
  <c r="FA67" i="4" s="1"/>
  <c r="FB67" i="4" a="1"/>
  <c r="FB67" i="4" s="1"/>
  <c r="FC67" i="4" a="1"/>
  <c r="FC67" i="4" s="1"/>
  <c r="FD67" i="4" a="1"/>
  <c r="FD67" i="4" s="1"/>
  <c r="EZ68" i="4" a="1"/>
  <c r="EZ68" i="4" s="1"/>
  <c r="FA68" i="4" a="1"/>
  <c r="FA68" i="4" s="1"/>
  <c r="FB68" i="4" a="1"/>
  <c r="FB68" i="4" s="1"/>
  <c r="FC68" i="4" a="1"/>
  <c r="FC68" i="4" s="1"/>
  <c r="FD68" i="4" a="1"/>
  <c r="FD68" i="4" s="1"/>
  <c r="EZ69" i="4" a="1"/>
  <c r="EZ69" i="4" s="1"/>
  <c r="FA69" i="4" a="1"/>
  <c r="FA69" i="4" s="1"/>
  <c r="FB69" i="4" a="1"/>
  <c r="FB69" i="4" s="1"/>
  <c r="FC69" i="4" a="1"/>
  <c r="FC69" i="4" s="1"/>
  <c r="FD69" i="4" a="1"/>
  <c r="FD69" i="4" s="1"/>
  <c r="EZ70" i="4" a="1"/>
  <c r="EZ70" i="4" s="1"/>
  <c r="FA70" i="4" a="1"/>
  <c r="FA70" i="4" s="1"/>
  <c r="FB70" i="4" a="1"/>
  <c r="FB70" i="4" s="1"/>
  <c r="FC70" i="4" a="1"/>
  <c r="FC70" i="4" s="1"/>
  <c r="FD70" i="4" a="1"/>
  <c r="FD70" i="4" s="1"/>
  <c r="EZ71" i="4" a="1"/>
  <c r="EZ71" i="4" s="1"/>
  <c r="FA71" i="4" a="1"/>
  <c r="FA71" i="4" s="1"/>
  <c r="FB71" i="4" a="1"/>
  <c r="FB71" i="4" s="1"/>
  <c r="FC71" i="4" a="1"/>
  <c r="FC71" i="4" s="1"/>
  <c r="FD71" i="4" a="1"/>
  <c r="FD71" i="4" s="1"/>
  <c r="EZ72" i="4" a="1"/>
  <c r="EZ72" i="4" s="1"/>
  <c r="FA72" i="4" a="1"/>
  <c r="FA72" i="4" s="1"/>
  <c r="FB72" i="4" a="1"/>
  <c r="FB72" i="4" s="1"/>
  <c r="FC72" i="4" a="1"/>
  <c r="FC72" i="4" s="1"/>
  <c r="FD72" i="4" a="1"/>
  <c r="FD72" i="4" s="1"/>
  <c r="EZ73" i="4" a="1"/>
  <c r="EZ73" i="4" s="1"/>
  <c r="FA73" i="4" a="1"/>
  <c r="FA73" i="4" s="1"/>
  <c r="FB73" i="4" a="1"/>
  <c r="FB73" i="4" s="1"/>
  <c r="FC73" i="4" a="1"/>
  <c r="FC73" i="4" s="1"/>
  <c r="FD73" i="4" a="1"/>
  <c r="FD73" i="4" s="1"/>
  <c r="EZ74" i="4" a="1"/>
  <c r="EZ74" i="4" s="1"/>
  <c r="FA74" i="4" a="1"/>
  <c r="FA74" i="4" s="1"/>
  <c r="FB74" i="4" a="1"/>
  <c r="FB74" i="4" s="1"/>
  <c r="FC74" i="4" a="1"/>
  <c r="FC74" i="4" s="1"/>
  <c r="FD74" i="4" a="1"/>
  <c r="FD74" i="4" s="1"/>
  <c r="EZ75" i="4" a="1"/>
  <c r="EZ75" i="4" s="1"/>
  <c r="FA75" i="4" a="1"/>
  <c r="FA75" i="4" s="1"/>
  <c r="FB75" i="4" a="1"/>
  <c r="FB75" i="4" s="1"/>
  <c r="FC75" i="4" a="1"/>
  <c r="FC75" i="4" s="1"/>
  <c r="FD75" i="4" a="1"/>
  <c r="FD75" i="4" s="1"/>
  <c r="EZ76" i="4" a="1"/>
  <c r="EZ76" i="4" s="1"/>
  <c r="FA76" i="4" a="1"/>
  <c r="FA76" i="4" s="1"/>
  <c r="FB76" i="4" a="1"/>
  <c r="FB76" i="4" s="1"/>
  <c r="FC76" i="4" a="1"/>
  <c r="FC76" i="4" s="1"/>
  <c r="FD76" i="4" a="1"/>
  <c r="FD76" i="4" s="1"/>
  <c r="EZ77" i="4" a="1"/>
  <c r="EZ77" i="4" s="1"/>
  <c r="FA77" i="4" a="1"/>
  <c r="FA77" i="4" s="1"/>
  <c r="FB77" i="4" a="1"/>
  <c r="FB77" i="4" s="1"/>
  <c r="FC77" i="4" a="1"/>
  <c r="FC77" i="4" s="1"/>
  <c r="FD77" i="4" a="1"/>
  <c r="FD77" i="4" s="1"/>
  <c r="EZ78" i="4" a="1"/>
  <c r="EZ78" i="4" s="1"/>
  <c r="FA78" i="4" a="1"/>
  <c r="FA78" i="4" s="1"/>
  <c r="FB78" i="4" a="1"/>
  <c r="FB78" i="4" s="1"/>
  <c r="FC78" i="4" a="1"/>
  <c r="FC78" i="4" s="1"/>
  <c r="FD78" i="4" a="1"/>
  <c r="FD78" i="4" s="1"/>
  <c r="EZ79" i="4" a="1"/>
  <c r="EZ79" i="4" s="1"/>
  <c r="FA79" i="4" a="1"/>
  <c r="FA79" i="4" s="1"/>
  <c r="FB79" i="4" a="1"/>
  <c r="FB79" i="4" s="1"/>
  <c r="FC79" i="4" a="1"/>
  <c r="FC79" i="4" s="1"/>
  <c r="FD79" i="4" a="1"/>
  <c r="FD79" i="4" s="1"/>
  <c r="EZ80" i="4" a="1"/>
  <c r="EZ80" i="4" s="1"/>
  <c r="FA80" i="4" a="1"/>
  <c r="FA80" i="4" s="1"/>
  <c r="FB80" i="4" a="1"/>
  <c r="FB80" i="4" s="1"/>
  <c r="FC80" i="4" a="1"/>
  <c r="FC80" i="4" s="1"/>
  <c r="FD80" i="4" a="1"/>
  <c r="FD80" i="4" s="1"/>
  <c r="EZ81" i="4" a="1"/>
  <c r="EZ81" i="4" s="1"/>
  <c r="FA81" i="4" a="1"/>
  <c r="FA81" i="4" s="1"/>
  <c r="FB81" i="4" a="1"/>
  <c r="FB81" i="4" s="1"/>
  <c r="FC81" i="4" a="1"/>
  <c r="FC81" i="4" s="1"/>
  <c r="FD81" i="4" a="1"/>
  <c r="FD81" i="4" s="1"/>
  <c r="EZ82" i="4" a="1"/>
  <c r="EZ82" i="4" s="1"/>
  <c r="FA82" i="4" a="1"/>
  <c r="FA82" i="4" s="1"/>
  <c r="FB82" i="4" a="1"/>
  <c r="FB82" i="4" s="1"/>
  <c r="FC82" i="4" a="1"/>
  <c r="FC82" i="4" s="1"/>
  <c r="FD82" i="4" a="1"/>
  <c r="FD82" i="4" s="1"/>
  <c r="EZ83" i="4" a="1"/>
  <c r="EZ83" i="4" s="1"/>
  <c r="FA83" i="4" a="1"/>
  <c r="FA83" i="4" s="1"/>
  <c r="FB83" i="4" a="1"/>
  <c r="FB83" i="4" s="1"/>
  <c r="FC83" i="4" a="1"/>
  <c r="FC83" i="4" s="1"/>
  <c r="FD83" i="4" a="1"/>
  <c r="FD83" i="4" s="1"/>
  <c r="EZ84" i="4" a="1"/>
  <c r="EZ84" i="4" s="1"/>
  <c r="FA84" i="4" a="1"/>
  <c r="FA84" i="4" s="1"/>
  <c r="FB84" i="4" a="1"/>
  <c r="FB84" i="4" s="1"/>
  <c r="FC84" i="4" a="1"/>
  <c r="FC84" i="4" s="1"/>
  <c r="FD84" i="4" a="1"/>
  <c r="FD84" i="4" s="1"/>
  <c r="EZ85" i="4" a="1"/>
  <c r="EZ85" i="4" s="1"/>
  <c r="FA85" i="4" a="1"/>
  <c r="FA85" i="4" s="1"/>
  <c r="FB85" i="4" a="1"/>
  <c r="FB85" i="4" s="1"/>
  <c r="FC85" i="4" a="1"/>
  <c r="FC85" i="4" s="1"/>
  <c r="FD85" i="4" a="1"/>
  <c r="FD85" i="4" s="1"/>
  <c r="EZ86" i="4" a="1"/>
  <c r="EZ86" i="4" s="1"/>
  <c r="FA86" i="4" a="1"/>
  <c r="FA86" i="4" s="1"/>
  <c r="FB86" i="4" a="1"/>
  <c r="FB86" i="4" s="1"/>
  <c r="FC86" i="4" a="1"/>
  <c r="FC86" i="4" s="1"/>
  <c r="FD86" i="4" a="1"/>
  <c r="FD86" i="4" s="1"/>
  <c r="EZ87" i="4" a="1"/>
  <c r="EZ87" i="4" s="1"/>
  <c r="FA87" i="4" a="1"/>
  <c r="FA87" i="4" s="1"/>
  <c r="FB87" i="4" a="1"/>
  <c r="FB87" i="4" s="1"/>
  <c r="FC87" i="4" a="1"/>
  <c r="FC87" i="4" s="1"/>
  <c r="FD87" i="4" a="1"/>
  <c r="FD87" i="4" s="1"/>
  <c r="EZ88" i="4" a="1"/>
  <c r="EZ88" i="4" s="1"/>
  <c r="FA88" i="4" a="1"/>
  <c r="FA88" i="4" s="1"/>
  <c r="FB88" i="4" a="1"/>
  <c r="FB88" i="4" s="1"/>
  <c r="FC88" i="4" a="1"/>
  <c r="FC88" i="4" s="1"/>
  <c r="FD88" i="4" a="1"/>
  <c r="FD88" i="4" s="1"/>
  <c r="EZ89" i="4" a="1"/>
  <c r="EZ89" i="4" s="1"/>
  <c r="FA89" i="4" a="1"/>
  <c r="FA89" i="4" s="1"/>
  <c r="FB89" i="4" a="1"/>
  <c r="FB89" i="4" s="1"/>
  <c r="FC89" i="4" a="1"/>
  <c r="FC89" i="4" s="1"/>
  <c r="FD89" i="4" a="1"/>
  <c r="FD89" i="4" s="1"/>
  <c r="EZ90" i="4" a="1"/>
  <c r="EZ90" i="4" s="1"/>
  <c r="FA90" i="4" a="1"/>
  <c r="FA90" i="4" s="1"/>
  <c r="FB90" i="4" a="1"/>
  <c r="FB90" i="4" s="1"/>
  <c r="FC90" i="4" a="1"/>
  <c r="FC90" i="4" s="1"/>
  <c r="FD90" i="4" a="1"/>
  <c r="FD90" i="4" s="1"/>
  <c r="EZ91" i="4" a="1"/>
  <c r="EZ91" i="4" s="1"/>
  <c r="FA91" i="4" a="1"/>
  <c r="FA91" i="4" s="1"/>
  <c r="FB91" i="4" a="1"/>
  <c r="FB91" i="4" s="1"/>
  <c r="FC91" i="4" a="1"/>
  <c r="FC91" i="4" s="1"/>
  <c r="FD91" i="4" a="1"/>
  <c r="FD91" i="4" s="1"/>
  <c r="EZ92" i="4" a="1"/>
  <c r="EZ92" i="4" s="1"/>
  <c r="FA92" i="4" a="1"/>
  <c r="FA92" i="4" s="1"/>
  <c r="FB92" i="4" a="1"/>
  <c r="FB92" i="4" s="1"/>
  <c r="FC92" i="4" a="1"/>
  <c r="FC92" i="4" s="1"/>
  <c r="FD92" i="4" a="1"/>
  <c r="FD92" i="4" s="1"/>
  <c r="EZ93" i="4" a="1"/>
  <c r="EZ93" i="4" s="1"/>
  <c r="FA93" i="4" a="1"/>
  <c r="FA93" i="4" s="1"/>
  <c r="FB93" i="4" a="1"/>
  <c r="FB93" i="4" s="1"/>
  <c r="FC93" i="4" a="1"/>
  <c r="FC93" i="4" s="1"/>
  <c r="FD93" i="4" a="1"/>
  <c r="FD93" i="4" s="1"/>
  <c r="EZ94" i="4" a="1"/>
  <c r="EZ94" i="4" s="1"/>
  <c r="FA94" i="4" a="1"/>
  <c r="FA94" i="4" s="1"/>
  <c r="FB94" i="4" a="1"/>
  <c r="FB94" i="4" s="1"/>
  <c r="FC94" i="4" a="1"/>
  <c r="FC94" i="4" s="1"/>
  <c r="FD94" i="4" a="1"/>
  <c r="FD94" i="4" s="1"/>
  <c r="EZ95" i="4" a="1"/>
  <c r="EZ95" i="4" s="1"/>
  <c r="FA95" i="4" a="1"/>
  <c r="FA95" i="4" s="1"/>
  <c r="FB95" i="4" a="1"/>
  <c r="FB95" i="4" s="1"/>
  <c r="FC95" i="4" a="1"/>
  <c r="FC95" i="4" s="1"/>
  <c r="FD95" i="4" a="1"/>
  <c r="FD95" i="4" s="1"/>
  <c r="EZ96" i="4" a="1"/>
  <c r="EZ96" i="4" s="1"/>
  <c r="FA96" i="4" a="1"/>
  <c r="FA96" i="4" s="1"/>
  <c r="FB96" i="4" a="1"/>
  <c r="FB96" i="4" s="1"/>
  <c r="FC96" i="4" a="1"/>
  <c r="FC96" i="4" s="1"/>
  <c r="FD96" i="4" a="1"/>
  <c r="FD96" i="4" s="1"/>
  <c r="EZ97" i="4" a="1"/>
  <c r="EZ97" i="4" s="1"/>
  <c r="FA97" i="4" a="1"/>
  <c r="FA97" i="4" s="1"/>
  <c r="FB97" i="4" a="1"/>
  <c r="FB97" i="4" s="1"/>
  <c r="FC97" i="4" a="1"/>
  <c r="FC97" i="4" s="1"/>
  <c r="FD97" i="4" a="1"/>
  <c r="FD97" i="4" s="1"/>
  <c r="EZ98" i="4" a="1"/>
  <c r="EZ98" i="4" s="1"/>
  <c r="FA98" i="4" a="1"/>
  <c r="FA98" i="4" s="1"/>
  <c r="FB98" i="4" a="1"/>
  <c r="FB98" i="4" s="1"/>
  <c r="FC98" i="4" a="1"/>
  <c r="FC98" i="4" s="1"/>
  <c r="FD98" i="4" a="1"/>
  <c r="FD98" i="4" s="1"/>
  <c r="EZ99" i="4" a="1"/>
  <c r="EZ99" i="4" s="1"/>
  <c r="FA99" i="4" a="1"/>
  <c r="FA99" i="4" s="1"/>
  <c r="FB99" i="4" a="1"/>
  <c r="FB99" i="4" s="1"/>
  <c r="FC99" i="4" a="1"/>
  <c r="FC99" i="4" s="1"/>
  <c r="FD99" i="4" a="1"/>
  <c r="FD99" i="4" s="1"/>
  <c r="EZ100" i="4" a="1"/>
  <c r="EZ100" i="4" s="1"/>
  <c r="FA100" i="4" a="1"/>
  <c r="FA100" i="4" s="1"/>
  <c r="FB100" i="4" a="1"/>
  <c r="FB100" i="4" s="1"/>
  <c r="FC100" i="4" a="1"/>
  <c r="FC100" i="4" s="1"/>
  <c r="FD100" i="4" a="1"/>
  <c r="FD100" i="4" s="1"/>
  <c r="EZ101" i="4" a="1"/>
  <c r="EZ101" i="4" s="1"/>
  <c r="FA101" i="4" a="1"/>
  <c r="FA101" i="4" s="1"/>
  <c r="FB101" i="4" a="1"/>
  <c r="FB101" i="4" s="1"/>
  <c r="FC101" i="4" a="1"/>
  <c r="FC101" i="4" s="1"/>
  <c r="FD101" i="4" a="1"/>
  <c r="FD101" i="4" s="1"/>
  <c r="EZ102" i="4" a="1"/>
  <c r="EZ102" i="4" s="1"/>
  <c r="FA102" i="4" a="1"/>
  <c r="FA102" i="4" s="1"/>
  <c r="FB102" i="4" a="1"/>
  <c r="FB102" i="4" s="1"/>
  <c r="FC102" i="4" a="1"/>
  <c r="FC102" i="4" s="1"/>
  <c r="FD102" i="4" a="1"/>
  <c r="FD102" i="4" s="1"/>
  <c r="EZ103" i="4" a="1"/>
  <c r="EZ103" i="4" s="1"/>
  <c r="FA103" i="4" a="1"/>
  <c r="FA103" i="4" s="1"/>
  <c r="FB103" i="4" a="1"/>
  <c r="FB103" i="4" s="1"/>
  <c r="FC103" i="4" a="1"/>
  <c r="FC103" i="4" s="1"/>
  <c r="FD103" i="4" a="1"/>
  <c r="FD103" i="4" s="1"/>
  <c r="EZ104" i="4" a="1"/>
  <c r="EZ104" i="4" s="1"/>
  <c r="FA104" i="4" a="1"/>
  <c r="FA104" i="4" s="1"/>
  <c r="FB104" i="4" a="1"/>
  <c r="FB104" i="4" s="1"/>
  <c r="FC104" i="4" a="1"/>
  <c r="FC104" i="4" s="1"/>
  <c r="FD104" i="4" a="1"/>
  <c r="FD104" i="4" s="1"/>
  <c r="EZ105" i="4" a="1"/>
  <c r="EZ105" i="4" s="1"/>
  <c r="FA105" i="4" a="1"/>
  <c r="FA105" i="4" s="1"/>
  <c r="FB105" i="4" a="1"/>
  <c r="FB105" i="4" s="1"/>
  <c r="FC105" i="4" a="1"/>
  <c r="FC105" i="4" s="1"/>
  <c r="FD105" i="4" a="1"/>
  <c r="FD105" i="4" s="1"/>
  <c r="EZ106" i="4" a="1"/>
  <c r="EZ106" i="4" s="1"/>
  <c r="FA106" i="4" a="1"/>
  <c r="FA106" i="4" s="1"/>
  <c r="FB106" i="4" a="1"/>
  <c r="FB106" i="4" s="1"/>
  <c r="FC106" i="4" a="1"/>
  <c r="FC106" i="4" s="1"/>
  <c r="FD106" i="4" a="1"/>
  <c r="FD106" i="4" s="1"/>
  <c r="EZ107" i="4" a="1"/>
  <c r="EZ107" i="4" s="1"/>
  <c r="FA107" i="4" a="1"/>
  <c r="FA107" i="4" s="1"/>
  <c r="FB107" i="4" a="1"/>
  <c r="FB107" i="4" s="1"/>
  <c r="FC107" i="4" a="1"/>
  <c r="FC107" i="4" s="1"/>
  <c r="FD107" i="4" a="1"/>
  <c r="FD107" i="4" s="1"/>
  <c r="EZ108" i="4" a="1"/>
  <c r="EZ108" i="4" s="1"/>
  <c r="FA108" i="4" a="1"/>
  <c r="FA108" i="4" s="1"/>
  <c r="FB108" i="4" a="1"/>
  <c r="FB108" i="4" s="1"/>
  <c r="FC108" i="4" a="1"/>
  <c r="FC108" i="4" s="1"/>
  <c r="FD108" i="4" a="1"/>
  <c r="FD108" i="4" s="1"/>
  <c r="EZ109" i="4" a="1"/>
  <c r="EZ109" i="4" s="1"/>
  <c r="FA109" i="4" a="1"/>
  <c r="FA109" i="4" s="1"/>
  <c r="FB109" i="4" a="1"/>
  <c r="FB109" i="4" s="1"/>
  <c r="FC109" i="4" a="1"/>
  <c r="FC109" i="4" s="1"/>
  <c r="FD109" i="4" a="1"/>
  <c r="FD109" i="4" s="1"/>
  <c r="EZ110" i="4" a="1"/>
  <c r="EZ110" i="4" s="1"/>
  <c r="FA110" i="4" a="1"/>
  <c r="FA110" i="4" s="1"/>
  <c r="FB110" i="4" a="1"/>
  <c r="FB110" i="4" s="1"/>
  <c r="FC110" i="4" a="1"/>
  <c r="FC110" i="4" s="1"/>
  <c r="FD110" i="4" a="1"/>
  <c r="FD110" i="4" s="1"/>
  <c r="EZ111" i="4" a="1"/>
  <c r="EZ111" i="4" s="1"/>
  <c r="FA111" i="4" a="1"/>
  <c r="FA111" i="4" s="1"/>
  <c r="FB111" i="4" a="1"/>
  <c r="FB111" i="4" s="1"/>
  <c r="FC111" i="4" a="1"/>
  <c r="FC111" i="4" s="1"/>
  <c r="FD111" i="4" a="1"/>
  <c r="FD111" i="4" s="1"/>
  <c r="EZ112" i="4" a="1"/>
  <c r="EZ112" i="4" s="1"/>
  <c r="FA112" i="4" a="1"/>
  <c r="FA112" i="4" s="1"/>
  <c r="FB112" i="4" a="1"/>
  <c r="FB112" i="4" s="1"/>
  <c r="FC112" i="4" a="1"/>
  <c r="FC112" i="4" s="1"/>
  <c r="FD112" i="4" a="1"/>
  <c r="FD112" i="4" s="1"/>
  <c r="EZ113" i="4" a="1"/>
  <c r="EZ113" i="4" s="1"/>
  <c r="FA113" i="4" a="1"/>
  <c r="FA113" i="4" s="1"/>
  <c r="FB113" i="4" a="1"/>
  <c r="FB113" i="4" s="1"/>
  <c r="FC113" i="4" a="1"/>
  <c r="FC113" i="4" s="1"/>
  <c r="FD113" i="4" a="1"/>
  <c r="FD113" i="4" s="1"/>
  <c r="EZ114" i="4" a="1"/>
  <c r="EZ114" i="4" s="1"/>
  <c r="FA114" i="4" a="1"/>
  <c r="FA114" i="4" s="1"/>
  <c r="FB114" i="4" a="1"/>
  <c r="FB114" i="4" s="1"/>
  <c r="FC114" i="4" a="1"/>
  <c r="FC114" i="4" s="1"/>
  <c r="FD114" i="4" a="1"/>
  <c r="FD114" i="4" s="1"/>
  <c r="EZ115" i="4" a="1"/>
  <c r="EZ115" i="4" s="1"/>
  <c r="FA115" i="4" a="1"/>
  <c r="FA115" i="4" s="1"/>
  <c r="FB115" i="4" a="1"/>
  <c r="FB115" i="4" s="1"/>
  <c r="FC115" i="4" a="1"/>
  <c r="FC115" i="4" s="1"/>
  <c r="FD115" i="4" a="1"/>
  <c r="FD115" i="4" s="1"/>
  <c r="EZ116" i="4" a="1"/>
  <c r="EZ116" i="4" s="1"/>
  <c r="FA116" i="4" a="1"/>
  <c r="FA116" i="4" s="1"/>
  <c r="FB116" i="4" a="1"/>
  <c r="FB116" i="4" s="1"/>
  <c r="FC116" i="4" a="1"/>
  <c r="FC116" i="4" s="1"/>
  <c r="FD116" i="4" a="1"/>
  <c r="FD116" i="4" s="1"/>
  <c r="EZ117" i="4" a="1"/>
  <c r="EZ117" i="4" s="1"/>
  <c r="FA117" i="4" a="1"/>
  <c r="FA117" i="4" s="1"/>
  <c r="FB117" i="4" a="1"/>
  <c r="FB117" i="4" s="1"/>
  <c r="FC117" i="4" a="1"/>
  <c r="FC117" i="4" s="1"/>
  <c r="FD117" i="4" a="1"/>
  <c r="FD117" i="4" s="1"/>
  <c r="EZ118" i="4" a="1"/>
  <c r="EZ118" i="4" s="1"/>
  <c r="FA118" i="4" a="1"/>
  <c r="FA118" i="4" s="1"/>
  <c r="FB118" i="4" a="1"/>
  <c r="FB118" i="4" s="1"/>
  <c r="FC118" i="4" a="1"/>
  <c r="FC118" i="4" s="1"/>
  <c r="FD118" i="4" a="1"/>
  <c r="FD118" i="4" s="1"/>
  <c r="EZ119" i="4" a="1"/>
  <c r="EZ119" i="4" s="1"/>
  <c r="FA119" i="4" a="1"/>
  <c r="FA119" i="4" s="1"/>
  <c r="FB119" i="4" a="1"/>
  <c r="FB119" i="4" s="1"/>
  <c r="FC119" i="4" a="1"/>
  <c r="FC119" i="4" s="1"/>
  <c r="FD119" i="4" a="1"/>
  <c r="FD119" i="4" s="1"/>
  <c r="EZ120" i="4" a="1"/>
  <c r="EZ120" i="4" s="1"/>
  <c r="FA120" i="4" a="1"/>
  <c r="FA120" i="4" s="1"/>
  <c r="FB120" i="4" a="1"/>
  <c r="FB120" i="4" s="1"/>
  <c r="FC120" i="4" a="1"/>
  <c r="FC120" i="4" s="1"/>
  <c r="FD120" i="4" a="1"/>
  <c r="FD120" i="4" s="1"/>
  <c r="EZ121" i="4" a="1"/>
  <c r="EZ121" i="4" s="1"/>
  <c r="FA121" i="4" a="1"/>
  <c r="FA121" i="4" s="1"/>
  <c r="FB121" i="4" a="1"/>
  <c r="FB121" i="4" s="1"/>
  <c r="FC121" i="4" a="1"/>
  <c r="FC121" i="4" s="1"/>
  <c r="FD121" i="4" a="1"/>
  <c r="FD121" i="4" s="1"/>
  <c r="EZ122" i="4" a="1"/>
  <c r="EZ122" i="4" s="1"/>
  <c r="FA122" i="4" a="1"/>
  <c r="FA122" i="4" s="1"/>
  <c r="FB122" i="4" a="1"/>
  <c r="FB122" i="4" s="1"/>
  <c r="FC122" i="4" a="1"/>
  <c r="FC122" i="4" s="1"/>
  <c r="FD122" i="4" a="1"/>
  <c r="FD122" i="4" s="1"/>
  <c r="EZ123" i="4" a="1"/>
  <c r="EZ123" i="4" s="1"/>
  <c r="FA123" i="4" a="1"/>
  <c r="FA123" i="4" s="1"/>
  <c r="FB123" i="4" a="1"/>
  <c r="FB123" i="4" s="1"/>
  <c r="FC123" i="4" a="1"/>
  <c r="FC123" i="4" s="1"/>
  <c r="FD123" i="4" a="1"/>
  <c r="FD123" i="4" s="1"/>
  <c r="EZ124" i="4" a="1"/>
  <c r="EZ124" i="4" s="1"/>
  <c r="FA124" i="4" a="1"/>
  <c r="FA124" i="4" s="1"/>
  <c r="FB124" i="4" a="1"/>
  <c r="FB124" i="4" s="1"/>
  <c r="FC124" i="4" a="1"/>
  <c r="FC124" i="4" s="1"/>
  <c r="FD124" i="4" a="1"/>
  <c r="FD124" i="4" s="1"/>
  <c r="EZ125" i="4" a="1"/>
  <c r="EZ125" i="4" s="1"/>
  <c r="FA125" i="4" a="1"/>
  <c r="FA125" i="4" s="1"/>
  <c r="FB125" i="4" a="1"/>
  <c r="FB125" i="4" s="1"/>
  <c r="FC125" i="4" a="1"/>
  <c r="FC125" i="4" s="1"/>
  <c r="FD125" i="4" a="1"/>
  <c r="FD125" i="4" s="1"/>
  <c r="EZ126" i="4" a="1"/>
  <c r="EZ126" i="4" s="1"/>
  <c r="FA126" i="4" a="1"/>
  <c r="FA126" i="4" s="1"/>
  <c r="FB126" i="4" a="1"/>
  <c r="FB126" i="4" s="1"/>
  <c r="FC126" i="4" a="1"/>
  <c r="FC126" i="4" s="1"/>
  <c r="FD126" i="4" a="1"/>
  <c r="FD126" i="4" s="1"/>
  <c r="FD7" i="4" a="1"/>
  <c r="FD7" i="4" s="1"/>
  <c r="FC7" i="4" a="1"/>
  <c r="FC7" i="4" s="1"/>
  <c r="FB7" i="4" a="1"/>
  <c r="FB7" i="4" s="1"/>
  <c r="FA7" i="4" a="1"/>
  <c r="FA7" i="4" s="1"/>
  <c r="EZ7" i="4" a="1"/>
  <c r="EZ7" i="4" s="1"/>
  <c r="E5" i="9"/>
  <c r="F5" i="9"/>
  <c r="G5" i="9"/>
  <c r="H5" i="9"/>
  <c r="I5" i="9"/>
  <c r="J5" i="9"/>
  <c r="K5" i="9"/>
  <c r="L5" i="9"/>
  <c r="M5" i="9"/>
  <c r="N5" i="9"/>
  <c r="O5" i="9"/>
  <c r="P5" i="9"/>
  <c r="Q5" i="9"/>
  <c r="R5" i="9"/>
  <c r="S5" i="9"/>
  <c r="T5" i="9"/>
  <c r="V5" i="9"/>
  <c r="X5" i="9"/>
  <c r="Z5" i="9"/>
  <c r="AB5" i="9"/>
  <c r="AD5" i="9"/>
  <c r="AF5" i="9"/>
  <c r="AH5" i="9"/>
  <c r="AJ5" i="9"/>
  <c r="AL5" i="9"/>
  <c r="AN5" i="9"/>
  <c r="AP5" i="9"/>
  <c r="AR5" i="9"/>
  <c r="AT5" i="9"/>
  <c r="AV5" i="9"/>
  <c r="AX5" i="9"/>
  <c r="AZ5" i="9"/>
  <c r="BB5" i="9"/>
  <c r="BD5" i="9"/>
  <c r="BF5" i="9"/>
  <c r="BH5" i="9"/>
  <c r="BJ5" i="9"/>
  <c r="BL5" i="9"/>
  <c r="BN5" i="9"/>
  <c r="BP5" i="9"/>
  <c r="BR5" i="9"/>
  <c r="BT5" i="9"/>
  <c r="BV5" i="9"/>
  <c r="BX5" i="9"/>
  <c r="BZ5" i="9"/>
  <c r="CB5" i="9"/>
  <c r="CD5" i="9"/>
  <c r="CF5" i="9"/>
  <c r="CH5" i="9"/>
  <c r="CJ5" i="9"/>
  <c r="CL5" i="9"/>
  <c r="CN5" i="9"/>
  <c r="CP5" i="9"/>
  <c r="CR5" i="9"/>
  <c r="CT5" i="9"/>
  <c r="D5" i="9"/>
  <c r="GZ5" i="9"/>
  <c r="HB5" i="9"/>
  <c r="HD5" i="9"/>
  <c r="HF5" i="9"/>
  <c r="HG5" i="9"/>
  <c r="HH5" i="9"/>
  <c r="HI5" i="9"/>
  <c r="HJ5" i="9"/>
  <c r="HL5" i="9"/>
  <c r="HM5" i="9"/>
  <c r="HN5" i="9"/>
  <c r="HO5" i="9"/>
  <c r="HP5" i="9"/>
  <c r="HQ5" i="9"/>
  <c r="HR5" i="9"/>
  <c r="HS5" i="9"/>
  <c r="HT5" i="9"/>
  <c r="HU5" i="9"/>
  <c r="HV5" i="9"/>
  <c r="HW5" i="9"/>
  <c r="HX5" i="9"/>
  <c r="HY5" i="9"/>
  <c r="HZ5" i="9"/>
  <c r="IA5" i="9"/>
  <c r="IB5" i="9"/>
  <c r="IC5" i="9"/>
  <c r="ID5" i="9"/>
  <c r="IE5" i="9"/>
  <c r="IF5" i="9"/>
  <c r="IG5" i="9"/>
  <c r="IH5" i="9"/>
  <c r="II5" i="9"/>
  <c r="IJ5" i="9"/>
  <c r="IK5" i="9"/>
  <c r="IL5" i="9"/>
  <c r="IM5" i="9"/>
  <c r="IN5" i="9"/>
  <c r="IO5" i="9"/>
  <c r="IP5" i="9"/>
  <c r="IQ5" i="9"/>
  <c r="IR5" i="9"/>
  <c r="IS5" i="9"/>
  <c r="IT5" i="9"/>
  <c r="IU5" i="9"/>
  <c r="IV5" i="9"/>
  <c r="IW5" i="9"/>
  <c r="IX5" i="9"/>
  <c r="IY5" i="9"/>
  <c r="IZ5" i="9"/>
  <c r="JA5" i="9"/>
  <c r="JB5" i="9"/>
  <c r="JC5" i="9"/>
  <c r="JD5" i="9"/>
  <c r="JE5" i="9"/>
  <c r="JF5" i="9"/>
  <c r="JG5" i="9"/>
  <c r="JH5" i="9"/>
  <c r="JI5" i="9"/>
  <c r="JJ5" i="9"/>
  <c r="JK5" i="9"/>
  <c r="JL5" i="9"/>
  <c r="JM5" i="9"/>
  <c r="JN5" i="9"/>
  <c r="JO5" i="9"/>
  <c r="JP5" i="9"/>
  <c r="JQ5" i="9"/>
  <c r="JR5" i="9"/>
  <c r="JS5" i="9"/>
  <c r="JT5" i="9"/>
  <c r="JU5" i="9"/>
  <c r="JV5" i="9"/>
  <c r="JW5" i="9"/>
  <c r="JX5" i="9"/>
  <c r="JY5" i="9"/>
  <c r="JZ5" i="9"/>
  <c r="KA5" i="9"/>
  <c r="KB5" i="9"/>
  <c r="KC5" i="9"/>
  <c r="KD5" i="9"/>
  <c r="KE5" i="9"/>
  <c r="KF5" i="9"/>
  <c r="KG5" i="9"/>
  <c r="KH5" i="9"/>
  <c r="KI5" i="9"/>
  <c r="KJ5" i="9"/>
  <c r="KK5" i="9"/>
  <c r="KL5" i="9"/>
  <c r="KM5" i="9"/>
  <c r="KN5" i="9"/>
  <c r="KO5" i="9"/>
  <c r="GX5" i="9"/>
  <c r="DC5" i="9"/>
  <c r="DE5" i="9"/>
  <c r="DG5" i="9"/>
  <c r="DI5" i="9"/>
  <c r="DK5" i="9"/>
  <c r="DM5" i="9"/>
  <c r="DO5" i="9"/>
  <c r="DQ5" i="9"/>
  <c r="DS5" i="9"/>
  <c r="DU5" i="9"/>
  <c r="DW5" i="9"/>
  <c r="DY5" i="9"/>
  <c r="EA5" i="9"/>
  <c r="EC5" i="9"/>
  <c r="EE5" i="9"/>
  <c r="EG5" i="9"/>
  <c r="EI5" i="9"/>
  <c r="EK5" i="9"/>
  <c r="EM5" i="9"/>
  <c r="EO5" i="9"/>
  <c r="EQ5" i="9"/>
  <c r="ES5" i="9"/>
  <c r="EU5" i="9"/>
  <c r="EW5" i="9"/>
  <c r="EY5" i="9"/>
  <c r="FA5" i="9"/>
  <c r="FC5" i="9"/>
  <c r="FE5" i="9"/>
  <c r="FG5" i="9"/>
  <c r="FI5" i="9"/>
  <c r="FK5" i="9"/>
  <c r="FM5" i="9"/>
  <c r="FO5" i="9"/>
  <c r="FQ5" i="9"/>
  <c r="FS5" i="9"/>
  <c r="FU5" i="9"/>
  <c r="FW5" i="9"/>
  <c r="FY5" i="9"/>
  <c r="GA5" i="9"/>
  <c r="GC5" i="9"/>
  <c r="GE5" i="9"/>
  <c r="GG5" i="9"/>
  <c r="GI5" i="9"/>
  <c r="GK5" i="9"/>
  <c r="GM5" i="9"/>
  <c r="GO5" i="9"/>
  <c r="GQ5" i="9"/>
  <c r="DA5" i="9"/>
  <c r="DH98" i="9"/>
  <c r="GV98" i="9" s="1" a="1"/>
  <c r="GV98" i="9" s="1"/>
  <c r="DH97" i="9"/>
  <c r="GV97" i="9" s="1" a="1"/>
  <c r="GV97" i="9" s="1"/>
  <c r="DH96" i="9"/>
  <c r="GV96" i="9" s="1" a="1"/>
  <c r="GV96" i="9" s="1"/>
  <c r="DH95" i="9"/>
  <c r="GV95" i="9" s="1" a="1"/>
  <c r="GV95" i="9" s="1"/>
  <c r="DH94" i="9"/>
  <c r="GV94" i="9" s="1" a="1"/>
  <c r="GV94" i="9" s="1"/>
  <c r="DH93" i="9"/>
  <c r="GV93" i="9" s="1" a="1"/>
  <c r="GV93" i="9" s="1"/>
  <c r="DH92" i="9"/>
  <c r="GV92" i="9" s="1" a="1"/>
  <c r="GV92" i="9" s="1"/>
  <c r="DH91" i="9"/>
  <c r="DH90" i="9"/>
  <c r="GV90" i="9" s="1" a="1"/>
  <c r="GV90" i="9" s="1"/>
  <c r="DH89" i="9"/>
  <c r="DH88" i="9"/>
  <c r="GV88" i="9" s="1" a="1"/>
  <c r="GV88" i="9" s="1"/>
  <c r="DH87" i="9"/>
  <c r="DH86" i="9"/>
  <c r="GV86" i="9" s="1" a="1"/>
  <c r="GV86" i="9" s="1"/>
  <c r="DH85" i="9"/>
  <c r="DH84" i="9"/>
  <c r="GV84" i="9" s="1" a="1"/>
  <c r="GV84" i="9" s="1"/>
  <c r="DH83" i="9"/>
  <c r="DH82" i="9"/>
  <c r="GV82" i="9" s="1" a="1"/>
  <c r="GV82" i="9" s="1"/>
  <c r="DH81" i="9"/>
  <c r="DH80" i="9"/>
  <c r="GV80" i="9" s="1" a="1"/>
  <c r="GV80" i="9" s="1"/>
  <c r="DH79" i="9"/>
  <c r="DH78" i="9"/>
  <c r="GV78" i="9" s="1" a="1"/>
  <c r="GV78" i="9" s="1"/>
  <c r="DH77" i="9"/>
  <c r="DH76" i="9"/>
  <c r="GV76" i="9" s="1" a="1"/>
  <c r="GV76" i="9" s="1"/>
  <c r="DH75" i="9"/>
  <c r="DH74" i="9"/>
  <c r="GV74" i="9" s="1" a="1"/>
  <c r="GV74" i="9" s="1"/>
  <c r="DH73" i="9"/>
  <c r="DH72" i="9"/>
  <c r="GV72" i="9" s="1" a="1"/>
  <c r="GV72" i="9" s="1"/>
  <c r="DH71" i="9"/>
  <c r="GV71" i="9" s="1" a="1"/>
  <c r="GV71" i="9" s="1"/>
  <c r="DH70" i="9"/>
  <c r="DH69" i="9"/>
  <c r="GV69" i="9" s="1" a="1"/>
  <c r="GV69" i="9" s="1"/>
  <c r="DH68" i="9"/>
  <c r="GV68" i="9" s="1" a="1"/>
  <c r="GV68" i="9" s="1"/>
  <c r="DH67" i="9"/>
  <c r="GV67" i="9" s="1" a="1"/>
  <c r="GV67" i="9" s="1"/>
  <c r="DH66" i="9"/>
  <c r="GV66" i="9" s="1" a="1"/>
  <c r="GV66" i="9" s="1"/>
  <c r="DH65" i="9"/>
  <c r="DH64" i="9"/>
  <c r="GV64" i="9" s="1" a="1"/>
  <c r="GV64" i="9" s="1"/>
  <c r="DH63" i="9"/>
  <c r="GV63" i="9" s="1" a="1"/>
  <c r="GV63" i="9" s="1"/>
  <c r="DH61" i="9"/>
  <c r="GV61" i="9" s="1" a="1"/>
  <c r="GV61" i="9" s="1"/>
  <c r="DH59" i="9"/>
  <c r="DH58" i="9"/>
  <c r="GV58" i="9" s="1" a="1"/>
  <c r="GV58" i="9" s="1"/>
  <c r="DH56" i="9"/>
  <c r="GV56" i="9" s="1" a="1"/>
  <c r="GV56" i="9" s="1"/>
  <c r="DH55" i="9"/>
  <c r="DH54" i="9"/>
  <c r="GV54" i="9" s="1" a="1"/>
  <c r="GV54" i="9" s="1"/>
  <c r="DH53" i="9"/>
  <c r="GV53" i="9" s="1" a="1"/>
  <c r="GV53" i="9" s="1"/>
  <c r="DH52" i="9"/>
  <c r="GV52" i="9" s="1" a="1"/>
  <c r="GV52" i="9" s="1"/>
  <c r="DH51" i="9"/>
  <c r="DH50" i="9"/>
  <c r="GV50" i="9" s="1" a="1"/>
  <c r="GV50" i="9" s="1"/>
  <c r="DH49" i="9"/>
  <c r="DH48" i="9"/>
  <c r="GV48" i="9" s="1" a="1"/>
  <c r="GV48" i="9" s="1"/>
  <c r="DH47" i="9"/>
  <c r="DH46" i="9"/>
  <c r="GV46" i="9" s="1" a="1"/>
  <c r="GV46" i="9" s="1"/>
  <c r="DH45" i="9"/>
  <c r="DH44" i="9"/>
  <c r="GV44" i="9" s="1" a="1"/>
  <c r="GV44" i="9" s="1"/>
  <c r="DH43" i="9"/>
  <c r="DH42" i="9"/>
  <c r="GV42" i="9" s="1" a="1"/>
  <c r="GV42" i="9" s="1"/>
  <c r="DH41" i="9"/>
  <c r="DH40" i="9"/>
  <c r="GV40" i="9" s="1" a="1"/>
  <c r="GV40" i="9" s="1"/>
  <c r="DH39" i="9"/>
  <c r="DH38" i="9"/>
  <c r="DH37" i="9"/>
  <c r="GV37" i="9" s="1" a="1"/>
  <c r="GV37" i="9" s="1"/>
  <c r="DH36" i="9"/>
  <c r="DH35" i="9"/>
  <c r="GV35" i="9" s="1" a="1"/>
  <c r="GV35" i="9" s="1"/>
  <c r="DH34" i="9"/>
  <c r="DH33" i="9"/>
  <c r="GV33" i="9" s="1" a="1"/>
  <c r="GV33" i="9" s="1"/>
  <c r="DH32" i="9"/>
  <c r="DH31" i="9"/>
  <c r="GV31" i="9" s="1" a="1"/>
  <c r="GV31" i="9" s="1"/>
  <c r="DH30" i="9"/>
  <c r="DH29" i="9"/>
  <c r="GV29" i="9" s="1" a="1"/>
  <c r="GV29" i="9" s="1"/>
  <c r="DH28" i="9"/>
  <c r="DH27" i="9"/>
  <c r="GV27" i="9" s="1" a="1"/>
  <c r="GV27" i="9" s="1"/>
  <c r="DH26" i="9"/>
  <c r="DH25" i="9"/>
  <c r="GV25" i="9" s="1" a="1"/>
  <c r="GV25" i="9" s="1"/>
  <c r="DH24" i="9"/>
  <c r="DH23" i="9"/>
  <c r="GV23" i="9" s="1" a="1"/>
  <c r="GV23" i="9" s="1"/>
  <c r="DH22" i="9"/>
  <c r="DH21" i="9"/>
  <c r="GV21" i="9" s="1" a="1"/>
  <c r="GV21" i="9" s="1"/>
  <c r="DH20" i="9"/>
  <c r="DH19" i="9"/>
  <c r="GV19" i="9" s="1" a="1"/>
  <c r="GV19" i="9" s="1"/>
  <c r="DH18" i="9"/>
  <c r="DH17" i="9"/>
  <c r="GV17" i="9" s="1" a="1"/>
  <c r="GV17" i="9" s="1"/>
  <c r="DH16" i="9"/>
  <c r="GV16" i="9" s="1" a="1"/>
  <c r="GV16" i="9" s="1"/>
  <c r="DH15" i="9"/>
  <c r="DH14" i="9"/>
  <c r="GV14" i="9" s="1" a="1"/>
  <c r="GV14" i="9" s="1"/>
  <c r="DH13" i="9"/>
  <c r="DH12" i="9"/>
  <c r="GV12" i="9" s="1" a="1"/>
  <c r="GV12" i="9" s="1"/>
  <c r="DH11" i="9"/>
  <c r="DH10" i="9"/>
  <c r="GV10" i="9" s="1" a="1"/>
  <c r="GV10" i="9" s="1"/>
  <c r="DH9" i="9"/>
  <c r="DH8" i="9"/>
  <c r="GV8" i="9" s="1" a="1"/>
  <c r="GV8" i="9" s="1"/>
  <c r="DH7" i="9"/>
  <c r="DF98" i="9"/>
  <c r="GT98" i="9" s="1" a="1"/>
  <c r="GT98" i="9" s="1"/>
  <c r="DF97" i="9"/>
  <c r="GT97" i="9" s="1" a="1"/>
  <c r="GT97" i="9" s="1"/>
  <c r="DF96" i="9"/>
  <c r="GT96" i="9" s="1" a="1"/>
  <c r="GT96" i="9" s="1"/>
  <c r="DF95" i="9"/>
  <c r="GT95" i="9" s="1" a="1"/>
  <c r="GT95" i="9" s="1"/>
  <c r="DF94" i="9"/>
  <c r="GT94" i="9" s="1" a="1"/>
  <c r="GT94" i="9" s="1"/>
  <c r="DF93" i="9"/>
  <c r="GT93" i="9" s="1" a="1"/>
  <c r="GT93" i="9" s="1"/>
  <c r="DF92" i="9"/>
  <c r="GT92" i="9" s="1" a="1"/>
  <c r="GT92" i="9" s="1"/>
  <c r="DF91" i="9"/>
  <c r="DF90" i="9"/>
  <c r="GT90" i="9" s="1" a="1"/>
  <c r="GT90" i="9" s="1"/>
  <c r="DF89" i="9"/>
  <c r="DF88" i="9"/>
  <c r="GT88" i="9" s="1" a="1"/>
  <c r="GT88" i="9" s="1"/>
  <c r="DF87" i="9"/>
  <c r="DF86" i="9"/>
  <c r="GT86" i="9" s="1" a="1"/>
  <c r="GT86" i="9" s="1"/>
  <c r="DF85" i="9"/>
  <c r="DF84" i="9"/>
  <c r="GT84" i="9" s="1" a="1"/>
  <c r="GT84" i="9" s="1"/>
  <c r="DF83" i="9"/>
  <c r="DF82" i="9"/>
  <c r="GT82" i="9" s="1" a="1"/>
  <c r="GT82" i="9" s="1"/>
  <c r="DF81" i="9"/>
  <c r="DF80" i="9"/>
  <c r="GT80" i="9" s="1" a="1"/>
  <c r="GT80" i="9" s="1"/>
  <c r="DF79" i="9"/>
  <c r="DF78" i="9"/>
  <c r="GT78" i="9" s="1" a="1"/>
  <c r="GT78" i="9" s="1"/>
  <c r="DF77" i="9"/>
  <c r="DF76" i="9"/>
  <c r="GT76" i="9" s="1" a="1"/>
  <c r="GT76" i="9" s="1"/>
  <c r="DF75" i="9"/>
  <c r="DF74" i="9"/>
  <c r="GT74" i="9" s="1" a="1"/>
  <c r="GT74" i="9" s="1"/>
  <c r="DF73" i="9"/>
  <c r="DF72" i="9"/>
  <c r="GT72" i="9" s="1" a="1"/>
  <c r="GT72" i="9" s="1"/>
  <c r="DF71" i="9"/>
  <c r="GT71" i="9" s="1" a="1"/>
  <c r="GT71" i="9" s="1"/>
  <c r="DF70" i="9"/>
  <c r="DF69" i="9"/>
  <c r="GT69" i="9" s="1" a="1"/>
  <c r="GT69" i="9" s="1"/>
  <c r="DF68" i="9"/>
  <c r="GT68" i="9" s="1" a="1"/>
  <c r="GT68" i="9" s="1"/>
  <c r="DF67" i="9"/>
  <c r="GT67" i="9" s="1" a="1"/>
  <c r="GT67" i="9" s="1"/>
  <c r="DF66" i="9"/>
  <c r="GT66" i="9" s="1" a="1"/>
  <c r="GT66" i="9" s="1"/>
  <c r="DF65" i="9"/>
  <c r="DF64" i="9"/>
  <c r="GT64" i="9" s="1" a="1"/>
  <c r="GT64" i="9" s="1"/>
  <c r="DF63" i="9"/>
  <c r="GT63" i="9" s="1" a="1"/>
  <c r="GT63" i="9" s="1"/>
  <c r="DF61" i="9"/>
  <c r="GT61" i="9" s="1" a="1"/>
  <c r="GT61" i="9" s="1"/>
  <c r="DF59" i="9"/>
  <c r="DF58" i="9"/>
  <c r="GT58" i="9" s="1" a="1"/>
  <c r="GT58" i="9" s="1"/>
  <c r="DF56" i="9"/>
  <c r="GT56" i="9" s="1" a="1"/>
  <c r="GT56" i="9" s="1"/>
  <c r="DF55" i="9"/>
  <c r="DF54" i="9"/>
  <c r="GT54" i="9" s="1" a="1"/>
  <c r="GT54" i="9" s="1"/>
  <c r="DF53" i="9"/>
  <c r="GT53" i="9" s="1" a="1"/>
  <c r="GT53" i="9" s="1"/>
  <c r="DF52" i="9"/>
  <c r="GT52" i="9" s="1" a="1"/>
  <c r="GT52" i="9" s="1"/>
  <c r="DF51" i="9"/>
  <c r="DF50" i="9"/>
  <c r="GT50" i="9" s="1" a="1"/>
  <c r="GT50" i="9" s="1"/>
  <c r="DF49" i="9"/>
  <c r="DF48" i="9"/>
  <c r="GT48" i="9" s="1" a="1"/>
  <c r="GT48" i="9" s="1"/>
  <c r="DF47" i="9"/>
  <c r="DF46" i="9"/>
  <c r="GT46" i="9" s="1" a="1"/>
  <c r="GT46" i="9" s="1"/>
  <c r="DF45" i="9"/>
  <c r="DF44" i="9"/>
  <c r="GT44" i="9" s="1" a="1"/>
  <c r="GT44" i="9" s="1"/>
  <c r="DF43" i="9"/>
  <c r="DF42" i="9"/>
  <c r="GT42" i="9" s="1" a="1"/>
  <c r="GT42" i="9" s="1"/>
  <c r="DF41" i="9"/>
  <c r="DF40" i="9"/>
  <c r="GT40" i="9" s="1" a="1"/>
  <c r="GT40" i="9" s="1"/>
  <c r="DF39" i="9"/>
  <c r="DF38" i="9"/>
  <c r="DF37" i="9"/>
  <c r="GT37" i="9" s="1" a="1"/>
  <c r="GT37" i="9" s="1"/>
  <c r="DF36" i="9"/>
  <c r="DF35" i="9"/>
  <c r="GT35" i="9" s="1" a="1"/>
  <c r="GT35" i="9" s="1"/>
  <c r="DF34" i="9"/>
  <c r="DF33" i="9"/>
  <c r="GT33" i="9" s="1" a="1"/>
  <c r="GT33" i="9" s="1"/>
  <c r="DF32" i="9"/>
  <c r="DF31" i="9"/>
  <c r="GT31" i="9" s="1" a="1"/>
  <c r="GT31" i="9" s="1"/>
  <c r="DF30" i="9"/>
  <c r="DF29" i="9"/>
  <c r="GT29" i="9" s="1" a="1"/>
  <c r="GT29" i="9" s="1"/>
  <c r="DF28" i="9"/>
  <c r="DF27" i="9"/>
  <c r="GT27" i="9" s="1" a="1"/>
  <c r="GT27" i="9" s="1"/>
  <c r="DF26" i="9"/>
  <c r="DF25" i="9"/>
  <c r="GT25" i="9" s="1" a="1"/>
  <c r="GT25" i="9" s="1"/>
  <c r="DF24" i="9"/>
  <c r="DF23" i="9"/>
  <c r="GT23" i="9" s="1" a="1"/>
  <c r="GT23" i="9" s="1"/>
  <c r="DF22" i="9"/>
  <c r="DF21" i="9"/>
  <c r="GT21" i="9" s="1" a="1"/>
  <c r="GT21" i="9" s="1"/>
  <c r="DF20" i="9"/>
  <c r="DF19" i="9"/>
  <c r="GT19" i="9" s="1" a="1"/>
  <c r="GT19" i="9" s="1"/>
  <c r="DF18" i="9"/>
  <c r="DF17" i="9"/>
  <c r="GT17" i="9" s="1" a="1"/>
  <c r="GT17" i="9" s="1"/>
  <c r="DF16" i="9"/>
  <c r="GT16" i="9" s="1" a="1"/>
  <c r="GT16" i="9" s="1"/>
  <c r="DF15" i="9"/>
  <c r="DF14" i="9"/>
  <c r="GT14" i="9" s="1" a="1"/>
  <c r="GT14" i="9" s="1"/>
  <c r="DF13" i="9"/>
  <c r="DF12" i="9"/>
  <c r="GT12" i="9" s="1" a="1"/>
  <c r="GT12" i="9" s="1"/>
  <c r="DF11" i="9"/>
  <c r="DF10" i="9"/>
  <c r="GT10" i="9" s="1" a="1"/>
  <c r="GT10" i="9" s="1"/>
  <c r="DF9" i="9"/>
  <c r="DF8" i="9"/>
  <c r="GT8" i="9" s="1" a="1"/>
  <c r="GT8" i="9" s="1"/>
  <c r="DF7" i="9"/>
  <c r="DD98" i="9"/>
  <c r="DD97" i="9"/>
  <c r="GU97" i="9" s="1" a="1"/>
  <c r="GU97" i="9" s="1"/>
  <c r="DD96" i="9"/>
  <c r="GU96" i="9" s="1" a="1"/>
  <c r="GU96" i="9" s="1"/>
  <c r="DD95" i="9"/>
  <c r="GU95" i="9" s="1" a="1"/>
  <c r="GU95" i="9" s="1"/>
  <c r="DD94" i="9"/>
  <c r="DD93" i="9"/>
  <c r="DD92" i="9"/>
  <c r="DD91" i="9"/>
  <c r="GU91" i="9" s="1" a="1"/>
  <c r="GU91" i="9" s="1"/>
  <c r="DD90" i="9"/>
  <c r="GU90" i="9" s="1" a="1"/>
  <c r="GU90" i="9" s="1"/>
  <c r="DD89" i="9"/>
  <c r="DD88" i="9"/>
  <c r="DD87" i="9"/>
  <c r="GU87" i="9" s="1" a="1"/>
  <c r="GU87" i="9" s="1"/>
  <c r="DD86" i="9"/>
  <c r="DD85" i="9"/>
  <c r="DD84" i="9"/>
  <c r="DD83" i="9"/>
  <c r="GU83" i="9" s="1" a="1"/>
  <c r="GU83" i="9" s="1"/>
  <c r="DD82" i="9"/>
  <c r="DD81" i="9"/>
  <c r="GU81" i="9" s="1" a="1"/>
  <c r="GU81" i="9" s="1"/>
  <c r="DD80" i="9"/>
  <c r="DD79" i="9"/>
  <c r="GU79" i="9" s="1" a="1"/>
  <c r="GU79" i="9" s="1"/>
  <c r="DD78" i="9"/>
  <c r="DD77" i="9"/>
  <c r="GU77" i="9" s="1" a="1"/>
  <c r="GU77" i="9" s="1"/>
  <c r="DD76" i="9"/>
  <c r="DD75" i="9"/>
  <c r="GU75" i="9" s="1" a="1"/>
  <c r="GU75" i="9" s="1"/>
  <c r="DD74" i="9"/>
  <c r="DD73" i="9"/>
  <c r="DD72" i="9"/>
  <c r="DD71" i="9"/>
  <c r="DD70" i="9"/>
  <c r="GU70" i="9" s="1" a="1"/>
  <c r="GU70" i="9" s="1"/>
  <c r="DD69" i="9"/>
  <c r="DD68" i="9"/>
  <c r="DD67" i="9"/>
  <c r="DD66" i="9"/>
  <c r="DD65" i="9"/>
  <c r="GU65" i="9" s="1" a="1"/>
  <c r="GU65" i="9" s="1"/>
  <c r="DD64" i="9"/>
  <c r="DD63" i="9"/>
  <c r="DD61" i="9"/>
  <c r="DD59" i="9"/>
  <c r="GU59" i="9" s="1" a="1"/>
  <c r="GU59" i="9" s="1"/>
  <c r="DD58" i="9"/>
  <c r="DD56" i="9"/>
  <c r="DD55" i="9"/>
  <c r="GU55" i="9" s="1" a="1"/>
  <c r="GU55" i="9" s="1"/>
  <c r="DD54" i="9"/>
  <c r="DD53" i="9"/>
  <c r="DD52" i="9"/>
  <c r="DD51" i="9"/>
  <c r="GU51" i="9" s="1" a="1"/>
  <c r="GU51" i="9" s="1"/>
  <c r="DD50" i="9"/>
  <c r="DD49" i="9"/>
  <c r="DD48" i="9"/>
  <c r="DD47" i="9"/>
  <c r="GU47" i="9" s="1" a="1"/>
  <c r="GU47" i="9" s="1"/>
  <c r="DD46" i="9"/>
  <c r="DD45" i="9"/>
  <c r="GU45" i="9" s="1" a="1"/>
  <c r="GU45" i="9" s="1"/>
  <c r="DD44" i="9"/>
  <c r="DD43" i="9"/>
  <c r="GU43" i="9" s="1" a="1"/>
  <c r="GU43" i="9" s="1"/>
  <c r="DD42" i="9"/>
  <c r="DD41" i="9"/>
  <c r="DD40" i="9"/>
  <c r="DD39" i="9"/>
  <c r="GU39" i="9" s="1" a="1"/>
  <c r="GU39" i="9" s="1"/>
  <c r="DD38" i="9"/>
  <c r="GU38" i="9" s="1" a="1"/>
  <c r="GU38" i="9" s="1"/>
  <c r="DD37" i="9"/>
  <c r="DD36" i="9"/>
  <c r="GU36" i="9" s="1" a="1"/>
  <c r="GU36" i="9" s="1"/>
  <c r="DD35" i="9"/>
  <c r="DD34" i="9"/>
  <c r="DD33" i="9"/>
  <c r="DD32" i="9"/>
  <c r="GU32" i="9" s="1" a="1"/>
  <c r="GU32" i="9" s="1"/>
  <c r="DD31" i="9"/>
  <c r="DD30" i="9"/>
  <c r="GU30" i="9" s="1" a="1"/>
  <c r="GU30" i="9" s="1"/>
  <c r="DD29" i="9"/>
  <c r="DD28" i="9"/>
  <c r="GU28" i="9" s="1" a="1"/>
  <c r="GU28" i="9" s="1"/>
  <c r="DD27" i="9"/>
  <c r="DD26" i="9"/>
  <c r="GU26" i="9" s="1" a="1"/>
  <c r="GU26" i="9" s="1"/>
  <c r="DD25" i="9"/>
  <c r="DD24" i="9"/>
  <c r="DD23" i="9"/>
  <c r="DD22" i="9"/>
  <c r="GU22" i="9" s="1" a="1"/>
  <c r="GU22" i="9" s="1"/>
  <c r="DD21" i="9"/>
  <c r="DD20" i="9"/>
  <c r="GU20" i="9" s="1" a="1"/>
  <c r="GU20" i="9" s="1"/>
  <c r="DD19" i="9"/>
  <c r="DD18" i="9"/>
  <c r="GU18" i="9" s="1" a="1"/>
  <c r="GU18" i="9" s="1"/>
  <c r="DD17" i="9"/>
  <c r="DD16" i="9"/>
  <c r="DD15" i="9"/>
  <c r="GU15" i="9" s="1" a="1"/>
  <c r="GU15" i="9" s="1"/>
  <c r="DD14" i="9"/>
  <c r="DD13" i="9"/>
  <c r="GU13" i="9" s="1" a="1"/>
  <c r="GU13" i="9" s="1"/>
  <c r="DD12" i="9"/>
  <c r="DD11" i="9"/>
  <c r="GU11" i="9" s="1" a="1"/>
  <c r="GU11" i="9" s="1"/>
  <c r="DD10" i="9"/>
  <c r="DD9" i="9"/>
  <c r="DD8" i="9"/>
  <c r="DD7" i="9"/>
  <c r="DB8" i="9"/>
  <c r="DB9" i="9"/>
  <c r="GS9" i="9" s="1" a="1"/>
  <c r="GS9" i="9" s="1"/>
  <c r="DB10" i="9"/>
  <c r="DB11" i="9"/>
  <c r="GS11" i="9" s="1" a="1"/>
  <c r="GS11" i="9" s="1"/>
  <c r="DB12" i="9"/>
  <c r="DB13" i="9"/>
  <c r="GS13" i="9" s="1" a="1"/>
  <c r="GS13" i="9" s="1"/>
  <c r="DB14" i="9"/>
  <c r="DB15" i="9"/>
  <c r="GS15" i="9" s="1" a="1"/>
  <c r="GS15" i="9" s="1"/>
  <c r="DB16" i="9"/>
  <c r="DB17" i="9"/>
  <c r="DB18" i="9"/>
  <c r="GS18" i="9" s="1" a="1"/>
  <c r="GS18" i="9" s="1"/>
  <c r="DB19" i="9"/>
  <c r="DB20" i="9"/>
  <c r="GS20" i="9" s="1" a="1"/>
  <c r="GS20" i="9" s="1"/>
  <c r="DB21" i="9"/>
  <c r="DB22" i="9"/>
  <c r="GS22" i="9" s="1" a="1"/>
  <c r="GS22" i="9" s="1"/>
  <c r="DB23" i="9"/>
  <c r="DB24" i="9"/>
  <c r="GS24" i="9" s="1" a="1"/>
  <c r="GS24" i="9" s="1"/>
  <c r="DB25" i="9"/>
  <c r="DB26" i="9"/>
  <c r="GS26" i="9" s="1" a="1"/>
  <c r="GS26" i="9" s="1"/>
  <c r="DB27" i="9"/>
  <c r="DB28" i="9"/>
  <c r="GS28" i="9" s="1" a="1"/>
  <c r="GS28" i="9" s="1"/>
  <c r="DB29" i="9"/>
  <c r="DB30" i="9"/>
  <c r="GS30" i="9" s="1" a="1"/>
  <c r="GS30" i="9" s="1"/>
  <c r="DB31" i="9"/>
  <c r="DB32" i="9"/>
  <c r="GS32" i="9" s="1" a="1"/>
  <c r="GS32" i="9" s="1"/>
  <c r="DB33" i="9"/>
  <c r="DB34" i="9"/>
  <c r="GS34" i="9" s="1" a="1"/>
  <c r="GS34" i="9" s="1"/>
  <c r="DB35" i="9"/>
  <c r="DB36" i="9"/>
  <c r="GS36" i="9" s="1" a="1"/>
  <c r="GS36" i="9" s="1"/>
  <c r="DB37" i="9"/>
  <c r="DB38" i="9"/>
  <c r="GS38" i="9" s="1" a="1"/>
  <c r="GS38" i="9" s="1"/>
  <c r="DB39" i="9"/>
  <c r="GS39" i="9" s="1" a="1"/>
  <c r="GS39" i="9" s="1"/>
  <c r="DB40" i="9"/>
  <c r="DB41" i="9"/>
  <c r="GS41" i="9" s="1" a="1"/>
  <c r="GS41" i="9" s="1"/>
  <c r="DB42" i="9"/>
  <c r="DB43" i="9"/>
  <c r="GS43" i="9" s="1" a="1"/>
  <c r="GS43" i="9" s="1"/>
  <c r="DB44" i="9"/>
  <c r="DB45" i="9"/>
  <c r="GS45" i="9" s="1" a="1"/>
  <c r="GS45" i="9" s="1"/>
  <c r="DB46" i="9"/>
  <c r="DB47" i="9"/>
  <c r="GS47" i="9" s="1" a="1"/>
  <c r="GS47" i="9" s="1"/>
  <c r="DB48" i="9"/>
  <c r="DB49" i="9"/>
  <c r="GS49" i="9" s="1" a="1"/>
  <c r="GS49" i="9" s="1"/>
  <c r="DB50" i="9"/>
  <c r="DB51" i="9"/>
  <c r="GS51" i="9" s="1" a="1"/>
  <c r="GS51" i="9" s="1"/>
  <c r="DB52" i="9"/>
  <c r="DB53" i="9"/>
  <c r="DB54" i="9"/>
  <c r="DB55" i="9"/>
  <c r="GS55" i="9" s="1" a="1"/>
  <c r="GS55" i="9" s="1"/>
  <c r="DB56" i="9"/>
  <c r="DB58" i="9"/>
  <c r="DB59" i="9"/>
  <c r="GS59" i="9" s="1" a="1"/>
  <c r="GS59" i="9" s="1"/>
  <c r="DB61" i="9"/>
  <c r="DB63" i="9"/>
  <c r="DB64" i="9"/>
  <c r="DB65" i="9"/>
  <c r="GS65" i="9" s="1" a="1"/>
  <c r="GS65" i="9" s="1"/>
  <c r="DB66" i="9"/>
  <c r="DB67" i="9"/>
  <c r="DB68" i="9"/>
  <c r="GS68" i="9" s="1" a="1"/>
  <c r="GS68" i="9" s="1"/>
  <c r="DB69" i="9"/>
  <c r="DB70" i="9"/>
  <c r="GS70" i="9" s="1" a="1"/>
  <c r="GS70" i="9" s="1"/>
  <c r="DB71" i="9"/>
  <c r="DB72" i="9"/>
  <c r="DB73" i="9"/>
  <c r="GS73" i="9" s="1" a="1"/>
  <c r="GS73" i="9" s="1"/>
  <c r="DB74" i="9"/>
  <c r="DB75" i="9"/>
  <c r="GS75" i="9" s="1" a="1"/>
  <c r="GS75" i="9" s="1"/>
  <c r="DB76" i="9"/>
  <c r="DB77" i="9"/>
  <c r="GS77" i="9" s="1" a="1"/>
  <c r="GS77" i="9" s="1"/>
  <c r="DB78" i="9"/>
  <c r="DB79" i="9"/>
  <c r="GS79" i="9" s="1" a="1"/>
  <c r="GS79" i="9" s="1"/>
  <c r="DB80" i="9"/>
  <c r="DB81" i="9"/>
  <c r="GS81" i="9" s="1" a="1"/>
  <c r="GS81" i="9" s="1"/>
  <c r="DB82" i="9"/>
  <c r="DB83" i="9"/>
  <c r="GS83" i="9" s="1" a="1"/>
  <c r="GS83" i="9" s="1"/>
  <c r="DB84" i="9"/>
  <c r="DB85" i="9"/>
  <c r="GS85" i="9" s="1" a="1"/>
  <c r="GS85" i="9" s="1"/>
  <c r="DB86" i="9"/>
  <c r="DB87" i="9"/>
  <c r="GS87" i="9" s="1" a="1"/>
  <c r="GS87" i="9" s="1"/>
  <c r="DB88" i="9"/>
  <c r="DB89" i="9"/>
  <c r="GS89" i="9" s="1" a="1"/>
  <c r="GS89" i="9" s="1"/>
  <c r="DB90" i="9"/>
  <c r="GS90" i="9" s="1" a="1"/>
  <c r="GS90" i="9" s="1"/>
  <c r="DB91" i="9"/>
  <c r="GS91" i="9" s="1" a="1"/>
  <c r="GS91" i="9" s="1"/>
  <c r="DB92" i="9"/>
  <c r="GS92" i="9" s="1" a="1"/>
  <c r="GS92" i="9" s="1"/>
  <c r="DB93" i="9"/>
  <c r="GS93" i="9" s="1" a="1"/>
  <c r="GS93" i="9" s="1"/>
  <c r="DB94" i="9"/>
  <c r="GS94" i="9" s="1" a="1"/>
  <c r="GS94" i="9" s="1"/>
  <c r="DB95" i="9"/>
  <c r="GS95" i="9" s="1" a="1"/>
  <c r="GS95" i="9" s="1"/>
  <c r="DB96" i="9"/>
  <c r="GS96" i="9" s="1" a="1"/>
  <c r="GS96" i="9" s="1"/>
  <c r="DB97" i="9"/>
  <c r="GS97" i="9" s="1" a="1"/>
  <c r="GS97" i="9" s="1"/>
  <c r="DB98" i="9"/>
  <c r="GS98" i="9" s="1" a="1"/>
  <c r="GS98" i="9" s="1"/>
  <c r="DB7" i="9"/>
  <c r="GS7" i="9" s="1" a="1"/>
  <c r="GS7" i="9" s="1"/>
  <c r="HE98" i="9"/>
  <c r="KS98" i="9" s="1" a="1"/>
  <c r="KS98" i="9" s="1"/>
  <c r="HE97" i="9"/>
  <c r="KS97" i="9" s="1" a="1"/>
  <c r="KS97" i="9" s="1"/>
  <c r="HE96" i="9"/>
  <c r="KS96" i="9" s="1" a="1"/>
  <c r="KS96" i="9" s="1"/>
  <c r="HE95" i="9"/>
  <c r="KS95" i="9" s="1" a="1"/>
  <c r="KS95" i="9" s="1"/>
  <c r="HE94" i="9"/>
  <c r="KS94" i="9" s="1" a="1"/>
  <c r="KS94" i="9" s="1"/>
  <c r="HE93" i="9"/>
  <c r="KS93" i="9" s="1" a="1"/>
  <c r="KS93" i="9" s="1"/>
  <c r="HE92" i="9"/>
  <c r="KS92" i="9" s="1" a="1"/>
  <c r="KS92" i="9" s="1"/>
  <c r="HE91" i="9"/>
  <c r="KS91" i="9" s="1" a="1"/>
  <c r="KS91" i="9" s="1"/>
  <c r="HE90" i="9"/>
  <c r="KS90" i="9" s="1" a="1"/>
  <c r="KS90" i="9" s="1"/>
  <c r="HE89" i="9"/>
  <c r="KS89" i="9" s="1" a="1"/>
  <c r="KS89" i="9" s="1"/>
  <c r="HE88" i="9"/>
  <c r="KS88" i="9" s="1" a="1"/>
  <c r="KS88" i="9" s="1"/>
  <c r="HE87" i="9"/>
  <c r="KS87" i="9" s="1" a="1"/>
  <c r="KS87" i="9" s="1"/>
  <c r="HE86" i="9"/>
  <c r="KS86" i="9" s="1" a="1"/>
  <c r="KS86" i="9" s="1"/>
  <c r="HE85" i="9"/>
  <c r="KS85" i="9" s="1" a="1"/>
  <c r="KS85" i="9" s="1"/>
  <c r="HE84" i="9"/>
  <c r="KS84" i="9" s="1" a="1"/>
  <c r="KS84" i="9" s="1"/>
  <c r="HE83" i="9"/>
  <c r="KS83" i="9" s="1" a="1"/>
  <c r="KS83" i="9" s="1"/>
  <c r="HE82" i="9"/>
  <c r="KS82" i="9" s="1" a="1"/>
  <c r="KS82" i="9" s="1"/>
  <c r="HE81" i="9"/>
  <c r="KS81" i="9" s="1" a="1"/>
  <c r="KS81" i="9" s="1"/>
  <c r="HE80" i="9"/>
  <c r="KS80" i="9" s="1" a="1"/>
  <c r="KS80" i="9" s="1"/>
  <c r="HE79" i="9"/>
  <c r="KS79" i="9" s="1" a="1"/>
  <c r="KS79" i="9" s="1"/>
  <c r="HE78" i="9"/>
  <c r="KS78" i="9" s="1" a="1"/>
  <c r="KS78" i="9" s="1"/>
  <c r="HE77" i="9"/>
  <c r="KS77" i="9" s="1" a="1"/>
  <c r="KS77" i="9" s="1"/>
  <c r="HE76" i="9"/>
  <c r="KS76" i="9" s="1" a="1"/>
  <c r="KS76" i="9" s="1"/>
  <c r="HE75" i="9"/>
  <c r="KS75" i="9" s="1" a="1"/>
  <c r="KS75" i="9" s="1"/>
  <c r="HE74" i="9"/>
  <c r="KS74" i="9" s="1" a="1"/>
  <c r="KS74" i="9" s="1"/>
  <c r="HE73" i="9"/>
  <c r="KS73" i="9" s="1" a="1"/>
  <c r="KS73" i="9" s="1"/>
  <c r="HE72" i="9"/>
  <c r="KS72" i="9" s="1" a="1"/>
  <c r="KS72" i="9" s="1"/>
  <c r="HE71" i="9"/>
  <c r="KS71" i="9" s="1" a="1"/>
  <c r="KS71" i="9" s="1"/>
  <c r="HE70" i="9"/>
  <c r="KS70" i="9" s="1" a="1"/>
  <c r="KS70" i="9" s="1"/>
  <c r="HE69" i="9"/>
  <c r="KS69" i="9" s="1" a="1"/>
  <c r="KS69" i="9" s="1"/>
  <c r="HE68" i="9"/>
  <c r="KS68" i="9" s="1" a="1"/>
  <c r="KS68" i="9" s="1"/>
  <c r="HE67" i="9"/>
  <c r="KS67" i="9" s="1" a="1"/>
  <c r="KS67" i="9" s="1"/>
  <c r="HE66" i="9"/>
  <c r="KS66" i="9" s="1" a="1"/>
  <c r="KS66" i="9" s="1"/>
  <c r="HE65" i="9"/>
  <c r="KS65" i="9" s="1" a="1"/>
  <c r="KS65" i="9" s="1"/>
  <c r="HE64" i="9"/>
  <c r="KS64" i="9" s="1" a="1"/>
  <c r="KS64" i="9" s="1"/>
  <c r="HE63" i="9"/>
  <c r="KS63" i="9" s="1" a="1"/>
  <c r="KS63" i="9" s="1"/>
  <c r="HE61" i="9"/>
  <c r="KS61" i="9" s="1" a="1"/>
  <c r="KS61" i="9" s="1"/>
  <c r="HE59" i="9"/>
  <c r="KS59" i="9" s="1" a="1"/>
  <c r="KS59" i="9" s="1"/>
  <c r="HE58" i="9"/>
  <c r="KS58" i="9" s="1" a="1"/>
  <c r="KS58" i="9" s="1"/>
  <c r="HE56" i="9"/>
  <c r="KS56" i="9" s="1" a="1"/>
  <c r="KS56" i="9" s="1"/>
  <c r="HE55" i="9"/>
  <c r="KS55" i="9" s="1" a="1"/>
  <c r="KS55" i="9" s="1"/>
  <c r="HE54" i="9"/>
  <c r="KS54" i="9" s="1" a="1"/>
  <c r="KS54" i="9" s="1"/>
  <c r="HE53" i="9"/>
  <c r="KS53" i="9" s="1" a="1"/>
  <c r="KS53" i="9" s="1"/>
  <c r="HE52" i="9"/>
  <c r="KS52" i="9" s="1" a="1"/>
  <c r="KS52" i="9" s="1"/>
  <c r="HE51" i="9"/>
  <c r="KS51" i="9" s="1" a="1"/>
  <c r="KS51" i="9" s="1"/>
  <c r="HE50" i="9"/>
  <c r="KS50" i="9" s="1" a="1"/>
  <c r="KS50" i="9" s="1"/>
  <c r="HE49" i="9"/>
  <c r="KS49" i="9" s="1" a="1"/>
  <c r="KS49" i="9" s="1"/>
  <c r="HE48" i="9"/>
  <c r="KS48" i="9" s="1" a="1"/>
  <c r="KS48" i="9" s="1"/>
  <c r="HE47" i="9"/>
  <c r="KS47" i="9" s="1" a="1"/>
  <c r="KS47" i="9" s="1"/>
  <c r="HE46" i="9"/>
  <c r="KS46" i="9" s="1" a="1"/>
  <c r="KS46" i="9" s="1"/>
  <c r="HE45" i="9"/>
  <c r="KS45" i="9" s="1" a="1"/>
  <c r="KS45" i="9" s="1"/>
  <c r="HE44" i="9"/>
  <c r="KS44" i="9" s="1" a="1"/>
  <c r="KS44" i="9" s="1"/>
  <c r="HE43" i="9"/>
  <c r="KS43" i="9" s="1" a="1"/>
  <c r="KS43" i="9" s="1"/>
  <c r="HE42" i="9"/>
  <c r="KS42" i="9" s="1" a="1"/>
  <c r="KS42" i="9" s="1"/>
  <c r="HE41" i="9"/>
  <c r="KS41" i="9" s="1" a="1"/>
  <c r="KS41" i="9" s="1"/>
  <c r="HE40" i="9"/>
  <c r="KS40" i="9" s="1" a="1"/>
  <c r="KS40" i="9" s="1"/>
  <c r="HE39" i="9"/>
  <c r="KS39" i="9" s="1" a="1"/>
  <c r="KS39" i="9" s="1"/>
  <c r="HE38" i="9"/>
  <c r="KS38" i="9" s="1" a="1"/>
  <c r="KS38" i="9" s="1"/>
  <c r="HE37" i="9"/>
  <c r="KS37" i="9" s="1" a="1"/>
  <c r="KS37" i="9" s="1"/>
  <c r="HE36" i="9"/>
  <c r="KS36" i="9" s="1" a="1"/>
  <c r="KS36" i="9" s="1"/>
  <c r="HE35" i="9"/>
  <c r="KS35" i="9" s="1" a="1"/>
  <c r="KS35" i="9" s="1"/>
  <c r="HE34" i="9"/>
  <c r="KS34" i="9" s="1" a="1"/>
  <c r="KS34" i="9" s="1"/>
  <c r="HE33" i="9"/>
  <c r="KS33" i="9" s="1" a="1"/>
  <c r="KS33" i="9" s="1"/>
  <c r="HE32" i="9"/>
  <c r="KS32" i="9" s="1" a="1"/>
  <c r="KS32" i="9" s="1"/>
  <c r="HE31" i="9"/>
  <c r="KS31" i="9" s="1" a="1"/>
  <c r="KS31" i="9" s="1"/>
  <c r="HE30" i="9"/>
  <c r="KS30" i="9" s="1" a="1"/>
  <c r="KS30" i="9" s="1"/>
  <c r="HE29" i="9"/>
  <c r="KS29" i="9" s="1" a="1"/>
  <c r="KS29" i="9" s="1"/>
  <c r="HE28" i="9"/>
  <c r="KS28" i="9" s="1" a="1"/>
  <c r="KS28" i="9" s="1"/>
  <c r="HE27" i="9"/>
  <c r="KS27" i="9" s="1" a="1"/>
  <c r="KS27" i="9" s="1"/>
  <c r="HE26" i="9"/>
  <c r="KS26" i="9" s="1" a="1"/>
  <c r="KS26" i="9" s="1"/>
  <c r="HE25" i="9"/>
  <c r="KS25" i="9" s="1" a="1"/>
  <c r="KS25" i="9" s="1"/>
  <c r="HE24" i="9"/>
  <c r="KS24" i="9" s="1" a="1"/>
  <c r="KS24" i="9" s="1"/>
  <c r="HE23" i="9"/>
  <c r="KS23" i="9" s="1" a="1"/>
  <c r="KS23" i="9" s="1"/>
  <c r="HE22" i="9"/>
  <c r="KS22" i="9" s="1" a="1"/>
  <c r="KS22" i="9" s="1"/>
  <c r="HE21" i="9"/>
  <c r="KS21" i="9" s="1" a="1"/>
  <c r="KS21" i="9" s="1"/>
  <c r="HE20" i="9"/>
  <c r="KS20" i="9" s="1" a="1"/>
  <c r="KS20" i="9" s="1"/>
  <c r="HE19" i="9"/>
  <c r="KS19" i="9" s="1" a="1"/>
  <c r="KS19" i="9" s="1"/>
  <c r="HE18" i="9"/>
  <c r="KS18" i="9" s="1" a="1"/>
  <c r="KS18" i="9" s="1"/>
  <c r="HE17" i="9"/>
  <c r="KS17" i="9" s="1" a="1"/>
  <c r="KS17" i="9" s="1"/>
  <c r="HE16" i="9"/>
  <c r="KS16" i="9" s="1" a="1"/>
  <c r="KS16" i="9" s="1"/>
  <c r="HE15" i="9"/>
  <c r="KS15" i="9" s="1" a="1"/>
  <c r="KS15" i="9" s="1"/>
  <c r="HE14" i="9"/>
  <c r="KS14" i="9" s="1" a="1"/>
  <c r="KS14" i="9" s="1"/>
  <c r="HE13" i="9"/>
  <c r="KS13" i="9" s="1" a="1"/>
  <c r="KS13" i="9" s="1"/>
  <c r="HE12" i="9"/>
  <c r="KS12" i="9" s="1" a="1"/>
  <c r="KS12" i="9" s="1"/>
  <c r="HE11" i="9"/>
  <c r="KS11" i="9" s="1" a="1"/>
  <c r="KS11" i="9" s="1"/>
  <c r="HE10" i="9"/>
  <c r="KS10" i="9" s="1" a="1"/>
  <c r="KS10" i="9" s="1"/>
  <c r="HE9" i="9"/>
  <c r="KS9" i="9" s="1" a="1"/>
  <c r="KS9" i="9" s="1"/>
  <c r="HE8" i="9"/>
  <c r="KS8" i="9" s="1" a="1"/>
  <c r="KS8" i="9" s="1"/>
  <c r="HE7" i="9"/>
  <c r="KS7" i="9" s="1" a="1"/>
  <c r="KS7" i="9" s="1"/>
  <c r="HC98" i="9"/>
  <c r="KQ98" i="9" s="1" a="1"/>
  <c r="KQ98" i="9" s="1"/>
  <c r="HC97" i="9"/>
  <c r="KQ97" i="9" s="1" a="1"/>
  <c r="KQ97" i="9" s="1"/>
  <c r="HC96" i="9"/>
  <c r="KQ96" i="9" s="1" a="1"/>
  <c r="KQ96" i="9" s="1"/>
  <c r="HC95" i="9"/>
  <c r="KQ95" i="9" s="1" a="1"/>
  <c r="KQ95" i="9" s="1"/>
  <c r="HC94" i="9"/>
  <c r="KQ94" i="9" s="1" a="1"/>
  <c r="KQ94" i="9" s="1"/>
  <c r="HC93" i="9"/>
  <c r="KQ93" i="9" s="1" a="1"/>
  <c r="KQ93" i="9" s="1"/>
  <c r="HC92" i="9"/>
  <c r="KQ92" i="9" s="1" a="1"/>
  <c r="KQ92" i="9" s="1"/>
  <c r="HC91" i="9"/>
  <c r="KQ91" i="9" s="1" a="1"/>
  <c r="KQ91" i="9" s="1"/>
  <c r="HC90" i="9"/>
  <c r="KQ90" i="9" s="1" a="1"/>
  <c r="KQ90" i="9" s="1"/>
  <c r="HC89" i="9"/>
  <c r="KQ89" i="9" s="1" a="1"/>
  <c r="KQ89" i="9" s="1"/>
  <c r="HC88" i="9"/>
  <c r="KQ88" i="9" s="1" a="1"/>
  <c r="KQ88" i="9" s="1"/>
  <c r="HC87" i="9"/>
  <c r="KQ87" i="9" s="1" a="1"/>
  <c r="KQ87" i="9" s="1"/>
  <c r="HC86" i="9"/>
  <c r="HC85" i="9"/>
  <c r="KQ85" i="9" s="1" a="1"/>
  <c r="KQ85" i="9" s="1"/>
  <c r="HC84" i="9"/>
  <c r="HC83" i="9"/>
  <c r="KQ83" i="9" s="1" a="1"/>
  <c r="KQ83" i="9" s="1"/>
  <c r="HC82" i="9"/>
  <c r="KQ82" i="9" s="1" a="1"/>
  <c r="KQ82" i="9" s="1"/>
  <c r="HC81" i="9"/>
  <c r="KQ81" i="9" s="1" a="1"/>
  <c r="KQ81" i="9" s="1"/>
  <c r="HC80" i="9"/>
  <c r="KQ80" i="9" s="1" a="1"/>
  <c r="KQ80" i="9" s="1"/>
  <c r="HC79" i="9"/>
  <c r="KQ79" i="9" s="1" a="1"/>
  <c r="KQ79" i="9" s="1"/>
  <c r="HC78" i="9"/>
  <c r="KQ78" i="9" s="1" a="1"/>
  <c r="KQ78" i="9" s="1"/>
  <c r="HC77" i="9"/>
  <c r="KQ77" i="9" s="1" a="1"/>
  <c r="KQ77" i="9" s="1"/>
  <c r="HC76" i="9"/>
  <c r="KQ76" i="9" s="1" a="1"/>
  <c r="KQ76" i="9" s="1"/>
  <c r="HC75" i="9"/>
  <c r="KQ75" i="9" s="1" a="1"/>
  <c r="KQ75" i="9" s="1"/>
  <c r="HC74" i="9"/>
  <c r="KQ74" i="9" s="1" a="1"/>
  <c r="KQ74" i="9" s="1"/>
  <c r="HC73" i="9"/>
  <c r="KQ73" i="9" s="1" a="1"/>
  <c r="KQ73" i="9" s="1"/>
  <c r="HC72" i="9"/>
  <c r="KQ72" i="9" s="1" a="1"/>
  <c r="KQ72" i="9" s="1"/>
  <c r="HC71" i="9"/>
  <c r="KQ71" i="9" s="1" a="1"/>
  <c r="KQ71" i="9" s="1"/>
  <c r="HC70" i="9"/>
  <c r="KQ70" i="9" s="1" a="1"/>
  <c r="KQ70" i="9" s="1"/>
  <c r="HC69" i="9"/>
  <c r="KQ69" i="9" s="1" a="1"/>
  <c r="KQ69" i="9" s="1"/>
  <c r="HC68" i="9"/>
  <c r="KQ68" i="9" s="1" a="1"/>
  <c r="KQ68" i="9" s="1"/>
  <c r="HC67" i="9"/>
  <c r="KQ67" i="9" s="1" a="1"/>
  <c r="KQ67" i="9" s="1"/>
  <c r="HC66" i="9"/>
  <c r="KQ66" i="9" s="1" a="1"/>
  <c r="KQ66" i="9" s="1"/>
  <c r="HC65" i="9"/>
  <c r="KQ65" i="9" s="1" a="1"/>
  <c r="KQ65" i="9" s="1"/>
  <c r="HC64" i="9"/>
  <c r="KQ64" i="9" s="1" a="1"/>
  <c r="KQ64" i="9" s="1"/>
  <c r="HC63" i="9"/>
  <c r="KQ63" i="9" s="1" a="1"/>
  <c r="KQ63" i="9" s="1"/>
  <c r="HC61" i="9"/>
  <c r="KQ61" i="9" s="1" a="1"/>
  <c r="KQ61" i="9" s="1"/>
  <c r="HC59" i="9"/>
  <c r="KQ59" i="9" s="1" a="1"/>
  <c r="KQ59" i="9" s="1"/>
  <c r="HC58" i="9"/>
  <c r="KQ58" i="9" s="1" a="1"/>
  <c r="KQ58" i="9" s="1"/>
  <c r="HC56" i="9"/>
  <c r="KQ56" i="9" s="1" a="1"/>
  <c r="KQ56" i="9" s="1"/>
  <c r="HC55" i="9"/>
  <c r="KQ55" i="9" s="1" a="1"/>
  <c r="KQ55" i="9" s="1"/>
  <c r="HC54" i="9"/>
  <c r="KQ54" i="9" s="1" a="1"/>
  <c r="KQ54" i="9" s="1"/>
  <c r="HC53" i="9"/>
  <c r="KQ53" i="9" s="1" a="1"/>
  <c r="KQ53" i="9" s="1"/>
  <c r="HC52" i="9"/>
  <c r="KQ52" i="9" s="1" a="1"/>
  <c r="KQ52" i="9" s="1"/>
  <c r="HC51" i="9"/>
  <c r="KQ51" i="9" s="1" a="1"/>
  <c r="KQ51" i="9" s="1"/>
  <c r="HC50" i="9"/>
  <c r="KQ50" i="9" s="1" a="1"/>
  <c r="KQ50" i="9" s="1"/>
  <c r="HC49" i="9"/>
  <c r="KQ49" i="9" s="1" a="1"/>
  <c r="KQ49" i="9" s="1"/>
  <c r="HC48" i="9"/>
  <c r="KQ48" i="9" s="1" a="1"/>
  <c r="KQ48" i="9" s="1"/>
  <c r="HC47" i="9"/>
  <c r="KQ47" i="9" s="1" a="1"/>
  <c r="KQ47" i="9" s="1"/>
  <c r="HC46" i="9"/>
  <c r="KQ46" i="9" s="1" a="1"/>
  <c r="KQ46" i="9" s="1"/>
  <c r="HC45" i="9"/>
  <c r="KQ45" i="9" s="1" a="1"/>
  <c r="KQ45" i="9" s="1"/>
  <c r="HC44" i="9"/>
  <c r="KQ44" i="9" s="1" a="1"/>
  <c r="KQ44" i="9" s="1"/>
  <c r="HC43" i="9"/>
  <c r="KQ43" i="9" s="1" a="1"/>
  <c r="KQ43" i="9" s="1"/>
  <c r="HC42" i="9"/>
  <c r="KQ42" i="9" s="1" a="1"/>
  <c r="KQ42" i="9" s="1"/>
  <c r="HC41" i="9"/>
  <c r="KQ41" i="9" s="1" a="1"/>
  <c r="KQ41" i="9" s="1"/>
  <c r="HC40" i="9"/>
  <c r="KQ40" i="9" s="1" a="1"/>
  <c r="KQ40" i="9" s="1"/>
  <c r="HC39" i="9"/>
  <c r="KQ39" i="9" s="1" a="1"/>
  <c r="KQ39" i="9" s="1"/>
  <c r="HC38" i="9"/>
  <c r="KQ38" i="9" s="1" a="1"/>
  <c r="KQ38" i="9" s="1"/>
  <c r="HC37" i="9"/>
  <c r="KQ37" i="9" s="1" a="1"/>
  <c r="KQ37" i="9" s="1"/>
  <c r="HC36" i="9"/>
  <c r="KQ36" i="9" s="1" a="1"/>
  <c r="KQ36" i="9" s="1"/>
  <c r="HC35" i="9"/>
  <c r="KQ35" i="9" s="1" a="1"/>
  <c r="KQ35" i="9" s="1"/>
  <c r="HC34" i="9"/>
  <c r="KQ34" i="9" s="1" a="1"/>
  <c r="KQ34" i="9" s="1"/>
  <c r="HC33" i="9"/>
  <c r="KQ33" i="9" s="1" a="1"/>
  <c r="KQ33" i="9" s="1"/>
  <c r="HC32" i="9"/>
  <c r="KQ32" i="9" s="1" a="1"/>
  <c r="KQ32" i="9" s="1"/>
  <c r="HC31" i="9"/>
  <c r="KQ31" i="9" s="1" a="1"/>
  <c r="KQ31" i="9" s="1"/>
  <c r="HC30" i="9"/>
  <c r="KQ30" i="9" s="1" a="1"/>
  <c r="KQ30" i="9" s="1"/>
  <c r="HC29" i="9"/>
  <c r="KQ29" i="9" s="1" a="1"/>
  <c r="KQ29" i="9" s="1"/>
  <c r="HC28" i="9"/>
  <c r="KQ28" i="9" s="1" a="1"/>
  <c r="KQ28" i="9" s="1"/>
  <c r="HC27" i="9"/>
  <c r="KQ27" i="9" s="1" a="1"/>
  <c r="KQ27" i="9" s="1"/>
  <c r="HC26" i="9"/>
  <c r="KQ26" i="9" s="1" a="1"/>
  <c r="KQ26" i="9" s="1"/>
  <c r="HC25" i="9"/>
  <c r="KQ25" i="9" s="1" a="1"/>
  <c r="KQ25" i="9" s="1"/>
  <c r="HC24" i="9"/>
  <c r="KQ24" i="9" s="1" a="1"/>
  <c r="KQ24" i="9" s="1"/>
  <c r="HC23" i="9"/>
  <c r="KQ23" i="9" s="1" a="1"/>
  <c r="KQ23" i="9" s="1"/>
  <c r="HC22" i="9"/>
  <c r="KQ22" i="9" s="1" a="1"/>
  <c r="KQ22" i="9" s="1"/>
  <c r="HC21" i="9"/>
  <c r="KQ21" i="9" s="1" a="1"/>
  <c r="KQ21" i="9" s="1"/>
  <c r="HC20" i="9"/>
  <c r="KQ20" i="9" s="1" a="1"/>
  <c r="KQ20" i="9" s="1"/>
  <c r="HC19" i="9"/>
  <c r="KQ19" i="9" s="1" a="1"/>
  <c r="KQ19" i="9" s="1"/>
  <c r="HC18" i="9"/>
  <c r="KQ18" i="9" s="1" a="1"/>
  <c r="KQ18" i="9" s="1"/>
  <c r="HC17" i="9"/>
  <c r="KQ17" i="9" s="1" a="1"/>
  <c r="KQ17" i="9" s="1"/>
  <c r="HC16" i="9"/>
  <c r="KQ16" i="9" s="1" a="1"/>
  <c r="KQ16" i="9" s="1"/>
  <c r="HC15" i="9"/>
  <c r="KQ15" i="9" s="1" a="1"/>
  <c r="KQ15" i="9" s="1"/>
  <c r="HC14" i="9"/>
  <c r="KQ14" i="9" s="1" a="1"/>
  <c r="KQ14" i="9" s="1"/>
  <c r="HC13" i="9"/>
  <c r="KQ13" i="9" s="1" a="1"/>
  <c r="KQ13" i="9" s="1"/>
  <c r="HC12" i="9"/>
  <c r="KQ12" i="9" s="1" a="1"/>
  <c r="KQ12" i="9" s="1"/>
  <c r="HC11" i="9"/>
  <c r="KQ11" i="9" s="1" a="1"/>
  <c r="KQ11" i="9" s="1"/>
  <c r="HC10" i="9"/>
  <c r="KQ10" i="9" s="1" a="1"/>
  <c r="KQ10" i="9" s="1"/>
  <c r="HC9" i="9"/>
  <c r="KQ9" i="9" s="1" a="1"/>
  <c r="KQ9" i="9" s="1"/>
  <c r="HC8" i="9"/>
  <c r="KQ8" i="9" s="1" a="1"/>
  <c r="KQ8" i="9" s="1"/>
  <c r="HC7" i="9"/>
  <c r="KQ7" i="9" s="1" a="1"/>
  <c r="KQ7" i="9" s="1"/>
  <c r="HA98" i="9"/>
  <c r="KR98" i="9" s="1" a="1"/>
  <c r="KR98" i="9" s="1"/>
  <c r="HA97" i="9"/>
  <c r="KR97" i="9" s="1" a="1"/>
  <c r="KR97" i="9" s="1"/>
  <c r="HA96" i="9"/>
  <c r="HA95" i="9"/>
  <c r="KR95" i="9" s="1" a="1"/>
  <c r="KR95" i="9" s="1"/>
  <c r="HA94" i="9"/>
  <c r="KR94" i="9" s="1" a="1"/>
  <c r="KR94" i="9" s="1"/>
  <c r="HA93" i="9"/>
  <c r="KR93" i="9" s="1" a="1"/>
  <c r="KR93" i="9" s="1"/>
  <c r="HA92" i="9"/>
  <c r="KR92" i="9" s="1" a="1"/>
  <c r="KR92" i="9" s="1"/>
  <c r="HA91" i="9"/>
  <c r="HA90" i="9"/>
  <c r="KR90" i="9" s="1" a="1"/>
  <c r="KR90" i="9" s="1"/>
  <c r="HA89" i="9"/>
  <c r="KR89" i="9" s="1" a="1"/>
  <c r="KR89" i="9" s="1"/>
  <c r="HA88" i="9"/>
  <c r="HA87" i="9"/>
  <c r="KR87" i="9" s="1" a="1"/>
  <c r="KR87" i="9" s="1"/>
  <c r="HA86" i="9"/>
  <c r="KR86" i="9" s="1" a="1"/>
  <c r="KR86" i="9" s="1"/>
  <c r="HA85" i="9"/>
  <c r="KR85" i="9" s="1" a="1"/>
  <c r="KR85" i="9" s="1"/>
  <c r="HA84" i="9"/>
  <c r="KR84" i="9" s="1" a="1"/>
  <c r="KR84" i="9" s="1"/>
  <c r="HA83" i="9"/>
  <c r="HA82" i="9"/>
  <c r="KR82" i="9" s="1" a="1"/>
  <c r="KR82" i="9" s="1"/>
  <c r="HA81" i="9"/>
  <c r="KR81" i="9" s="1" a="1"/>
  <c r="KR81" i="9" s="1"/>
  <c r="HA80" i="9"/>
  <c r="HA79" i="9"/>
  <c r="KR79" i="9" s="1" a="1"/>
  <c r="KR79" i="9" s="1"/>
  <c r="HA78" i="9"/>
  <c r="KR78" i="9" s="1" a="1"/>
  <c r="KR78" i="9" s="1"/>
  <c r="HA77" i="9"/>
  <c r="HA76" i="9"/>
  <c r="KR76" i="9" s="1" a="1"/>
  <c r="KR76" i="9" s="1"/>
  <c r="HA75" i="9"/>
  <c r="KR75" i="9" s="1" a="1"/>
  <c r="KR75" i="9" s="1"/>
  <c r="HA74" i="9"/>
  <c r="KR74" i="9" s="1" a="1"/>
  <c r="KR74" i="9" s="1"/>
  <c r="HA73" i="9"/>
  <c r="KR73" i="9" s="1" a="1"/>
  <c r="KR73" i="9" s="1"/>
  <c r="HA72" i="9"/>
  <c r="KR72" i="9" s="1" a="1"/>
  <c r="KR72" i="9" s="1"/>
  <c r="HA71" i="9"/>
  <c r="KR71" i="9" s="1" a="1"/>
  <c r="KR71" i="9" s="1"/>
  <c r="HA70" i="9"/>
  <c r="HA69" i="9"/>
  <c r="KR69" i="9" s="1" a="1"/>
  <c r="KR69" i="9" s="1"/>
  <c r="HA68" i="9"/>
  <c r="KR68" i="9" s="1" a="1"/>
  <c r="KR68" i="9" s="1"/>
  <c r="HA67" i="9"/>
  <c r="HA66" i="9"/>
  <c r="KR66" i="9" s="1" a="1"/>
  <c r="KR66" i="9" s="1"/>
  <c r="HA65" i="9"/>
  <c r="KR65" i="9" s="1" a="1"/>
  <c r="KR65" i="9" s="1"/>
  <c r="HA64" i="9"/>
  <c r="HA63" i="9"/>
  <c r="KR63" i="9" s="1" a="1"/>
  <c r="KR63" i="9" s="1"/>
  <c r="HA61" i="9"/>
  <c r="KR61" i="9" s="1" a="1"/>
  <c r="KR61" i="9" s="1"/>
  <c r="HA59" i="9"/>
  <c r="HA58" i="9"/>
  <c r="KR58" i="9" s="1" a="1"/>
  <c r="KR58" i="9" s="1"/>
  <c r="HA56" i="9"/>
  <c r="KR56" i="9" s="1" a="1"/>
  <c r="KR56" i="9" s="1"/>
  <c r="HA55" i="9"/>
  <c r="HA54" i="9"/>
  <c r="KR54" i="9" s="1" a="1"/>
  <c r="KR54" i="9" s="1"/>
  <c r="HA53" i="9"/>
  <c r="KR53" i="9" s="1" a="1"/>
  <c r="KR53" i="9" s="1"/>
  <c r="HA52" i="9"/>
  <c r="HA51" i="9"/>
  <c r="KR51" i="9" s="1" a="1"/>
  <c r="KR51" i="9" s="1"/>
  <c r="HA50" i="9"/>
  <c r="KR50" i="9" s="1" a="1"/>
  <c r="KR50" i="9" s="1"/>
  <c r="HA49" i="9"/>
  <c r="HA48" i="9"/>
  <c r="KR48" i="9" s="1" a="1"/>
  <c r="KR48" i="9" s="1"/>
  <c r="HA47" i="9"/>
  <c r="KR47" i="9" s="1" a="1"/>
  <c r="KR47" i="9" s="1"/>
  <c r="HA46" i="9"/>
  <c r="HA45" i="9"/>
  <c r="KR45" i="9" s="1" a="1"/>
  <c r="KR45" i="9" s="1"/>
  <c r="HA44" i="9"/>
  <c r="KR44" i="9" s="1" a="1"/>
  <c r="KR44" i="9" s="1"/>
  <c r="HA43" i="9"/>
  <c r="KR43" i="9" s="1" a="1"/>
  <c r="KR43" i="9" s="1"/>
  <c r="HA42" i="9"/>
  <c r="KR42" i="9" s="1" a="1"/>
  <c r="KR42" i="9" s="1"/>
  <c r="HA41" i="9"/>
  <c r="KR41" i="9" s="1" a="1"/>
  <c r="KR41" i="9" s="1"/>
  <c r="HA40" i="9"/>
  <c r="KR40" i="9" s="1" a="1"/>
  <c r="KR40" i="9" s="1"/>
  <c r="HA39" i="9"/>
  <c r="HA38" i="9"/>
  <c r="KR38" i="9" s="1" a="1"/>
  <c r="KR38" i="9" s="1"/>
  <c r="HA37" i="9"/>
  <c r="KR37" i="9" s="1" a="1"/>
  <c r="KR37" i="9" s="1"/>
  <c r="HA36" i="9"/>
  <c r="HA35" i="9"/>
  <c r="KR35" i="9" s="1" a="1"/>
  <c r="KR35" i="9" s="1"/>
  <c r="HA34" i="9"/>
  <c r="KR34" i="9" s="1" a="1"/>
  <c r="KR34" i="9" s="1"/>
  <c r="HA33" i="9"/>
  <c r="KR33" i="9" s="1" a="1"/>
  <c r="KR33" i="9" s="1"/>
  <c r="HA32" i="9"/>
  <c r="HA31" i="9"/>
  <c r="KR31" i="9" s="1" a="1"/>
  <c r="KR31" i="9" s="1"/>
  <c r="HA30" i="9"/>
  <c r="KR30" i="9" s="1" a="1"/>
  <c r="KR30" i="9" s="1"/>
  <c r="HA29" i="9"/>
  <c r="HA28" i="9"/>
  <c r="KR28" i="9" s="1" a="1"/>
  <c r="KR28" i="9" s="1"/>
  <c r="HA27" i="9"/>
  <c r="KR27" i="9" s="1" a="1"/>
  <c r="KR27" i="9" s="1"/>
  <c r="HA26" i="9"/>
  <c r="HA25" i="9"/>
  <c r="KR25" i="9" s="1" a="1"/>
  <c r="KR25" i="9" s="1"/>
  <c r="HA24" i="9"/>
  <c r="KR24" i="9" s="1" a="1"/>
  <c r="KR24" i="9" s="1"/>
  <c r="HA23" i="9"/>
  <c r="HA22" i="9"/>
  <c r="KR22" i="9" s="1" a="1"/>
  <c r="KR22" i="9" s="1"/>
  <c r="HA21" i="9"/>
  <c r="KR21" i="9" s="1" a="1"/>
  <c r="KR21" i="9" s="1"/>
  <c r="HA20" i="9"/>
  <c r="HA19" i="9"/>
  <c r="KR19" i="9" s="1" a="1"/>
  <c r="KR19" i="9" s="1"/>
  <c r="HA18" i="9"/>
  <c r="KR18" i="9" s="1" a="1"/>
  <c r="KR18" i="9" s="1"/>
  <c r="HA17" i="9"/>
  <c r="HA16" i="9"/>
  <c r="KR16" i="9" s="1" a="1"/>
  <c r="KR16" i="9" s="1"/>
  <c r="HA15" i="9"/>
  <c r="KR15" i="9" s="1" a="1"/>
  <c r="KR15" i="9" s="1"/>
  <c r="HA14" i="9"/>
  <c r="KR14" i="9" s="1" a="1"/>
  <c r="KR14" i="9" s="1"/>
  <c r="HA13" i="9"/>
  <c r="HA12" i="9"/>
  <c r="KR12" i="9" s="1" a="1"/>
  <c r="KR12" i="9" s="1"/>
  <c r="HA11" i="9"/>
  <c r="KR11" i="9" s="1" a="1"/>
  <c r="KR11" i="9" s="1"/>
  <c r="HA10" i="9"/>
  <c r="KR10" i="9" s="1" a="1"/>
  <c r="KR10" i="9" s="1"/>
  <c r="HA9" i="9"/>
  <c r="KR9" i="9" s="1" a="1"/>
  <c r="KR9" i="9" s="1"/>
  <c r="HA8" i="9"/>
  <c r="HA7" i="9"/>
  <c r="GY8" i="9"/>
  <c r="KP8" i="9" s="1" a="1"/>
  <c r="KP8" i="9" s="1"/>
  <c r="GY9" i="9"/>
  <c r="KP9" i="9" s="1" a="1"/>
  <c r="KP9" i="9" s="1"/>
  <c r="GY10" i="9"/>
  <c r="KP10" i="9" s="1" a="1"/>
  <c r="KP10" i="9" s="1"/>
  <c r="GY11" i="9"/>
  <c r="KP11" i="9" s="1" a="1"/>
  <c r="KP11" i="9" s="1"/>
  <c r="GY12" i="9"/>
  <c r="KP12" i="9" s="1" a="1"/>
  <c r="KP12" i="9" s="1"/>
  <c r="GY13" i="9"/>
  <c r="KP13" i="9" s="1" a="1"/>
  <c r="KP13" i="9" s="1"/>
  <c r="GY14" i="9"/>
  <c r="KP14" i="9" s="1" a="1"/>
  <c r="KP14" i="9" s="1"/>
  <c r="GY15" i="9"/>
  <c r="KP15" i="9" s="1" a="1"/>
  <c r="KP15" i="9" s="1"/>
  <c r="GY16" i="9"/>
  <c r="KP16" i="9" s="1" a="1"/>
  <c r="KP16" i="9" s="1"/>
  <c r="GY17" i="9"/>
  <c r="KP17" i="9" s="1" a="1"/>
  <c r="KP17" i="9" s="1"/>
  <c r="GY18" i="9"/>
  <c r="KP18" i="9" s="1" a="1"/>
  <c r="KP18" i="9" s="1"/>
  <c r="GY19" i="9"/>
  <c r="KP19" i="9" s="1" a="1"/>
  <c r="KP19" i="9" s="1"/>
  <c r="GY20" i="9"/>
  <c r="KP20" i="9" s="1" a="1"/>
  <c r="KP20" i="9" s="1"/>
  <c r="GY21" i="9"/>
  <c r="KP21" i="9" s="1" a="1"/>
  <c r="KP21" i="9" s="1"/>
  <c r="GY22" i="9"/>
  <c r="KP22" i="9" s="1" a="1"/>
  <c r="KP22" i="9" s="1"/>
  <c r="GY23" i="9"/>
  <c r="KP23" i="9" s="1" a="1"/>
  <c r="KP23" i="9" s="1"/>
  <c r="GY24" i="9"/>
  <c r="KP24" i="9" s="1" a="1"/>
  <c r="KP24" i="9" s="1"/>
  <c r="GY25" i="9"/>
  <c r="KP25" i="9" s="1" a="1"/>
  <c r="KP25" i="9" s="1"/>
  <c r="GY26" i="9"/>
  <c r="KP26" i="9" s="1" a="1"/>
  <c r="KP26" i="9" s="1"/>
  <c r="GY27" i="9"/>
  <c r="KP27" i="9" s="1" a="1"/>
  <c r="KP27" i="9" s="1"/>
  <c r="GY28" i="9"/>
  <c r="KP28" i="9" s="1" a="1"/>
  <c r="KP28" i="9" s="1"/>
  <c r="GY29" i="9"/>
  <c r="KP29" i="9" s="1" a="1"/>
  <c r="KP29" i="9" s="1"/>
  <c r="GY30" i="9"/>
  <c r="KP30" i="9" s="1" a="1"/>
  <c r="KP30" i="9" s="1"/>
  <c r="GY31" i="9"/>
  <c r="KP31" i="9" s="1" a="1"/>
  <c r="KP31" i="9" s="1"/>
  <c r="GY32" i="9"/>
  <c r="KP32" i="9" s="1" a="1"/>
  <c r="KP32" i="9" s="1"/>
  <c r="GY33" i="9"/>
  <c r="KP33" i="9" s="1" a="1"/>
  <c r="KP33" i="9" s="1"/>
  <c r="GY34" i="9"/>
  <c r="KP34" i="9" s="1" a="1"/>
  <c r="KP34" i="9" s="1"/>
  <c r="GY35" i="9"/>
  <c r="KP35" i="9" s="1" a="1"/>
  <c r="KP35" i="9" s="1"/>
  <c r="GY36" i="9"/>
  <c r="KP36" i="9" s="1" a="1"/>
  <c r="KP36" i="9" s="1"/>
  <c r="GY37" i="9"/>
  <c r="KP37" i="9" s="1" a="1"/>
  <c r="KP37" i="9" s="1"/>
  <c r="GY38" i="9"/>
  <c r="KP38" i="9" s="1" a="1"/>
  <c r="KP38" i="9" s="1"/>
  <c r="GY39" i="9"/>
  <c r="KP39" i="9" s="1" a="1"/>
  <c r="KP39" i="9" s="1"/>
  <c r="GY40" i="9"/>
  <c r="KP40" i="9" s="1" a="1"/>
  <c r="KP40" i="9" s="1"/>
  <c r="GY41" i="9"/>
  <c r="KP41" i="9" s="1" a="1"/>
  <c r="KP41" i="9" s="1"/>
  <c r="GY42" i="9"/>
  <c r="KP42" i="9" s="1" a="1"/>
  <c r="KP42" i="9" s="1"/>
  <c r="GY43" i="9"/>
  <c r="KP43" i="9" s="1" a="1"/>
  <c r="KP43" i="9" s="1"/>
  <c r="GY44" i="9"/>
  <c r="KP44" i="9" s="1" a="1"/>
  <c r="KP44" i="9" s="1"/>
  <c r="GY45" i="9"/>
  <c r="KP45" i="9" s="1" a="1"/>
  <c r="KP45" i="9" s="1"/>
  <c r="GY46" i="9"/>
  <c r="KP46" i="9" s="1" a="1"/>
  <c r="KP46" i="9" s="1"/>
  <c r="GY47" i="9"/>
  <c r="KP47" i="9" s="1" a="1"/>
  <c r="KP47" i="9" s="1"/>
  <c r="GY48" i="9"/>
  <c r="KP48" i="9" s="1" a="1"/>
  <c r="KP48" i="9" s="1"/>
  <c r="GY49" i="9"/>
  <c r="KP49" i="9" s="1" a="1"/>
  <c r="KP49" i="9" s="1"/>
  <c r="GY50" i="9"/>
  <c r="KP50" i="9" s="1" a="1"/>
  <c r="KP50" i="9" s="1"/>
  <c r="GY51" i="9"/>
  <c r="KP51" i="9" s="1" a="1"/>
  <c r="KP51" i="9" s="1"/>
  <c r="GY52" i="9"/>
  <c r="KP52" i="9" s="1" a="1"/>
  <c r="KP52" i="9" s="1"/>
  <c r="GY53" i="9"/>
  <c r="KP53" i="9" s="1" a="1"/>
  <c r="KP53" i="9" s="1"/>
  <c r="GY54" i="9"/>
  <c r="KP54" i="9" s="1" a="1"/>
  <c r="KP54" i="9" s="1"/>
  <c r="GY55" i="9"/>
  <c r="KP55" i="9" s="1" a="1"/>
  <c r="KP55" i="9" s="1"/>
  <c r="GY56" i="9"/>
  <c r="KP56" i="9" s="1" a="1"/>
  <c r="KP56" i="9" s="1"/>
  <c r="GY58" i="9"/>
  <c r="KP58" i="9" s="1" a="1"/>
  <c r="KP58" i="9" s="1"/>
  <c r="GY59" i="9"/>
  <c r="KP59" i="9" s="1" a="1"/>
  <c r="KP59" i="9" s="1"/>
  <c r="GY61" i="9"/>
  <c r="KP61" i="9" s="1" a="1"/>
  <c r="KP61" i="9" s="1"/>
  <c r="GY63" i="9"/>
  <c r="KP63" i="9" s="1" a="1"/>
  <c r="KP63" i="9" s="1"/>
  <c r="GY64" i="9"/>
  <c r="KP64" i="9" s="1" a="1"/>
  <c r="KP64" i="9" s="1"/>
  <c r="GY65" i="9"/>
  <c r="KP65" i="9" s="1" a="1"/>
  <c r="KP65" i="9" s="1"/>
  <c r="GY66" i="9"/>
  <c r="KP66" i="9" s="1" a="1"/>
  <c r="KP66" i="9" s="1"/>
  <c r="GY67" i="9"/>
  <c r="KP67" i="9" s="1" a="1"/>
  <c r="KP67" i="9" s="1"/>
  <c r="GY68" i="9"/>
  <c r="KP68" i="9" s="1" a="1"/>
  <c r="KP68" i="9" s="1"/>
  <c r="GY69" i="9"/>
  <c r="KP69" i="9" s="1" a="1"/>
  <c r="KP69" i="9" s="1"/>
  <c r="GY70" i="9"/>
  <c r="KP70" i="9" s="1" a="1"/>
  <c r="KP70" i="9" s="1"/>
  <c r="GY71" i="9"/>
  <c r="KP71" i="9" s="1" a="1"/>
  <c r="KP71" i="9" s="1"/>
  <c r="GY72" i="9"/>
  <c r="KP72" i="9" s="1" a="1"/>
  <c r="KP72" i="9" s="1"/>
  <c r="GY73" i="9"/>
  <c r="KP73" i="9" s="1" a="1"/>
  <c r="KP73" i="9" s="1"/>
  <c r="GY74" i="9"/>
  <c r="KP74" i="9" s="1" a="1"/>
  <c r="KP74" i="9" s="1"/>
  <c r="GY75" i="9"/>
  <c r="KP75" i="9" s="1" a="1"/>
  <c r="KP75" i="9" s="1"/>
  <c r="GY76" i="9"/>
  <c r="KP76" i="9" s="1" a="1"/>
  <c r="KP76" i="9" s="1"/>
  <c r="GY77" i="9"/>
  <c r="KP77" i="9" s="1" a="1"/>
  <c r="KP77" i="9" s="1"/>
  <c r="GY78" i="9"/>
  <c r="KP78" i="9" s="1" a="1"/>
  <c r="KP78" i="9" s="1"/>
  <c r="GY79" i="9"/>
  <c r="KP79" i="9" s="1" a="1"/>
  <c r="KP79" i="9" s="1"/>
  <c r="GY80" i="9"/>
  <c r="KP80" i="9" s="1" a="1"/>
  <c r="KP80" i="9" s="1"/>
  <c r="GY81" i="9"/>
  <c r="KP81" i="9" s="1" a="1"/>
  <c r="KP81" i="9" s="1"/>
  <c r="GY82" i="9"/>
  <c r="KP82" i="9" s="1" a="1"/>
  <c r="KP82" i="9" s="1"/>
  <c r="GY83" i="9"/>
  <c r="KP83" i="9" s="1" a="1"/>
  <c r="KP83" i="9" s="1"/>
  <c r="GY84" i="9"/>
  <c r="KP84" i="9" s="1" a="1"/>
  <c r="KP84" i="9" s="1"/>
  <c r="GY85" i="9"/>
  <c r="KP85" i="9" s="1" a="1"/>
  <c r="KP85" i="9" s="1"/>
  <c r="GY86" i="9"/>
  <c r="KP86" i="9" s="1" a="1"/>
  <c r="KP86" i="9" s="1"/>
  <c r="GY87" i="9"/>
  <c r="KP87" i="9" s="1" a="1"/>
  <c r="KP87" i="9" s="1"/>
  <c r="GY88" i="9"/>
  <c r="KP88" i="9" s="1" a="1"/>
  <c r="KP88" i="9" s="1"/>
  <c r="GY89" i="9"/>
  <c r="KP89" i="9" s="1" a="1"/>
  <c r="KP89" i="9" s="1"/>
  <c r="GY90" i="9"/>
  <c r="KP90" i="9" s="1" a="1"/>
  <c r="KP90" i="9" s="1"/>
  <c r="GY91" i="9"/>
  <c r="KP91" i="9" s="1" a="1"/>
  <c r="KP91" i="9" s="1"/>
  <c r="GY92" i="9"/>
  <c r="KP92" i="9" s="1" a="1"/>
  <c r="KP92" i="9" s="1"/>
  <c r="GY93" i="9"/>
  <c r="KP93" i="9" s="1" a="1"/>
  <c r="KP93" i="9" s="1"/>
  <c r="GY94" i="9"/>
  <c r="KP94" i="9" s="1" a="1"/>
  <c r="KP94" i="9" s="1"/>
  <c r="GY95" i="9"/>
  <c r="KP95" i="9" s="1" a="1"/>
  <c r="KP95" i="9" s="1"/>
  <c r="GY96" i="9"/>
  <c r="KP96" i="9" s="1" a="1"/>
  <c r="KP96" i="9" s="1"/>
  <c r="GY97" i="9"/>
  <c r="KP97" i="9" s="1" a="1"/>
  <c r="KP97" i="9" s="1"/>
  <c r="GY98" i="9"/>
  <c r="KP98" i="9" s="1" a="1"/>
  <c r="KP98" i="9" s="1"/>
  <c r="GY7" i="9"/>
  <c r="KP7" i="9" s="1" a="1"/>
  <c r="KP7" i="9" s="1"/>
  <c r="HK86" i="9"/>
  <c r="HK84" i="9"/>
  <c r="GR91" i="9"/>
  <c r="GP91" i="9"/>
  <c r="GR89" i="9"/>
  <c r="GP89" i="9"/>
  <c r="GJ89" i="9"/>
  <c r="GH89" i="9"/>
  <c r="GB89" i="9"/>
  <c r="FZ89" i="9"/>
  <c r="FT89" i="9"/>
  <c r="FR89" i="9"/>
  <c r="GN88" i="9"/>
  <c r="GL88" i="9"/>
  <c r="GF88" i="9"/>
  <c r="GD88" i="9"/>
  <c r="FX88" i="9"/>
  <c r="FV88" i="9"/>
  <c r="FP88" i="9"/>
  <c r="FN88" i="9"/>
  <c r="GR87" i="9"/>
  <c r="GP87" i="9"/>
  <c r="GJ87" i="9"/>
  <c r="GH87" i="9"/>
  <c r="GB87" i="9"/>
  <c r="FZ87" i="9"/>
  <c r="FT87" i="9"/>
  <c r="FR87" i="9"/>
  <c r="GN86" i="9"/>
  <c r="GL86" i="9"/>
  <c r="GF86" i="9"/>
  <c r="GD86" i="9"/>
  <c r="FX86" i="9"/>
  <c r="FV86" i="9"/>
  <c r="FP86" i="9"/>
  <c r="FN86" i="9"/>
  <c r="GR85" i="9"/>
  <c r="GP85" i="9"/>
  <c r="GJ85" i="9"/>
  <c r="GH85" i="9"/>
  <c r="GB85" i="9"/>
  <c r="FZ85" i="9"/>
  <c r="FT85" i="9"/>
  <c r="FR85" i="9"/>
  <c r="FL85" i="9"/>
  <c r="FJ85" i="9"/>
  <c r="FD85" i="9"/>
  <c r="FB85" i="9"/>
  <c r="EV85" i="9"/>
  <c r="ET85" i="9"/>
  <c r="EN85" i="9"/>
  <c r="EL85" i="9"/>
  <c r="GN84" i="9"/>
  <c r="GL84" i="9"/>
  <c r="GF84" i="9"/>
  <c r="GD84" i="9"/>
  <c r="FX84" i="9"/>
  <c r="FV84" i="9"/>
  <c r="FP84" i="9"/>
  <c r="FN84" i="9"/>
  <c r="FH84" i="9"/>
  <c r="FF84" i="9"/>
  <c r="EZ84" i="9"/>
  <c r="EX84" i="9"/>
  <c r="ER84" i="9"/>
  <c r="EP84" i="9"/>
  <c r="EJ84" i="9"/>
  <c r="EH84" i="9"/>
  <c r="GR83" i="9"/>
  <c r="GP83" i="9"/>
  <c r="GJ83" i="9"/>
  <c r="GH83" i="9"/>
  <c r="GB83" i="9"/>
  <c r="FZ83" i="9"/>
  <c r="FT83" i="9"/>
  <c r="FR83" i="9"/>
  <c r="FL83" i="9"/>
  <c r="FJ83" i="9"/>
  <c r="FD83" i="9"/>
  <c r="FB83" i="9"/>
  <c r="EV83" i="9"/>
  <c r="ET83" i="9"/>
  <c r="EN83" i="9"/>
  <c r="EL83" i="9"/>
  <c r="GN82" i="9"/>
  <c r="GL82" i="9"/>
  <c r="GF82" i="9"/>
  <c r="GD82" i="9"/>
  <c r="FX82" i="9"/>
  <c r="FV82" i="9"/>
  <c r="FP82" i="9"/>
  <c r="FN82" i="9"/>
  <c r="FH82" i="9"/>
  <c r="FF82" i="9"/>
  <c r="EZ82" i="9"/>
  <c r="EX82" i="9"/>
  <c r="ER82" i="9"/>
  <c r="EP82" i="9"/>
  <c r="EJ82" i="9"/>
  <c r="EH82" i="9"/>
  <c r="GR81" i="9"/>
  <c r="GP81" i="9"/>
  <c r="GJ81" i="9"/>
  <c r="GH81" i="9"/>
  <c r="GB81" i="9"/>
  <c r="FZ81" i="9"/>
  <c r="FT81" i="9"/>
  <c r="FR81" i="9"/>
  <c r="FL81" i="9"/>
  <c r="FJ81" i="9"/>
  <c r="FD81" i="9"/>
  <c r="FB81" i="9"/>
  <c r="EV81" i="9"/>
  <c r="ET81" i="9"/>
  <c r="EN81" i="9"/>
  <c r="EL81" i="9"/>
  <c r="GN80" i="9"/>
  <c r="GL80" i="9"/>
  <c r="GF80" i="9"/>
  <c r="GD80" i="9"/>
  <c r="FX80" i="9"/>
  <c r="FV80" i="9"/>
  <c r="FP80" i="9"/>
  <c r="FN80" i="9"/>
  <c r="FH80" i="9"/>
  <c r="FF80" i="9"/>
  <c r="EZ80" i="9"/>
  <c r="EX80" i="9"/>
  <c r="ER80" i="9"/>
  <c r="EP80" i="9"/>
  <c r="EJ80" i="9"/>
  <c r="EH80" i="9"/>
  <c r="GR79" i="9"/>
  <c r="GP79" i="9"/>
  <c r="GJ79" i="9"/>
  <c r="GH79" i="9"/>
  <c r="GB79" i="9"/>
  <c r="FZ79" i="9"/>
  <c r="FT79" i="9"/>
  <c r="FR79" i="9"/>
  <c r="FL79" i="9"/>
  <c r="FJ79" i="9"/>
  <c r="FD79" i="9"/>
  <c r="FB79" i="9"/>
  <c r="EV79" i="9"/>
  <c r="ET79" i="9"/>
  <c r="EN79" i="9"/>
  <c r="EL79" i="9"/>
  <c r="GN78" i="9"/>
  <c r="GL78" i="9"/>
  <c r="GF78" i="9"/>
  <c r="GD78" i="9"/>
  <c r="FX78" i="9"/>
  <c r="FV78" i="9"/>
  <c r="FP78" i="9"/>
  <c r="FN78" i="9"/>
  <c r="FH78" i="9"/>
  <c r="FF78" i="9"/>
  <c r="EZ78" i="9"/>
  <c r="EX78" i="9"/>
  <c r="ER78" i="9"/>
  <c r="EP78" i="9"/>
  <c r="EJ78" i="9"/>
  <c r="EH78" i="9"/>
  <c r="GR77" i="9"/>
  <c r="GP77" i="9"/>
  <c r="GJ77" i="9"/>
  <c r="GH77" i="9"/>
  <c r="GB77" i="9"/>
  <c r="FZ77" i="9"/>
  <c r="FT77" i="9"/>
  <c r="FR77" i="9"/>
  <c r="FL77" i="9"/>
  <c r="FJ77" i="9"/>
  <c r="FD77" i="9"/>
  <c r="FB77" i="9"/>
  <c r="EV77" i="9"/>
  <c r="ET77" i="9"/>
  <c r="EN77" i="9"/>
  <c r="EL77" i="9"/>
  <c r="GN76" i="9"/>
  <c r="GL76" i="9"/>
  <c r="GF76" i="9"/>
  <c r="GD76" i="9"/>
  <c r="FX76" i="9"/>
  <c r="FV76" i="9"/>
  <c r="FP76" i="9"/>
  <c r="FN76" i="9"/>
  <c r="FH76" i="9"/>
  <c r="FF76" i="9"/>
  <c r="EZ76" i="9"/>
  <c r="EX76" i="9"/>
  <c r="ER76" i="9"/>
  <c r="EP76" i="9"/>
  <c r="EJ76" i="9"/>
  <c r="EH76" i="9"/>
  <c r="GR75" i="9"/>
  <c r="GP75" i="9"/>
  <c r="GJ75" i="9"/>
  <c r="GH75" i="9"/>
  <c r="GB75" i="9"/>
  <c r="FZ75" i="9"/>
  <c r="FT75" i="9"/>
  <c r="FR75" i="9"/>
  <c r="FL75" i="9"/>
  <c r="FJ75" i="9"/>
  <c r="FD75" i="9"/>
  <c r="FB75" i="9"/>
  <c r="EV75" i="9"/>
  <c r="ET75" i="9"/>
  <c r="EN75" i="9"/>
  <c r="EL75" i="9"/>
  <c r="EF75" i="9"/>
  <c r="ED75" i="9"/>
  <c r="GN74" i="9"/>
  <c r="GL74" i="9"/>
  <c r="GF74" i="9"/>
  <c r="GD74" i="9"/>
  <c r="FX74" i="9"/>
  <c r="FV74" i="9"/>
  <c r="FP74" i="9"/>
  <c r="FN74" i="9"/>
  <c r="FH74" i="9"/>
  <c r="FF74" i="9"/>
  <c r="EZ74" i="9"/>
  <c r="EX74" i="9"/>
  <c r="ER74" i="9"/>
  <c r="EP74" i="9"/>
  <c r="EJ74" i="9"/>
  <c r="EH74" i="9"/>
  <c r="EB74" i="9"/>
  <c r="DZ74" i="9"/>
  <c r="GR73" i="9"/>
  <c r="GP73" i="9"/>
  <c r="GJ73" i="9"/>
  <c r="GH73" i="9"/>
  <c r="GB73" i="9"/>
  <c r="FZ73" i="9"/>
  <c r="FT73" i="9"/>
  <c r="FR73" i="9"/>
  <c r="FL73" i="9"/>
  <c r="FJ73" i="9"/>
  <c r="FD73" i="9"/>
  <c r="FB73" i="9"/>
  <c r="EV73" i="9"/>
  <c r="ET73" i="9"/>
  <c r="EN73" i="9"/>
  <c r="EL73" i="9"/>
  <c r="EF73" i="9"/>
  <c r="ED73" i="9"/>
  <c r="DX73" i="9"/>
  <c r="DV73" i="9"/>
  <c r="DP73" i="9"/>
  <c r="DN73" i="9"/>
  <c r="GN72" i="9"/>
  <c r="GL72" i="9"/>
  <c r="GF72" i="9"/>
  <c r="GD72" i="9"/>
  <c r="FX72" i="9"/>
  <c r="FV72" i="9"/>
  <c r="FP72" i="9"/>
  <c r="FN72" i="9"/>
  <c r="FH72" i="9"/>
  <c r="FF72" i="9"/>
  <c r="EZ72" i="9"/>
  <c r="EX72" i="9"/>
  <c r="ER72" i="9"/>
  <c r="EP72" i="9"/>
  <c r="EJ72" i="9"/>
  <c r="EH72" i="9"/>
  <c r="EB72" i="9"/>
  <c r="DZ72" i="9"/>
  <c r="DT72" i="9"/>
  <c r="DR72" i="9"/>
  <c r="DL72" i="9"/>
  <c r="DJ72" i="9"/>
  <c r="GN71" i="9"/>
  <c r="GL71" i="9"/>
  <c r="GF71" i="9"/>
  <c r="GD71" i="9"/>
  <c r="FX71" i="9"/>
  <c r="FV71" i="9"/>
  <c r="FP71" i="9"/>
  <c r="FN71" i="9"/>
  <c r="FH71" i="9"/>
  <c r="FF71" i="9"/>
  <c r="EZ71" i="9"/>
  <c r="EX71" i="9"/>
  <c r="ER71" i="9"/>
  <c r="EP71" i="9"/>
  <c r="EJ71" i="9"/>
  <c r="DT71" i="9"/>
  <c r="DR71" i="9"/>
  <c r="DL71" i="9"/>
  <c r="DJ71" i="9"/>
  <c r="GR70" i="9"/>
  <c r="GP70" i="9"/>
  <c r="GJ70" i="9"/>
  <c r="GH70" i="9"/>
  <c r="GB70" i="9"/>
  <c r="FZ70" i="9"/>
  <c r="FT70" i="9"/>
  <c r="FR70" i="9"/>
  <c r="FL70" i="9"/>
  <c r="FJ70" i="9"/>
  <c r="FD70" i="9"/>
  <c r="FB70" i="9"/>
  <c r="EN70" i="9"/>
  <c r="EL70" i="9"/>
  <c r="EF70" i="9"/>
  <c r="ED70" i="9"/>
  <c r="DX70" i="9"/>
  <c r="DV70" i="9"/>
  <c r="GN69" i="9"/>
  <c r="GL69" i="9"/>
  <c r="GF69" i="9"/>
  <c r="GD69" i="9"/>
  <c r="FX69" i="9"/>
  <c r="FV69" i="9"/>
  <c r="FP69" i="9"/>
  <c r="FN69" i="9"/>
  <c r="FH69" i="9"/>
  <c r="FF69" i="9"/>
  <c r="EZ69" i="9"/>
  <c r="EX69" i="9"/>
  <c r="EJ69" i="9"/>
  <c r="EH69" i="9"/>
  <c r="EB69" i="9"/>
  <c r="DZ69" i="9"/>
  <c r="DT69" i="9"/>
  <c r="DR69" i="9"/>
  <c r="GN67" i="9"/>
  <c r="GL67" i="9"/>
  <c r="GF67" i="9"/>
  <c r="GD67" i="9"/>
  <c r="FX67" i="9"/>
  <c r="FV67" i="9"/>
  <c r="FP67" i="9"/>
  <c r="FN67" i="9"/>
  <c r="FH67" i="9"/>
  <c r="FF67" i="9"/>
  <c r="EZ67" i="9"/>
  <c r="EX67" i="9"/>
  <c r="ER67" i="9"/>
  <c r="EP67" i="9"/>
  <c r="EJ67" i="9"/>
  <c r="EH67" i="9"/>
  <c r="DT67" i="9"/>
  <c r="DR67" i="9"/>
  <c r="DL67" i="9"/>
  <c r="DJ67" i="9"/>
  <c r="GN66" i="9"/>
  <c r="GL66" i="9"/>
  <c r="GF66" i="9"/>
  <c r="GD66" i="9"/>
  <c r="FX66" i="9"/>
  <c r="FV66" i="9"/>
  <c r="FP66" i="9"/>
  <c r="FN66" i="9"/>
  <c r="FH66" i="9"/>
  <c r="FF66" i="9"/>
  <c r="EZ66" i="9"/>
  <c r="EX66" i="9"/>
  <c r="ER66" i="9"/>
  <c r="EP66" i="9"/>
  <c r="EJ66" i="9"/>
  <c r="EH66" i="9"/>
  <c r="EB66" i="9"/>
  <c r="DZ66" i="9"/>
  <c r="DT66" i="9"/>
  <c r="DR66" i="9"/>
  <c r="DL66" i="9"/>
  <c r="DJ66" i="9"/>
  <c r="GR65" i="9"/>
  <c r="GP65" i="9"/>
  <c r="GJ65" i="9"/>
  <c r="GH65" i="9"/>
  <c r="GB65" i="9"/>
  <c r="FZ65" i="9"/>
  <c r="FT65" i="9"/>
  <c r="FR65" i="9"/>
  <c r="FL65" i="9"/>
  <c r="FJ65" i="9"/>
  <c r="FD65" i="9"/>
  <c r="FB65" i="9"/>
  <c r="EV65" i="9"/>
  <c r="ET65" i="9"/>
  <c r="EN65" i="9"/>
  <c r="EL65" i="9"/>
  <c r="EF65" i="9"/>
  <c r="ED65" i="9"/>
  <c r="DX65" i="9"/>
  <c r="DV65" i="9"/>
  <c r="DP65" i="9"/>
  <c r="DN65" i="9"/>
  <c r="GN64" i="9"/>
  <c r="GL64" i="9"/>
  <c r="GF64" i="9"/>
  <c r="GD64" i="9"/>
  <c r="FX64" i="9"/>
  <c r="FV64" i="9"/>
  <c r="FP64" i="9"/>
  <c r="FN64" i="9"/>
  <c r="FH64" i="9"/>
  <c r="FF64" i="9"/>
  <c r="EZ64" i="9"/>
  <c r="ER64" i="9"/>
  <c r="EP64" i="9"/>
  <c r="EJ64" i="9"/>
  <c r="EH64" i="9"/>
  <c r="EB64" i="9"/>
  <c r="DZ64" i="9"/>
  <c r="DT64" i="9"/>
  <c r="DR64" i="9"/>
  <c r="DL64" i="9"/>
  <c r="DJ64" i="9"/>
  <c r="GN63" i="9"/>
  <c r="GL63" i="9"/>
  <c r="GF63" i="9"/>
  <c r="GD63" i="9"/>
  <c r="FX63" i="9"/>
  <c r="FV63" i="9"/>
  <c r="FP63" i="9"/>
  <c r="FN63" i="9"/>
  <c r="FH63" i="9"/>
  <c r="FF63" i="9"/>
  <c r="EZ63" i="9"/>
  <c r="ER63" i="9"/>
  <c r="EP63" i="9"/>
  <c r="EJ63" i="9"/>
  <c r="EH63" i="9"/>
  <c r="EB63" i="9"/>
  <c r="DZ63" i="9"/>
  <c r="DT63" i="9"/>
  <c r="DR63" i="9"/>
  <c r="DL63" i="9"/>
  <c r="DJ63" i="9"/>
  <c r="GN61" i="9"/>
  <c r="GL61" i="9"/>
  <c r="GF61" i="9"/>
  <c r="GD61" i="9"/>
  <c r="FX61" i="9"/>
  <c r="FV61" i="9"/>
  <c r="FP61" i="9"/>
  <c r="FN61" i="9"/>
  <c r="FH61" i="9"/>
  <c r="FF61" i="9"/>
  <c r="EZ61" i="9"/>
  <c r="EX61" i="9"/>
  <c r="ER61" i="9"/>
  <c r="EP61" i="9"/>
  <c r="EJ61" i="9"/>
  <c r="EH61" i="9"/>
  <c r="EB61" i="9"/>
  <c r="DZ61" i="9"/>
  <c r="DT61" i="9"/>
  <c r="DR61" i="9"/>
  <c r="DL61" i="9"/>
  <c r="DJ61" i="9"/>
  <c r="GR59" i="9"/>
  <c r="GP59" i="9"/>
  <c r="GJ59" i="9"/>
  <c r="GH59" i="9"/>
  <c r="GB59" i="9"/>
  <c r="FZ59" i="9"/>
  <c r="FT59" i="9"/>
  <c r="FR59" i="9"/>
  <c r="FL59" i="9"/>
  <c r="FJ59" i="9"/>
  <c r="FD59" i="9"/>
  <c r="FB59" i="9"/>
  <c r="EV59" i="9"/>
  <c r="ET59" i="9"/>
  <c r="EN59" i="9"/>
  <c r="EL59" i="9"/>
  <c r="EF59" i="9"/>
  <c r="ED59" i="9"/>
  <c r="DX59" i="9"/>
  <c r="DV59" i="9"/>
  <c r="DP59" i="9"/>
  <c r="DN59" i="9"/>
  <c r="GN58" i="9"/>
  <c r="GL58" i="9"/>
  <c r="GF58" i="9"/>
  <c r="GD58" i="9"/>
  <c r="FX58" i="9"/>
  <c r="FV58" i="9"/>
  <c r="FP58" i="9"/>
  <c r="FN58" i="9"/>
  <c r="FH58" i="9"/>
  <c r="FF58" i="9"/>
  <c r="EZ58" i="9"/>
  <c r="EX58" i="9"/>
  <c r="ER58" i="9"/>
  <c r="EP58" i="9"/>
  <c r="EJ58" i="9"/>
  <c r="EH58" i="9"/>
  <c r="EB58" i="9"/>
  <c r="DZ58" i="9"/>
  <c r="DT58" i="9"/>
  <c r="DR58" i="9"/>
  <c r="DL58" i="9"/>
  <c r="DJ58" i="9"/>
  <c r="GN56" i="9"/>
  <c r="GL56" i="9"/>
  <c r="GF56" i="9"/>
  <c r="GD56" i="9"/>
  <c r="FX56" i="9"/>
  <c r="FV56" i="9"/>
  <c r="FP56" i="9"/>
  <c r="FN56" i="9"/>
  <c r="FH56" i="9"/>
  <c r="FF56" i="9"/>
  <c r="EZ56" i="9"/>
  <c r="EX56" i="9"/>
  <c r="ER56" i="9"/>
  <c r="EP56" i="9"/>
  <c r="EJ56" i="9"/>
  <c r="EH56" i="9"/>
  <c r="EB56" i="9"/>
  <c r="DZ56" i="9"/>
  <c r="DT56" i="9"/>
  <c r="DR56" i="9"/>
  <c r="DL56" i="9"/>
  <c r="DJ56" i="9"/>
  <c r="GR55" i="9"/>
  <c r="GP55" i="9"/>
  <c r="GJ55" i="9"/>
  <c r="GH55" i="9"/>
  <c r="GB55" i="9"/>
  <c r="FZ55" i="9"/>
  <c r="FT55" i="9"/>
  <c r="FR55" i="9"/>
  <c r="FL55" i="9"/>
  <c r="FJ55" i="9"/>
  <c r="FD55" i="9"/>
  <c r="FB55" i="9"/>
  <c r="EV55" i="9"/>
  <c r="ET55" i="9"/>
  <c r="EN55" i="9"/>
  <c r="EL55" i="9"/>
  <c r="EF55" i="9"/>
  <c r="ED55" i="9"/>
  <c r="DX55" i="9"/>
  <c r="DV55" i="9"/>
  <c r="DP55" i="9"/>
  <c r="DN55" i="9"/>
  <c r="GN54" i="9"/>
  <c r="GL54" i="9"/>
  <c r="GF54" i="9"/>
  <c r="GD54" i="9"/>
  <c r="FX54" i="9"/>
  <c r="FV54" i="9"/>
  <c r="FP54" i="9"/>
  <c r="FN54" i="9"/>
  <c r="FH54" i="9"/>
  <c r="FF54" i="9"/>
  <c r="EZ54" i="9"/>
  <c r="EX54" i="9"/>
  <c r="ER54" i="9"/>
  <c r="EP54" i="9"/>
  <c r="EJ54" i="9"/>
  <c r="EH54" i="9"/>
  <c r="EB54" i="9"/>
  <c r="DZ54" i="9"/>
  <c r="DT54" i="9"/>
  <c r="DR54" i="9"/>
  <c r="DL54" i="9"/>
  <c r="DJ54" i="9"/>
  <c r="GN53" i="9"/>
  <c r="GL53" i="9"/>
  <c r="GF53" i="9"/>
  <c r="GD53" i="9"/>
  <c r="FX53" i="9"/>
  <c r="FV53" i="9"/>
  <c r="FP53" i="9"/>
  <c r="FN53" i="9"/>
  <c r="FH53" i="9"/>
  <c r="FF53" i="9"/>
  <c r="EZ53" i="9"/>
  <c r="EX53" i="9"/>
  <c r="ER53" i="9"/>
  <c r="EP53" i="9"/>
  <c r="EJ53" i="9"/>
  <c r="EH53" i="9"/>
  <c r="EB53" i="9"/>
  <c r="DZ53" i="9"/>
  <c r="DT53" i="9"/>
  <c r="DR53" i="9"/>
  <c r="DL53" i="9"/>
  <c r="DJ53" i="9"/>
  <c r="GN52" i="9"/>
  <c r="GL52" i="9"/>
  <c r="GF52" i="9"/>
  <c r="GD52" i="9"/>
  <c r="FX52" i="9"/>
  <c r="FV52" i="9"/>
  <c r="FP52" i="9"/>
  <c r="FN52" i="9"/>
  <c r="FH52" i="9"/>
  <c r="FF52" i="9"/>
  <c r="EZ52" i="9"/>
  <c r="EX52" i="9"/>
  <c r="ER52" i="9"/>
  <c r="EP52" i="9"/>
  <c r="EJ52" i="9"/>
  <c r="EH52" i="9"/>
  <c r="EB52" i="9"/>
  <c r="DZ52" i="9"/>
  <c r="DT52" i="9"/>
  <c r="DR52" i="9"/>
  <c r="DL52" i="9"/>
  <c r="DJ52" i="9"/>
  <c r="GR51" i="9"/>
  <c r="GP51" i="9"/>
  <c r="GJ51" i="9"/>
  <c r="GH51" i="9"/>
  <c r="GB51" i="9"/>
  <c r="FZ51" i="9"/>
  <c r="FT51" i="9"/>
  <c r="FR51" i="9"/>
  <c r="FL51" i="9"/>
  <c r="FJ51" i="9"/>
  <c r="FD51" i="9"/>
  <c r="FB51" i="9"/>
  <c r="EV51" i="9"/>
  <c r="ET51" i="9"/>
  <c r="EN51" i="9"/>
  <c r="EL51" i="9"/>
  <c r="EF51" i="9"/>
  <c r="ED51" i="9"/>
  <c r="DX51" i="9"/>
  <c r="DV51" i="9"/>
  <c r="DP51" i="9"/>
  <c r="DN51" i="9"/>
  <c r="GN50" i="9"/>
  <c r="GL50" i="9"/>
  <c r="GF50" i="9"/>
  <c r="GD50" i="9"/>
  <c r="FX50" i="9"/>
  <c r="FV50" i="9"/>
  <c r="FP50" i="9"/>
  <c r="FN50" i="9"/>
  <c r="FH50" i="9"/>
  <c r="FF50" i="9"/>
  <c r="EZ50" i="9"/>
  <c r="EX50" i="9"/>
  <c r="ER50" i="9"/>
  <c r="EP50" i="9"/>
  <c r="EJ50" i="9"/>
  <c r="EH50" i="9"/>
  <c r="EB50" i="9"/>
  <c r="DZ50" i="9"/>
  <c r="DT50" i="9"/>
  <c r="DR50" i="9"/>
  <c r="DL50" i="9"/>
  <c r="DJ50" i="9"/>
  <c r="GR49" i="9"/>
  <c r="GP49" i="9"/>
  <c r="GJ49" i="9"/>
  <c r="GH49" i="9"/>
  <c r="GB49" i="9"/>
  <c r="FZ49" i="9"/>
  <c r="FT49" i="9"/>
  <c r="FR49" i="9"/>
  <c r="FL49" i="9"/>
  <c r="FJ49" i="9"/>
  <c r="FD49" i="9"/>
  <c r="FB49" i="9"/>
  <c r="EV49" i="9"/>
  <c r="ET49" i="9"/>
  <c r="EN49" i="9"/>
  <c r="EL49" i="9"/>
  <c r="EF49" i="9"/>
  <c r="ED49" i="9"/>
  <c r="DX49" i="9"/>
  <c r="DV49" i="9"/>
  <c r="DP49" i="9"/>
  <c r="DN49" i="9"/>
  <c r="GN48" i="9"/>
  <c r="GL48" i="9"/>
  <c r="GF48" i="9"/>
  <c r="GD48" i="9"/>
  <c r="FX48" i="9"/>
  <c r="FV48" i="9"/>
  <c r="FP48" i="9"/>
  <c r="FN48" i="9"/>
  <c r="FH48" i="9"/>
  <c r="FF48" i="9"/>
  <c r="EZ48" i="9"/>
  <c r="EX48" i="9"/>
  <c r="ER48" i="9"/>
  <c r="EP48" i="9"/>
  <c r="EJ48" i="9"/>
  <c r="EH48" i="9"/>
  <c r="EB48" i="9"/>
  <c r="DZ48" i="9"/>
  <c r="DT48" i="9"/>
  <c r="DR48" i="9"/>
  <c r="DL48" i="9"/>
  <c r="DJ48" i="9"/>
  <c r="GR47" i="9"/>
  <c r="GP47" i="9"/>
  <c r="GJ47" i="9"/>
  <c r="GH47" i="9"/>
  <c r="GB47" i="9"/>
  <c r="FZ47" i="9"/>
  <c r="FT47" i="9"/>
  <c r="FR47" i="9"/>
  <c r="FL47" i="9"/>
  <c r="FJ47" i="9"/>
  <c r="FD47" i="9"/>
  <c r="FB47" i="9"/>
  <c r="EV47" i="9"/>
  <c r="ET47" i="9"/>
  <c r="EN47" i="9"/>
  <c r="EL47" i="9"/>
  <c r="EF47" i="9"/>
  <c r="ED47" i="9"/>
  <c r="DX47" i="9"/>
  <c r="DV47" i="9"/>
  <c r="DP47" i="9"/>
  <c r="DN47" i="9"/>
  <c r="GN46" i="9"/>
  <c r="GL46" i="9"/>
  <c r="GF46" i="9"/>
  <c r="GD46" i="9"/>
  <c r="FX46" i="9"/>
  <c r="FV46" i="9"/>
  <c r="FP46" i="9"/>
  <c r="FN46" i="9"/>
  <c r="FH46" i="9"/>
  <c r="FF46" i="9"/>
  <c r="EZ46" i="9"/>
  <c r="EX46" i="9"/>
  <c r="ER46" i="9"/>
  <c r="EP46" i="9"/>
  <c r="EJ46" i="9"/>
  <c r="EH46" i="9"/>
  <c r="EB46" i="9"/>
  <c r="DZ46" i="9"/>
  <c r="DT46" i="9"/>
  <c r="DR46" i="9"/>
  <c r="DL46" i="9"/>
  <c r="DJ46" i="9"/>
  <c r="GR45" i="9"/>
  <c r="GP45" i="9"/>
  <c r="GJ45" i="9"/>
  <c r="GH45" i="9"/>
  <c r="GB45" i="9"/>
  <c r="FZ45" i="9"/>
  <c r="FT45" i="9"/>
  <c r="FR45" i="9"/>
  <c r="FL45" i="9"/>
  <c r="FJ45" i="9"/>
  <c r="FD45" i="9"/>
  <c r="FB45" i="9"/>
  <c r="EV45" i="9"/>
  <c r="ET45" i="9"/>
  <c r="EN45" i="9"/>
  <c r="EL45" i="9"/>
  <c r="EF45" i="9"/>
  <c r="ED45" i="9"/>
  <c r="DX45" i="9"/>
  <c r="DV45" i="9"/>
  <c r="DP45" i="9"/>
  <c r="DN45" i="9"/>
  <c r="GN44" i="9"/>
  <c r="GL44" i="9"/>
  <c r="GF44" i="9"/>
  <c r="GD44" i="9"/>
  <c r="FX44" i="9"/>
  <c r="FV44" i="9"/>
  <c r="FP44" i="9"/>
  <c r="FN44" i="9"/>
  <c r="FH44" i="9"/>
  <c r="FF44" i="9"/>
  <c r="EZ44" i="9"/>
  <c r="EX44" i="9"/>
  <c r="ER44" i="9"/>
  <c r="EP44" i="9"/>
  <c r="EJ44" i="9"/>
  <c r="EH44" i="9"/>
  <c r="DZ44" i="9"/>
  <c r="DT44" i="9"/>
  <c r="DR44" i="9"/>
  <c r="DL44" i="9"/>
  <c r="DJ44" i="9"/>
  <c r="GR43" i="9"/>
  <c r="GP43" i="9"/>
  <c r="GJ43" i="9"/>
  <c r="GH43" i="9"/>
  <c r="GB43" i="9"/>
  <c r="FZ43" i="9"/>
  <c r="FT43" i="9"/>
  <c r="FR43" i="9"/>
  <c r="FL43" i="9"/>
  <c r="FJ43" i="9"/>
  <c r="FD43" i="9"/>
  <c r="FB43" i="9"/>
  <c r="EV43" i="9"/>
  <c r="ET43" i="9"/>
  <c r="EN43" i="9"/>
  <c r="EL43" i="9"/>
  <c r="EF43" i="9"/>
  <c r="ED43" i="9"/>
  <c r="DX43" i="9"/>
  <c r="DV43" i="9"/>
  <c r="DP43" i="9"/>
  <c r="DN43" i="9"/>
  <c r="GN42" i="9"/>
  <c r="GL42" i="9"/>
  <c r="GF42" i="9"/>
  <c r="GD42" i="9"/>
  <c r="FX42" i="9"/>
  <c r="FV42" i="9"/>
  <c r="FP42" i="9"/>
  <c r="FN42" i="9"/>
  <c r="FH42" i="9"/>
  <c r="FF42" i="9"/>
  <c r="EZ42" i="9"/>
  <c r="EX42" i="9"/>
  <c r="ER42" i="9"/>
  <c r="EP42" i="9"/>
  <c r="EJ42" i="9"/>
  <c r="EH42" i="9"/>
  <c r="EB42" i="9"/>
  <c r="DT42" i="9"/>
  <c r="DR42" i="9"/>
  <c r="DL42" i="9"/>
  <c r="DJ42" i="9"/>
  <c r="GR41" i="9"/>
  <c r="GP41" i="9"/>
  <c r="GJ41" i="9"/>
  <c r="GH41" i="9"/>
  <c r="GB41" i="9"/>
  <c r="FZ41" i="9"/>
  <c r="FT41" i="9"/>
  <c r="FR41" i="9"/>
  <c r="FL41" i="9"/>
  <c r="FJ41" i="9"/>
  <c r="FD41" i="9"/>
  <c r="FB41" i="9"/>
  <c r="EV41" i="9"/>
  <c r="ET41" i="9"/>
  <c r="EN41" i="9"/>
  <c r="EL41" i="9"/>
  <c r="EF41" i="9"/>
  <c r="ED41" i="9"/>
  <c r="DX41" i="9"/>
  <c r="DV41" i="9"/>
  <c r="DP41" i="9"/>
  <c r="DN41" i="9"/>
  <c r="GN40" i="9"/>
  <c r="GL40" i="9"/>
  <c r="GF40" i="9"/>
  <c r="GD40" i="9"/>
  <c r="FX40" i="9"/>
  <c r="FV40" i="9"/>
  <c r="FP40" i="9"/>
  <c r="FN40" i="9"/>
  <c r="FH40" i="9"/>
  <c r="FF40" i="9"/>
  <c r="EZ40" i="9"/>
  <c r="EX40" i="9"/>
  <c r="ER40" i="9"/>
  <c r="EP40" i="9"/>
  <c r="EJ40" i="9"/>
  <c r="EH40" i="9"/>
  <c r="EB40" i="9"/>
  <c r="DZ40" i="9"/>
  <c r="DT40" i="9"/>
  <c r="DR40" i="9"/>
  <c r="DL40" i="9"/>
  <c r="DJ40" i="9"/>
  <c r="GR39" i="9"/>
  <c r="GP39" i="9"/>
  <c r="GJ39" i="9"/>
  <c r="GH39" i="9"/>
  <c r="GB39" i="9"/>
  <c r="FZ39" i="9"/>
  <c r="FT39" i="9"/>
  <c r="FR39" i="9"/>
  <c r="FL39" i="9"/>
  <c r="FJ39" i="9"/>
  <c r="FD39" i="9"/>
  <c r="FB39" i="9"/>
  <c r="EV39" i="9"/>
  <c r="ET39" i="9"/>
  <c r="EN39" i="9"/>
  <c r="EL39" i="9"/>
  <c r="EF39" i="9"/>
  <c r="ED39" i="9"/>
  <c r="DX39" i="9"/>
  <c r="DV39" i="9"/>
  <c r="DP39" i="9"/>
  <c r="DN39" i="9"/>
  <c r="GR38" i="9"/>
  <c r="GP38" i="9"/>
  <c r="GJ38" i="9"/>
  <c r="GH38" i="9"/>
  <c r="GB38" i="9"/>
  <c r="FZ38" i="9"/>
  <c r="FT38" i="9"/>
  <c r="FR38" i="9"/>
  <c r="FL38" i="9"/>
  <c r="FJ38" i="9"/>
  <c r="FD38" i="9"/>
  <c r="FB38" i="9"/>
  <c r="EV38" i="9"/>
  <c r="ET38" i="9"/>
  <c r="EN38" i="9"/>
  <c r="EL38" i="9"/>
  <c r="EF38" i="9"/>
  <c r="ED38" i="9"/>
  <c r="DX38" i="9"/>
  <c r="DV38" i="9"/>
  <c r="DP38" i="9"/>
  <c r="DN38" i="9"/>
  <c r="GN37" i="9"/>
  <c r="GL37" i="9"/>
  <c r="GF37" i="9"/>
  <c r="GD37" i="9"/>
  <c r="FX37" i="9"/>
  <c r="FV37" i="9"/>
  <c r="FP37" i="9"/>
  <c r="FN37" i="9"/>
  <c r="FH37" i="9"/>
  <c r="FF37" i="9"/>
  <c r="EZ37" i="9"/>
  <c r="EX37" i="9"/>
  <c r="ER37" i="9"/>
  <c r="EP37" i="9"/>
  <c r="EJ37" i="9"/>
  <c r="EH37" i="9"/>
  <c r="EB37" i="9"/>
  <c r="DZ37" i="9"/>
  <c r="DT37" i="9"/>
  <c r="DR37" i="9"/>
  <c r="DL37" i="9"/>
  <c r="DJ37" i="9"/>
  <c r="GR36" i="9"/>
  <c r="GP36" i="9"/>
  <c r="GJ36" i="9"/>
  <c r="GH36" i="9"/>
  <c r="GB36" i="9"/>
  <c r="FZ36" i="9"/>
  <c r="FT36" i="9"/>
  <c r="FR36" i="9"/>
  <c r="FL36" i="9"/>
  <c r="FJ36" i="9"/>
  <c r="FD36" i="9"/>
  <c r="FB36" i="9"/>
  <c r="EV36" i="9"/>
  <c r="ET36" i="9"/>
  <c r="EN36" i="9"/>
  <c r="EL36" i="9"/>
  <c r="ED36" i="9"/>
  <c r="DX36" i="9"/>
  <c r="DV36" i="9"/>
  <c r="DP36" i="9"/>
  <c r="DN36" i="9"/>
  <c r="GN35" i="9"/>
  <c r="GL35" i="9"/>
  <c r="GF35" i="9"/>
  <c r="GD35" i="9"/>
  <c r="FX35" i="9"/>
  <c r="FV35" i="9"/>
  <c r="FP35" i="9"/>
  <c r="FN35" i="9"/>
  <c r="FH35" i="9"/>
  <c r="FF35" i="9"/>
  <c r="EZ35" i="9"/>
  <c r="EX35" i="9"/>
  <c r="ER35" i="9"/>
  <c r="EP35" i="9"/>
  <c r="EJ35" i="9"/>
  <c r="EH35" i="9"/>
  <c r="EB35" i="9"/>
  <c r="DZ35" i="9"/>
  <c r="DT35" i="9"/>
  <c r="DR35" i="9"/>
  <c r="DL35" i="9"/>
  <c r="DJ35" i="9"/>
  <c r="GR34" i="9"/>
  <c r="GP34" i="9"/>
  <c r="GJ34" i="9"/>
  <c r="GH34" i="9"/>
  <c r="GB34" i="9"/>
  <c r="FZ34" i="9"/>
  <c r="FT34" i="9"/>
  <c r="FR34" i="9"/>
  <c r="FL34" i="9"/>
  <c r="FJ34" i="9"/>
  <c r="FD34" i="9"/>
  <c r="FB34" i="9"/>
  <c r="EV34" i="9"/>
  <c r="ET34" i="9"/>
  <c r="EN34" i="9"/>
  <c r="EL34" i="9"/>
  <c r="EF34" i="9"/>
  <c r="ED34" i="9"/>
  <c r="DX34" i="9"/>
  <c r="DV34" i="9"/>
  <c r="DP34" i="9"/>
  <c r="DN34" i="9"/>
  <c r="GN33" i="9"/>
  <c r="GL33" i="9"/>
  <c r="GF33" i="9"/>
  <c r="GD33" i="9"/>
  <c r="FX33" i="9"/>
  <c r="FV33" i="9"/>
  <c r="FP33" i="9"/>
  <c r="FN33" i="9"/>
  <c r="FH33" i="9"/>
  <c r="FF33" i="9"/>
  <c r="EZ33" i="9"/>
  <c r="EX33" i="9"/>
  <c r="ER33" i="9"/>
  <c r="EP33" i="9"/>
  <c r="EJ33" i="9"/>
  <c r="EH33" i="9"/>
  <c r="EB33" i="9"/>
  <c r="DZ33" i="9"/>
  <c r="DT33" i="9"/>
  <c r="DR33" i="9"/>
  <c r="DL33" i="9"/>
  <c r="DJ33" i="9"/>
  <c r="GR32" i="9"/>
  <c r="GP32" i="9"/>
  <c r="GJ32" i="9"/>
  <c r="GH32" i="9"/>
  <c r="GB32" i="9"/>
  <c r="FZ32" i="9"/>
  <c r="FT32" i="9"/>
  <c r="FR32" i="9"/>
  <c r="FL32" i="9"/>
  <c r="FJ32" i="9"/>
  <c r="FD32" i="9"/>
  <c r="FB32" i="9"/>
  <c r="EV32" i="9"/>
  <c r="ET32" i="9"/>
  <c r="EN32" i="9"/>
  <c r="EL32" i="9"/>
  <c r="EF32" i="9"/>
  <c r="ED32" i="9"/>
  <c r="DX32" i="9"/>
  <c r="DV32" i="9"/>
  <c r="DP32" i="9"/>
  <c r="DN32" i="9"/>
  <c r="GN31" i="9"/>
  <c r="GL31" i="9"/>
  <c r="GF31" i="9"/>
  <c r="GD31" i="9"/>
  <c r="FX31" i="9"/>
  <c r="FV31" i="9"/>
  <c r="FP31" i="9"/>
  <c r="FN31" i="9"/>
  <c r="FH31" i="9"/>
  <c r="FF31" i="9"/>
  <c r="EZ31" i="9"/>
  <c r="EX31" i="9"/>
  <c r="ER31" i="9"/>
  <c r="EP31" i="9"/>
  <c r="EJ31" i="9"/>
  <c r="EH31" i="9"/>
  <c r="EB31" i="9"/>
  <c r="DZ31" i="9"/>
  <c r="DT31" i="9"/>
  <c r="DR31" i="9"/>
  <c r="DL31" i="9"/>
  <c r="DJ31" i="9"/>
  <c r="GR30" i="9"/>
  <c r="GP30" i="9"/>
  <c r="GJ30" i="9"/>
  <c r="GH30" i="9"/>
  <c r="GB30" i="9"/>
  <c r="FZ30" i="9"/>
  <c r="FT30" i="9"/>
  <c r="FR30" i="9"/>
  <c r="FL30" i="9"/>
  <c r="FJ30" i="9"/>
  <c r="FD30" i="9"/>
  <c r="FB30" i="9"/>
  <c r="EV30" i="9"/>
  <c r="ET30" i="9"/>
  <c r="EN30" i="9"/>
  <c r="EL30" i="9"/>
  <c r="EF30" i="9"/>
  <c r="ED30" i="9"/>
  <c r="DX30" i="9"/>
  <c r="DV30" i="9"/>
  <c r="DP30" i="9"/>
  <c r="DN30" i="9"/>
  <c r="GN29" i="9"/>
  <c r="GL29" i="9"/>
  <c r="GF29" i="9"/>
  <c r="GD29" i="9"/>
  <c r="FX29" i="9"/>
  <c r="FV29" i="9"/>
  <c r="FP29" i="9"/>
  <c r="FN29" i="9"/>
  <c r="FH29" i="9"/>
  <c r="FF29" i="9"/>
  <c r="EZ29" i="9"/>
  <c r="EX29" i="9"/>
  <c r="ER29" i="9"/>
  <c r="EP29" i="9"/>
  <c r="EJ29" i="9"/>
  <c r="EH29" i="9"/>
  <c r="EB29" i="9"/>
  <c r="DZ29" i="9"/>
  <c r="DT29" i="9"/>
  <c r="DR29" i="9"/>
  <c r="DL29" i="9"/>
  <c r="DJ29" i="9"/>
  <c r="GR28" i="9"/>
  <c r="GP28" i="9"/>
  <c r="GJ28" i="9"/>
  <c r="GH28" i="9"/>
  <c r="GB28" i="9"/>
  <c r="FZ28" i="9"/>
  <c r="FT28" i="9"/>
  <c r="FR28" i="9"/>
  <c r="FL28" i="9"/>
  <c r="FJ28" i="9"/>
  <c r="FD28" i="9"/>
  <c r="FB28" i="9"/>
  <c r="EV28" i="9"/>
  <c r="ET28" i="9"/>
  <c r="EN28" i="9"/>
  <c r="EL28" i="9"/>
  <c r="EF28" i="9"/>
  <c r="ED28" i="9"/>
  <c r="DX28" i="9"/>
  <c r="DV28" i="9"/>
  <c r="DP28" i="9"/>
  <c r="DN28" i="9"/>
  <c r="GN27" i="9"/>
  <c r="GL27" i="9"/>
  <c r="GF27" i="9"/>
  <c r="GD27" i="9"/>
  <c r="FX27" i="9"/>
  <c r="FV27" i="9"/>
  <c r="FP27" i="9"/>
  <c r="FN27" i="9"/>
  <c r="FH27" i="9"/>
  <c r="FF27" i="9"/>
  <c r="EZ27" i="9"/>
  <c r="EX27" i="9"/>
  <c r="ER27" i="9"/>
  <c r="EP27" i="9"/>
  <c r="EJ27" i="9"/>
  <c r="EH27" i="9"/>
  <c r="EB27" i="9"/>
  <c r="DZ27" i="9"/>
  <c r="DT27" i="9"/>
  <c r="DR27" i="9"/>
  <c r="DL27" i="9"/>
  <c r="DJ27" i="9"/>
  <c r="GR26" i="9"/>
  <c r="GP26" i="9"/>
  <c r="GJ26" i="9"/>
  <c r="GH26" i="9"/>
  <c r="GB26" i="9"/>
  <c r="FZ26" i="9"/>
  <c r="FT26" i="9"/>
  <c r="FR26" i="9"/>
  <c r="FL26" i="9"/>
  <c r="FJ26" i="9"/>
  <c r="FD26" i="9"/>
  <c r="FB26" i="9"/>
  <c r="EV26" i="9"/>
  <c r="ET26" i="9"/>
  <c r="EN26" i="9"/>
  <c r="EL26" i="9"/>
  <c r="EF26" i="9"/>
  <c r="ED26" i="9"/>
  <c r="DX26" i="9"/>
  <c r="DV26" i="9"/>
  <c r="DP26" i="9"/>
  <c r="DN26" i="9"/>
  <c r="GN25" i="9"/>
  <c r="GL25" i="9"/>
  <c r="GF25" i="9"/>
  <c r="GD25" i="9"/>
  <c r="FX25" i="9"/>
  <c r="FV25" i="9"/>
  <c r="FP25" i="9"/>
  <c r="FN25" i="9"/>
  <c r="FH25" i="9"/>
  <c r="FF25" i="9"/>
  <c r="EZ25" i="9"/>
  <c r="EX25" i="9"/>
  <c r="ER25" i="9"/>
  <c r="EP25" i="9"/>
  <c r="EJ25" i="9"/>
  <c r="EH25" i="9"/>
  <c r="EB25" i="9"/>
  <c r="DZ25" i="9"/>
  <c r="DT25" i="9"/>
  <c r="DR25" i="9"/>
  <c r="DL25" i="9"/>
  <c r="DJ25" i="9"/>
  <c r="GR24" i="9"/>
  <c r="GP24" i="9"/>
  <c r="GJ24" i="9"/>
  <c r="GH24" i="9"/>
  <c r="GB24" i="9"/>
  <c r="FZ24" i="9"/>
  <c r="FT24" i="9"/>
  <c r="FR24" i="9"/>
  <c r="FL24" i="9"/>
  <c r="FJ24" i="9"/>
  <c r="FD24" i="9"/>
  <c r="FB24" i="9"/>
  <c r="EV24" i="9"/>
  <c r="ET24" i="9"/>
  <c r="EN24" i="9"/>
  <c r="EL24" i="9"/>
  <c r="EF24" i="9"/>
  <c r="ED24" i="9"/>
  <c r="DX24" i="9"/>
  <c r="DV24" i="9"/>
  <c r="DP24" i="9"/>
  <c r="DN24" i="9"/>
  <c r="GN23" i="9"/>
  <c r="GL23" i="9"/>
  <c r="GF23" i="9"/>
  <c r="GD23" i="9"/>
  <c r="FX23" i="9"/>
  <c r="FV23" i="9"/>
  <c r="FP23" i="9"/>
  <c r="FN23" i="9"/>
  <c r="FH23" i="9"/>
  <c r="FF23" i="9"/>
  <c r="EZ23" i="9"/>
  <c r="EX23" i="9"/>
  <c r="ER23" i="9"/>
  <c r="EP23" i="9"/>
  <c r="EJ23" i="9"/>
  <c r="EH23" i="9"/>
  <c r="EB23" i="9"/>
  <c r="DZ23" i="9"/>
  <c r="DT23" i="9"/>
  <c r="DR23" i="9"/>
  <c r="DL23" i="9"/>
  <c r="DJ23" i="9"/>
  <c r="GR22" i="9"/>
  <c r="GP22" i="9"/>
  <c r="GJ22" i="9"/>
  <c r="GH22" i="9"/>
  <c r="GB22" i="9"/>
  <c r="FZ22" i="9"/>
  <c r="FT22" i="9"/>
  <c r="FR22" i="9"/>
  <c r="FL22" i="9"/>
  <c r="FJ22" i="9"/>
  <c r="FD22" i="9"/>
  <c r="FB22" i="9"/>
  <c r="EV22" i="9"/>
  <c r="ET22" i="9"/>
  <c r="EN22" i="9"/>
  <c r="EL22" i="9"/>
  <c r="EF22" i="9"/>
  <c r="ED22" i="9"/>
  <c r="DX22" i="9"/>
  <c r="DV22" i="9"/>
  <c r="DP22" i="9"/>
  <c r="DN22" i="9"/>
  <c r="GN21" i="9"/>
  <c r="GL21" i="9"/>
  <c r="GF21" i="9"/>
  <c r="GD21" i="9"/>
  <c r="FX21" i="9"/>
  <c r="FV21" i="9"/>
  <c r="FP21" i="9"/>
  <c r="FN21" i="9"/>
  <c r="FH21" i="9"/>
  <c r="FF21" i="9"/>
  <c r="EZ21" i="9"/>
  <c r="EX21" i="9"/>
  <c r="ER21" i="9"/>
  <c r="EP21" i="9"/>
  <c r="EJ21" i="9"/>
  <c r="EH21" i="9"/>
  <c r="EB21" i="9"/>
  <c r="DZ21" i="9"/>
  <c r="DT21" i="9"/>
  <c r="DR21" i="9"/>
  <c r="DL21" i="9"/>
  <c r="DJ21" i="9"/>
  <c r="GR20" i="9"/>
  <c r="GP20" i="9"/>
  <c r="GJ20" i="9"/>
  <c r="GH20" i="9"/>
  <c r="GB20" i="9"/>
  <c r="FZ20" i="9"/>
  <c r="FT20" i="9"/>
  <c r="FR20" i="9"/>
  <c r="FL20" i="9"/>
  <c r="FJ20" i="9"/>
  <c r="FD20" i="9"/>
  <c r="FB20" i="9"/>
  <c r="EV20" i="9"/>
  <c r="ET20" i="9"/>
  <c r="EN20" i="9"/>
  <c r="EL20" i="9"/>
  <c r="EF20" i="9"/>
  <c r="ED20" i="9"/>
  <c r="DX20" i="9"/>
  <c r="DV20" i="9"/>
  <c r="DP20" i="9"/>
  <c r="DN20" i="9"/>
  <c r="GN19" i="9"/>
  <c r="GL19" i="9"/>
  <c r="GF19" i="9"/>
  <c r="GD19" i="9"/>
  <c r="FX19" i="9"/>
  <c r="FV19" i="9"/>
  <c r="FP19" i="9"/>
  <c r="FN19" i="9"/>
  <c r="FH19" i="9"/>
  <c r="FF19" i="9"/>
  <c r="EZ19" i="9"/>
  <c r="EX19" i="9"/>
  <c r="ER19" i="9"/>
  <c r="EP19" i="9"/>
  <c r="EJ19" i="9"/>
  <c r="EH19" i="9"/>
  <c r="EB19" i="9"/>
  <c r="DZ19" i="9"/>
  <c r="DT19" i="9"/>
  <c r="DR19" i="9"/>
  <c r="DL19" i="9"/>
  <c r="DJ19" i="9"/>
  <c r="GR18" i="9"/>
  <c r="GP18" i="9"/>
  <c r="GJ18" i="9"/>
  <c r="GH18" i="9"/>
  <c r="GB18" i="9"/>
  <c r="FZ18" i="9"/>
  <c r="FT18" i="9"/>
  <c r="FR18" i="9"/>
  <c r="FL18" i="9"/>
  <c r="FJ18" i="9"/>
  <c r="FD18" i="9"/>
  <c r="FB18" i="9"/>
  <c r="EV18" i="9"/>
  <c r="ET18" i="9"/>
  <c r="EN18" i="9"/>
  <c r="EL18" i="9"/>
  <c r="EF18" i="9"/>
  <c r="ED18" i="9"/>
  <c r="DX18" i="9"/>
  <c r="DV18" i="9"/>
  <c r="DP18" i="9"/>
  <c r="DN18" i="9"/>
  <c r="GN17" i="9"/>
  <c r="GL17" i="9"/>
  <c r="GF17" i="9"/>
  <c r="GD17" i="9"/>
  <c r="FX17" i="9"/>
  <c r="FV17" i="9"/>
  <c r="FP17" i="9"/>
  <c r="FN17" i="9"/>
  <c r="FH17" i="9"/>
  <c r="FF17" i="9"/>
  <c r="EZ17" i="9"/>
  <c r="EX17" i="9"/>
  <c r="ER17" i="9"/>
  <c r="EP17" i="9"/>
  <c r="EJ17" i="9"/>
  <c r="EH17" i="9"/>
  <c r="EB17" i="9"/>
  <c r="DZ17" i="9"/>
  <c r="DT17" i="9"/>
  <c r="DR17" i="9"/>
  <c r="DL17" i="9"/>
  <c r="DJ17" i="9"/>
  <c r="GN16" i="9"/>
  <c r="GL16" i="9"/>
  <c r="GF16" i="9"/>
  <c r="GD16" i="9"/>
  <c r="FX16" i="9"/>
  <c r="FV16" i="9"/>
  <c r="FP16" i="9"/>
  <c r="FN16" i="9"/>
  <c r="FH16" i="9"/>
  <c r="FF16" i="9"/>
  <c r="EZ16" i="9"/>
  <c r="EX16" i="9"/>
  <c r="ER16" i="9"/>
  <c r="EP16" i="9"/>
  <c r="EJ16" i="9"/>
  <c r="EH16" i="9"/>
  <c r="EB16" i="9"/>
  <c r="DZ16" i="9"/>
  <c r="DT16" i="9"/>
  <c r="DR16" i="9"/>
  <c r="DL16" i="9"/>
  <c r="DJ16" i="9"/>
  <c r="GR15" i="9"/>
  <c r="GP15" i="9"/>
  <c r="GJ15" i="9"/>
  <c r="GH15" i="9"/>
  <c r="GB15" i="9"/>
  <c r="FZ15" i="9"/>
  <c r="FT15" i="9"/>
  <c r="FR15" i="9"/>
  <c r="FL15" i="9"/>
  <c r="FJ15" i="9"/>
  <c r="FD15" i="9"/>
  <c r="FB15" i="9"/>
  <c r="EV15" i="9"/>
  <c r="ET15" i="9"/>
  <c r="EN15" i="9"/>
  <c r="EL15" i="9"/>
  <c r="EF15" i="9"/>
  <c r="ED15" i="9"/>
  <c r="DX15" i="9"/>
  <c r="DV15" i="9"/>
  <c r="DP15" i="9"/>
  <c r="DN15" i="9"/>
  <c r="GN14" i="9"/>
  <c r="GL14" i="9"/>
  <c r="GF14" i="9"/>
  <c r="GD14" i="9"/>
  <c r="FX14" i="9"/>
  <c r="FV14" i="9"/>
  <c r="FP14" i="9"/>
  <c r="FN14" i="9"/>
  <c r="FH14" i="9"/>
  <c r="FF14" i="9"/>
  <c r="EZ14" i="9"/>
  <c r="EX14" i="9"/>
  <c r="ER14" i="9"/>
  <c r="EP14" i="9"/>
  <c r="EJ14" i="9"/>
  <c r="EH14" i="9"/>
  <c r="EB14" i="9"/>
  <c r="DZ14" i="9"/>
  <c r="DT14" i="9"/>
  <c r="DR14" i="9"/>
  <c r="DL14" i="9"/>
  <c r="DJ14" i="9"/>
  <c r="GR13" i="9"/>
  <c r="GP13" i="9"/>
  <c r="GJ13" i="9"/>
  <c r="GH13" i="9"/>
  <c r="GB13" i="9"/>
  <c r="FZ13" i="9"/>
  <c r="FT13" i="9"/>
  <c r="FR13" i="9"/>
  <c r="FL13" i="9"/>
  <c r="FJ13" i="9"/>
  <c r="FD13" i="9"/>
  <c r="FB13" i="9"/>
  <c r="EV13" i="9"/>
  <c r="ET13" i="9"/>
  <c r="EN13" i="9"/>
  <c r="EL13" i="9"/>
  <c r="EF13" i="9"/>
  <c r="ED13" i="9"/>
  <c r="DX13" i="9"/>
  <c r="DV13" i="9"/>
  <c r="DP13" i="9"/>
  <c r="DN13" i="9"/>
  <c r="GN12" i="9"/>
  <c r="GL12" i="9"/>
  <c r="GF12" i="9"/>
  <c r="GD12" i="9"/>
  <c r="FX12" i="9"/>
  <c r="FV12" i="9"/>
  <c r="FP12" i="9"/>
  <c r="FN12" i="9"/>
  <c r="FH12" i="9"/>
  <c r="FF12" i="9"/>
  <c r="EZ12" i="9"/>
  <c r="EX12" i="9"/>
  <c r="ER12" i="9"/>
  <c r="EP12" i="9"/>
  <c r="EJ12" i="9"/>
  <c r="EH12" i="9"/>
  <c r="EB12" i="9"/>
  <c r="DZ12" i="9"/>
  <c r="DT12" i="9"/>
  <c r="DR12" i="9"/>
  <c r="DL12" i="9"/>
  <c r="DJ12" i="9"/>
  <c r="GR11" i="9"/>
  <c r="GP11" i="9"/>
  <c r="GJ11" i="9"/>
  <c r="GH11" i="9"/>
  <c r="GB11" i="9"/>
  <c r="FZ11" i="9"/>
  <c r="FT11" i="9"/>
  <c r="FR11" i="9"/>
  <c r="FL11" i="9"/>
  <c r="FJ11" i="9"/>
  <c r="FD11" i="9"/>
  <c r="FB11" i="9"/>
  <c r="EV11" i="9"/>
  <c r="ET11" i="9"/>
  <c r="EN11" i="9"/>
  <c r="EL11" i="9"/>
  <c r="EF11" i="9"/>
  <c r="ED11" i="9"/>
  <c r="DX11" i="9"/>
  <c r="DV11" i="9"/>
  <c r="DP11" i="9"/>
  <c r="DN11" i="9"/>
  <c r="GN10" i="9"/>
  <c r="GL10" i="9"/>
  <c r="GF10" i="9"/>
  <c r="GD10" i="9"/>
  <c r="FX10" i="9"/>
  <c r="FV10" i="9"/>
  <c r="FP10" i="9"/>
  <c r="FN10" i="9"/>
  <c r="FH10" i="9"/>
  <c r="FF10" i="9"/>
  <c r="EZ10" i="9"/>
  <c r="EX10" i="9"/>
  <c r="ER10" i="9"/>
  <c r="EP10" i="9"/>
  <c r="EJ10" i="9"/>
  <c r="EH10" i="9"/>
  <c r="EB10" i="9"/>
  <c r="DZ10" i="9"/>
  <c r="DT10" i="9"/>
  <c r="DR10" i="9"/>
  <c r="DL10" i="9"/>
  <c r="DJ10" i="9"/>
  <c r="GR9" i="9"/>
  <c r="GP9" i="9"/>
  <c r="GJ9" i="9"/>
  <c r="GH9" i="9"/>
  <c r="GB9" i="9"/>
  <c r="FZ9" i="9"/>
  <c r="FT9" i="9"/>
  <c r="FR9" i="9"/>
  <c r="FL9" i="9"/>
  <c r="FJ9" i="9"/>
  <c r="FD9" i="9"/>
  <c r="FB9" i="9"/>
  <c r="EV9" i="9"/>
  <c r="ET9" i="9"/>
  <c r="EN9" i="9"/>
  <c r="EL9" i="9"/>
  <c r="EF9" i="9"/>
  <c r="ED9" i="9"/>
  <c r="DX9" i="9"/>
  <c r="DV9" i="9"/>
  <c r="DP9" i="9"/>
  <c r="DN9" i="9"/>
  <c r="GN8" i="9"/>
  <c r="GL8" i="9"/>
  <c r="GF8" i="9"/>
  <c r="GD8" i="9"/>
  <c r="FX8" i="9"/>
  <c r="FV8" i="9"/>
  <c r="FP8" i="9"/>
  <c r="FN8" i="9"/>
  <c r="FH8" i="9"/>
  <c r="FF8" i="9"/>
  <c r="EZ8" i="9"/>
  <c r="EX8" i="9"/>
  <c r="ER8" i="9"/>
  <c r="EP8" i="9"/>
  <c r="EJ8" i="9"/>
  <c r="EH8" i="9"/>
  <c r="EB8" i="9"/>
  <c r="DZ8" i="9"/>
  <c r="DT8" i="9"/>
  <c r="DR8" i="9"/>
  <c r="DL8" i="9"/>
  <c r="DJ8" i="9"/>
  <c r="GR7" i="9"/>
  <c r="GP7" i="9"/>
  <c r="GJ7" i="9"/>
  <c r="GH7" i="9"/>
  <c r="GB7" i="9"/>
  <c r="FZ7" i="9"/>
  <c r="FT7" i="9"/>
  <c r="FR7" i="9"/>
  <c r="FL7" i="9"/>
  <c r="FJ7" i="9"/>
  <c r="FD7" i="9"/>
  <c r="FB7" i="9"/>
  <c r="EV7" i="9"/>
  <c r="ET7" i="9"/>
  <c r="EN7" i="9"/>
  <c r="EL7" i="9"/>
  <c r="EF7" i="9"/>
  <c r="ED7" i="9"/>
  <c r="DX7" i="9"/>
  <c r="DV7" i="9"/>
  <c r="DP7" i="9"/>
  <c r="DN7" i="9"/>
  <c r="CQ71" i="9"/>
  <c r="CO71" i="9"/>
  <c r="CI71" i="9"/>
  <c r="CG71" i="9"/>
  <c r="CU68" i="9"/>
  <c r="CS68" i="9"/>
  <c r="CM68" i="9"/>
  <c r="CK68" i="9"/>
  <c r="CQ67" i="9"/>
  <c r="CO67" i="9"/>
  <c r="CI67" i="9"/>
  <c r="CG67" i="9"/>
  <c r="CQ66" i="9"/>
  <c r="CO66" i="9"/>
  <c r="CI66" i="9"/>
  <c r="CG66" i="9"/>
  <c r="CU65" i="9"/>
  <c r="CS65" i="9"/>
  <c r="CM65" i="9"/>
  <c r="CK65" i="9"/>
  <c r="CQ64" i="9"/>
  <c r="CO64" i="9"/>
  <c r="CI64" i="9"/>
  <c r="CG64" i="9"/>
  <c r="CQ63" i="9"/>
  <c r="CO63" i="9"/>
  <c r="CI63" i="9"/>
  <c r="CG63" i="9"/>
  <c r="CA63" i="9"/>
  <c r="BY63" i="9"/>
  <c r="BS63" i="9"/>
  <c r="BQ63" i="9"/>
  <c r="CQ61" i="9"/>
  <c r="CO61" i="9"/>
  <c r="CI61" i="9"/>
  <c r="CG61" i="9"/>
  <c r="CA61" i="9"/>
  <c r="BY61" i="9"/>
  <c r="CU59" i="9"/>
  <c r="CS59" i="9"/>
  <c r="CM59" i="9"/>
  <c r="CK59" i="9"/>
  <c r="CE59" i="9"/>
  <c r="CC59" i="9"/>
  <c r="BW59" i="9"/>
  <c r="BU59" i="9"/>
  <c r="CQ58" i="9"/>
  <c r="CO58" i="9"/>
  <c r="CV58" i="9" s="1" a="1"/>
  <c r="CV58" i="9" s="1"/>
  <c r="CQ56" i="9"/>
  <c r="CO56" i="9"/>
  <c r="CI56" i="9"/>
  <c r="CG56" i="9"/>
  <c r="CA56" i="9"/>
  <c r="BY56" i="9"/>
  <c r="BS56" i="9"/>
  <c r="BQ56" i="9"/>
  <c r="BK56" i="9"/>
  <c r="BI56" i="9"/>
  <c r="CU55" i="9"/>
  <c r="CS55" i="9"/>
  <c r="CM55" i="9"/>
  <c r="CK55" i="9"/>
  <c r="CE55" i="9"/>
  <c r="CC55" i="9"/>
  <c r="BW55" i="9"/>
  <c r="BU55" i="9"/>
  <c r="CQ54" i="9"/>
  <c r="CO54" i="9"/>
  <c r="CI54" i="9"/>
  <c r="CG54" i="9"/>
  <c r="CA54" i="9"/>
  <c r="BY54" i="9"/>
  <c r="BS54" i="9"/>
  <c r="BQ54" i="9"/>
  <c r="BK54" i="9"/>
  <c r="BI54" i="9"/>
  <c r="BC54" i="9"/>
  <c r="BA54" i="9"/>
  <c r="CQ53" i="9"/>
  <c r="CO53" i="9"/>
  <c r="CI53" i="9"/>
  <c r="CG53" i="9"/>
  <c r="CA53" i="9"/>
  <c r="BY53" i="9"/>
  <c r="BS53" i="9"/>
  <c r="BQ53" i="9"/>
  <c r="BK53" i="9"/>
  <c r="BI53" i="9"/>
  <c r="BC53" i="9"/>
  <c r="BA53" i="9"/>
  <c r="CQ52" i="9"/>
  <c r="CO52" i="9"/>
  <c r="CI52" i="9"/>
  <c r="CG52" i="9"/>
  <c r="CA52" i="9"/>
  <c r="BY52" i="9"/>
  <c r="BS52" i="9"/>
  <c r="BQ52" i="9"/>
  <c r="BK52" i="9"/>
  <c r="BI52" i="9"/>
  <c r="BC52" i="9"/>
  <c r="BA52" i="9"/>
  <c r="AU52" i="9"/>
  <c r="AS52" i="9"/>
  <c r="AM52" i="9"/>
  <c r="AK52" i="9"/>
  <c r="AE52" i="9"/>
  <c r="AC52" i="9"/>
  <c r="CU51" i="9"/>
  <c r="CS51" i="9"/>
  <c r="CM51" i="9"/>
  <c r="CK51" i="9"/>
  <c r="CE51" i="9"/>
  <c r="CC51" i="9"/>
  <c r="BW51" i="9"/>
  <c r="BU51" i="9"/>
  <c r="BO51" i="9"/>
  <c r="BM51" i="9"/>
  <c r="BG51" i="9"/>
  <c r="BE51" i="9"/>
  <c r="AY51" i="9"/>
  <c r="AW51" i="9"/>
  <c r="AQ51" i="9"/>
  <c r="AO51" i="9"/>
  <c r="AI51" i="9"/>
  <c r="AG51" i="9"/>
  <c r="CQ50" i="9"/>
  <c r="CO50" i="9"/>
  <c r="CI50" i="9"/>
  <c r="BS50" i="9"/>
  <c r="BQ50" i="9"/>
  <c r="BK50" i="9"/>
  <c r="BI50" i="9"/>
  <c r="AU50" i="9"/>
  <c r="AS50" i="9"/>
  <c r="AM50" i="9"/>
  <c r="AK50" i="9"/>
  <c r="W50" i="9"/>
  <c r="U50" i="9"/>
  <c r="CU49" i="9"/>
  <c r="CS49" i="9"/>
  <c r="CM49" i="9"/>
  <c r="CK49" i="9"/>
  <c r="CE49" i="9"/>
  <c r="CC49" i="9"/>
  <c r="BW49" i="9"/>
  <c r="BU49" i="9"/>
  <c r="BO49" i="9"/>
  <c r="BM49" i="9"/>
  <c r="BG49" i="9"/>
  <c r="BE49" i="9"/>
  <c r="AY49" i="9"/>
  <c r="AW49" i="9"/>
  <c r="AQ49" i="9"/>
  <c r="AO49" i="9"/>
  <c r="AA49" i="9"/>
  <c r="Y49" i="9"/>
  <c r="CQ48" i="9"/>
  <c r="CO48" i="9"/>
  <c r="CI48" i="9"/>
  <c r="CG48" i="9"/>
  <c r="CA48" i="9"/>
  <c r="BY48" i="9"/>
  <c r="BS48" i="9"/>
  <c r="BQ48" i="9"/>
  <c r="BK48" i="9"/>
  <c r="BI48" i="9"/>
  <c r="AU48" i="9"/>
  <c r="AS48" i="9"/>
  <c r="AM48" i="9"/>
  <c r="AK48" i="9"/>
  <c r="W48" i="9"/>
  <c r="AE48" i="9" s="1"/>
  <c r="U48" i="9"/>
  <c r="CU47" i="9"/>
  <c r="CS47" i="9"/>
  <c r="CM47" i="9"/>
  <c r="CK47" i="9"/>
  <c r="CE47" i="9"/>
  <c r="CC47" i="9"/>
  <c r="BW47" i="9"/>
  <c r="BU47" i="9"/>
  <c r="BO47" i="9"/>
  <c r="BM47" i="9"/>
  <c r="BG47" i="9"/>
  <c r="BE47" i="9"/>
  <c r="AY47" i="9"/>
  <c r="AW47" i="9"/>
  <c r="AQ47" i="9"/>
  <c r="AO47" i="9"/>
  <c r="AA47" i="9"/>
  <c r="Y47" i="9"/>
  <c r="CQ46" i="9"/>
  <c r="CO46" i="9"/>
  <c r="CI46" i="9"/>
  <c r="CG46" i="9"/>
  <c r="CA46" i="9"/>
  <c r="BY46" i="9"/>
  <c r="BS46" i="9"/>
  <c r="BQ46" i="9"/>
  <c r="BK46" i="9"/>
  <c r="BI46" i="9"/>
  <c r="BC46" i="9"/>
  <c r="BA46" i="9"/>
  <c r="AU46" i="9"/>
  <c r="AS46" i="9"/>
  <c r="AM46" i="9"/>
  <c r="AK46" i="9"/>
  <c r="W46" i="9"/>
  <c r="U46" i="9"/>
  <c r="CU45" i="9"/>
  <c r="CS45" i="9"/>
  <c r="CM45" i="9"/>
  <c r="CK45" i="9"/>
  <c r="CE45" i="9"/>
  <c r="CC45" i="9"/>
  <c r="BW45" i="9"/>
  <c r="BU45" i="9"/>
  <c r="BO45" i="9"/>
  <c r="BM45" i="9"/>
  <c r="BG45" i="9"/>
  <c r="BE45" i="9"/>
  <c r="AY45" i="9"/>
  <c r="AW45" i="9"/>
  <c r="AQ45" i="9"/>
  <c r="AO45" i="9"/>
  <c r="AA45" i="9"/>
  <c r="Y45" i="9"/>
  <c r="CQ44" i="9"/>
  <c r="CO44" i="9"/>
  <c r="CI44" i="9"/>
  <c r="CG44" i="9"/>
  <c r="CA44" i="9"/>
  <c r="BY44" i="9"/>
  <c r="BS44" i="9"/>
  <c r="BQ44" i="9"/>
  <c r="BK44" i="9"/>
  <c r="BI44" i="9"/>
  <c r="BC44" i="9"/>
  <c r="BA44" i="9"/>
  <c r="AU44" i="9"/>
  <c r="AS44" i="9"/>
  <c r="AM44" i="9"/>
  <c r="AK44" i="9"/>
  <c r="W44" i="9"/>
  <c r="U44" i="9"/>
  <c r="CU43" i="9"/>
  <c r="CS43" i="9"/>
  <c r="CM43" i="9"/>
  <c r="CK43" i="9"/>
  <c r="CE43" i="9"/>
  <c r="CC43" i="9"/>
  <c r="BW43" i="9"/>
  <c r="BU43" i="9"/>
  <c r="BO43" i="9"/>
  <c r="BM43" i="9"/>
  <c r="BG43" i="9"/>
  <c r="BE43" i="9"/>
  <c r="AY43" i="9"/>
  <c r="AW43" i="9"/>
  <c r="AQ43" i="9"/>
  <c r="AO43" i="9"/>
  <c r="AA43" i="9"/>
  <c r="Y43" i="9"/>
  <c r="CQ42" i="9"/>
  <c r="CO42" i="9"/>
  <c r="CI42" i="9"/>
  <c r="CG42" i="9"/>
  <c r="CA42" i="9"/>
  <c r="BY42" i="9"/>
  <c r="BS42" i="9"/>
  <c r="BQ42" i="9"/>
  <c r="BK42" i="9"/>
  <c r="BI42" i="9"/>
  <c r="BC42" i="9"/>
  <c r="BA42" i="9"/>
  <c r="AU42" i="9"/>
  <c r="AS42" i="9"/>
  <c r="AM42" i="9"/>
  <c r="AK42" i="9"/>
  <c r="W42" i="9"/>
  <c r="U42" i="9"/>
  <c r="CU41" i="9"/>
  <c r="CS41" i="9"/>
  <c r="CM41" i="9"/>
  <c r="CK41" i="9"/>
  <c r="CE41" i="9"/>
  <c r="CC41" i="9"/>
  <c r="BW41" i="9"/>
  <c r="BU41" i="9"/>
  <c r="BO41" i="9"/>
  <c r="BM41" i="9"/>
  <c r="BG41" i="9"/>
  <c r="BE41" i="9"/>
  <c r="AY41" i="9"/>
  <c r="AW41" i="9"/>
  <c r="AQ41" i="9"/>
  <c r="AO41" i="9"/>
  <c r="AA41" i="9"/>
  <c r="Y41" i="9"/>
  <c r="CQ40" i="9"/>
  <c r="CO40" i="9"/>
  <c r="CI40" i="9"/>
  <c r="CG40" i="9"/>
  <c r="CA40" i="9"/>
  <c r="BY40" i="9"/>
  <c r="BS40" i="9"/>
  <c r="BQ40" i="9"/>
  <c r="BK40" i="9"/>
  <c r="BI40" i="9"/>
  <c r="BC40" i="9"/>
  <c r="BA40" i="9"/>
  <c r="AU40" i="9"/>
  <c r="AS40" i="9"/>
  <c r="AM40" i="9"/>
  <c r="AK40" i="9"/>
  <c r="W40" i="9"/>
  <c r="AE40" i="9" s="1"/>
  <c r="U40" i="9"/>
  <c r="CU39" i="9"/>
  <c r="CS39" i="9"/>
  <c r="CM39" i="9"/>
  <c r="CK39" i="9"/>
  <c r="CE39" i="9"/>
  <c r="CC39" i="9"/>
  <c r="BW39" i="9"/>
  <c r="BU39" i="9"/>
  <c r="BO39" i="9"/>
  <c r="BM39" i="9"/>
  <c r="BG39" i="9"/>
  <c r="BE39" i="9"/>
  <c r="AY39" i="9"/>
  <c r="AW39" i="9"/>
  <c r="AQ39" i="9"/>
  <c r="AO39" i="9"/>
  <c r="AA39" i="9"/>
  <c r="Y39" i="9"/>
  <c r="CU38" i="9"/>
  <c r="CS38" i="9"/>
  <c r="CM38" i="9"/>
  <c r="CK38" i="9"/>
  <c r="CE38" i="9"/>
  <c r="CC38" i="9"/>
  <c r="BW38" i="9"/>
  <c r="BU38" i="9"/>
  <c r="BO38" i="9"/>
  <c r="BM38" i="9"/>
  <c r="BG38" i="9"/>
  <c r="BE38" i="9"/>
  <c r="AY38" i="9"/>
  <c r="AW38" i="9"/>
  <c r="AQ38" i="9"/>
  <c r="AO38" i="9"/>
  <c r="AA38" i="9"/>
  <c r="Y38" i="9"/>
  <c r="CQ37" i="9"/>
  <c r="CO37" i="9"/>
  <c r="CI37" i="9"/>
  <c r="CG37" i="9"/>
  <c r="CA37" i="9"/>
  <c r="BY37" i="9"/>
  <c r="BS37" i="9"/>
  <c r="BQ37" i="9"/>
  <c r="BK37" i="9"/>
  <c r="BI37" i="9"/>
  <c r="BC37" i="9"/>
  <c r="BA37" i="9"/>
  <c r="AU37" i="9"/>
  <c r="AS37" i="9"/>
  <c r="AM37" i="9"/>
  <c r="AK37" i="9"/>
  <c r="W37" i="9"/>
  <c r="U37" i="9"/>
  <c r="CU36" i="9"/>
  <c r="CS36" i="9"/>
  <c r="CM36" i="9"/>
  <c r="CK36" i="9"/>
  <c r="CE36" i="9"/>
  <c r="CC36" i="9"/>
  <c r="BW36" i="9"/>
  <c r="BU36" i="9"/>
  <c r="BO36" i="9"/>
  <c r="BM36" i="9"/>
  <c r="BG36" i="9"/>
  <c r="BE36" i="9"/>
  <c r="AY36" i="9"/>
  <c r="AW36" i="9"/>
  <c r="AQ36" i="9"/>
  <c r="AO36" i="9"/>
  <c r="AA36" i="9"/>
  <c r="Y36" i="9"/>
  <c r="CQ35" i="9"/>
  <c r="CO35" i="9"/>
  <c r="CI35" i="9"/>
  <c r="CG35" i="9"/>
  <c r="CA35" i="9"/>
  <c r="BY35" i="9"/>
  <c r="BS35" i="9"/>
  <c r="BQ35" i="9"/>
  <c r="BK35" i="9"/>
  <c r="BI35" i="9"/>
  <c r="BC35" i="9"/>
  <c r="BA35" i="9"/>
  <c r="AU35" i="9"/>
  <c r="AS35" i="9"/>
  <c r="AM35" i="9"/>
  <c r="AK35" i="9"/>
  <c r="W35" i="9"/>
  <c r="U35" i="9"/>
  <c r="CU34" i="9"/>
  <c r="CS34" i="9"/>
  <c r="CM34" i="9"/>
  <c r="CK34" i="9"/>
  <c r="CE34" i="9"/>
  <c r="CC34" i="9"/>
  <c r="BW34" i="9"/>
  <c r="BU34" i="9"/>
  <c r="BO34" i="9"/>
  <c r="BM34" i="9"/>
  <c r="BG34" i="9"/>
  <c r="BE34" i="9"/>
  <c r="AY34" i="9"/>
  <c r="AW34" i="9"/>
  <c r="AQ34" i="9"/>
  <c r="AO34" i="9"/>
  <c r="AA34" i="9"/>
  <c r="Y34" i="9"/>
  <c r="CQ33" i="9"/>
  <c r="CO33" i="9"/>
  <c r="CI33" i="9"/>
  <c r="CG33" i="9"/>
  <c r="CA33" i="9"/>
  <c r="BY33" i="9"/>
  <c r="BS33" i="9"/>
  <c r="BQ33" i="9"/>
  <c r="BK33" i="9"/>
  <c r="BI33" i="9"/>
  <c r="BC33" i="9"/>
  <c r="BA33" i="9"/>
  <c r="AU33" i="9"/>
  <c r="AS33" i="9"/>
  <c r="AM33" i="9"/>
  <c r="AK33" i="9"/>
  <c r="W33" i="9"/>
  <c r="U33" i="9"/>
  <c r="CU32" i="9"/>
  <c r="CS32" i="9"/>
  <c r="CM32" i="9"/>
  <c r="CK32" i="9"/>
  <c r="CE32" i="9"/>
  <c r="CC32" i="9"/>
  <c r="BW32" i="9"/>
  <c r="BU32" i="9"/>
  <c r="BO32" i="9"/>
  <c r="BM32" i="9"/>
  <c r="BG32" i="9"/>
  <c r="BE32" i="9"/>
  <c r="AY32" i="9"/>
  <c r="AW32" i="9"/>
  <c r="AQ32" i="9"/>
  <c r="AO32" i="9"/>
  <c r="AA32" i="9"/>
  <c r="AI32" i="9" s="1"/>
  <c r="Y32" i="9"/>
  <c r="CQ31" i="9"/>
  <c r="CO31" i="9"/>
  <c r="CI31" i="9"/>
  <c r="CG31" i="9"/>
  <c r="BS31" i="9"/>
  <c r="BQ31" i="9"/>
  <c r="BK31" i="9"/>
  <c r="BI31" i="9"/>
  <c r="BC31" i="9"/>
  <c r="BA31" i="9"/>
  <c r="AU31" i="9"/>
  <c r="AS31" i="9"/>
  <c r="AM31" i="9"/>
  <c r="AK31" i="9"/>
  <c r="W31" i="9"/>
  <c r="U31" i="9"/>
  <c r="CU30" i="9"/>
  <c r="CS30" i="9"/>
  <c r="CM30" i="9"/>
  <c r="CK30" i="9"/>
  <c r="CE30" i="9"/>
  <c r="CC30" i="9"/>
  <c r="BW30" i="9"/>
  <c r="BU30" i="9"/>
  <c r="BO30" i="9"/>
  <c r="BM30" i="9"/>
  <c r="BG30" i="9"/>
  <c r="BE30" i="9"/>
  <c r="AY30" i="9"/>
  <c r="AW30" i="9"/>
  <c r="AQ30" i="9"/>
  <c r="AO30" i="9"/>
  <c r="AA30" i="9"/>
  <c r="Y30" i="9"/>
  <c r="CQ29" i="9"/>
  <c r="CO29" i="9"/>
  <c r="CI29" i="9"/>
  <c r="CG29" i="9"/>
  <c r="CA29" i="9"/>
  <c r="BY29" i="9"/>
  <c r="BS29" i="9"/>
  <c r="BQ29" i="9"/>
  <c r="BK29" i="9"/>
  <c r="BI29" i="9"/>
  <c r="BC29" i="9"/>
  <c r="BA29" i="9"/>
  <c r="AU29" i="9"/>
  <c r="AS29" i="9"/>
  <c r="AM29" i="9"/>
  <c r="AK29" i="9"/>
  <c r="W29" i="9"/>
  <c r="U29" i="9"/>
  <c r="CU28" i="9"/>
  <c r="CS28" i="9"/>
  <c r="CM28" i="9"/>
  <c r="CK28" i="9"/>
  <c r="CE28" i="9"/>
  <c r="CC28" i="9"/>
  <c r="BW28" i="9"/>
  <c r="BU28" i="9"/>
  <c r="BO28" i="9"/>
  <c r="BM28" i="9"/>
  <c r="BG28" i="9"/>
  <c r="BE28" i="9"/>
  <c r="AY28" i="9"/>
  <c r="AW28" i="9"/>
  <c r="AQ28" i="9"/>
  <c r="AO28" i="9"/>
  <c r="AA28" i="9"/>
  <c r="Y28" i="9"/>
  <c r="CQ27" i="9"/>
  <c r="CO27" i="9"/>
  <c r="CI27" i="9"/>
  <c r="CG27" i="9"/>
  <c r="CA27" i="9"/>
  <c r="BY27" i="9"/>
  <c r="BS27" i="9"/>
  <c r="BQ27" i="9"/>
  <c r="BK27" i="9"/>
  <c r="BI27" i="9"/>
  <c r="BC27" i="9"/>
  <c r="BA27" i="9"/>
  <c r="AU27" i="9"/>
  <c r="AS27" i="9"/>
  <c r="AM27" i="9"/>
  <c r="AK27" i="9"/>
  <c r="W27" i="9"/>
  <c r="U27" i="9"/>
  <c r="CU26" i="9"/>
  <c r="CS26" i="9"/>
  <c r="CM26" i="9"/>
  <c r="CK26" i="9"/>
  <c r="CE26" i="9"/>
  <c r="CC26" i="9"/>
  <c r="BW26" i="9"/>
  <c r="BU26" i="9"/>
  <c r="BO26" i="9"/>
  <c r="BM26" i="9"/>
  <c r="BG26" i="9"/>
  <c r="BE26" i="9"/>
  <c r="AY26" i="9"/>
  <c r="AW26" i="9"/>
  <c r="AQ26" i="9"/>
  <c r="AO26" i="9"/>
  <c r="AA26" i="9"/>
  <c r="Y26" i="9"/>
  <c r="CQ25" i="9"/>
  <c r="CO25" i="9"/>
  <c r="CI25" i="9"/>
  <c r="CG25" i="9"/>
  <c r="CA25" i="9"/>
  <c r="BY25" i="9"/>
  <c r="BS25" i="9"/>
  <c r="BQ25" i="9"/>
  <c r="BK25" i="9"/>
  <c r="BI25" i="9"/>
  <c r="BC25" i="9"/>
  <c r="BA25" i="9"/>
  <c r="AU25" i="9"/>
  <c r="AS25" i="9"/>
  <c r="AM25" i="9"/>
  <c r="AK25" i="9"/>
  <c r="W25" i="9"/>
  <c r="U25" i="9"/>
  <c r="CU24" i="9"/>
  <c r="CS24" i="9"/>
  <c r="CM24" i="9"/>
  <c r="CK24" i="9"/>
  <c r="CE24" i="9"/>
  <c r="CC24" i="9"/>
  <c r="BW24" i="9"/>
  <c r="BU24" i="9"/>
  <c r="BO24" i="9"/>
  <c r="BM24" i="9"/>
  <c r="BG24" i="9"/>
  <c r="BE24" i="9"/>
  <c r="AY24" i="9"/>
  <c r="AW24" i="9"/>
  <c r="AQ24" i="9"/>
  <c r="AO24" i="9"/>
  <c r="AA24" i="9"/>
  <c r="AI24" i="9" s="1"/>
  <c r="Y24" i="9"/>
  <c r="CQ23" i="9"/>
  <c r="CO23" i="9"/>
  <c r="CI23" i="9"/>
  <c r="CG23" i="9"/>
  <c r="CA23" i="9"/>
  <c r="BY23" i="9"/>
  <c r="BS23" i="9"/>
  <c r="BQ23" i="9"/>
  <c r="BK23" i="9"/>
  <c r="BI23" i="9"/>
  <c r="BC23" i="9"/>
  <c r="BA23" i="9"/>
  <c r="AU23" i="9"/>
  <c r="AS23" i="9"/>
  <c r="AM23" i="9"/>
  <c r="AK23" i="9"/>
  <c r="W23" i="9"/>
  <c r="U23" i="9"/>
  <c r="CU22" i="9"/>
  <c r="CS22" i="9"/>
  <c r="CM22" i="9"/>
  <c r="CK22" i="9"/>
  <c r="CE22" i="9"/>
  <c r="CC22" i="9"/>
  <c r="BW22" i="9"/>
  <c r="BU22" i="9"/>
  <c r="BO22" i="9"/>
  <c r="BM22" i="9"/>
  <c r="BG22" i="9"/>
  <c r="BE22" i="9"/>
  <c r="AY22" i="9"/>
  <c r="AW22" i="9"/>
  <c r="AQ22" i="9"/>
  <c r="AO22" i="9"/>
  <c r="AA22" i="9"/>
  <c r="Y22" i="9"/>
  <c r="CQ21" i="9"/>
  <c r="CO21" i="9"/>
  <c r="CI21" i="9"/>
  <c r="CG21" i="9"/>
  <c r="CA21" i="9"/>
  <c r="BY21" i="9"/>
  <c r="BS21" i="9"/>
  <c r="BQ21" i="9"/>
  <c r="BK21" i="9"/>
  <c r="BI21" i="9"/>
  <c r="BC21" i="9"/>
  <c r="BA21" i="9"/>
  <c r="AU21" i="9"/>
  <c r="AS21" i="9"/>
  <c r="AM21" i="9"/>
  <c r="AK21" i="9"/>
  <c r="W21" i="9"/>
  <c r="U21" i="9"/>
  <c r="CU20" i="9"/>
  <c r="CS20" i="9"/>
  <c r="CM20" i="9"/>
  <c r="CK20" i="9"/>
  <c r="CE20" i="9"/>
  <c r="CC20" i="9"/>
  <c r="BW20" i="9"/>
  <c r="BU20" i="9"/>
  <c r="BO20" i="9"/>
  <c r="BM20" i="9"/>
  <c r="BG20" i="9"/>
  <c r="BE20" i="9"/>
  <c r="AY20" i="9"/>
  <c r="AW20" i="9"/>
  <c r="AQ20" i="9"/>
  <c r="AO20" i="9"/>
  <c r="AA20" i="9"/>
  <c r="Y20" i="9"/>
  <c r="CQ19" i="9"/>
  <c r="CO19" i="9"/>
  <c r="CI19" i="9"/>
  <c r="CG19" i="9"/>
  <c r="CA19" i="9"/>
  <c r="BY19" i="9"/>
  <c r="BS19" i="9"/>
  <c r="BQ19" i="9"/>
  <c r="BK19" i="9"/>
  <c r="BI19" i="9"/>
  <c r="BC19" i="9"/>
  <c r="BA19" i="9"/>
  <c r="AU19" i="9"/>
  <c r="AS19" i="9"/>
  <c r="AM19" i="9"/>
  <c r="AK19" i="9"/>
  <c r="W19" i="9"/>
  <c r="U19" i="9"/>
  <c r="CU18" i="9"/>
  <c r="CS18" i="9"/>
  <c r="CM18" i="9"/>
  <c r="CK18" i="9"/>
  <c r="CE18" i="9"/>
  <c r="CC18" i="9"/>
  <c r="BW18" i="9"/>
  <c r="BU18" i="9"/>
  <c r="BO18" i="9"/>
  <c r="BM18" i="9"/>
  <c r="BG18" i="9"/>
  <c r="BE18" i="9"/>
  <c r="AY18" i="9"/>
  <c r="AW18" i="9"/>
  <c r="AQ18" i="9"/>
  <c r="AO18" i="9"/>
  <c r="AA18" i="9"/>
  <c r="Y18" i="9"/>
  <c r="CQ17" i="9"/>
  <c r="CO17" i="9"/>
  <c r="CI17" i="9"/>
  <c r="CG17" i="9"/>
  <c r="CA17" i="9"/>
  <c r="BY17" i="9"/>
  <c r="BS17" i="9"/>
  <c r="BQ17" i="9"/>
  <c r="BK17" i="9"/>
  <c r="BI17" i="9"/>
  <c r="BC17" i="9"/>
  <c r="BA17" i="9"/>
  <c r="AU17" i="9"/>
  <c r="AS17" i="9"/>
  <c r="AM17" i="9"/>
  <c r="AK17" i="9"/>
  <c r="W17" i="9"/>
  <c r="U17" i="9"/>
  <c r="CQ16" i="9"/>
  <c r="CO16" i="9"/>
  <c r="CI16" i="9"/>
  <c r="CG16" i="9"/>
  <c r="CA16" i="9"/>
  <c r="BY16" i="9"/>
  <c r="BS16" i="9"/>
  <c r="BQ16" i="9"/>
  <c r="BK16" i="9"/>
  <c r="BI16" i="9"/>
  <c r="BC16" i="9"/>
  <c r="BA16" i="9"/>
  <c r="AU16" i="9"/>
  <c r="AS16" i="9"/>
  <c r="AM16" i="9"/>
  <c r="AK16" i="9"/>
  <c r="W16" i="9"/>
  <c r="AE16" i="9" s="1"/>
  <c r="U16" i="9"/>
  <c r="CU15" i="9"/>
  <c r="CS15" i="9"/>
  <c r="CM15" i="9"/>
  <c r="CK15" i="9"/>
  <c r="BW15" i="9"/>
  <c r="BU15" i="9"/>
  <c r="BO15" i="9"/>
  <c r="BM15" i="9"/>
  <c r="BG15" i="9"/>
  <c r="BE15" i="9"/>
  <c r="AY15" i="9"/>
  <c r="AW15" i="9"/>
  <c r="AQ15" i="9"/>
  <c r="AO15" i="9"/>
  <c r="AA15" i="9"/>
  <c r="Y15" i="9"/>
  <c r="CQ14" i="9"/>
  <c r="CO14" i="9"/>
  <c r="CI14" i="9"/>
  <c r="CG14" i="9"/>
  <c r="CA14" i="9"/>
  <c r="BY14" i="9"/>
  <c r="BS14" i="9"/>
  <c r="BQ14" i="9"/>
  <c r="BK14" i="9"/>
  <c r="BI14" i="9"/>
  <c r="BC14" i="9"/>
  <c r="BA14" i="9"/>
  <c r="AU14" i="9"/>
  <c r="AS14" i="9"/>
  <c r="AM14" i="9"/>
  <c r="AK14" i="9"/>
  <c r="W14" i="9"/>
  <c r="U14" i="9"/>
  <c r="CU13" i="9"/>
  <c r="CS13" i="9"/>
  <c r="CM13" i="9"/>
  <c r="CK13" i="9"/>
  <c r="CE13" i="9"/>
  <c r="CC13" i="9"/>
  <c r="BW13" i="9"/>
  <c r="BU13" i="9"/>
  <c r="BO13" i="9"/>
  <c r="BM13" i="9"/>
  <c r="BG13" i="9"/>
  <c r="BE13" i="9"/>
  <c r="AY13" i="9"/>
  <c r="AW13" i="9"/>
  <c r="AQ13" i="9"/>
  <c r="AO13" i="9"/>
  <c r="AA13" i="9"/>
  <c r="Y13" i="9"/>
  <c r="CQ12" i="9"/>
  <c r="CO12" i="9"/>
  <c r="CI12" i="9"/>
  <c r="CG12" i="9"/>
  <c r="CA12" i="9"/>
  <c r="BY12" i="9"/>
  <c r="BS12" i="9"/>
  <c r="BQ12" i="9"/>
  <c r="BK12" i="9"/>
  <c r="BI12" i="9"/>
  <c r="BC12" i="9"/>
  <c r="BA12" i="9"/>
  <c r="AU12" i="9"/>
  <c r="AS12" i="9"/>
  <c r="AM12" i="9"/>
  <c r="AK12" i="9"/>
  <c r="W12" i="9"/>
  <c r="U12" i="9"/>
  <c r="CU11" i="9"/>
  <c r="CS11" i="9"/>
  <c r="CM11" i="9"/>
  <c r="CK11" i="9"/>
  <c r="CE11" i="9"/>
  <c r="CC11" i="9"/>
  <c r="BW11" i="9"/>
  <c r="BU11" i="9"/>
  <c r="BO11" i="9"/>
  <c r="BM11" i="9"/>
  <c r="BG11" i="9"/>
  <c r="BE11" i="9"/>
  <c r="AY11" i="9"/>
  <c r="AW11" i="9"/>
  <c r="AQ11" i="9"/>
  <c r="AO11" i="9"/>
  <c r="AA11" i="9"/>
  <c r="Y11" i="9"/>
  <c r="CQ10" i="9"/>
  <c r="CO10" i="9"/>
  <c r="CI10" i="9"/>
  <c r="CG10" i="9"/>
  <c r="CA10" i="9"/>
  <c r="BY10" i="9"/>
  <c r="BS10" i="9"/>
  <c r="BQ10" i="9"/>
  <c r="BK10" i="9"/>
  <c r="BI10" i="9"/>
  <c r="BC10" i="9"/>
  <c r="BA10" i="9"/>
  <c r="AU10" i="9"/>
  <c r="AS10" i="9"/>
  <c r="AM10" i="9"/>
  <c r="AK10" i="9"/>
  <c r="W10" i="9"/>
  <c r="U10" i="9"/>
  <c r="CU9" i="9"/>
  <c r="CS9" i="9"/>
  <c r="CM9" i="9"/>
  <c r="CK9" i="9"/>
  <c r="CE9" i="9"/>
  <c r="CC9" i="9"/>
  <c r="BW9" i="9"/>
  <c r="BU9" i="9"/>
  <c r="BO9" i="9"/>
  <c r="BM9" i="9"/>
  <c r="BG9" i="9"/>
  <c r="BE9" i="9"/>
  <c r="AY9" i="9"/>
  <c r="AW9" i="9"/>
  <c r="AQ9" i="9"/>
  <c r="AA9" i="9"/>
  <c r="Y9" i="9"/>
  <c r="CQ8" i="9"/>
  <c r="CO8" i="9"/>
  <c r="CI8" i="9"/>
  <c r="CG8" i="9"/>
  <c r="CA8" i="9"/>
  <c r="BY8" i="9"/>
  <c r="BS8" i="9"/>
  <c r="BQ8" i="9"/>
  <c r="BK8" i="9"/>
  <c r="BI8" i="9"/>
  <c r="BC8" i="9"/>
  <c r="BA8" i="9"/>
  <c r="AU8" i="9"/>
  <c r="AS8" i="9"/>
  <c r="AM8" i="9"/>
  <c r="AK8" i="9"/>
  <c r="W8" i="9"/>
  <c r="AE8" i="9" s="1"/>
  <c r="U8" i="9"/>
  <c r="CU7" i="9"/>
  <c r="CS7" i="9"/>
  <c r="CM7" i="9"/>
  <c r="CK7" i="9"/>
  <c r="CE7" i="9"/>
  <c r="CC7" i="9"/>
  <c r="BW7" i="9"/>
  <c r="BU7" i="9"/>
  <c r="BO7" i="9"/>
  <c r="BM7" i="9"/>
  <c r="BG7" i="9"/>
  <c r="BE7" i="9"/>
  <c r="AY7" i="9"/>
  <c r="AW7" i="9"/>
  <c r="AQ7" i="9"/>
  <c r="AO7" i="9"/>
  <c r="KT8" i="9" l="1" a="1"/>
  <c r="KT8" i="9" s="1"/>
  <c r="KT20" i="9" a="1"/>
  <c r="KT20" i="9" s="1"/>
  <c r="KT36" i="9" a="1"/>
  <c r="KT36" i="9" s="1"/>
  <c r="KT52" i="9" a="1"/>
  <c r="KT52" i="9" s="1"/>
  <c r="KT13" i="9" a="1"/>
  <c r="KT13" i="9" s="1"/>
  <c r="KT32" i="9" a="1"/>
  <c r="KT32" i="9" s="1"/>
  <c r="KT67" i="9" a="1"/>
  <c r="KT67" i="9" s="1"/>
  <c r="KT83" i="9" a="1"/>
  <c r="KT83" i="9" s="1"/>
  <c r="KT91" i="9" a="1"/>
  <c r="KT91" i="9" s="1"/>
  <c r="KT26" i="9" a="1"/>
  <c r="KT26" i="9" s="1"/>
  <c r="KT59" i="9" a="1"/>
  <c r="KT59" i="9" s="1"/>
  <c r="KT77" i="9" a="1"/>
  <c r="KT77" i="9" s="1"/>
  <c r="KQ84" i="9" a="1"/>
  <c r="KQ84" i="9" s="1"/>
  <c r="KT70" i="9" a="1"/>
  <c r="KT70" i="9" s="1"/>
  <c r="KQ86" i="9" a="1"/>
  <c r="KQ86" i="9" s="1"/>
  <c r="KT29" i="9" a="1"/>
  <c r="KT29" i="9" s="1"/>
  <c r="KT64" i="9" a="1"/>
  <c r="KT64" i="9" s="1"/>
  <c r="KT80" i="9" a="1"/>
  <c r="KT80" i="9" s="1"/>
  <c r="KT88" i="9" a="1"/>
  <c r="KT88" i="9" s="1"/>
  <c r="KT96" i="9" a="1"/>
  <c r="KT96" i="9" s="1"/>
  <c r="KT46" i="9" a="1"/>
  <c r="KT46" i="9" s="1"/>
  <c r="KT7" i="9" a="1"/>
  <c r="KT7" i="9" s="1"/>
  <c r="KT23" i="9" a="1"/>
  <c r="KT23" i="9" s="1"/>
  <c r="KT39" i="9" a="1"/>
  <c r="KT39" i="9" s="1"/>
  <c r="KT55" i="9" a="1"/>
  <c r="KT55" i="9" s="1"/>
  <c r="KT17" i="9" a="1"/>
  <c r="KT17" i="9" s="1"/>
  <c r="KT49" i="9" a="1"/>
  <c r="KT49" i="9" s="1"/>
  <c r="GS19" i="9" a="1"/>
  <c r="GS19" i="9" s="1"/>
  <c r="GT26" i="9" a="1"/>
  <c r="GT26" i="9" s="1"/>
  <c r="KR96" i="9" a="1"/>
  <c r="KR96" i="9" s="1"/>
  <c r="KT94" i="9" a="1"/>
  <c r="KT94" i="9" s="1"/>
  <c r="KR88" i="9" a="1"/>
  <c r="KR88" i="9" s="1"/>
  <c r="KT86" i="9" a="1"/>
  <c r="KT86" i="9" s="1"/>
  <c r="KR80" i="9" a="1"/>
  <c r="KR80" i="9" s="1"/>
  <c r="KR77" i="9" a="1"/>
  <c r="KR77" i="9" s="1"/>
  <c r="KT74" i="9" a="1"/>
  <c r="KT74" i="9" s="1"/>
  <c r="KT71" i="9" a="1"/>
  <c r="KT71" i="9" s="1"/>
  <c r="KR70" i="9" a="1"/>
  <c r="KR70" i="9" s="1"/>
  <c r="KR55" i="9" a="1"/>
  <c r="KR55" i="9" s="1"/>
  <c r="KT53" i="9" a="1"/>
  <c r="KT53" i="9" s="1"/>
  <c r="KR52" i="9" a="1"/>
  <c r="KR52" i="9" s="1"/>
  <c r="KR49" i="9" a="1"/>
  <c r="KR49" i="9" s="1"/>
  <c r="KT43" i="9" a="1"/>
  <c r="KT43" i="9" s="1"/>
  <c r="KT40" i="9" a="1"/>
  <c r="KT40" i="9" s="1"/>
  <c r="KR39" i="9" a="1"/>
  <c r="KR39" i="9" s="1"/>
  <c r="KT33" i="9" a="1"/>
  <c r="KT33" i="9" s="1"/>
  <c r="KT14" i="9" a="1"/>
  <c r="KT14" i="9" s="1"/>
  <c r="KR13" i="9" a="1"/>
  <c r="KR13" i="9" s="1"/>
  <c r="KT11" i="9" a="1"/>
  <c r="KT11" i="9" s="1"/>
  <c r="GT43" i="9" a="1"/>
  <c r="GT43" i="9" s="1"/>
  <c r="KR8" i="9" a="1"/>
  <c r="KR8" i="9" s="1"/>
  <c r="KT97" i="9" a="1"/>
  <c r="KT97" i="9" s="1"/>
  <c r="KR91" i="9" a="1"/>
  <c r="KR91" i="9" s="1"/>
  <c r="KT89" i="9" a="1"/>
  <c r="KT89" i="9" s="1"/>
  <c r="KR83" i="9" a="1"/>
  <c r="KR83" i="9" s="1"/>
  <c r="KT81" i="9" a="1"/>
  <c r="KT81" i="9" s="1"/>
  <c r="KT78" i="9" a="1"/>
  <c r="KT78" i="9" s="1"/>
  <c r="KT68" i="9" a="1"/>
  <c r="KT68" i="9" s="1"/>
  <c r="KR67" i="9" a="1"/>
  <c r="KR67" i="9" s="1"/>
  <c r="KT65" i="9" a="1"/>
  <c r="KT65" i="9" s="1"/>
  <c r="KR64" i="9" a="1"/>
  <c r="KR64" i="9" s="1"/>
  <c r="KR59" i="9" a="1"/>
  <c r="KR59" i="9" s="1"/>
  <c r="KT56" i="9" a="1"/>
  <c r="KT56" i="9" s="1"/>
  <c r="KT50" i="9" a="1"/>
  <c r="KT50" i="9" s="1"/>
  <c r="KT47" i="9" a="1"/>
  <c r="KT47" i="9" s="1"/>
  <c r="KR46" i="9" a="1"/>
  <c r="KR46" i="9" s="1"/>
  <c r="KT37" i="9" a="1"/>
  <c r="KT37" i="9" s="1"/>
  <c r="KR36" i="9" a="1"/>
  <c r="KR36" i="9" s="1"/>
  <c r="KR32" i="9" a="1"/>
  <c r="KR32" i="9" s="1"/>
  <c r="KT30" i="9" a="1"/>
  <c r="KT30" i="9" s="1"/>
  <c r="KR29" i="9" a="1"/>
  <c r="KR29" i="9" s="1"/>
  <c r="KR23" i="9" a="1"/>
  <c r="KR23" i="9" s="1"/>
  <c r="KT21" i="9" a="1"/>
  <c r="KT21" i="9" s="1"/>
  <c r="KR20" i="9" a="1"/>
  <c r="KR20" i="9" s="1"/>
  <c r="KR17" i="9" a="1"/>
  <c r="KR17" i="9" s="1"/>
  <c r="GU37" i="9" a="1"/>
  <c r="GU37" i="9" s="1"/>
  <c r="KT92" i="9" a="1"/>
  <c r="KT92" i="9" s="1"/>
  <c r="KT84" i="9" a="1"/>
  <c r="KT84" i="9" s="1"/>
  <c r="KT75" i="9" a="1"/>
  <c r="KT75" i="9" s="1"/>
  <c r="KT72" i="9" a="1"/>
  <c r="KT72" i="9" s="1"/>
  <c r="KT61" i="9" a="1"/>
  <c r="KT61" i="9" s="1"/>
  <c r="KT44" i="9" a="1"/>
  <c r="KT44" i="9" s="1"/>
  <c r="KT41" i="9" a="1"/>
  <c r="KT41" i="9" s="1"/>
  <c r="KT34" i="9" a="1"/>
  <c r="KT34" i="9" s="1"/>
  <c r="KT27" i="9" a="1"/>
  <c r="KT27" i="9" s="1"/>
  <c r="KR26" i="9" a="1"/>
  <c r="KR26" i="9" s="1"/>
  <c r="KT24" i="9" a="1"/>
  <c r="KT24" i="9" s="1"/>
  <c r="KT18" i="9" a="1"/>
  <c r="KT18" i="9" s="1"/>
  <c r="KT15" i="9" a="1"/>
  <c r="KT15" i="9" s="1"/>
  <c r="KT9" i="9" a="1"/>
  <c r="KT9" i="9" s="1"/>
  <c r="KR7" i="9" a="1"/>
  <c r="KR7" i="9" s="1"/>
  <c r="KT95" i="9" a="1"/>
  <c r="KT95" i="9" s="1"/>
  <c r="KT87" i="9" a="1"/>
  <c r="KT87" i="9" s="1"/>
  <c r="KT79" i="9" a="1"/>
  <c r="KT79" i="9" s="1"/>
  <c r="KT76" i="9" a="1"/>
  <c r="KT76" i="9" s="1"/>
  <c r="KT69" i="9" a="1"/>
  <c r="KT69" i="9" s="1"/>
  <c r="KT54" i="9" a="1"/>
  <c r="KT54" i="9" s="1"/>
  <c r="KT48" i="9" a="1"/>
  <c r="KT48" i="9" s="1"/>
  <c r="KT12" i="9" a="1"/>
  <c r="KT12" i="9" s="1"/>
  <c r="GS82" i="9" a="1"/>
  <c r="GS82" i="9" s="1"/>
  <c r="GS74" i="9" a="1"/>
  <c r="GS74" i="9" s="1"/>
  <c r="GS31" i="9" a="1"/>
  <c r="GS31" i="9" s="1"/>
  <c r="GS23" i="9" a="1"/>
  <c r="GS23" i="9" s="1"/>
  <c r="GU66" i="9" a="1"/>
  <c r="GU66" i="9" s="1"/>
  <c r="GT22" i="9" a="1"/>
  <c r="GT22" i="9" s="1"/>
  <c r="GT30" i="9" a="1"/>
  <c r="GT30" i="9" s="1"/>
  <c r="GT73" i="9" a="1"/>
  <c r="GT73" i="9" s="1"/>
  <c r="GT81" i="9" a="1"/>
  <c r="GT81" i="9" s="1"/>
  <c r="GT89" i="9" a="1"/>
  <c r="GT89" i="9" s="1"/>
  <c r="GV45" i="9" a="1"/>
  <c r="GV45" i="9" s="1"/>
  <c r="KT98" i="9" a="1"/>
  <c r="KT98" i="9" s="1"/>
  <c r="KT90" i="9" a="1"/>
  <c r="KT90" i="9" s="1"/>
  <c r="KT82" i="9" a="1"/>
  <c r="KT82" i="9" s="1"/>
  <c r="KT66" i="9" a="1"/>
  <c r="KT66" i="9" s="1"/>
  <c r="KT63" i="9" a="1"/>
  <c r="KT63" i="9" s="1"/>
  <c r="KT58" i="9" a="1"/>
  <c r="KT58" i="9" s="1"/>
  <c r="KT51" i="9" a="1"/>
  <c r="KT51" i="9" s="1"/>
  <c r="KT45" i="9" a="1"/>
  <c r="KT45" i="9" s="1"/>
  <c r="KT38" i="9" a="1"/>
  <c r="KT38" i="9" s="1"/>
  <c r="KT31" i="9" a="1"/>
  <c r="KT31" i="9" s="1"/>
  <c r="KT28" i="9" a="1"/>
  <c r="KT28" i="9" s="1"/>
  <c r="KT22" i="9" a="1"/>
  <c r="KT22" i="9" s="1"/>
  <c r="KT16" i="9" a="1"/>
  <c r="KT16" i="9" s="1"/>
  <c r="KT93" i="9" a="1"/>
  <c r="KT93" i="9" s="1"/>
  <c r="KT85" i="9" a="1"/>
  <c r="KT85" i="9" s="1"/>
  <c r="KT73" i="9" a="1"/>
  <c r="KT73" i="9" s="1"/>
  <c r="KT42" i="9" a="1"/>
  <c r="KT42" i="9" s="1"/>
  <c r="KT35" i="9" a="1"/>
  <c r="KT35" i="9" s="1"/>
  <c r="KT25" i="9" a="1"/>
  <c r="KT25" i="9" s="1"/>
  <c r="KT19" i="9" a="1"/>
  <c r="KT19" i="9" s="1"/>
  <c r="KT10" i="9" a="1"/>
  <c r="KT10" i="9" s="1"/>
  <c r="GU84" i="9" a="1"/>
  <c r="GU84" i="9" s="1"/>
  <c r="CV64" i="9" a="1"/>
  <c r="CV64" i="9" s="1"/>
  <c r="KP5" i="9"/>
  <c r="KS5" i="9"/>
  <c r="GS14" i="9" a="1"/>
  <c r="GS14" i="9" s="1"/>
  <c r="GU40" i="9" a="1"/>
  <c r="GU40" i="9" s="1"/>
  <c r="GU48" i="9" a="1"/>
  <c r="GU48" i="9" s="1"/>
  <c r="GU56" i="9" a="1"/>
  <c r="GU56" i="9" s="1"/>
  <c r="GT7" i="9" a="1"/>
  <c r="GT7" i="9" s="1"/>
  <c r="GT15" i="9" a="1"/>
  <c r="GT15" i="9" s="1"/>
  <c r="GV38" i="9" a="1"/>
  <c r="GV38" i="9" s="1"/>
  <c r="GV65" i="9" a="1"/>
  <c r="GV65" i="9" s="1"/>
  <c r="GW51" i="9" a="1"/>
  <c r="GW51" i="9" s="1"/>
  <c r="GS56" i="9" a="1"/>
  <c r="GS56" i="9" s="1"/>
  <c r="GW59" i="9" a="1"/>
  <c r="GW59" i="9" s="1"/>
  <c r="GS66" i="9" a="1"/>
  <c r="GS66" i="9" s="1"/>
  <c r="GW69" i="9" a="1"/>
  <c r="GW69" i="9" s="1"/>
  <c r="GU72" i="9" a="1"/>
  <c r="GU72" i="9" s="1"/>
  <c r="GW75" i="9" a="1"/>
  <c r="GW75" i="9" s="1"/>
  <c r="GW81" i="9" a="1"/>
  <c r="GW81" i="9" s="1"/>
  <c r="GV85" i="9" a="1"/>
  <c r="GV85" i="9" s="1"/>
  <c r="GS88" i="9" a="1"/>
  <c r="GS88" i="9" s="1"/>
  <c r="GS80" i="9" a="1"/>
  <c r="GS80" i="9" s="1"/>
  <c r="GS72" i="9" a="1"/>
  <c r="GS72" i="9" s="1"/>
  <c r="GS29" i="9" a="1"/>
  <c r="GS29" i="9" s="1"/>
  <c r="GS21" i="9" a="1"/>
  <c r="GS21" i="9" s="1"/>
  <c r="GT24" i="9" a="1"/>
  <c r="GT24" i="9" s="1"/>
  <c r="GT32" i="9" a="1"/>
  <c r="GT32" i="9" s="1"/>
  <c r="GT75" i="9" a="1"/>
  <c r="GT75" i="9" s="1"/>
  <c r="GT83" i="9" a="1"/>
  <c r="GT83" i="9" s="1"/>
  <c r="GT91" i="9" a="1"/>
  <c r="GT91" i="9" s="1"/>
  <c r="GV39" i="9" a="1"/>
  <c r="GV39" i="9" s="1"/>
  <c r="GV47" i="9" a="1"/>
  <c r="GV47" i="9" s="1"/>
  <c r="GV55" i="9" a="1"/>
  <c r="GV55" i="9" s="1"/>
  <c r="GW98" i="9" a="1"/>
  <c r="GW98" i="9" s="1"/>
  <c r="GW11" i="9" a="1"/>
  <c r="GW11" i="9" s="1"/>
  <c r="GW31" i="9" a="1"/>
  <c r="GW31" i="9" s="1"/>
  <c r="GS71" i="9" a="1"/>
  <c r="GS71" i="9" s="1"/>
  <c r="GS12" i="9" a="1"/>
  <c r="GS12" i="9" s="1"/>
  <c r="GU50" i="9" a="1"/>
  <c r="GU50" i="9" s="1"/>
  <c r="GU69" i="9" a="1"/>
  <c r="GU69" i="9" s="1"/>
  <c r="GW93" i="9" a="1"/>
  <c r="GW93" i="9" s="1"/>
  <c r="GT9" i="9" a="1"/>
  <c r="GT9" i="9" s="1"/>
  <c r="GV91" i="9" a="1"/>
  <c r="GV91" i="9" s="1"/>
  <c r="GU98" i="9" a="1"/>
  <c r="GU98" i="9" s="1"/>
  <c r="CX56" i="9" a="1"/>
  <c r="CX56" i="9" s="1"/>
  <c r="GW21" i="9" a="1"/>
  <c r="GW21" i="9" s="1"/>
  <c r="GS46" i="9" a="1"/>
  <c r="GS46" i="9" s="1"/>
  <c r="CZ58" i="9" a="1"/>
  <c r="CZ58" i="9" s="1"/>
  <c r="CY68" i="9" a="1"/>
  <c r="CY68" i="9" s="1"/>
  <c r="GS86" i="9" a="1"/>
  <c r="GS86" i="9" s="1"/>
  <c r="GS78" i="9" a="1"/>
  <c r="GS78" i="9" s="1"/>
  <c r="GS61" i="9" a="1"/>
  <c r="GS61" i="9" s="1"/>
  <c r="GS35" i="9" a="1"/>
  <c r="GS35" i="9" s="1"/>
  <c r="GS27" i="9" a="1"/>
  <c r="GS27" i="9" s="1"/>
  <c r="GU61" i="9" a="1"/>
  <c r="GU61" i="9" s="1"/>
  <c r="GW94" i="9" a="1"/>
  <c r="GW94" i="9" s="1"/>
  <c r="GT18" i="9" a="1"/>
  <c r="GT18" i="9" s="1"/>
  <c r="GT34" i="9" a="1"/>
  <c r="GT34" i="9" s="1"/>
  <c r="GT77" i="9" a="1"/>
  <c r="GT77" i="9" s="1"/>
  <c r="GT85" i="9" a="1"/>
  <c r="GT85" i="9" s="1"/>
  <c r="GV41" i="9" a="1"/>
  <c r="GV41" i="9" s="1"/>
  <c r="GV49" i="9" a="1"/>
  <c r="GV49" i="9" s="1"/>
  <c r="CX53" i="9" a="1"/>
  <c r="CX53" i="9" s="1"/>
  <c r="GW14" i="9" a="1"/>
  <c r="GW14" i="9" s="1"/>
  <c r="GV34" i="9" a="1"/>
  <c r="GV34" i="9" s="1"/>
  <c r="GS42" i="9" a="1"/>
  <c r="GS42" i="9" s="1"/>
  <c r="GS10" i="9" a="1"/>
  <c r="GS10" i="9" s="1"/>
  <c r="GU52" i="9" a="1"/>
  <c r="GU52" i="9" s="1"/>
  <c r="GT11" i="9" a="1"/>
  <c r="GT11" i="9" s="1"/>
  <c r="GV59" i="9" a="1"/>
  <c r="GV59" i="9" s="1"/>
  <c r="GW8" i="9" a="1"/>
  <c r="GW8" i="9" s="1"/>
  <c r="GV24" i="9" a="1"/>
  <c r="GV24" i="9" s="1"/>
  <c r="GS84" i="9" a="1"/>
  <c r="GS84" i="9" s="1"/>
  <c r="GS76" i="9" a="1"/>
  <c r="GS76" i="9" s="1"/>
  <c r="GS33" i="9" a="1"/>
  <c r="GS33" i="9" s="1"/>
  <c r="GS25" i="9" a="1"/>
  <c r="GS25" i="9" s="1"/>
  <c r="GS17" i="9" a="1"/>
  <c r="GS17" i="9" s="1"/>
  <c r="GU53" i="9" a="1"/>
  <c r="GU53" i="9" s="1"/>
  <c r="GT20" i="9" a="1"/>
  <c r="GT20" i="9" s="1"/>
  <c r="GT28" i="9" a="1"/>
  <c r="GT28" i="9" s="1"/>
  <c r="GT79" i="9" a="1"/>
  <c r="GT79" i="9" s="1"/>
  <c r="GT87" i="9" a="1"/>
  <c r="GT87" i="9" s="1"/>
  <c r="GV51" i="9" a="1"/>
  <c r="GV51" i="9" s="1"/>
  <c r="GV70" i="9" a="1"/>
  <c r="GV70" i="9" s="1"/>
  <c r="GU93" i="9" a="1"/>
  <c r="GU93" i="9" s="1"/>
  <c r="CY55" i="9" a="1"/>
  <c r="CY55" i="9" s="1"/>
  <c r="GS67" i="9" a="1"/>
  <c r="GS67" i="9" s="1"/>
  <c r="GS48" i="9" a="1"/>
  <c r="GS48" i="9" s="1"/>
  <c r="GS40" i="9" a="1"/>
  <c r="GS40" i="9" s="1"/>
  <c r="GS16" i="9" a="1"/>
  <c r="GS16" i="9" s="1"/>
  <c r="GS8" i="9" a="1"/>
  <c r="GS8" i="9" s="1"/>
  <c r="GU14" i="9" a="1"/>
  <c r="GU14" i="9" s="1"/>
  <c r="GW30" i="9" a="1"/>
  <c r="GW30" i="9" s="1"/>
  <c r="GU46" i="9" a="1"/>
  <c r="GU46" i="9" s="1"/>
  <c r="GW54" i="9" a="1"/>
  <c r="GW54" i="9" s="1"/>
  <c r="GW73" i="9" a="1"/>
  <c r="GW73" i="9" s="1"/>
  <c r="GW89" i="9" a="1"/>
  <c r="GW89" i="9" s="1"/>
  <c r="GT13" i="9" a="1"/>
  <c r="GT13" i="9" s="1"/>
  <c r="GT45" i="9" a="1"/>
  <c r="GT45" i="9" s="1"/>
  <c r="GV28" i="9" a="1"/>
  <c r="GV28" i="9" s="1"/>
  <c r="GV36" i="9" a="1"/>
  <c r="GV36" i="9" s="1"/>
  <c r="GV79" i="9" a="1"/>
  <c r="GV79" i="9" s="1"/>
  <c r="GV87" i="9" a="1"/>
  <c r="GV87" i="9" s="1"/>
  <c r="GV20" i="9" a="1"/>
  <c r="GV20" i="9" s="1"/>
  <c r="GW7" i="9" a="1"/>
  <c r="GW7" i="9" s="1"/>
  <c r="GU23" i="9" a="1"/>
  <c r="GU23" i="9" s="1"/>
  <c r="GU31" i="9" a="1"/>
  <c r="GU31" i="9" s="1"/>
  <c r="GW47" i="9" a="1"/>
  <c r="GW47" i="9" s="1"/>
  <c r="GW74" i="9" a="1"/>
  <c r="GW74" i="9" s="1"/>
  <c r="GU82" i="9" a="1"/>
  <c r="GU82" i="9" s="1"/>
  <c r="GT38" i="9" a="1"/>
  <c r="GT38" i="9" s="1"/>
  <c r="GT65" i="9" a="1"/>
  <c r="GT65" i="9" s="1"/>
  <c r="GV13" i="9" a="1"/>
  <c r="GV13" i="9" s="1"/>
  <c r="GS54" i="9" a="1"/>
  <c r="GS54" i="9" s="1"/>
  <c r="GU8" i="9" a="1"/>
  <c r="GU8" i="9" s="1"/>
  <c r="GU16" i="9" a="1"/>
  <c r="GU16" i="9" s="1"/>
  <c r="GW24" i="9" a="1"/>
  <c r="GW24" i="9" s="1"/>
  <c r="GW67" i="9" a="1"/>
  <c r="GW67" i="9" s="1"/>
  <c r="GT39" i="9" a="1"/>
  <c r="GT39" i="9" s="1"/>
  <c r="GT47" i="9" a="1"/>
  <c r="GT47" i="9" s="1"/>
  <c r="GT55" i="9" a="1"/>
  <c r="GT55" i="9" s="1"/>
  <c r="GV22" i="9" a="1"/>
  <c r="GV22" i="9" s="1"/>
  <c r="GV30" i="9" a="1"/>
  <c r="GV30" i="9" s="1"/>
  <c r="GV73" i="9" a="1"/>
  <c r="GV73" i="9" s="1"/>
  <c r="GV81" i="9" a="1"/>
  <c r="GV81" i="9" s="1"/>
  <c r="GV89" i="9" a="1"/>
  <c r="GV89" i="9" s="1"/>
  <c r="GS53" i="9" a="1"/>
  <c r="GS53" i="9" s="1"/>
  <c r="GU9" i="9" a="1"/>
  <c r="GU9" i="9" s="1"/>
  <c r="GW9" i="9" a="1"/>
  <c r="GW9" i="9" s="1"/>
  <c r="GW17" i="9" a="1"/>
  <c r="GW17" i="9" s="1"/>
  <c r="GU17" i="9" a="1"/>
  <c r="GU17" i="9" s="1"/>
  <c r="GU25" i="9" a="1"/>
  <c r="GU25" i="9" s="1"/>
  <c r="GW25" i="9" a="1"/>
  <c r="GW25" i="9" s="1"/>
  <c r="GU33" i="9" a="1"/>
  <c r="GU33" i="9" s="1"/>
  <c r="GW33" i="9" a="1"/>
  <c r="GW33" i="9" s="1"/>
  <c r="GW41" i="9" a="1"/>
  <c r="GW41" i="9" s="1"/>
  <c r="GU41" i="9" a="1"/>
  <c r="GU41" i="9" s="1"/>
  <c r="GU49" i="9" a="1"/>
  <c r="GU49" i="9" s="1"/>
  <c r="GW49" i="9" a="1"/>
  <c r="GW49" i="9" s="1"/>
  <c r="GW58" i="9" a="1"/>
  <c r="GW58" i="9" s="1"/>
  <c r="GU58" i="9" a="1"/>
  <c r="GU58" i="9" s="1"/>
  <c r="GU68" i="9" a="1"/>
  <c r="GU68" i="9" s="1"/>
  <c r="GW68" i="9" a="1"/>
  <c r="GW68" i="9" s="1"/>
  <c r="GU76" i="9" a="1"/>
  <c r="GU76" i="9" s="1"/>
  <c r="GW76" i="9" a="1"/>
  <c r="GW76" i="9" s="1"/>
  <c r="GV15" i="9" a="1"/>
  <c r="GV15" i="9" s="1"/>
  <c r="GW90" i="9" a="1"/>
  <c r="GW90" i="9" s="1"/>
  <c r="GS64" i="9" a="1"/>
  <c r="GS64" i="9" s="1"/>
  <c r="GS37" i="9" a="1"/>
  <c r="GS37" i="9" s="1"/>
  <c r="GW84" i="9" a="1"/>
  <c r="GW84" i="9" s="1"/>
  <c r="GU92" i="9" a="1"/>
  <c r="GU92" i="9" s="1"/>
  <c r="GW92" i="9" a="1"/>
  <c r="GW92" i="9" s="1"/>
  <c r="GV7" i="9" a="1"/>
  <c r="GV7" i="9" s="1"/>
  <c r="GS63" i="9" a="1"/>
  <c r="GS63" i="9" s="1"/>
  <c r="GS52" i="9" a="1"/>
  <c r="GS52" i="9" s="1"/>
  <c r="GS44" i="9" a="1"/>
  <c r="GS44" i="9" s="1"/>
  <c r="GU10" i="9" a="1"/>
  <c r="GU10" i="9" s="1"/>
  <c r="GW34" i="9" a="1"/>
  <c r="GW34" i="9" s="1"/>
  <c r="GU42" i="9" a="1"/>
  <c r="GU42" i="9" s="1"/>
  <c r="GW85" i="9" a="1"/>
  <c r="GW85" i="9" s="1"/>
  <c r="GT41" i="9" a="1"/>
  <c r="GT41" i="9" s="1"/>
  <c r="GT49" i="9" a="1"/>
  <c r="GT49" i="9" s="1"/>
  <c r="GV32" i="9" a="1"/>
  <c r="GV32" i="9" s="1"/>
  <c r="GV75" i="9" a="1"/>
  <c r="GV75" i="9" s="1"/>
  <c r="GV83" i="9" a="1"/>
  <c r="GV83" i="9" s="1"/>
  <c r="GW27" i="9" a="1"/>
  <c r="GW27" i="9" s="1"/>
  <c r="GV9" i="9" a="1"/>
  <c r="GV9" i="9" s="1"/>
  <c r="GS69" i="9" a="1"/>
  <c r="GS69" i="9" s="1"/>
  <c r="GS50" i="9" a="1"/>
  <c r="GS50" i="9" s="1"/>
  <c r="GU12" i="9" a="1"/>
  <c r="GU12" i="9" s="1"/>
  <c r="GW20" i="9" a="1"/>
  <c r="GW20" i="9" s="1"/>
  <c r="GW44" i="9" a="1"/>
  <c r="GW44" i="9" s="1"/>
  <c r="GU63" i="9" a="1"/>
  <c r="GU63" i="9" s="1"/>
  <c r="GU71" i="9" a="1"/>
  <c r="GU71" i="9" s="1"/>
  <c r="GT51" i="9" a="1"/>
  <c r="GT51" i="9" s="1"/>
  <c r="GT70" i="9" a="1"/>
  <c r="GT70" i="9" s="1"/>
  <c r="GV18" i="9" a="1"/>
  <c r="GV18" i="9" s="1"/>
  <c r="GV26" i="9" a="1"/>
  <c r="GV26" i="9" s="1"/>
  <c r="GV77" i="9" a="1"/>
  <c r="GV77" i="9" s="1"/>
  <c r="GU19" i="9" a="1"/>
  <c r="GU19" i="9" s="1"/>
  <c r="GU35" i="9" a="1"/>
  <c r="GU35" i="9" s="1"/>
  <c r="GU78" i="9" a="1"/>
  <c r="GU78" i="9" s="1"/>
  <c r="GU86" i="9" a="1"/>
  <c r="GU86" i="9" s="1"/>
  <c r="GT59" i="9" a="1"/>
  <c r="GT59" i="9" s="1"/>
  <c r="GS58" i="9" a="1"/>
  <c r="GS58" i="9" s="1"/>
  <c r="GW13" i="9" a="1"/>
  <c r="GW13" i="9" s="1"/>
  <c r="GU21" i="9" a="1"/>
  <c r="GU21" i="9" s="1"/>
  <c r="GU29" i="9" a="1"/>
  <c r="GU29" i="9" s="1"/>
  <c r="GW37" i="9" a="1"/>
  <c r="GW37" i="9" s="1"/>
  <c r="GW64" i="9" a="1"/>
  <c r="GW64" i="9" s="1"/>
  <c r="GW72" i="9" a="1"/>
  <c r="GW72" i="9" s="1"/>
  <c r="GW80" i="9" a="1"/>
  <c r="GW80" i="9" s="1"/>
  <c r="GU88" i="9" a="1"/>
  <c r="GU88" i="9" s="1"/>
  <c r="GT36" i="9" a="1"/>
  <c r="GT36" i="9" s="1"/>
  <c r="GV11" i="9" a="1"/>
  <c r="GV11" i="9" s="1"/>
  <c r="GV43" i="9" a="1"/>
  <c r="GV43" i="9" s="1"/>
  <c r="CW7" i="9" a="1"/>
  <c r="CW7" i="9" s="1"/>
  <c r="CV53" i="9" a="1"/>
  <c r="CV53" i="9" s="1"/>
  <c r="CV63" i="9" a="1"/>
  <c r="CV63" i="9" s="1"/>
  <c r="CV66" i="9" a="1"/>
  <c r="CV66" i="9" s="1"/>
  <c r="CW68" i="9" a="1"/>
  <c r="CW68" i="9" s="1"/>
  <c r="GW95" i="9" a="1"/>
  <c r="GW95" i="9" s="1"/>
  <c r="GU94" i="9" a="1"/>
  <c r="GU94" i="9" s="1"/>
  <c r="GU89" i="9" a="1"/>
  <c r="GU89" i="9" s="1"/>
  <c r="GW86" i="9" a="1"/>
  <c r="GW86" i="9" s="1"/>
  <c r="GU80" i="9" a="1"/>
  <c r="GU80" i="9" s="1"/>
  <c r="GU74" i="9" a="1"/>
  <c r="GU74" i="9" s="1"/>
  <c r="GU73" i="9" a="1"/>
  <c r="GU73" i="9" s="1"/>
  <c r="GU67" i="9" a="1"/>
  <c r="GU67" i="9" s="1"/>
  <c r="GW65" i="9" a="1"/>
  <c r="GW65" i="9" s="1"/>
  <c r="GW55" i="9" a="1"/>
  <c r="GW55" i="9" s="1"/>
  <c r="GU54" i="9" a="1"/>
  <c r="GU54" i="9" s="1"/>
  <c r="GW48" i="9" a="1"/>
  <c r="GW48" i="9" s="1"/>
  <c r="GW45" i="9" a="1"/>
  <c r="GW45" i="9" s="1"/>
  <c r="GU44" i="9" a="1"/>
  <c r="GU44" i="9" s="1"/>
  <c r="GW38" i="9" a="1"/>
  <c r="GW38" i="9" s="1"/>
  <c r="GU34" i="9" a="1"/>
  <c r="GU34" i="9" s="1"/>
  <c r="GW28" i="9" a="1"/>
  <c r="GW28" i="9" s="1"/>
  <c r="GU27" i="9" a="1"/>
  <c r="GU27" i="9" s="1"/>
  <c r="GU24" i="9" a="1"/>
  <c r="GU24" i="9" s="1"/>
  <c r="GW18" i="9" a="1"/>
  <c r="GW18" i="9" s="1"/>
  <c r="GW96" i="9" a="1"/>
  <c r="GW96" i="9" s="1"/>
  <c r="GW91" i="9" a="1"/>
  <c r="GW91" i="9" s="1"/>
  <c r="GU85" i="9" a="1"/>
  <c r="GU85" i="9" s="1"/>
  <c r="GW82" i="9" a="1"/>
  <c r="GW82" i="9" s="1"/>
  <c r="GW77" i="9" a="1"/>
  <c r="GW77" i="9" s="1"/>
  <c r="GU64" i="9" a="1"/>
  <c r="GU64" i="9" s="1"/>
  <c r="GW61" i="9" a="1"/>
  <c r="GW61" i="9" s="1"/>
  <c r="GW52" i="9" a="1"/>
  <c r="GW52" i="9" s="1"/>
  <c r="GW42" i="9" a="1"/>
  <c r="GW42" i="9" s="1"/>
  <c r="GW35" i="9" a="1"/>
  <c r="GW35" i="9" s="1"/>
  <c r="GW15" i="9" a="1"/>
  <c r="GW15" i="9" s="1"/>
  <c r="GW87" i="9" a="1"/>
  <c r="GW87" i="9" s="1"/>
  <c r="GW71" i="9" a="1"/>
  <c r="GW71" i="9" s="1"/>
  <c r="GW70" i="9" a="1"/>
  <c r="GW70" i="9" s="1"/>
  <c r="GW56" i="9" a="1"/>
  <c r="GW56" i="9" s="1"/>
  <c r="GW46" i="9" a="1"/>
  <c r="GW46" i="9" s="1"/>
  <c r="GW39" i="9" a="1"/>
  <c r="GW39" i="9" s="1"/>
  <c r="GW32" i="9" a="1"/>
  <c r="GW32" i="9" s="1"/>
  <c r="GW29" i="9" a="1"/>
  <c r="GW29" i="9" s="1"/>
  <c r="GW22" i="9" a="1"/>
  <c r="GW22" i="9" s="1"/>
  <c r="GW12" i="9" a="1"/>
  <c r="GW12" i="9" s="1"/>
  <c r="CZ68" i="9" a="1"/>
  <c r="CZ68" i="9" s="1"/>
  <c r="GW97" i="9" a="1"/>
  <c r="GW97" i="9" s="1"/>
  <c r="GW88" i="9" a="1"/>
  <c r="GW88" i="9" s="1"/>
  <c r="GW83" i="9" a="1"/>
  <c r="GW83" i="9" s="1"/>
  <c r="GW78" i="9" a="1"/>
  <c r="GW78" i="9" s="1"/>
  <c r="GW66" i="9" a="1"/>
  <c r="GW66" i="9" s="1"/>
  <c r="GW53" i="9" a="1"/>
  <c r="GW53" i="9" s="1"/>
  <c r="GW43" i="9" a="1"/>
  <c r="GW43" i="9" s="1"/>
  <c r="GW36" i="9" a="1"/>
  <c r="GW36" i="9" s="1"/>
  <c r="GW26" i="9" a="1"/>
  <c r="GW26" i="9" s="1"/>
  <c r="GW19" i="9" a="1"/>
  <c r="GW19" i="9" s="1"/>
  <c r="GW16" i="9" a="1"/>
  <c r="GW16" i="9" s="1"/>
  <c r="CW65" i="9" a="1"/>
  <c r="CW65" i="9" s="1"/>
  <c r="CV67" i="9" a="1"/>
  <c r="CV67" i="9" s="1"/>
  <c r="CV71" i="9" a="1"/>
  <c r="CV71" i="9" s="1"/>
  <c r="GU7" i="9" a="1"/>
  <c r="GU7" i="9" s="1"/>
  <c r="GW79" i="9" a="1"/>
  <c r="GW79" i="9" s="1"/>
  <c r="GW63" i="9" a="1"/>
  <c r="GW63" i="9" s="1"/>
  <c r="GW50" i="9" a="1"/>
  <c r="GW50" i="9" s="1"/>
  <c r="GW40" i="9" a="1"/>
  <c r="GW40" i="9" s="1"/>
  <c r="GW23" i="9" a="1"/>
  <c r="GW23" i="9" s="1"/>
  <c r="GW10" i="9" a="1"/>
  <c r="GW10" i="9" s="1"/>
  <c r="CX58" i="9" a="1"/>
  <c r="CX58" i="9" s="1"/>
  <c r="CX63" i="9" a="1"/>
  <c r="CX63" i="9" s="1"/>
  <c r="CZ64" i="9" a="1"/>
  <c r="CZ64" i="9" s="1"/>
  <c r="CX66" i="9" a="1"/>
  <c r="CX66" i="9" s="1"/>
  <c r="CW9" i="9" a="1"/>
  <c r="CW9" i="9" s="1"/>
  <c r="CW51" i="9" a="1"/>
  <c r="CW51" i="9" s="1"/>
  <c r="CV54" i="9" a="1"/>
  <c r="CV54" i="9" s="1"/>
  <c r="CW59" i="9" a="1"/>
  <c r="CW59" i="9" s="1"/>
  <c r="CV61" i="9" a="1"/>
  <c r="CV61" i="9" s="1"/>
  <c r="CZ7" i="9" a="1"/>
  <c r="CZ7" i="9" s="1"/>
  <c r="CZ54" i="9" a="1"/>
  <c r="CZ54" i="9" s="1"/>
  <c r="CY59" i="9" a="1"/>
  <c r="CY59" i="9" s="1"/>
  <c r="CX61" i="9" a="1"/>
  <c r="CX61" i="9" s="1"/>
  <c r="CY7" i="9" a="1"/>
  <c r="CY7" i="9" s="1"/>
  <c r="CZ51" i="9" a="1"/>
  <c r="CZ51" i="9" s="1"/>
  <c r="CV52" i="9" a="1"/>
  <c r="CV52" i="9" s="1"/>
  <c r="CY65" i="9" a="1"/>
  <c r="CY65" i="9" s="1"/>
  <c r="CZ67" i="9" a="1"/>
  <c r="CZ67" i="9" s="1"/>
  <c r="CX52" i="9" a="1"/>
  <c r="CX52" i="9" s="1"/>
  <c r="CZ71" i="9" a="1"/>
  <c r="CZ71" i="9" s="1"/>
  <c r="CW55" i="9" a="1"/>
  <c r="CW55" i="9" s="1"/>
  <c r="CV56" i="9" a="1"/>
  <c r="CV56" i="9" s="1"/>
  <c r="CZ59" i="9" a="1"/>
  <c r="CZ59" i="9" s="1"/>
  <c r="CY24" i="9" a="1"/>
  <c r="CY24" i="9" s="1"/>
  <c r="CX67" i="9" a="1"/>
  <c r="CX67" i="9" s="1"/>
  <c r="CZ65" i="9" a="1"/>
  <c r="CZ65" i="9" s="1"/>
  <c r="CX64" i="9" a="1"/>
  <c r="CX64" i="9" s="1"/>
  <c r="CZ55" i="9" a="1"/>
  <c r="CZ55" i="9" s="1"/>
  <c r="CX54" i="9" a="1"/>
  <c r="CX54" i="9" s="1"/>
  <c r="CZ52" i="9" a="1"/>
  <c r="CZ52" i="9" s="1"/>
  <c r="CY51" i="9" a="1"/>
  <c r="CY51" i="9" s="1"/>
  <c r="CX71" i="9" a="1"/>
  <c r="CX71" i="9" s="1"/>
  <c r="CZ61" i="9" a="1"/>
  <c r="CZ61" i="9" s="1"/>
  <c r="CZ56" i="9" a="1"/>
  <c r="CZ56" i="9" s="1"/>
  <c r="CX48" i="9" a="1"/>
  <c r="CX48" i="9" s="1"/>
  <c r="CY32" i="9" a="1"/>
  <c r="CY32" i="9" s="1"/>
  <c r="CZ66" i="9" a="1"/>
  <c r="CZ66" i="9" s="1"/>
  <c r="CZ53" i="9" a="1"/>
  <c r="CZ53" i="9" s="1"/>
  <c r="CZ63" i="9" a="1"/>
  <c r="CZ63" i="9" s="1"/>
  <c r="CX8" i="9" a="1"/>
  <c r="CX8" i="9" s="1"/>
  <c r="CX40" i="9" a="1"/>
  <c r="CX40" i="9" s="1"/>
  <c r="CX16" i="9" a="1"/>
  <c r="CX16" i="9" s="1"/>
  <c r="AY5" i="9"/>
  <c r="CE5" i="9"/>
  <c r="AM5" i="9"/>
  <c r="BS5" i="9"/>
  <c r="AA5" i="9"/>
  <c r="DX5" i="9"/>
  <c r="FD5" i="9"/>
  <c r="GJ5" i="9"/>
  <c r="EB5" i="9"/>
  <c r="FH5" i="9"/>
  <c r="GN5" i="9"/>
  <c r="BG5" i="9"/>
  <c r="HK5" i="9"/>
  <c r="AU5" i="9"/>
  <c r="EZ5" i="4"/>
  <c r="FA5" i="4"/>
  <c r="FB5" i="4"/>
  <c r="FC5" i="4"/>
  <c r="FD5" i="4"/>
  <c r="IA5" i="4"/>
  <c r="IB5" i="4"/>
  <c r="IC5" i="4"/>
  <c r="ID5" i="4"/>
  <c r="IE5" i="4"/>
  <c r="BZ5" i="4"/>
  <c r="CA5" i="4"/>
  <c r="CB5" i="4"/>
  <c r="HE5" i="9"/>
  <c r="BE5" i="9"/>
  <c r="CK5" i="9"/>
  <c r="AS5" i="9"/>
  <c r="BY5" i="9"/>
  <c r="ED5" i="9"/>
  <c r="FJ5" i="9"/>
  <c r="GP5" i="9"/>
  <c r="EH5" i="9"/>
  <c r="FN5" i="9"/>
  <c r="DB5" i="9"/>
  <c r="FL5" i="9"/>
  <c r="EJ5" i="9"/>
  <c r="DD5" i="9"/>
  <c r="GR5" i="9"/>
  <c r="BM5" i="9"/>
  <c r="CG5" i="9"/>
  <c r="EL5" i="9"/>
  <c r="FR5" i="9"/>
  <c r="DJ5" i="9"/>
  <c r="EP5" i="9"/>
  <c r="FV5" i="9"/>
  <c r="DF5" i="9"/>
  <c r="EF5" i="9"/>
  <c r="FP5" i="9"/>
  <c r="CS5" i="9"/>
  <c r="BA5" i="9"/>
  <c r="BO5" i="9"/>
  <c r="CU5" i="9"/>
  <c r="BC5" i="9"/>
  <c r="CI5" i="9"/>
  <c r="EN5" i="9"/>
  <c r="FT5" i="9"/>
  <c r="DL5" i="9"/>
  <c r="ER5" i="9"/>
  <c r="FX5" i="9"/>
  <c r="DH5" i="9"/>
  <c r="U5" i="9"/>
  <c r="CO5" i="9"/>
  <c r="ET5" i="9"/>
  <c r="DR5" i="9"/>
  <c r="GD5" i="9"/>
  <c r="CA5" i="9"/>
  <c r="BU5" i="9"/>
  <c r="DN5" i="9"/>
  <c r="FZ5" i="9"/>
  <c r="EX5" i="9"/>
  <c r="GY5" i="9"/>
  <c r="AQ5" i="9"/>
  <c r="BW5" i="9"/>
  <c r="BK5" i="9"/>
  <c r="CQ5" i="9"/>
  <c r="DP5" i="9"/>
  <c r="EV5" i="9"/>
  <c r="GB5" i="9"/>
  <c r="DT5" i="9"/>
  <c r="EZ5" i="9"/>
  <c r="GF5" i="9"/>
  <c r="HA5" i="9"/>
  <c r="CM5" i="9"/>
  <c r="AO5" i="9"/>
  <c r="BI5" i="9"/>
  <c r="AW5" i="9"/>
  <c r="CC5" i="9"/>
  <c r="AK5" i="9"/>
  <c r="BQ5" i="9"/>
  <c r="Y5" i="9"/>
  <c r="DV5" i="9"/>
  <c r="FB5" i="9"/>
  <c r="GH5" i="9"/>
  <c r="DZ5" i="9"/>
  <c r="FF5" i="9"/>
  <c r="GL5" i="9"/>
  <c r="HC5" i="9"/>
  <c r="W5" i="9"/>
  <c r="AE44" i="9"/>
  <c r="CX44" i="9" s="1" a="1"/>
  <c r="CX44" i="9" s="1"/>
  <c r="AG11" i="9"/>
  <c r="CW11" i="9" s="1" a="1"/>
  <c r="CW11" i="9" s="1"/>
  <c r="AG15" i="9"/>
  <c r="CW15" i="9" s="1" a="1"/>
  <c r="CW15" i="9" s="1"/>
  <c r="AC16" i="9"/>
  <c r="CV16" i="9" s="1" a="1"/>
  <c r="CV16" i="9" s="1"/>
  <c r="AG20" i="9"/>
  <c r="CW20" i="9" s="1" a="1"/>
  <c r="CW20" i="9" s="1"/>
  <c r="AG24" i="9"/>
  <c r="CW24" i="9" s="1" a="1"/>
  <c r="CW24" i="9" s="1"/>
  <c r="AG28" i="9"/>
  <c r="CW28" i="9" s="1" a="1"/>
  <c r="CW28" i="9" s="1"/>
  <c r="AC33" i="9"/>
  <c r="CV33" i="9" s="1" a="1"/>
  <c r="CV33" i="9" s="1"/>
  <c r="AC37" i="9"/>
  <c r="CV37" i="9" s="1" a="1"/>
  <c r="CV37" i="9" s="1"/>
  <c r="AG41" i="9"/>
  <c r="CW41" i="9" s="1" a="1"/>
  <c r="CW41" i="9" s="1"/>
  <c r="AG45" i="9"/>
  <c r="CW45" i="9" s="1" a="1"/>
  <c r="CW45" i="9" s="1"/>
  <c r="AC50" i="9"/>
  <c r="CV50" i="9" s="1" a="1"/>
  <c r="CV50" i="9" s="1"/>
  <c r="AI11" i="9"/>
  <c r="CY11" i="9" s="1" a="1"/>
  <c r="CY11" i="9" s="1"/>
  <c r="AI15" i="9"/>
  <c r="CY15" i="9" s="1" a="1"/>
  <c r="CY15" i="9" s="1"/>
  <c r="AI20" i="9"/>
  <c r="CY20" i="9" s="1" a="1"/>
  <c r="CY20" i="9" s="1"/>
  <c r="AI28" i="9"/>
  <c r="CY28" i="9" s="1" a="1"/>
  <c r="CY28" i="9" s="1"/>
  <c r="AE33" i="9"/>
  <c r="CX33" i="9" s="1" a="1"/>
  <c r="CX33" i="9" s="1"/>
  <c r="AE37" i="9"/>
  <c r="AI41" i="9"/>
  <c r="AI45" i="9"/>
  <c r="AE50" i="9"/>
  <c r="AE23" i="9"/>
  <c r="CX23" i="9" s="1" a="1"/>
  <c r="CX23" i="9" s="1"/>
  <c r="AC12" i="9"/>
  <c r="CV12" i="9" s="1" a="1"/>
  <c r="CV12" i="9" s="1"/>
  <c r="AC17" i="9"/>
  <c r="CV17" i="9" s="1" a="1"/>
  <c r="CV17" i="9" s="1"/>
  <c r="AC21" i="9"/>
  <c r="CV21" i="9" s="1" a="1"/>
  <c r="CV21" i="9" s="1"/>
  <c r="AC25" i="9"/>
  <c r="CV25" i="9" s="1" a="1"/>
  <c r="CV25" i="9" s="1"/>
  <c r="AC29" i="9"/>
  <c r="CV29" i="9" s="1" a="1"/>
  <c r="CV29" i="9" s="1"/>
  <c r="AG34" i="9"/>
  <c r="CW34" i="9" s="1" a="1"/>
  <c r="CW34" i="9" s="1"/>
  <c r="AG38" i="9"/>
  <c r="CW38" i="9" s="1" a="1"/>
  <c r="CW38" i="9" s="1"/>
  <c r="AC42" i="9"/>
  <c r="CV42" i="9" s="1" a="1"/>
  <c r="CV42" i="9" s="1"/>
  <c r="AC46" i="9"/>
  <c r="CV46" i="9" s="1" a="1"/>
  <c r="CV46" i="9" s="1"/>
  <c r="AE10" i="9"/>
  <c r="AC8" i="9"/>
  <c r="CV8" i="9" s="1" a="1"/>
  <c r="CV8" i="9" s="1"/>
  <c r="AE12" i="9"/>
  <c r="CX12" i="9" s="1" a="1"/>
  <c r="CX12" i="9" s="1"/>
  <c r="AE17" i="9"/>
  <c r="CX17" i="9" s="1" a="1"/>
  <c r="CX17" i="9" s="1"/>
  <c r="AE21" i="9"/>
  <c r="CX21" i="9" s="1" a="1"/>
  <c r="CX21" i="9" s="1"/>
  <c r="AE25" i="9"/>
  <c r="CX25" i="9" s="1" a="1"/>
  <c r="CX25" i="9" s="1"/>
  <c r="AE29" i="9"/>
  <c r="AI34" i="9"/>
  <c r="CY34" i="9" s="1" a="1"/>
  <c r="CY34" i="9" s="1"/>
  <c r="AI38" i="9"/>
  <c r="CY38" i="9" s="1" a="1"/>
  <c r="CY38" i="9" s="1"/>
  <c r="AE42" i="9"/>
  <c r="AE46" i="9"/>
  <c r="CX46" i="9" s="1" a="1"/>
  <c r="CX46" i="9" s="1"/>
  <c r="AE14" i="9"/>
  <c r="CX14" i="9" s="1" a="1"/>
  <c r="CX14" i="9" s="1"/>
  <c r="AE31" i="9"/>
  <c r="CX31" i="9" s="1" a="1"/>
  <c r="CX31" i="9" s="1"/>
  <c r="AI36" i="9"/>
  <c r="AG13" i="9"/>
  <c r="CW13" i="9" s="1" a="1"/>
  <c r="CW13" i="9" s="1"/>
  <c r="AG18" i="9"/>
  <c r="CW18" i="9" s="1" a="1"/>
  <c r="CW18" i="9" s="1"/>
  <c r="AG22" i="9"/>
  <c r="CW22" i="9" s="1" a="1"/>
  <c r="CW22" i="9" s="1"/>
  <c r="AG26" i="9"/>
  <c r="CW26" i="9" s="1" a="1"/>
  <c r="CW26" i="9" s="1"/>
  <c r="AG30" i="9"/>
  <c r="CW30" i="9" s="1" a="1"/>
  <c r="CW30" i="9" s="1"/>
  <c r="AC35" i="9"/>
  <c r="CV35" i="9" s="1" a="1"/>
  <c r="CV35" i="9" s="1"/>
  <c r="AG39" i="9"/>
  <c r="CW39" i="9" s="1" a="1"/>
  <c r="CW39" i="9" s="1"/>
  <c r="AG43" i="9"/>
  <c r="CW43" i="9" s="1" a="1"/>
  <c r="CW43" i="9" s="1"/>
  <c r="AG47" i="9"/>
  <c r="CW47" i="9" s="1" a="1"/>
  <c r="CW47" i="9" s="1"/>
  <c r="AE19" i="9"/>
  <c r="AE27" i="9"/>
  <c r="AI49" i="9"/>
  <c r="AI13" i="9"/>
  <c r="AI18" i="9"/>
  <c r="CY18" i="9" s="1" a="1"/>
  <c r="CY18" i="9" s="1"/>
  <c r="AI22" i="9"/>
  <c r="CY22" i="9" s="1" a="1"/>
  <c r="CY22" i="9" s="1"/>
  <c r="AI26" i="9"/>
  <c r="AI30" i="9"/>
  <c r="CY30" i="9" s="1" a="1"/>
  <c r="CY30" i="9" s="1"/>
  <c r="AE35" i="9"/>
  <c r="CX35" i="9" s="1" a="1"/>
  <c r="CX35" i="9" s="1"/>
  <c r="AI39" i="9"/>
  <c r="CY39" i="9" s="1" a="1"/>
  <c r="CY39" i="9" s="1"/>
  <c r="AI43" i="9"/>
  <c r="CY43" i="9" s="1" a="1"/>
  <c r="CY43" i="9" s="1"/>
  <c r="AI47" i="9"/>
  <c r="AI9" i="9"/>
  <c r="CZ9" i="9" s="1" a="1"/>
  <c r="CZ9" i="9" s="1"/>
  <c r="AC10" i="9"/>
  <c r="CV10" i="9" s="1" a="1"/>
  <c r="CV10" i="9" s="1"/>
  <c r="AC14" i="9"/>
  <c r="CV14" i="9" s="1" a="1"/>
  <c r="CV14" i="9" s="1"/>
  <c r="AC19" i="9"/>
  <c r="CV19" i="9" s="1" a="1"/>
  <c r="CV19" i="9" s="1"/>
  <c r="AC23" i="9"/>
  <c r="CV23" i="9" s="1" a="1"/>
  <c r="CV23" i="9" s="1"/>
  <c r="AC27" i="9"/>
  <c r="CV27" i="9" s="1" a="1"/>
  <c r="CV27" i="9" s="1"/>
  <c r="AC31" i="9"/>
  <c r="CV31" i="9" s="1" a="1"/>
  <c r="CV31" i="9" s="1"/>
  <c r="AG32" i="9"/>
  <c r="CW32" i="9" s="1" a="1"/>
  <c r="CW32" i="9" s="1"/>
  <c r="AG36" i="9"/>
  <c r="CW36" i="9" s="1" a="1"/>
  <c r="CW36" i="9" s="1"/>
  <c r="AC40" i="9"/>
  <c r="CZ40" i="9" s="1" a="1"/>
  <c r="CZ40" i="9" s="1"/>
  <c r="AC44" i="9"/>
  <c r="CV44" i="9" s="1" a="1"/>
  <c r="CV44" i="9" s="1"/>
  <c r="AC48" i="9"/>
  <c r="CV48" i="9" s="1" a="1"/>
  <c r="CV48" i="9" s="1"/>
  <c r="AG49" i="9"/>
  <c r="CW49" i="9" s="1" a="1"/>
  <c r="CW49" i="9" s="1"/>
  <c r="KQ5" i="9" l="1"/>
  <c r="KR5" i="9"/>
  <c r="CZ41" i="9" a="1"/>
  <c r="CZ41" i="9" s="1"/>
  <c r="CZ13" i="9" a="1"/>
  <c r="CZ13" i="9" s="1"/>
  <c r="CZ42" i="9" a="1"/>
  <c r="CZ42" i="9" s="1"/>
  <c r="CZ47" i="9" a="1"/>
  <c r="CZ47" i="9" s="1"/>
  <c r="KT5" i="9"/>
  <c r="GT5" i="9"/>
  <c r="CZ37" i="9" a="1"/>
  <c r="CZ37" i="9" s="1"/>
  <c r="CZ29" i="9" a="1"/>
  <c r="CZ29" i="9" s="1"/>
  <c r="GW5" i="9"/>
  <c r="GV5" i="9"/>
  <c r="GU5" i="9"/>
  <c r="GS5" i="9"/>
  <c r="CZ27" i="9" a="1"/>
  <c r="CZ27" i="9" s="1"/>
  <c r="CZ19" i="9" a="1"/>
  <c r="CZ19" i="9" s="1"/>
  <c r="CZ50" i="9" a="1"/>
  <c r="CZ50" i="9" s="1"/>
  <c r="CZ45" i="9" a="1"/>
  <c r="CZ45" i="9" s="1"/>
  <c r="CX50" i="9" a="1"/>
  <c r="CX50" i="9" s="1"/>
  <c r="CZ49" i="9" a="1"/>
  <c r="CZ49" i="9" s="1"/>
  <c r="CZ36" i="9" a="1"/>
  <c r="CZ36" i="9" s="1"/>
  <c r="CZ10" i="9" a="1"/>
  <c r="CZ10" i="9" s="1"/>
  <c r="CZ21" i="9" a="1"/>
  <c r="CZ21" i="9" s="1"/>
  <c r="CV40" i="9" a="1"/>
  <c r="CV40" i="9" s="1"/>
  <c r="CV5" i="9" s="1"/>
  <c r="CZ22" i="9" a="1"/>
  <c r="CZ22" i="9" s="1"/>
  <c r="CX29" i="9" a="1"/>
  <c r="CX29" i="9" s="1"/>
  <c r="CZ11" i="9" a="1"/>
  <c r="CZ11" i="9" s="1"/>
  <c r="CZ26" i="9" a="1"/>
  <c r="CZ26" i="9" s="1"/>
  <c r="CZ15" i="9" a="1"/>
  <c r="CZ15" i="9" s="1"/>
  <c r="CZ16" i="9" a="1"/>
  <c r="CZ16" i="9" s="1"/>
  <c r="CW5" i="9"/>
  <c r="CZ20" i="9" a="1"/>
  <c r="CZ20" i="9" s="1"/>
  <c r="CZ18" i="9" a="1"/>
  <c r="CZ18" i="9" s="1"/>
  <c r="CY49" i="9" a="1"/>
  <c r="CY49" i="9" s="1"/>
  <c r="CY26" i="9" a="1"/>
  <c r="CY26" i="9" s="1"/>
  <c r="CZ23" i="9" a="1"/>
  <c r="CZ23" i="9" s="1"/>
  <c r="CZ25" i="9" a="1"/>
  <c r="CZ25" i="9" s="1"/>
  <c r="CX27" i="9" a="1"/>
  <c r="CX27" i="9" s="1"/>
  <c r="CZ28" i="9" a="1"/>
  <c r="CZ28" i="9" s="1"/>
  <c r="CY45" i="9" a="1"/>
  <c r="CY45" i="9" s="1"/>
  <c r="CZ44" i="9" a="1"/>
  <c r="CZ44" i="9" s="1"/>
  <c r="CZ30" i="9" a="1"/>
  <c r="CZ30" i="9" s="1"/>
  <c r="CZ33" i="9" a="1"/>
  <c r="CZ33" i="9" s="1"/>
  <c r="CZ32" i="9" a="1"/>
  <c r="CZ32" i="9" s="1"/>
  <c r="CZ31" i="9" a="1"/>
  <c r="CZ31" i="9" s="1"/>
  <c r="CZ35" i="9" a="1"/>
  <c r="CZ35" i="9" s="1"/>
  <c r="CY41" i="9" a="1"/>
  <c r="CY41" i="9" s="1"/>
  <c r="CY36" i="9" a="1"/>
  <c r="CY36" i="9" s="1"/>
  <c r="CZ14" i="9" a="1"/>
  <c r="CZ14" i="9" s="1"/>
  <c r="CX42" i="9" a="1"/>
  <c r="CX42" i="9" s="1"/>
  <c r="CZ24" i="9" a="1"/>
  <c r="CZ24" i="9" s="1"/>
  <c r="CZ43" i="9" a="1"/>
  <c r="CZ43" i="9" s="1"/>
  <c r="CX37" i="9" a="1"/>
  <c r="CX37" i="9" s="1"/>
  <c r="CZ38" i="9" a="1"/>
  <c r="CZ38" i="9" s="1"/>
  <c r="CY47" i="9" a="1"/>
  <c r="CY47" i="9" s="1"/>
  <c r="CY13" i="9" a="1"/>
  <c r="CY13" i="9" s="1"/>
  <c r="CZ34" i="9" a="1"/>
  <c r="CZ34" i="9" s="1"/>
  <c r="CZ17" i="9" a="1"/>
  <c r="CZ17" i="9" s="1"/>
  <c r="CZ39" i="9" a="1"/>
  <c r="CZ39" i="9" s="1"/>
  <c r="CZ8" i="9" a="1"/>
  <c r="CZ8" i="9" s="1"/>
  <c r="CY9" i="9" a="1"/>
  <c r="CY9" i="9" s="1"/>
  <c r="CZ46" i="9" a="1"/>
  <c r="CZ46" i="9" s="1"/>
  <c r="CZ48" i="9" a="1"/>
  <c r="CZ48" i="9" s="1"/>
  <c r="CZ12" i="9" a="1"/>
  <c r="CZ12" i="9" s="1"/>
  <c r="CX19" i="9" a="1"/>
  <c r="CX19" i="9" s="1"/>
  <c r="CX10" i="9" a="1"/>
  <c r="CX10" i="9" s="1"/>
  <c r="AC5" i="9"/>
  <c r="AI5" i="9"/>
  <c r="AG5" i="9"/>
  <c r="AE5" i="9"/>
  <c r="CY5" i="9" l="1"/>
  <c r="CZ5" i="9"/>
  <c r="CX5" i="9"/>
  <c r="CC5" i="4"/>
  <c r="BY5" i="4"/>
  <c r="FM5" i="4" l="1"/>
  <c r="FN5" i="4"/>
  <c r="FP5" i="4"/>
  <c r="FQ5" i="4"/>
  <c r="FS5" i="4"/>
  <c r="FT5" i="4"/>
  <c r="FV5" i="4"/>
  <c r="FW5" i="4"/>
  <c r="FY5" i="4"/>
  <c r="FZ5" i="4"/>
  <c r="GB5" i="4"/>
  <c r="GC5" i="4"/>
  <c r="GE5" i="4"/>
  <c r="GF5" i="4"/>
  <c r="GH5" i="4"/>
  <c r="GI5" i="4"/>
  <c r="GK5" i="4"/>
  <c r="GL5" i="4"/>
  <c r="GN5" i="4"/>
  <c r="GO5" i="4"/>
  <c r="GQ5" i="4"/>
  <c r="GR5" i="4"/>
  <c r="GT5" i="4"/>
  <c r="GU5" i="4"/>
  <c r="GW5" i="4"/>
  <c r="GX5" i="4"/>
  <c r="GZ5" i="4"/>
  <c r="HA5" i="4"/>
  <c r="HC5" i="4"/>
  <c r="HD5" i="4"/>
  <c r="HF5" i="4"/>
  <c r="HG5" i="4"/>
  <c r="HI5" i="4"/>
  <c r="HJ5" i="4"/>
  <c r="HL5" i="4"/>
  <c r="HM5" i="4"/>
  <c r="HO5" i="4"/>
  <c r="HP5" i="4"/>
  <c r="HR5" i="4"/>
  <c r="HS5" i="4"/>
  <c r="HU5" i="4"/>
  <c r="HV5" i="4"/>
  <c r="HX5" i="4"/>
  <c r="HY5" i="4"/>
  <c r="FK5" i="4"/>
  <c r="FJ5" i="4"/>
  <c r="FH5" i="4"/>
  <c r="FG5" i="4"/>
  <c r="CI5" i="4"/>
  <c r="CJ5" i="4"/>
  <c r="CL5" i="4"/>
  <c r="CM5" i="4"/>
  <c r="CO5" i="4"/>
  <c r="CP5" i="4"/>
  <c r="CR5" i="4"/>
  <c r="CS5" i="4"/>
  <c r="CU5" i="4"/>
  <c r="CV5" i="4"/>
  <c r="CX5" i="4"/>
  <c r="CY5" i="4"/>
  <c r="DA5" i="4"/>
  <c r="DB5" i="4"/>
  <c r="DD5" i="4"/>
  <c r="DE5" i="4"/>
  <c r="DG5" i="4"/>
  <c r="DH5" i="4"/>
  <c r="DJ5" i="4"/>
  <c r="DK5" i="4"/>
  <c r="DM5" i="4"/>
  <c r="DN5" i="4"/>
  <c r="DP5" i="4"/>
  <c r="DQ5" i="4"/>
  <c r="DS5" i="4"/>
  <c r="DT5" i="4"/>
  <c r="DV5" i="4"/>
  <c r="DW5" i="4"/>
  <c r="DY5" i="4"/>
  <c r="DZ5" i="4"/>
  <c r="EB5" i="4"/>
  <c r="EC5" i="4"/>
  <c r="EE5" i="4"/>
  <c r="EF5" i="4"/>
  <c r="EH5" i="4"/>
  <c r="EI5" i="4"/>
  <c r="EK5" i="4"/>
  <c r="EL5" i="4"/>
  <c r="EN5" i="4"/>
  <c r="EO5" i="4"/>
  <c r="EQ5" i="4"/>
  <c r="ER5" i="4"/>
  <c r="ET5" i="4"/>
  <c r="EU5" i="4"/>
  <c r="EW5" i="4"/>
  <c r="EX5" i="4"/>
  <c r="CG5" i="4"/>
  <c r="CF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tc={C0136389-8980-40EF-9896-9B09BA9E31F1}</author>
    <author>tc={586F5AFB-AA85-49D4-9D98-C20171A8327C}</author>
    <author>tc={0D6F40FE-B212-4F54-AE81-8E2B5965FE14}</author>
  </authors>
  <commentList>
    <comment ref="C71" authorId="0" shapeId="0" xr:uid="{2ED79A63-F6A5-4F4D-9833-D48CAECC9C83}">
      <text>
        <r>
          <rPr>
            <sz val="12"/>
            <color rgb="FF000000"/>
            <rFont val="Calibri"/>
            <family val="2"/>
          </rPr>
          <t>======
ID#AAAAMQYCwnY
    (2021-05-03 14:33:12)
Ads</t>
        </r>
      </text>
    </comment>
    <comment ref="D71" authorId="0" shapeId="0" xr:uid="{C223C89A-53ED-4CEB-9C24-09775EC27C22}">
      <text>
        <r>
          <rPr>
            <sz val="12"/>
            <color rgb="FF000000"/>
            <rFont val="Calibri"/>
            <family val="2"/>
          </rPr>
          <t>======
ID#AAAAMQYCwtE
    (2021-05-03 14:33:12)
Ads</t>
        </r>
      </text>
    </comment>
    <comment ref="I78" authorId="0" shapeId="0" xr:uid="{D8E0D619-22B8-4B69-81C4-CE879D222DD1}">
      <text>
        <r>
          <rPr>
            <sz val="12"/>
            <color rgb="FF000000"/>
            <rFont val="Calibri"/>
            <family val="2"/>
          </rPr>
          <t>Shared to targeted group: Researchers
======</t>
        </r>
      </text>
    </comment>
    <comment ref="C80" authorId="1" shapeId="0" xr:uid="{C0136389-8980-40EF-9896-9B09BA9E31F1}">
      <text>
        <t>[Threaded comment]
Your version of Excel allows you to read this threaded comment; however, any edits to it will get removed if the file is opened in a newer version of Excel. Learn more: https://go.microsoft.com/fwlink/?linkid=870924
Comment:
    Paid Ads : Event Kesejahteraan Petani with FnF</t>
      </text>
    </comment>
    <comment ref="C81" authorId="2" shapeId="0" xr:uid="{586F5AFB-AA85-49D4-9D98-C20171A8327C}">
      <text>
        <t>[Threaded comment]
Your version of Excel allows you to read this threaded comment; however, any edits to it will get removed if the file is opened in a newer version of Excel. Learn more: https://go.microsoft.com/fwlink/?linkid=870924
Comment:
    688.885 is total reach combined with ads, 2390 is the number of organic reach.</t>
      </text>
    </comment>
    <comment ref="D81" authorId="3" shapeId="0" xr:uid="{0D6F40FE-B212-4F54-AE81-8E2B5965FE14}">
      <text>
        <t>[Threaded comment]
Your version of Excel allows you to read this threaded comment; however, any edits to it will get removed if the file is opened in a newer version of Excel. Learn more: https://go.microsoft.com/fwlink/?linkid=870924
Comment:
    1.128.837 is total Ads impressions (Digiweek), 2757 is the number of organic impressions.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tc={C17F26FF-0BB2-44C2-AA94-56F6A94FE7CE}</author>
  </authors>
  <commentList>
    <comment ref="C78" authorId="0" shapeId="0" xr:uid="{746B9613-56E6-492F-A178-6B9FA28A24F3}">
      <text>
        <r>
          <rPr>
            <sz val="12"/>
            <color rgb="FF000000"/>
            <rFont val="Calibri"/>
            <family val="2"/>
          </rPr>
          <t>======
ID#AAAANA9WNlA
Eky Triwulan    (2021-07-12 14:01:49)
FYI @nina.natasya@cips-indonesia.org biasanya emang aku cek di bagian Analytics dan Home. Nah karena ini lebih dari 10000 jd ga keliatan full. Biasanya kalo ribuan angkanya full. Jadi ini 10,700 estimasi ya, krn ditulis 10,7k</t>
        </r>
      </text>
    </comment>
    <comment ref="I78" authorId="0" shapeId="0" xr:uid="{1013033C-B4F6-4258-8A24-74C05DEDF32F}">
      <text>
        <r>
          <rPr>
            <sz val="12"/>
            <color rgb="FF000000"/>
            <rFont val="Calibri"/>
            <family val="2"/>
          </rPr>
          <t>======
ID#AAAANBbxFWA
Eky Triwulan    (2021-07-12 02:04:41)
@nina.natasya@cips-indonesia.org tolong kasih hyperlinknya, biar gampang liat lagi ke depannya.
_Assigned to Nina Natasya_</t>
        </r>
      </text>
    </comment>
    <comment ref="J84" authorId="1" shapeId="0" xr:uid="{C17F26FF-0BB2-44C2-AA94-56F6A94FE7CE}">
      <text>
        <t>[Threaded comment]
Your version of Excel allows you to read this threaded comment; however, any edits to it will get removed if the file is opened in a newer version of Excel. Learn more: https://go.microsoft.com/fwlink/?linkid=870924
Comment:
    Per 23 Dec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tc={722E145E-819B-46BC-96D0-0A5BCF7D46DE}</author>
    <author>tc={6517F50B-6AD1-49F6-AAFB-CE9226255651}</author>
    <author>tc={F7C6AD4B-C3CB-449F-8509-5A87EC009B4F}</author>
    <author>tc={F2F9B969-9FCC-47C6-9F8F-81461D2E0750}</author>
    <author>User</author>
  </authors>
  <commentList>
    <comment ref="C47" authorId="0" shapeId="0" xr:uid="{06472CEC-80E8-4E06-BC1C-ECF3540286F5}">
      <text>
        <r>
          <rPr>
            <sz val="12"/>
            <color rgb="FF000000"/>
            <rFont val="Calibri"/>
            <family val="2"/>
          </rPr>
          <t>1 post boost by ads for event
======</t>
        </r>
      </text>
    </comment>
    <comment ref="D47" authorId="0" shapeId="0" xr:uid="{055825E8-C1C7-4FDF-AF5D-52C921FC8204}">
      <text>
        <r>
          <rPr>
            <sz val="12"/>
            <color rgb="FF000000"/>
            <rFont val="Calibri"/>
            <family val="2"/>
          </rPr>
          <t>1 post boost by ads for FNF event
======</t>
        </r>
      </text>
    </comment>
    <comment ref="F47" authorId="0" shapeId="0" xr:uid="{58E4A102-0AC2-4FD1-ADCF-908D32010874}">
      <text>
        <r>
          <rPr>
            <sz val="12"/>
            <color rgb="FF000000"/>
            <rFont val="Calibri"/>
            <family val="2"/>
          </rPr>
          <t>1 post boost by ads. It lead to decreasing of engagement.
======</t>
        </r>
      </text>
    </comment>
    <comment ref="F48" authorId="0" shapeId="0" xr:uid="{7F470BD5-1FAE-4919-B296-645FD1ABC756}">
      <text>
        <r>
          <rPr>
            <sz val="12"/>
            <color rgb="FF000000"/>
            <rFont val="Calibri"/>
            <family val="2"/>
          </rPr>
          <t>1 post boost by ads. It lead to decreasing of engagement.
======</t>
        </r>
      </text>
    </comment>
    <comment ref="D49" authorId="0" shapeId="0" xr:uid="{E5A1253C-2FC9-43DE-A21B-F2662F4F1AD3}">
      <text>
        <r>
          <rPr>
            <sz val="12"/>
            <color rgb="FF000000"/>
            <rFont val="Calibri"/>
            <family val="2"/>
          </rPr>
          <t>======
ID#AAAAM_1nvqs
Nina Natasya    (2021-07-07 10:07:42)
Total reach from insight overview per month</t>
        </r>
      </text>
    </comment>
    <comment ref="F49" authorId="0" shapeId="0" xr:uid="{1CA8E668-F0E0-4670-85E5-84993D84BB47}">
      <text>
        <r>
          <rPr>
            <sz val="12"/>
            <color rgb="FF000000"/>
            <rFont val="Calibri"/>
            <family val="2"/>
          </rPr>
          <t>======
ID#AAAAM_1nvq8
Nina Natasya    (2021-07-07 10:10:28)
Engagement / Impressions</t>
        </r>
      </text>
    </comment>
    <comment ref="G49" authorId="0" shapeId="0" xr:uid="{92D3C1B7-1F87-42C5-90FF-42A367D31255}">
      <text>
        <r>
          <rPr>
            <sz val="12"/>
            <color rgb="FF000000"/>
            <rFont val="Calibri"/>
            <family val="2"/>
          </rPr>
          <t>======
ID#AAAANSiJaEU
Eky Triwulan    (2021-07-13 01:15:20)
@nina.natasya@cips-indonesia.org kasih hyperlink ke kontennya ya
_Assigned to Nina Natasya_</t>
        </r>
      </text>
    </comment>
    <comment ref="C52" authorId="1" shapeId="0" xr:uid="{722E145E-819B-46BC-96D0-0A5BCF7D46DE}">
      <text>
        <t>[Threaded comment]
Your version of Excel allows you to read this threaded comment; however, any edits to it will get removed if the file is opened in a newer version of Excel. Learn more: https://go.microsoft.com/fwlink/?linkid=870924
Comment:
    Digiweek Ads Promotion</t>
      </text>
    </comment>
    <comment ref="D52" authorId="2" shapeId="0" xr:uid="{6517F50B-6AD1-49F6-AAFB-CE9226255651}">
      <text>
        <t>[Threaded comment]
Your version of Excel allows you to read this threaded comment; however, any edits to it will get removed if the file is opened in a newer version of Excel. Learn more: https://go.microsoft.com/fwlink/?linkid=870924
Comment:
    Accounts reached 193.954 due to DigiWeek promotion</t>
      </text>
    </comment>
    <comment ref="G53" authorId="3" shapeId="0" xr:uid="{F7C6AD4B-C3CB-449F-8509-5A87EC009B4F}">
      <text>
        <t>[Threaded comment]
Your version of Excel allows you to read this threaded comment; however, any edits to it will get removed if the file is opened in a newer version of Excel. Learn more: https://go.microsoft.com/fwlink/?linkid=870924
Comment:
    Like, comment, share and saved combined: Akses Pemerintah Terhadap Data
Most shared and saved : Whats Your Money Personality https://www.instagram.com/p/CVrPW7NPnHw/</t>
      </text>
    </comment>
    <comment ref="B55" authorId="4" shapeId="0" xr:uid="{F2F9B969-9FCC-47C6-9F8F-81461D2E0750}">
      <text>
        <t>[Threaded comment]
Your version of Excel allows you to read this threaded comment; however, any edits to it will get removed if the file is opened in a newer version of Excel. Learn more: https://go.microsoft.com/fwlink/?linkid=870924
Comment:
    Per 23 Dec</t>
      </text>
    </comment>
    <comment ref="A58" authorId="5" shapeId="0" xr:uid="{C1DA68B1-0F0D-45D3-8EBB-96ABB651D1C5}">
      <text>
        <r>
          <rPr>
            <b/>
            <sz val="9"/>
            <color indexed="81"/>
            <rFont val="Tahoma"/>
            <family val="2"/>
          </rPr>
          <t>User:</t>
        </r>
        <r>
          <rPr>
            <sz val="9"/>
            <color indexed="81"/>
            <rFont val="Tahoma"/>
            <family val="2"/>
          </rPr>
          <t xml:space="preserve">
We use ads for financial literacy posts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tc={EB8342B1-658F-461F-9E8C-9D980817E0D3}</author>
    <author>User</author>
  </authors>
  <commentList>
    <comment ref="D3" authorId="0" shapeId="0" xr:uid="{6E6712AF-2E90-4F38-88E9-18979E4278EF}">
      <text>
        <r>
          <rPr>
            <sz val="12"/>
            <color rgb="FF000000"/>
            <rFont val="Calibri"/>
            <family val="2"/>
          </rPr>
          <t>======
ID#AAAAMQYCwoE
    (2021-05-03 14:33:12)
Comments + Likes + Clicks+ Shares</t>
        </r>
      </text>
    </comment>
    <comment ref="E13" authorId="0" shapeId="0" xr:uid="{E116E7C6-5177-4911-B15E-16B191FBF234}">
      <text>
        <r>
          <rPr>
            <sz val="12"/>
            <color rgb="FF000000"/>
            <rFont val="Calibri"/>
            <family val="2"/>
          </rPr>
          <t>======
ID#AAAAMQYCwoc
    (2021-05-03 14:33:12)
Less post</t>
        </r>
      </text>
    </comment>
    <comment ref="G34" authorId="0" shapeId="0" xr:uid="{26E79FC1-24DD-4368-BC1F-794E6406346C}">
      <text>
        <r>
          <rPr>
            <sz val="12"/>
            <color rgb="FF000000"/>
            <rFont val="Calibri"/>
            <family val="2"/>
          </rPr>
          <t>======
ID#AAAANBbxFV4
Eky Triwulan    (2021-07-12 02:04:01)
@nina.natasya@cips-indonesia.org salah satu aja nin dan dikasih linknya. Hindari yang lowongan.
_Assigned to Nina Natasya_</t>
        </r>
      </text>
    </comment>
    <comment ref="G39" authorId="1" shapeId="0" xr:uid="{EB8342B1-658F-461F-9E8C-9D980817E0D3}">
      <text>
        <t>[Threaded comment]
Your version of Excel allows you to read this threaded comment; however, any edits to it will get removed if the file is opened in a newer version of Excel. Learn more: https://go.microsoft.com/fwlink/?linkid=870924
Comment:
    2nd Most Engaged:
https://www.linkedin.com/feed/update/urn:li:activity:6871337176748175360/
Most comment: https://www.linkedin.com/feed/update/urn:li:activity:6866946159060111361/</t>
      </text>
    </comment>
    <comment ref="G48" authorId="2" shapeId="0" xr:uid="{1D1EC2B8-17F6-4C0A-87C2-EA3B68150F37}">
      <text>
        <r>
          <rPr>
            <b/>
            <sz val="9"/>
            <color indexed="81"/>
            <rFont val="Tahoma"/>
            <family val="2"/>
          </rPr>
          <t>User:</t>
        </r>
        <r>
          <rPr>
            <sz val="9"/>
            <color indexed="81"/>
            <rFont val="Tahoma"/>
            <family val="2"/>
          </rPr>
          <t xml:space="preserve">
Why it has high engagement?
- Tagged relevant people and authors
- Showing numbers at the cover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C4" authorId="0" shapeId="0" xr:uid="{FF51B398-C697-4F67-A6E3-4831687D08AB}">
      <text>
        <r>
          <rPr>
            <sz val="12"/>
            <color rgb="FF000000"/>
            <rFont val="Calibri"/>
            <family val="2"/>
          </rPr>
          <t>3rd engagement https://www.socialmediaexaminer.com/youtube-ranking-how-to-get-more-views-on-youtube-sean-cannell/
======</t>
        </r>
      </text>
    </comment>
    <comment ref="D4" authorId="0" shapeId="0" xr:uid="{EC203F61-6A8D-4783-BC5C-259DFC2740FC}">
      <text>
        <r>
          <rPr>
            <sz val="12"/>
            <color rgb="FF000000"/>
            <rFont val="Calibri"/>
            <family val="2"/>
          </rPr>
          <t>2nd best engagement https://www.socialmediaexaminer.com/youtube-ranking-how-to-get-more-views-on-youtube-sean-cannell/
======</t>
        </r>
      </text>
    </comment>
    <comment ref="F4" authorId="0" shapeId="0" xr:uid="{B81E6D6E-C4E6-479F-9A3A-3D24C09AFAC9}">
      <text>
        <r>
          <rPr>
            <sz val="12"/>
            <color rgb="FF000000"/>
            <rFont val="Calibri"/>
            <family val="2"/>
          </rPr>
          <t>1st best engagment - according https://www.socialmediaexaminer.com/youtube-ranking-how-to-get-more-views-on-youtube-sean-cannell/
======</t>
        </r>
      </text>
    </comment>
    <comment ref="F13" authorId="0" shapeId="0" xr:uid="{E2C87FEA-CDDA-4CA3-9D0A-10657268CDA0}">
      <text>
        <r>
          <rPr>
            <sz val="12"/>
            <color rgb="FF000000"/>
            <rFont val="Calibri"/>
            <family val="2"/>
          </rPr>
          <t>======
ID#AAAAMQYCwmk
    (2021-05-03 14:33:12)
Most of the new videos are short (3 minutes)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User</author>
  </authors>
  <commentList>
    <comment ref="C28" authorId="0" shapeId="0" xr:uid="{3FB95B1A-689A-4B97-A8A2-DD8F2B7B01EA}">
      <text>
        <r>
          <rPr>
            <sz val="12"/>
            <color rgb="FF000000"/>
            <rFont val="Calibri"/>
            <family val="2"/>
          </rPr>
          <t xml:space="preserve">======
</t>
        </r>
        <r>
          <rPr>
            <sz val="12"/>
            <color rgb="FF000000"/>
            <rFont val="Calibri"/>
            <family val="2"/>
          </rPr>
          <t xml:space="preserve">ID#AAAAMQYCwpM
</t>
        </r>
        <r>
          <rPr>
            <sz val="12"/>
            <color rgb="FF000000"/>
            <rFont val="Calibri"/>
            <family val="2"/>
          </rPr>
          <t xml:space="preserve">    (2021-05-03 14:33:12)
</t>
        </r>
        <r>
          <rPr>
            <sz val="12"/>
            <color rgb="FF000000"/>
            <rFont val="Calibri"/>
            <family val="2"/>
          </rPr>
          <t>https://cutt.ly/CIPS-PP5</t>
        </r>
      </text>
    </comment>
    <comment ref="HZ49" authorId="1" shapeId="0" xr:uid="{FEE50858-47BD-4324-94AA-B99FFC92B50E}">
      <text>
        <r>
          <rPr>
            <b/>
            <sz val="9"/>
            <color indexed="81"/>
            <rFont val="Tahoma"/>
            <family val="2"/>
          </rPr>
          <t>User:</t>
        </r>
        <r>
          <rPr>
            <sz val="9"/>
            <color indexed="81"/>
            <rFont val="Tahoma"/>
            <family val="2"/>
          </rPr>
          <t xml:space="preserve">
29:52</t>
        </r>
      </text>
    </comment>
    <comment ref="GO97" authorId="0" shapeId="0" xr:uid="{AA4AB985-7B82-4B50-B567-207A7F11D66F}">
      <text>
        <r>
          <rPr>
            <sz val="12"/>
            <color rgb="FF000000"/>
            <rFont val="Calibri"/>
            <family val="2"/>
          </rPr>
          <t>======
ID#AAAANSiJaLI
Eky Triwulan    (2021-07-13 01:43:52)
@nina.natasya@cips-indonesia.org ini ada kok di GA. Next biar gampang ketemu search aja sesuai judulnya dan double cek linknya untuk mastiin itu page yg bener atau ngga ya :)
_Assigned to Nina Natasya_</t>
        </r>
      </text>
    </comment>
    <comment ref="GN98" authorId="0" shapeId="0" xr:uid="{52CC47DD-A76D-4179-9BEE-1836D6B08405}">
      <text>
        <r>
          <rPr>
            <sz val="12"/>
            <color rgb="FF000000"/>
            <rFont val="Calibri"/>
            <family val="2"/>
          </rPr>
          <t>======
ID#AAAANSiJaKs
Eky Triwulan    (2021-07-13 01:37:07)
@nina.natasya@cips-indonesia.org ini bhs inggris, salah row. Aku delete ya. Next lebih hati2 aja.
_Assigned to Nina Natasya_</t>
        </r>
      </text>
    </comment>
    <comment ref="GK120" authorId="0" shapeId="0" xr:uid="{00498607-7710-4F80-B2CB-5B8CFE4D2E8D}">
      <text>
        <r>
          <rPr>
            <sz val="12"/>
            <color rgb="FF000000"/>
            <rFont val="Calibri"/>
            <family val="2"/>
          </rPr>
          <t>======
ID#AAAANBbxFWU
Eky Triwulan    (2021-07-12 02:08:13)
@nina.natasya@cips-indonesia.org ini bhs indo, salah row nin.
_Assigned to Nina Natasya_</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B232" authorId="0" shapeId="0" xr:uid="{4928FD7A-263F-4542-B8FD-875B40AC4B1F}">
      <text>
        <r>
          <rPr>
            <sz val="12"/>
            <color rgb="FF000000"/>
            <rFont val="Calibri"/>
            <family val="2"/>
          </rPr>
          <t xml:space="preserve">======
</t>
        </r>
        <r>
          <rPr>
            <sz val="12"/>
            <color rgb="FF000000"/>
            <rFont val="Calibri"/>
            <family val="2"/>
          </rPr>
          <t xml:space="preserve">ID#AAAAMQYCwpM
</t>
        </r>
        <r>
          <rPr>
            <sz val="12"/>
            <color rgb="FF000000"/>
            <rFont val="Calibri"/>
            <family val="2"/>
          </rPr>
          <t xml:space="preserve">    (2021-05-03 14:33:12)
</t>
        </r>
        <r>
          <rPr>
            <sz val="12"/>
            <color rgb="FF000000"/>
            <rFont val="Calibri"/>
            <family val="2"/>
          </rPr>
          <t>https://cutt.ly/CIPS-PP5</t>
        </r>
      </text>
    </comment>
    <comment ref="B457" authorId="0" shapeId="0" xr:uid="{50046EFD-38CF-4FE4-AAEC-F717AAE86466}">
      <text>
        <r>
          <rPr>
            <sz val="12"/>
            <color rgb="FF000000"/>
            <rFont val="Calibri"/>
            <family val="2"/>
          </rPr>
          <t>======
ID#AAAAMQYCwpM
    (2021-05-03 14:33:12)
https://cutt.ly/CIPS-PP5</t>
        </r>
      </text>
    </comment>
    <comment ref="B577" authorId="0" shapeId="0" xr:uid="{2D067858-1E48-4182-9F96-90335C7C0B5A}">
      <text>
        <r>
          <rPr>
            <sz val="12"/>
            <color rgb="FF000000"/>
            <rFont val="Calibri"/>
            <family val="2"/>
          </rPr>
          <t>======
ID#AAAAMQYCwpM
    (2021-05-03 14:33:12)
https://cutt.ly/CIPS-PP5</t>
        </r>
      </text>
    </comment>
    <comment ref="B697" authorId="0" shapeId="0" xr:uid="{AFF1043A-ADC9-4C61-A692-0DC432659B85}">
      <text>
        <r>
          <rPr>
            <sz val="12"/>
            <color rgb="FF000000"/>
            <rFont val="Calibri"/>
            <family val="2"/>
          </rPr>
          <t>======
ID#AAAAMQYCwpM
    (2021-05-03 14:33:12)
https://cutt.ly/CIPS-PP5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<sst xmlns="http://schemas.openxmlformats.org/spreadsheetml/2006/main" count="14816" uniqueCount="4077">
  <si>
    <t>Link</t>
  </si>
  <si>
    <t>Title</t>
  </si>
  <si>
    <t>Code</t>
  </si>
  <si>
    <t>EN(D)</t>
  </si>
  <si>
    <t>EN(V)</t>
  </si>
  <si>
    <t>EN(TMS)</t>
  </si>
  <si>
    <t>INA(D)</t>
  </si>
  <si>
    <t>INA(V)</t>
  </si>
  <si>
    <t>INA(TMS)</t>
  </si>
  <si>
    <t>Neliti</t>
  </si>
  <si>
    <t>CIPS Annual Report 2016</t>
  </si>
  <si>
    <t>CIPS Annual Report 2018</t>
  </si>
  <si>
    <t>CIPS Financial Statements - 2017 - Audit</t>
  </si>
  <si>
    <t>CIPS Financial Statements - 2018 - Audit</t>
  </si>
  <si>
    <t>CIPS Financial Report 2019</t>
  </si>
  <si>
    <t>MK9</t>
  </si>
  <si>
    <t>PP9</t>
  </si>
  <si>
    <t>MK8</t>
  </si>
  <si>
    <t>PP8</t>
  </si>
  <si>
    <t>MD2</t>
  </si>
  <si>
    <t>DP2</t>
  </si>
  <si>
    <t>MK7</t>
  </si>
  <si>
    <t>PP7</t>
  </si>
  <si>
    <t>MK6</t>
  </si>
  <si>
    <t>PP6</t>
  </si>
  <si>
    <t>PP3</t>
  </si>
  <si>
    <t>MK3</t>
  </si>
  <si>
    <t>PP2</t>
  </si>
  <si>
    <t>MK2</t>
  </si>
  <si>
    <t>PP4</t>
  </si>
  <si>
    <t>MK4</t>
  </si>
  <si>
    <t>PP1</t>
  </si>
  <si>
    <t>DP1</t>
  </si>
  <si>
    <t>MD1</t>
  </si>
  <si>
    <t>PP5</t>
  </si>
  <si>
    <t>MK5</t>
  </si>
  <si>
    <t>MD3</t>
  </si>
  <si>
    <t>DP3</t>
  </si>
  <si>
    <t>MD5</t>
  </si>
  <si>
    <t>DP5</t>
  </si>
  <si>
    <t>DP4</t>
  </si>
  <si>
    <t>MD7</t>
  </si>
  <si>
    <t>DP7</t>
  </si>
  <si>
    <t>DP8</t>
  </si>
  <si>
    <t>MD8</t>
  </si>
  <si>
    <t>ITB</t>
  </si>
  <si>
    <t>DP9</t>
  </si>
  <si>
    <t>MD9</t>
  </si>
  <si>
    <t>DP6</t>
  </si>
  <si>
    <t>MD6</t>
  </si>
  <si>
    <t>PB1</t>
  </si>
  <si>
    <t>RK1</t>
  </si>
  <si>
    <t>PB2</t>
  </si>
  <si>
    <t>RK2</t>
  </si>
  <si>
    <t>PB3</t>
  </si>
  <si>
    <t>RK3</t>
  </si>
  <si>
    <t>PB4</t>
  </si>
  <si>
    <t>RK4</t>
  </si>
  <si>
    <t>RK5</t>
  </si>
  <si>
    <t>RK6</t>
  </si>
  <si>
    <t>PB6</t>
  </si>
  <si>
    <t>MK32</t>
  </si>
  <si>
    <t>PP32</t>
  </si>
  <si>
    <t>MK31</t>
  </si>
  <si>
    <t>PP31</t>
  </si>
  <si>
    <t>MK30</t>
  </si>
  <si>
    <t>PP30</t>
  </si>
  <si>
    <t>MK29</t>
  </si>
  <si>
    <t>PP29</t>
  </si>
  <si>
    <t>MK28</t>
  </si>
  <si>
    <t>PP28</t>
  </si>
  <si>
    <t>MK27</t>
  </si>
  <si>
    <t>PP27</t>
  </si>
  <si>
    <t>MK26</t>
  </si>
  <si>
    <t>PP26</t>
  </si>
  <si>
    <t>PP25</t>
  </si>
  <si>
    <t>PP24</t>
  </si>
  <si>
    <t>MK24</t>
  </si>
  <si>
    <t>MK23</t>
  </si>
  <si>
    <t>PP23</t>
  </si>
  <si>
    <t>PP22</t>
  </si>
  <si>
    <t>MK22</t>
  </si>
  <si>
    <t>PP21</t>
  </si>
  <si>
    <t>MK21</t>
  </si>
  <si>
    <t>PP19</t>
  </si>
  <si>
    <t>PP20</t>
  </si>
  <si>
    <t>MK20</t>
  </si>
  <si>
    <t>PP17</t>
  </si>
  <si>
    <t>MK17</t>
  </si>
  <si>
    <t>PP18</t>
  </si>
  <si>
    <t>MK18</t>
  </si>
  <si>
    <t>PP15</t>
  </si>
  <si>
    <t>MK15</t>
  </si>
  <si>
    <t>PP16</t>
  </si>
  <si>
    <t>MK16</t>
  </si>
  <si>
    <t>MK14</t>
  </si>
  <si>
    <t>PP14</t>
  </si>
  <si>
    <t>MK13</t>
  </si>
  <si>
    <t>PP13</t>
  </si>
  <si>
    <t>PP11</t>
  </si>
  <si>
    <t>MK11</t>
  </si>
  <si>
    <t>PP10</t>
  </si>
  <si>
    <t>MK10</t>
  </si>
  <si>
    <t>PP12</t>
  </si>
  <si>
    <t>MK12</t>
  </si>
  <si>
    <t>Perlindungan Bagi Petani: Skema Sosial</t>
  </si>
  <si>
    <t>Protecting the Farmers: Social Scheme</t>
  </si>
  <si>
    <t>Mecegah Banjir dan Tanah Longsor</t>
  </si>
  <si>
    <t>Containing Floods and Landslides in Dieng</t>
  </si>
  <si>
    <t>Esai Esensi Pengalaman Migrasi</t>
  </si>
  <si>
    <t>The Essence of Experience</t>
  </si>
  <si>
    <t>Sekolah Swasta Berbiaya Rendah – Studi Kasus di Jakarta</t>
  </si>
  <si>
    <t>Low-cost Private School – Study Case in Jakarta</t>
  </si>
  <si>
    <t>Dampak Negatif Penetapan RUU Larangan Minuman Beralkohol terhadap Kesehatan dan Keselamatan Masyarakat Indonesia: Sebuah Kajian di Enam Kota</t>
  </si>
  <si>
    <t>Negative Effects of the proposed Alcohol Prohibition Bill on Safety and Public Health in Indonesia: Studies in Six Cities</t>
  </si>
  <si>
    <t>Deaths and Injuries by Counterfeit Alcohol and Oplosan – Potential Consequences of an Alcohol Prohibition in Indonesia</t>
  </si>
  <si>
    <t>Cedera dan Kematian akibat Minuman Beralkohol Palsu dan Oplosan – Potensi Dampak Pelarangan Minuman Beralkohol di Indonesia</t>
  </si>
  <si>
    <t>Forest Ownership and Management in Indonesia</t>
  </si>
  <si>
    <t xml:space="preserve">Kepemilikan dan Pengelolaan Hutan di Indonesia
</t>
  </si>
  <si>
    <t>Property Rights and Deforestation Implementing Community Forestry in Indonesia</t>
  </si>
  <si>
    <t>Studi Kasus: Hak Kepemilikan dan Deforestasi: Penerapan Hutan Kemasyarakatan di Indonesia</t>
  </si>
  <si>
    <t>Reducing the Financial Burden of Indonesian Migrant Workers</t>
  </si>
  <si>
    <t xml:space="preserve"> Mengurangi Beban Finansial Tenaga Kerja Indonesia (TKI): Usulan Kebijakan Untuk Pertumbuhan Inklusif dan Kemakmuran Pedesaan Indonesia</t>
  </si>
  <si>
    <t>Prohibition Harms the Weakest: Does Consumer Irrationality Justify the War on Drugs (Jeffrey Miron)</t>
  </si>
  <si>
    <t>Pelarangan Merugikan Masyarakat yang Lemah: Dampak Kebijakan Pelarangan atas Konsumen Irasional</t>
  </si>
  <si>
    <t>Empowering Parents: Innovative Policies to Improve School Quality and Funding</t>
  </si>
  <si>
    <t>Memberdayakan Orang Tua: Kebijakan Inovatif untuk Meningkatkan Kualitas dan Pendanaan Sekolah</t>
  </si>
  <si>
    <t>Rice Policy Reform : Removing Restrictions on Rice Trade in Indonesia</t>
  </si>
  <si>
    <t>Reformasi Kebijakan Beras : Menghapuskan Pembatasan Perdagangan Beras di Indonesia</t>
  </si>
  <si>
    <t>Providing Access to Quality Education through Low Cost Private Schools</t>
  </si>
  <si>
    <t>Penyediaan Akses terhadap Pendidikan Berkualitas lewat Sekolah Swasta Berbiaya Rendah</t>
  </si>
  <si>
    <t>Policy Reform to Lower Beef Prices in Indonesia</t>
  </si>
  <si>
    <t>Menghapus Pembatasan Perdagangan untuk Menurunkan Harga Daging Sapi di Indonesia</t>
  </si>
  <si>
    <t>Fighting Unrecorded Alcohol: Bandung, West Java</t>
  </si>
  <si>
    <t>Memerangi Alkohol Ilegal</t>
  </si>
  <si>
    <t>Underage and Unrecorded Alcohol</t>
  </si>
  <si>
    <t>Di bawah Umur dan Ilegal</t>
  </si>
  <si>
    <t>Reformasi Kebijakan untuk Menurunkan Harga Gula di Indonesia</t>
  </si>
  <si>
    <t>Policy Reform to Lower Sugar Prices in Indonesia</t>
  </si>
  <si>
    <t>Penguatan Kebijakan Ketahanan Pangan: Reformasi Mekanisme Penyaluran Benih Jagung Hibrida</t>
  </si>
  <si>
    <t>Strengthening Food Security Policy: Reforms on Hybrid Maize Seeds Delivery Mechanism</t>
  </si>
  <si>
    <t>Reformasi Kebijakan pada Industri Unggas di Indonesia</t>
  </si>
  <si>
    <t>Policy Reform on Poultry Industry in Indonesia</t>
  </si>
  <si>
    <t>Mereformasi Kebijakan Perdagangan untuk Menurunkan Harga Jagung di Indonesia</t>
  </si>
  <si>
    <t>Reforming Trade Policy to Lower Maize Prices in Indonesia</t>
  </si>
  <si>
    <t>Mengurangi Stunting dengan Reformasi Perdagangan</t>
  </si>
  <si>
    <t>Reducing Stunting with Policy Reform</t>
  </si>
  <si>
    <t>A Situational Analysis of the Current Information Uptake in th Education Policymaking</t>
  </si>
  <si>
    <t>A Practical Guide for Information Uptake in the Indonesian Education Policymaking Process</t>
  </si>
  <si>
    <t>Mengoptimalkan Penggunaan Tanah Kas Desa: Studi Kasus Lima Desa di Jawa Tengah</t>
  </si>
  <si>
    <t>Optimizing the Use of Village Treasury Land: Case Study of Five Villages in Central Java</t>
  </si>
  <si>
    <t>Prospek dan Tantangan Padi Hibrida di Indonesia</t>
  </si>
  <si>
    <t>Expanding Hybrid Rice Production in Indonesia</t>
  </si>
  <si>
    <t>Memperbaiki Data Pangan Indonesia Lewat Metode Kerangka Sampel Area</t>
  </si>
  <si>
    <t>Improving Indonesia’s Food Statistics through the Area
Sampling Frame Method</t>
  </si>
  <si>
    <t>Chinese Investments in Indonesia’s Fintech Sector: Their Interaction with Indonesia’s Evolving Regulatory Governance</t>
  </si>
  <si>
    <t>Investasi Cina di Sektor Fintech Indonesia</t>
  </si>
  <si>
    <t>Memerangi Alkohol Ilegal dengan Penegakan Hukum: Studi Kasus di Wilayah Bandung Raya</t>
  </si>
  <si>
    <t>Combating Unrecorded Alcohol Through Law Enforcement: A Case Study in Greater Bandung</t>
  </si>
  <si>
    <t>PRIVATE SECTOR INITIATIVES
TO BOOST PRODUCTIVITY OF COCOA,
COFFEE, AND RUBBER IN INDONESIA</t>
  </si>
  <si>
    <t>INISIATIF SEKTOR SWASTA UNTUK
MENINGKATKAN PRODUKTIVITAS
KAKAO, KOPI, DAN KARET DI INDONESIA</t>
  </si>
  <si>
    <t>Effectiveness of State Trading Enterprises in Achieving Food Security: Case Studies from Bernas in Malaysia and Bulog in Indonesia</t>
  </si>
  <si>
    <t>Effects of the Pesantren Law on Indonesia’s Education System – A Projection</t>
  </si>
  <si>
    <t>Dampak Undang-Undang Pesantren Terhadap Sistem Pendidikan Indonesia – Sebuah Proyeksi</t>
  </si>
  <si>
    <t>Ekonomi Politik Kebijakan Beras di Indonesia: Perspektif Masyarakat Ekonomi ASEAN</t>
  </si>
  <si>
    <t>Dampak Tingginya Harga Pangan terhadap Bantuan Pangan Non-Tunai (BPNT) di Indonesia - Studi Kasus di Nusa Tenggara Timur</t>
  </si>
  <si>
    <t>Indonesian Food Trade Policy during COVID-19</t>
  </si>
  <si>
    <t>Kebijakan Perdagangan Pangan Indonesia saat Covid-19</t>
  </si>
  <si>
    <t>Addressing Distance Learning Barriers in Indonesia Amid the Covid-19 Pandemic</t>
  </si>
  <si>
    <t>Mengkaji Hambatan Pembelajaran Jarak Jauh di Indonesia di Masa Pandemi Covid-19</t>
  </si>
  <si>
    <t>Mitigating Food Supply Chain Disruptions Amid Covid-19</t>
  </si>
  <si>
    <t>Penanganan Gangguan Rantai Pasok Pangan di masa Pembatasan Sosial terkait Pandemi Covid-19</t>
  </si>
  <si>
    <t>Protecting People: Promoting Digital Consumer Rights</t>
  </si>
  <si>
    <t>Melindungi Masyarakat: Memajukan Hak-Hak Konsumen Digital</t>
  </si>
  <si>
    <t>Promoting Food Safety in Indonesia’s Online Food Delivery Services</t>
  </si>
  <si>
    <t>Memajukan Keamanan Pangan pada Layanan Pesan Antar
Makanan Daring di Indonesia</t>
  </si>
  <si>
    <t>A Policy Perspective on Tobacco Farming and Public Health in Indonesia</t>
  </si>
  <si>
    <t>Primum Non Nocere: Sebuah Pendekatan Kebijakan untuk Investasi Farmasi di Indonesia</t>
  </si>
  <si>
    <t>Perjanjian Regional Comprehensive Economic Partnership (RCEP): Peluangnya bagi Indonesia dan Langkah Pemanfaatannya  Sebuah Perspektif Internal</t>
  </si>
  <si>
    <t>RCEP: The Opportunity for Indonesia and Steps of Its Implementation, An Insider’s Perspective</t>
  </si>
  <si>
    <t xml:space="preserve">Co-regulating the Indonesian Digital Economy
</t>
  </si>
  <si>
    <t>Pengaturan Bersama Ekonomi Digital Indonesia</t>
  </si>
  <si>
    <t>Policy Reforms for Safe Online Access to Alcoholic Beverages in Indonesia</t>
  </si>
  <si>
    <t>Reformasi Kebijakan untuk Akses Online Minuman Beralkohol yang Aman di Indonesia</t>
  </si>
  <si>
    <t>The Government’s Role in the Indonesian Rice Supply Chain</t>
  </si>
  <si>
    <t>Peran Pemerintah dalam Rantai Pasok Beras Indonesia</t>
  </si>
  <si>
    <t>9:26</t>
  </si>
  <si>
    <t>2:26</t>
  </si>
  <si>
    <t>0:01</t>
  </si>
  <si>
    <t>5:48</t>
  </si>
  <si>
    <t>2:40</t>
  </si>
  <si>
    <t>1:56</t>
  </si>
  <si>
    <t>0:22</t>
  </si>
  <si>
    <t>0:54</t>
  </si>
  <si>
    <t>1:40</t>
  </si>
  <si>
    <t>1:17</t>
  </si>
  <si>
    <t>1:28</t>
  </si>
  <si>
    <t>2:39</t>
  </si>
  <si>
    <t>0:33</t>
  </si>
  <si>
    <t>9:20</t>
  </si>
  <si>
    <t>2:58</t>
  </si>
  <si>
    <t>0:08</t>
  </si>
  <si>
    <t>0:11</t>
  </si>
  <si>
    <t>0:38</t>
  </si>
  <si>
    <t>0:25</t>
  </si>
  <si>
    <t>29:38</t>
  </si>
  <si>
    <t>4:05</t>
  </si>
  <si>
    <t>0:18</t>
  </si>
  <si>
    <t>6:27</t>
  </si>
  <si>
    <t>0:32</t>
  </si>
  <si>
    <t>0:42</t>
  </si>
  <si>
    <t>0:21</t>
  </si>
  <si>
    <t>0:44</t>
  </si>
  <si>
    <t>0:03</t>
  </si>
  <si>
    <t>1:42</t>
  </si>
  <si>
    <t>2:42</t>
  </si>
  <si>
    <t>1:15</t>
  </si>
  <si>
    <t>0:45</t>
  </si>
  <si>
    <t>0:51</t>
  </si>
  <si>
    <t>1:38</t>
  </si>
  <si>
    <t>0:26</t>
  </si>
  <si>
    <t>0:53</t>
  </si>
  <si>
    <t>03:09</t>
  </si>
  <si>
    <t>1:54</t>
  </si>
  <si>
    <t>5:20</t>
  </si>
  <si>
    <t>2:59</t>
  </si>
  <si>
    <t>1:11</t>
  </si>
  <si>
    <t>9:06</t>
  </si>
  <si>
    <t>6:22</t>
  </si>
  <si>
    <t>3:18</t>
  </si>
  <si>
    <t>0:36</t>
  </si>
  <si>
    <t>4:57</t>
  </si>
  <si>
    <t>11:14</t>
  </si>
  <si>
    <t>7:33</t>
  </si>
  <si>
    <t>7:23</t>
  </si>
  <si>
    <t>0:43</t>
  </si>
  <si>
    <t>0:46</t>
  </si>
  <si>
    <t>21:14</t>
  </si>
  <si>
    <t>8:45</t>
  </si>
  <si>
    <t>05:40</t>
  </si>
  <si>
    <t>0:47</t>
  </si>
  <si>
    <t>0:37</t>
  </si>
  <si>
    <t>0:40</t>
  </si>
  <si>
    <t>4:25</t>
  </si>
  <si>
    <t>0:16</t>
  </si>
  <si>
    <t>8:13</t>
  </si>
  <si>
    <t>3:30</t>
  </si>
  <si>
    <t>24:56</t>
  </si>
  <si>
    <t>0:29</t>
  </si>
  <si>
    <t>0:49</t>
  </si>
  <si>
    <t>5:49</t>
  </si>
  <si>
    <t>17:03</t>
  </si>
  <si>
    <t>0:58</t>
  </si>
  <si>
    <t>3:10</t>
  </si>
  <si>
    <t>1:04</t>
  </si>
  <si>
    <t>4:10</t>
  </si>
  <si>
    <t>7:20</t>
  </si>
  <si>
    <t>1:07</t>
  </si>
  <si>
    <t>2:43</t>
  </si>
  <si>
    <t>0:07</t>
  </si>
  <si>
    <t>19:02</t>
  </si>
  <si>
    <t>3:51</t>
  </si>
  <si>
    <t>1:01</t>
  </si>
  <si>
    <t>1:21</t>
  </si>
  <si>
    <t>4:09</t>
  </si>
  <si>
    <t>5:05</t>
  </si>
  <si>
    <t>4:24</t>
  </si>
  <si>
    <t>2:10</t>
  </si>
  <si>
    <t>3:01</t>
  </si>
  <si>
    <t>0:10</t>
  </si>
  <si>
    <t>1:06</t>
  </si>
  <si>
    <t>6:14</t>
  </si>
  <si>
    <t>5:50</t>
  </si>
  <si>
    <t>3:56</t>
  </si>
  <si>
    <t>1:26</t>
  </si>
  <si>
    <t>2:14</t>
  </si>
  <si>
    <t>1:32</t>
  </si>
  <si>
    <t>3:28</t>
  </si>
  <si>
    <t>0:15</t>
  </si>
  <si>
    <t>1:41</t>
  </si>
  <si>
    <t>2:05</t>
  </si>
  <si>
    <t>7:12</t>
  </si>
  <si>
    <t>4:11</t>
  </si>
  <si>
    <t>4:13</t>
  </si>
  <si>
    <t>0:35</t>
  </si>
  <si>
    <t>0:27</t>
  </si>
  <si>
    <t>6:59</t>
  </si>
  <si>
    <t>3:15</t>
  </si>
  <si>
    <t>8:59</t>
  </si>
  <si>
    <t>1:46</t>
  </si>
  <si>
    <t>11:11</t>
  </si>
  <si>
    <t>1:43</t>
  </si>
  <si>
    <t>4:27</t>
  </si>
  <si>
    <t>4:30</t>
  </si>
  <si>
    <t>1:49</t>
  </si>
  <si>
    <t>5:15</t>
  </si>
  <si>
    <t>2:51</t>
  </si>
  <si>
    <t>3:32</t>
  </si>
  <si>
    <t>1:34</t>
  </si>
  <si>
    <t>7:50</t>
  </si>
  <si>
    <t>6:51</t>
  </si>
  <si>
    <t>6:34</t>
  </si>
  <si>
    <t>5:21</t>
  </si>
  <si>
    <t>4:07</t>
  </si>
  <si>
    <t>5:40</t>
  </si>
  <si>
    <t>5:14</t>
  </si>
  <si>
    <t>7:53</t>
  </si>
  <si>
    <t>7:56</t>
  </si>
  <si>
    <t>8:28</t>
  </si>
  <si>
    <t>6:19</t>
  </si>
  <si>
    <t>3:09</t>
  </si>
  <si>
    <t>4:21</t>
  </si>
  <si>
    <t>1:45</t>
  </si>
  <si>
    <t>3:07</t>
  </si>
  <si>
    <t>3:54</t>
  </si>
  <si>
    <t>4:17</t>
  </si>
  <si>
    <t>6:31</t>
  </si>
  <si>
    <t>4:51</t>
  </si>
  <si>
    <t>3:14</t>
  </si>
  <si>
    <t>3:25</t>
  </si>
  <si>
    <t>4:26</t>
  </si>
  <si>
    <t>4:54</t>
  </si>
  <si>
    <t>0:52</t>
  </si>
  <si>
    <t>3:35</t>
  </si>
  <si>
    <t>0:56</t>
  </si>
  <si>
    <t>1:30</t>
  </si>
  <si>
    <t>5:42</t>
  </si>
  <si>
    <t>2:37</t>
  </si>
  <si>
    <t>3:19</t>
  </si>
  <si>
    <t>3:26</t>
  </si>
  <si>
    <t>2:35</t>
  </si>
  <si>
    <t>2:48</t>
  </si>
  <si>
    <t>7:55</t>
  </si>
  <si>
    <t>1:12</t>
  </si>
  <si>
    <t>5:00</t>
  </si>
  <si>
    <t>0:59</t>
  </si>
  <si>
    <t>14:32</t>
  </si>
  <si>
    <t>11:01</t>
  </si>
  <si>
    <t>9:05</t>
  </si>
  <si>
    <t>10:40</t>
  </si>
  <si>
    <t>3:43</t>
  </si>
  <si>
    <t>4:33</t>
  </si>
  <si>
    <t>2:03</t>
  </si>
  <si>
    <t>3:20</t>
  </si>
  <si>
    <t>3:11</t>
  </si>
  <si>
    <t>8:12</t>
  </si>
  <si>
    <t>2:27</t>
  </si>
  <si>
    <t>3:00</t>
  </si>
  <si>
    <t>4:19</t>
  </si>
  <si>
    <t>0:30</t>
  </si>
  <si>
    <t>7:19</t>
  </si>
  <si>
    <t>0:12</t>
  </si>
  <si>
    <t>2:36</t>
  </si>
  <si>
    <t>3:37</t>
  </si>
  <si>
    <t>2:49</t>
  </si>
  <si>
    <t>3:45</t>
  </si>
  <si>
    <t>5:11</t>
  </si>
  <si>
    <t>3:44</t>
  </si>
  <si>
    <t>0:39</t>
  </si>
  <si>
    <t>1:36</t>
  </si>
  <si>
    <t>3:03</t>
  </si>
  <si>
    <t>7:24</t>
  </si>
  <si>
    <t>1:08</t>
  </si>
  <si>
    <t>1:02</t>
  </si>
  <si>
    <t>5:07</t>
  </si>
  <si>
    <t>2:47</t>
  </si>
  <si>
    <t>10:10</t>
  </si>
  <si>
    <t>2:21</t>
  </si>
  <si>
    <t>5:10</t>
  </si>
  <si>
    <t>5:29</t>
  </si>
  <si>
    <t>2:32</t>
  </si>
  <si>
    <t>5:36</t>
  </si>
  <si>
    <t>7:30</t>
  </si>
  <si>
    <t>3:05</t>
  </si>
  <si>
    <t>3:27</t>
  </si>
  <si>
    <t>5:22</t>
  </si>
  <si>
    <t>4:39</t>
  </si>
  <si>
    <t>3:38</t>
  </si>
  <si>
    <t>05:11</t>
  </si>
  <si>
    <t>8:10</t>
  </si>
  <si>
    <t>4:58</t>
  </si>
  <si>
    <t>2:34</t>
  </si>
  <si>
    <t>4:42</t>
  </si>
  <si>
    <t>3:08</t>
  </si>
  <si>
    <t>4:28</t>
  </si>
  <si>
    <t>1:58</t>
  </si>
  <si>
    <t>3:39</t>
  </si>
  <si>
    <t>4:16</t>
  </si>
  <si>
    <t>PB 7</t>
  </si>
  <si>
    <t>Data Privacy in the Indonesian Personal Data Protection Legislation</t>
  </si>
  <si>
    <t>RK 7</t>
  </si>
  <si>
    <t>PP 33</t>
  </si>
  <si>
    <t>MK 33</t>
  </si>
  <si>
    <t>PP 34</t>
  </si>
  <si>
    <t>MK 34</t>
  </si>
  <si>
    <t>PP 35</t>
  </si>
  <si>
    <t>MK 35</t>
  </si>
  <si>
    <t>PP 36</t>
  </si>
  <si>
    <t>MK 36</t>
  </si>
  <si>
    <t>PB 8</t>
  </si>
  <si>
    <t>Who is Responsible for User-Generated Content on Digital Platforms in Indonesia?</t>
  </si>
  <si>
    <t>RK 8</t>
  </si>
  <si>
    <t>Siapa yang Bertanggung Jawab atas Konten Buatan Pengguna (UGC) pada Platform Digital di Indonesia?</t>
  </si>
  <si>
    <t>PB 9</t>
  </si>
  <si>
    <t>Cybersecurity Protection in Indonesia</t>
  </si>
  <si>
    <t>RK 9</t>
  </si>
  <si>
    <t>Perlindungan Keamanan Siber di Indonesia</t>
  </si>
  <si>
    <t>PB 10</t>
  </si>
  <si>
    <t>RK 10</t>
  </si>
  <si>
    <t>PB 11</t>
  </si>
  <si>
    <t>RK 11</t>
  </si>
  <si>
    <t>DP 10</t>
  </si>
  <si>
    <t>MD 10</t>
  </si>
  <si>
    <t>PP37</t>
  </si>
  <si>
    <t>Food and Horticulture Crop Productivity in Indonesia</t>
  </si>
  <si>
    <t>MK37</t>
  </si>
  <si>
    <t>Produktivitas Tanaman Pangan dan Hortikultura</t>
  </si>
  <si>
    <t>Kerahasiaan Data dalam Peraturan Perundang-Undangan Perlindungan Data Pribadi di Indonesia</t>
  </si>
  <si>
    <t>Indonesia-Australia Comprehensive
Economic Partnership Agreement: Building the Powerhouse</t>
  </si>
  <si>
    <t>Perjanjian Kemitraan Ekonomi Komprehensif Indonesia-Australia: Membangun Poros Kekuatan</t>
  </si>
  <si>
    <t>Improving Consumer Protection for Low-Income Customers in P2P Lending</t>
  </si>
  <si>
    <t>Meningkatkan Perlindungan Konsumen Fintech P2P Lending Berpenghasilan Rendah</t>
  </si>
  <si>
    <t>Foreign Direct Investment in Indonesia’s Agriculture</t>
  </si>
  <si>
    <t>Penanaman Modal Asing di Sektor Pertanian Indonesia</t>
  </si>
  <si>
    <t>The Cost of Non-Tariff Measures on Food and Agriculture in Indonesia</t>
  </si>
  <si>
    <t>Biaya Hambatan Non-Tarif pada Perdagangan Pangan dan Pertanian di Indonesia</t>
  </si>
  <si>
    <t>Digital Taxation in Indonesia</t>
  </si>
  <si>
    <t>Pajak Digital di Indonesia</t>
  </si>
  <si>
    <t>Promoting Digital Literacy Skill for Students through Improved School Curriculum</t>
  </si>
  <si>
    <t>Memajukan Keterampilan Literasi Digital Siswa Melalui Pemutakhiran Kurikulum Sekolah</t>
  </si>
  <si>
    <t>Negative Effects of Non-Tariff Trade Barriers on the Welfare of Indonesians</t>
  </si>
  <si>
    <t>Dampak Negatif Kebijakan Perdagangan Non-Tarif terhadap Kesejahteraan Masyarakat Indonesia</t>
  </si>
  <si>
    <t>Views &amp; downloads tally:</t>
  </si>
  <si>
    <t>Year:</t>
  </si>
  <si>
    <t>View &amp; Download</t>
  </si>
  <si>
    <t>The Essense of Experience</t>
  </si>
  <si>
    <t>Reducing Deforestation by Strengthening Communal Property Rights: Forest Ownership and Management in Indonesia</t>
  </si>
  <si>
    <t>Implementing Community Forestry in Indonesia: the Tale of Two Villages</t>
  </si>
  <si>
    <t>Penerapan Hutan Kemasyarakatan di Indonesia: Kisah dari Dua Desa</t>
  </si>
  <si>
    <t>Providing Access to Quality Education through Low Cost Private Schools: A Case Study in Koja, North Jakarta</t>
  </si>
  <si>
    <t>Mereformasi kebijakan perdagangan untuk menurunkan harga jagung di Indonesia</t>
  </si>
  <si>
    <t>Reforming trade policy to lower Maize Prices in Indonesia</t>
  </si>
  <si>
    <t>Mengurangi Stunting melalui Reformasi Perdagangan: Analisis Harga Pangan dan Prevalensi Stunting di Indonesia</t>
  </si>
  <si>
    <t>Reducing Stunting through Trade Reforms: Analysis of Food Prices and Stunting Prevalence in Indonesia</t>
  </si>
  <si>
    <t>Peran Perdagangan Bebas dalam Menciptakan Kesejahteraan</t>
  </si>
  <si>
    <t>Improving Indonesia’s Food Statistics through the Area Sampling Frame Method</t>
  </si>
  <si>
    <t>Chinese Investments in Indonesia's Fintech Sector</t>
  </si>
  <si>
    <t>International Trade Barrier Index 2019: The Health and Price Effects of Indonesia's Trade Restrictions on Rice</t>
  </si>
  <si>
    <t>Private Sector Initiatives to Boost Productivity of Cocoa, Coffee, and Rubber in Indonesia</t>
  </si>
  <si>
    <t>Political Economy of Rice Policy in Indonesia: Perspective on the ASEAN Economic Community</t>
  </si>
  <si>
    <t>Effects of High Food Prices on Non-Cash Food Subsidies (BPNT) in Indonesia Case Study in East Nusa Tenggara - Case Study in East Nusa Tenggara</t>
  </si>
  <si>
    <t>Indonesian Food Trade Policy during Covid-19</t>
  </si>
  <si>
    <t>Attracting FDI Post Covid-19 by Simplifying Indonesia’s Regulatory Framework</t>
  </si>
  <si>
    <t>Menarik Penanaman Modal Asing (PMA) Pasca Covid-19 Melalui Penyederhanaan Kerangka Kerja Peraturan Indonesia</t>
  </si>
  <si>
    <t>Sebuah Perspektif Kebijakan terhadap Perkebunan Tembakau dan Kesehatan Masyarakat di Indonesia</t>
  </si>
  <si>
    <t>Co-regulating the Indonesian Digital Economy</t>
  </si>
  <si>
    <t>Kepemilikan dan Pengelolaan Hutan di Indonesia</t>
  </si>
  <si>
    <t>Mengurangi Beban Finansial Tenaga Kerja Indonesia (TKI): Usulan Kebijakan Untuk Pertumbuhan Inklusif dan Kemakmuran Pedesaan Indonesia</t>
  </si>
  <si>
    <t>Inisiatif Sektor Swasta untuk Meningkatkan Produktivitas Kakao, Kopi, dan Karet di Indonesia</t>
  </si>
  <si>
    <t>EN View</t>
  </si>
  <si>
    <t>EN Download</t>
  </si>
  <si>
    <t>INA View</t>
  </si>
  <si>
    <t>INA Download</t>
  </si>
  <si>
    <t>Podcast</t>
  </si>
  <si>
    <t>Date Published</t>
  </si>
  <si>
    <t>Instagram</t>
  </si>
  <si>
    <t>Youtube</t>
  </si>
  <si>
    <t>Facebook</t>
  </si>
  <si>
    <t>LinkedIn</t>
  </si>
  <si>
    <t>Twitter</t>
  </si>
  <si>
    <t>Views</t>
  </si>
  <si>
    <t>Impression</t>
  </si>
  <si>
    <t>Click Through Rate</t>
  </si>
  <si>
    <t>Paper CIPS Website - View &amp; Downloads</t>
  </si>
  <si>
    <t>Name</t>
  </si>
  <si>
    <t>Organization</t>
  </si>
  <si>
    <t>Type of Organization</t>
  </si>
  <si>
    <t>Link (Account/Post)</t>
  </si>
  <si>
    <t>Description Bio/Title</t>
  </si>
  <si>
    <t>On CIPS target stakeholders list? (yes/no)</t>
  </si>
  <si>
    <t>Social Media Stakeholders Engagement</t>
  </si>
  <si>
    <t># of Listeners</t>
  </si>
  <si>
    <t>Date Published
(mm/yy)</t>
  </si>
  <si>
    <t>Paper Neliti - Views &amp; Downloads</t>
  </si>
  <si>
    <t>Report Dateline</t>
  </si>
  <si>
    <t>Date</t>
  </si>
  <si>
    <t>Sekretariat Scaling Up Nutrition (SUN) Indonesia</t>
  </si>
  <si>
    <t>Scalling Up Nutririon (SUN) Indonesia under Bappenas</t>
  </si>
  <si>
    <t>Movement (initiative under the UN &amp; Bappenas)</t>
  </si>
  <si>
    <t>https://twitter.com/sun_indonesia</t>
  </si>
  <si>
    <t>A social media account from a movement under Bappenas to improve nutrition numbers in Indonesia</t>
  </si>
  <si>
    <t>NO</t>
  </si>
  <si>
    <t>Clarice Campbell</t>
  </si>
  <si>
    <t>Katalis &amp; Australia-Indonesia Youth Association</t>
  </si>
  <si>
    <t>Katalis (Economic Cooperation Program under IA-CEPA), AIYA (NGO)</t>
  </si>
  <si>
    <t>https://twitter.com/clariecam</t>
  </si>
  <si>
    <t>Lead Adviser for Skills 
@katalis_ia
 | President 
@aiya_national</t>
  </si>
  <si>
    <t>https://twitter.com/rineaudrine/status/1379433345428324355</t>
  </si>
  <si>
    <t>YES</t>
  </si>
  <si>
    <t>N/N</t>
  </si>
  <si>
    <t>Tifa Foundation</t>
  </si>
  <si>
    <t>Grant-making Organization</t>
  </si>
  <si>
    <t>https://twitter.com/TifaFoundation</t>
  </si>
  <si>
    <t>Yayasan Tifa adalah organisasi yang mempromosikan terwujudnya masyarakat terbuka melalui kerja sama di isu-isu strategis dengan berbagai organisasi masyarakat sipil di Indonesia, baik di tingkat nasional maupun lokal.</t>
  </si>
  <si>
    <t>https://twitter.com/TifaFoundation/status/1377240503628931074</t>
  </si>
  <si>
    <t>A. Khoirul Umam</t>
  </si>
  <si>
    <t>Institute for Democracy and Strategic Affairs (INDOSTRATEGIC) &amp; Paramadina University</t>
  </si>
  <si>
    <t>Research Institute</t>
  </si>
  <si>
    <t>https://twitter.com/AK_Umam</t>
  </si>
  <si>
    <t>Direktur Eksekutif Institute for Democracy &amp; Strategic Affairs (INDOSTRATEGIC); juga Dosen Ilmu Politik &amp; International Studies, Universitas Paramadina</t>
  </si>
  <si>
    <t>Public Policy</t>
  </si>
  <si>
    <t>ABC Indonesia</t>
  </si>
  <si>
    <t>Media</t>
  </si>
  <si>
    <t>https://twitter.com/abcaustralia_id</t>
  </si>
  <si>
    <t>Akun resmi Australian Broadcasting Corporation dalam bahasa Indonesia. Ikuti cerita yang akan memperkaya, menginspirasi dan menghibur Anda.</t>
  </si>
  <si>
    <t>Ni Made Marthini</t>
  </si>
  <si>
    <t>Ministry of Trade of Indonesia</t>
  </si>
  <si>
    <t>Government (Ministry)</t>
  </si>
  <si>
    <t>https://twitter.com/MadeMarthini</t>
  </si>
  <si>
    <t>Direktur Perundingan Bilateral</t>
  </si>
  <si>
    <t>https://twitter.com/cips_id/status/1384733661661040641</t>
  </si>
  <si>
    <t>Poltak Hotradero</t>
  </si>
  <si>
    <t>Indonesia Stock Exchange</t>
  </si>
  <si>
    <t>Stock Exchange</t>
  </si>
  <si>
    <t>https://twitter.com/hotradero</t>
  </si>
  <si>
    <t>Economist</t>
  </si>
  <si>
    <t>https://twitter.com/hotradero/status/1380531472591769601?s=20</t>
  </si>
  <si>
    <t>SINDOnews</t>
  </si>
  <si>
    <t>https://twitter.com/SINDOnews</t>
  </si>
  <si>
    <t>Local Media</t>
  </si>
  <si>
    <t>https://twitter.com/SINDOnews/status/1382711259817119749?s=20</t>
  </si>
  <si>
    <t>Wicaksena Bagus</t>
  </si>
  <si>
    <t>https://twitter.com/wicaksena</t>
  </si>
  <si>
    <t>"Office Head at Indonesian Trade Promotion Center in Lagos" (Feb 2021) - Trade Analyst at Ministry of Trade Republic of Indonesia  (Linkedin)
"</t>
  </si>
  <si>
    <t>https://twitter.com/cips_id/status/1387990834570665986</t>
  </si>
  <si>
    <t>Haryo Aswicahyono</t>
  </si>
  <si>
    <t>Center for Strategic and International Studies</t>
  </si>
  <si>
    <t>Think Tanks</t>
  </si>
  <si>
    <t>https://twitter.com/Aswicahyono</t>
  </si>
  <si>
    <t>CSIS Researcher</t>
  </si>
  <si>
    <t>CIPS Event Tweet about FDI  // https://twitter.com/Aswicahyono/status/1187940562126565376</t>
  </si>
  <si>
    <t>Directorate of Bilateral Negotiations Ministry of Trade of Indonesia</t>
  </si>
  <si>
    <t>https://www.instagram.com/ditbilateral/</t>
  </si>
  <si>
    <t>Share CIPS' content</t>
  </si>
  <si>
    <t>IA-CEPA</t>
  </si>
  <si>
    <t>Jelita Wiedoko</t>
  </si>
  <si>
    <t>Bappenas</t>
  </si>
  <si>
    <t>https://www.linkedin.com/in/jelitawiedoko/</t>
  </si>
  <si>
    <t>Officer at the Center for Development of Education and Training of Planners at Ministry of National Development Planning (BAPPENAS)</t>
  </si>
  <si>
    <t>Food Security &amp; Agriculture</t>
  </si>
  <si>
    <t>Julia Tijaja</t>
  </si>
  <si>
    <t>The ASEAN Secretariat</t>
  </si>
  <si>
    <t>Geopolitcal Org</t>
  </si>
  <si>
    <t>https://www.linkedin.com/in/julia-tijaja-a561074/</t>
  </si>
  <si>
    <t>Director, ASEAN Integration Monitoring The Asean Secretariat</t>
  </si>
  <si>
    <t>Alam Medina</t>
  </si>
  <si>
    <t>Jakarta Provicial Government - Governor's Delivery Unit</t>
  </si>
  <si>
    <t>Government (Provincial)</t>
  </si>
  <si>
    <t>https://www.linkedin.com/in/alam-medina-bb726742/</t>
  </si>
  <si>
    <t>Policy Analyst Jakarta Provincial Government</t>
  </si>
  <si>
    <t>CSEAS Indonesia</t>
  </si>
  <si>
    <t>Research Center</t>
  </si>
  <si>
    <t>https://www.linkedin.com/in/cseas-indonesia-282457139/</t>
  </si>
  <si>
    <t>Research Center on contemporary issues in southeast asia</t>
  </si>
  <si>
    <t>Angga Dwi Martha</t>
  </si>
  <si>
    <t>UNICEF Indonesia</t>
  </si>
  <si>
    <t>NGO</t>
  </si>
  <si>
    <t>https://www.linkedin.com/in/anggadm/</t>
  </si>
  <si>
    <t>Angga is a public policy specialist and youth advocate in UNICEF</t>
  </si>
  <si>
    <t>Budi Primawan</t>
  </si>
  <si>
    <t>IdEA &amp; Lazada</t>
  </si>
  <si>
    <t>NGO &amp; e-Commerce</t>
  </si>
  <si>
    <t>https://www.linkedin.com/in/budiprimawanexpertprpractitinr/</t>
  </si>
  <si>
    <t>idEA Vice Chairperson &amp; Lazada's Government Affairs Vice President</t>
  </si>
  <si>
    <t>Digital Economy</t>
  </si>
  <si>
    <t>Wichard v. Harrach</t>
  </si>
  <si>
    <t>Jawa Power, EU-ASEAN Business Council, EuroCham Indonesia</t>
  </si>
  <si>
    <t>Oil &amp; Energy Business , Government Relation</t>
  </si>
  <si>
    <t>https://www.linkedin.com/in/wichard-v-harrach-99a155/</t>
  </si>
  <si>
    <t>Vice Chair of EuroCham, Board Member of EU-ASEAN Business Council &amp; CEO of Jawa Power</t>
  </si>
  <si>
    <t>Megan Reinwald</t>
  </si>
  <si>
    <t>Department of Industry, Science, Energy and Resources</t>
  </si>
  <si>
    <t>Government Administration (AU)</t>
  </si>
  <si>
    <t>https://www.linkedin.com/in/megan-reinwald/</t>
  </si>
  <si>
    <t>Senior Program Officer at AusIndustry</t>
  </si>
  <si>
    <t>Tim Martin</t>
  </si>
  <si>
    <t>Austrade (Australian Trade and Investment Commission)</t>
  </si>
  <si>
    <t>Government Agency (AU)</t>
  </si>
  <si>
    <t>https://www.linkedin.com/in/tim-martin-39949039/</t>
  </si>
  <si>
    <t>Trade and Investment Commissioner / Counsellor at Australian Embassy Jakarta</t>
  </si>
  <si>
    <t>Nigel Hembrow</t>
  </si>
  <si>
    <t>Astronaut &amp; Rayjon Group</t>
  </si>
  <si>
    <t>Staffing &amp; Recruiting Agency ; Real Estate Business</t>
  </si>
  <si>
    <t>https://www.linkedin.com/in/nigelhembrow/</t>
  </si>
  <si>
    <t>CEO Astronaut &amp; Director of Rayjon Group</t>
  </si>
  <si>
    <t>Hanifika Indriarida</t>
  </si>
  <si>
    <t>Nestle Indonesia</t>
  </si>
  <si>
    <t>F&amp;B Company</t>
  </si>
  <si>
    <t>https://www.linkedin.com/in/hanifikaa/</t>
  </si>
  <si>
    <t>General Trade Executive at Nestle</t>
  </si>
  <si>
    <t>Food Trade &amp; Agriculture</t>
  </si>
  <si>
    <t>Sam Spurett</t>
  </si>
  <si>
    <t>Cardno International Development</t>
  </si>
  <si>
    <t>Infrastructure and Environmental Service Company</t>
  </si>
  <si>
    <t>https://www.linkedin.com/in/sam-spurrett-b52646b/?originalSubdomain=au</t>
  </si>
  <si>
    <t>Deputy Area Manager - International Development at Cardno International Development</t>
  </si>
  <si>
    <t>Shared our event about IA-CEPA</t>
  </si>
  <si>
    <t>https://www.linkedin.com/in/claricecampbell/</t>
  </si>
  <si>
    <t>Katalis Lead Adviser for Skills at Cardno | National President of the Australia-Indonesia Youth Association</t>
  </si>
  <si>
    <t>Masayu Octora</t>
  </si>
  <si>
    <t xml:space="preserve"> Embassy of Denmark in Indonesia</t>
  </si>
  <si>
    <t>Goverment</t>
  </si>
  <si>
    <t>https://www.linkedin.com/feed/update/urn:li:activity:6801032996406341632</t>
  </si>
  <si>
    <t xml:space="preserve"> Business and Government Affairs Strategist on Health, ICT, and IP at Embassy of Denmark in Indonesia</t>
  </si>
  <si>
    <t>Andre Setiawan</t>
  </si>
  <si>
    <t>Japan Tobacco International</t>
  </si>
  <si>
    <t>tobacco company</t>
  </si>
  <si>
    <t>Corporate Affairs Manager at JTI (Japan Tobacco International)</t>
  </si>
  <si>
    <t>Aliyah Sausan H.</t>
  </si>
  <si>
    <t>Deloitte Southeast Asia</t>
  </si>
  <si>
    <t>Consulting, Advisory, and Tax Services</t>
  </si>
  <si>
    <t>Analyst - Analytics and Cognitive at Deloitte Southeast Asia</t>
  </si>
  <si>
    <t>Adila Nurul</t>
  </si>
  <si>
    <t>UN Sustainable Development Solutions Network – Youth</t>
  </si>
  <si>
    <t>Intl. Organization</t>
  </si>
  <si>
    <t>Project Officer (Content Writing) at UN Sustainable Development Solutions Network – Youth | AASYP Break the Chain Delegate</t>
  </si>
  <si>
    <t>Thaliya Wikapuspita</t>
  </si>
  <si>
    <t>BAPPENAS</t>
  </si>
  <si>
    <t>https://www.linkedin.com/feed/update/urn:li:activity:6796008997943152640</t>
  </si>
  <si>
    <t>Data Analyst at Directorate for Industry, Tourism and Creative Economy Bappenas</t>
  </si>
  <si>
    <t>Tito Bryan D</t>
  </si>
  <si>
    <t>Ministry of Research and Technology/National Agency for Research and Innovation</t>
  </si>
  <si>
    <t>https://www.linkedin.com/feed/update/urn:li:activity:6794490975671717888</t>
  </si>
  <si>
    <t>Strategic Partnership Analyst at Ministry of Research and Technology/National Agency for Research and Innovation</t>
  </si>
  <si>
    <t xml:space="preserve">Mutia Zakia Salma </t>
  </si>
  <si>
    <t>Knowledge Management Officer at UNICEF Indonesia</t>
  </si>
  <si>
    <t>Mardiyah Chamim</t>
  </si>
  <si>
    <t>Development Dialogue Asia</t>
  </si>
  <si>
    <t>Communication Strategist | Development Dialogue Asia | Climate Change | Sustainability</t>
  </si>
  <si>
    <t>Felix Sharief</t>
  </si>
  <si>
    <t>DANA</t>
  </si>
  <si>
    <t>Comment</t>
  </si>
  <si>
    <t>https://www.linkedin.com/feed/update/urn:li:activity:6794490975671717888?commentUrn=urn%3Ali%3Acomment%3A%28activity%3A6794490975671717888%2C6799206248123387905%29</t>
  </si>
  <si>
    <t>Head of Government Relations</t>
  </si>
  <si>
    <t xml:space="preserve">Forum Kajian Pembangunan (FKP)
</t>
  </si>
  <si>
    <t>https://www.instagram.com/p/COh30WXBjav/</t>
  </si>
  <si>
    <t xml:space="preserve">Educational Research Center
Initiated as a medium for researchers to share their findings, inform policy-making, and encourage good-quality research.
</t>
  </si>
  <si>
    <t xml:space="preserve">Spire Research Indonesia
</t>
  </si>
  <si>
    <t>Research and Consultant</t>
  </si>
  <si>
    <t>https://www.instagram.com/p/COcEwXRhr7I/</t>
  </si>
  <si>
    <t>Spire Research and Consulting Indonesia was established in 2003</t>
  </si>
  <si>
    <t>FNF Indonesia</t>
  </si>
  <si>
    <t>NGO Jerman, berdiri 🇮🇩1969
Demokrasi, Pluralisme 🏛
Ekonomi pasar 🛒 HAM, Perubahan Iklim 🌏
Edukasi politik, terbuka untuk umum dan tidak berbayar 📚</t>
  </si>
  <si>
    <t>Tay Juhana Foundation</t>
  </si>
  <si>
    <t>https://www.instagram.com/p/COW6psohBt_/</t>
  </si>
  <si>
    <t>Providing Food for Humanity through Sustainable Suboptimal Lands Cultivation</t>
  </si>
  <si>
    <t>INSPIRASI</t>
  </si>
  <si>
    <t>https://www.instagram.com/p/CPDfxGHByOW/</t>
  </si>
  <si>
    <t>fokus pada kepemimpinan kepala sekolah karena sekolah efektif berasal dari kepemimpinan kepala sekolah yang efektif</t>
  </si>
  <si>
    <t>Educational Research Center</t>
  </si>
  <si>
    <t>Initiated as a medium for researchers to share their findings, inform policy-making, and encourage good-quality research.
Established in March 2010.</t>
  </si>
  <si>
    <t>Billyariez</t>
  </si>
  <si>
    <t xml:space="preserve"> Radesa Institute/PKB</t>
  </si>
  <si>
    <t>political party</t>
  </si>
  <si>
    <t>https://twitter.com/cips_id/status/1397069923814461440</t>
  </si>
  <si>
    <t>Green Party PKB. Sekjend Gerbang Tani. Direktur Radesa Institute</t>
  </si>
  <si>
    <t>Yurdi Yasmi</t>
  </si>
  <si>
    <t xml:space="preserve">International Rice Research Institute </t>
  </si>
  <si>
    <t>Agriculture</t>
  </si>
  <si>
    <t>IRRI’s Regional Representative for Southeast Asia|Ex-FAO|Alumi IPB &amp; Wageningen University|PERSONAL VIEW|</t>
  </si>
  <si>
    <t>A medium for researchers to share their findings, support good-quality research, and inform policy-making. Established March 2010.</t>
  </si>
  <si>
    <t>Newsletter</t>
  </si>
  <si>
    <t>Charlie Qin</t>
  </si>
  <si>
    <t>Economist at Australian Bureau of Agricultural and Resource Economics</t>
  </si>
  <si>
    <t>Indonesian Government</t>
  </si>
  <si>
    <t>Doris Liew</t>
  </si>
  <si>
    <t>Researcher at Asia Competitive Institute</t>
  </si>
  <si>
    <t>Academics</t>
  </si>
  <si>
    <t>Tri Cahyanto</t>
  </si>
  <si>
    <t>GAPMMI</t>
  </si>
  <si>
    <t>Association</t>
  </si>
  <si>
    <t>Bobby Kusumo</t>
  </si>
  <si>
    <t>Evi Pane</t>
  </si>
  <si>
    <t>Balai Diklat Industri</t>
  </si>
  <si>
    <t>Vivi Marietha Ponto</t>
  </si>
  <si>
    <t>Kementerian Perdagangan Republik Indonesia</t>
  </si>
  <si>
    <t>Eko Prastiyo</t>
  </si>
  <si>
    <t>Badan Pemeriksa Keuangan RI</t>
  </si>
  <si>
    <t>Ade Nina</t>
  </si>
  <si>
    <t>Badan Pengkajian dan Penerapan Teknologi</t>
  </si>
  <si>
    <t>Sri Indah Jumiaty</t>
  </si>
  <si>
    <t>Kabupaten Aceh Tamiang</t>
  </si>
  <si>
    <t>Local Government</t>
  </si>
  <si>
    <t>Gabriella Susilowati</t>
  </si>
  <si>
    <t>Ministry of Agriculture</t>
  </si>
  <si>
    <t>Dian Kusumawardani</t>
  </si>
  <si>
    <t>Kementerian Sekertaris Negara</t>
  </si>
  <si>
    <t>Sarina Gabryela Aprilyanti Butar Butar</t>
  </si>
  <si>
    <t>Badan Pengawasan Keuangan dan Pembangunan Provinsi Kepulauan Riau</t>
  </si>
  <si>
    <t>Murad Purba Agri</t>
  </si>
  <si>
    <t>Asosiasi Gula Rafinasi Indonesia</t>
  </si>
  <si>
    <t>Resi Hardiyanti</t>
  </si>
  <si>
    <t xml:space="preserve">EuroCham </t>
  </si>
  <si>
    <t>Christine Groeger</t>
  </si>
  <si>
    <t>Australian Embassy</t>
  </si>
  <si>
    <t>Embassy</t>
  </si>
  <si>
    <t xml:space="preserve">Sulistyo Fretty </t>
  </si>
  <si>
    <t xml:space="preserve">Badan Perencanaan, Penelitian, dan Pengembangan Kota Bandung
</t>
  </si>
  <si>
    <t>Burhanuddin</t>
  </si>
  <si>
    <t>Perkumpulan Penggilingan Padi dan Pengusaha Beras Indonesia</t>
  </si>
  <si>
    <t>Santi Jayani</t>
  </si>
  <si>
    <t>Prospera</t>
  </si>
  <si>
    <t>Aus-Indo Partnership</t>
  </si>
  <si>
    <t>Ir. Gati Nikensari Mohargo</t>
  </si>
  <si>
    <t>Dinas Ketahanan Pangan Prov Jambi</t>
  </si>
  <si>
    <t>Dr Melania Gondomartojo</t>
  </si>
  <si>
    <t>UN Food Programme</t>
  </si>
  <si>
    <t>Head of Nutrition United Nations</t>
  </si>
  <si>
    <t>Latifah Fitriyanti</t>
  </si>
  <si>
    <t xml:space="preserve">Indonesia Investment Coordinating Board </t>
  </si>
  <si>
    <t>https://www.linkedin.com/feed/update/urn:li:activity:6805787323553460224</t>
  </si>
  <si>
    <t>Investment analyst at Indonesia Investment Coordinating Board || Interested in cultural policy and creative economy</t>
  </si>
  <si>
    <t>Evi Aninatin Ni'matul Choiriyah</t>
  </si>
  <si>
    <t>Kepala Badan Pengkajian dan Pengembangan Perdagangan Kementerian Perdagangan Republik Indonesia</t>
  </si>
  <si>
    <t>Sekretaris Kepala Badan Pengkajian dan Pengembangan Perdagangan Kementerian Perdagangan Republik Indonesia</t>
  </si>
  <si>
    <t>Natrisha Barnett</t>
  </si>
  <si>
    <t>Ketua Australia Indonesia Youth Association</t>
  </si>
  <si>
    <t>https://www.linkedin.com/in/natrishabarnett/</t>
  </si>
  <si>
    <t>Ketua Australia Indonesia Youth Association, Western Australia</t>
  </si>
  <si>
    <t>Wolrd Food  Programme</t>
  </si>
  <si>
    <t>https://www.linkedin.com/in/dr-melania-gondomartojo-0a2731155/</t>
  </si>
  <si>
    <t>Mordekhai Aruan</t>
  </si>
  <si>
    <t>Freeport Indonesia</t>
  </si>
  <si>
    <t>Private</t>
  </si>
  <si>
    <t>https://www.linkedin.com/in/mordekhaiaruan89/</t>
  </si>
  <si>
    <t>Superintendent Government Relation at Freeport Indonesia</t>
  </si>
  <si>
    <t>Rahardhi Pradhana</t>
  </si>
  <si>
    <t>Allianz Automotive</t>
  </si>
  <si>
    <t>https://www.linkedin.com/in/rahardhi/</t>
  </si>
  <si>
    <t>Partnership Manager - South East Asia at Allianz Automotive</t>
  </si>
  <si>
    <t>Johannes von Stamm</t>
  </si>
  <si>
    <t>GFA Consulting Group GmbH</t>
  </si>
  <si>
    <t>https://www.linkedin.com/in/johannes-von-stamm-83849665/#</t>
  </si>
  <si>
    <t>Consultant on Education and Employment in Africa and ASEAN</t>
  </si>
  <si>
    <t>Sourav Das</t>
  </si>
  <si>
    <t>Sembcorp Industries Ltd</t>
  </si>
  <si>
    <t>https://www.linkedin.com/in/sourav-das-231221b/</t>
  </si>
  <si>
    <t>Vice President - Corporate Communication at Sembcorp Industries Ltd</t>
  </si>
  <si>
    <t>Directorate for Industry, Tourism and Creative Economy Bappenas</t>
  </si>
  <si>
    <t>Indonesian Goverment</t>
  </si>
  <si>
    <t>https://www.linkedin.com/feed/update/urn:li:activity:6813694981971185664</t>
  </si>
  <si>
    <t>Jean Geisena Languyu</t>
  </si>
  <si>
    <t xml:space="preserve"> PT Aneka Gas Industri Tbk</t>
  </si>
  <si>
    <t>private</t>
  </si>
  <si>
    <t>Executive Secretary at PT Aneka Gas Industri Tbk | Research Data Enthusiast</t>
  </si>
  <si>
    <t xml:space="preserve">Erti Fadhilah Putri </t>
  </si>
  <si>
    <t xml:space="preserve"> Bawaslu RI</t>
  </si>
  <si>
    <t>https://www.linkedin.com/feed/update/urn:li:activity:6812944397999718400</t>
  </si>
  <si>
    <t>Staff Khusus Sekjen Bawaslu RI</t>
  </si>
  <si>
    <t>https://www.linkedin.com/feed/update/urn:li:activity:6810158856631656448</t>
  </si>
  <si>
    <t xml:space="preserve"> Sekretaris Kepala Badan Pengkajian dan Pengembangan Perdagangan Kementerian Perdagangan Republik Indonesia</t>
  </si>
  <si>
    <t>Jakarta Post</t>
  </si>
  <si>
    <t>https://www.linkedin.com/feed/update/urn:li:activity:6808261573258424320</t>
  </si>
  <si>
    <t>Sonya Teresa</t>
  </si>
  <si>
    <t>Kompas</t>
  </si>
  <si>
    <t>https://www.linkedin.com/feed/update/urn:li:activity:6807873227784908800</t>
  </si>
  <si>
    <t>Greg A. Elms</t>
  </si>
  <si>
    <t>The Conference Board of Canada</t>
  </si>
  <si>
    <t>https://www.linkedin.com/feed/update/urn:li:activity:6807554316589789184</t>
  </si>
  <si>
    <t>Private Sector Development, Trade, Investment Advisor in Indonesia/Asia since 1987</t>
  </si>
  <si>
    <t>N/A</t>
  </si>
  <si>
    <t>Forum Kajian Pembangunan</t>
  </si>
  <si>
    <t>https://www.instagram.com/tv/CPrj51FgvP5/?utm_source=ig_web_copy_link</t>
  </si>
  <si>
    <t>https://www.instagram.com/p/CPsNfEuBYUT/?utm_source=ig_web_copy_link</t>
  </si>
  <si>
    <t>https://www.instagram.com/p/CP2ME5rBRm2/?utm_source=ig_web_copy_link</t>
  </si>
  <si>
    <t>Think Policy Indonesia</t>
  </si>
  <si>
    <t>Ruang belajar dan kolaborasi lintas sektor bagi profesional muda untuk kebijakan publik berbasis bukti dan empati.</t>
  </si>
  <si>
    <t>CAST Foundation</t>
  </si>
  <si>
    <t>https://www.instagram.com/p/CQGR8-PD39-/?utm_source=ig_web_copy_link</t>
  </si>
  <si>
    <t>Culture | Arts | Science | Technology
Titik temu antara seni, budaya, ilmu pengetahuan &amp; teknologi.</t>
  </si>
  <si>
    <t xml:space="preserve">NGO Jerman, berdiri 🇮🇩1969
Demokrasi, Pluralisme 🏛
Ekonomi pasar 🛒 HAM, Perubahan Iklim 🌏
Edukasi politik, terbuka untuk umum dan tidak berbayar </t>
  </si>
  <si>
    <t>Bilateral Kemendag</t>
  </si>
  <si>
    <t>https://www.instagram.com/p/CQKyXoYBaOR/?utm_source=ig_web_copy_link</t>
  </si>
  <si>
    <t>Direktorat Perundingan Bilateral Kementerian Perdagangan RI | Directorate of Bilateral Negotiations Ministry of Trade of Indonesia</t>
  </si>
  <si>
    <t xml:space="preserve">diaskinanthi
</t>
  </si>
  <si>
    <t>Kementerian Luar Negeri RI</t>
  </si>
  <si>
    <t>https://www.instagram.com/p/CQa3Ez3AtY2/?utm_source=ig_web_copy_link</t>
  </si>
  <si>
    <t>diaskinanthi</t>
  </si>
  <si>
    <t>https://www.instagram.com/diaskinanthi/</t>
  </si>
  <si>
    <t>https://www.instagram.com/p/CQc3bwBhe--/?utm_source=ig_web_copy_link</t>
  </si>
  <si>
    <t>Al Sandy Suharjono</t>
  </si>
  <si>
    <t>Staff to the President Republic of Indonesia</t>
  </si>
  <si>
    <t>https://www.instagram.com/elisandy/</t>
  </si>
  <si>
    <t>The Plumber's Son | The Bedroom's DJ | The Assistant Special Staff to the President Republic of Indonesia |</t>
  </si>
  <si>
    <t>-</t>
  </si>
  <si>
    <t>https://www.instagram.com/p/CP7ry4xtfEW/</t>
  </si>
  <si>
    <t>https://www.instagram.com/p/CQh9kdms9jj/?utm_source=ig_web_copy_link</t>
  </si>
  <si>
    <t>Tulus Abadi</t>
  </si>
  <si>
    <t>YLKI</t>
  </si>
  <si>
    <t>https://twitter.com/TulusAbadi</t>
  </si>
  <si>
    <t>Ketua Pengurus Harian YLKI, Seluler: +62818195030, email: tulus.ylki@gmail.com</t>
  </si>
  <si>
    <t>Advocata Institute</t>
  </si>
  <si>
    <t>https://twitter.com/cips_id/status/1408348761059774464</t>
  </si>
  <si>
    <t>An independent Public Policy Think Tank working towards a free and prosperous Sri Lanka.</t>
  </si>
  <si>
    <t>Samriddhi Foundation</t>
  </si>
  <si>
    <t>https://twitter.com/cips_id/status/1408245924191621124</t>
  </si>
  <si>
    <t>An independent public policy think tank envisioning a free and prosperous Nepal.  #democracy #ruleoflaw #civilfreedom #economicfreedom #politicalfreedom</t>
  </si>
  <si>
    <t>Centre for Civil Society</t>
  </si>
  <si>
    <t>https://twitter.com/cips_id/status/1408035428561657862</t>
  </si>
  <si>
    <t>India's Leading Liberal Think Tank</t>
  </si>
  <si>
    <t>https://twitter.com/cips_id/status/1407929821552726019</t>
  </si>
  <si>
    <t>Indonesia Australia</t>
  </si>
  <si>
    <t>Community</t>
  </si>
  <si>
    <t>Mention</t>
  </si>
  <si>
    <t>https://twitter.com/IndonesiaAust/status/1405418932379340804</t>
  </si>
  <si>
    <t>An Indonesia Australia Report service - bilateral business and community links, connectivity and history [Ed: Geoffrey Gold]</t>
  </si>
  <si>
    <t>Edbert Gani</t>
  </si>
  <si>
    <t>CSIS Indonesia</t>
  </si>
  <si>
    <t>https://twitter.com/rayestu/status/1403340915192725507</t>
  </si>
  <si>
    <t>Researcher at 
@CSISIndonesia
 | #PartofLSE</t>
  </si>
  <si>
    <t>Ahmad Athoillah</t>
  </si>
  <si>
    <t>DPRD PROVINSI JATIM</t>
  </si>
  <si>
    <t>https://twitter.com/billy4riez/status/1409665878124163074</t>
  </si>
  <si>
    <t>DPRD PROVINSI JATIM // PKB // SAlam Husnudzon // SAH</t>
  </si>
  <si>
    <t>Devex</t>
  </si>
  <si>
    <t xml:space="preserve">Media platform </t>
  </si>
  <si>
    <t>https://twitter.com/devex/status/1409537733354266637</t>
  </si>
  <si>
    <t xml:space="preserve">We connect and inform 1 million+ global development professionals worldwide. </t>
  </si>
  <si>
    <t>Austrade Indonesia</t>
  </si>
  <si>
    <t>Australian Government</t>
  </si>
  <si>
    <t>https://twitter.com/AustradeJakarta</t>
  </si>
  <si>
    <t>Austrade is the Australian Government's trade, investment and education promotion agency. Tweets by Senior Trade Commissioner Sally Deane are signed SD.</t>
  </si>
  <si>
    <t>Kuvera Chalise</t>
  </si>
  <si>
    <t>Karobar National Economic Daily</t>
  </si>
  <si>
    <t>https://twitter.com/kchalise</t>
  </si>
  <si>
    <t>A Kathmandu-based Journalist, Blogger and Proponent of Economic Freedom. Editor at Karobar National Economic Daily, first daily economic newspaper of Nepal.</t>
  </si>
  <si>
    <t>Vidhya</t>
  </si>
  <si>
    <t>https://twitter.com/m_bidhyalaxmi</t>
  </si>
  <si>
    <t>Research &amp; comms assistant 
@SamriddhiTPF
| Social media manager 
@BojuBajai
| Secretary 
@womenLEADnepal
| she/her</t>
  </si>
  <si>
    <t>Arianto Patunru</t>
  </si>
  <si>
    <t>Researcher at The Australian National University</t>
  </si>
  <si>
    <t>Scholar</t>
  </si>
  <si>
    <t>https://twitter.com/cips_id/status/1400045249297227780</t>
  </si>
  <si>
    <t>Australian National University - views are my own</t>
  </si>
  <si>
    <t>Badan Ketahanan Pangan</t>
  </si>
  <si>
    <t>Repost</t>
  </si>
  <si>
    <t>https://www.instagram.com/p/CRGp2R8DyQ3/</t>
  </si>
  <si>
    <t>Adi Setiyanto</t>
  </si>
  <si>
    <t>ICASEPS</t>
  </si>
  <si>
    <t>https://pse.litbang.pertanian.go.id/eng/</t>
  </si>
  <si>
    <t>A research institution under Ministry of Agirculture</t>
  </si>
  <si>
    <t>Joshua Budi</t>
  </si>
  <si>
    <t>Premier Crop Systems</t>
  </si>
  <si>
    <t>https://www.premiercrop.com/</t>
  </si>
  <si>
    <t>Precision Ag Tech | R Data Analyst | Sustainable Agriculture</t>
  </si>
  <si>
    <t>B. Norman Nathan</t>
  </si>
  <si>
    <t>Global Business Council</t>
  </si>
  <si>
    <t>https://www.linkedin.com/in/b-norman-nathan-24261866/</t>
  </si>
  <si>
    <t>Secretary General of Malaysian Global Business Council</t>
  </si>
  <si>
    <t>Totok Soefijanto</t>
  </si>
  <si>
    <t>Governor's Delivery Unit, DKI Jakarta Province</t>
  </si>
  <si>
    <t>Like</t>
  </si>
  <si>
    <t>https://www.linkedin.com/feed/update/urn:li:activity:6816250930829238272</t>
  </si>
  <si>
    <t>Senior Policy Advisor di TGUPP - Governor's Delivery Unit, DKI Jakarta Province</t>
  </si>
  <si>
    <t>Kautsar Fahreza Tandipanga</t>
  </si>
  <si>
    <t>World Food Programme</t>
  </si>
  <si>
    <t>International Organization</t>
  </si>
  <si>
    <t>https://www.linkedin.com/feed/update/urn:li:activity:6816250930829238273</t>
  </si>
  <si>
    <t>VAM Programme Associate at World Food Programme</t>
  </si>
  <si>
    <t>MENRISTEKDIKTI</t>
  </si>
  <si>
    <t>https://www.linkedin.com/feed/update/urn:li:activity:6816635435733913600</t>
  </si>
  <si>
    <t>Ibnu Habibie</t>
  </si>
  <si>
    <t>The World Bank Group</t>
  </si>
  <si>
    <t>https://www.linkedin.com/feed/update/urn:li:activity:6818752011765456897</t>
  </si>
  <si>
    <t>Indonesia Micro-data, Health Economics Researcher, and Stata User</t>
  </si>
  <si>
    <t>https://www.linkedin.com/feed/update/urn:li:activity:6820274551985987584</t>
  </si>
  <si>
    <t>Yasinta Zulaikha</t>
  </si>
  <si>
    <t>Center for Tropical Medicine Universitas Gadjah Mada</t>
  </si>
  <si>
    <t>Think Tank</t>
  </si>
  <si>
    <t>https://www.linkedin.com/feed/update/urn:li:activity:6820274551985987585</t>
  </si>
  <si>
    <t>Project Assistant at Center for Tropical Medicine Universitas Gadjah Mada</t>
  </si>
  <si>
    <t>Putu Jasprayana Mudana Putra</t>
  </si>
  <si>
    <t>Kemenkeu</t>
  </si>
  <si>
    <t>https://www.linkedin.com/feed/update/urn:li:activity:6820960073867767808</t>
  </si>
  <si>
    <t>Legal Drafter</t>
  </si>
  <si>
    <t>Sanphirom Sar</t>
  </si>
  <si>
    <t>the American Soybean Association</t>
  </si>
  <si>
    <t>https://www.linkedin.com/feed/update/urn:li:activity:6821278537463549952</t>
  </si>
  <si>
    <t>Senior Program Manager at the American Soybean Association</t>
  </si>
  <si>
    <t>Pranav Sethaputra</t>
  </si>
  <si>
    <t>Grow Asia</t>
  </si>
  <si>
    <t>Entity Associated with ASEAN</t>
  </si>
  <si>
    <t>https://www.linkedin.com/feed/update/urn:li:activity:6821278537463549953</t>
  </si>
  <si>
    <t xml:space="preserve">Novi Anggraeni </t>
  </si>
  <si>
    <t>https://www.linkedin.com/feed/update/urn:li:activity:6822718644062179328</t>
  </si>
  <si>
    <t>Health Data Analyst at Ministry of National Development Planning/National Development Agency of Republic Indonesia</t>
  </si>
  <si>
    <t>M. Arief Wibawa</t>
  </si>
  <si>
    <t>Jasa Marga</t>
  </si>
  <si>
    <t>Legal Assistant at PT Jasa Marga (Persero) Tbk</t>
  </si>
  <si>
    <t>Miguel Latorre</t>
  </si>
  <si>
    <t>VISTRA Indonesia</t>
  </si>
  <si>
    <t>Managing Director, VISTRA Indonesia &gt; Corporate Services | Accounting | Tax | Payroll | (Offshore) Company Formation | Working Permits | Licenses | International Expansion | Escrow | M&amp;A services \\ Startups Mentor 🚀 |</t>
  </si>
  <si>
    <t>Direktorat KGM Bappenas</t>
  </si>
  <si>
    <t>https://twitter.com/KgmBappenas</t>
  </si>
  <si>
    <t>Akun Resmi Direktorat Kesehatan dan Gizi Masyarakat, Kementerian PPN/Bappenas 
@BappenasRI</t>
  </si>
  <si>
    <t>Amanda Beatty</t>
  </si>
  <si>
    <t>Mathematica Now</t>
  </si>
  <si>
    <t>https://twitter.com/mandabeat</t>
  </si>
  <si>
    <t>I research impacts of education and CDD efforts in LMICs, especially Indonesia. Senior researcher 
@MathematicaNow
.</t>
  </si>
  <si>
    <t>UNjobs Events</t>
  </si>
  <si>
    <t>https://twitter.com/WFPIndonesia/status/1417795001149399049</t>
  </si>
  <si>
    <t>Be a fly on the wall or an active participant. Join these previously hard-to-access events to gain insight into the issues &amp; actors in your professional future!</t>
  </si>
  <si>
    <t xml:space="preserve">https://www.linkedin.com/feed/update/urn:li:activity:6814031059638992896 </t>
  </si>
  <si>
    <t>Bio Link</t>
  </si>
  <si>
    <t>Total views:</t>
  </si>
  <si>
    <t>Education, IA-CEPA</t>
  </si>
  <si>
    <t>Media, Education</t>
  </si>
  <si>
    <t>Education</t>
  </si>
  <si>
    <t>IA-CEPA, Education</t>
  </si>
  <si>
    <t>Video Views</t>
  </si>
  <si>
    <t>Engagement_Type</t>
  </si>
  <si>
    <t>Topic</t>
  </si>
  <si>
    <t>Org</t>
  </si>
  <si>
    <t>Jawa Power</t>
  </si>
  <si>
    <t>Department of Industry</t>
  </si>
  <si>
    <t>Forum Kajian Pembangunan (FKP)</t>
  </si>
  <si>
    <t>Spire Research Indonesia</t>
  </si>
  <si>
    <t>Badan Perencanaan</t>
  </si>
  <si>
    <t>Directorate for Industry</t>
  </si>
  <si>
    <t>Governor's Delivery Unit</t>
  </si>
  <si>
    <t>Katalis (Economic Cooperation Program under IA-CEPA)</t>
  </si>
  <si>
    <t xml:space="preserve">Oil &amp; Energy Business </t>
  </si>
  <si>
    <t>Consulting</t>
  </si>
  <si>
    <t>AIYA (NGO)</t>
  </si>
  <si>
    <t>Government Relation</t>
  </si>
  <si>
    <t>Advisory</t>
  </si>
  <si>
    <t>and Tax Services</t>
  </si>
  <si>
    <t>On CIPS Target</t>
  </si>
  <si>
    <t xml:space="preserve">Effects of High Food Prices on Non-Cash Food Subsidies (BPNT) in Indonesia Case Study in East Nusa Tenggara - Case Study in East Nusa Tenggara </t>
  </si>
  <si>
    <t>Total listens:</t>
  </si>
  <si>
    <t>Total engagements:</t>
  </si>
  <si>
    <t>Comments</t>
  </si>
  <si>
    <t>End of Campaign Date (30 days)</t>
  </si>
  <si>
    <t>Average Durations of Listens
(hh:mm:ss)</t>
  </si>
  <si>
    <t>Website</t>
  </si>
  <si>
    <t>Month</t>
  </si>
  <si>
    <t>Sessions</t>
  </si>
  <si>
    <t>User</t>
  </si>
  <si>
    <t>New User</t>
  </si>
  <si>
    <t>Pageviews</t>
  </si>
  <si>
    <t>Avg Session</t>
  </si>
  <si>
    <t xml:space="preserve">No. of posts </t>
  </si>
  <si>
    <t>Reach</t>
  </si>
  <si>
    <t>Impressions</t>
  </si>
  <si>
    <t>Likes, Comments, Shares</t>
  </si>
  <si>
    <t>Post clicks</t>
  </si>
  <si>
    <t>Engagement</t>
  </si>
  <si>
    <t>Engagement (%), excl click</t>
  </si>
  <si>
    <t>Top Post</t>
  </si>
  <si>
    <t>Total page likes</t>
  </si>
  <si>
    <t>New CIPS Policy Paper is Published!
High consumption of maize which is not accompanied by adequate domestic production is one of the causes of the high price of maize. The high price affects the price of chicken, eggs and beef.
Through the latest #CIPSResearchPaper, CIPS proposes two stages of practical policy recommendations for the government to encourage a more competitive maize market, so it can reduce the maize prices in Indonesia.
Download now at: bit.ly/cips-foodtrade7</t>
  </si>
  <si>
    <t>Siap dengan #DebatPilpres2019 kedua?
CIPS tidak sabar menunggu karena ada topik favorit kami, pangan. Mari kita lihat program-program yang akan dibawa kedua capres Presiden Joko Widodo dan Prabowo Subianto demi harga pangan murah, membantu produktivitas lahan, dan kesejahteraan petani. Melihat beberapa #CIPSResearch topik-topik tersebut masih menjadi PR Indonesia.
CIPS sendiri berharap para capres terbuka dengan perdagangan internasional demi memenuhi kebutuhan dalam negeri sambil terbuka juga dengan teknologi agar produktivitas dalam negeri berkualitas.
Apa topik favorit kalian? Share di sini dan pantau juga Instagram &amp; Twitter @hakmakmur untuk konten-konten menarik seputar #DebatPilpres2019 malam ini pada isu #pangan.
#DebatKeduaPilpres2019</t>
  </si>
  <si>
    <t>Center for Indonesian Policy Studies dan Forum Kajian Pembangunan menyelenggarakan #CIPSEvent terbaru tentang "Dampak Kebijakan Perdagangan Pangan terhadap Malnutrisi di Indonesia". Acara ini akan diisi oleh Peneliti CIPS - Assyifa Szami Ilman, akademisi - Arianto A. Patunru, dan pemerintah.</t>
  </si>
  <si>
    <t>57,384</t>
  </si>
  <si>
    <t xml:space="preserve">CIPS Annual Report 2018 is now released! Last year had been an amazing journey for us. Being a co-host for Asia Liberty Forum, cooperating with UNESCO, maintaining its rank on 100 Global Go-To Think Tank Index, we could not have done it without your support. Thanks to you!
Download now at bit.ly/CIPSAnnualReport-2018. #CIPSAnnualReport
</t>
  </si>
  <si>
    <t>25,655</t>
  </si>
  <si>
    <t>Good news for you who lives in Canberra and Sydney, because we will come to 
your town! Curious on how to become an expert policy researcher? Now, 
it's time for you to ask and explore the career opportunities at CIPS.  Please come by and meet us. RSVP at the details above. See you! Rainer Heufers University of Sydney The Australian National University 
#policyevent #researcher #career #careeropportunities</t>
  </si>
  <si>
    <t>90,493</t>
  </si>
  <si>
    <t>Menjelang Idulfitri 2019 kemarin, Pemprov DKI Jakarta menggelar aksi pemusnahan minol ilegal di Lapangan Monas, Jakarta. Padahal, pemusnahan seperti ini tidak terlalu efektif karena tingkat konsumsi alkohol nasional meningkat. Lalu, seperti apa solusinya?
Simak pendapat Peneliti CIPS, Mercyta Jorsvinna dalam #CIPSontheNews di Kantor Berita Radio-KBR. Klik bit.ly/2WC9xUe.</t>
  </si>
  <si>
    <t>22,981</t>
  </si>
  <si>
    <t>Di bawah skema kerja sama, desa membentuk usaha bersama dengan pihak ketiga sebagai Badan Usaha Milik Desa (BUMDes) atau perusahaan swasta. BUMDes ini akan mengelola penggunaan tanah kas desa apabila disetujui oleh kepala desa, atau bisa juga hasil dari #TanahKasDesa dipakai untuk mendirikan BUMDes.
Peneliti Center for Indonesian Policy Studies menemukan salah satu desa yang berhasil mengelola BUMDes dan potensi desa, yaitu Desa Beran di Wonosobo. Seperti apa cerita lengkapnya? Baca #CIPSCommentary di http://bit.ly/2L186b</t>
  </si>
  <si>
    <t>27381</t>
  </si>
  <si>
    <t>CIPS is looking for a new policy researcher with strong analytical skills and research experience to join our dynamic team!
Find out more at: bit.ly/job-cipsresearcher</t>
  </si>
  <si>
    <t>7913</t>
  </si>
  <si>
    <t>Garam jadi salah satu komoditas yang menjadi polemik di Indonesia. Produksi banyak tetapi kenapa impor?
CIPS bersama FNF Indonesia hadir kembali dalam Food Security Forum yang bertajuk "Tantangan Industri Garam Nasional: Pemenuhan Kebutuhan Industri Pangan dan Konsumsi Dalam Negeri". Melalui forum ini, permasalahan dalam produksi garam nasional hingga pentingnya garam untuk pemenuhan nutrisi Indonesia akan dibahas oleh pemerintah, petani sampai pelaku usaha.
Segera daftar di https://cutt.ly/CIPSEvent-FSF24Sept
#CIPSEvent</t>
  </si>
  <si>
    <t>3830</t>
  </si>
  <si>
    <t>6360</t>
  </si>
  <si>
    <t>Get to know more about Perum BULOG role in improving food security in Indonesia!⠀
⠀
Rice is the most essential food commodity for millions of Indonesians. One of the most predominant policy instruments for Indonesia as well as Malaysia involves State Trading Enterprises (STEs). In this research, we provide Bernas in Malaysia and Bulog in Indonesia as case studies to explore the role of STEs role in achieving the goal of food availability and affordability. ⠀
⠀
⠀
However, these entities are often criticized for creating market distortions through their monopolistic nature.⠀
⠀
👉To understand more, you can download #CIPSPolicyPaper here https://cutt.ly/CIPS-MK25</t>
  </si>
  <si>
    <t>"Beberapa Kebijakan Non Tariff Measures (NTM) atau hambatan non tarif diperlukan untuk melindungi konsumen. Namun banyak NTM diterapkan untuk menjadi hambatan dalam perdagangan. Padahal hambata tersebut perdagangan ini pada akhirnya bisa berkontribusi pada munculnya angka malnutrisi," kata Peneliti CIPS, Felippa Amanta.
Ikuti diskusi terkait NTM dan kebijakan perdagangan lainnya bersama Felippa, Dr. Donna Gultom, Kementerian Perdagangan, dan Salvador Buban, ERIA: Economic Research Institute for ASEAN and East Asia, tanggal 31 Januari 2020.
Klik http://bit.ly/WTTM2020 untuk mendaftar.</t>
  </si>
  <si>
    <t>Interested in making Indonesia a more free and prosperous nation? Have a good analytical skill and high interest in Indonesia’s policy?
If so, join us as a policy researcher! For more info, click https://cutt.ly/cips-researcher and apply before February 29, 2020.
#jobvacancy #researcher #thinktank</t>
  </si>
  <si>
    <t>Despite the coronavirus outbreak in Asia, we are happy that Lawrence Reed, President Emeritus of the FEE, spent two productive days with us, our supporters and partners.
He started his program by sharing his experiences on fundraising with a small group of organizations in the freedom network at CIPS' office. In the evening, he joined 35 CIPS' supporters for a special dinner. We loved listening to his talk about "Seven Principles of Sound Public Policy."
On the next day, he joined CIPS' internal workshop, where each department shared updates, problems, and strategy. He fitted in very well and gave a lot of fruitful advice.
He's an inspiration to many people, including us. To thank him, we presented him with a copy of our book "12 Indonesian Dreams". It tells the stories of 12 Indonesian migrant workers who started their small businesses after they returned home from years of working abroad.
Now Larry is on his way to Australia to continue his tour. We hope he enjoys his time here!
SuaraKebebasan.id FNF Indonesia The Indonesian Institute Students For Liberty Indonesia</t>
  </si>
  <si>
    <t>Sudah sebulan kegiatan belajar-mengajar pindah ke rumah masing-masing. Bagi sekolah, pengajar, dan murid yang memiliki teknologi yang mendukung kegiatan pembelajaran jarak jauh (#PJJ) ini, mungkin tidak begitu masalah. Namun, bagaimana dengan mereka yang terkendala teknologi? Mulai dari tidak punya smartphone sampai data internet.
Komisi Perlindungan Anak Indonesia sendiri menerima 213 keluhan terkait cara belajar baru ini.
Kami bertanya langsung kepada kepala sekolah di 2 sekolah swasta murah di Tambora. Geser untuk melihat kegiatan mereka.
CIPS sendiri sedang membuat rekomendasi kebijakan yang dapat dilakukan oleh Kementerian Pendidikan dan Kebudayaan RI untuk membantu efektivitas #PJJ ini. Kami akan bagikan pada #CIPSEvent Webinar tanggal 24 April nanti bersama Nadia Fairuza Azzahra (Peneliti CIPS) &amp; Totok Soefijanto (Senior Fellow CIPS &amp; Penasihat Kebijakan Publik TGUPP Pemprov. DKI Jakarta).
Daftar segera di https://cutt.ly/CIPSWebinar-24April</t>
  </si>
  <si>
    <t>EPLP Promotions</t>
  </si>
  <si>
    <t xml:space="preserve">Event: Day Care </t>
  </si>
  <si>
    <t>Event: Tembakau</t>
  </si>
  <si>
    <t>Omnibus Law Event 1</t>
  </si>
  <si>
    <t>Infographic harga tempe</t>
  </si>
  <si>
    <t>Event Promotion</t>
  </si>
  <si>
    <t>EPLP Announcement</t>
  </si>
  <si>
    <t>Digital Literacy Paper Launch</t>
  </si>
  <si>
    <t>Event Promotion: Industri Mamin</t>
  </si>
  <si>
    <t>Period</t>
  </si>
  <si>
    <t>Engagements</t>
  </si>
  <si>
    <t>Mentions</t>
  </si>
  <si>
    <t>Top tweet, top media tweet</t>
  </si>
  <si>
    <t>Total Followers</t>
  </si>
  <si>
    <t>Penelitian terbaru CIPS sudah terbit! Konsumsi jagung yang tinggi dan tidak dibarengi dengan produksi dalam negeri yang memadai menjadi salah satu penyebab mahalnya harga jagung. Mahalnya jagung mempengaruhi harga ayam, telur dan daging sapi. pic.twitter.com/aAWi0nI8P7</t>
  </si>
  <si>
    <t>Apa saja yang menyebabkan #swasembadapangan masih sulit di realisasikan di Indonesia? Baca, simak, dan cermati #CIPSOpinion dari Peneliti @cips_id, Assyifa Szami Ilman tentang relevansi swasembada pangan di Indonesia. Klik http://bit.ly/2SHKGLP  #CIPSResearcher #CIPSOpinon</t>
  </si>
  <si>
    <t>@cips_id dan @FKP_Indonesia menyelenggarakan #CIPSEvent terbaru tentang "Dampak Kebijakan Perdagangan Pangan terhadap Malnutrisi di Indonesia". Acara ini akan diisi oleh Peneliti CIPS - Assyifa Szami Ilman, akademisi @acopatunru, dan pemerintah. pic.twitter.com/2PFKiTjaW5</t>
  </si>
  <si>
    <t>Interested in public policy research? Up for challenge and ready to make changes for Indonesia? #JoinCIPS as a Senior Researcher! Click http://bit.ly/cips-sresearcher … and apply yourself before 30th April 2019.</t>
  </si>
  <si>
    <t>CIPS mengadakan acara diskusi dan buka puasa bersama dengan tema "Perumusan Kebijakan Pangan yang Fokus pada Kestabilan Harga dan Ketahanan Pangan dalam 100 Hari Pertama Pemerintahan Baru". #CIPSEvent pic.twitter.com/jEE2TXgaHa</t>
  </si>
  <si>
    <t>Dalam menunjang kreatifitas masyarakat di sektor ekonomi dibutuhkan 
regulasi serta peraturan yang tepat, agar usaha berjalan lancar. 
Sayangnya, Indeks Kemudahan Berusaha atau Ease of Doing Business (EoDB) Indonesia mengalami penurunan dari 72 ke 73 pada tahun 2018 ke 2019. pic.twitter.com/WXMfLlVWUN</t>
  </si>
  <si>
    <t>#CIPSEvent and @FNFIndonesia bring you to the event of IEU-CEPA with the topics of 'Relevance of Human Security and Livelihoods'. The event aims to discuss the opportunities and challenges of an agreement between Indonesia and the #EuropeanUnion. pic.twitter.com/LXFpZtpEDl</t>
  </si>
  <si>
    <t>#Fintech is growing rapidly in Indonesia. At the same time, as a consumer, we want our data to be secured at all cost. But, who can ensure our data will be stored safely? Would that be the government's duty to regulate the enormous amount of fintech corporation? Or not? pic.twitter.com/oC0HZPEVbw</t>
  </si>
  <si>
    <t xml:space="preserve">
CIPS @cips_id
#InternCIPS is back!
CIPS is looking for new interns to help us with research and advocacy efforts. We have exciting projects that can boost your critical thinking to creative skills.
Please visit http://bit.ly/magang-cips  for more info.
</t>
  </si>
  <si>
    <t>Halo mahasiswa Bogor!⠀
⠀
Ayo, bantu @cips_id untuk isi #bakoelkosong di #CIPSEvent Campus Roadshow: Pemutaran Film Pendek “Bakoel Kosong” &amp; Diskusi Ketahanan Pangan.⠀
⠀ pic.twitter.com/bILKE0Vobs</t>
  </si>
  <si>
    <t>Sempat membaca tentang “drama” data pangan Indonesia baru-baru ini? #KerangkaSampelArea (KSA) dapat menjadi solusi masalah data pangan di Indonesia.
Simak selengkapnya pada gambar berikut: pic.twitter.com/DmDpSFurRh</t>
  </si>
  <si>
    <t>Get to know more about @PerumBULOG's role in improving food security in Indonesia!⠀
⠀ pic.twitter.com/1Gxxd9qWCu</t>
  </si>
  <si>
    <t>Bencana #banjir dan #longsor yang kerap terjadi pada musim hujan mengingatkan kita tentang pentingnya keseimbangan antara pelestarian lingkungan dan juga ekonomi. pic.twitter.com/01m06Pg8v2</t>
  </si>
  <si>
    <t>Interested in making Indonesia a more free and prosperous nation? Have a good analytical skill and a high interest in Indonesia’s policy? 
If so, join us as a policy researcher! For more info, click https://cutt.ly/cips-researcher  and apply before February 29, 2020
#jobvacancy pic.twitter.com/xiMxayujQX</t>
  </si>
  <si>
    <t>Selamat pagi! Dalam 30 menit #CIPSEvent Webinar akan dimulai. Bagi yg sudah mendaftar, silakan cek email u/ mendapatkan linknya. 
Mohon maaf bagi yang tidak bisa bergabung karena slot terbatas. Namun, Anda bisa mengikuti utas ini atau rekamannya di Youtube CIPS segera.
-utas- pic.twitter.com/DDK7urPHKG</t>
  </si>
  <si>
    <t>Walau tangan tak sempat berjabat, sempatkan hubungi yang terdekat. Semoga di Idul Fitri kali ini kita bisa saling memaafkan dan mendapatkan kedamaian. 
CIPS mengucapkan Selamat #IdulFitri, mohon maaf lahir dan batin.
#EidMubarak #Lebaran pic.twitter.com/ryweJvtMwY</t>
  </si>
  <si>
    <t>Program #magang #InternCIPS kembali dibuka! Bagi Anda yang berusia 18-30 &amp; tertarik untuk mencoba bekerja di #thinktank dengan lingkup kerja yang dinamis, silakan daftar di http://cutt.ly/InternCIPS.  Anda akan membantu kerja CIPS mulai dari penelitian sampai advokasi.</t>
  </si>
  <si>
    <t xml:space="preserve">Selamat pagi! Jam 10.30 nanti #CIPSEvent Webinar bersama 
@GIZIndonesia
 "Bagaimana Cara Menciptakan Ekosistem Industri Pangan yang Aman pada Jasa Layanan Antar Daring?" akan dimulai.
Cek email Anda bagi yang sudah mendaftar atau gabung di Youtube https://cutt.ly/cips-live
</t>
  </si>
  <si>
    <t>Thank you Templeton Religion Trust &amp; the 
@AtlasNetwork
 for this award! 
We will continue to promote policies that enable low-income families with wider access to affordable and nutritious food and support Indonesian farmers through open markets and technological progress.</t>
  </si>
  <si>
    <t>Podcast Asumsi tentang RUU Minol</t>
  </si>
  <si>
    <t xml:space="preserve">Artikel Vaksin Andree Surianta di the Conversation </t>
  </si>
  <si>
    <t>Job Vacancy: Researcher</t>
  </si>
  <si>
    <t>Prita Ghozie's Content P2P Lending</t>
  </si>
  <si>
    <t>Internships Announcement</t>
  </si>
  <si>
    <t>Digital Officer Vacancy Announcement</t>
  </si>
  <si>
    <t>CIPS Events on June 2021</t>
  </si>
  <si>
    <t>Followers</t>
  </si>
  <si>
    <t>Most Engaged Content</t>
  </si>
  <si>
    <t>Least Engaged Content</t>
  </si>
  <si>
    <t>Hiring</t>
  </si>
  <si>
    <t>Event</t>
  </si>
  <si>
    <t>Waisak Greetings</t>
  </si>
  <si>
    <t>Internship Announcement</t>
  </si>
  <si>
    <t>Webinar Announcement Co-regulation</t>
  </si>
  <si>
    <t>Job Vacancy: Researcher Announcement</t>
  </si>
  <si>
    <t>EPLP Teaser 2021</t>
  </si>
  <si>
    <t>InternCIPS Recruitment</t>
  </si>
  <si>
    <t>Video Digital Tax</t>
  </si>
  <si>
    <t>Indeks Bu RT</t>
  </si>
  <si>
    <t>IG Story</t>
  </si>
  <si>
    <t>Post</t>
  </si>
  <si>
    <t>ER</t>
  </si>
  <si>
    <t>Most Engaged Post</t>
  </si>
  <si>
    <t xml:space="preserve">Jumat lalu CIPS menyelenggarakan #CIPSEvent “Kebijakan untuk Harga Beras yang Lebih Terjangkau” yang merupakan diskusi &amp; juga peluncuran #CIPSPolicyPaper terbaru berjudul “Effectiveness of State Trading Enterprises in Achieving Food Security: Case Studies from Bernas in Malaysia and Bulog in Indonesia”, hasil kerja sama dengan IDEAS &amp; didukung oleh CIPE.
Diskusi berlangsung dengan interaktif di mana para peserta yang hadir dari swasta, publik, &amp; media ini menyampaikan beberapa pertanyaan terkait  kerja Bulog untuk mencapai ketahanan pangan, terkendala birokrasi seperti supervisi yang di bawah   kementerian sampai kurangnya harmonisasi peraturan antar lembaga. 
Disamping itu, beberapa peserta juga menuntut adanya upaya inovatif dalam memanfaatkan pangsa pasar pangan di Indonesia.
Baca rekomendasi kebijakan selengkapnya di https://cutt.ly/CIPS-MK25
 </t>
  </si>
  <si>
    <t>Last January, Center for Indonesian Policy Studies in collaboration with the Economic Research Institute for ASEAN and  East Asia (ERIA), held a forum entitled 'Why Think Tanks Matter' Forum: Southeast Asia Trade Policies in the World Economy.
This event was held as the regional launch event of the latest Global Go To #ThinkTank index by Think Tanks and Civil Societies Program University of Pennsylvania.
We had Dr. Donna Gultom, Ministry of Trade's ASEAN Negotiating Director, Felippa Amanta, CIPS' researcher, Salvador (Badz) Buban, ERIA's Policy Fellow, as the speakers. This event moderated by Brasukra Gumilang Sudjana from Asia Group Advisors. 
The event was attended by more than 100 participants ranging from governmental agencies, diplomatic missions and non-governmental organizations such as think tanks and other relevant advocacy groups.</t>
  </si>
  <si>
    <t>Despite the coronavirus outbreak in Asia, we are happy that Lawrence Reed, President Emeritus of the Foundation for Economic Education, spent two productive days with us, our supporters and partners. 
He started his program by sharing his experiences on fundraising with a small group of organizations in the freedom network at CIPS' office. In the evening, he joined 35 CIPS' supporters for a special dinner. We loved listening to his talk about "Seven Principles of Sound Public Policy." 
On the next day, he joined CIPS' internal workshop, where each department shared updates, problems, and strategy. He fitted in very well and gave a lot of fruitful advice. 
He's an inspiration to many people, including us. To thank him, we presented him with a copy of our book "12 Indonesian Dreams". It tells the stories of 12 Indonesian migrant workers who started their small businesses after they returned home from years of working abroad. 
Now Larry is on his way to Australia to continue his tour. We hope he enjoys his time here!</t>
  </si>
  <si>
    <t>Apakah penyederhanaan regulasi seperti lewat #RUUCiptaKerja dapat membantu masuknya #investasi asing di Indonesia terutama setelah Covid-19?
Simak jawabannya di #RingkasanKebijakan CIPS terbaru berjudul “Menarik Penanaman Modal Asing (PMA) Pasca Covid-19 Melalui Penyederhanaan Kerangka Kerja Peraturan Indonesia” yang ditulis oleh Arianto Patunru &amp; Andree Surianta.
Simak selengkapnya di https://cutt.ly/cips-rk4⠀
#fdi #foreigndirectinvestment #omnibuslaw</t>
  </si>
  <si>
    <t>EPLP Launch</t>
  </si>
  <si>
    <t>Slide left to see the first batch of the #EmergingPolicyLeadersProgram alumni; Pingkan Audrine Kosijungan, Nadia Fairuza Azzahra, Galuh Octania Hatta, Muhammad Diheim Biru, &amp; Kidung Asmara Sigit!
After graduated from the program a year ago, they continue their career as Junior Policy Researchers at CIPS. All these five excellent young researchers have published a discussion paper, policy briefs, opinion pieces, invited to speak at several events &amp; government meetings. ⠀
Are you interested to follow their careers? Apply for the program now Visit https://cutt.ly/CIPS-EPLP ⠀
#EPLP #managementtraining #policyanalyst #thinktank #peneliti #researcher</t>
  </si>
  <si>
    <t>Testimonial Kelas Ekonomi</t>
  </si>
  <si>
    <t>Ingin tahu kerja think tank mulai dari penelitian sampai advokasi?
Kami kembali membuka program magang #InternCIPS! Terbuka untuk usia 18-30 tahun &amp; tertarik dengan sektor kebijakan publik.
Daftar segera!
Info lebih lanjut http://cutt.ly/InternCIPS
#magang #internship #publicpolicy #thinktank</t>
  </si>
  <si>
    <t xml:space="preserve">Last Friday, we waved goodbye to Aldani Putri Wijayanti, Ni Ketut Divya Karyza Putri, and Franceline Anggia Salim. These past two months, they helped us gather the data for researchers to monitor national media.
This morning, we welcome three new interns; Muhammad Ilham Razak, Felicia Tjandra &amp; Jennifer Reva Anton. They will help CIPS remotely from their home until December.
We are thankful that CIPS became popular among students and fresh graduates to learn about public policy and think tank. We received 400++ applicants on the last batch.
Thank you!
</t>
  </si>
  <si>
    <t>We are honoured to have been awarded the 2020 Templeton Freedom Award for our work in food security and agriculture through our Affordable Food for the Poor project.
Thank you to the Templeton Religion Trust and the Atlas Network for supporting and providing a global platform for think tanks around the world to be recognised through this amazing Award.
And of course, a big thank you also goes to all those who have supported the work of CIPS throughout the years!
CIPS will continue to promote policies that enable low-income families wider access to affordable and nutritious food, and support Indonesian farmers through open markets and technological progress.</t>
  </si>
  <si>
    <t>Kilas Balik CIPS di 2020</t>
  </si>
  <si>
    <t xml:space="preserve">Siti Alifah Dina's comment on Jakpost about E-Wallet </t>
  </si>
  <si>
    <t>Job Vacancies: COO &amp; Researcher</t>
  </si>
  <si>
    <t>EPLP 2021 Teaser</t>
  </si>
  <si>
    <t>Testimonial from EPLP 2020</t>
  </si>
  <si>
    <t>InternCIPS open appilcation</t>
  </si>
  <si>
    <t>EPLP, Comic CIPS &amp; FNF</t>
  </si>
  <si>
    <t>Uploads</t>
  </si>
  <si>
    <t>Total Subscribers</t>
  </si>
  <si>
    <t>Unique Viewers</t>
  </si>
  <si>
    <t>Watch Time (hours)</t>
  </si>
  <si>
    <t>Notes</t>
  </si>
  <si>
    <t>We uploaded videos on Food Security and Agriculure, project with FNF. The videos boost by Ads.</t>
  </si>
  <si>
    <t>No video uploaded nor webinar</t>
  </si>
  <si>
    <t>Less video than usual due no webinars and Lebaran holiday</t>
  </si>
  <si>
    <t>Opened Rate</t>
  </si>
  <si>
    <t>Click Rate</t>
  </si>
  <si>
    <t>Sending Time</t>
  </si>
  <si>
    <t>Subscriber</t>
  </si>
  <si>
    <t>Newsletter (English)</t>
  </si>
  <si>
    <t>Mon - 11 am</t>
  </si>
  <si>
    <t>Thu - 11 AM</t>
  </si>
  <si>
    <t>Fri - 2 PM</t>
  </si>
  <si>
    <t>Thu - 2 PM</t>
  </si>
  <si>
    <t>Newsletter (Indonesia)</t>
  </si>
  <si>
    <t>58,64%</t>
  </si>
  <si>
    <t>69,04%</t>
  </si>
  <si>
    <t>49.46%</t>
  </si>
  <si>
    <t>44.07%</t>
  </si>
  <si>
    <t>51.71%</t>
  </si>
  <si>
    <t>49.12%</t>
  </si>
  <si>
    <t>CIPS mengucapkan selamat atas berdirinya Transnational Initiative Countering Violent Extremism (TICVE) di Maroko.</t>
  </si>
  <si>
    <t>Datang yuk! 
diskusi berjudul:
"Liberalisme dan Environmentalisme",
di Universitas Indonesia (Aula gd. D Fak Psikologi), 
Sabtu, 30 Mei 2015
Pukul 13.00-15.30</t>
  </si>
  <si>
    <t>Minimum wage requirements is not an effective policy! 1) Not a pro job policy, reduce employment in the formal sector. 2) Reduce wages in the informal sector. 3) Raising price leaving the notion of minimum wage useless.
Read more about this in this article below by Haryo Aswicahyono:</t>
  </si>
  <si>
    <t>kuti workshop penelitian dan pembuatan rekomendasi kebijakan publik: CIPS Academy, Batch 1 dengan tema Pendidikan. Daftar dengan mengisi formulir berikut: http://bit.ly/1JJWVbd</t>
  </si>
  <si>
    <t>CIPS academy call for recruitment</t>
  </si>
  <si>
    <t>Press statement_migrant boat sinking malaysia</t>
  </si>
  <si>
    <t>Meeting with menaker</t>
  </si>
  <si>
    <t>$5,000 atlas grant</t>
  </si>
  <si>
    <t>Ngerasa boros? Mungkin karena Anda suka makan nasi.
Bagaimana kebijakan pemerintah mendorong harga beras.</t>
  </si>
  <si>
    <t>Kebijakan pemerintah untuk mendorong angka pendidikan dirasa kurang tepat sasaran. Bagi mereka yang kurang mampu, pendidikan menjadi persoalan. Namun, kehadiran sekolah swasta murah dapat membantu menekan angka putus sekolah yang terus meningkat. BOS Infographic.</t>
  </si>
  <si>
    <t>Stephanie Giovanetti-Lips dari Atlas Network mengajak anak-anak untuk menyanyi lagu 'Icky sticky bubblegum'! Stephanie Giovanetti-Lips from Atlas Network teaching kids how to sing icky sticky bubblegum!</t>
  </si>
  <si>
    <t>Indonesia plans to ban alcohol throughout the country. But policy makers must realise the ban could lead to a spike in deadly counterfeit alcohol and organised crime.
Read our March newsletter now!</t>
  </si>
  <si>
    <t xml:space="preserve">Ternyata harga sapi di negara kita dua kali lipat lebih mahal dibandingkan Australia - negara terdekat Indonesia! </t>
  </si>
  <si>
    <t xml:space="preserve">RUU Larangan Minuman Beralkohol "salah alamat" apabila bermaksud melarang minuman beralkohol legal.   Kebijakan ini justru akan meningkatkan konsumsi alkohol oplosan </t>
  </si>
  <si>
    <t>Pokdarwis merupakan hasil inisiatif warga Desa Sembungan utk menghidupi pariwisata Dieng. Dulunya hanya berjumlah 7 orang, sekarang sudah 280 orang &amp; membantu kesejahteraan mereka. Ekowisata di Sikunir Dieng telah memperlihatkan bahwa ekonomi dapat sejalan dengan pelestarian alam.  Baca selengkapnya di http://bit.ly/2bC9Vrt</t>
  </si>
  <si>
    <t>Such regulations “do not increase public morality and health,” Mr. Heufers said.
“Instead, they push the consumption from legally produced and traded alcohol to illegally produced and traded alcohol, which leads to more deaths and injuries.”</t>
  </si>
  <si>
    <t>Kabar gembira! Akhirnya warga Desa Buntu Wonosobo mulai mengikuti jejak Desa Sembungan yang berhasil memanfaatkan hak kepemilikan hutannya! http://bit.ly/2dDKGpA</t>
  </si>
  <si>
    <t>Oleh-oleh dari Delhi dari CIPS untuk kamu. Baca lebih lanjut di http://bit.ly/2elwXHb</t>
  </si>
  <si>
    <t>Sekarang kamu bisa belajar di mana saja dan kapan saja dengan mudah! Nomer 1 gratis, lho!. 5 Situs Belajar Online di Indonesia</t>
  </si>
  <si>
    <t>'Pak Ig’ Pendiri Sekolah Swasta Murah di Koja yang Menginspirasi</t>
  </si>
  <si>
    <t>Yay! Kami menang 'Best Paper' dalam tema National Logistics Strategy &amp; Economic Efficiency di acara ICCAP oleh Kementerian Perdagangan RI. Paper pemenang segera dipublikasikan dalam waktu dekat. So stay tuned!</t>
  </si>
  <si>
    <t>Keberadaan sekolah ini merupakan satu dari sekian banyak contoh toleransi dari keberagaman yang ada di Indonesia. Sebuah oase yang menyejukkan hati di tengah merebaknya intoleransi dalam dunia politik. Pak Ig mendirikan sekolah dasar dengan mayoritas murid beragama Islam; meskipun beliau sendiri seorang Katolik. Tonton video selengkapnya di channel Youtube kami:</t>
  </si>
  <si>
    <t>Semangat Hari Guru, Bantu Pendidikan Indonesia Terjangkau untuk Semua -</t>
  </si>
  <si>
    <t>Dengan kebijakan perdagangan yang tepat, bukan mustahil masyarakat Indonesia mendapatkan daging dengan harga yang lebih murah. Download gratis riset terbaru kami:</t>
  </si>
  <si>
    <t>"Selain menghadirkan pembicara-pembicara ternama dari penjuru dunia, Asia Liberty Forum juga akan diramaikan diskusi-diskusi menarik yang dibawakan oleh think tank dari seluruh Asia. Mau tahu lebih lanjut apa saja yang ada di Asia Liberty Forum 2018? Klik di sini: https://cips-indonesia.org/id/2972-2/
"Selain menghadirkan pembicara-pembicara ternama dari penjuru dunia, Asia Liberty Forum juga akan diramaikan diskusi-diskusi menarik yang dibawakan oleh think tank dari seluruh Asia. Mau tahu lebih lanjut apa saja yang ada di Asia Liberty Forum 2018? Klik di sini: https://cips-indonesia.org/id/2972-2/
"</t>
  </si>
  <si>
    <t>Asia Liberty Forum</t>
  </si>
  <si>
    <t>We're looking for talented people to join our growing team! Be part of creating change for Indonesia and send your application here: bit.ly/cips_jobs</t>
  </si>
  <si>
    <t>"Center for Indonesian Policy Studies (CIPS) kembali membuka kesempatan untuk bergabung dalam tim kami sebagai Peneliti dan Staf Komunikasi. Untuk informasi lengkap mengenai deskripsi pekerjaan, kualifikasi pelamar dan tata cara pendaftaran dapat dilihat langsung dengan membuka link berikut:
- Untuk lowongan Peneliti: bit.ly/peneliti_cips
- Untuk lowongan Staf Komunikasi: bit.ly/komunikasi_cips"</t>
  </si>
  <si>
    <t>"Hari gini masih bayar mahal untuk nikmatin makanan buka puasa? atau pilihan makanan kamu cuma itu-itu aja?
Yuk gabung di kampanye Hak Makan Murah, dan kita dorong reformasi kebijakan pangan di Indonesia supaya harga makanan kamu bisa jauh lebih murah dan pilihan makanan yang kamu punya bisa lebih beragam.
Karena Makan Murah adalah Hak Kita!
"</t>
  </si>
  <si>
    <t>Center for Indonesian Policy Studies dengan bangga mengumumkan peluncuran website baru kami! https://mailchi.mp/cef2de1825d3/kunjungi-website-baru-kami</t>
  </si>
  <si>
    <t>"[JOB VACANCIES]
Do you aspire to work in a think tank environment? Center for Indonesian Policy Studies is currently hiring for some specified positions. For more info, please check the information on the link below, and register yourself!
For the position of:
Curriculum Development Manager: bit.ly/CIPS-CDmanager
Production Manager: bit.ly/CIPS-PManager
IT Infrastructure Manager: bit.ly/CIPS-ITManager
Head of Academy: bit.ly/CIPS-HAcademy
"</t>
  </si>
  <si>
    <t>"[LOWONGAN PEKERJAAN] 
Center for Indonesian Policy Studies membuka lowongan pekerjaan untuk posisi: 
- Head of Academy
- Curriculum Development Manager
- Production Manager
- IT Infrastructure Manager
- Researcher.
Cek info di: http://bit.ly/CIPS-Vacancy.
Daftar sebelum 10 Agustus 2018.
Silahkan bagikan informasi ini kepada teman-teman yang membutuhkan.
"</t>
  </si>
  <si>
    <t>"As we are featured in Atlas Network's page, have you seen the video of Vincent Ricardo explaining the food prices in Indonesia?
Go check the following link to watch the full video: https://youtu.be/ZzoLEjpz0_w"</t>
  </si>
  <si>
    <t>On Friday, 26th October 2018, Assyifa Szami Ilman, CIPS researcher, was giving a presentation about his research on food policies in Indonesia. Meanwhile, Mr. Carmelo Ferlito, as a Senior Fellow from IDEAS, shared his view on theoretical context of economics perspective on public policy.
The event was conducted by Students For Liberty Indonesia at Hiveworks Coworking Space, Central Jakarta.</t>
  </si>
  <si>
    <t>HARI TERAKHIR!
Masih ada kesempatan menjadi seorang peneliti handal melalui CIPS Research Training Program. Kamu bisa mendapatkan gaji bulanan, pengetahuan tentang kebijakan publik, dan tentunya peluang untuk menjadi Peneliti Muda di CIPS #CIPSRTP
Daftar sekarang juga, info lebih lanjut klik bit.ly/2KGPU41</t>
  </si>
  <si>
    <t>Peringkat EoDB sangat penting bagi Indonesia. Salah satunya bagi iklim investasi. Jika peringkatnya bagus, investor akan semakin percaya untuk menanamkan modal dan membuka usaha di Indonesia. Roda ekonomi dalam negeri bisa baik, karena bisa membuka lapangan pekerjaan.
Tapi, peringkat Indonesia turun dan jauh dari target Presiden Joko Widodo. CIPS memberikan rekomendasi praktis bagi pemerintah terutama untuk mendorong indikator membuka usaha yang bisa diunduh di bit.ly/cips-communitylivelihood6
#EoDBIndonesia #CIPSResearch BKPM - Indonesia Investment Coordinating Board PemprovDKI</t>
  </si>
  <si>
    <t>RHeufers speech at AtlasNetwork Liberty Cafe #NYC, a path towards Economic Stability and Prosperity in Indonesia pic.twitter.com/U8AsLVYxFB</t>
  </si>
  <si>
    <t>Discussing increasingly linked market in ASEAN countries and its impact with IDEASMalaysia ow.ly/N7My7 pic.twitter.com/X4WmLJXZgx</t>
  </si>
  <si>
    <t>RHeufers ulil RofiUddarojat, slh satu pembicara dari Indonesia di Bali World #Conference lihat lengkapnya di bit.ly/1zzn6g4</t>
  </si>
  <si>
    <t xml:space="preserve">Pagi ini di Ubud, ulil bicara ttg tantangan pluralisme di Indonesia setelah reformasi demokrasi th 1998 #BaliTLC </t>
  </si>
  <si>
    <t>"fight protectionist instincts" - new Indonesian trade minister #kebijakan #ekonomi #perdagangan #indonesia bloom.bg/1N6uTNm business</t>
  </si>
  <si>
    <t>Policies put migrant workers at risk. Read more, september issue of Indonesia Rising out now! eepurl.com/bxP-wP, Hari ini kami bertemu dengan Menteri @hanifdhakiri untuk menyampaikan rekomendasi kebijakan tentang TKI. pic.twitter.com/NatTR17o1s</t>
  </si>
  <si>
    <t>Kini peserta #CIPSacademy turun ke lapangan untuk mencari sekolah swasta untuk kaum miskin di Jakut dan Jakbar. pic.twitter.com/XkbpsUIJM5</t>
  </si>
  <si>
    <t>Now open for applications! CIPS menawarkan program #magang #internship bit.ly/cips-internship pic.twitter.com/gOqnffazX9</t>
  </si>
  <si>
    <t>"Jangan Sampai Kita Mengekang Inovasi" - Jokowi. Setuju! Persaingan usaha = inovasi dan harga terbaik  #savegojek okz.me/UypQ</t>
  </si>
  <si>
    <t>Menurut @BankDunia remitansi kurangi angka kemiskinan. Bgm efeknya di Indonesia? Lihat di bit.ly/1lZKZgk pic.twitter.com/NEBL9lO0T6</t>
  </si>
  <si>
    <t>"Liberty is ... a human value" @tomgpalmer @AtlasNetwork in opening speech at the Asia Liberty Forum #asialf16 pic.twitter.com/AnxS5g12B4</t>
  </si>
  <si>
    <t>Ini hari terakhir kamu berkesempatan utk jad intern batch 2 di CIPS! Yuk, buruan apply! #infomagang #lowonganmagang pic.twitter.com/WxgjsXAXTk</t>
  </si>
  <si>
    <t>#Kentang memang memberikan banyak profit bagi para petani di Kejajar Wonosobo. Tp di satu sisi mendatangkan bencana. pic.twitter.com/bIYwRERgq9</t>
  </si>
  <si>
    <t>Korban miras oplosan sejak 2013 sebagian besar datang dari daerah yg memiliki Perda Larangan Minol. @qitmr #RUUMinol pic.twitter.com/O5ZnXhzK1q</t>
  </si>
  <si>
    <t>minol yg susah diakses (harga tinggi &amp; tdk ada toko yg dijual) bisa mendorong orang utk beli oplosan. acara @YLBHI pic.twitter.com/Cg2lEfarYv</t>
  </si>
  <si>
    <t>Sudah rindu dgn website kami yang lama hiatus? Sekarang sudah bisa Anda akses kembali di www.cips-indonesia.ord/id pic.twitter.com/NrqME5LCfR</t>
  </si>
  <si>
    <t>Setuju, Mas. Data di cips-indonesia.org/id/mengurangi-… menunjukkan mayoritas korban meninggal brsl dr daerah yg melarang. twitter.com/sheque/status/…</t>
  </si>
  <si>
    <t>Mau tahu rasanya bekerja di dunia think-tank? Yuk #magang di kantor CIPS dg isi form di bit.ly/cips-intern pic.twitter.com/YNm2Wja6oc</t>
  </si>
  <si>
    <t>Terjadi penurunan jumlah #TKI dan remitansi. Padahal remitansi banyak membantu kesejahteraan keluarga di tanah air. pic.twitter.com/S7tt8KQk6S</t>
  </si>
  <si>
    <t>Tertarik dgn pendidikan khususnya online course? CIPS membuka #LowonganKerja baru! Info: ow.ly/VrhF306iiVE @KampusUpdate @twitlowongan pic.twitter.com/LiRlevsItb</t>
  </si>
  <si>
    <t>Mau jadi bagian dlm project ini? CIPS buka #LowonganKerja utk menjadi MOOC Officer! Info: bit.ly/apply-mooc @bursaloker @Info_Loker pic.twitter.com/tpYtzkCnsw</t>
  </si>
  <si>
    <t>Sekian tweet kami. Untuk membaca hasil lengkap dari paper rekomendasi kebijakan ini, silahkan unduh di bit.ly/2jd8qS8</t>
  </si>
  <si>
    <t>"Be human, be relevant" - general manager Sara on CIPS' organisational values #AsiaLF17 panel on running think tanks pic.twitter.com/TUUdJhTf0t</t>
  </si>
  <si>
    <t>Harimau cisewu memang terlihat gembira, tapi teman2nya di Sumatera semakin terancam :( pic.twitter.com/FvtBIrKDum</t>
  </si>
  <si>
    <t>Jika kentang menjadi salah satu penyebab longsor &amp; banjir di Dieng, maka di Ponorogo jahe jd salah satu penyebabnya ow.ly/mhGV30axDRr</t>
  </si>
  <si>
    <t>Ingin tahu lebih dalam tentang sekolah swasta murah? Nantikan Jumat ini jam 10.00 WIB di halaman Facebook CIPS. pic.twitter.com/cSOYKZUzOc</t>
  </si>
  <si>
    <t>#BukaPuasaBersama CIPS dibuka oleh Ibu Saidah Sakwan, chairwoman dari CIPS. Ia membahas mengapa CIPS skrg fokus pada pangan. https://t.co/APvc7CEKQY</t>
  </si>
  <si>
    <t>Pak Yose dari @CSISIndonesia akan membantu kamu memahami ekonomi pangan secara gratis. Segera daftarkan diri kamu di akademi-cips.org pic.twitter.com/u3ayUncGAu</t>
  </si>
  <si>
    <t>We are looking for a Communications Manager and if you have excellent and creative writing skills, we would like to meet you! Please RT :) pic.twitter.com/K4DOxgb5T2</t>
  </si>
  <si>
    <t>Yay! Kami menang 'Best Paper' dalam tema National Logistics Strategy &amp; Economic Efficiency di acara ICCAP .@Kemendag pic.twitter.com/51eIPMx7Ma</t>
  </si>
  <si>
    <t>BE OUR COMMUNITY LIVELIHOOD RESEARCHER! Be active in field researching public health, entrepreneurship, property rights #lowongankerja pic.twitter.com/A8buPMu2TX</t>
  </si>
  <si>
    <t>Open for volunteers! CIPS mencari sukarelawan di Bandung untuk membantu researcher kami melakukan penelitian mengenai dampak pelarangan minuman beralkohol. Kirim aplikasimu sebelum 12 Januari 2018 ke cips-indonesia.org/id/ikut-serta/… Kami tunggu! pic.twitter.com/I85wwd2HkG</t>
  </si>
  <si>
    <t>Tahun 2012, Eunhee Park melarikan diri dari Korea Utara. Kini, di Korea Selatan ia menjadi duta istimewa dan anggota Teach North Korean Refugees (TNKR) Leadership Council. Dengarkan langsung kisahnya di Asia Liberty Forum 2018, daftar langsung di bit.ly/ALF_JKT pic.twitter.com/cIfCH5bIAx</t>
  </si>
  <si>
    <t>One day after Asia Liberty Forum 2018, we took our donors to visit low-cost private schools in Jakarta. These schools are featured in our research, you can check it out here: cips-indonesia.org/?ddownload=2808 pic.twitter.com/mpVFiTi0ZM</t>
  </si>
  <si>
    <t>Looking for job or internship opportunities?
You are invited to come to @cips_id's booth at @univ_indonesia Job Fair on this Thursday-Saturday!
Don't forget to bring your best CV and drop them directly. See you soon!</t>
  </si>
  <si>
    <t>Menuju tahun politik 2019, ketahanan pangan harus menjadi salah satu agenda penting. Peneliti CIPS, A. Szami Ilman, menyampaikan pentingnya reformasi kebijakan di bidang pangan.</t>
  </si>
  <si>
    <t>Para relawan, #InternCIPS, dan staff sedang berkumpul dalam #CIPSiesGathering. Kami berkumpul kembali untuk berbagi cerita dan pengalaman selama menjadi bagian dari CIPSies :)</t>
  </si>
  <si>
    <t>Click Rate
(##.##)</t>
  </si>
  <si>
    <t>Opened Rate
(##.##)</t>
  </si>
  <si>
    <t>Bounce Rate
(##.##)</t>
  </si>
  <si>
    <t>Engagement Rate
(##.##)</t>
  </si>
  <si>
    <t>Engagement
(####)</t>
  </si>
  <si>
    <t>Followers
(####)</t>
  </si>
  <si>
    <t>Impressions
(####)</t>
  </si>
  <si>
    <t>Reach
(####)</t>
  </si>
  <si>
    <t>Tweets
(####)</t>
  </si>
  <si>
    <t>Profile Visits
(####)</t>
  </si>
  <si>
    <t>New Followers
(####)</t>
  </si>
  <si>
    <t>Tweet Impressions
(####)</t>
  </si>
  <si>
    <t>Engagements
(####)</t>
  </si>
  <si>
    <t>Engagement Rate (%)
(#.##)</t>
  </si>
  <si>
    <t>No</t>
  </si>
  <si>
    <t>Podcast Platform</t>
  </si>
  <si>
    <t>Platform</t>
  </si>
  <si>
    <t>Video Platform</t>
  </si>
  <si>
    <t>Stakeholder Engagement Platform</t>
  </si>
  <si>
    <t>Producer</t>
  </si>
  <si>
    <t>CTR
(##.##)</t>
  </si>
  <si>
    <t>Year</t>
  </si>
  <si>
    <t xml:space="preserve">Monthly Report  - External Relations </t>
  </si>
  <si>
    <t>Executive Summary</t>
  </si>
  <si>
    <t xml:space="preserve">There is a significant decrease in August's attendance rate. Observing from the previous month's events, there is still low attendance rate from events with the digital economy discussion topics. Hence, the DigiWeek is expected to become one of the events that boost CIPS' digital economy area. 
CIPS held the second Indonesia Policy Dialogue with the Chairman of KADIN, Arsjad Rasjid. For September, CS will coordinate with DR to prepare administration documents for CIPS to become a member of KADIN, and also coordinate with the research team to have a meeting with KADIN to discuss potential event collaborations. 
This month's event on horticulture also marks CIPS' last event with FNF based on the 2021 agreement. CIPS will explore other events partnerships with FNF once ER team have learned Kemenkumham's new pillars of good governance. 
CIPS also launched the Content Moderation paper launch and invited the new Directorate General of Application and Informatics, Bapak Millikta Sembiring. He is intrigued to learn about CIPS and open for further discussion regarding multistakeholder approach in content moderation.  </t>
  </si>
  <si>
    <t xml:space="preserve">The number of attendees is lower compared to other events in this month, and not a lot of media present in the discussion. This indicates the need of awareness regarding content moderation that might limit the freedom of speech on the internet. From this event, most of the participants came from NGOs/CSOs background. Some notable institutions from this event are: SAFEnet, ICT Watch, The Indonesian Institute, Rajawali television, and Gojek.
Notable participants in CIPS' events this month are: World Bank, Asian Development Bank, PickPack, Pierre van der Eng of ANU, DHL Indonesia. 
CIPS representatives has been invited to speak at CSIS' 50th anniversary event, IDX Channel to discuss our latest vaccine paper, Indonesia Youth Diplomacy, and Britcham's Event. 
For the next month, the events team will explore collaboration events with KADIN, hold DigiWeek 2021, collaborating with World Benchmarking Alliance, and start strategizing in relaunching the HakMakMur campaign. </t>
  </si>
  <si>
    <t>DATE</t>
  </si>
  <si>
    <t>SUMMARY SECTION 1</t>
  </si>
  <si>
    <t>SUMMARY SECTION 2</t>
  </si>
  <si>
    <t>january</t>
  </si>
  <si>
    <t>Saved Monthly Executive Summary</t>
  </si>
  <si>
    <t>SAVED TIME</t>
  </si>
  <si>
    <t>20211018 11:13</t>
  </si>
  <si>
    <t>20211016 11:39</t>
  </si>
  <si>
    <t>Webpage</t>
  </si>
  <si>
    <t>COMPARISON</t>
  </si>
  <si>
    <t>% change from</t>
  </si>
  <si>
    <t>Unique Visitors</t>
  </si>
  <si>
    <t>Unique Visitors 
Tally</t>
  </si>
  <si>
    <t>Page View</t>
  </si>
  <si>
    <t>Average Time
/visit</t>
  </si>
  <si>
    <t>Social Media</t>
  </si>
  <si>
    <t>Followers/Fans</t>
  </si>
  <si>
    <t>Engagement Rate (%)</t>
  </si>
  <si>
    <t>Media Impressions</t>
  </si>
  <si>
    <t>Indonesian Version</t>
  </si>
  <si>
    <t>Subscribers</t>
  </si>
  <si>
    <t>Opens %</t>
  </si>
  <si>
    <t>Link clicks %</t>
  </si>
  <si>
    <t>English Version</t>
  </si>
  <si>
    <t>Total Publication views and downloads</t>
  </si>
  <si>
    <t>Paper Downloads</t>
  </si>
  <si>
    <t>Paper Views</t>
  </si>
  <si>
    <t>TOTAL INA</t>
  </si>
  <si>
    <t>TOTAL ENG</t>
  </si>
  <si>
    <t>CIPS INA</t>
  </si>
  <si>
    <t>CIPS ENG</t>
  </si>
  <si>
    <t>NELITI INA</t>
  </si>
  <si>
    <t>NELITI ENG</t>
  </si>
  <si>
    <t xml:space="preserve">Top Policy Paper Downloads </t>
  </si>
  <si>
    <t xml:space="preserve">Top Policy Paper Views </t>
  </si>
  <si>
    <t>DOWNLOAD</t>
  </si>
  <si>
    <t>PAPER CODE &amp; TITLE</t>
  </si>
  <si>
    <t>VIEW COUNT</t>
  </si>
  <si>
    <t>Papers with Highest Recorded Time Spent on Page</t>
  </si>
  <si>
    <t>AVG TIME SPENT
(mm:ss)</t>
  </si>
  <si>
    <t>*Time Spent on Page data source: CIPS Website</t>
  </si>
  <si>
    <t>Digital | Video Views</t>
  </si>
  <si>
    <t>Total Video Views</t>
  </si>
  <si>
    <t xml:space="preserve">Video Views </t>
  </si>
  <si>
    <t>VIEW</t>
  </si>
  <si>
    <t>VIDEO TITLE</t>
  </si>
  <si>
    <t>AVG WATCH TIME
(mm:ss)</t>
  </si>
  <si>
    <t>UPLOADED DATE</t>
  </si>
  <si>
    <t>Digital | Podcast</t>
  </si>
  <si>
    <t>Total Podcast Listeners</t>
  </si>
  <si>
    <t># OF LISTENERS</t>
  </si>
  <si>
    <t>PODCAST TITLE</t>
  </si>
  <si>
    <t>AVG LISTEN TIME
(mm:ss)</t>
  </si>
  <si>
    <t>DATE PUBLISHED</t>
  </si>
  <si>
    <t>Digital | Social Media Stakeholders Engagement</t>
  </si>
  <si>
    <t>Total Engagement</t>
  </si>
  <si>
    <t>January</t>
  </si>
  <si>
    <t>February</t>
  </si>
  <si>
    <t>March</t>
  </si>
  <si>
    <t>April</t>
  </si>
  <si>
    <t>May</t>
  </si>
  <si>
    <t>June</t>
  </si>
  <si>
    <t>July</t>
  </si>
  <si>
    <t>August</t>
  </si>
  <si>
    <t>September</t>
  </si>
  <si>
    <t>October</t>
  </si>
  <si>
    <t>November</t>
  </si>
  <si>
    <t>December</t>
  </si>
  <si>
    <t xml:space="preserve">Yearly Report  - External Relations </t>
  </si>
  <si>
    <t>Total Publication Views and Downloads</t>
  </si>
  <si>
    <t xml:space="preserve">Yearly Report - External Relations </t>
  </si>
  <si>
    <t>Top Video Views</t>
  </si>
  <si>
    <t>Top Average Watch Time</t>
  </si>
  <si>
    <t>Top Podcast Listened</t>
  </si>
  <si>
    <t>Top Average Listen Time</t>
  </si>
  <si>
    <t>Digital | Executive Summary</t>
  </si>
  <si>
    <t>20211025 14:58</t>
  </si>
  <si>
    <t>Digital | Webpage, Social Media, Newsletter (1/2)</t>
  </si>
  <si>
    <t>Digital | Webpage, Social Media, Newsletter (2/2)</t>
  </si>
  <si>
    <t>Digital | Publication Views and Downloads (2/2)</t>
  </si>
  <si>
    <t>Digital | Publication Views and Downloads (1/2)</t>
  </si>
  <si>
    <t>Digital | Social Media Stakeholders Engagement (2/2)</t>
  </si>
  <si>
    <t>Digital | Social Media Stakeholders Engagement (1/2)</t>
  </si>
  <si>
    <t>Tenaga Kerja Indonesia tidak hanya membawa kisah sedih saat pulang kembali ke tanah air. TKI-TKI berikut ini, justru semakin mandiri setelah pulang dari bekerja di negeri orang. pic.twitter.com/QjSTGGnshK</t>
  </si>
  <si>
    <t>[INTERNSHIP PROGRAM OPENING] Are you a college student? Do you imagine what does it feel like to work in a think tank? Apply to join CIPS Internship Program by the latest 24th July 2018. For more info, click: bit.ly/magang-cips pic.twitter.com/8AIHHFRiI6</t>
  </si>
  <si>
    <t>Indeks Bulanan Rumah Tangga, atau biasa dikenal INDEKS BU RT Edisi Juli 2018 sudah terbit. Apabila harga pangan antara di Indonesia dan negara lain sama murahnya, kita bisa menghemat sebanyak IDR 584.060 atau USD 40.56. pic.twitter.com/OY60EjQpSf</t>
  </si>
  <si>
    <t>Join the #EmergingPolicyLeadershipProgram now!
It’s a 6-months full-time program where you will learn the skills necessary to be an effective policy analyst and build your expertise that will support an evidence-based policy landscape in Indonesia.
Info: http://cutt.ly/CIPS-EPLP  pic.twitter.com/NKeXZzbj8G</t>
  </si>
  <si>
    <t>Mau tahu serunya kerja di think-tank? Join our team! Untuk informasi lebih lanjut, klik bit.ly/cips_jobs Kami tunggu! #LOWONGANKERJA #loker #lowongan #lowongankerja @Info_Loker @JobStreetcom @JobsDBIndonesia pic.twitter.com/oYCbCk7MdU</t>
  </si>
  <si>
    <t>Center for Indonesian Policy Studies (CIPS) membuka kesempatan untuk bergabung dalam tim kami sebagai Peneliti dan Staf Komunikasi. Informasi lengkap dapat dilihat langsung dengan membuka link berikut: bit.ly/lowongan_CIPS #lowongankerja #lowonganjakarta #loker #infokerja pic.twitter.com/TlagHS5PDR</t>
  </si>
  <si>
    <t>Tertarik dengan isu alkohol oplosan dan pelarangan miras di Bandung? Ikutilah peluncuran publikasi riset dan diskusi umum 'Kebijakan Pembatasan Alkohol dan Dampaknya Pada Masyarakat' pada 9 Mei di Hotel Zodiak Kebon Kawung, Bandung! @pikiran_rakyat @RumahCemara pic.twitter.com/BQN83p83TY</t>
  </si>
  <si>
    <t>Join our internship program advancing our massive open online course platform! Use your creativity, develop skills, and work as a team. Send your CV to lulu.fakhriyah@cips-indonesia.org with "Magang Akademi CIPS" as subject, before 4 July 2018 #magang #magangjkt #lowonganmagang pic.twitter.com/7TpZoMN5vl</t>
  </si>
  <si>
    <t xml:space="preserve">https://www.instagram.com/forum.pembangunan/?hl=en https://www.instagram.com/p/CPSyJyUB66-/ </t>
  </si>
  <si>
    <t>News Reporter at Kompas.com</t>
  </si>
  <si>
    <t>Akun Resmi Badan Ketahanan Pangan,
Kementerian Pertanian
Website : bkp.pertanian.go.id
Youtube : BKP Kementan
FB : @BKPKementan
Twitter : BKPKementan
bkp.pertanian.go.id/blog/post/perubahan-pendaftaran-psat</t>
  </si>
  <si>
    <t xml:space="preserve">https://www.linkedin.com/feed/update/urn:li:activity:6822718644062179328 </t>
  </si>
  <si>
    <t>Date Published
(dd/mm/yy)</t>
  </si>
  <si>
    <t>Sept-21</t>
  </si>
  <si>
    <t xml:space="preserve">03:35
</t>
  </si>
  <si>
    <t xml:space="preserve">
MK1</t>
  </si>
  <si>
    <t>Annual Report 2017</t>
  </si>
  <si>
    <t>Pendanaan Publik untuk Sekolah Swasta Berbiaya Rendah</t>
  </si>
  <si>
    <t>Public Financing for Low-Cost Private Schools</t>
  </si>
  <si>
    <t>Pajak Digital</t>
  </si>
  <si>
    <t>DigiWeek is Coming</t>
  </si>
  <si>
    <t>Serba Serbi Kebocoran Data</t>
  </si>
  <si>
    <t>Pemerintah Dapat Mengakses Data Pribadi</t>
  </si>
  <si>
    <t>4.30%</t>
  </si>
  <si>
    <t>12.50%</t>
  </si>
  <si>
    <t>1.80%</t>
  </si>
  <si>
    <t>DigiWeek Segera Hadir</t>
  </si>
  <si>
    <t>DigiWeek 2021 Poster</t>
  </si>
  <si>
    <t>Video EPLP Sumpah Pemuda</t>
  </si>
  <si>
    <t>1.03%</t>
  </si>
  <si>
    <t>1.33%</t>
  </si>
  <si>
    <t>2.88%</t>
  </si>
  <si>
    <t>2.10%</t>
  </si>
  <si>
    <t>Pajak Digital di Hari Pajak</t>
  </si>
  <si>
    <t>Indonesia Policy Dialogue Kadin</t>
  </si>
  <si>
    <t>Infographic Digital Literacy</t>
  </si>
  <si>
    <t>Infografik Data Pribadi</t>
  </si>
  <si>
    <t>2.70%</t>
  </si>
  <si>
    <t>Event FKP FNF Memenuhi Hak Atas Pangan</t>
  </si>
  <si>
    <t>2.12%</t>
  </si>
  <si>
    <t>DigiWeek (Promote), Speaker DigiWeek</t>
  </si>
  <si>
    <t>4.08%</t>
  </si>
  <si>
    <t>Badan Pangan Nasional Dibentuk</t>
  </si>
  <si>
    <t>4.58%</t>
  </si>
  <si>
    <t>Akses Pemerintah Terhadap Data</t>
  </si>
  <si>
    <t>3.4%</t>
  </si>
  <si>
    <t>3.3%</t>
  </si>
  <si>
    <t>3.6%</t>
  </si>
  <si>
    <t>63.17%</t>
  </si>
  <si>
    <t>0.73%</t>
  </si>
  <si>
    <t>Mon - 2 PM</t>
  </si>
  <si>
    <t>20.92%</t>
  </si>
  <si>
    <t>0.59%</t>
  </si>
  <si>
    <t>28.04%</t>
  </si>
  <si>
    <t>0.12%</t>
  </si>
  <si>
    <t>Wed - 1 PM</t>
  </si>
  <si>
    <t>11.61%</t>
  </si>
  <si>
    <t>0.19%</t>
  </si>
  <si>
    <t>22.60%</t>
  </si>
  <si>
    <t>1.85%</t>
  </si>
  <si>
    <t>18.41%</t>
  </si>
  <si>
    <t>1.94%</t>
  </si>
  <si>
    <t>22.08%</t>
  </si>
  <si>
    <t>1.65%</t>
  </si>
  <si>
    <t>Fri - 3 PM</t>
  </si>
  <si>
    <t>29.40%</t>
  </si>
  <si>
    <t>4.89%</t>
  </si>
  <si>
    <t>Mon - 1 PM</t>
  </si>
  <si>
    <t>28.9%</t>
  </si>
  <si>
    <t>2.05%</t>
  </si>
  <si>
    <t>Wed - 5 PM</t>
  </si>
  <si>
    <t>25.38%</t>
  </si>
  <si>
    <t>0.41%</t>
  </si>
  <si>
    <t>Thu - 7 AM</t>
  </si>
  <si>
    <t>Rainer Heufers on TVRI - Economic Freedom Asia 2010</t>
  </si>
  <si>
    <t>9.1%</t>
  </si>
  <si>
    <t>https://www.youtube.com/watch?v=Es9M51Sqnx0</t>
  </si>
  <si>
    <t>Improving Indonesia's Economic, Social Development Policies - Berita Satu English</t>
  </si>
  <si>
    <t>4.1%</t>
  </si>
  <si>
    <t>https://www.youtube.com/watch?v=Yy6Ca7h2NhM</t>
  </si>
  <si>
    <t>The Mystery of Capital among the Indigenous Peoples of the Amazon - ILD</t>
  </si>
  <si>
    <t>1.7%</t>
  </si>
  <si>
    <t>https://www.youtube.com/watch?v=BpL-yDDVOGY</t>
  </si>
  <si>
    <t>Campaign: Low-Cost Community Schools, Indonesia</t>
  </si>
  <si>
    <t>4.3%</t>
  </si>
  <si>
    <t>https://www.youtube.com/watch?v=RZjs3qt4QSs</t>
  </si>
  <si>
    <t>About the Center for Indonesian Policy Studies</t>
  </si>
  <si>
    <t>https://www.youtube.com/watch?v=pC8QBObxC7k</t>
  </si>
  <si>
    <t>5.1%</t>
  </si>
  <si>
    <t>Low-cost Private Schools Project: SD Tambora, Indonesia</t>
  </si>
  <si>
    <t>5.5%</t>
  </si>
  <si>
    <t>https://www.youtube.com/watch?v=W1hjeZylDJ0</t>
  </si>
  <si>
    <t>Meet Our Researcher: Muhammad Adi Rahman, Meningkatkan Kualitas Pendidikan di Indonesia</t>
  </si>
  <si>
    <t>2.7%</t>
  </si>
  <si>
    <t>https://www.youtube.com/watch?v=-LfMo74Lz2M</t>
  </si>
  <si>
    <t>Hutan Kemasyarakatan Dieng/Community Forestry in Dieng, Central Java (English subtitles)</t>
  </si>
  <si>
    <t>Dibalik Kesuksesan Golden Sunrise Sikunir Dieng</t>
  </si>
  <si>
    <t>(ENG SUB) TKI Jadi Entrepreneur - Ibu Neni Berhasil Buka Usaha Jahit</t>
  </si>
  <si>
    <t>(ENG SUB) TKI Jadi Entrepreneur - Dari Perawat Orang Tua Jadi Pengusaha Rias Pengantin</t>
  </si>
  <si>
    <t>(ENG SUB) TKI Jadi Entrepreneur - Berhasil Pasarkan Kerupuk Kulit Ikan</t>
  </si>
  <si>
    <t>(ENG SUB) TKI Jadi Entrepreneur - Usaha Laundry Antar Jemput di Wonosobo</t>
  </si>
  <si>
    <t>(ENG SUB) TKI Jadi Entrepreneur - Perjuangan Novi saat Jadi TKI Sampai Buka Usaha Daycare</t>
  </si>
  <si>
    <t>(ENG SUB) TKI Jadi Entrepreneur - Cupcake Buatan Rohayati Terkenal Sampai di 3 Desa</t>
  </si>
  <si>
    <t>Kemenangan CIPS di Think Tank Shark Tank Diliput 'Stossel' Fox Bussiness</t>
  </si>
  <si>
    <t>https://www.youtube.com/watch?v=YvZ1zIYuQ5c</t>
  </si>
  <si>
    <t>https://www.youtube.com/watch?v=FpcT8HfTALo</t>
  </si>
  <si>
    <t>https://www.youtube.com/watch?v=gaYvvlp34Dw</t>
  </si>
  <si>
    <t>https://www.youtube.com/watch?v=KVJk-ghnsww</t>
  </si>
  <si>
    <t>https://www.youtube.com/watch?v=4gL-z2uKQh8</t>
  </si>
  <si>
    <t>https://www.youtube.com/watch?v=SLIR6S69rDk</t>
  </si>
  <si>
    <t>https://www.youtube.com/watch?v=dF5s73oCea0</t>
  </si>
  <si>
    <t>https://www.youtube.com/watch?v=-jp9ikq00g4</t>
  </si>
  <si>
    <t>https://www.youtube.com/watch?v=kwolJhhXpv0</t>
  </si>
  <si>
    <t>2.4%</t>
  </si>
  <si>
    <t>1.9%</t>
  </si>
  <si>
    <t>1.4%</t>
  </si>
  <si>
    <t>1.8%</t>
  </si>
  <si>
    <t>1.6%</t>
  </si>
  <si>
    <t>Infografik Produktivitas Kopi</t>
  </si>
  <si>
    <t>M. Chatib Basri</t>
  </si>
  <si>
    <t>https://twitter.com/ANUIndonesia/status/1424572169393037318</t>
  </si>
  <si>
    <t>Former Minister of Finance Indonesia. Senior Lecturer, Department of Economics University of Indonesia</t>
  </si>
  <si>
    <t>https://www.instagram.com/p/CSoH0p5F-2O/</t>
  </si>
  <si>
    <t>NGO Jerman, berdiri 1969
Demokrasi, Pluralisme 🏛
Ekonomi pasar 🛒 HAM, Perubahan Iklim 🌏
Edukasi politik, terbuka untuk umum dan tidak berbayar</t>
  </si>
  <si>
    <t>https://www.instagram.com/p/CSqXWLJFRVd/</t>
  </si>
  <si>
    <t>Providing Food for Humanity through Sustainable Suboptimal Lands Cultivation.</t>
  </si>
  <si>
    <t>https://www.instagram.com/p/CSv_TY2FBLf/</t>
  </si>
  <si>
    <t>https://www.instagram.com/p/CSyphttFrAM/</t>
  </si>
  <si>
    <t>Lumongga Simanjuntak</t>
  </si>
  <si>
    <t>Dinas Komunikasi dan Informatika</t>
  </si>
  <si>
    <t>https://www.linkedin.com/feed/update/urn:li:activity:6838409607212339200</t>
  </si>
  <si>
    <t>FAO Deputy Regional Representative for Africa</t>
  </si>
  <si>
    <t>https://twitter.com/cips_id/status/1427523782709633033?s=20</t>
  </si>
  <si>
    <t>Follow</t>
  </si>
  <si>
    <t>Follow, Retweet</t>
  </si>
  <si>
    <t>Follow, Mention</t>
  </si>
  <si>
    <t>Retweet, Follow</t>
  </si>
  <si>
    <t>Retweet, Mention</t>
  </si>
  <si>
    <t>Share</t>
  </si>
  <si>
    <t>Retweet</t>
  </si>
  <si>
    <t xml:space="preserve">Follow </t>
  </si>
  <si>
    <t>Beecorp</t>
  </si>
  <si>
    <t>Business Consultant</t>
  </si>
  <si>
    <t>Here to upgrade and unlock the potential of businesses to be effective and efficient
💡Business General Check Up
💡Market Insight
💡Coaching and Training</t>
  </si>
  <si>
    <t>Kolom Hukum</t>
  </si>
  <si>
    <t>"📱𝘗𝘭𝘢𝘵𝘧𝘰𝘳𝘮 𝘐𝘯𝘧𝘰𝘳𝘮𝘢𝘴𝘪 𝘏𝘶𝘬𝘶𝘮
📑𝘖𝘱𝘪𝘯𝘪 𝘏𝘶𝘬𝘶𝘮
🗒️𝘒𝘦𝘨𝘪𝘢𝘵𝘢𝘯 𝘏𝘶𝘬𝘶𝘮 𝘥𝘢𝘯
🔍𝘓𝘰𝘬𝘦𝘳"</t>
  </si>
  <si>
    <t>Emancipate ID</t>
  </si>
  <si>
    <t>"Emancipate Indonesia
Because no one is less human than anyone."</t>
  </si>
  <si>
    <t>Indonesia-Australia Comprehensive Economic Partnership Agreement: Building the Powerhouse</t>
  </si>
  <si>
    <t>Dampak Covid-19 Terhadap Ketahanan dan Perdagangan Pangan di Indonesia</t>
  </si>
  <si>
    <t>Dampak Regulasi Moderasi Konten terhadap Kebebasan Berekspresi di Indonesia</t>
  </si>
  <si>
    <t>Impact of Indonesia's Content Moderation Regulation on Freedom of Expression</t>
  </si>
  <si>
    <t>Bekerja Sama Melawan Pandemi: Meningkatkan Kapasitas Vaksinasi Covid-19 di Indonesia</t>
  </si>
  <si>
    <t>Partnering to Push Back the Pandemic: Boosting Capacity to Deliver Covid-19 Vaccinations in Indonesia</t>
  </si>
  <si>
    <t>Kajian Pemenuhan Akses Terhadap Data dan Sistem dari Penyelenggara Sistem Elektronik oleh Kementerian, Lembaga Pengawas, dan Aparat Penegak Hukum</t>
  </si>
  <si>
    <t>A Study on the Access of Ministry, Government Agencies, and Law Enforcement Authority to Electronic System Organizers’ Data and Systems</t>
  </si>
  <si>
    <t>Perbaikan Data Perkebunan Indonesia: Kopi, Gula dan Kakao</t>
  </si>
  <si>
    <t>Improving Indonesia's Plantation Data Quality: Coffee, Sugar and Cocoa</t>
  </si>
  <si>
    <t>Menciptakan Kondisi yang Mendukung Ekonomi Digital: Studi Kasus dari Indonesia</t>
  </si>
  <si>
    <t>Implementing the Digital Economy Enabling Environment Guide: A Case Study from Indonesia</t>
  </si>
  <si>
    <t>Produktivitas Perkebunan Indonesia: Kopi, Tebu dan Kakao</t>
  </si>
  <si>
    <t>Plantation Crop Productivity: Coffee, Sugarcane and Cocoa</t>
  </si>
  <si>
    <t>Infographic produktivitas perkebunan</t>
  </si>
  <si>
    <t>3.7%</t>
  </si>
  <si>
    <t>36.7%</t>
  </si>
  <si>
    <t>Pentingnya Mengenal Kebijakan Publik</t>
  </si>
  <si>
    <t>MD 11</t>
  </si>
  <si>
    <t>MK 38</t>
  </si>
  <si>
    <t>PP 38</t>
  </si>
  <si>
    <t>MK 39</t>
  </si>
  <si>
    <t>PP 39</t>
  </si>
  <si>
    <t>MK 40</t>
  </si>
  <si>
    <t>PP 40</t>
  </si>
  <si>
    <t>MK 41</t>
  </si>
  <si>
    <t>PP 41</t>
  </si>
  <si>
    <t>MK 42</t>
  </si>
  <si>
    <t>PP 42</t>
  </si>
  <si>
    <t>DP 12</t>
  </si>
  <si>
    <t>MD 12</t>
  </si>
  <si>
    <t>PP 43</t>
  </si>
  <si>
    <t>MK 43</t>
  </si>
  <si>
    <t xml:space="preserve">Menciptakan Kondisi yang Mendukung Ekonomi Digital: Studi Kasus dari Indonesia </t>
  </si>
  <si>
    <t>Beyond Fertilizer and Seed Subsidies: Rethinking Support to Incentivize Productivity and Drive Competition in Agricultural Input Markets</t>
  </si>
  <si>
    <t>Beralih dari Subsidi Pupuk dan Benih: Mengkaji Ulang Bantuan untuk Mendorong Produktivitas dan Persaingan di Pasar Input Pertanian</t>
  </si>
  <si>
    <t xml:space="preserve">06:19
</t>
  </si>
  <si>
    <t>Investasi Cina di Sektor Fintech Indonesia: Interaksinya dengan Perkembangan Tata Kelola Regulasi Indonesia</t>
  </si>
  <si>
    <t>Memperbaiki Data Pangan Lewat Metode Kerangka Sampel Area</t>
  </si>
  <si>
    <t>https://twitter.com/cips_id/status/1444855466387988482?s=20</t>
  </si>
  <si>
    <t>https://twitter.com/cips_id/status/1444855466387988482?s=200</t>
  </si>
  <si>
    <t>Radesa Institute</t>
  </si>
  <si>
    <t>angkit.agro</t>
  </si>
  <si>
    <t>Agricultural Service</t>
  </si>
  <si>
    <t>https://www.instagram.com/p/CU7OBvdl74y/</t>
  </si>
  <si>
    <t>Bergabung di ekosistem #angkitagro, kita wujudkan ketahanan dan kedaulatan pangan nasional. 
Connect all to leverage more.</t>
  </si>
  <si>
    <t>kedaulatanpangan_id</t>
  </si>
  <si>
    <t>Akun resmi Koalisi Rakyat Untuk Kedaulatan Pangan (KRKP) | Sebuah organisasi nirlaba yang lahir atas keprihatinan pada produsen pangan kecil</t>
  </si>
  <si>
    <t>https://www.instagram.com/p/CUpA0YtleaR/</t>
  </si>
  <si>
    <t>tayjuhanafoundation</t>
  </si>
  <si>
    <t>https://www.instagram.com/p/CUeyu-UlE4-/</t>
  </si>
  <si>
    <t>Providing Food for Humanity through Sustainable Suboptimal Lands Cultivation 👨‍🌾🌱</t>
  </si>
  <si>
    <t>FNF Malaysia</t>
  </si>
  <si>
    <t>https://www.instagram.com/p/CUcRuGIFG1o/</t>
  </si>
  <si>
    <t>😊 Freedom 
📘 Education 
📈 Social Market Economy 
🗣International Politics 
🙏Human Rights &amp; Tolerance</t>
  </si>
  <si>
    <t>Linkedin</t>
  </si>
  <si>
    <t>Owren K</t>
  </si>
  <si>
    <t>Asian Development Bank</t>
  </si>
  <si>
    <t>https://www.linkedin.com/feed/update/urn:li:activity:6859772557877506049</t>
  </si>
  <si>
    <t>Project Manager</t>
  </si>
  <si>
    <t>Inti Putri Madinah</t>
  </si>
  <si>
    <t>IAAS Indonesia</t>
  </si>
  <si>
    <t>Vice Director of Partnership</t>
  </si>
  <si>
    <t>Fajrin Hanggoro</t>
  </si>
  <si>
    <t>GIZ</t>
  </si>
  <si>
    <t>https://www.linkedin.com/feed/update/urn:li:activity:6860109630413127680/</t>
  </si>
  <si>
    <t>Andy Faizal</t>
  </si>
  <si>
    <t>Pusat Pengembangan Kedokteran Indonesia (PUSBANGKI)</t>
  </si>
  <si>
    <t>https://www.linkedin.com/in/andy-faizal-13383a172/</t>
  </si>
  <si>
    <t>Business Development Associate</t>
  </si>
  <si>
    <t>Food and Agriculture Organization</t>
  </si>
  <si>
    <t>https://twitter.com/yurdi_yasmi/status/1464470431147212807?s=21</t>
  </si>
  <si>
    <t>FAO's Deputy Regional Representative for Africa</t>
  </si>
  <si>
    <t>Mery Kent</t>
  </si>
  <si>
    <t>International Labour Organization</t>
  </si>
  <si>
    <t>https://twitter.com/_marykent/status/1460541672887042048?s=21</t>
  </si>
  <si>
    <t>Chief Technical Advisor, International Labour Organization. Leading UK-Indonesian Skills for Prosperty Programme.</t>
  </si>
  <si>
    <t>Billy Aries</t>
  </si>
  <si>
    <t>Gerbang Tani</t>
  </si>
  <si>
    <t>https://twitter.com/billy4riez?s=21</t>
  </si>
  <si>
    <t>Bene Krisna</t>
  </si>
  <si>
    <t>Jurnalis</t>
  </si>
  <si>
    <t>WRI Indonesia</t>
  </si>
  <si>
    <t>https://twitter.com/cips_id/status/1462991339679715330?s=21</t>
  </si>
  <si>
    <t>Akun resmi dari WRI Indonesia | Lembaga penelitian independen yang berupaya mewujudkan gagasan besar menjadi aksi nyata demi mencapai pembangunan berkelanjutan</t>
  </si>
  <si>
    <t>Ira Martina Drupady</t>
  </si>
  <si>
    <t>National University of Singapure</t>
  </si>
  <si>
    <t>University</t>
  </si>
  <si>
    <t>https://twitter.com/cips_id/status/1462731006599778310?s=21</t>
  </si>
  <si>
    <t>Researcher @NUSingapore #ESI_EnergyVibes #Nuclear #Hydrogen #EnergyTransitions Also PhDing @NUSgeog #WomenInEnergy #CommunityEnergySystems #UrbanKampungs</t>
  </si>
  <si>
    <t>Women Rights</t>
  </si>
  <si>
    <t>Youth Movement</t>
  </si>
  <si>
    <t>Website 
The number of website visitors slightly decreased on November. This is because on October we have several job posted. 
However, the organic search on November is higher than October. We also got 200k impressions. Which means, our website's shown more often compared to October, which only has 150k impressions.
The top queries: cips, cips indonesia, center for indonesian policy studies
Social Media
The engagement rates for FB and LinkedIn increased. In fact, November's Linkedin engagement rate was the highest we've ever had this year. We see this happened because we post carousel contents a lot more than the previous month. The carousel/multiple images content generated more click than just a single image post, and "click" count as an engagement. 
For the future, we can continue to post carousel content that could also trigger discussion.</t>
  </si>
  <si>
    <t>General/Unspeficied</t>
  </si>
  <si>
    <t>Food Security Symposia: Kebijakan Input Pertanian Mempengaruhi Lingkungan?</t>
  </si>
  <si>
    <t>DigiWeek2021 - Meningkatkan Inklusi Keuangan: Masa Depan Sistem Pembayaran dan Jasa Keuangan</t>
  </si>
  <si>
    <t>DigiWeek 2021 - Memberdayakan Konsumen Digital dalam Ruang E-Commerce yang Inklusif</t>
  </si>
  <si>
    <t>Charting an Exit from the Pandemic through Vaccination</t>
  </si>
  <si>
    <t>20211217 09:38</t>
  </si>
  <si>
    <t xml:space="preserve">Length of Video (hh:mm:ss) </t>
  </si>
  <si>
    <t>Average Watch Time
(hh:mm:ss)</t>
  </si>
  <si>
    <t>Peneliti di Australian National University (ANU) Mengajak Kamu Bergabung di Akademi CIPS</t>
  </si>
  <si>
    <t>(ENG SUB) Peneliti di Australian National University (ANU) Mengajak Kamu Bergabung di Akademi CIPS</t>
  </si>
  <si>
    <t>Belajar Ekonomi Pangan bersama Kepala Departemen Ekonomi CSIS Indonesia</t>
  </si>
  <si>
    <t>https://www.youtube.com/watch?v=rbNOF6Zsl2k</t>
  </si>
  <si>
    <t>https://www.youtube.com/watch?v=jFpwconQLa8</t>
  </si>
  <si>
    <t>(ENG SUB) Belajar Ekonomi Pangan bersama Kepala Departemen Ekonomi CSIS Indonesia</t>
  </si>
  <si>
    <t>https://www.youtube.com/watch?v=0PzNyC70b6Y</t>
  </si>
  <si>
    <t>https://www.youtube.com/watch?v=jGmSp8jEYDw</t>
  </si>
  <si>
    <t>Ep. 1.1 - Tingkat Produksi Terkini</t>
  </si>
  <si>
    <t>https://www.youtube.com/watch?v=8RnKCsRh5tc</t>
  </si>
  <si>
    <t>Ep. 1.2 - Kehidupan Petani di Indonesia</t>
  </si>
  <si>
    <t>https://www.youtube.com/watch?v=kMV_qriqQBU</t>
  </si>
  <si>
    <t>Ep. 1.3 - Tingkat Produktivitas</t>
  </si>
  <si>
    <t>https://www.youtube.com/watch?v=iEitOCdMhmE</t>
  </si>
  <si>
    <t>Ep. 1.4 - Sistem distribusi Produk Pertanian : Pelaku Distribusi dan Proses Distribusi</t>
  </si>
  <si>
    <t>https://www.youtube.com/watch?v=KVFE2knjioU</t>
  </si>
  <si>
    <t>Ep. 1.5 - Ketahanan Pangan Versus Kedaulatan Pangan dan Swasembada Pangan</t>
  </si>
  <si>
    <t>https://www.youtube.com/watch?v=pP0rROGTb5w</t>
  </si>
  <si>
    <t>Ep. 1.6 - Rangkuman</t>
  </si>
  <si>
    <t>https://www.youtube.com/watch?v=NA57l2M7BuU</t>
  </si>
  <si>
    <t>Ep. 2.1 | Ekspor dan Impor Pangan di Indonesia | Akademi CIPS:Kursus Perdagangan Pangan di Indonesia</t>
  </si>
  <si>
    <t>https://www.youtube.com/watch?v=x6lr0JDmFrs</t>
  </si>
  <si>
    <t>Ep. 2.2 | Neraca Positif Perdagangan Sebagai Tujuan Politik yang Diinginkan | Akademi CIPS</t>
  </si>
  <si>
    <t>https://www.youtube.com/watch?v=HpY_xa_uvz8</t>
  </si>
  <si>
    <t>Ep. 2.3 | Hambatan Tarif &amp; Non-Tarif, Kuota Impor | Akademi CIPS: Perdagangan Pangan di Indonesia</t>
  </si>
  <si>
    <t>https://www.youtube.com/watch?v=9RuSwJ-nvQ4</t>
  </si>
  <si>
    <t>Ep. 2.4 | Keunggulan Komparatif antar negara tetangga di ASEAN &amp; Asia Timur | Akademi CIPS</t>
  </si>
  <si>
    <t>Ep. 2.5 | Komitmen Masyarakat Ekonomi ASEAN, Kawasan Pedagangan Bebas Bilateral &amp; Multilateral</t>
  </si>
  <si>
    <t>Ep. 2.6 | Rangkuman | Akademi CIPS: Kursus Perdagangan Pangan di Indonesia</t>
  </si>
  <si>
    <t>Ep. 3.1 | UU Tentang Pangan di Indonesia &amp; Peraturan Lainnya | Akademi CIPS</t>
  </si>
  <si>
    <t>Ep. 3.2 | Peran Peraturan Kementerian Pertanian &amp; Kementerian Perdagangan | Akademi CIPS</t>
  </si>
  <si>
    <t>https://www.youtube.com/watch?v=2tq6y2GNS8U</t>
  </si>
  <si>
    <t>https://www.youtube.com/watch?v=rwS6UwxRKMg</t>
  </si>
  <si>
    <t>https://www.youtube.com/watch?v=yMBWT1MzzE4</t>
  </si>
  <si>
    <t>https://www.youtube.com/watch?v=RPPiJ1cvqB4</t>
  </si>
  <si>
    <t>https://www.youtube.com/watch?v=TmQpo41J4ik</t>
  </si>
  <si>
    <t>Ep. 3.3 | Data &amp; Statistik Berbeda &amp; Kementerian Pertanian, Kementerian Perdagangan, &amp; BPS</t>
  </si>
  <si>
    <t>Ep. 3.4 | Peran dan Kinerja Bulog dan Badan Pemerintahan Lainnya | Perdagangan Pangan di Indonesia</t>
  </si>
  <si>
    <t>Ep. 3.5 | Tengkulak, Distributor, &amp; Pedagang Eceran | Akademi CIPS: Perdagangan Pangan di Indonesia</t>
  </si>
  <si>
    <t>Ep. 3.6 | Rangkuman | Akademi CIPS: Kursus Perdagangan Pangan di Indonesia</t>
  </si>
  <si>
    <t>Ep. 4.1 | Konsumsi Pangan Keluarga | Akademi CIPS: Kursus Perdagangan Pangan di Indonesia</t>
  </si>
  <si>
    <t>https://www.youtube.com/watch?v=u8TdiSMrZ2Y</t>
  </si>
  <si>
    <t>https://www.youtube.com/watch?v=DLgkr9tXgAw</t>
  </si>
  <si>
    <t>https://www.youtube.com/watch?v=kEprX2MZd80</t>
  </si>
  <si>
    <t>https://www.youtube.com/watch?v=WRslaZEW5VQ</t>
  </si>
  <si>
    <t>https://www.youtube.com/watch?v=6osbpnzJnaM</t>
  </si>
  <si>
    <t>Ep. 4.3 | Petani &amp; Konsumen | Akademi CIPS: Kursus Perdagangan Pangan di Indonesia</t>
  </si>
  <si>
    <t>https://www.youtube.com/watch?v=L_8yC6Gbbo8</t>
  </si>
  <si>
    <t>Ep. 4.4 | Tren Makanan di Indonesia &amp; Dampaknya Pada Masa Depan Perdagangan Pangan | Akademi CIPS</t>
  </si>
  <si>
    <t>https://www.youtube.com/watch?v=EWUBoYJCLQ8</t>
  </si>
  <si>
    <t>Ep. 4.5 | Rangkuman | Akademi CIPS: Kursus Perdagangan Pangan di Indonesia</t>
  </si>
  <si>
    <t>https://www.youtube.com/watch?v=bRP1w2a5GCc</t>
  </si>
  <si>
    <t>Apakah Petani Indonesia Sudah Sejahtera?</t>
  </si>
  <si>
    <t>https://www.youtube.com/watch?v=caJtD8Tm4o0</t>
  </si>
  <si>
    <t>Sekolah Swasta Murah yang Mulai dari ‘Gubuk’ SD Tunas Karya Jadi Inspirasi</t>
  </si>
  <si>
    <t>https://www.youtube.com/watch?v=auv_Bn5bqds</t>
  </si>
  <si>
    <t>Toleransi Beragama di Sebuah Sekolah Sederhana: SD Bina Pusaka</t>
  </si>
  <si>
    <t>https://www.youtube.com/watch?v=xesOJooVGkc</t>
  </si>
  <si>
    <t>Dari Kesempatan Lokal Hingga Luar Negeri: SMK Al-Khairiyah 2 Koja Jakarta Utara</t>
  </si>
  <si>
    <t>Young Indonesians given chance to work abroad: Al-Khairiyah 2 Vocational School (ENG subs)</t>
  </si>
  <si>
    <t>https://www.youtube.com/watch?v=Q6Otjn-4rkQ</t>
  </si>
  <si>
    <t>https://www.youtube.com/watch?v=ZJwt6Uh63G8</t>
  </si>
  <si>
    <t>A low-cost private school that started in a shack: Tunas Karya Primary School (ENG sub)</t>
  </si>
  <si>
    <t>https://www.youtube.com/watch?v=M3xiyQd7WzM</t>
  </si>
  <si>
    <t>Religious Tolerance and Harmony in a Humble School: SD Bina Pusaka [ENG Subs]</t>
  </si>
  <si>
    <t>https://www.youtube.com/watch?v=psUQd2fKC4k</t>
  </si>
  <si>
    <t>Crowdsource Liberty - ALF 2018</t>
  </si>
  <si>
    <t>https://www.youtube.com/watch?v=yELsv2kczxo</t>
  </si>
  <si>
    <t>Breakout Session: Intellectual Property Rights - ALF 2018</t>
  </si>
  <si>
    <t>https://www.youtube.com/watch?v=xR-FG2_hK6I</t>
  </si>
  <si>
    <t>Keynote Address: Suraj Vaidya (mod. by Dr. Ronald Meinardus) - ALF 2018</t>
  </si>
  <si>
    <t>https://www.youtube.com/watch?v=tmV7D-Q2fDA</t>
  </si>
  <si>
    <t>Cornerstone Talks I: Razeen Sally, Eunhee Park - ALF 2018</t>
  </si>
  <si>
    <t>https://www.youtube.com/watch?v=sUZgLBlmzQg</t>
  </si>
  <si>
    <t>Shark Tank Competition &amp; Elevator Pitch Competition - ALF 2018</t>
  </si>
  <si>
    <t>Asia Liberty Forum 2018 - An Overview</t>
  </si>
  <si>
    <t>https://www.youtube.com/watch?v=ksslDXfglrg</t>
  </si>
  <si>
    <t>Cornerstone Talks I: Amartuvshin Dorj, Barun Mitra and Nila Tanzil - ALF 2018</t>
  </si>
  <si>
    <t>https://www.youtube.com/watch?v=iZvLOd5pox0</t>
  </si>
  <si>
    <t>Cornerstone Talks I: Hizkia Respatiadi (mod. by Terry Kibbe) - ALF 2018</t>
  </si>
  <si>
    <t>https://www.youtube.com/watch?v=mhC_Yux4lmg</t>
  </si>
  <si>
    <t>Breakout Session: Entrepreneurship in E-Commerce - ALF 2018</t>
  </si>
  <si>
    <t>https://www.youtube.com/watch?v=MUjK4RbhNJU</t>
  </si>
  <si>
    <t>Speed Networking (mod. by Stephanie Lips) &amp; Opening Video - ALF 2018</t>
  </si>
  <si>
    <t>https://www.youtube.com/watch?v=K_2qWPIxCX8</t>
  </si>
  <si>
    <t>Breakout Session: Supporting Micro-Enterprises - ALF 2018</t>
  </si>
  <si>
    <t>https://www.youtube.com/watch?v=DyyuPRBGfCE</t>
  </si>
  <si>
    <t>Keynote Speech: Chatib Basri (mod. by Rainer Heufers) - ALF 2018</t>
  </si>
  <si>
    <t>https://www.youtube.com/watch?v=7z3ydBJ4CNs</t>
  </si>
  <si>
    <t>Breakout Session: Technological Solutions for the Protection of Property Rights - ALF 2018</t>
  </si>
  <si>
    <t>https://www.youtube.com/watch?v=5Brur_KpuQA</t>
  </si>
  <si>
    <t>Breakout Session: Property Rights for Prosperity - ALF 2018</t>
  </si>
  <si>
    <t>https://www.youtube.com/watch?v=OKrz-sV-IKI</t>
  </si>
  <si>
    <t>Cornerstone Talks II &amp; The Ease of Doing Business Index - ALF 2018</t>
  </si>
  <si>
    <t>https://www.youtube.com/watch?v=IOz9U8rgVcA</t>
  </si>
  <si>
    <t>Opening Remarks: Brad Lips &amp; Saidah Sakwan - ALF 2018</t>
  </si>
  <si>
    <t>https://www.youtube.com/watch?v=9nKvhn5dJOg</t>
  </si>
  <si>
    <t>Breakout Session: State-owned Enterprise Reforms - ALF 2018</t>
  </si>
  <si>
    <t>https://www.youtube.com/watch?v=63RBOmzfWAU</t>
  </si>
  <si>
    <t>Let's Talk Business! (mod. by Rainer Heufers) - ALF 2018</t>
  </si>
  <si>
    <t>https://www.youtube.com/watch?v=kTmm4ha01XM</t>
  </si>
  <si>
    <t>Introducing Indonesian Think Tanks, Ice-Breaking Games - ALF 2018</t>
  </si>
  <si>
    <t>https://www.youtube.com/watch?v=R1-a7lqDYQs</t>
  </si>
  <si>
    <t>What Does it Take to Start a Think Tank?: Tom Palmer - ALF 2018</t>
  </si>
  <si>
    <t>https://www.youtube.com/watch?v=4Toq3HtFaeE</t>
  </si>
  <si>
    <t>Asia Liberty Awards Finalists Presentations (mod. by Tom Palmer) - ALF 2018</t>
  </si>
  <si>
    <t>https://www.youtube.com/watch?v=-MNhR9T7ZSA</t>
  </si>
  <si>
    <t>Hak MakMur Video</t>
  </si>
  <si>
    <t>Hak MakMur - Hari Pangan Sedunia</t>
  </si>
  <si>
    <t>HakMakMur - Selamat Hari Pangan dan Gizi Nasional!</t>
  </si>
  <si>
    <t>Teaser Kursus Indonesia Bersatu dalam Keberagaman - Akademi CIPS</t>
  </si>
  <si>
    <t>Help 50 Indonesian Kids Continue Their Schooling</t>
  </si>
  <si>
    <t>53 New Students are Enrolled in Middle School Thanks to Your Support!</t>
  </si>
  <si>
    <t>Dukung CIPS Membuat Pangan di Indonesia Terjangkau dan Berkualitas</t>
  </si>
  <si>
    <t>Film Pendek CIPS - Bakoel Kosong</t>
  </si>
  <si>
    <t>Welcome to CIPS New Office</t>
  </si>
  <si>
    <t>https://www.youtube.com/watch?v=xZ8MAC1ycEA</t>
  </si>
  <si>
    <t>Cameo Project</t>
  </si>
  <si>
    <t>https://www.youtube.com/watch?v=lUwMUL9wBCE</t>
  </si>
  <si>
    <t>https://www.youtube.com/watch?v=A99tlZjP7zs</t>
  </si>
  <si>
    <t>https://www.youtube.com/watch?v=5o0lT9iBUt4</t>
  </si>
  <si>
    <t>https://www.youtube.com/watch?v=RHqxRpamX98</t>
  </si>
  <si>
    <t>https://www.youtube.com/watch?v=bzjUdFNpn1g</t>
  </si>
  <si>
    <t>https://www.youtube.com/watch?v=34yTNv3XY6c</t>
  </si>
  <si>
    <t>https://www.youtube.com/watch?v=xRcdVc8wm4I</t>
  </si>
  <si>
    <t>https://www.youtube.com/watch?v=FsS-0umMAUs</t>
  </si>
  <si>
    <t>Mempertanyakan Kebijakan Pengurangan Plastik di Indonesia</t>
  </si>
  <si>
    <t>https://www.youtube.com/watch?v=3E55q5nlgr4</t>
  </si>
  <si>
    <t>#CIPSEvent Webinar 3 April 2020 - Menjaga Ketahanan Pangan Selama Pandemi</t>
  </si>
  <si>
    <t>#CIPSEvent Webinar 15 April - Keterjangkauan Beras bagi Masyarakat Prasejahtera selama Pandemi</t>
  </si>
  <si>
    <t>#CIPSEvent Webinar 20 April - Menjamin Perlindungan Data Pribadi di Masa Pandemi</t>
  </si>
  <si>
    <t>#CIPSEvent Webinar 24 April - Mengkaji Akses Pembelajaran Jarak Jauh di Masa Pandemi COVID-19</t>
  </si>
  <si>
    <t>#CIPSEvent 30 April - Menjamin Ketahanan Pangan melalui program Bantuan Pangan Non-Tunai (BPNT)</t>
  </si>
  <si>
    <t>Rekomendasi CIPS - Kebijakan Pembelajaran Jarak Jauh Selama Pandemi COVD-19</t>
  </si>
  <si>
    <t>#CIPSEvent 6 May - Facilitating Economic Recovery Post-Covid19 through Trade Liberalisation</t>
  </si>
  <si>
    <t>Rekomendasi CIPS - 3 Skenario untuk Memastikan Ketahanan Pangan selama Covid-19</t>
  </si>
  <si>
    <t>#CIPSEvent 13 May - Attracting Foreign Direct Investment in the Post-Covid19 World</t>
  </si>
  <si>
    <t>https://www.youtube.com/watch?v=_KPU39TyGPs</t>
  </si>
  <si>
    <t>https://www.youtube.com/watch?v=ykgOyPr6Wqw</t>
  </si>
  <si>
    <t>https://www.youtube.com/watch?v=8gCAeRfIcIU</t>
  </si>
  <si>
    <t>https://www.youtube.com/watch?v=AFZoyIos6QU</t>
  </si>
  <si>
    <t>https://www.youtube.com/watch?v=6QWaOR-tnhk</t>
  </si>
  <si>
    <t>https://www.youtube.com/watch?v=TpEs9-reCz8</t>
  </si>
  <si>
    <t>https://www.youtube.com/watch?v=rQ9zpeNgVHs</t>
  </si>
  <si>
    <t>https://www.youtube.com/watch?v=tTdk70sQGhQ</t>
  </si>
  <si>
    <t>https://www.youtube.com/watch?v=SHHElEE1V-o</t>
  </si>
  <si>
    <t>#CIPSEvent Webinar - Menjaga Kinerja Sektor Industri Selama Pandemi Covid-19</t>
  </si>
  <si>
    <t>#CIPSEvent Webinar 10 Juni - Tantangan Finansial Sekolah Swasta Berbiaya Rendah selama Pandemi</t>
  </si>
  <si>
    <t>#CIPSEvent Webinar 23 June - How Will IA-CEPA Contribute to Indonesia's Food Security and Economy?</t>
  </si>
  <si>
    <t>Webinar #IndoFKP 9 July - Growing Indonesia’s Presence and Role in Future Global Value Chains</t>
  </si>
  <si>
    <t>https://www.youtube.com/watch?v=BmaLIvAqHk4</t>
  </si>
  <si>
    <t>https://www.youtube.com/watch?v=O0fIof4b1o4</t>
  </si>
  <si>
    <t>https://www.youtube.com/watch?v=WBQo4P0sKhc</t>
  </si>
  <si>
    <t>https://www.youtube.com/watch?v=8ppyDty-N8o</t>
  </si>
  <si>
    <t>https://www.youtube.com/watch?v=wRIfQuTI41Y</t>
  </si>
  <si>
    <t>https://www.youtube.com/watch?v=Pr3kIh1GK24</t>
  </si>
  <si>
    <t>https://www.youtube.com/watch?v=eybDpkEnrDU</t>
  </si>
  <si>
    <t>https://www.youtube.com/watch?v=cXU-oEgo3vA</t>
  </si>
  <si>
    <t>https://www.youtube.com/watch?v=kjMIzg8qOz4</t>
  </si>
  <si>
    <t>https://www.youtube.com/watch?v=Dli7O3Ui6_k</t>
  </si>
  <si>
    <t>https://www.youtube.com/watch?v=8KXSqX8mgEE</t>
  </si>
  <si>
    <t>https://www.youtube.com/watch?v=wBWTcayy18E</t>
  </si>
  <si>
    <t>Webinar 25 Agustus - Mendukung Petani Indonesia Melalui Sektor Pertanian yang Berdaya Saing Global</t>
  </si>
  <si>
    <t>#CIPSEvent - Memastikan Keamanan Makanan Melalui Efektivitas Kebijakan Pengurangan Kantong Plastik</t>
  </si>
  <si>
    <t>#CIPSEvent Webinar - Dilema Kebijakan Perkebunan Tembakau dan Kesehatan Masyarakat</t>
  </si>
  <si>
    <t>Bagaimana Cara Menciptakan Ekosistem Industri Pangan yang Aman pada Jasa Layanan Antar Daring?</t>
  </si>
  <si>
    <t>CIPS 5th Anniversary</t>
  </si>
  <si>
    <t>https://www.youtube.com/watch?v=bWphOGJzBFE</t>
  </si>
  <si>
    <t>https://www.youtube.com/watch?v=FO5iCFUpuGk</t>
  </si>
  <si>
    <t>https://www.youtube.com/watch?v=n7Q9sLGmVLY</t>
  </si>
  <si>
    <t>https://www.youtube.com/watch?v=RDcWUVJVRzU</t>
  </si>
  <si>
    <t>https://www.youtube.com/watch?v=hS_6PFaFcLc</t>
  </si>
  <si>
    <t>https://www.youtube.com/watch?v=ycHmhbodluU</t>
  </si>
  <si>
    <t>https://www.youtube.com/watch?v=5lRDKcXXB2s</t>
  </si>
  <si>
    <t>#CIPSEvent Webinar - Omnibus Law: Perspektif Kebijakan Impor Pada Ketahanan Pangan Nasional</t>
  </si>
  <si>
    <t>https://www.youtube.com/watch?v=XUS8HJEEO9w</t>
  </si>
  <si>
    <t>Omnibus Law: Mengevaluasi Kebijakan Impor Benih serta Dampaknya Terhadap Produktivitas Pertanian</t>
  </si>
  <si>
    <t>https://www.youtube.com/watch?v=ZBSfOpYlSOs</t>
  </si>
  <si>
    <t>Omnibus Law: Mengevaluasi Dampak Relaksasi Kebijakan Investasi Asing pada Produktivitas Hortikultura</t>
  </si>
  <si>
    <t>https://www.youtube.com/watch?v=k0fIERlQVyk</t>
  </si>
  <si>
    <t>https://www.youtube.com/watch?v=bRNh6HwzYog</t>
  </si>
  <si>
    <t>Policy in 3 Minutes: Kebijakan Gula di Indonesia</t>
  </si>
  <si>
    <t>Policy in 3 Minutes: Bagaimana Membantu Kesejahteraan Petani Indonesia?</t>
  </si>
  <si>
    <t>Prinsip Dasar-Dasar Ekonomi: Begini Cara Pasar Bekerja</t>
  </si>
  <si>
    <t>Prinsip Dasar-Dasar Ekonomi: Manfaat Perdagangan Internasional bagi Negara</t>
  </si>
  <si>
    <t>Prinsip Dasar-Dasar Ekonomi - Tips Jadi Pengusaha</t>
  </si>
  <si>
    <t>https://www.youtube.com/watch?v=krXwvN8_LD0</t>
  </si>
  <si>
    <t>https://www.youtube.com/watch?v=UpsmzDne4QM</t>
  </si>
  <si>
    <t>https://www.youtube.com/watch?v=080QNWv_X9k</t>
  </si>
  <si>
    <t>https://www.youtube.com/watch?v=DlefTvB_K5k</t>
  </si>
  <si>
    <t>https://www.youtube.com/watch?v=BLaLBRk639A</t>
  </si>
  <si>
    <t>#SeriEkonomiDigital: Bagaimana Koregulasi dapat Menciptakan Ekosistem Ekonomi Digital yang Inklusif?</t>
  </si>
  <si>
    <t>#SeriEkonomiDigital: Pentingnya Reformasi Kebijakan Perdagangan Minuman Beralkohol Pada E-commerce</t>
  </si>
  <si>
    <t>Why Think Tanks Matter: Peran Think Tank Pada Masa Krisis</t>
  </si>
  <si>
    <t>https://www.youtube.com/watch?v=3oaED2fX6Y8</t>
  </si>
  <si>
    <t>https://www.youtube.com/watch?v=4sMyr0TzrfQ</t>
  </si>
  <si>
    <t>https://www.youtube.com/watch?v=w4cZZAofmxc</t>
  </si>
  <si>
    <t>Covid-19 Briefing: Mengevaluasi Satu Tahun Berjalannya Pembelajaran Jarak Jauh</t>
  </si>
  <si>
    <t>#CIPSEvent Webinar Bakoel Penuh: Meninjau Rantai Pasok Beras di Indonesia dan Peran Bulog</t>
  </si>
  <si>
    <t>From CIPS to Our Supporters - Templeton Freedom Award 2020</t>
  </si>
  <si>
    <t>https://www.youtube.com/watch?v=5ROFIuTEV_M</t>
  </si>
  <si>
    <t>https://www.youtube.com/watch?v=L6vwFnp1-XE</t>
  </si>
  <si>
    <t>https://www.youtube.com/watch?v=qsZ2l8n7c_U</t>
  </si>
  <si>
    <t>#CIPSEvent COVID-19 Briefing: Bagaimana Hak Atas Pangan Terjangkau Selama Masa Pandemi</t>
  </si>
  <si>
    <t>Seri Ekonomi Digital: Meningkatkan Keamanan pada P2P Lending Untuk Capai Inklusi Keuangan</t>
  </si>
  <si>
    <t>#CIPSEvent Seri Ekonomi Digital: Memastikan Transparansi dan Perlindungan Data Pribadi pada RUU PDP</t>
  </si>
  <si>
    <t>Bakoel Penuh: Bagaimana Kebijakan Non-Tarif Dapat Berkontribusi Pada Pengurangan Angka Kemiskinan?</t>
  </si>
  <si>
    <t>https://www.youtube.com/watch?v=MRUbab82BLs</t>
  </si>
  <si>
    <t>https://www.youtube.com/watch?v=pmrc5uq1GaY</t>
  </si>
  <si>
    <t>https://www.youtube.com/watch?v=ctLhfqRNmr8</t>
  </si>
  <si>
    <t>https://www.youtube.com/watch?v=J4R7fbeZqTA</t>
  </si>
  <si>
    <t>#CIPSEvent IA-CEPA: Opportunities for Human Capital Development through an Education Powerhouse</t>
  </si>
  <si>
    <t>IA-CEPA: Building an Economic Powerhouse in Food Value Chains</t>
  </si>
  <si>
    <t>Seri Ekonomi Digital: Keamanan Siber di Indonesia</t>
  </si>
  <si>
    <t>Seri Ekonomi Digital: Siapa yang Bertanggung Jawab atas User Generated Content?</t>
  </si>
  <si>
    <t>Seri Ekonomi Digital: Apakah Keamanan Siber di Indonesia Sudah Didukung Payung Hukum yang Memadai?</t>
  </si>
  <si>
    <t>Seri Ekonomi Digital: Pentingnya Perlindungan Data Pribadi di Indonesia</t>
  </si>
  <si>
    <t>https://www.youtube.com/watch?v=KFJ4KXwE70Y</t>
  </si>
  <si>
    <t>https://www.youtube.com/watch?v=Yigxq8d52yw</t>
  </si>
  <si>
    <t>https://www.youtube.com/watch?v=tw0410efFt0</t>
  </si>
  <si>
    <t>https://www.youtube.com/watch?v=lMg5SewQsCY</t>
  </si>
  <si>
    <t>https://www.youtube.com/watch?v=pFHGjtLU-50</t>
  </si>
  <si>
    <t>https://www.youtube.com/watch?v=BcMgG8FrtQo</t>
  </si>
  <si>
    <t>#SeriEkonomiDigital: Siapa yang Bertanggung Jawab dalam Memoderasi Konten pada Platform UGC?</t>
  </si>
  <si>
    <t>Indonesia Policy Dialogue: The Future of Indonesia’s Foreign Trade with Ministry of Trade</t>
  </si>
  <si>
    <t>#CIPSEvent - Menjaga Kestabilan Harga Gula melalui Kebijakan Non-Tarif &amp; Produktivitas Gula Nasional</t>
  </si>
  <si>
    <t>#CIPSEvent Webinar - Bagaimana Investasi Asing dapat Memajukan Pertanian Indonesia?</t>
  </si>
  <si>
    <t>Seri Ekonomi Digital: Apa itu Pajak Digital &amp; Regulasinya?</t>
  </si>
  <si>
    <t>https://www.youtube.com/watch?v=29wrxL8dgdQ</t>
  </si>
  <si>
    <t>https://www.youtube.com/watch?v=qlsyVQyGGGc</t>
  </si>
  <si>
    <t>https://www.youtube.com/watch?v=3R_qv_nyPJc</t>
  </si>
  <si>
    <t>https://www.youtube.com/watch?v=xt7ek9RmP9E</t>
  </si>
  <si>
    <t>https://www.youtube.com/watch?v=gXWOFIfMiBM</t>
  </si>
  <si>
    <t>Seri Ekonomi Digital - Apakah Kebijakan Pajak Mendukung Perkembangan Ekonomi Digital Indonesia?</t>
  </si>
  <si>
    <t>Peningkatan Daya Saing Industri Makanan dan Minuman Dengan Menyederhanakan Kebijakan Non-tarif</t>
  </si>
  <si>
    <t>CIPS x Bisnis Asia: Foreign Investment in Indonesian Agriculture</t>
  </si>
  <si>
    <t>Meningkatkan Produktivitas Tanaman Pangan dan Hortikultura Domestik</t>
  </si>
  <si>
    <t>Memenuhi Hak Atas Pangan Bergizi Selama Pandemi COVID-19</t>
  </si>
  <si>
    <t>https://www.youtube.com/watch?v=aBQK2BiQSKg</t>
  </si>
  <si>
    <t>https://www.youtube.com/watch?v=iWHxbA-eZ_U</t>
  </si>
  <si>
    <t>https://www.youtube.com/watch?v=fUBjg8dFwJM</t>
  </si>
  <si>
    <t>https://www.youtube.com/watch?v=a28c4AUILUU</t>
  </si>
  <si>
    <t>https://www.youtube.com/watch?v=TV1m_2TBidc</t>
  </si>
  <si>
    <t>Idekonomi</t>
  </si>
  <si>
    <t>Spotify</t>
  </si>
  <si>
    <t>Asumsi Bersuara</t>
  </si>
  <si>
    <t>Pro Kontra P2P Lending. Seperti Apa? Ft Ajisatria Suleiman</t>
  </si>
  <si>
    <t>Gegabah Pangan di Tengah Wabah (Ariantor Patunru)</t>
  </si>
  <si>
    <t>Gula Hargamu Tak Semanis Rasamu (Felippa Amanta)</t>
  </si>
  <si>
    <t>Hak Atas Pangan Jauh Di Angan-Angan (Felippa Amanta &amp; TaniHub)</t>
  </si>
  <si>
    <t>https://open.spotify.com/embed-podcast/episode/0TIqYkZvoxQmgV0ZasS8y6</t>
  </si>
  <si>
    <t>https://open.spotify.com/episode/2uR48nATapRxliANv940tk?si=fIIUlkTRRKCiUYOKzoADag</t>
  </si>
  <si>
    <t>https://open.spotify.com/episode/4NCUHL2FnKsnh87p21cLKc?si=Mn6UljLTTLC7SfpBYk31lg</t>
  </si>
  <si>
    <t>https://open.spotify.com/embed-podcast/episode/16Vy03bW2mEbo9lOYD7PD2</t>
  </si>
  <si>
    <t>DigiWeek2021 Segera di 7 - 9 September 2021</t>
  </si>
  <si>
    <t>Bagaimana Cara Melindungi Konsumen P2P Lending?</t>
  </si>
  <si>
    <t>CIPS DigiWeek 2021: Governing Indonesia's Digital Economy</t>
  </si>
  <si>
    <t>Jelajahi Platform DigiWeek 2021!</t>
  </si>
  <si>
    <t>Digiweek 2021 - Keynote Speech Dr. Jerry Sambuaga - Wakil Menteri Perdagangan Republik Indonesia</t>
  </si>
  <si>
    <t>Digiweek 2021 - Menelusuri Data Pribadi Masyarakat: Siapa Yang Mengelola?</t>
  </si>
  <si>
    <t>Digiweek 2021 - UMKM Pada Era Digital: Mengembangkan Akses Layanan Digital untuk Perempuan</t>
  </si>
  <si>
    <t>Digiweek 2021 - Keynote Speech Johnny Gerard Plate - Menteri Komunikasi dan Informatika</t>
  </si>
  <si>
    <t>DigiWeek 2021 - Moderasi Konten: Meninjau Risiko Penyensoran Konten yang Dibuat Pengguna</t>
  </si>
  <si>
    <t>DigiWeek 2021 - Melawan Hoaks! Urgensi Literasi Digital Selama Pandemi Covid-19</t>
  </si>
  <si>
    <t>DigiWeek 2021 - Kawan atau Lawan? Bagaimana Peluang Industri TIK dalam Memastikan Persaingan Sehat?</t>
  </si>
  <si>
    <t>Digiweek 2021 - Keynote Speech Prof. Ir. Nizam, M.Sc (Kemendikbud)</t>
  </si>
  <si>
    <t>DigiWeek 2021 - Masa Depan Pendidikan: Pembelajaran dari Pandemi dan Peran EduTech</t>
  </si>
  <si>
    <t>#WebinarCIPS: Hari Pangan Sedunia &amp; Hari Pemberantasan Kemiskinan</t>
  </si>
  <si>
    <t>How's the Role of Women in the Leadership?</t>
  </si>
  <si>
    <t>Bagaimana Keamanan Siber di Indonesia?</t>
  </si>
  <si>
    <t>Jelajahi Sesi DigiWeek 2021</t>
  </si>
  <si>
    <t>Menjalin Koneksi di DigiWeek 2021</t>
  </si>
  <si>
    <t>Think Tank Thursday: Contoh Keberhasilan Think Tank</t>
  </si>
  <si>
    <t>Fri - 1 PM</t>
  </si>
  <si>
    <t>Tweet ke Jokowi tentang Bawang Putih</t>
  </si>
  <si>
    <t>International Trade Barrier Index: The Health and Price Effects of Indonesia's Trade Restrictions on Rice</t>
  </si>
  <si>
    <t>Memajukan Keamanan Pangan pada Layanan Pesan Antar Makanan Daring di Indonesia</t>
  </si>
  <si>
    <t>Namit Agarwal</t>
  </si>
  <si>
    <t>Dandy</t>
  </si>
  <si>
    <t>Nathaniel Rayestu</t>
  </si>
  <si>
    <t>Berly Martawardaya</t>
  </si>
  <si>
    <t>Krisna Gupta</t>
  </si>
  <si>
    <t>Arief Anshory Yusuf</t>
  </si>
  <si>
    <t>Djamester Simarmata</t>
  </si>
  <si>
    <t>Riandy Laksono</t>
  </si>
  <si>
    <t>Faisal Basri</t>
  </si>
  <si>
    <t>Teguh Sri Pambudi</t>
  </si>
  <si>
    <t>Diahhadi Setyonaluri</t>
  </si>
  <si>
    <t>SDG Benchmarks</t>
  </si>
  <si>
    <t>ANU Indonesia Project</t>
  </si>
  <si>
    <t>IA-CEPA ECP Katalis</t>
  </si>
  <si>
    <t>Foundation pour l'innovation politique</t>
  </si>
  <si>
    <t>The Indonesian Democracy Initiative</t>
  </si>
  <si>
    <t>Asumsi</t>
  </si>
  <si>
    <t>Australian National University</t>
  </si>
  <si>
    <t>Bursa Pengetahuan Kawasan Timur Indonesia</t>
  </si>
  <si>
    <t>INDEF</t>
  </si>
  <si>
    <t>Kota Kita</t>
  </si>
  <si>
    <t>Center for Sustainable Development Goals Studies Universitas Padjajaran</t>
  </si>
  <si>
    <t>University of Indonesia</t>
  </si>
  <si>
    <t>ANU Crawford School</t>
  </si>
  <si>
    <t>Majalah SWA</t>
  </si>
  <si>
    <t>Reply</t>
  </si>
  <si>
    <t>Quote Tweet</t>
  </si>
  <si>
    <t>https://twitter.com/sociopreneur/status/1468104560778506241?s=21</t>
  </si>
  <si>
    <t>https://twitter.com/cips_id/status/1467796193396895752?s=21</t>
  </si>
  <si>
    <t>https://twitter.com/cips_id/status/1465568925555458050?s=21</t>
  </si>
  <si>
    <t>https://twitter.com/cips_id/status/1466715116322230273?s=21</t>
  </si>
  <si>
    <t>https://twitter.com/fondapol?s=21</t>
  </si>
  <si>
    <t>https://twitter.com/csisindonesia?s=21</t>
  </si>
  <si>
    <t>https://twitter.com/billy4riez/status/1472913141122039813?s=21</t>
  </si>
  <si>
    <t>https://twitter.com/tidiofficial?s=21</t>
  </si>
  <si>
    <t>https://twitter.com/cips_id/status/1471796105994067975?s=21</t>
  </si>
  <si>
    <t>https://twitter.com/cips_id/status/1475738494333071360?s=21</t>
  </si>
  <si>
    <t>https://twitter.com/infobakti?s=21</t>
  </si>
  <si>
    <t>https://twitter.com/bmartawardaya?s=21</t>
  </si>
  <si>
    <t>https://twitter.com/imedkrisna/status/1471797732109021187?s=21</t>
  </si>
  <si>
    <t>https://twitter.com/kotakitaorg?s=21</t>
  </si>
  <si>
    <t>https://twitter.com/anshory72?s=21</t>
  </si>
  <si>
    <t>https://twitter.com/dsimarmata/status/1471933854210572290?s=21</t>
  </si>
  <si>
    <t>https://twitter.com/laksonomics/status/1472093693318361093?s=21</t>
  </si>
  <si>
    <t>https://twitter.com/cips_id/status/1471796105994067975?s=20</t>
  </si>
  <si>
    <t>https://twitter.com/cips_id/status/1470320579093819395?s=21</t>
  </si>
  <si>
    <t>The Indonesian Democracy Initiative (TIDI) is think-tank exploring substantial democracy, strategic studies, and social issues within Indonesia and region</t>
  </si>
  <si>
    <t>Host of Asumsi Bersuara - @asumsico @box2boxid. Views expressed are my own.</t>
  </si>
  <si>
    <t>Indonesia Project, Australian National University - views are my own.</t>
  </si>
  <si>
    <t>Bursa Pengetahuan Kawasan Timur Indonesia/Eastern Indonesia Knowledge Exchange- Mendorong interaksi antar pelaku pembangunan KTI. Jl. Dg Eppe No 1/10 Makassar</t>
  </si>
  <si>
    <t>Economist ay the University of Indonesia &amp; Research Director of INDEF. A life long learner and can-do-wanna-be</t>
  </si>
  <si>
    <t>Trolling account. Tweets in 🇮🇩. do check my site for more serious stuff. kalo ngetwit suka lebay. suka main smule. #takutbini</t>
  </si>
  <si>
    <t>Helping people make thoughtful &amp; inclusive decisions about the development of their cities by facilitating citizen participation &amp; collective action.</t>
  </si>
  <si>
    <t>Indonesian economist. Live in Bandung.</t>
  </si>
  <si>
    <t>ITB, 1973. Going from engineering to economics us a good experience in life</t>
  </si>
  <si>
    <t>Islamic issues, politics, soccer and economics (you can see in what particular order from my tweet, RT and likes)</t>
  </si>
  <si>
    <t>Kesadaran Nurani dan Akal Sehat. faisalbasri.com</t>
  </si>
  <si>
    <t>SWA Managing Editor. Co-Author Man of Honor (story of William Soeryadjaya) &amp; WIthout Borders (story of Iwan Sunito, anak Kalimantan raja properti Australia)</t>
  </si>
  <si>
    <t>Demography enthusiast. Curious about gender economics. Maybe you want to read my work: bit.ly/3zLxGXf</t>
  </si>
  <si>
    <t>Yuana Leksana</t>
  </si>
  <si>
    <t>Corteva</t>
  </si>
  <si>
    <t>https://www.linkedin.com/feed/update/urn:li:activity:6876823236370419712/?actorCompanyId=10321482</t>
  </si>
  <si>
    <t>World Benchmarking Alliance</t>
  </si>
  <si>
    <t>Alliance</t>
  </si>
  <si>
    <t>https://www.linkedin.com/feed/update/urn:li:activity:6876820776088059904/?actorCompanyId=10321482</t>
  </si>
  <si>
    <t>https://www.linkedin.com/feed/update/urn:li:activity:6876794738155040768/?actorCompanyId=10321482</t>
  </si>
  <si>
    <t>DT Asia</t>
  </si>
  <si>
    <t>Muhammad Tasyar Hadian</t>
  </si>
  <si>
    <t>Asyx Indonesia</t>
  </si>
  <si>
    <t>https://www.linkedin.com/feed/update/urn:li:activity:6871337176748175360/?commentUrn=urn%3Ali%3Acomment%3A%28ugcPost%3A6871337176320364544%2C6878529683294711808%29&amp;actorCompanyId=10321482</t>
  </si>
  <si>
    <t>Suppy Chain Project Offcer</t>
  </si>
  <si>
    <t>Theodorus Agustinus Hasiholan</t>
  </si>
  <si>
    <t>Sekertaris Negara</t>
  </si>
  <si>
    <t>https://www.linkedin.com/feed/update/urn:li:ugcPost:6877242061926612992/?actorCompanyId=10321482</t>
  </si>
  <si>
    <t>Tenaga Ahli Kebijakan Publik di National Secretariat of Open Government Indonesia</t>
  </si>
  <si>
    <t>Jakpost</t>
  </si>
  <si>
    <t>https://www.linkedin.com/feed/update/urn:li:activity:6871719398261035008/?actorCompanyId=10321482</t>
  </si>
  <si>
    <t>Rudolf Tjandra</t>
  </si>
  <si>
    <t>https://www.linkedin.com/feed/update/urn:li:activity:6865946729313910784/?actorCompanyId=10321482</t>
  </si>
  <si>
    <t>CEO &amp; Director PT Sasa Inti</t>
  </si>
  <si>
    <t>PT Sasa Inti</t>
  </si>
  <si>
    <t>Sondang Sirait</t>
  </si>
  <si>
    <t>Communications Adviser</t>
  </si>
  <si>
    <t>Thomas C Hilde</t>
  </si>
  <si>
    <t>UMD School of Public Policy</t>
  </si>
  <si>
    <t>Research Professor</t>
  </si>
  <si>
    <t>https://www.linkedin.com/in/thomashilde/</t>
  </si>
  <si>
    <t>Windi Nursuci</t>
  </si>
  <si>
    <t xml:space="preserve">Kementerian Pertanian </t>
  </si>
  <si>
    <t>Planning Substance of Secretariat of the Directorate General of Estate Crops at Kementerian Pertanian Republik Indonesia</t>
  </si>
  <si>
    <t>https://www.linkedin.com/in/widielsanl/</t>
  </si>
  <si>
    <t>Matthew Redsaw</t>
  </si>
  <si>
    <t>Tiger Water Solution</t>
  </si>
  <si>
    <t>https://www.linkedin.com/in/matthewredshaw/</t>
  </si>
  <si>
    <t>Managing Director</t>
  </si>
  <si>
    <t>Mathias Bengtsson</t>
  </si>
  <si>
    <t>Danish Embassy</t>
  </si>
  <si>
    <t>Subscribe</t>
  </si>
  <si>
    <t>Pakistan Embassy Indonesia</t>
  </si>
  <si>
    <t>https://www.instagram.com/pakinindonesia/</t>
  </si>
  <si>
    <t>Official Government Account</t>
  </si>
  <si>
    <t>Instagram Live EPLP &amp; Keberhasilan  Think Tank</t>
  </si>
  <si>
    <t>Twitter
We gained a lot of followers this month, which 177 people &amp; more tahun 7,000 profile visits. It happened after we posted the viral tweet about garlic prices. The tweet got retweeted by the economist, Faisal Basri.
Stakeholder Engagement
Besides the engagement on Twitter, we also got engaged by several important people and organization:
Our content about coffee production liked by the CEO of PT Sasa Inti, Rudolf Tjandra.
We also got engaged with embassies from Denmark &amp; Pakistan.
Website
The rising of the users are due career and EPLP announcement.
Besides the career page, one of the top viewed page is our paper about data protection. It viewed more than 700. 
Youtube
Our video about data protection got total 1,200 views on December. This video is the highest among other 3 videos about the digital economy.</t>
  </si>
  <si>
    <t>20220112 20:01</t>
  </si>
  <si>
    <t>Uploaded Date
(dd/mm/yy)</t>
  </si>
  <si>
    <t>LENGTH OF VIDEO
(hh:mm:ss)</t>
  </si>
  <si>
    <t>AVG WATCH TIME
(hh:mm:ss)</t>
  </si>
  <si>
    <t>CIPS</t>
  </si>
  <si>
    <t>Trade/ Economy / Politics</t>
  </si>
  <si>
    <t>Public Policy / Think Tank</t>
  </si>
  <si>
    <t>Public Policy/ Think Tank</t>
  </si>
  <si>
    <t xml:space="preserve"> Business Organization</t>
  </si>
  <si>
    <t>Business Association</t>
  </si>
  <si>
    <t>Covid-19</t>
  </si>
  <si>
    <t>Universitas Indonesia</t>
  </si>
  <si>
    <t>Researcher</t>
  </si>
  <si>
    <t>Online Platform</t>
  </si>
  <si>
    <t>Multilateral Organization</t>
  </si>
  <si>
    <t xml:space="preserve">Private </t>
  </si>
  <si>
    <t>Government Partnership</t>
  </si>
  <si>
    <t>Think Tank Thursday</t>
  </si>
  <si>
    <t>Think Tank Thursday: Pembiayaan Think Tank</t>
  </si>
  <si>
    <t>PP 44</t>
  </si>
  <si>
    <t>Promoting Constructive Agriculture and Food Investment in ASEAN</t>
  </si>
  <si>
    <t>MK 44</t>
  </si>
  <si>
    <t>Mendorong Investasi Konstruktif di Sektor Pertanian dan Pangan di ASEAN</t>
  </si>
  <si>
    <t>Promoting Investments in Education in ASEAN: Inclusive Education, Cross-Border Education Programs, and ICT Capabilities</t>
  </si>
  <si>
    <t>Tata Kelola Data dan Perlindungan Data Pribadi melalui ASEAN Digital Masterplan 2025</t>
  </si>
  <si>
    <t>The Advent of A New Trade Governance After The Omnibus Law: Neraca Komoditas</t>
  </si>
  <si>
    <t>Lahirnya Tata Kelola Perdagangan Baru setelah Omnibus Law</t>
  </si>
  <si>
    <t>PP45</t>
  </si>
  <si>
    <t>Mendorong Investasi di Sektor Pendidikan di ASEAN:
Pendidikan Inklusif, Program-Program Pendidikan Lintas Batas, dan Pengembangan Kapasitas TIK</t>
  </si>
  <si>
    <t>MK 45</t>
  </si>
  <si>
    <t>PP 46</t>
  </si>
  <si>
    <t>Improving Data Governance and Personal Data Protection through ASEAN Digital Masterplan 2025</t>
  </si>
  <si>
    <t>MK 46</t>
  </si>
  <si>
    <t>PP 47</t>
  </si>
  <si>
    <t>MK 47</t>
  </si>
  <si>
    <t>Wed - 3 PM</t>
  </si>
  <si>
    <t>https://open.spotify.com/show/71aLm069Fa4YIH8tM816F4</t>
  </si>
  <si>
    <t>Idham Arsyad</t>
  </si>
  <si>
    <t>Nabiyla Risfa Izzati</t>
  </si>
  <si>
    <t>UVic Centre for Asia-Pacific Initiatives</t>
  </si>
  <si>
    <t>Rufaida Nurul Vicri</t>
  </si>
  <si>
    <t>Pemerintah Provinsi Jawa Barat</t>
  </si>
  <si>
    <t>Lelie Liana</t>
  </si>
  <si>
    <t>Swisscontact</t>
  </si>
  <si>
    <t>Shira Damia P.</t>
  </si>
  <si>
    <t>Nur Sanik</t>
  </si>
  <si>
    <t>Youthindonesian.com</t>
  </si>
  <si>
    <t>Rafid Shidqi</t>
  </si>
  <si>
    <t>Silvia Sari Busnita</t>
  </si>
  <si>
    <t>Sita Zimpel</t>
  </si>
  <si>
    <t>Deutsche Gesellschaft für Internationale Zusammenarbeit (GIZ) GmbH</t>
  </si>
  <si>
    <t>Faqih Hindami</t>
  </si>
  <si>
    <t>PT Indonesia Indicator</t>
  </si>
  <si>
    <t>Bisnis Asia</t>
  </si>
  <si>
    <t>Yayasan Sikola Mombine</t>
  </si>
  <si>
    <t>Desi Saragih</t>
  </si>
  <si>
    <t>Students &amp; Emerging Professionals Coalition: Education in Emergencies (SEPC:EiE)</t>
  </si>
  <si>
    <t>Sjamsu Rahardja</t>
  </si>
  <si>
    <t>World Bank</t>
  </si>
  <si>
    <t>International Company</t>
  </si>
  <si>
    <t>Government-backed Organization</t>
  </si>
  <si>
    <t>International Government Organization</t>
  </si>
  <si>
    <t>https://twitter.com/idhamarsyadnow/status/1482259507078377476?s=21</t>
  </si>
  <si>
    <t>Labour law lecturer 
@law_ugm
. PhD student researching on gender in gig work 
@QMUL_CRED
. Rambling on my behalf.</t>
  </si>
  <si>
    <t>https://twitter.com/cips_id/status/1477946784684994560?s=21</t>
  </si>
  <si>
    <t>Tag</t>
  </si>
  <si>
    <t>https://twitter.com/capiuvic/status/1478854446176038914?s=21</t>
  </si>
  <si>
    <t>https://www.linkedin.com/feed/update/urn:li:activity:6892398993364668416/?actorCompanyId=10321482</t>
  </si>
  <si>
    <t>https://www.linkedin.com/feed/update/urn:li:activity:6892079579641589760/?commentUrn=urn%3Ali%3Acomment%3A%28ugcPost%3A6892079579020845057%2C6892350172500779008%29&amp;actorCompanyId=10321482</t>
  </si>
  <si>
    <t>https://www.linkedin.com/feed/update/urn:li:activity:6889855751922311168/?commentUrn=urn%3Ali%3Acomment%3A%28ugcPost%3A6889855751184109568%2C6891933169843625984%29&amp;actorCompanyId=10321482</t>
  </si>
  <si>
    <t>https://www.linkedin.com/feed/update/urn:li:activity:6891278041134321664/?actorCompanyId=10321482</t>
  </si>
  <si>
    <t>https://www.linkedin.com/feed/update/urn:li:share:6890483012723978240/?actorCompanyId=10321482</t>
  </si>
  <si>
    <t>https://www.linkedin.com/feed/update/urn:li:share:6891275928723423232/?actorCompanyId=10321482</t>
  </si>
  <si>
    <t>https://www.linkedin.com/feed/update/urn:li:share:6890094035017584640/?actorCompanyId=10321482</t>
  </si>
  <si>
    <t>https://www.linkedin.com/feed/update/urn:li:share:6889870305221861376/?actorCompanyId=10321482</t>
  </si>
  <si>
    <t>https://www.linkedin.com/feed/update/urn:li:activity:6887306025691701249/?commentUrn=urn%3Ali%3Acomment%3A%28activity%3A6887306025691701249%2C6887317351973425152%29&amp;actorCompanyId=10321482</t>
  </si>
  <si>
    <t>https://twitter.com/cips_id/status/1487012121942634500?s=21</t>
  </si>
  <si>
    <t>https://twitter.com/cips_id/status/1485479120612241410?s=21</t>
  </si>
  <si>
    <t>Part of Political Party</t>
  </si>
  <si>
    <t>Enpact</t>
  </si>
  <si>
    <t>Private Sector</t>
  </si>
  <si>
    <t>Consulting Company</t>
  </si>
  <si>
    <t>Universitas Gadjah Mada</t>
  </si>
  <si>
    <t>https://twitter.com/nabiylarisfa</t>
  </si>
  <si>
    <t>Event Neraca Komoditas</t>
  </si>
  <si>
    <t>Social Media
The Neraca Komoditas on FB is engaging other than social media. It could be the network of the authors are active on FB. It shows on the post about the paper and event launch that reached more than 1200 people.
The Think Tank Thursday still the most engaging content on our LinkedIn, Twitter and Instagram. People commented that they like this topic.
Website
The number of the visitors is slightly decrease than the previous month. It also because we have several careers announcement on December than in January.
Google/Organic Search is still the top traffic source. On social media, LinkedIn and Instagram (through Linktree) is our top source to our website and gives the highest average page duration, which 3 minutes. In the future, we can share social media content that leads to our website to get more visitors such as Siaran Pers, Opinion Piecies, and our Publications.</t>
  </si>
  <si>
    <t>Newsletter
The indonesia version got low open rate number on January. We can use more "click bait" subject to get the number back.</t>
  </si>
  <si>
    <t>20220211 01:24</t>
  </si>
  <si>
    <t>Ngopi Bareng CIPS - Makanan Bergizi Harusnya Tidak Mahal - Hari Gizi Nasional 2022</t>
  </si>
  <si>
    <t>https://www.instagram.com/tv/CWsi-3Blcqw/</t>
  </si>
  <si>
    <t>https://www.instagram.com/tv/CR8IE3-hSHI/</t>
  </si>
  <si>
    <t>https://www.instagram.com/tv/CR8ILYUhOU3/</t>
  </si>
  <si>
    <t>https://www.instagram.com/tv/CR8uiJrtaAL/</t>
  </si>
  <si>
    <t xml:space="preserve">Length of Podcast 
(hh:mm:ss) </t>
  </si>
  <si>
    <t>LENGTH OF PODCAST
(hh:mm:ss)</t>
  </si>
  <si>
    <t>AVG LISTEN TIME
(hh:mm:ss)</t>
  </si>
  <si>
    <t>Annual Tally of Video Views</t>
  </si>
  <si>
    <t>All Time</t>
  </si>
  <si>
    <t>Previous Year</t>
  </si>
  <si>
    <t>Selected Year</t>
  </si>
  <si>
    <t>All time views:</t>
  </si>
  <si>
    <t>Total Views:</t>
  </si>
  <si>
    <t>Social Media Impressions</t>
  </si>
  <si>
    <t>Rahma Dani Dewi</t>
  </si>
  <si>
    <t>PP48</t>
  </si>
  <si>
    <t>MK48</t>
  </si>
  <si>
    <t>Regulatory Reforms to Increase Women Micro-Entrepreneurs Participation in E-Commerce</t>
  </si>
  <si>
    <t>Reformasi Regulasi untuk Peningkatkan Partisipasi Pengusaha Mikro Perempuan dalam E-Commerce</t>
  </si>
  <si>
    <t>PB12</t>
  </si>
  <si>
    <t>RK12</t>
  </si>
  <si>
    <t>Oil Palm Productivity Remains Limited as Price of Cooking Oil Soars in Indonesia</t>
  </si>
  <si>
    <t>Produktivitas Kelapa Sawit Tetap Terbatas Seiring Melonjaknya Harga Minyak Goreng di Indonesia</t>
  </si>
  <si>
    <t>Meet the New EPLP Trainees</t>
  </si>
  <si>
    <t>Indonesia Perlu Lebih Banyak Think Tank</t>
  </si>
  <si>
    <t>Thu - 3 PM</t>
  </si>
  <si>
    <t>Muhammad Iqbal</t>
  </si>
  <si>
    <t>CNBC Indonesia</t>
  </si>
  <si>
    <t>https://twitter.com/eijkball/status/1492064086355443712</t>
  </si>
  <si>
    <t>Wartawan di CNBC Indonesia</t>
  </si>
  <si>
    <t>Topher White</t>
  </si>
  <si>
    <t>RainforestCx</t>
  </si>
  <si>
    <t>https://twitter.com/cips_id/status/1475738494333071360</t>
  </si>
  <si>
    <t>Conservation Technologist — Founder/CEO @RainforestCx — Explorer @NatGeo — Brand Ambassador @SaxxUnderwear &amp; Mountain @Hardwear</t>
  </si>
  <si>
    <t>Elaine Ford</t>
  </si>
  <si>
    <t>D&amp;D Internacional - Democracia Digital</t>
  </si>
  <si>
    <t>https://twitter.com/ddintorg/status/1491898728697012224</t>
  </si>
  <si>
    <t>Promueve la #DemocraciaDigital en Perú y LATAM. Directora Fundadora de Think Tank D&amp;D Internacional @ddintorg. Presidenta de Internet Society Perú (2016-2021).</t>
  </si>
  <si>
    <t>Adi D Bahri</t>
  </si>
  <si>
    <t>Pusat Kajian Strategis Daulat Umat</t>
  </si>
  <si>
    <t>https://twitter.com/adibahri16</t>
  </si>
  <si>
    <t>Peneliti pada Pusat Kajian Strategis Daulat Umat</t>
  </si>
  <si>
    <t>Harun Ardiansyah</t>
  </si>
  <si>
    <t>Siwabessy Initiative</t>
  </si>
  <si>
    <t>https://twitter.com/harunardi_/status/1491766667730427905</t>
  </si>
  <si>
    <t>PhD student at @IllinoisNPRE | Constantly being a nuke bro at @bicaranuklir and @siwabessy_idn | @dtntf_ugm and @umichners alum | Tweets mostly in Indonesian</t>
  </si>
  <si>
    <t>Alejandra Cardini</t>
  </si>
  <si>
    <t>CIPPEC Education Program</t>
  </si>
  <si>
    <t>https://twitter.com/cips_id/status/1489139699562123267</t>
  </si>
  <si>
    <t>Teacher, sociologist and PhD in Education | Director @Educacion CIPPEC @CIPPEC | Co-Chair Education @T20 Solutions</t>
  </si>
  <si>
    <t>Anna Kompanek</t>
  </si>
  <si>
    <t>The Center for International Private Enterprise (CIPE) Global</t>
  </si>
  <si>
    <t>Consultant</t>
  </si>
  <si>
    <t>Passionate about political &amp; economic freedom. Tweets about int'l business &amp; development. Director, Global Programs @CIPEglobal. Opinions my own.</t>
  </si>
  <si>
    <t>Rainer Adam</t>
  </si>
  <si>
    <t>East and Southeast Europe of the Friedrich Naumann Foundation for Freedom</t>
  </si>
  <si>
    <t>Institution</t>
  </si>
  <si>
    <t>https://twitter.com/cips_id/status/1488331474961149956</t>
  </si>
  <si>
    <t>Former Regional Director for East and Southeast Europe of the Friedrich Naumann Foundation for Freedom.</t>
  </si>
  <si>
    <t>Rifqi Rachman</t>
  </si>
  <si>
    <t>Indonesian Institute</t>
  </si>
  <si>
    <t>https://www.instagram.com/rifqirachman/</t>
  </si>
  <si>
    <t>Ninding NJP</t>
  </si>
  <si>
    <t>Radio Republik Indonesia</t>
  </si>
  <si>
    <t>https://www.instagram.com/ninding_njp/</t>
  </si>
  <si>
    <t>Kang NJP | Political Journalist | Radio Republik Indonesia | Pro 3 RRI | "Membangun Narasi, Menceritakan Sesuatu"</t>
  </si>
  <si>
    <t>Albert Jehoshua Rapha</t>
  </si>
  <si>
    <t>Pusat Kebijakan dan Manajemen Pembangunan Universitas Diponegoro</t>
  </si>
  <si>
    <t>https://www.linkedin.com/in/albertjehoshua/</t>
  </si>
  <si>
    <t>Researcher &amp; Policy Consultant at Pusat Kebijakan dan Manajemen Pembangunan (PK2MP) Universitas Diponegoro</t>
  </si>
  <si>
    <t>Ega Kurnia Yazid</t>
  </si>
  <si>
    <t>CSIS</t>
  </si>
  <si>
    <t>https://www.linkedin.com/in/kurniayazid/</t>
  </si>
  <si>
    <t>Research Fellow at Disaster Management Research Unit, CSIS</t>
  </si>
  <si>
    <t>Dandy Rafitrandi</t>
  </si>
  <si>
    <t>https://www.linkedin.com/in/rafitrandi/</t>
  </si>
  <si>
    <t>Aspiring Economist | Bridging Research and Policy</t>
  </si>
  <si>
    <t>Dyah Pritadrajati</t>
  </si>
  <si>
    <t>Financial Institution</t>
  </si>
  <si>
    <t>https://www.linkedin.com/in/dyah-pritadrajati-6b027756/</t>
  </si>
  <si>
    <t xml:space="preserve">Social Media
The engagement rate in all of our social media went up. One of the most significant content that contributede to this was the Think Tank Thursday post (Indonesia Butuh Lebih Banyak Think Tank) which generated many comments and engagements. We also introduced our new EPLP trainees in Linkedin which also has high impressions and engagement due to its suitability in the professional digital platform.
Website
The number of the visitors is keep decreasing in the past few months. However, the view and download number for Indonesian publication and publication in general rose up, and quite significantly. </t>
  </si>
  <si>
    <t xml:space="preserve">Newsletter
This month, our indonesia newsletter received low open rate number which was around 6%, while the English version's relatively constant. This is probably due to the theme/title of newsletter being too segmented which was about fertilizer and farmer. In the future, we could find a better title for the wider audience and use a copy that emphasize an urgency. </t>
  </si>
  <si>
    <t>20220311 17:40</t>
  </si>
  <si>
    <t>https://www.instagram.com/tv/CMJVCdfBaEH/</t>
  </si>
  <si>
    <t>Trailer Podcast Asumsi Bersuara: Pro Kontra P2P Lending. Seperti Apa?</t>
  </si>
  <si>
    <t>https://www.instagram.com/p/CMj0EV8B2sb/</t>
  </si>
  <si>
    <t>https://www.instagram.com/tv/CN6_WScl0KV/</t>
  </si>
  <si>
    <t xml:space="preserve">QnA EPLP 2021 </t>
  </si>
  <si>
    <t>Siapa yang Bertanggung Jawab atas User Generated Content?</t>
  </si>
  <si>
    <t>https://www.instagram.com/tv/COriEtEB-YX/</t>
  </si>
  <si>
    <t>https://www.instagram.com/tv/CO9ikAnBPf6/</t>
  </si>
  <si>
    <t>https://www.instagram.com/tv/CPF8ZF-hiYT/</t>
  </si>
  <si>
    <t>Bagaimana pemungutan pajak digital di Indonesia?</t>
  </si>
  <si>
    <t>https://www.instagram.com/tv/CPrj51FgvP5/</t>
  </si>
  <si>
    <t>Kenalan dengan manfaat &amp; risiko peer-to-peer lending</t>
  </si>
  <si>
    <t>https://www.instagram.com/tv/CRoLUSigEhe/</t>
  </si>
  <si>
    <t>Quotes Penanaman Modal Asing</t>
  </si>
  <si>
    <t>https://www.instagram.com/p/CQa3Ez3AtY2/</t>
  </si>
  <si>
    <t>Trailer Podcast Asumsi Bersuara: Gula, Hargamu Tak Semanis Rasamu</t>
  </si>
  <si>
    <t>https://www.instagram.com/p/CQsXFEmhaRs/</t>
  </si>
  <si>
    <t>Trailer 1 minute: Perlindungan Data Pribadi</t>
  </si>
  <si>
    <t>P2P Lending: Pinjaman Cepat. Risiko Berlipat</t>
  </si>
  <si>
    <t>Peningkatan Literasi Digital untuk Anak dan Remaja Indonesia</t>
  </si>
  <si>
    <t>https://www.instagram.com/p/CTJ7d3LlFZi/</t>
  </si>
  <si>
    <t>https://www.instagram.com/p/CTOWUMHl1T2/</t>
  </si>
  <si>
    <t>700++ Telah Mendaftar</t>
  </si>
  <si>
    <t>https://www.instagram.com/p/CTetyASlRc1/</t>
  </si>
  <si>
    <t>https://www.instagram.com/p/CX3PYKJKbFx/</t>
  </si>
  <si>
    <t>Ucapan Sumpah Pemuda</t>
  </si>
  <si>
    <t>Ucapan Selamat Natal dan Tahun Baru</t>
  </si>
  <si>
    <t>https://www.instagram.com/tv/CVjxgrWFLLH/</t>
  </si>
  <si>
    <t>Surat Untuk Para Guru: Hari Guru Nasional</t>
  </si>
  <si>
    <t>https://www.instagram.com/tv/CWsfjQvFEa-/</t>
  </si>
  <si>
    <t>IG Live Hari Guru Nasional bersama Happy Hearts</t>
  </si>
  <si>
    <t>Policy in 3 Minutes: Bekerjasama Melawan Pandemi</t>
  </si>
  <si>
    <t>https://www.instagram.com/tv/CW-jBEuldG1/</t>
  </si>
  <si>
    <t>QnA EPLP Batch 2022</t>
  </si>
  <si>
    <t>https://www.instagram.com/tv/CXlAsI6l0w_/</t>
  </si>
  <si>
    <t>Webinar Memajukan Kesejahteraan Petani Tanaman Pangan dan Hortikultura</t>
  </si>
  <si>
    <t>https://www.youtube.com/watch?v=EtnA8xp-G3w</t>
  </si>
  <si>
    <t>Webinar Permenkominfo No. 5/2020:  Melindungi atau Membatasi Hak Berekspresi di Internet?</t>
  </si>
  <si>
    <t>Webinar Peluncuran Makalah Kebijakan Terbaru: Bekerja Sama Melawan Pandemi</t>
  </si>
  <si>
    <t>https://youtu.be/hp8AzqLj78c</t>
  </si>
  <si>
    <t>Webinar Menuju DigiWeek 2021: Bagaimana Arah Perkembangan Ekonomi Digital di Indonesia?</t>
  </si>
  <si>
    <t>https://youtu.be/MENpn95_fQA</t>
  </si>
  <si>
    <t>https://youtu.be/KwvB8XsWtxQ</t>
  </si>
  <si>
    <t>https://youtu.be/5rlUjNKmP8Q</t>
  </si>
  <si>
    <t>https://youtu.be/BCRGYRAOdJg</t>
  </si>
  <si>
    <t>https://youtu.be/dW3OKaJH_no</t>
  </si>
  <si>
    <t>https://youtu.be/Y6dWjLBGaNU</t>
  </si>
  <si>
    <t>https://youtu.be/ZB4FAEphlSM</t>
  </si>
  <si>
    <t>https://youtu.be/UdNfrKlE7NU</t>
  </si>
  <si>
    <t>https://youtu.be/iEVBOsQGjkM</t>
  </si>
  <si>
    <t>https://youtu.be/JH-oQpz56bU</t>
  </si>
  <si>
    <t>Webinar Food Security Symposia: Harga Daging Ayam Naik, Harga Jagung Pemicunya?</t>
  </si>
  <si>
    <t>https://youtu.be/p6z9E7jRQ6A</t>
  </si>
  <si>
    <t>Webinar Charting an Exit from the Pandemic through Vaccination</t>
  </si>
  <si>
    <t>https://youtu.be/pEaTsgTpEE0</t>
  </si>
  <si>
    <t>https://youtu.be/_xVfpTNuyLc</t>
  </si>
  <si>
    <t>Webinar Data Pribadi Kami Mau Diapain?</t>
  </si>
  <si>
    <t>https://youtu.be/BfBVfGPayjg</t>
  </si>
  <si>
    <t>Webinar Food Security Symposia: Kebijakan Input Pertanian Mempengaruhi Lingkungan?</t>
  </si>
  <si>
    <t>https://youtu.be/vSDC4m15xe4</t>
  </si>
  <si>
    <t>7/Des/21</t>
  </si>
  <si>
    <t>https://youtu.be/2LtFAZozDMY</t>
  </si>
  <si>
    <t>Webinar The ASEAN Forum - Facilitating Human Capital Development in ASEAN Through Investments in Education</t>
  </si>
  <si>
    <t>Webinar The ASEAN Forum - Avoiding Future Food Crisis in ASEAN Through Investments in Agriculture</t>
  </si>
  <si>
    <t>https://youtu.be/GEgprOfUU_8</t>
  </si>
  <si>
    <t>Webinar The ASEAN Forum - Mitigating Cybersecurity Threats in the ASEAN Through Personal Data Protection</t>
  </si>
  <si>
    <t>https://youtu.be/kG_Wk529LiM</t>
  </si>
  <si>
    <t>https://youtu.be/0nXIblQ1APE</t>
  </si>
  <si>
    <t>Policy in 3 Minutes: P2P Lending: Pinjaman Cepat, Risiko Berlipat</t>
  </si>
  <si>
    <t>https://youtu.be/Ffeh1mtm7Eg</t>
  </si>
  <si>
    <t>Policy in 3 Minutes: Bagaimana Cara Melindungi Konsumen P2P Lending?</t>
  </si>
  <si>
    <t>https://youtu.be/PFHPrkoc8J0</t>
  </si>
  <si>
    <t>https://youtu.be/XAk5n5eTykw</t>
  </si>
  <si>
    <t>https://youtu.be/3pSYqsaifzg</t>
  </si>
  <si>
    <t>https://youtu.be/UrSMKCVEo-M</t>
  </si>
  <si>
    <t>https://youtu.be/vmF-AksOslw</t>
  </si>
  <si>
    <t>Surat Untuk Para Guru #HariGuruNasional</t>
  </si>
  <si>
    <t>https://youtu.be/8LZm2Kkg0fI</t>
  </si>
  <si>
    <t xml:space="preserve">Policy in 3 Minutes: Bekerjasama Melawan Pandemi Covid-19 </t>
  </si>
  <si>
    <t>https://youtu.be/_InPRZLQnhQ</t>
  </si>
  <si>
    <t>https://www.instagram.com/p/CBS5gnnl4tQ/</t>
  </si>
  <si>
    <t xml:space="preserve">Trailer Podcast CIPS bersama Idekonomi: Pak Aco </t>
  </si>
  <si>
    <t>https://www.instagram.com/p/CBS-8dvhm5o/</t>
  </si>
  <si>
    <t>https://www.instagram.com/p/CBflbBEhXuG/</t>
  </si>
  <si>
    <t>#CIPSEvent Webinar 23 June - How Will IA-CEPA Contribute to Indonesia's Food Security and Economy</t>
  </si>
  <si>
    <t>QnA EPLP Batch 2021</t>
  </si>
  <si>
    <t>https://www.instagram.com/tv/CCF_A-ElH-c/</t>
  </si>
  <si>
    <t>Webinar #IndoFKP 2 July - Food Security and Poverty in Indonesia</t>
  </si>
  <si>
    <t>DigiWeek 2020 Registration</t>
  </si>
  <si>
    <t>https://www.instagram.com/p/CCnsp1LBUfH/</t>
  </si>
  <si>
    <t>Digital Week 2020: Membangun Ekonomi Digital Indonesia Melalui Dialog antara Pemerintah dan Swasta</t>
  </si>
  <si>
    <t>#DigiWeek2020 Hari ke-1 | 21 Juli 2020</t>
  </si>
  <si>
    <t>Webinar #2: User-Generated Content &amp; Platform Governance in the Digital Society | #DigiWeek2020</t>
  </si>
  <si>
    <t>Webinar #3: Perlindungan Konsumen di Era Ekonomi Digital | #DigiWeek2020 Hari ke-2</t>
  </si>
  <si>
    <t>#DigiWeek2020 Hari Ketiga - 23 Juli 2020</t>
  </si>
  <si>
    <t>Webinar #5: Security in the Cloud: A Shift of Perspective in Cybersecurity | #DigiWeek2020 Hari ke-4</t>
  </si>
  <si>
    <t>Breakout 2: E-signature, Masa Depan dari Sebuah Kontrak? | #DigiWeek2020 Hari Ke-4</t>
  </si>
  <si>
    <t>Webinar #IndoFKP 30 Juli - Layanan Penitipan Anak: Jalan Dukung Perempuan Bekerja</t>
  </si>
  <si>
    <t>Breakout 1: Enabling E-payments in Indonesia through Shared Infrastructure | #DigiWeek2020 Hari Ke-4</t>
  </si>
  <si>
    <t>https://youtu.be/Ne8r0LxVxgg</t>
  </si>
  <si>
    <t>Webinar Mendorong Peningkatan Kinerja Ekspor Indonesia Lewat Kebijakan Perdagangan Bebas</t>
  </si>
  <si>
    <t>Webinar Urgensi Evaluasi Kebijakan Pemerintah dalam Menurunkan Prevalensi Merokok</t>
  </si>
  <si>
    <t>https://youtu.be/R6KDS3tew-I</t>
  </si>
  <si>
    <t>https://www.instagram.com/p/CHIEslVF8Kb/</t>
  </si>
  <si>
    <t>Trailer Podcast CIPS Idekokonomu:Felippa and Eka Pamitra</t>
  </si>
  <si>
    <t>Apa Itu Indeks Bu RT?</t>
  </si>
  <si>
    <t>CIPS/ Cameo</t>
  </si>
  <si>
    <t>https://www.instagram.com/tv/CHaHSIqhhRm/</t>
  </si>
  <si>
    <t>https://www.instagram.com/tv/CHuRrOAla8r/</t>
  </si>
  <si>
    <t>Policy in 3 Minutes: Perlindungan Bagi Petani</t>
  </si>
  <si>
    <t>Policy in 3 Minutes: Reformasi Kebijakan Gula di Indonesia</t>
  </si>
  <si>
    <t>Trailer Podcast Asumsi Bersuara: RUU Minol</t>
  </si>
  <si>
    <t>https://www.instagram.com/p/CIX8wMvBpQN/</t>
  </si>
  <si>
    <t>https://www.instagram.com/p/CIms7pQBuMV/</t>
  </si>
  <si>
    <t>Ucapan Human Rights Day</t>
  </si>
  <si>
    <t>https://www.instagram.com/p/CZJUPGNNTJs/</t>
  </si>
  <si>
    <t>Trailer Podcast Bareng CIPS Eps 1</t>
  </si>
  <si>
    <t>https://www.facebook.com/watch/?v=645311096613924</t>
  </si>
  <si>
    <t>https://www.instagram.com/tv/Ca4WAk2loMB/</t>
  </si>
  <si>
    <t>Trailer Podcast NGOPI Bareng CIPS Eps 1</t>
  </si>
  <si>
    <t>Webinar The Policy Roundtable: Unpacking The Neraca Komoditas</t>
  </si>
  <si>
    <t>https://youtu.be/rj2MhtJXnMc</t>
  </si>
  <si>
    <t>Webinar Indonesia dalam G20: Mendukung Petani Lokal untuk Memasuki Pasar Global</t>
  </si>
  <si>
    <t>https://youtu.be/GYr6ChFbEtc</t>
  </si>
  <si>
    <t>Webinar T20 x Y20: Orang Muda Indonesia Untuk Pertanian Tanah</t>
  </si>
  <si>
    <t>https://youtu.be/w4b1UhSVgTI</t>
  </si>
  <si>
    <t>Using Google Ads for "Apa itu Literasi Keuangan?" video</t>
  </si>
  <si>
    <t>Think Tank Thursday: CIPS' Publications</t>
  </si>
  <si>
    <t>Event T20: Menuju Sistem Pangan yang Berkelanjutan</t>
  </si>
  <si>
    <t>PP49</t>
  </si>
  <si>
    <t>Creating Informed Consumers: Tracking Financial Literacy Programs in Indonesia</t>
  </si>
  <si>
    <t>MK49</t>
  </si>
  <si>
    <t>Menciptakan Konsumen yang Terinformasi: Melacak Program-Program Literasi Keuangan di Indonesia</t>
  </si>
  <si>
    <t>Membangun Ketahanan Pangan &amp; Mengelola Risiko di Asia Tenggara</t>
  </si>
  <si>
    <t>Modul Peningkatan Kapasitas dan Kemampuan Digital Bagi Pelaku Usaha</t>
  </si>
  <si>
    <t>Tue - 3PM</t>
  </si>
  <si>
    <t>Tue - 3 PM</t>
  </si>
  <si>
    <t>Webinar Hari Hak Konsumen Sedunia: Urgensi Percepatan Literasi Keuangan di Indonesia</t>
  </si>
  <si>
    <t>Webinar Indonesia dalam G20: Menuju Sistem Pertanian yang Berkelanjutan dan Tangguh</t>
  </si>
  <si>
    <t>Webinar Global Nutrition Challenges: Addressing the Triple Burden of Malnutrition Through the G20</t>
  </si>
  <si>
    <t>https://youtu.be/8SB8TB2nYic</t>
  </si>
  <si>
    <t>https://youtu.be/U1hQS0ziUZg</t>
  </si>
  <si>
    <t>https://youtu.be/z9csC_vP9B0</t>
  </si>
  <si>
    <t>https://youtu.be/a81bXkES-gg</t>
  </si>
  <si>
    <t>Profil Pengusaha UMKM Perempuan</t>
  </si>
  <si>
    <t>https://www.instagram.com/tv/CbHtJTIFa1U/</t>
  </si>
  <si>
    <t xml:space="preserve">Ngopi Bareng CIPS Ep 2 - Bantu Dorong Transformasi UMKM Perempuan ke Ranah Digital, Yuk! </t>
  </si>
  <si>
    <t>https://open.spotify.com/episode/1PdRoAYEmnH3j2wGEhHdEo?si=rFjHo8PDQui5Bhj4qEYPIw</t>
  </si>
  <si>
    <t>Beefing up the stock: Policy Reform to Lower Beef Prices in Indonesia</t>
  </si>
  <si>
    <t>Elevating Indonesia's Performace of Ease of Doing Business: Policy Reforms to Improve the 'Starting a Business' Indicator</t>
  </si>
  <si>
    <t>Changes to Trade Policy in Presidential Regulation 32/2022 on Neraca Komoditas</t>
  </si>
  <si>
    <t>Perubahan Kebijakan Perdagangan dalam Peraturan Presiden No. 32/2022 tentang Neraca Komoditas</t>
  </si>
  <si>
    <t>Crawford School of Public Policy</t>
  </si>
  <si>
    <t>Job Vacancy</t>
  </si>
  <si>
    <t>The Indonesia Project is a leading international centre of research and graduate training on the economy and society of Indonesia</t>
  </si>
  <si>
    <t>General unspecified</t>
  </si>
  <si>
    <t>Dias Kinanthi</t>
  </si>
  <si>
    <t>MoFA</t>
  </si>
  <si>
    <t>🇮🇩 | have courage, be kind.</t>
  </si>
  <si>
    <t>Seruni Fauzia Lestari</t>
  </si>
  <si>
    <t>BAPPEDA</t>
  </si>
  <si>
    <t>Local Governemnt Institution</t>
  </si>
  <si>
    <t>In between politics, devt and drama</t>
  </si>
  <si>
    <t>Cerlang Wilfrid</t>
  </si>
  <si>
    <t>Charoen Pokphand Indonesia</t>
  </si>
  <si>
    <t>Early Moeis</t>
  </si>
  <si>
    <t>BKKBN</t>
  </si>
  <si>
    <t>Government Institution</t>
  </si>
  <si>
    <t>Menemukenali penelitian melalui prosesnya</t>
  </si>
  <si>
    <t>Arumdriya</t>
  </si>
  <si>
    <t>BowerGroup Asia</t>
  </si>
  <si>
    <t xml:space="preserve">🌸
</t>
  </si>
  <si>
    <t>Yusrin Zata</t>
  </si>
  <si>
    <t>Metro TV</t>
  </si>
  <si>
    <t>Thou hast seen nothing yet.
An old soul.
ESFP.
@jurnalisbergerak</t>
  </si>
  <si>
    <t>Robi Andoni</t>
  </si>
  <si>
    <t>CORE Indonesia</t>
  </si>
  <si>
    <t>| Economics - Andalas University |
▫️
@cerdasekonomi
▫️</t>
  </si>
  <si>
    <t>Mochammad Rizky Adianto</t>
  </si>
  <si>
    <t>PSI</t>
  </si>
  <si>
    <t>Political party</t>
  </si>
  <si>
    <t>Proud Indonesian | Pol. Science 🏛️ | Global Human |
www.linkedin.com/in/mochammad-rizky-adianto-</t>
  </si>
  <si>
    <t>Prasanto Winayaka</t>
  </si>
  <si>
    <t>DPR RI</t>
  </si>
  <si>
    <t>Government (Legislative)</t>
  </si>
  <si>
    <t>Public Relations Analyst &amp; Protocol Officer</t>
  </si>
  <si>
    <t>Gayatri I. Gusti</t>
  </si>
  <si>
    <t>Food and Agriculture Association</t>
  </si>
  <si>
    <t>Quote tweet</t>
  </si>
  <si>
    <t>Reborn account from my 2008 teen version. Mostly on #development, but also random fun.
🎓
@univ_indonesia
@LSE_ID
.
Tweets are personal views.</t>
  </si>
  <si>
    <t>T20xY20 Event</t>
  </si>
  <si>
    <t>PRA Alliance</t>
  </si>
  <si>
    <t>Advocacy Organzation</t>
  </si>
  <si>
    <t>Property Rights Alliance (PRA) works to protect property rights and reduce trade barriers. Check out the new trade barrier index http://bit.ly/2C9XLDO RT/Endor.</t>
  </si>
  <si>
    <t>Think20</t>
  </si>
  <si>
    <t>NGO engagement group</t>
  </si>
  <si>
    <t>The official account of Think20 (T20) – the think tank engagement group of 
@G20org</t>
  </si>
  <si>
    <t>Dominic Rowland</t>
  </si>
  <si>
    <t>CIFOR</t>
  </si>
  <si>
    <t>Research on oil palm, forests &amp; nutrition in Indonesia. Many jobs. PhD Candidate 
@SOAS
Research Consultant 
@CIFOR</t>
  </si>
  <si>
    <t>www.twitter.com/Rowland_DS</t>
  </si>
  <si>
    <t>Mulia Nurhasan</t>
  </si>
  <si>
    <t>mulia nurhasan. researcher for sustainable food system. tweeting for fun. interested in all things food-environment nexus. believe in equality. Indonesia based.</t>
  </si>
  <si>
    <t>Oil Palm Article</t>
  </si>
  <si>
    <t>Indra Muhamad</t>
  </si>
  <si>
    <t>Economic Analyst at B A P P E N A S (Indonesian Ministry of National Development Planning)</t>
  </si>
  <si>
    <t>Food Monitor</t>
  </si>
  <si>
    <t>CEO &amp; President Director</t>
  </si>
  <si>
    <t>Endiarjati Dewandaru</t>
  </si>
  <si>
    <t>Pusat Studi Energi UGM</t>
  </si>
  <si>
    <t>Researcher di Pusat Studi Energi UGM</t>
  </si>
  <si>
    <t>Topic (Food Security &amp; Agriculture - Trade/Economic/Politics - /Education/Economic Opportunities - Digital Economy -  Covid-19)</t>
  </si>
  <si>
    <t>YEs</t>
  </si>
  <si>
    <t>Divya K.</t>
  </si>
  <si>
    <t>The Jakarta Post</t>
  </si>
  <si>
    <t>Media &amp; News</t>
  </si>
  <si>
    <t>Soy Price Article</t>
  </si>
  <si>
    <t>Tanesha Aden</t>
  </si>
  <si>
    <t>Associate Planner at Ministry of National Development Planning of the Republic of Indonesia/Bappenas RI</t>
  </si>
  <si>
    <t>Rossi Amelia Christy</t>
  </si>
  <si>
    <t>Kuwait Embassy</t>
  </si>
  <si>
    <t>Executive Assistant To The Deputy Chief of Mission</t>
  </si>
  <si>
    <t>Naifa R.</t>
  </si>
  <si>
    <t>Research Assistant at Centre for Strategic and International Studies (CSIS), Indonesia</t>
  </si>
  <si>
    <t>Christian Nathanael. S</t>
  </si>
  <si>
    <t>EuroCham Indonesia</t>
  </si>
  <si>
    <t>General Unspecified</t>
  </si>
  <si>
    <t>Research Asssistant at EuroCham Indonesia</t>
  </si>
  <si>
    <t>NGO Thursday</t>
  </si>
  <si>
    <t>Darang C.</t>
  </si>
  <si>
    <t>Niko Partners</t>
  </si>
  <si>
    <t>Director for Southeast Asia Research at Niko Partners</t>
  </si>
  <si>
    <t>GIZ Indonesia</t>
  </si>
  <si>
    <t>International Development | Public Policy</t>
  </si>
  <si>
    <t>World Consumer Rights Day Quotes</t>
  </si>
  <si>
    <t>Nuraini Safitri</t>
  </si>
  <si>
    <t>Technical Staff at B A P P E N A S (Indonesian Ministry of National Development Planning)</t>
  </si>
  <si>
    <t>Widya Nasefa Tuslian</t>
  </si>
  <si>
    <t>Lead, Partnerships &amp; Communications at Grow Asia</t>
  </si>
  <si>
    <t>Harry Darmawan</t>
  </si>
  <si>
    <t>CFAS UNAS</t>
  </si>
  <si>
    <t>Head of CFAS UNAS di Center for Australian Studies Universitas Nasional</t>
  </si>
  <si>
    <t>Nadia Fadhila</t>
  </si>
  <si>
    <t>Sribuu</t>
  </si>
  <si>
    <t>Co-Founder at Sribuu</t>
  </si>
  <si>
    <t>Yudhistira Haryo Nurresi Putro</t>
  </si>
  <si>
    <t>Dinas PPKUKM</t>
  </si>
  <si>
    <t>Micro Entrepreneur Facilitator of Jakpreneur at Governor Office of Jakarta Special Region</t>
  </si>
  <si>
    <t>Fransisca Candrawati Suci</t>
  </si>
  <si>
    <t>ORIX Indonesia Finance</t>
  </si>
  <si>
    <t>Account Manager | B2B Marketing | Credit Analysis</t>
  </si>
  <si>
    <t>Samsidar Sintani</t>
  </si>
  <si>
    <t>Ministry of Women's Empowerment and Child Protection</t>
  </si>
  <si>
    <t>Field Researcher and Data Entry</t>
  </si>
  <si>
    <t>Puspa Rizki Andhani</t>
  </si>
  <si>
    <t>UNDP</t>
  </si>
  <si>
    <t>Multilateral organization</t>
  </si>
  <si>
    <t>Sustainable Agri-food Value Chain, Circular Economy and Food Loss &amp; Waste Specialist</t>
  </si>
  <si>
    <t>Scaling Up Nutrition Indonesia</t>
  </si>
  <si>
    <t>Akun Resmi Gerakan Nasional Percepatan Perbaikan Gizi di bawah Direktorat @kgm.bappenas</t>
  </si>
  <si>
    <t>Kuis CIPS</t>
  </si>
  <si>
    <t>Kementerian Komunikasi &amp; Informatika</t>
  </si>
  <si>
    <t>Gaby Wantah</t>
  </si>
  <si>
    <t>Hai Bolu</t>
  </si>
  <si>
    <t>🙈🙉🙊
📍🇮🇩 | @haibolu</t>
  </si>
  <si>
    <t>Women's Week Podcast</t>
  </si>
  <si>
    <t>Ira Kristina Tobing</t>
  </si>
  <si>
    <t>International Cocoa Organization</t>
  </si>
  <si>
    <t>Inter-governmental organization</t>
  </si>
  <si>
    <t>Love Jesus Christ passionately. Goal oriented, yet celebrate every single day as a precious gift."But By The Grace of God I Am What I am"(1Cor 15:10).</t>
  </si>
  <si>
    <t>Beritabaru.co</t>
  </si>
  <si>
    <t>Official Instagram Account of Beritabaru.co
(PT Semesta Infomedia Indonesia)</t>
  </si>
  <si>
    <t>Women's Week Video Profile</t>
  </si>
  <si>
    <t>Malikul Ikram</t>
  </si>
  <si>
    <t>PT. BIOPS Agrotekno</t>
  </si>
  <si>
    <t>@istiichi 's | Lifelong learner | Musician | Photographer | Entrepreneur
📍 🇲🇨 in OSA 🇯🇵</t>
  </si>
  <si>
    <t>Hari Hak Konsumen Sedunia</t>
  </si>
  <si>
    <t>Economic Opportunities</t>
  </si>
  <si>
    <t>Hindun Harahap</t>
  </si>
  <si>
    <t>Australian Department of Foreign Affairs and Trade</t>
  </si>
  <si>
    <t>@homekitchenlife
@mbak_miee</t>
  </si>
  <si>
    <t>Rechelle Rumawas</t>
  </si>
  <si>
    <t>GoTo Financial</t>
  </si>
  <si>
    <t>Subscribe Newsletter</t>
  </si>
  <si>
    <t>Alfin Febrian Basundoro</t>
  </si>
  <si>
    <t>BRIN</t>
  </si>
  <si>
    <t>Al Anfal 8:60
Part of @penerbit_brin @brin_indonesia
Amateur photographer
Madridista ⚪</t>
  </si>
  <si>
    <t>Search Publication</t>
  </si>
  <si>
    <t>Indra Dwi Prasetyo</t>
  </si>
  <si>
    <t>Y20 Indonesia</t>
  </si>
  <si>
    <t>Director @pijarfoundation | Managing Director @idnextleader | Head of Social @matagaruda.lpdp | Grow with @kemensetneg.ri | Co-Chair @y20indonesia2022</t>
  </si>
  <si>
    <t>Indonesia Dalam G20 Event</t>
  </si>
  <si>
    <t>PATTIRO</t>
  </si>
  <si>
    <t>Pusat Telaah dan Informasi Regional
Organisasi riset dan advokasi yang resmi yang berdiri pada tanggal 17 April 1999.
#SynergizeToChange</t>
  </si>
  <si>
    <t>#CIPSDalamBerita</t>
  </si>
  <si>
    <t>#CIPSOpinion</t>
  </si>
  <si>
    <t>Leading in strategic thinking.</t>
  </si>
  <si>
    <t>Irman Nurhali</t>
  </si>
  <si>
    <t>Kementerian Dalam Negeri</t>
  </si>
  <si>
    <t>Public Policy Analyst
Working • Learning • Sharing</t>
  </si>
  <si>
    <t>Nada Zherfania Zuhaira</t>
  </si>
  <si>
    <t>#InternCIPS</t>
  </si>
  <si>
    <t>Providing Food for Humanity through Sustainable Suboptimal Lands Cultivation 🧑🏽‍🌾🌱</t>
  </si>
  <si>
    <t>A Day In A Life #InternCIPS</t>
  </si>
  <si>
    <t>Maharani Wahyu</t>
  </si>
  <si>
    <t>Badan Pusat Statistik</t>
  </si>
  <si>
    <t>The eternal hourglass of existence is turned upside down again and again, and you with it, speck of dust!</t>
  </si>
  <si>
    <t>Anna Urbinas</t>
  </si>
  <si>
    <t>Global Green Growth Institute</t>
  </si>
  <si>
    <t>Paper Finlit Indo</t>
  </si>
  <si>
    <t>Vanessa Reksodipoetro</t>
  </si>
  <si>
    <t>Yayasan Usaha Mulia</t>
  </si>
  <si>
    <t>"Your heart knows the way, run in that direction" - Rumi</t>
  </si>
  <si>
    <t>Akun resmi dari WRI Indonesia | Lembaga penelitian independen yang berupaya mewujudkan gagasan besar menjadi aksi nyata demi pembangunan berkelanjutan</t>
  </si>
  <si>
    <t>www.instagram.com/wriindonesia</t>
  </si>
  <si>
    <t>Javier Alfonso Luque-gianella</t>
  </si>
  <si>
    <t>Global Partnership for Education</t>
  </si>
  <si>
    <t>Country Lead at Global Partnership for Education</t>
  </si>
  <si>
    <t>Greeting Puasa</t>
  </si>
  <si>
    <t>Fitri Apriliyani</t>
  </si>
  <si>
    <t>Australian Centre for International Agricultural Research</t>
  </si>
  <si>
    <t>Part of Australian Government</t>
  </si>
  <si>
    <t xml:space="preserve">#CIPSQuotes Event IDG20 </t>
  </si>
  <si>
    <t>Broad-based expertise for #SustainableDevelopment | Working for a future worth living around the world.</t>
  </si>
  <si>
    <t>Paper Finlit</t>
  </si>
  <si>
    <t xml:space="preserve">Live Tweet Event IDG20 </t>
  </si>
  <si>
    <t>#CIPSQuotes Event HHK</t>
  </si>
  <si>
    <t xml:space="preserve">Poster Event IDG20 </t>
  </si>
  <si>
    <t>Video Fin Lit</t>
  </si>
  <si>
    <t xml:space="preserve">Live Tweet Event HHK </t>
  </si>
  <si>
    <t>WFP Indonesia</t>
  </si>
  <si>
    <t>Official account of the United Nations World Food Programme (WFP) -- the world's largest humanitarian agency fighting hunger worldwide -- in Indonesia.</t>
  </si>
  <si>
    <t>Event Malnutrition</t>
  </si>
  <si>
    <t>Head of CFAS UNAS di Center for Australian Studies Universitas Nasiona</t>
  </si>
  <si>
    <t>VAM Associate at UN World Food Programme</t>
  </si>
  <si>
    <t>Wavin Nuha Kuntanaka</t>
  </si>
  <si>
    <t>Planner Candidate at Ministry of National Development Planning/Bappenas RI</t>
  </si>
  <si>
    <t>The only English language news source in Indonesia. Always bold, always independent.</t>
  </si>
  <si>
    <t>Arief Tri Cahyana</t>
  </si>
  <si>
    <t>Pandawa Agri Indonesia</t>
  </si>
  <si>
    <t>Government and Strategic Policy</t>
  </si>
  <si>
    <t>Siska Windu</t>
  </si>
  <si>
    <t>Kementerian Pertanian</t>
  </si>
  <si>
    <t>Legislative Drafter di Agency of Food Security</t>
  </si>
  <si>
    <t>Global Solutions Event</t>
  </si>
  <si>
    <t>Felicia Nugroho</t>
  </si>
  <si>
    <t>Maverick Indonesia</t>
  </si>
  <si>
    <t>Director - Analytics at Maverick Indonesia | AMEC certified</t>
  </si>
  <si>
    <t>Muhammad Farhan Perdana</t>
  </si>
  <si>
    <t>Policy Analyst at B A P P E N A S (Indonesian Ministry of National Development Planning)</t>
  </si>
  <si>
    <t>CEO &amp; President Director, PT Sasa Inti - A Leading Foods and Seasoning company from Indonesia. Ex Softex, Sampoerna, Roche, BAT, Aqua.</t>
  </si>
  <si>
    <t>Paper Fin Lit</t>
  </si>
  <si>
    <t>James Kunhiak Muorwel</t>
  </si>
  <si>
    <t>UN Women</t>
  </si>
  <si>
    <t>UN entity</t>
  </si>
  <si>
    <t>Senior Gender Adviser, Ministry of Defense, Strategic Defense and Security Review Board at UN Women</t>
  </si>
  <si>
    <t>Event IDG20</t>
  </si>
  <si>
    <t>Handra Pandu</t>
  </si>
  <si>
    <t>PT Pupuk Sriwidjaja Palembang</t>
  </si>
  <si>
    <t>Head of Corporate Legal di PT Pupuk Sriwidjaja Palembang</t>
  </si>
  <si>
    <t>Muhammad Danu Winata</t>
  </si>
  <si>
    <t>Media Researcher &amp; Expert staff in DPR RI 🇮🇩 | Turkish Scholarship Awardee 2017 🇹🇷 |</t>
  </si>
  <si>
    <t>WRI Indonesia adalah lembaga kajian independen yang mengaktualisasikan gagasan besar menjadi aksi nyata.</t>
  </si>
  <si>
    <t>Zira Brenda</t>
  </si>
  <si>
    <t>Kementerian Perdagangan RI</t>
  </si>
  <si>
    <t>Aide to the Director General of International Trade Negotiations at Ministry of Trade of the Republic of Indonesia</t>
  </si>
  <si>
    <t>Muendao Suandee</t>
  </si>
  <si>
    <t>UNODC</t>
  </si>
  <si>
    <t>National Programme Officer | UNODC</t>
  </si>
  <si>
    <t>Nagiya Ghea</t>
  </si>
  <si>
    <t>Assistant at SIMURP Ministry of Agriculture, Republic of Indonesia</t>
  </si>
  <si>
    <t>Nadhia Fadhila</t>
  </si>
  <si>
    <t>CIPS Newsletter</t>
  </si>
  <si>
    <t>Christian Nathanael Silwanus</t>
  </si>
  <si>
    <t>Research Assistant at EuroCham Indonesia</t>
  </si>
  <si>
    <t>Women's Week Think Tank Thursday</t>
  </si>
  <si>
    <t>Hendra Kristopel</t>
  </si>
  <si>
    <t>Kementerian Desa, Pembangunan Daerah Tertinggal dan Transmigrasi Republik Indonesia</t>
  </si>
  <si>
    <t>Government Analyst at Kementerian Desa PDTT | Master Student of Public Policy at Airlangga University</t>
  </si>
  <si>
    <t>Caroline Pratama</t>
  </si>
  <si>
    <t>Advisor at Deutsche Gesellschaft für Internationale Zusammenarbeit (GIZ) GmbH</t>
  </si>
  <si>
    <t>Event HHK</t>
  </si>
  <si>
    <t>Rowena Harding</t>
  </si>
  <si>
    <t>The Commonwealth Foundation</t>
  </si>
  <si>
    <t>Intergovernmental Organization</t>
  </si>
  <si>
    <t>Strategic communications specialist with more than 20 years experience in NGOs. Delivering training and consultancy to help researchers communicate findings and civil society to reach key audiences.</t>
  </si>
  <si>
    <t>Video UMKM Perempuan</t>
  </si>
  <si>
    <t>IG reels video: A day in a life of an interncips</t>
  </si>
  <si>
    <t>TTS Fun Friday</t>
  </si>
  <si>
    <t>Political Economy of Rice Policy in Indonesia: A Perspective on the ASEAN Economic Community</t>
  </si>
  <si>
    <t xml:space="preserve">Publications
Cooking oil paper received high download numbers which relates to the current situation. 
We start to recieved downloads from EconStor since February. Besides usual total number of papers, they also have ranking publications based on collection. Good news our ranking in March increases!
Policy Paper from 956 to 638
Discussion Paper from 1133 to 1034
Policy Brief from 1035 to 809
Engagement Stakeholders
Our partners from the T20 event engaged with us on social media such as T20, CSIS, WRI, and FAO. They liked and shared our content regarding content related to events &amp; the topic. 
Interesting engagements came from the International Cocoa Organization, CEO of PT Sasa Inti (he engaged with us several times on LinkedIn), Country Lead at Global Partnership for Education, &amp; Head of PT Pupuk Sriwijaya Palembang. It could be the opportunity to approach them for partnership or fundraising
</t>
  </si>
  <si>
    <t xml:space="preserve">Social Media
Our first Instagram Reels content about internship got more than 4,000 plays/views in 2 days! Worth to try for policy topics that received low engagement such Neraca Komoditas due to new topics for public and technical language.
Newsletter
Although the open rate increasing from February, it is still below our bench mark up to 20%. However, this open rate also occured our newsletter events which are 10-13%. To increase the open rate, besides create a click baity subject that relevants with our subscribers and event, we will purge the inactive subscribers (bounces &amp; blocks emails). 
Website
The visitor went up significantly this month. Besides the open recruitment for internships &amp; researchers, the cooking oil policy briefs contributed to the traffic to our website. </t>
  </si>
  <si>
    <t>20220411 09:47</t>
  </si>
  <si>
    <t>https://youtu.be/R6GIYgeKy-M</t>
  </si>
  <si>
    <t>https://youtu.be/gDQEmA54Cwk</t>
  </si>
  <si>
    <t>https://youtu.be/Q-iiX7oUzxw</t>
  </si>
  <si>
    <t>https://youtu.be/iXSoUDKyz4c</t>
  </si>
  <si>
    <t>https://www.instagram.com/p/CcxSCeeFVBN/</t>
  </si>
  <si>
    <t>https://www.instagram.com/p/Cc2c1OmllhU/</t>
  </si>
  <si>
    <t>#RekomendasiCIPS: Drakor &amp; Literasi Keuangan</t>
  </si>
  <si>
    <t>PB13</t>
  </si>
  <si>
    <t>RK13</t>
  </si>
  <si>
    <t>Neraca Komoditas Diterapkan</t>
  </si>
  <si>
    <t>Event Quotes</t>
  </si>
  <si>
    <t>Ilham Akhsanu Ridlo</t>
  </si>
  <si>
    <t>Airlangga Health Policy Research Group</t>
  </si>
  <si>
    <t>Els De Groene</t>
  </si>
  <si>
    <t>Unilever</t>
  </si>
  <si>
    <t>Siska Windu Natalia</t>
  </si>
  <si>
    <t>Dr Alexandra Peralta</t>
  </si>
  <si>
    <t>The Centre for Global Food and Resources</t>
  </si>
  <si>
    <t>Gus Davidson</t>
  </si>
  <si>
    <t>Prime Consulting International Ltd</t>
  </si>
  <si>
    <t>Petrarca Karetji</t>
  </si>
  <si>
    <t>Pulse Lab Jakarta</t>
  </si>
  <si>
    <t>Fildza Nabila Anandhini</t>
  </si>
  <si>
    <t>Makkunrai Project</t>
  </si>
  <si>
    <t>MOBILANE</t>
  </si>
  <si>
    <t>Gayatri I Gusti</t>
  </si>
  <si>
    <t>Food and Agriculture Organization (FAO)</t>
  </si>
  <si>
    <t>Stefanus Adi Utomo</t>
  </si>
  <si>
    <t>Moduit Digital Indonesia</t>
  </si>
  <si>
    <t>Glen Hodgson</t>
  </si>
  <si>
    <t>Free Trade Europa</t>
  </si>
  <si>
    <t>DANA Indonesia</t>
  </si>
  <si>
    <t>FKP Indonesia</t>
  </si>
  <si>
    <t>Bagus Wicaksena</t>
  </si>
  <si>
    <t>Ministry of Trade Republic of Indonesia</t>
  </si>
  <si>
    <t>Peter McCawley</t>
  </si>
  <si>
    <t>CTTS IPB</t>
  </si>
  <si>
    <t>Ana Saleh</t>
  </si>
  <si>
    <t>Edelman Global Advisory</t>
  </si>
  <si>
    <t>T20 Indonesia</t>
  </si>
  <si>
    <t>Mahardika Institute</t>
  </si>
  <si>
    <t>Hot Maringan Samosir</t>
  </si>
  <si>
    <t>Pemerintah Kota Binjai</t>
  </si>
  <si>
    <t>Dhea Sarah Valeska</t>
  </si>
  <si>
    <t>B20 Indonesia</t>
  </si>
  <si>
    <t>Aldhiana Kusumawati</t>
  </si>
  <si>
    <t>Local Government of Wonosobo</t>
  </si>
  <si>
    <t>CFDS UGM</t>
  </si>
  <si>
    <t>Nada Zharfania Zuhaira</t>
  </si>
  <si>
    <t>Students For Liberty Indonesia</t>
  </si>
  <si>
    <t>Lady Diandra Karsodinomo</t>
  </si>
  <si>
    <t>@ngabdul</t>
  </si>
  <si>
    <t>@onthinktanks</t>
  </si>
  <si>
    <t>On Think Tanks</t>
  </si>
  <si>
    <t>Government</t>
  </si>
  <si>
    <t>Government (provincial)</t>
  </si>
  <si>
    <t>Think tank</t>
  </si>
  <si>
    <t>Consulting company</t>
  </si>
  <si>
    <t>Influencer</t>
  </si>
  <si>
    <t>Economic Opportunitist</t>
  </si>
  <si>
    <t>Doktorand 
@ifkw_lmu
@lmu_muenchen
| Health policy, journalism and science communication. -Tweets are just personal opinions.</t>
  </si>
  <si>
    <t>Global Director Nutrition Advocacy and Ice cream at Unilever</t>
  </si>
  <si>
    <t>Legislative Drafter</t>
  </si>
  <si>
    <t>Senior Lecturer Agricultural and Food Economics at The Centre for Global Food and Resources</t>
  </si>
  <si>
    <t>Agribusiness and Rural Development Specialist</t>
  </si>
  <si>
    <t>Head at Pulse Lab Jakarta</t>
  </si>
  <si>
    <t>Co-founder at Makkunrai Project</t>
  </si>
  <si>
    <t>Sedum roofs, living walls and green screens for sustainable and futureproof environments (indoor/outdoor) since 2001.</t>
  </si>
  <si>
    <t>Analyst at Pemerintah Provinsi Jawa Barat</t>
  </si>
  <si>
    <t>Communications Lead at FAO | LSE Population &amp; Development</t>
  </si>
  <si>
    <t>Chief Business Officer at Moduit Digital Indonesia</t>
  </si>
  <si>
    <t>Founder &amp; CEO, Free Trade Europa</t>
  </si>
  <si>
    <t>Head of Government Relations at DANA Indonesia</t>
  </si>
  <si>
    <t>Yayasan Politik dari Jerman. Kebebasan, demokrasi, hak asasi manusia, perubahan iklim, pluralisme, toleransi, ekonomi pasar &amp; negara hukum.</t>
  </si>
  <si>
    <t>Student at life university</t>
  </si>
  <si>
    <t>Indonesia Project, ANU; Development economist, working on Indonesia and other Asian developing countries. Former Dean, Asian Development Bank Institute, Tokyo.</t>
  </si>
  <si>
    <t>Center for Transdisciplinary and Sustainability Sciences (CTSS) Website: http://ctss.ipb.ac.id || Instagram: 
@ctssipb
|| Telephone: (0251) 1836 5671</t>
  </si>
  <si>
    <t>Wabi-Sabi ~~
Tweets are personal. Retweets are not necessarily endorsements.</t>
  </si>
  <si>
    <t>The official account of Think20 (T20) – the think tank engagement group of @G20org.</t>
  </si>
  <si>
    <t>Research Institute of public policy
Twitter: mahardika_inst
Youtube: mahardika institute
Linkedin: mahardika institute</t>
  </si>
  <si>
    <t>🏛 S1 Public Administration @fisip.usu
🏛 S2 Public Policy @sgppindonesia
• President @medandebaters
• Director @madanirelico.id I @penerjemah.medan</t>
  </si>
  <si>
    <t>Semesta ini berjalan tidak dengan mengikuti karepe raimu | @bydhesar.jpg
linktr.ee/dheasarah</t>
  </si>
  <si>
    <t>Lucky woman, happy mother, sun &amp; moon lover, love travelling and extremely passionate with (village) community development 😊😊😊</t>
  </si>
  <si>
    <t>Providing digital information right at your fingertips #digitalsociety
cfds.fisipol.ugm.ac.id</t>
  </si>
  <si>
    <t>@wriindonesia @climatereality,
environmental engineer, &amp; an enthusiastic learner.</t>
  </si>
  <si>
    <t>Largest pro-liberty, pro-peace, pro-market student network in the world.
Apply now to be part of our Local Coordinator Program 👇</t>
  </si>
  <si>
    <t>Providing Food for Humanity through Sustainable Suboptimal Lands Cultivation 🧑🏽‍🌾🌱
Our work ⬇️</t>
  </si>
  <si>
    <t>@quarterreads</t>
  </si>
  <si>
    <t>retired boomer</t>
  </si>
  <si>
    <t>Think tank promoting the social, economic and political benefits of openness, personal choice and free trade for governments, companies and citizens.</t>
  </si>
  <si>
    <t>Independent research, ideas and advice for a better informed world | Global platform on think tanks and evidence informed policy</t>
  </si>
  <si>
    <t>Website
Traffic to our website on April is slighty decreasing. It could be to Idulfitri holiday. However, 9000 visitors are still higher than previos period which only received 8,000 visitors.
One of the top queries that lead to our website is "Felippa Amanta". Which means that our researcher profile is getting well known.  
Stakeholder Engagement
We received engagement from our speakers and partners on event. For example Els De Groene from Unilever and Aldhiana from Wonosobo Governemnt like and share our event and podcast.
Continuing mentioned our partners are still the best way to receieved engagement from stakeholders.</t>
  </si>
  <si>
    <t>Engagment Type (Follow/Comment/DM/RT/Quote Tweet/Share/Love/Mention)</t>
  </si>
  <si>
    <t xml:space="preserve"> Comment</t>
  </si>
  <si>
    <t xml:space="preserve">Social Media
Instagram's Engagement Rate decrease 50% comapre to previous month. It because we used ads on March to increase video views. However the ER is still higher compare to last year.
On Twitter, we received 10,000 visits to our profile. One of the reasons is we promoted our career and held Twitter Space about work in Think Tank. It made people curious to check our profile and content. Even On Think Tanks's (famous website about think tank) tweeted our vacancy.
The ER Rate also increase slightly compare to last month. One of the tweet that received big ER rate is our tweet about corruption on ministry of trade and how AILS can prevent this to happen.
Newsletter
The number of subscribers decreased because the digital team removed hundreds of inactive emails. Newsletters should still focus on attractive subject lines and content to build active subscriber lists.  
</t>
  </si>
  <si>
    <t>20220517 16:58</t>
  </si>
  <si>
    <t>Quotes Adit on subsidize</t>
  </si>
  <si>
    <t>Indeks Bu RT Minyak Goreng</t>
  </si>
  <si>
    <t>Hari Buku Nasional: Promosi Buku Krisis Pangan ASEAN</t>
  </si>
  <si>
    <t>Greetings Lebaran</t>
  </si>
  <si>
    <t>Quotes on women e-commerce event</t>
  </si>
  <si>
    <t>3,9%</t>
  </si>
  <si>
    <t>Webinar: Pengalihgunaan Subsidi Pertanian untuk Mewujudkan Ketahanan Pangan yang Berkelanjutan (Youtube)</t>
  </si>
  <si>
    <t>Webinar: Recover Stronger through the G20: Sustainable Landscape Management Strategies in Agriculture (Youtube)</t>
  </si>
  <si>
    <t>Webinar: Career Outlook in Think Tank (Youtube)</t>
  </si>
  <si>
    <t>Kenapa Harga Pangan Selalu Naik Jelang Lebaran? | Ep. 1 Bu Makmur Bertanya (Youtube)</t>
  </si>
  <si>
    <t>Teaser Bu Makmur Bertanya Series (Instagram)</t>
  </si>
  <si>
    <t>Trailer Eps 1 Bu Makmur Bertanya (Instagram)</t>
  </si>
  <si>
    <t>Ngopi Bareng CIPS Ep 3 - Literasi Keuangan Dulu, Cuan Kemudian</t>
  </si>
  <si>
    <t>https://anchor.fm/cips-indonesia/episodes/Literasi-Keuangan-Dulu--Cuan-Kemudian--Ep--3-e1hdb3i</t>
  </si>
  <si>
    <t>Mariah Matakena</t>
  </si>
  <si>
    <t>Puguh Prasetyoputra</t>
  </si>
  <si>
    <t>Likes</t>
  </si>
  <si>
    <t>Parth J Shah</t>
  </si>
  <si>
    <t>Rumah Cemara</t>
  </si>
  <si>
    <t>Geneva Network</t>
  </si>
  <si>
    <t>European Parliament in ASEAN</t>
  </si>
  <si>
    <t>International Orgaization</t>
  </si>
  <si>
    <t>Full-time father, part-time researcher. Health demography, health economics.</t>
  </si>
  <si>
    <t>Advocate for consent, choice &amp; community. Views personal. RTs not endorsement.</t>
  </si>
  <si>
    <t>Organisasi yang memperjuangkan agar seluruh aspek ekonomi zat-zat psikoaktif dan penanggulangan HIV-AIDS dikelola negara untuk sebesar-besar kemakmuran rakyat.</t>
  </si>
  <si>
    <t>Research and advocacy organisation focusing on international innovation, trade and development policy.</t>
  </si>
  <si>
    <t>The European Parliament in ASEAN facilitates parliamentary dialogue between @Europarl_EN and @ASEAN and its member states. Also on Facebook/Instagram @EPinASEAN</t>
  </si>
  <si>
    <t>Hari Buku Nasional</t>
  </si>
  <si>
    <t>CIPS New Website</t>
  </si>
  <si>
    <t>Geneva Network Tweet</t>
  </si>
  <si>
    <t>EP in ASEAN Tweet</t>
  </si>
  <si>
    <t>Bianca Damati</t>
  </si>
  <si>
    <t>IOM</t>
  </si>
  <si>
    <t>Tito Diputra</t>
  </si>
  <si>
    <t>Adityo Wicaksono</t>
  </si>
  <si>
    <t>Programme Assistant, Migration and Sustainable Development Unit at IOM | MA Graduate in Public Policy &amp; Development</t>
  </si>
  <si>
    <t>Regional/Multilateral Cooperation Staff of Legal and Cooperation Burau of The National Research and Innovation Agency of The Republic of Indonesia</t>
  </si>
  <si>
    <t>Researcher at BRIN</t>
  </si>
  <si>
    <t>Bu Makmur eps 1</t>
  </si>
  <si>
    <t>Prima Salti</t>
  </si>
  <si>
    <t>Lembaga Kebijakan Barang dan Jasa</t>
  </si>
  <si>
    <t>Riyadh Hakim</t>
  </si>
  <si>
    <t>Josua Satria Collins</t>
  </si>
  <si>
    <t>Hazanul Zikra</t>
  </si>
  <si>
    <t>Puput Wijayanti</t>
  </si>
  <si>
    <t>Ministry of Trade</t>
  </si>
  <si>
    <t>Siti Nisrina H.</t>
  </si>
  <si>
    <t>Embassy of Brazil</t>
  </si>
  <si>
    <t>Zalfa Salsabila</t>
  </si>
  <si>
    <t>Embassy of Pakistan</t>
  </si>
  <si>
    <t>Government Agency</t>
  </si>
  <si>
    <t>Public Procurement Policy | Organisational Development</t>
  </si>
  <si>
    <t>Staff at Ministry of Villages, Disadvantaged Regions, and Transmigration of the Republic of Indonesia</t>
  </si>
  <si>
    <t>Expert Staff for the Member of Parliament RI di The House of Representatives, Republic of Indonesia (DPR RI)</t>
  </si>
  <si>
    <t>Statistician of BPS Regional Office for Central Kalimantan | Staff of Distribution Statistics</t>
  </si>
  <si>
    <t>Trade Analyst at the Ministry of Trade of the Republic of Indonesia</t>
  </si>
  <si>
    <t>Economic &amp; Commercial Section at the Embassy of Brazil in Indonesia</t>
  </si>
  <si>
    <t>Consular Assistant at Embassy of the Islamic Republic of Pakistan in Indonesia</t>
  </si>
  <si>
    <t>Public Policy &amp; Government Relations</t>
  </si>
  <si>
    <t>#CIPSdalamBerita: SMK</t>
  </si>
  <si>
    <t>EP in ASEAN Event</t>
  </si>
  <si>
    <t>Erin Cooks</t>
  </si>
  <si>
    <t>Australian journalist based in Southeast Asia covering Asean and domestic politics around the region with a focus on Indonesia and the Philippines.</t>
  </si>
  <si>
    <t>Journalist</t>
  </si>
  <si>
    <t>Adriani Indriarto</t>
  </si>
  <si>
    <t>ANGIN</t>
  </si>
  <si>
    <t>Angel Investor</t>
  </si>
  <si>
    <t>SANMOY CHAKRAVORTY</t>
  </si>
  <si>
    <t>Government of West Bengal</t>
  </si>
  <si>
    <t>Foreign Government</t>
  </si>
  <si>
    <t>Adhitya Zaenardi</t>
  </si>
  <si>
    <t>Bappeda Kota Yogyakarta</t>
  </si>
  <si>
    <t>Ignatius  Egan Jonatan</t>
  </si>
  <si>
    <t>Edu Farmers Foundation</t>
  </si>
  <si>
    <t>Foundation</t>
  </si>
  <si>
    <t>The Habibie Center</t>
  </si>
  <si>
    <t>Ligar Yogaswara</t>
  </si>
  <si>
    <t>Badan Siber dan Sandi Negara</t>
  </si>
  <si>
    <t>Australia Department of Foreign Affairs and Trade</t>
  </si>
  <si>
    <t>Agriculture Inspiration</t>
  </si>
  <si>
    <t>Faizal Akbar</t>
  </si>
  <si>
    <t>Government (legislative)</t>
  </si>
  <si>
    <t>Pusat Telaah dan Informasi Regional Organisasi riset dan advokasi yang resmi yang berdiri pada tanggal 17 April 1999. #SynergizeToChange</t>
  </si>
  <si>
    <t>🌱Connecting young agriculture enthusiasts to wider opportunities &amp; raising awareness about sustainable agriculture</t>
  </si>
  <si>
    <t>Santri, UGM, HMI, @netgrit, @jaringandemokrasi
Combat Fighting Enthusiast</t>
  </si>
  <si>
    <t>Indonesia Fintech Society</t>
  </si>
  <si>
    <t>Associate</t>
  </si>
  <si>
    <t>PROSPEK Research Centre</t>
  </si>
  <si>
    <t>Kementerian Koperasi dan UKM</t>
  </si>
  <si>
    <t>Economy</t>
  </si>
  <si>
    <t>Forum diskusi terkait kebijakan fintech dan Ekonomi Digital</t>
  </si>
  <si>
    <t>Pusat Telaah dan Informasi Regional - Organisasi riset dan advokasi yang resmi yang berdiri pada tanggal 17 April 1999.</t>
  </si>
  <si>
    <t>Mengelola penelitian di bidang sosial, ekonomi, politik dan hukum</t>
  </si>
  <si>
    <t>Akun Resmi Kementerian Koperasi dan UKM RI. Mari memajukan Koperasi dan UKM! #KoperasiKeren #UMKMBangkit #IndonesiaMaju</t>
  </si>
  <si>
    <t>www.instagram.com/ifsoc.id</t>
  </si>
  <si>
    <t>DigiWeek Teaser</t>
  </si>
  <si>
    <t>https://www.instagram.com/p/Cd5Kcjer55n/?utm_source=ig_web_copy_link</t>
  </si>
  <si>
    <t>Pengusaha Perempuan</t>
  </si>
  <si>
    <t>Event Memperkuat Peran Perempuan dalam Ekonomi Digital di Indonesia</t>
  </si>
  <si>
    <t>Quotes Ekspor</t>
  </si>
  <si>
    <t>CIPS dalam Berita</t>
  </si>
  <si>
    <t>Parent’s Perception on Face-to-Face Learning</t>
  </si>
  <si>
    <t>PB14</t>
  </si>
  <si>
    <t>RK14</t>
  </si>
  <si>
    <t>​Persepsi Orang Tua terhadap Pembelajaran Tatap Muka</t>
  </si>
  <si>
    <t>Apa itu literasi Keuangan? (Instagram)</t>
  </si>
  <si>
    <t>DigiWeek 2022 Teaser (Instagram)</t>
  </si>
  <si>
    <t>Apa itu Literasi Keuangan (Youtube)</t>
  </si>
  <si>
    <t>Website
Be aware of website visitors that dropped down to 50% for May. 
It caused by new website launch. To increase the visitors, wi finished re-indexing the metadata to boost the search optimization on Google.
Newsletter
The open rate is back to normal or above 25%. The short and interesting subject about Indonesian maritime policy attracts subscribers to open and replied. 
We also tried a/b testing for the subject: "Ironi Negara Kepulauan" &amp; "Indonesia Negara Lupa Lautan?". The winner is the first subject with 21% open rate
Publications
The download numbers for this May are decreasing drastically to 80% compare to last month. The numbers from Neliti doesn't included yet.</t>
  </si>
  <si>
    <t>20220610 11:52</t>
  </si>
  <si>
    <t xml:space="preserve">Gained more than 2k viewers due a partnership event </t>
  </si>
  <si>
    <t>Tue - 10 AM</t>
  </si>
  <si>
    <t>Pippa with President of Germany</t>
  </si>
  <si>
    <t>Tren Harga Pangan Naik</t>
  </si>
  <si>
    <t>Event: Gejolak Harga Pangan</t>
  </si>
  <si>
    <t>DigiWeek 2022 Teaser (Youtube)</t>
  </si>
  <si>
    <t>https://youtu.be/EtzwD3CFf3o</t>
  </si>
  <si>
    <t>https://youtu.be/D60pyp0Rh-Y</t>
  </si>
  <si>
    <t>Webinar: Memperkuat Peran Perempuan dalam Ekonomi Digital di Indonesia (Youtube)</t>
  </si>
  <si>
    <t>Webinar: Digitalization in agriculture: A G20 Policy Framework (Youtube)</t>
  </si>
  <si>
    <t>https://youtu.be/YCf19w4nIqw</t>
  </si>
  <si>
    <t>https://www.instagram.com/p/CdxwpLjh_kk/</t>
  </si>
  <si>
    <t>Workshop Student DigiWeek 2022</t>
  </si>
  <si>
    <t>Greetings Hari Pancasila</t>
  </si>
  <si>
    <t>Persepsi Orang Tua terhadap Pembelajaran Tatap Muka</t>
  </si>
  <si>
    <t>Parent's Perception on Face to Face Learning</t>
  </si>
  <si>
    <t>Kementerian Desa</t>
  </si>
  <si>
    <t>Erwin Susanto</t>
  </si>
  <si>
    <t>High Level Dialogue and Cooperation Mechanism (HDCM) Indonesia - China</t>
  </si>
  <si>
    <t>Govenrment Cooperation</t>
  </si>
  <si>
    <t>Trade, Economy &amp; Politics</t>
  </si>
  <si>
    <t>Finan Ahsani Taqwim</t>
  </si>
  <si>
    <t>Kementerian Agama</t>
  </si>
  <si>
    <t>Govenrment (Ministry)</t>
  </si>
  <si>
    <t>Margot Lederer</t>
  </si>
  <si>
    <t>Kerjasama USA</t>
  </si>
  <si>
    <t>Reaction (Thumbs)</t>
  </si>
  <si>
    <t>Muhammad Ikhlashul Mu’min Damopolii</t>
  </si>
  <si>
    <t>PT. Sasa Inti</t>
  </si>
  <si>
    <t>Reaction (Insightful)</t>
  </si>
  <si>
    <t>Tiara Finandhyta Dipitresna</t>
  </si>
  <si>
    <t>DPD RI</t>
  </si>
  <si>
    <t>Widya Listyowulan</t>
  </si>
  <si>
    <t>Traveloka</t>
  </si>
  <si>
    <t>Ardi Hendharto</t>
  </si>
  <si>
    <t>Tokopedia</t>
  </si>
  <si>
    <t>Jürgen Nagler</t>
  </si>
  <si>
    <t>Presidensi G20 Indonesia</t>
  </si>
  <si>
    <t>Tagged &amp; Mention</t>
  </si>
  <si>
    <t>Replies</t>
  </si>
  <si>
    <t>ERIA</t>
  </si>
  <si>
    <t>Tagged</t>
  </si>
  <si>
    <t>Policy Analyst at Kementerian Agama Republik Indonesia</t>
  </si>
  <si>
    <t>Founder and ceo of Kerjasama USA</t>
  </si>
  <si>
    <t>Analyst at The House of Representatives, Republic of Indonesia (DPR RI)</t>
  </si>
  <si>
    <t>CEO &amp; President Director, PT Sasa Inti - A Leading Foods and Seasoning company from Indonesia. Ex Softex, Sampoerna, Roche, BAT, Aqua, Shell.</t>
  </si>
  <si>
    <t>APAC Tech Public Policy and CSR Enthusiast // x-Intel // x-AWS // x-UNDP</t>
  </si>
  <si>
    <t>Policy and Political</t>
  </si>
  <si>
    <t>For a mindset shift from GDP to wellbeing of all people and planet. @UNDP, ex @GlobalCompact, private sector, NGOs. #WellbeingMindset #SDGs #GNH</t>
  </si>
  <si>
    <t>Akun Resmi Presidensi #G20Indonesia. Recover Together, Recover Stronger. #PulihBersama</t>
  </si>
  <si>
    <t>We engage in research &amp; programs that build relationships across the Asia-Pacific. Photo: Duncan Chalmers (2017 CAPI intern)</t>
  </si>
  <si>
    <t>We work closely with ASEAN Secretariat and research institutes from East Asia to provide intellectual and analytical research and policy recommendations.</t>
  </si>
  <si>
    <t>A spotlight on top think-tank works. ( Tweets by Anicet Delporte, founder of http://think-tanks.Guide , http://think-tanks.FM , http://think-tanks.Work , etc. )</t>
  </si>
  <si>
    <t>https://www.linkedin.com/in/finan-ahsani-taqwim-9366b4228/?originalSubdomain=id</t>
  </si>
  <si>
    <t>Event Gejolak Pangan Indonesia</t>
  </si>
  <si>
    <t>Share content tren kenaikan harga pangan</t>
  </si>
  <si>
    <t>Quotes Mba Azizah</t>
  </si>
  <si>
    <t>Share poster event Policy Impact Roundtable</t>
  </si>
  <si>
    <t>Live Tweet Event Digitalisasi Pariwisata</t>
  </si>
  <si>
    <t>T20 Inception Conference Agenda</t>
  </si>
  <si>
    <t>Loker CIPS</t>
  </si>
  <si>
    <t>Poster Digitalisasi Pariwisata</t>
  </si>
  <si>
    <t>T20 Digitalization in Agriculture</t>
  </si>
  <si>
    <t>Welcoming Keiran and Haley</t>
  </si>
  <si>
    <t>Think Tanks App</t>
  </si>
  <si>
    <t>Badan Pangan Nasional</t>
  </si>
  <si>
    <t>G20 Indonesia</t>
  </si>
  <si>
    <t>Economic Research Institute for ASEAN and East Asia (ERIA)</t>
  </si>
  <si>
    <t>Akun resmi Badan Pangan Nasional / National Food Agency (NFA)</t>
  </si>
  <si>
    <t>Akun Resmi Presidensi #G20Indonesia.
Recover Together, Recover Stronger.
#PulihBersama</t>
  </si>
  <si>
    <t>The official account of Think20 (T20) – the think tank engagement group of 
@G20org
.</t>
  </si>
  <si>
    <t xml:space="preserve">Publications
- The number download and views increased 30% from previous month. However we havent added the data from Neliti. Will submitted the data by tomorrow.
</t>
  </si>
  <si>
    <t xml:space="preserve">Stakeholders Engagement
- Rudolf Tjandra, the CEO of PT Sasa Inti, kept engaged with our content, especially on the food security issue.
- Our partner/supporter, Traveloka &amp; Tokopedia also engaged with our contents on LinkedIn
Youtube
- Youtube click-to rate went down 23% because we gained more than 100% impressions.
- The partnership webinar with Tokopedia gained more than 2000 views. This partnership webinar last time with MOCI and Traveloka also gained similar numbers. To reach more audiences for events or content, the partnership is one suitable strategy.
- Lifetime total views based Youtube data: 109,332
Newsletter
The open rate for Indonesian version down for 50%. We can be more click baity with the subject, from " Pelaku penting yang terlupakan dalam modernisasi pertanian" to "Inilah pelaku penting yang terlupakan dalam modernisasi pertanian" to get more attention.
</t>
  </si>
  <si>
    <t>20220713 18:34</t>
  </si>
  <si>
    <t>DigiWeek Day 1 live report</t>
  </si>
  <si>
    <t>DigiWeek Day 1 Recap</t>
  </si>
  <si>
    <t>Speaker Announcement DigiWeek 2022: Sandiaga Uno</t>
  </si>
  <si>
    <t>DigiWeek 2022 Pillar Inclusive</t>
  </si>
  <si>
    <t>DigiWeek is back promotion</t>
  </si>
  <si>
    <t>Policy Reforms for Safe Online Access to Alcoholic Beverage in Indonesia</t>
  </si>
  <si>
    <t>Sandiaga Uno</t>
  </si>
  <si>
    <t>Kementerian Pariwisata &amp; Ekonomi Kreatif</t>
  </si>
  <si>
    <t>SAFENet Voice</t>
  </si>
  <si>
    <t>Change.org Indonesia</t>
  </si>
  <si>
    <t>Sugeng Triwibowo</t>
  </si>
  <si>
    <t>Kementerian Koordinator Bidang Perekonomian</t>
  </si>
  <si>
    <t>#Kerja4As: Kerja Keras, Kerja Cerdas, Kerja Tuntas, dan Kerja Ikhlas.</t>
  </si>
  <si>
    <t>Southeast Asia Freedom of Expression Network | Defending digital rights in Southeast Asia. Email: info@safenet.or.id | KBGO: 
@awaskbgo</t>
  </si>
  <si>
    <t>Change.org memberdayakan siapa pun, di mana pun, untuk memulai dan memenangkan kampanye-kampanye sosial melalui petisi online.</t>
  </si>
  <si>
    <t>Economic Analyst at Coordinating Ministry for Economic Affairs of the Republic of Indonesia</t>
  </si>
  <si>
    <t>DigiWeek 2022 Speakers Thread</t>
  </si>
  <si>
    <t>DigiWeek 2022 Speaker: Sandiaga Uno</t>
  </si>
  <si>
    <t>DigiWeek 2022 Speaker: Nenden</t>
  </si>
  <si>
    <t>DigiWeek 2022 Speaker: Aloysius Efraim</t>
  </si>
  <si>
    <t>DigiWeek 2022: Inclusive</t>
  </si>
  <si>
    <t>DigiWeek 2022: Safe</t>
  </si>
  <si>
    <t>DigiWeek 2022: New Policy Approaches</t>
  </si>
  <si>
    <t>DigiWeek 2022 Registration</t>
  </si>
  <si>
    <t>#CIPSOpini: Pingkan Audrine</t>
  </si>
  <si>
    <t>Syahruddin Ramlan</t>
  </si>
  <si>
    <t>Kementerian Keuangan</t>
  </si>
  <si>
    <t>Fajrina Khairiza</t>
  </si>
  <si>
    <t>Kementerian Kesehatan</t>
  </si>
  <si>
    <t>Project Multatuli</t>
  </si>
  <si>
    <t>Deputy Director of Directorate of Loans and Grants, Indonesia's DMO (DGBFR) at MoF, Republic of Indonesia</t>
  </si>
  <si>
    <t>Project Officer at the Digital Transformation Office - the Ministry of Health Indonesia.</t>
  </si>
  <si>
    <t>CEO &amp; President Director of a Leading Foods and Seasoning company from Indonesia. Ex Softex, Sampoerna, Roche, BAT, Aqua, Shell.</t>
  </si>
  <si>
    <t>European Business Chamber of Commerce in Indonesia (New Account)</t>
  </si>
  <si>
    <t>Defending digital rights in Southeast Asia
🌐 safenet.or.id 📧 info@safenet.or.id
WA/Signal/Telegram: 08119223375
Laporan: aduan.safenet.or.id</t>
  </si>
  <si>
    <t>#YaAkuBakalDibaca. | Mengangkat suara yang dipinggirkan, komunitas yang diabaikan, dan isu dasar yang disisihkan. |</t>
  </si>
  <si>
    <t>DigiWeek 2022 Speaker: Adilla Sarastri</t>
  </si>
  <si>
    <t>DigiWeek 2022 Speaker: Eky Triwulan</t>
  </si>
  <si>
    <t>Kementerian Luar Negeri</t>
  </si>
  <si>
    <t>Edwin Manansang</t>
  </si>
  <si>
    <t>Masyita Crystalin</t>
  </si>
  <si>
    <t>Reshare story</t>
  </si>
  <si>
    <t>Women's World Banking</t>
  </si>
  <si>
    <t>Change.org memberdayakan siapapun, di mana pun, untuk memulai &amp; memenangkan kampanye - kampanye sosial melalui petisi online 💪🏽
Dukung petisinya di👇🏽</t>
  </si>
  <si>
    <t>"Providing Food for Humanity through Sustainable Suboptimal Lands Cultivation 🧑🏽‍🌾🌱
Our work ⬇️"</t>
  </si>
  <si>
    <t>Government officer who love to sing 🎶🎙😊</t>
  </si>
  <si>
    <t>DigiWeek 2022 Speaker: Edwin Manansang</t>
  </si>
  <si>
    <t>Stafsus Menkeu @kemenkeuri 🇮🇩
Sherpa for the Coalition of Finance Ministers for Climate Action🍃
#easybreezyeconomics</t>
  </si>
  <si>
    <t>DigiWeek 2022 Speaker: Masyita Crystalin</t>
  </si>
  <si>
    <t>DigiWeek 2022 Quote</t>
  </si>
  <si>
    <t>We aim to empower low-income women around the world through financial inclusion. Our CEO is 
@MEIskenderian
#GlobalFindex insights: https://bit.ly/3nEV2tJ</t>
  </si>
  <si>
    <t>DigiWeek 2022: Live report Vitasari Anggraeni</t>
  </si>
  <si>
    <t>The Center for International Private Enterprise (CIPE)</t>
  </si>
  <si>
    <t>Kementerian Pemberdayaan Perempuan dan Perlindungan Anak</t>
  </si>
  <si>
    <t>Dewan TIK Nasional</t>
  </si>
  <si>
    <t>Lembaga Multi Stakeholder</t>
  </si>
  <si>
    <t>DigiWeek 2022: Session Promotion</t>
  </si>
  <si>
    <t>The Center for International Private Enterprise (CIPE) strengthens democracy around the globe through private enterprise and market-oriented reform.</t>
  </si>
  <si>
    <t>DigiWeek 2022: Live report Aji Suleiman</t>
  </si>
  <si>
    <t>Official twitter of Ministry for Women Empowerment and Child Protection (Kementerian Pemberdayaan Perempuan dan Perlindungan Anak)</t>
  </si>
  <si>
    <t>DigiWeek 2022: Live report Muhammad Ihsan</t>
  </si>
  <si>
    <t>DigiWeek 2022 Live report: Muhammad Ihsan</t>
  </si>
  <si>
    <t>DigiWeek 2022 Live Report: Sita Zimpel</t>
  </si>
  <si>
    <t>NGO Jerman, berdiri 🇮🇩1969 Demokrasi, Pluralisme 🏛 Ekonomi pasar 🛒 HAM, Perubahan Iklim 🌏 Edukasi politik, terbuka untuk umum dan tidak berbayar 📚</t>
  </si>
  <si>
    <t>DigiWeek 2022: Live report</t>
  </si>
  <si>
    <t>DigiWeek 2022: Speaker Lineup</t>
  </si>
  <si>
    <t>Dewan Teknologi Informasi dan Komunikasi Nasional | Indonesian ICT Council</t>
  </si>
  <si>
    <t>DigiWeek 2022: Promotion Ilham Habibie</t>
  </si>
  <si>
    <t>DigiWeek 2022: Live report Fahri Salam</t>
  </si>
  <si>
    <t>Rudy Salahuddin</t>
  </si>
  <si>
    <t>Institute for Decentralization and Policy Research</t>
  </si>
  <si>
    <t>Relearn Career Expo</t>
  </si>
  <si>
    <t>PNS - Kementerian Koordinator Bidang Perekonomian</t>
  </si>
  <si>
    <t>DigiWeek 2022 Speaker: Rudy Salahuddin</t>
  </si>
  <si>
    <t>We aim to empower low-income women around the world through financial inclusion. Join the new Women’s Digital Financial Inclusion Advocacy Hub: 
bit.ly/3bCuxlP</t>
  </si>
  <si>
    <t>DigiWeek 2022 Speaker: Vitasari A</t>
  </si>
  <si>
    <t>Scientific, independent, humanist.</t>
  </si>
  <si>
    <t>DigiWeek 2022 Quotes</t>
  </si>
  <si>
    <t>Stafsus Menkeu @kemenkeuri 🇮🇩 Sherpa for the Coalition of Finance Ministers for Climate Action🍃 #easybreezyeconomics</t>
  </si>
  <si>
    <t>DigiWeek 2022: Day 2 Recap</t>
  </si>
  <si>
    <t>DigiWeek 2022: Day 2 Agenda</t>
  </si>
  <si>
    <t>NGO Jerman, berdiri 🇮🇩1969 
Demokrasi, Pluralisme 🏛 
Ekonomi pasar 🛒 HAM, Perubahan Iklim 🌏 
Edukasi politik, terbuka untuk umum dan tidak berbayar 📚</t>
  </si>
  <si>
    <t>DigiWeek 2022: Day 1 Recap</t>
  </si>
  <si>
    <t>DigiWeek 2022: Day 1 Agenda</t>
  </si>
  <si>
    <t>DigiWeek 2022: Promotion + Agenda</t>
  </si>
  <si>
    <t>Info Pattiro</t>
  </si>
  <si>
    <t>Iqbal Shofwan</t>
  </si>
  <si>
    <t>Kementerian Perdagangan</t>
  </si>
  <si>
    <t>PISAgro</t>
  </si>
  <si>
    <t>Public Private Partnership</t>
  </si>
  <si>
    <t>Pusat Telaah dan Informasi Regional 
Organisasi riset dan advokasi yang resmi yang berdiri pada tanggal 17 April 1999. 
#SynergizeToChange</t>
  </si>
  <si>
    <t>DigiWeek 2022: Speaker Amalia A</t>
  </si>
  <si>
    <t>Akun resmi Dewan Teknologi Informasi dan Komunikasi Nasional, RI - 
Official account of National ICT Council, Republic of Indonesia.</t>
  </si>
  <si>
    <t>DigiWeek 2022: All speakers poster</t>
  </si>
  <si>
    <t>#music/#comedy/#movie/kemanusiaan yg adil dan beradab</t>
  </si>
  <si>
    <t>Official account of Partnership for Indonesia's Sustainable Agriculture.</t>
  </si>
  <si>
    <t>DigiWeek 2022: Quote</t>
  </si>
  <si>
    <t>DigiWeek 2022: Reasons to join DigiWeek</t>
  </si>
  <si>
    <t>Stakeholder Engagemet
Engagement with stakeholder increased more than 100% from previous month. Most of them are DigiWeek 2022 speakeer, such as Minister Sandiaga Uno, Louisa Tomar from CIPE, Brigitta from Google, FNF &amp; GIZ Indonesia. They liked &amp; shared our promotion, even followed and did event reporting on Instagram &amp; Twitter.
Youtube
Impression number are drop because we dont have any new videos on july, nor webinar.</t>
  </si>
  <si>
    <t>Newsletter
Indonesian version got the highest open rate ever almost 300% from June. The title "Ekonomi digital yang aman dan inklusif, apakah hanya mimpi?" attracted people to open.
Publications
the number decrese to 40% this July. One of the reason is we were focus on promoting DigiWeek.</t>
  </si>
  <si>
    <t>20220809 17:27</t>
  </si>
  <si>
    <t>Tue - 8 AM</t>
  </si>
  <si>
    <t>Latasha's webinar at At America</t>
  </si>
  <si>
    <t>T20 Policy Brief Launched</t>
  </si>
  <si>
    <t>The high amount of video uploads are sessions from DigiWeek 2022</t>
  </si>
  <si>
    <t>Co-Regulation in Protecting Personal Data: The Role of Industry Associations as Potential Self-Regulatory Organizations</t>
  </si>
  <si>
    <t>PP 50</t>
  </si>
  <si>
    <t>MK 50</t>
  </si>
  <si>
    <t>Pengaturan Bersama dalam Perlindungan Data Pribadi: Potensi Peran Asosiasi Industri sebagai Organisasi Regulator Mandiri</t>
  </si>
  <si>
    <t>DP 13</t>
  </si>
  <si>
    <t>The Importance of Financial Management and Entrepeneurship Competencies for School Principals</t>
  </si>
  <si>
    <t>MD 13</t>
  </si>
  <si>
    <t>Pentingnya Kompetensi Manajemen Keuangan dan Kewirausahaan bagi Kepala Sekolah</t>
  </si>
  <si>
    <t>PB T20</t>
  </si>
  <si>
    <t>G20 Framework for Repurposing Agricultural Policy Support to meet Global Climate and Food Security Goals</t>
  </si>
  <si>
    <t>Regulating Cross-Border Data Flows in the Next Development Context</t>
  </si>
  <si>
    <t>Webinar: Policy Impact Roundtable: Peluang dan Tantangan Layanan Keuangan Berbasis Teknologi</t>
  </si>
  <si>
    <t>https://youtu.be/dXbH6m9CvbA</t>
  </si>
  <si>
    <t>Peningkatan Kinerja Indonesia: Reformasi Kebijakan untuk Meningkatkan Indikator 'Memulai Usaha'</t>
  </si>
  <si>
    <t>T20 Policy Briefs Launch</t>
  </si>
  <si>
    <t>DigiWeek Partnershio with University</t>
  </si>
  <si>
    <t>Berita Swasembada Indonesia</t>
  </si>
  <si>
    <t>Unilever Indonesia</t>
  </si>
  <si>
    <t>Company</t>
  </si>
  <si>
    <t>Xiaofang Chen</t>
  </si>
  <si>
    <t>Economic Daily</t>
  </si>
  <si>
    <t>INDAH (Institue for Decentralization and Policy Research)</t>
  </si>
  <si>
    <t>loker.enum</t>
  </si>
  <si>
    <t>infoBaKTI</t>
  </si>
  <si>
    <t>lomba_mahasiswa</t>
  </si>
  <si>
    <t>agtion.id (Agriculture Inspiration)</t>
  </si>
  <si>
    <t>FIHRRST</t>
  </si>
  <si>
    <t>Huawei Indonesia</t>
  </si>
  <si>
    <t>Yes</t>
  </si>
  <si>
    <t>Jakarta Public Policy Center</t>
  </si>
  <si>
    <t>Maastricht School of Management</t>
  </si>
  <si>
    <t>G20</t>
  </si>
  <si>
    <t>Digital economy</t>
  </si>
  <si>
    <t>Greg Parry</t>
  </si>
  <si>
    <t>Global Services in Education, Ltd</t>
  </si>
  <si>
    <t>Shanna Parry</t>
  </si>
  <si>
    <t>Michael Klemm</t>
  </si>
  <si>
    <t>Singapore Education Network</t>
  </si>
  <si>
    <t>Carsten Ley</t>
  </si>
  <si>
    <t>Asia PMO</t>
  </si>
  <si>
    <t>I Made Adhi Pratama</t>
  </si>
  <si>
    <t>Ministry of Tourism &amp; Creative Economy</t>
  </si>
  <si>
    <t>Center for Australian Studies Universitas Nasional</t>
  </si>
  <si>
    <t>Puteri Kintan Pratiwi</t>
  </si>
  <si>
    <t>Kementerian Perencanaan Pembangunan Nasional Republik Indonesia/Bappenas</t>
  </si>
  <si>
    <t>Adlina Borhan</t>
  </si>
  <si>
    <t>Ab &amp; Artho</t>
  </si>
  <si>
    <t>Caesar Indra</t>
  </si>
  <si>
    <t>Liga Muda Perencana</t>
  </si>
  <si>
    <t>David Monyae</t>
  </si>
  <si>
    <t>University of Johannesburg</t>
  </si>
  <si>
    <t>Abigail Bernadette Octavia</t>
  </si>
  <si>
    <t>Kementerian Koperasi dan Usaha Kecil dan Menengah</t>
  </si>
  <si>
    <t>Pedro Ferreiro Velasco</t>
  </si>
  <si>
    <t>Sustainable Fisheries Partnership</t>
  </si>
  <si>
    <t>Ida Widianingsih</t>
  </si>
  <si>
    <t>Universitas Padjajaran</t>
  </si>
  <si>
    <t>Nelson Illescas</t>
  </si>
  <si>
    <t>Fundación INAI</t>
  </si>
  <si>
    <t>Michelle Tigchelaar</t>
  </si>
  <si>
    <t>Stnaford University</t>
  </si>
  <si>
    <t>HCH Ventures</t>
  </si>
  <si>
    <t>Fadilla Octaviani</t>
  </si>
  <si>
    <t>Indonesia Ocean Justice Initiative</t>
  </si>
  <si>
    <t>Rizal Algamar</t>
  </si>
  <si>
    <t>Tropical Forest Alliance</t>
  </si>
  <si>
    <t>Omnivore</t>
  </si>
  <si>
    <t xml:space="preserve">
Coastal Communities Initiative</t>
  </si>
  <si>
    <t>Stanford University</t>
  </si>
  <si>
    <t>Lionel Dabbadie</t>
  </si>
  <si>
    <t>FAO</t>
  </si>
  <si>
    <t>Marco V Sanchez</t>
  </si>
  <si>
    <t>John Templeton Foundation</t>
  </si>
  <si>
    <t>CTSS IPB</t>
  </si>
  <si>
    <t>Africa Fishermen Foundation</t>
  </si>
  <si>
    <t>SEI Asia</t>
  </si>
  <si>
    <t>NGO Indonesia</t>
  </si>
  <si>
    <t xml:space="preserve">Publications
The numbers are increased more than 30% from previous month. Some of them due the popularity on certain keywords that leads people to click to our paper on our website, such as: Neraca Komoditas &amp; RCEP. Also, on August we were promoting several papers on social media such as RCEP.
Besides promoting the new paper, we should to continue promoting the previous papers that relevants with current situation.
Social Media
There are some significant dropped from social media impressions number Instagram (40%) and LinkedIn (12%) and Twitter (7%) it because previous week we had heavy promotions on DigiWeek that increase the numbers.
However there is a also a big increased on Youtbe impressions &amp; engagement which above 100%. It is because our old videos which relevants with current trend such as "Perlindungan Data Pribadi" and "Literasi Keuangan" got spiked until new 1,000 views per month.
</t>
  </si>
  <si>
    <t xml:space="preserve">
This data also means important to create a video that relevant to our audiences &amp; using the popular keywords as the majority of the traffic came from Youtube search. 
Newsletter
The open rate for August broke the record. The newsletter made 83% or around 10,000 people clicked and open it. The key of the huge number is the relevancy of the topic which about independence day &amp; the freedom of speech.
Stakeholder Engagement
The rising by 60% was because of T20 events and policy briefs that we announced on social media. The authors and organizations that we tagged and mentions were shared the content even followed us. We should keep continue this direct engagement on social media to start or maintain relationship with stakeholders.</t>
  </si>
  <si>
    <t>20220913 23:55</t>
  </si>
  <si>
    <t>PP 51</t>
  </si>
  <si>
    <t>Trade for Economic Recovery: Import Policies to Support Indonesia’s F&amp;B Sector</t>
  </si>
  <si>
    <t>MK 51</t>
  </si>
  <si>
    <t>Perdagangan untuk Pemulihan Ekonomi: Kebijakan Impor untuk Mendukung Sektor Makanan dan Minuman Indonesia</t>
  </si>
  <si>
    <t>PP 52</t>
  </si>
  <si>
    <t>Technology and Knowledge Transfers to Dairy Farms: Private Sector Contribution to Improve Milk Production</t>
  </si>
  <si>
    <t>MK 52</t>
  </si>
  <si>
    <t>Transfer Teknologi dan Pengetahuan untuk Peternakan Sapi Perah Kontribusi Sektor Swasta dalam Meningkatkan Produksi Susu</t>
  </si>
  <si>
    <t>Di Balik Bungkus: GVC</t>
  </si>
  <si>
    <t>Harga Telur</t>
  </si>
  <si>
    <t>Haller Foundation</t>
  </si>
  <si>
    <t>Food and Land Use Coalition (FOLU)</t>
  </si>
  <si>
    <t>The SMERU Research Institute</t>
  </si>
  <si>
    <t>Like &amp; retweet</t>
  </si>
  <si>
    <t>Blue Food Assesment (BFA)</t>
  </si>
  <si>
    <t>Sartono Hutomo</t>
  </si>
  <si>
    <t>DPR</t>
  </si>
  <si>
    <t>Like &amp; Retweet</t>
  </si>
  <si>
    <t>Quote retweet</t>
  </si>
  <si>
    <t>WorldFish Center</t>
  </si>
  <si>
    <t>Prospek Research Cebter</t>
  </si>
  <si>
    <t>Atlas Network</t>
  </si>
  <si>
    <t>Dil Rahut</t>
  </si>
  <si>
    <t>ADBI (Asian Development Bank Institute)</t>
  </si>
  <si>
    <t>Like (thumb) &amp; share</t>
  </si>
  <si>
    <t>Eka Wahyuni</t>
  </si>
  <si>
    <t>Indonesia Services Dialogue (ISD) Council</t>
  </si>
  <si>
    <t>Like (thumb)</t>
  </si>
  <si>
    <t>Rafli Amanda</t>
  </si>
  <si>
    <t>ADI Group Asia</t>
  </si>
  <si>
    <t>Pasha Aulia Muhammad</t>
  </si>
  <si>
    <t>OIC Youth Indonesia</t>
  </si>
  <si>
    <t>Ardhanti Nurwidya</t>
  </si>
  <si>
    <t>GoTo</t>
  </si>
  <si>
    <t>Amri Ilmma</t>
  </si>
  <si>
    <t>Edufarmers</t>
  </si>
  <si>
    <t>Nadya S Pryana</t>
  </si>
  <si>
    <t>AVPN</t>
  </si>
  <si>
    <t>Trade Union Rights Centre</t>
  </si>
  <si>
    <t>Bobby Rizaldi</t>
  </si>
  <si>
    <t>Generasi Lestari</t>
  </si>
  <si>
    <t>Asia Pasific Youth Service (AP Youth)</t>
  </si>
  <si>
    <t>Nalar Institute</t>
  </si>
  <si>
    <t>Mention (story)</t>
  </si>
  <si>
    <t xml:space="preserve">General unspecified </t>
  </si>
  <si>
    <t>Empowering African communities to live extraordinarily resourcefully from their land. We provide infrastructure, tools and knowledge to farm sustainably.</t>
  </si>
  <si>
    <t>Center for Transdisciplinary and Sustainability Sciences (CTSS) acts a Knowledge Development and SDGs Hub at IPB University.</t>
  </si>
  <si>
    <t>FOLU is a partnership of organisations and individuals committed to the urgent, sustainable transformation of food and land use systems.</t>
  </si>
  <si>
    <t>We are an independent institution for research &amp; public policy studies focusing on areas of socioeconomic &amp; poverty issues relevant to contemporary development.</t>
  </si>
  <si>
    <t>A joint initiative of @sthlmresilience @oceansolutions @FoodSecurity_SU @EATForum on how #BlueFood can build healthy, equitable &amp; sustainable food systems.</t>
  </si>
  <si>
    <t>Anggota Komisi VII DPR</t>
  </si>
  <si>
    <t>Stockholm Environment Institute | Analysis, insight and research on sustainable development in #Asia | #gender #climate #DRR #urban #water</t>
  </si>
  <si>
    <t>Trends and updates on Indonesia NGOs. For RT on your events/announcements, simply mention us.</t>
  </si>
  <si>
    <t>Badan Pangan Nasional (NFA) merupakan lembaga pemerintah non kementerian di bidang pangan yang bertanggung jawab langsung kepada Presiden sesuai Perpres 66/2021</t>
  </si>
  <si>
    <t>Aquatic foods for healthy people and planet</t>
  </si>
  <si>
    <t>NGO Jerman, berdiri 🇮🇩1969</t>
  </si>
  <si>
    <t>A medium for researchers to share their findings, support good-quality research, and inform policy-making.</t>
  </si>
  <si>
    <t>Unleashing Individual Ingenuity To Enrich Humanity.</t>
  </si>
  <si>
    <t>Senior Research Fellow at ADBI</t>
  </si>
  <si>
    <t>Manager of Public Policy at Indonesia Services Dialogue</t>
  </si>
  <si>
    <t xml:space="preserve">Aspire to strengthen the capacity of young planners to produce high-quality analytical and planning works that able to improve personal and professional values 
</t>
  </si>
  <si>
    <t>19K+ | Recruitment Specialist at ADI Group - ASIA | ex-Ruangguru &amp; KOMPAS GRAMEDIA | Always Hiring!</t>
  </si>
  <si>
    <t>Director of OIC Youth Indonesia Strategic Research Society</t>
  </si>
  <si>
    <t>VP Public Policy and Govt Relations - GoTo Group, CIPP/E</t>
  </si>
  <si>
    <t>Chief Operating Officer Edufarmers</t>
  </si>
  <si>
    <t>Legislative Drafter at Kementerian Pertanian</t>
  </si>
  <si>
    <t>Senior Associate, Knowledge &amp; Insights at AVPN</t>
  </si>
  <si>
    <t>Pusat Studi dan Advokasi Perburuhan 
Tonton, dan baca produk-produk kami di: 
linktr.ee/turc_id</t>
  </si>
  <si>
    <t>NGO Jerman, berdiri 🇮🇩1969
Demokrasi, Pluralisme 🏛 Ekonomi pasar 🛒 HAM, Perubahan Iklim 🌏 Edukasi politik, terbuka untuk umum dan tidak berbayar 📚</t>
  </si>
  <si>
    <t>Providing Food for Humanity through Sustainable Suboptimal Lands Cultivation 🧑🏽‍🌾🌱 
Let’s get involved in our work ⬇️</t>
  </si>
  <si>
    <t>Ketua DPD Golkar Sumsel 
DPR RI 2019-2024 
KOMISI I - Fraksi Golkar</t>
  </si>
  <si>
    <t>Kami #AdaUntukPetani 
Meningkatkan produktivitas petani dan menciptakan generasi pemimpin sektor agrikultur baru di Indonesia.</t>
  </si>
  <si>
    <t>Gerakan dan wadah kaum muda dalam bergotong royong untuk melestarikan alam dan menyejahterakan masyarakat.</t>
  </si>
  <si>
    <t>"Unlocking the Youth Potential Beyond Boundaries" 
Drop us message for paid promotion.</t>
  </si>
  <si>
    <t>Mencari makna dalam setiap peristiwa. Saksikan episode terbaru di kanal Youtube kami ⬇️</t>
  </si>
  <si>
    <t>"Unlocking the Youth Potential Beyond Boundaries"</t>
  </si>
  <si>
    <t>Asosiasi Internasional Mahasiswa Pertanian dan Ilmu Terkait di Indonesia</t>
  </si>
  <si>
    <t>https://twitter.com/cips_id/status/1565280204532367361</t>
  </si>
  <si>
    <t>https://twitter.com/FOLUCoalition/status/1565672570942373889?s=20&amp;t=hSLReLAePfMVw9EPdglpBw</t>
  </si>
  <si>
    <t>https://twitter.com/cips_id/status/1566680602706726918?s=20&amp;t=hSLReLAePfMVw9EPdglpBw</t>
  </si>
  <si>
    <t>https://twitter.com/BlueFoodFutures/status/1567504410728665089?s=20&amp;t=CQ2Drh8nddlJZ3uhr4CqWA</t>
  </si>
  <si>
    <t>https://twitter.com/cips_id/status/1567742852234625024?s=20&amp;t=CQ2Drh8nddlJZ3uhr4CqWA</t>
  </si>
  <si>
    <t>https://twitter.com/SEI_Asia/status/1569197363696132097?s=20&amp;t=CQ2Drh8nddlJZ3uhr4CqWA</t>
  </si>
  <si>
    <t>https://twitter.com/cips_id/status/1569960869920129024?s=20&amp;t=P5yu9KnYsK8UCgvhzP5C9Q</t>
  </si>
  <si>
    <t>https://twitter.com/BlueFoodFutures/status/1570064850495361024?s=20&amp;t=P5yu9KnYsK8UCgvhzP5C9Q</t>
  </si>
  <si>
    <t>https://twitter.com/cips_id/status/1570692292478111744?s=20&amp;t=P5yu9KnYsK8UCgvhzP5C9Q</t>
  </si>
  <si>
    <t>https://twitter.com/cips_id/status/1570692312354914311?s=20&amp;t=P5yu9KnYsK8UCgvhzP5C9Q</t>
  </si>
  <si>
    <t>https://twitter.com/WorldFishCenter/status/1571688067726991360?s=20&amp;t=P5yu9KnYsK8UCgvhzP5C9Q</t>
  </si>
  <si>
    <t>https://twitter.com/cips_id/status/1571830106490040320?s=20&amp;t=P5yu9KnYsK8UCgvhzP5C9Q</t>
  </si>
  <si>
    <t>https://twitter.com/cips_id/status/1572126783075667968?s=20&amp;t=P5yu9KnYsK8UCgvhzP5C9Q</t>
  </si>
  <si>
    <t>https://twitter.com/cips_id/status/1573166772961906689?s=20&amp;t=P5yu9KnYsK8UCgvhzP5C9Q</t>
  </si>
  <si>
    <t>https://twitter.com/AtlasNetwork/status/1575729508535406592?s=20&amp;t=Dd1bfNkmWRyjpAY2luqx9A</t>
  </si>
  <si>
    <t>https://twitter.com/AtlasNetwork/status/1575430986338140161?s=20&amp;t=Dd1bfNkmWRyjpAY2luqx9A</t>
  </si>
  <si>
    <t>https://www.linkedin.com/feed/update/urn:li:activity:6971048236883091457</t>
  </si>
  <si>
    <t>https://www.linkedin.com/feed/update/urn:li:activity:6973512724160946176</t>
  </si>
  <si>
    <t>https://www.linkedin.com/feed/update/urn:li:activity:6973943674384633857</t>
  </si>
  <si>
    <t>https://www.linkedin.com/feed/update/urn:li:activity:6975713757561851904</t>
  </si>
  <si>
    <t>https://www.linkedin.com/feed/update/urn:li:activity:6976457222969049088</t>
  </si>
  <si>
    <t>https://www.linkedin.com/feed/update/urn:li:activity:6977821470429261824</t>
  </si>
  <si>
    <t>https://www.linkedin.com/posts/cips-indonesia_siaranperscips-dataprotection-consumerprotection-activity-6977942475445321728-qsgp?utm_source=share&amp;utm_medium=member_desktop</t>
  </si>
  <si>
    <t>https://www.linkedin.com/posts/cips-indonesia_siaranperscips-dataprotection-consumerprotection-activity-6977942475445321728-qsgp?utm_source=share&amp;utm_medium=member_desktop (terakhir)</t>
  </si>
  <si>
    <t>https://www.linkedin.com/feed/update/urn:li:activity:6978626656743624704</t>
  </si>
  <si>
    <t>https://www.linkedin.com/feed/update/urn:li:activity:6980029491892932608</t>
  </si>
  <si>
    <t>https://www.linkedin.com/feed/update/urn:li:activity:6980442011342450688</t>
  </si>
  <si>
    <t>https://www.linkedin.com/feed/update/urn:li:activity:6980803321414520832</t>
  </si>
  <si>
    <t>https://www.instagram.com/p/CiKUffXrd7X/</t>
  </si>
  <si>
    <t>https://www.instagram.com/p/CiesvP5P9vS/</t>
  </si>
  <si>
    <t>https://www.instagram.com/p/CiesvP5P9vS//</t>
  </si>
  <si>
    <t>https://www.instagram.com/p/Cihc5hmvkR-/</t>
  </si>
  <si>
    <t>https://www.instagram.com/p/CirS2Z2vK0g/</t>
  </si>
  <si>
    <t>https://www.instagram.com/p/Citk-I_P4Vh/</t>
  </si>
  <si>
    <t>https://www.instagram.com/p/CicX4smP3Zt/</t>
  </si>
  <si>
    <t>https://www.instagram.com/p/Ciw26vOvqoA/</t>
  </si>
  <si>
    <t>https://www.instagram.com/p/Ciw9gZnvKKC/</t>
  </si>
  <si>
    <t>https://www.instagram.com/p/CizTditPQeX/</t>
  </si>
  <si>
    <t>https://www.instagram.com/p/CizerGwvvLY/</t>
  </si>
  <si>
    <t>https://www.instagram.com/p/Ci4JPxxroYv/</t>
  </si>
  <si>
    <t>https://www.instagram.com/atlasnetwork/</t>
  </si>
  <si>
    <t>Di Balik Bungkus Ig reels competition</t>
  </si>
  <si>
    <t>Webinar Teknologi Pemerahan Sapi</t>
  </si>
  <si>
    <t>Mon - 3PM</t>
  </si>
  <si>
    <t>T20 Event</t>
  </si>
  <si>
    <t>Seberapa Kuat Ketahanan Pangan Indonesia? | Ep. 2 Bu Makmur Bertanya</t>
  </si>
  <si>
    <t>https://youtu.be/3f02lR4l8j0</t>
  </si>
  <si>
    <t>DigiWeek 2022 Transforming Indonesia: Creating a Safe and Inclusive Digital Ecosystem - An Overview</t>
  </si>
  <si>
    <t>https://youtu.be/INEdZbVPsCA</t>
  </si>
  <si>
    <t>Opening Remarks by Executive Director CIPS Rainer Hufers | #DigiWeek 2022 Day 1</t>
  </si>
  <si>
    <t>https://youtu.be/E6h4x_yb5qk</t>
  </si>
  <si>
    <t>Indonesia dalam G20: Pemulihan Ekonomi Berbasis Digital | DigiWeek 2022 Day 1</t>
  </si>
  <si>
    <t>https://youtu.be/vi1bH5d6-18</t>
  </si>
  <si>
    <t>Literasi Digital dan Finansial untuk Perlindungan Konsumen | #DigiWeek2022 Day 1</t>
  </si>
  <si>
    <t>https://youtu.be/NbmOpGu5ubk</t>
  </si>
  <si>
    <t>Transforming GVC &amp; Enabling Smaller Businesses to Reach the World | #DigiWeek2022 Day 1</t>
  </si>
  <si>
    <t>Cyber Sovereignty VS Open Internet | #DigiWeek2022 Day 1</t>
  </si>
  <si>
    <t>https://youtu.be/JGA-qfUoLBc</t>
  </si>
  <si>
    <t>Menciptakan Ekosistem Digital yang Inklusif untuk Perempuan - Kemenkop UKM | #DigiWeek Day 1</t>
  </si>
  <si>
    <t>https://youtu.be/Ct-EG9Rki8k</t>
  </si>
  <si>
    <t>Menciptakan Ekosistem Digital yg Inklusif u/ Perempuan - Kemenko Perekonomian | #DigiWeek2022 Day 1</t>
  </si>
  <si>
    <t>https://youtu.be/jd5sN8edNJU</t>
  </si>
  <si>
    <t>Menciptakan Ekosistem Digital yang Inklusif untuk Perempuan - Kemenkeu | #DigiWeek2022 Day 1</t>
  </si>
  <si>
    <t>https://youtu.be/bhwGQCNyXgY</t>
  </si>
  <si>
    <t>Menciptakan Ekosisten Digital yang Inklusif untuk Perempuan - Kemen PPPA | #DigiWeek2022 Day 1</t>
  </si>
  <si>
    <t>https://youtu.be/T-MeAv9IDhg</t>
  </si>
  <si>
    <t>Membangun Indonesia: Teknologi Digital untuk Pembangunan Nasional | #DigiWeek2022 Day 2</t>
  </si>
  <si>
    <t>https://youtu.be/pfueULUvfco</t>
  </si>
  <si>
    <t>Membangun Indonesia: Teknologi Digital untuk Pembangunan Indonesia | #DigiWeek2022</t>
  </si>
  <si>
    <t>https://youtu.be/8VlBMVnlc4w</t>
  </si>
  <si>
    <t>Masa Depan Edutech di Era Pasca Pandemi | #DigiWeek2022 Day 2</t>
  </si>
  <si>
    <t>https://youtu.be/yxKRT4xeewU</t>
  </si>
  <si>
    <t>Go Digital: Geliat Pariwisata dan Ekonomi Kreatif Pasca Pandemi | #DigiWeek2022 Day 2</t>
  </si>
  <si>
    <t>https://youtu.be/qmtU52FDJ0w</t>
  </si>
  <si>
    <t>In conversation with Ilham Akbar Habibie on Digitizing Indonesia’s Economy | #DigiWeek2022 Day 2</t>
  </si>
  <si>
    <t>https://youtu.be/RnkVtU6KBDA</t>
  </si>
  <si>
    <t>Meningkatkan Inklusivitas bagi Perempuan dalam Ekonomi Digital | #DigiWeek2022 Day 2</t>
  </si>
  <si>
    <t>https://youtu.be/qR97lzEcqvI</t>
  </si>
  <si>
    <t>Bangkitnya On Demand Services &amp; Perkembangannya di Indonesia | #DigiWeek2022 Day 2</t>
  </si>
  <si>
    <t>https://youtu.be/e4zEzXQGmGg</t>
  </si>
  <si>
    <t>Closing Remarks DigiWeek 2022 oleh Dr. Donna Gultom | #DigiWeek2022 Day 2</t>
  </si>
  <si>
    <t>https://youtu.be/NXp9aVc8dSw</t>
  </si>
  <si>
    <t>Indonesia dalam G20: Menuju Kemerdekaan dari Malnutrisi dan Kelaparan</t>
  </si>
  <si>
    <t>https://youtu.be/_ebJb0gIrKk</t>
  </si>
  <si>
    <t>Regional Roundtable: Cross-border Data Flows in South-East Asia</t>
  </si>
  <si>
    <t>https://youtu.be/gYXJwIVMZ2s</t>
  </si>
  <si>
    <t>Transforming Food Systems through Circular Practices</t>
  </si>
  <si>
    <t>https://youtu.be/Kghgjnuv2xU</t>
  </si>
  <si>
    <t>Promoting Sustainable Fisheries through the G20</t>
  </si>
  <si>
    <t>https://youtu.be/5_YWGe8-0eo</t>
  </si>
  <si>
    <t>Stakeholder Engagement
Our post on the ratification of the PDP Law got notified by the DPR member Bobby Rizaldy since we tagged him on the post. He even DM us and said "ready". We should keep doing this to other policy recommendation posts, especially to the policymakers that already engaged with us. ET will coordinate with researchers regarding this.
Social Media
The increase in engagement rate on Twitter from 2.8% to 5.2% was due to the #DiBalikBungkusCompetition. The participants were mentioned and retweet our quiz and other content.</t>
  </si>
  <si>
    <t xml:space="preserve">We only uploaded 2 videos, and we tried Shorts for the first time. </t>
  </si>
  <si>
    <t>Bu RT Index: Beras</t>
  </si>
  <si>
    <t>Bu RT Indeks: Beras</t>
  </si>
  <si>
    <t>Event Hari Pangan Sedunia 2022</t>
  </si>
  <si>
    <t>Fri - 3PM</t>
  </si>
  <si>
    <t>Jika Pertanian Salah Satu Penyebab Satu Krisis Iklim, Kita Makan Apa?</t>
  </si>
  <si>
    <t>https://youtu.be/90G5ensJBUo</t>
  </si>
  <si>
    <t>Di Balik Bungkus IG Reels Competition</t>
  </si>
  <si>
    <t>=</t>
  </si>
  <si>
    <t>Hera Indina</t>
  </si>
  <si>
    <t>BPK RI</t>
  </si>
  <si>
    <t>Government Body</t>
  </si>
  <si>
    <t>PT. Portal Indonesia Perkasa</t>
  </si>
  <si>
    <t>Changeorg Indonesia</t>
  </si>
  <si>
    <t>Adhita Sri Prabakusuma</t>
  </si>
  <si>
    <t>Universitas Ahmad Dahlan</t>
  </si>
  <si>
    <t>Centre For Civil Society</t>
  </si>
  <si>
    <t>Firmansyah</t>
  </si>
  <si>
    <t>Direktorat Publikasi Ilmiah dan Informasi Strategis IPB</t>
  </si>
  <si>
    <t>Impact Investing Indonesia</t>
  </si>
  <si>
    <t>Trisna Mulyati</t>
  </si>
  <si>
    <t>Efishery</t>
  </si>
  <si>
    <t>Yayasan Rumah Selaras</t>
  </si>
  <si>
    <t>Nini Mariani</t>
  </si>
  <si>
    <t>Yayasan Inobu</t>
  </si>
  <si>
    <t>Food Security &amp; agriculture</t>
  </si>
  <si>
    <t>Program of Accompanying Research for Agricultural Innovation (PARI ZEF)</t>
  </si>
  <si>
    <t>ROEM Institut</t>
  </si>
  <si>
    <t>Louisa Tomar</t>
  </si>
  <si>
    <t>CIPE Global</t>
  </si>
  <si>
    <t>General Upspecified</t>
  </si>
  <si>
    <t>T20</t>
  </si>
  <si>
    <t>Researcher PT. BIOPS Agrotekno Indonesia</t>
  </si>
  <si>
    <t>Abimanyu Wicaksono Kadarisman</t>
  </si>
  <si>
    <t>Directorate of Bilateral Trade Negotiations, Kemendagri</t>
  </si>
  <si>
    <t>Teguh Juwarno</t>
  </si>
  <si>
    <t>PT. SASA INTI</t>
  </si>
  <si>
    <t>Valid News</t>
  </si>
  <si>
    <t>Asian Development Bank Institute</t>
  </si>
  <si>
    <t>Program UN-REDD</t>
  </si>
  <si>
    <t>Strategic Planning Analyst at BPK RI | Strategy, Social Policy, Project &amp; Risk Management, Change Management</t>
  </si>
  <si>
    <t>Makassar, Sulsel, Indonesia, #Arsitek #Eksterior #Interior #arsitekmakassar #interiormakassar 👷, Hubungi kami dan dapatkan konsultasi gratis di sini 👇, linktr.ee/portalindonesiaperkasa</t>
  </si>
  <si>
    <t>Change.org memberdayakan siapapun, di mana pun, untuk memulai &amp; memenangkan kampanye - kampanye sosial melalui petisi online 💪🏽</t>
  </si>
  <si>
    <t>💻 S.P., M.Sc. @ugm.yogyakarta, 🔬 Dr. agr. in Food Sci. 🇨🇳, 🏭 Ir. @rekayasapertanianitb, 👷 P.Eng. Agroindustry, 🏫 Work at UAD, 🏬 Vice Chairman @fimpiijateng</t>
  </si>
  <si>
    <t>He/Him | Arek Gresik | MSc in Ocean Economics | strategic analyst @dpis_ipb | ICMI Bogor | BPP PISPI | sleep, workout, victory | phd wannabe #yakusa #ynwa #wcds</t>
  </si>
  <si>
    <t>The Indonesia Project is a leading international centre of research and graduate training on the economy and society of Indonesi</t>
  </si>
  <si>
    <t>Ruang Belajar, Berefleksi dan Bertukar Pikiran Mengenai Investasi Berdampak #MakinBerdampak #ElevatingImpact</t>
  </si>
  <si>
    <t>A heartworker</t>
  </si>
  <si>
    <t>An engineering management professional with over a decade experience in local economic development mostly in agriculture system. Strong in project management, process improvement, market system development, management consulting, multistakeholder partnership, and system dynamics.</t>
  </si>
  <si>
    <t>Initiated as a medium for researchers to share their findings, inform policy-making, and encourage good-quality research.</t>
  </si>
  <si>
    <t>Lembaga Non Profit yang fokus terhadap kerja-kerja pendampingan &amp; pengembangan media berbasis komunitas @sinemadidesa 🏚🎸🎥📡📰📺🔎</t>
  </si>
  <si>
    <t>Social Economic (Agribusiness) Researcher at Yayasan Inobu</t>
  </si>
  <si>
    <t>Program Accompanying Research in Agricultural Innovation #FoodSecurity &amp; #Agriculture Policy in #Africa &amp; #India Director Prof. Dr. Joachim von Braun</t>
  </si>
  <si>
    <t>Badan kajian yang memiliki ketertarikan pada lebah &amp; turunannya.</t>
  </si>
  <si>
    <t>Temukan info terkini seputar Unilever Indonesia serta inspirasi gaya hidup ramah lingkungan &amp; sosial.
linktr.ee/unileveridn</t>
  </si>
  <si>
    <t>tech &amp; democracy, digital trade + rights, global policy &amp; public integrity. DC native. Opinions expressed are mine, obvs.</t>
  </si>
  <si>
    <t>The official account of Think20 (T20) – the think tank engagement group of @G20org</t>
  </si>
  <si>
    <t>Doctoral Student Biotechnology Department, Osaka University - Researcher PT. BIOPS Agrotekno Indonesia</t>
  </si>
  <si>
    <t>Wakil Rakyat 2009-2019
Jateng IX (Tegal &amp; Brebes)</t>
  </si>
  <si>
    <t>ANU Indonesia Project is an international centre of research &amp; graduate training on the economy and society of Indonesia since 1965. CRICOS provider 00120C.</t>
  </si>
  <si>
    <t>#ReferensiTeruji
Diperkuat oleh Pusat Kajian@visitelitisaksama
Tekan link di bawah ini untuk membaca berita.</t>
  </si>
  <si>
    <t>ADBI adalah wadah pemikir. . Kami melakukan penelitian kebijakan dan pengembangan kapasitas untuk mendorong pembangunan berkelanjutan di Asia dan Pasifik.</t>
  </si>
  <si>
    <t>Kami mendukung 65 negara berkembang dalam Pengurangan Emisi dari #Deforestasi dan Degradasi Hutan. Planet kita #BetterWithForests berbagi≠dukungan</t>
  </si>
  <si>
    <t>Media bagi para peneliti untuk berbagi temuan mereka, mendukung penelitian yang berkualitas, dan menginformasikan pembuatan kebijakan. Didirikan Maret 2010.</t>
  </si>
  <si>
    <t>https://www.linkedin.com/feed/update/urn:li:activity:6971420575877525504/?actorCompanyId=10321482</t>
  </si>
  <si>
    <t>https://www.instagram.com/portalindonesiaperkasa/</t>
  </si>
  <si>
    <t>https://www.instagram.com/p/CjSMmDEDf4_/</t>
  </si>
  <si>
    <t>https://twitter.com/cips_id/status/1578299367479394304</t>
  </si>
  <si>
    <t>https://twitter.com/cips_id/status/1577889429095469056</t>
  </si>
  <si>
    <t>https://www.linkedin.com/feed/update/urn:li:activity:6982972937607790593</t>
  </si>
  <si>
    <t>https://www.linkedin.com/feed/update/urn:li:activity:6984063660843261952</t>
  </si>
  <si>
    <t>https://www.instagram.com/p/CjwjqbTPyVo/</t>
  </si>
  <si>
    <t>https://www.instagram.com/p/Cjpk5uHrcby/</t>
  </si>
  <si>
    <t>https://www.instagram.com/p/Cjhu0ZOPLcK/?utm_source=ig_web_copy_link</t>
  </si>
  <si>
    <t>https://www.linkedin.com/posts/cips-indonesia_hari-pangan-sedunia-activity-6987245564694331393-e1an?utm_source=share&amp;utm_medium=member_desktop</t>
  </si>
  <si>
    <t>https://twitter.com/cips_id/status/1581949981463674880?s=20&amp;t=ZJRoBElYYubnnsu83bGhZg</t>
  </si>
  <si>
    <t>https://twitter.com/cips_id/status/1581480056525815808?s=20&amp;t=ZJRoBElYYubnnsu83bGhZg</t>
  </si>
  <si>
    <t>https://twitter.com/PARI_ZEF</t>
  </si>
  <si>
    <t>https://www.instagram.com/p/Cjz4m21rmDf/</t>
  </si>
  <si>
    <t>https://www.linkedin.com/feed/update/urn:li:activity:6987699053685850113</t>
  </si>
  <si>
    <t>https://www.instagram.com/p/Cj2QMglykDV/</t>
  </si>
  <si>
    <t>https://www.instagram.com/p/Cj4x_qZSmlm/</t>
  </si>
  <si>
    <t>https://www.instagram.com/p/Cj5JDXNh6Ej/</t>
  </si>
  <si>
    <t>https://twitter.com/cips_id/status/1582688055441297408</t>
  </si>
  <si>
    <t>https://twitter.com/cips_id/status/1582688063012016129</t>
  </si>
  <si>
    <t>https://twitter.com/cips_id/status/1582645892548464642</t>
  </si>
  <si>
    <t>https://twitter.com/PARI_ZEF/status/1581972232943079425</t>
  </si>
  <si>
    <t>https://twitter.com/FNFIndonesia/status/1579689975897284608</t>
  </si>
  <si>
    <t>https://twitter.com/T20Solutions/status/1579380996352446464</t>
  </si>
  <si>
    <t>https://www.linkedin.com/feed/update/urn:li:activity:6988409868885925888</t>
  </si>
  <si>
    <t>https://www.instagram.com/abimanyukdrsmn/</t>
  </si>
  <si>
    <t>https://www.instagram.com/teguhjuwarno.id/</t>
  </si>
  <si>
    <t>https://www.linkedin.com/in/rudolftjandra/</t>
  </si>
  <si>
    <t>https://twitter.com/cips_id/status/1584774252888104960?s=20&amp;t=8xOvs8gA-8iCjF8C9pJQ9A</t>
  </si>
  <si>
    <t>https://twitter.com/cips_id/status/1584489724550316032?s=20&amp;t=8xOvs8gA-8iCjF8C9pJQ9A</t>
  </si>
  <si>
    <t>https://twitter.com/cips_id/status/1583289405241892865?s=20&amp;t=8xOvs8gA-8iCjF8C9pJQ9A</t>
  </si>
  <si>
    <t>https://www.instagram.com/p/CkTNyabOI4r/</t>
  </si>
  <si>
    <t>https://twitter.com/ADBInstitute/status/1585884321101012994</t>
  </si>
  <si>
    <t>https://twitter.com/FNFIndonesia/status/1585174792034222080</t>
  </si>
  <si>
    <t>https://twitter.com/unredd</t>
  </si>
  <si>
    <t>https://twitter.com/cips_id/status/1584489724550316032</t>
  </si>
  <si>
    <t>https://twitter.com/cips_id/status/1584774252888104960</t>
  </si>
  <si>
    <t>DM</t>
  </si>
  <si>
    <t>Diplomat</t>
  </si>
  <si>
    <t>Newsletter
The 80% drop rate of the open rate Indonesian newsletter could be from several reasons: the topic, the subject, and the sending time. We can try to send it out at 8 AM so our email is in the first row of their inbox.
Publications
The report from Neliti has increased the paper download and views. This month, the number has increased 60% from previous month.
Video
The number of views 31.7k in 2022 already passed the previos year, which 22.3K only. For the September result, our two old videos: Apa itu Literasi Keuangan? and Seri Ekonomi Digital: Perlindungan Data Pribadi are the most views, or in total 1,430. These two videos can be an example for CIPS's next videos to get more views. ET already shared to AC regarding this.</t>
  </si>
  <si>
    <t>20221115 15:47</t>
  </si>
  <si>
    <t xml:space="preserve">Publications
The number of view and downloads increased 40% from the previous month. Again RCEP paper become top downloaded paper. It could be the relevancy of the implementation of RCEP where people looking for explanation.
Website
There's 13%  decrease  of website visitors. 
Besides SEO strategy that we're plan to implementing, we should regulary promote new commentaries in our monthly newsletter by putting sections below the main message.
</t>
  </si>
  <si>
    <t xml:space="preserve">Social
There are the decreasing number of social media engagement and impressions from previous is month because last month we had Di Balik Bungkus activity.
Video
We only posted two new videos this month, included 1 webinar. The most viewed video still from previous content "Apa itu Literasi Keuangan?". Which from March has reached 5,500 views. </t>
  </si>
  <si>
    <t>20221115 16:39</t>
  </si>
  <si>
    <t xml:space="preserve">Elevating Indonesia's Performance in Ease of Doing Business Index </t>
  </si>
  <si>
    <t>Peningkatan Kinerja Indonesia dalam Indeks Kemudahan Berusaha</t>
  </si>
  <si>
    <t>T20 reccomendations for G20</t>
  </si>
  <si>
    <t>Think Tank Thursday: Unintended Consequences</t>
  </si>
  <si>
    <t>BIOPS Agrotekno-irigasi pintar</t>
  </si>
  <si>
    <t>Ahmad Dermawan</t>
  </si>
  <si>
    <t>CIFOR - ICRAF</t>
  </si>
  <si>
    <t>Jeremiah Reyes</t>
  </si>
  <si>
    <t>Philippine Trade and Investment Center
Philippine Permanent Mission to ASEAN</t>
  </si>
  <si>
    <t>Program RISE di Indonesia</t>
  </si>
  <si>
    <t>Ruth Christie Kirana 卡丽西</t>
  </si>
  <si>
    <t>Melissa Kowara</t>
  </si>
  <si>
    <t>Extinction Rebellion Indonesia</t>
  </si>
  <si>
    <t>adhita.prabakusuma</t>
  </si>
  <si>
    <t>UN-REDD Programme</t>
  </si>
  <si>
    <t>Aqila Sarastya</t>
  </si>
  <si>
    <t>CarbonEthics</t>
  </si>
  <si>
    <t>Bagus Ismujati</t>
  </si>
  <si>
    <t>Kementerian Sekretariat Negara RI</t>
  </si>
  <si>
    <t>Georg Buchholz</t>
  </si>
  <si>
    <t>Trade, Economy, and Politics</t>
  </si>
  <si>
    <t>ANU Press</t>
  </si>
  <si>
    <t>Modalku</t>
  </si>
  <si>
    <t>Prita Ramadiani</t>
  </si>
  <si>
    <t>Bryan Mercurio</t>
  </si>
  <si>
    <t>The Chinese University of Hong Kong, Faculty of Law</t>
  </si>
  <si>
    <t>Economic Opportunity</t>
  </si>
  <si>
    <t>Daniel Kandou</t>
  </si>
  <si>
    <t>EuroCham</t>
  </si>
  <si>
    <t>Andree Surianta</t>
  </si>
  <si>
    <t>Covid and Vaccine</t>
  </si>
  <si>
    <t>Linda Widiachristy</t>
  </si>
  <si>
    <t>Saint-Gobain Indonesia</t>
  </si>
  <si>
    <t>Alban Sciascia, Ph.D.</t>
  </si>
  <si>
    <t>Semar Sentinel (PT Steinberg Protocol Indonesia)</t>
  </si>
  <si>
    <t>Bernadetha R Siringoringo</t>
  </si>
  <si>
    <t>NET Mediatama Televisi</t>
  </si>
  <si>
    <t>Xiangrui Kong</t>
  </si>
  <si>
    <t>Ankura Consulting Group, LLC</t>
  </si>
  <si>
    <t>Cameron Sumpter</t>
  </si>
  <si>
    <t>GIZ Jerman</t>
  </si>
  <si>
    <t>The Australia-Indonesia Centre</t>
  </si>
  <si>
    <t>Felix Sharieff Barawas</t>
  </si>
  <si>
    <t>Jurnal Supremasi [Sinta 4]</t>
  </si>
  <si>
    <t>Assistant Deputy Minister for Multilateral Economic Cooperation and Financing · Coordinating Ministry for Economic Affairs</t>
  </si>
  <si>
    <t>Economist, Cardno International Development</t>
  </si>
  <si>
    <t>Pembelajar seumur hidup | Peneliti (pertanian x metabolomik) | Pengusaha di OSA
@biopsagrotekno @delchi.id @pramagraphy</t>
  </si>
  <si>
    <t>Scientist at CIFOR - ICRAF</t>
  </si>
  <si>
    <t>Commercial Attaché, Philippine Trade and Investment Center - Jakarta and Economic Official to the Philippine Permanent Mission to ASEAN</t>
  </si>
  <si>
    <t>merupakan proyek penelitian yang berfokus pada peningkatan hasil belajar siswa.</t>
  </si>
  <si>
    <t>✍️ Studying China at @csisindonesia
👩🏻‍🎓 MPP @tsinghua_uni
🇨🇳 President @tsinghuaindonesia 20/21
🌏 Awardee @kemenkominfo @kemdikbud.ri Scholarships</t>
  </si>
  <si>
    <t>Toy Maker | DIY Lover | Environmental Panic-ist
@kadothegift @keg.id @extinctionrebellion.id @jedaiklim @indonesiasaveuyghur @partaihijau.id</t>
  </si>
  <si>
    <t>💻 S.P., M.Sc. @ugm.yogyakarta
🔬 Dr. agr. in Food Sci. 🇨🇳
🏭 Ir. @rekayasapertanianitb
👷 P.Eng. Agroindustry
🏫 Work at UAD</t>
  </si>
  <si>
    <t>We are supporting 65 developing countries in Reducing Emissions from #Deforestation and Forest Degradation. Our planet is #BetterWithForests shares≠endorsement</t>
  </si>
  <si>
    <t>Climate Change | Energy Transition | Sustainable Consumption and Production | Intl Cooperation</t>
  </si>
  <si>
    <t>Interested in development, communication, social media, and leadership | Working in Indonesia IDC &amp; SSTC ~ Experimental ~ Likes to cook ~ Tweets are personal</t>
  </si>
  <si>
    <t>Sustainable Forest Management / #REDD+ / climate change / #biodiversity #conservation / #forestry / #Indonesia / #UBI / Views expressed here are my own.</t>
  </si>
  <si>
    <t>Indonesia Project, Australian National University - views are my own</t>
  </si>
  <si>
    <t>The first and largest open-access university press in the world. Based at ANU, we publish academic monographs and journals across a wide variety of disciplines.</t>
  </si>
  <si>
    <t>Geneva Network is a public policy organisation focusing on international innovation, trade and development policy.</t>
  </si>
  <si>
    <t>A digital financing platform that connects MSMEs &amp; lenders. Registered &amp; supervised by Financial Services Authority.</t>
  </si>
  <si>
    <t>Government Relation | Education Policy Specialist</t>
  </si>
  <si>
    <t>Simon FS Li Professor of Law, Chinese University of Hong Kong</t>
  </si>
  <si>
    <t>Researcher at EuroCham Indonesia</t>
  </si>
  <si>
    <t>PhD Scholar at the Australian National University</t>
  </si>
  <si>
    <t>Sustainability Development Coordinator at Saint-Gobain Indonesia | Sustainable Construction | Urban Environmental Management &amp; Circularity</t>
  </si>
  <si>
    <t>Director</t>
  </si>
  <si>
    <t>Section Head of Corporate Legal Department at NET MEDIATAMA TELEVISI</t>
  </si>
  <si>
    <t>Senior Director at Ankura</t>
  </si>
  <si>
    <t>Thematic Coordinator for CT-P/CVE (ESIWA); Adjunct Fellow, RSIS | S. Rajaratnam School of International Studies</t>
  </si>
  <si>
    <t>A bilateral initiative by government, universities and industry, to advance people-to-people links in science, technology, education, innovation and culture.</t>
  </si>
  <si>
    <t>Head of government relation</t>
  </si>
  <si>
    <t>Jurnal Ilmiah Hukum - Terbit Maret &amp; September - Jurnal Supremasi mengundang para pakar &amp; sivitas akademika untuk mensubmit hasil penelitian hukumnya.
ejournal.unisbablitar.ac.id/index.php/supremasi/index</t>
  </si>
  <si>
    <t>Ruang Belajar, Berefleksi, dan Bertukar Pikiran Mengenai Investasi Berdampak
#MakinBerdampak #ElevatingImpact
www.impactidn.org</t>
  </si>
  <si>
    <t>PhD student @anucrawfordschool</t>
  </si>
  <si>
    <t>https://www.instagram.com/p/Ckpu_m8vafv/</t>
  </si>
  <si>
    <t>https://www.linkedin.com/feed/update/urn:li:activity:6995966603553120256</t>
  </si>
  <si>
    <t>https://www.instagram.com/p/Ckxqay7y_kV/</t>
  </si>
  <si>
    <t>https://www.instagram.com/p/Ck8CqZSykjJ/</t>
  </si>
  <si>
    <t>https://twitter.com/cips_id/status/1592098025819676672</t>
  </si>
  <si>
    <t>https://twitter.com/cips_id/status/1590641942894809088</t>
  </si>
  <si>
    <t>https://twitter.com/ASarastya</t>
  </si>
  <si>
    <t>https://twitter.com/BIsmujati</t>
  </si>
  <si>
    <t>https://twitter.com/buchholg</t>
  </si>
  <si>
    <t>https://twitter.com/cips_id/status/1592002599620075520</t>
  </si>
  <si>
    <t>https://twitter.com/genevanetwork/status/1593513213064318977</t>
  </si>
  <si>
    <t>https://www.linkedin.com/feed/update/urn:li:activity:6999277154442092545/?actorCompanyId=10321482</t>
  </si>
  <si>
    <t>https://www.linkedin.com/feed/update/urn:li:activity:7000724583779639296/?actorCompanyId=10321482</t>
  </si>
  <si>
    <t>https://www.linkedin.com/feed/update/urn:li:activity:7001396300076257280</t>
  </si>
  <si>
    <t>https://www.linkedin.com/feed/update/urn:li:activity:7001770765142413312</t>
  </si>
  <si>
    <t>https://www.linkedin.com/feed/update/urn:li:activity:7001335103859675137/?actorCompanyId=10321482</t>
  </si>
  <si>
    <t>https://www.linkedin.com/feed/update/urn:li:share:7003347080777748482/?actorCompanyId=10321482</t>
  </si>
  <si>
    <t>https://www.linkedin.com/feed/update/urn:li:activity:7001792404009758720</t>
  </si>
  <si>
    <t>https://www.linkedin.com/feed/update/urn:li:activity:7003647027389640705</t>
  </si>
  <si>
    <t>https://twitter.com/cips_id/status/1594963968467927040?s=20&amp;t=aCsxNXP4GDZJ9YvRge4XHA</t>
  </si>
  <si>
    <t>https://twitter.com/AusIndCentre/status/1595643535553961986?s=20&amp;t=aCsxNXP4GDZJ9YvRge4XHA</t>
  </si>
  <si>
    <t>https://twitter.com/cips_id/status/1596093061935034368?s=20&amp;t=aCsxNXP4GDZJ9YvRge4XHA</t>
  </si>
  <si>
    <t>https://twitter.com/cips_id/status/1597143152472694784?s=20&amp;t=aCsxNXP4GDZJ9YvRge4XHA</t>
  </si>
  <si>
    <t>https://www.instagram.com/p/Ck7xaTxS3-G/</t>
  </si>
  <si>
    <t>https://www.instagram.com/p/ClSn-mwSOfF/</t>
  </si>
  <si>
    <t>Trailer Jika Pertanian Salah Satu Penyebab Satu Krisis Iklim, Kita Makan Apa? (YT Shorts)</t>
  </si>
  <si>
    <t>https://youtube.com/shorts/s1hXn2Hb_8o</t>
  </si>
  <si>
    <t>Quotes Azizah di RRI: Petani Muda</t>
  </si>
  <si>
    <t>TTT: Unintended Consequences</t>
  </si>
  <si>
    <t>Activity Curhatan Guru</t>
  </si>
  <si>
    <t>Fri-1PM</t>
  </si>
  <si>
    <t xml:space="preserve">Website
The number of web visitors has increased by 14%. "Rcep", "perdagangan bebas", dan "pasar bebas" become of top queries.  I already talked to SEO Consultant to increase the number, and he reviewed our website. He will share some action plans to improve our SEO, such as building internal links, redirecting broken links, and making the expert's bio a specific link (now their bio only pops up).
Newsletter
The open rate for Indonesian decreased by 34%. Although the topic of G20 was a trend, maybe people were already fed up with it, as we sent it after the event had finished. </t>
  </si>
  <si>
    <t xml:space="preserve">Social Media 
Less posting decreases impressions on most of our social media. However, it slightly improves the engagement rate. Although LinkedIn still increased because what we posted relates to them, such as welcoming new members and Think Tank Thursday. 
Publications
The download and views number slightly increased by 8% from October. RCEP policy brief became one of the top 3 downloads on our websites, which relates to most keywords that brought traffic. </t>
  </si>
  <si>
    <t>20221220 05:56</t>
  </si>
  <si>
    <t>We uploaded 3 Youtube shorts</t>
  </si>
  <si>
    <t>PP 53</t>
  </si>
  <si>
    <t>MK 53</t>
  </si>
  <si>
    <t>Addressing the Employability of SMK Graduates through Improved English Curriculum</t>
  </si>
  <si>
    <t>Meningkatkan Kesiapan Kerja Lulusan SMK melalui Perbaikan Kurikulum Bahasa Inggris</t>
  </si>
  <si>
    <t>PB 15</t>
  </si>
  <si>
    <t>RK 15</t>
  </si>
  <si>
    <t>PB 16</t>
  </si>
  <si>
    <t>RK 16</t>
  </si>
  <si>
    <t>From Export Ban to Export Acceleration:
Why Cooking Oil Price Interventions Were Ineffective</t>
  </si>
  <si>
    <t>Dari Larangan hingga Percepatan Ekspor:
Mengapa Intervensi Harga Minyak Goreng Tidak Efektif</t>
  </si>
  <si>
    <t>Brief Addressing the Employability of SMK Graduates through Improved English Curriculum</t>
  </si>
  <si>
    <t>Ringkasan Meningkatkan Kesiapan Kerja Lulusan SMK melalui Perbaikan Kurikulum Bahasa Inggris</t>
  </si>
  <si>
    <t>Addressing the Employability of SMK Students
through Improved English Curriculum</t>
  </si>
  <si>
    <t>Brief Addressing the Employability of SMK Students
through Improved English Curriculum</t>
  </si>
  <si>
    <t>Dari Larangan hingga Percepatan Ekspor: Mengapa Intervensi Harga Minyak Goreng Tidak Efektif</t>
  </si>
  <si>
    <t>Digital Media Executive Vacancy</t>
  </si>
  <si>
    <t>Thread Kebijakan beras di Indonesia</t>
  </si>
  <si>
    <t>Video #CIPSBertanya: Kecap Manis</t>
  </si>
  <si>
    <t>Tue - 1PM</t>
  </si>
  <si>
    <t>#CIPSBertanya Edisi Di Balik Bungkus - Mie Instan</t>
  </si>
  <si>
    <t>https://www.instagram.com/reel/ClqT-08LZvK/</t>
  </si>
  <si>
    <t>https://www.instagram.com/reel/Cl74DayrRyv/</t>
  </si>
  <si>
    <t>#CIPSBertanya Edisi Di Balik Bungkus - Cokelat</t>
  </si>
  <si>
    <t>https://www.instagram.com/reel/CmN2PrnNRvi/</t>
  </si>
  <si>
    <t>#CIPSBertanya Edisi Di Balik Bungkus - Kecap Manis</t>
  </si>
  <si>
    <t>https://www.instagram.com/reel/CmYthIbPm9C/</t>
  </si>
  <si>
    <t>A Day in a Life of EPLP</t>
  </si>
  <si>
    <t>https://youtube.com/shorts/r1Ovg3dqaPE</t>
  </si>
  <si>
    <t>https://youtube.com/shorts/hwrbUgRn4bo</t>
  </si>
  <si>
    <t>https://youtube.com/shorts/dLua0rrxfxU</t>
  </si>
  <si>
    <t>Vacancy</t>
  </si>
  <si>
    <t>PLUS - Platform Usaha Sosial</t>
  </si>
  <si>
    <t>Informasi Tingkat Akhir IPB</t>
  </si>
  <si>
    <t>Global Tea Indonesia</t>
  </si>
  <si>
    <t>Agri Sustineri Indonesia</t>
  </si>
  <si>
    <t>Pelajar NU SMK NU Palang</t>
  </si>
  <si>
    <t>Business Chamber</t>
  </si>
  <si>
    <t>Center for International Private Enterprise</t>
  </si>
  <si>
    <t>Kementerian Komunikasi dan Informasi</t>
  </si>
  <si>
    <t>Carbon Credit Research</t>
  </si>
  <si>
    <t>Hirman Arsha</t>
  </si>
  <si>
    <t>Asia Event Group</t>
  </si>
  <si>
    <t>Pengembang irigasi pintar digital
- Mengetahui kebutuhan air tanaman
- Otomatis memberikan air
- Memantau kondisi lahan
- Meningkatkan produktivitas</t>
  </si>
  <si>
    <t>A collaborative space for people to create more meaningful impact together ✨</t>
  </si>
  <si>
    <t>Informasi Tingkat Akhir (ITA) IPB akan memberikan layanan dan membantu mahasiswa tingkat akhir IPB dalam menjalani tingkat akhir di IPB🎓</t>
  </si>
  <si>
    <t>The leading supplier of black tea from Indonesia
✉️ globalteaindonesia@gmail.com
• Black Tea Grades - I, II, III
• high quality &amp; competitive price</t>
  </si>
  <si>
    <t>Non Profit | Rural woman &amp; youth | Development | Agribusiness | Agri-insurance &amp; Seed Technology | Smallholder Farmers</t>
  </si>
  <si>
    <t>sites.google.com/site/patunru</t>
  </si>
  <si>
    <t>Official New Account Pelajar NU ESANU Masa Bakti 2022/2023</t>
  </si>
  <si>
    <t>membership@eurocham.id
(Voice of European business)</t>
  </si>
  <si>
    <t>Communication Officer and Public Policy Analyst</t>
  </si>
  <si>
    <t>Leading research institute on carbon credits and carbon markets. We provide Education, Investment advice, News and Consultation for your business &amp; investments.</t>
  </si>
  <si>
    <t>CEO &amp; Founder Powerwork Fitness | | Business Development Advisor at Asia Events</t>
  </si>
  <si>
    <t>https://twitter.com/cips_id/status/1598624847117942784?s=20&amp;t=aCsxNXP4GDZJ9YvRge4XHA</t>
  </si>
  <si>
    <t>https://www.instagram.com/p/Cl2_hA9yH0K/</t>
  </si>
  <si>
    <t>https://www.instagram.com/p/CmGglf3LkID/</t>
  </si>
  <si>
    <t>https://www.instagram.com/p/CmLRK-Nt4yS/</t>
  </si>
  <si>
    <t>https://twitter.com/cips_id/status/1600415638131859456?cxt=HHwWgICjveTi6LUsAAAA</t>
  </si>
  <si>
    <t>https://www.linkedin.com/feed/update/urn:li:activity:7008695548337680384</t>
  </si>
  <si>
    <t>https://www.linkedin.com/feed/update/urn:li:activity:7008340072886398976</t>
  </si>
  <si>
    <t>https://twitter.com/CarbonCreditRes/status/1604615071476375552?s=20&amp;t=VT8bAz5L5nHVd0VLDdIREQ</t>
  </si>
  <si>
    <t>linkedin.com/feed/update/urn:li:activity:7004279332038725632/?actorCompanyId=10321482</t>
  </si>
  <si>
    <t>https://www.linkedin.com/feed/update/urn:li:activity:7006916164773711872/?actorCompanyId=10321482</t>
  </si>
  <si>
    <t>Website
In December, the number of visitors slightly decreased by 4% from November. Like what usually happens during Lebaran Holiday when people are less active in finding serious content like policy issues.
Social Media
The impressions dropped 3-14% because we posted less content than the previous month. However, Instagram impressions increased due to some job vacancy related to our audiences
Newsletter
Indo and Eng versions open rates are increasing, even to 19%. The topic of education is English subscribers' favorite one.</t>
  </si>
  <si>
    <t>Publications
The impact of the holiday also happens on paper downloads and views. To increase this, we can use social media ads to promote the paper when they're active there during the holiday.
The video 
The data in the report only shows the metrics from Youtube. Besides, we posted four videos on Instagram Reels that got more than 11,000 views. We are now starting to implement our new plans to create more videos on Youtube with Vincent to increase views and subscribers on Youtube.</t>
  </si>
  <si>
    <t>20230120 11:54</t>
  </si>
  <si>
    <t>Thread resi gudang</t>
  </si>
  <si>
    <t>PB 17</t>
  </si>
  <si>
    <t>Improving Farmers’ Participation in the Warehouse Receipt System</t>
  </si>
  <si>
    <t>Policy Barriers to a Healthier Diet: The Case of Trade and Agriculture</t>
  </si>
  <si>
    <t>PP 54</t>
  </si>
  <si>
    <t>MK 54</t>
  </si>
  <si>
    <t>Hambatan dalam Mewujudkan Konsumsi Pangan yang Lebih Sehat Kasus Kebijakan Perdagangan dan Pertanian</t>
  </si>
  <si>
    <t>Meningkatkan Partisipasi Petani dalam Sistem Resi Gudang</t>
  </si>
  <si>
    <t>RK 17</t>
  </si>
  <si>
    <t>Warehouse receipt system and middleman</t>
  </si>
  <si>
    <t>Tue - 2 PM</t>
  </si>
  <si>
    <t xml:space="preserve">Event IPD </t>
  </si>
  <si>
    <t>Promosi Poliy Brief Resi Gudang</t>
  </si>
  <si>
    <t>Promo Event Hari Gizi Nasional</t>
  </si>
  <si>
    <t>Radio Idola Semarang</t>
  </si>
  <si>
    <t>Economy Opportunity</t>
  </si>
  <si>
    <t>Memandu &amp; Membantu | Telp. 024-6710808 | WA: 0811279260 | Email. info@radioidola.com | IG: 
@RadioIdolaSMG</t>
  </si>
  <si>
    <t>Asia-Pacific Youth Service</t>
  </si>
  <si>
    <t>Mention(Post)</t>
  </si>
  <si>
    <t>"Unlocking the Youth Potential Beyond Boundaries"
Drop us message for paid promotion.</t>
  </si>
  <si>
    <t>Ari Wibowo</t>
  </si>
  <si>
    <t>Kementerian Keuangan Republik Indonesia</t>
  </si>
  <si>
    <t>@kemenkeuri @illinois1867</t>
  </si>
  <si>
    <t>Part J Shah</t>
  </si>
  <si>
    <t>Centre for Civil Society (CCS)</t>
  </si>
  <si>
    <t>Gita Wirjawan</t>
  </si>
  <si>
    <t>School of Government and Public Policy (SGPP)</t>
  </si>
  <si>
    <t>A proud Indonesian. Bangga Berbangsa.</t>
  </si>
  <si>
    <t>Akun Resmi Gerakan Nasional Percepatan Perbaikan Gizi di bawah Direktorat @kgm.bappenas
linktr.ee/SUN_Indonesia⁣</t>
  </si>
  <si>
    <t>CIPEGlobal</t>
  </si>
  <si>
    <t>Free Enterprise &amp; Democracy Network</t>
  </si>
  <si>
    <t>Quote</t>
  </si>
  <si>
    <t>Bringing emerging market voices into global discourse on democracy. A global initiative of 
@CIPEglobal
. 62 members in 39 countries.</t>
  </si>
  <si>
    <t>Harriyanto A. Choliq</t>
  </si>
  <si>
    <t>Government(Provincial)</t>
  </si>
  <si>
    <t>Arek 💚 NU|
Ketua DPW HPN Kalbar|
Wk.Ketum PP PIN|
Ketua Koorwil PIN Kalbar|
Wk. Ketua DPW PKB Kalbar|</t>
  </si>
  <si>
    <t>Micah Fisher</t>
  </si>
  <si>
    <t>Research Fellow East-West Center studying SEA forest and society; water and cities; climate and disaster</t>
  </si>
  <si>
    <t>Luca Cadalora</t>
  </si>
  <si>
    <t>was born @336 13 ppm co2 to be an awkward social manner. freelance for whatever you need</t>
  </si>
  <si>
    <t>Achsanul Qosasi</t>
  </si>
  <si>
    <t>Member of Indonesian Parliament 2009-2014. Member of Supreme Audit Board of The Republic of Indonesia. 2014-2024. Semua tweet adalah Pendapat Pribadi</t>
  </si>
  <si>
    <t>@Smsl_alghozali / Amal Alghozali</t>
  </si>
  <si>
    <t>biasa cah nom, piye?, iki ngene, quis dangdut. bisa diatur.</t>
  </si>
  <si>
    <t>@pekalongan_info</t>
  </si>
  <si>
    <t>Media Informasi dan Hiburan, Tag 
@pekalongan_info
untuk retweet konten kamu.</t>
  </si>
  <si>
    <t>@INSPIRASI_Fndtn</t>
  </si>
  <si>
    <t>NGO yang fokus pada kepemimpinan kepala sekolah efektif | Mitra 
@gschoolleaders
| http://globalschoolleaders.org</t>
  </si>
  <si>
    <t>@RainerAdam</t>
  </si>
  <si>
    <t>Political analyst and trainer. Former Regional Director for East and Southeast Europe of the Friedrich Naumann Foundation for Freedom.</t>
  </si>
  <si>
    <t>@PartaiSocmed</t>
  </si>
  <si>
    <t>Social Media Party | Objectivity, Fairness and Justice for All | Non-Populist Party | Common Sense Party | Empowering People | No = 99</t>
  </si>
  <si>
    <t>Cillian Nolan</t>
  </si>
  <si>
    <t>Director of Policy 
@JPAL_Europe
. Evidence, crime &amp; conflict, migration, social policy. Opinions my own. Ex-
@IPACJakarta
, 
@crisisgroup
.</t>
  </si>
  <si>
    <t>MAN 1 Bogor</t>
  </si>
  <si>
    <t>School/College</t>
  </si>
  <si>
    <t>📩 : osisman1kotabogor@gmail.com "Growth Mindset"</t>
  </si>
  <si>
    <t>Akbid Dharmahusada</t>
  </si>
  <si>
    <t>🎓 D-III Kebidanan TERBAIK SE-JATIM (LLDIKTI WIL VII)</t>
  </si>
  <si>
    <t>GMB Indonesia</t>
  </si>
  <si>
    <t>GERAKAN MEMBANGUN BANGSA | NGO | Human Resources Development | Fighting Stunting &amp; Malnutrition | Indonesia Golden Generation 2030 - 2045 🇮🇩 💪</t>
  </si>
  <si>
    <t>Akun resmi Gerakan Nasional Percepatan Perbaikan Gizi di bawah Direktorat Kesehatan Gizi dan Masyarakat, BAPPENAS ||</t>
  </si>
  <si>
    <t>Samuel Pablo Pareira</t>
  </si>
  <si>
    <t>@FAO | @World_FoodForum | | cosmopolitan globalist - cultural relativist 🌏 | 📚</t>
  </si>
  <si>
    <t>Aida Greenbury</t>
  </si>
  <si>
    <t>Senior Counsellor Sustainability, Supply Chain, Risk, Forest, Climate Change, Bioeconomy</t>
  </si>
  <si>
    <t>Javanese nemophilist, risk, sustainability, working for #ZeroDeforestation &amp; the voiceless, responsible supply chain, empowerment, climate.</t>
  </si>
  <si>
    <t>Nisya Kunto</t>
  </si>
  <si>
    <t>SEA Globe</t>
  </si>
  <si>
    <t>Big city girl gathering her rosebuds | Reporter &amp; engagement editor @SEA_Globe | | ✉️n.kunto@globemediaasia.com</t>
  </si>
  <si>
    <t>Prima Sulistya</t>
  </si>
  <si>
    <t>VICE Indonesia</t>
  </si>
  <si>
    <t>Kautsar Tandipanga</t>
  </si>
  <si>
    <t>Food and Agriculture Development | Exploring food security and vulnerability analysis @WFPIndonesia</t>
  </si>
  <si>
    <t>BADAN PANGAN NASIONAL</t>
  </si>
  <si>
    <t>Wasisto Raharjo Jati</t>
  </si>
  <si>
    <t>Researcher at BRIN I Political Pundit in Indonesian Politics I Tweets in English language and Bahasa Indonesia I My tweets are my own</t>
  </si>
  <si>
    <t>The Atlas Network</t>
  </si>
  <si>
    <t>Bringing emerging market voices into global discourse on democracy. A global initiative of @CIPEglobal . 62 members in 39 countries.</t>
  </si>
  <si>
    <t>Adam Janitra Valdy Savero</t>
  </si>
  <si>
    <t>State Budget Allocation Analyst at B A P P E N A S (Indonesian Ministry of National Development Planning)</t>
  </si>
  <si>
    <t>Teguh M Firmansyah, EDRP</t>
  </si>
  <si>
    <t>BULOG</t>
  </si>
  <si>
    <t>Business Manager BULOG Jakarta</t>
  </si>
  <si>
    <t>Aida Umaya-Reksodirdjo</t>
  </si>
  <si>
    <t>Picklock Films</t>
  </si>
  <si>
    <t>Executive Producer</t>
  </si>
  <si>
    <t>Ruben Hattari</t>
  </si>
  <si>
    <t>Netflix</t>
  </si>
  <si>
    <t>Director of Public Policy</t>
  </si>
  <si>
    <t>CEO &amp; President Director - PT. Sasa Inti</t>
  </si>
  <si>
    <t>Hannah Mansfield</t>
  </si>
  <si>
    <t>Tasmania Government</t>
  </si>
  <si>
    <t>Local Government (Australia)</t>
  </si>
  <si>
    <t>Graduate Policy Officer</t>
  </si>
  <si>
    <t>Annika Huck</t>
  </si>
  <si>
    <t>The Singaporean-German Chamber of Industry and Commerce</t>
  </si>
  <si>
    <t>Chambers of Commerce</t>
  </si>
  <si>
    <t>Divisional Head for Trade Policies APAC</t>
  </si>
  <si>
    <t>Nani Sopiani</t>
  </si>
  <si>
    <t>Dinas Pertanian dan Ketahanan Pangan Kota Bandung</t>
  </si>
  <si>
    <t>Alex Weintraub</t>
  </si>
  <si>
    <t>Vriens &amp; Partners</t>
  </si>
  <si>
    <t>https://twitter.com/RadioIdolaSMG/status/1612254990529363969</t>
  </si>
  <si>
    <t>https://twitter.com/cips_id/status/1609748225636040704?s=20&amp;t=geSGXyusfNweYMcT2qigWw</t>
  </si>
  <si>
    <t>https://twitter.com/hirman74/status/1600612945062264832?s=20&amp;t=geSGXyusfNweYMcT2qigWw</t>
  </si>
  <si>
    <t>https://twitter.com/cips_id/status/1610596434121994242?s=20&amp;t=geSGXyusfNweYMcT2qigWw</t>
  </si>
  <si>
    <t>https://twitter.com/cips_id/status/1612288446026108928?s=20&amp;t=geSGXyusfNweYMcT2qigWw</t>
  </si>
  <si>
    <t>https://www.instagram.com/p/CnGwOiBrOAS/?utm_source=ig_web_copy_link</t>
  </si>
  <si>
    <t>https://www.instagram.com/p/Cm_cF5Is28G/?utm_source=ig_web_copy_link</t>
  </si>
  <si>
    <t>https://www.instagram.com/7ariwibowo/</t>
  </si>
  <si>
    <t>https://twitter.com/cips_id/status/1610596434121994242?s=20&amp;t=nUkcXTd-Ye2lAh4RfIRWkQ</t>
  </si>
  <si>
    <t>https://twitter.com/cips_id/status/1613400289960427520?s=20&amp;t=EDo5r1FuiG1ZlCKZdBD2UA</t>
  </si>
  <si>
    <t>https://www.instagram.com/p/CnjdZ6zvmls/?utm_source=ig_web_copy_link</t>
  </si>
  <si>
    <t>https://www.instagram.com/p/Cnla7EJhHLP/?utm_source=ig_web_copy_link</t>
  </si>
  <si>
    <t>https://twitter.com/CIPEglobal/status/1614653767361732608?s=20&amp;t=dlIdUwHO-dqr-x5OXsYh6Q</t>
  </si>
  <si>
    <t>https://twitter.com/FEDNglobal/status/1615807250429317148?s=20&amp;t=dlIdUwHO-dqr-x5OXsYh6Q</t>
  </si>
  <si>
    <t>https://twitter.com/Cak_Hariy/status/1615992366506332160?s=20&amp;t=dlIdUwHO-dqr-x5OXsYh6Q</t>
  </si>
  <si>
    <t>https://twitter.com/radandima/status/1616057330940129281?s=20&amp;t=dlIdUwHO-dqr-x5OXsYh6Q</t>
  </si>
  <si>
    <t>https://twitter.com/cips_id/status/1616004981563469824?s=20&amp;t=dlIdUwHO-dqr-x5OXsYh6Q</t>
  </si>
  <si>
    <t>https://twitter.com/cips_id/status/1615650453014085632?s=20&amp;t=dlIdUwHO-dqr-x5OXsYh6Q</t>
  </si>
  <si>
    <t>https://twitter.com/cips_id/status/1615650453014085632?s=20&amp;t=kZf-Ma1nmemJxwE4WdO58g</t>
  </si>
  <si>
    <t>https://twitter.com/cips_id/status/1616004981563469824?s=20&amp;t=kZf-Ma1nmemJxwE4WdO58g</t>
  </si>
  <si>
    <t>https://twitter.com/Smsl_alghozali/status/1615937492410322944?s=20&amp;t=kZf-Ma1nmemJxwE4WdO58g</t>
  </si>
  <si>
    <t>https://www.instagram.com/p/Cny9mIavney/?utm_source=ig_web_copy_link</t>
  </si>
  <si>
    <t>https://www.instagram.com/reel/Cn1Q73EM2rd/?utm_source=ig_web_copy_link</t>
  </si>
  <si>
    <t>https://twitter.com/cips_id/status/1617795882367488000?s=20&amp;t=gLYqSHrXI69tIIr5tDSeVA</t>
  </si>
  <si>
    <t>https://twitter.com/cips_id/status/1616004981563469824?s=20&amp;t=gLYqSHrXI69tIIr5tDSeVA</t>
  </si>
  <si>
    <t>https://twitter.com/cips_id/status/1617436540619358208?s=20&amp;t=gLYqSHrXI69tIIr5tDSeVA</t>
  </si>
  <si>
    <t>https://twitter.com/cips_id/status/1617837107170652161?s=20&amp;t=gLYqSHrXI69tIIr5tDSeVA</t>
  </si>
  <si>
    <t>https://twitter.com/cips_id/status/1617837104905719814?s=20&amp;t=gLYqSHrXI69tIIr5tDSeVA</t>
  </si>
  <si>
    <t>https://twitter.com/cips_id/status/1619936699399958529?s=20&amp;t=gLYqSHrXI69tIIr5tDSeVA</t>
  </si>
  <si>
    <t>https://twitter.com/cips_id/status/1619949407172198400?s=20&amp;t=gLYqSHrXI69tIIr5tDSeVA</t>
  </si>
  <si>
    <t>https://www.linkedin.com/posts/cips-indonesia_srg-ringkasankebijakancips-srg-activity-7020618405951012864-0WAs?utm_source=share&amp;utm_medium=member_desktop</t>
  </si>
  <si>
    <t>https://www.linkedin.com/posts/cips-indonesia_mengapa-petani-lebih-suka-jual-hasil-tani-activity-7021400891882700800-ZsQA?utm_source=share&amp;utm_medium=member_desktop</t>
  </si>
  <si>
    <t>https://www.linkedin.com/feed/update/urn:li:activity:7023936976902832128</t>
  </si>
  <si>
    <t>Website
The web visitors increased by 2% due to EPLP promotions.
Social Media
Followers and impressions increase, especially on Twitter which has risen 16% for followers and 1400% in impressions, due to warehouse receipt system content. We got followed by so-called influencers followed us such as @PartaiSocmed (221k). 
Newsletter
The open rate for Indonesia slightly rose, but not with the English version, which decreased by 24% but is still above the average.</t>
  </si>
  <si>
    <t>Publications
Still waiting number from Neliti. 
Video
We posted 1 Youtube Shorts to promote our video on rice and nutrition and gained 2.6k views. The short video tend to gained more views than the long video. If we're aiming to increase viewers on Youtube, we can continue to produce Youtube short video such as #CIPSBertanya, Quotes from Webinar, interesting parts of long video. However we should still keep an eye, does this short video increase the viewers of long video or traffic to the website. 
But, this short video is promising for CIPS Learning Hub Project.</t>
  </si>
  <si>
    <t>20230215 17:57</t>
  </si>
  <si>
    <t>The Importance of Trade For MSEs in The Indonesian F&amp;B Sector</t>
  </si>
  <si>
    <t>Pentingnya Perdagangan bagi UMK di Sektor F&amp;B Indonesia</t>
  </si>
  <si>
    <t>Establishing Foreign Higher Education Institutions in Indonesia</t>
  </si>
  <si>
    <t>Mendirikan Perguruan Tinggi Luar Negeri di Indonesia</t>
  </si>
  <si>
    <t>Promosi Policy Brief FHEI</t>
  </si>
  <si>
    <t>Oped ChatGPT</t>
  </si>
  <si>
    <t>Event F&amp;B</t>
  </si>
  <si>
    <t>PB 18</t>
  </si>
  <si>
    <t>RK 18</t>
  </si>
  <si>
    <t>PP 55</t>
  </si>
  <si>
    <t>MK 55</t>
  </si>
  <si>
    <t>Using ads for Bu Makmur Harga Pangan Jelang Lebaran video</t>
  </si>
  <si>
    <t>Introducing EPLP Batch 2023</t>
  </si>
  <si>
    <t>Event Minyak Sawit</t>
  </si>
  <si>
    <t>PP 56</t>
  </si>
  <si>
    <t>Achieving Indonesian Palm Oil Farm-to-Table Traceability through ISPO-RSPO Harmonization</t>
  </si>
  <si>
    <t>Thu - 4PM</t>
  </si>
  <si>
    <t>Mengapa Kita Suka Makan Nasi?</t>
  </si>
  <si>
    <t>https://www.youtube.com/watch?v=ICwjsFSP2tE</t>
  </si>
  <si>
    <t>#CIPSBertanya: Adiksi Nasi</t>
  </si>
  <si>
    <t>https://www.youtube.com/shorts/cqOG5iwvWHk</t>
  </si>
  <si>
    <t>#CIPSBertanya Adiksi Nasi</t>
  </si>
  <si>
    <t>A Day in a Life of #InternCIPS - Arief</t>
  </si>
  <si>
    <t>Trailer NGOPI Bareng CIPS: ChatGPT</t>
  </si>
  <si>
    <t>Ngopi Bareng CIPS Ep. 4 - ChatGPT: Kemajuan Atau Ancaman?</t>
  </si>
  <si>
    <t>https://spotifyanchor-web.app.link/e/kxzwhmWm2yb</t>
  </si>
  <si>
    <t>@MelekMedia</t>
  </si>
  <si>
    <t>Leila Goldstein</t>
  </si>
  <si>
    <t>SEA GLOBE</t>
  </si>
  <si>
    <t>food Security &amp; Agriculture</t>
  </si>
  <si>
    <t>PARI ZEF</t>
  </si>
  <si>
    <t>GETSEA</t>
  </si>
  <si>
    <t>Randy Mulyanto</t>
  </si>
  <si>
    <t>Freelance</t>
  </si>
  <si>
    <t>Policyplusid</t>
  </si>
  <si>
    <t>Han Xiao Zhang</t>
  </si>
  <si>
    <t>Australian Embassy, Jakarta Indonesia</t>
  </si>
  <si>
    <t>Dr Eunice Sari</t>
  </si>
  <si>
    <t>Customer Experience Insight Pty Ltd</t>
  </si>
  <si>
    <t>Larissa Taylor</t>
  </si>
  <si>
    <t>Australian Trade and Investment Commissioner (Technology and Eastern Indonesia)</t>
  </si>
  <si>
    <t>Erwin Damar Prasetyo, SE, MBA, CPA</t>
  </si>
  <si>
    <t>Elitery</t>
  </si>
  <si>
    <t>Desy Aryanti</t>
  </si>
  <si>
    <t>Kemenko Perekonomian</t>
  </si>
  <si>
    <t>Trade, Economy, &amp; Politics (Event Invitation)</t>
  </si>
  <si>
    <t>Government-Backed Organization</t>
  </si>
  <si>
    <t>Partai Buruh Exco Grobogan</t>
  </si>
  <si>
    <t>Political Party</t>
  </si>
  <si>
    <t>Sudarmono</t>
  </si>
  <si>
    <t>IPDN</t>
  </si>
  <si>
    <t>Pattiro</t>
  </si>
  <si>
    <t>Intagram</t>
  </si>
  <si>
    <t>Vodem.id</t>
  </si>
  <si>
    <t>Voice of Democracy Indonesia</t>
  </si>
  <si>
    <t>CIPE Global Team</t>
  </si>
  <si>
    <t>Continuum Data Indonesia</t>
  </si>
  <si>
    <t>Info Petani Sawit</t>
  </si>
  <si>
    <t>Michelle Desilets</t>
  </si>
  <si>
    <t>Forest for Orangutan</t>
  </si>
  <si>
    <t>Inke van der Sluijs</t>
  </si>
  <si>
    <t>Roundtable on Sustainable Palm Oil (RSPO)</t>
  </si>
  <si>
    <t>Amir (Chitta) Saeed</t>
  </si>
  <si>
    <t>SAVERAA International Pte Ltd</t>
  </si>
  <si>
    <t>Aryo Gustomo</t>
  </si>
  <si>
    <t>M Windrawan Inantha</t>
  </si>
  <si>
    <t>Chan Zhan Kin</t>
  </si>
  <si>
    <t>Pusat Telaah dan Informasi Regional Organisasi riset dan advokasi Berdiri sejak 17 April 1999 #SynergyToChange</t>
  </si>
  <si>
    <t>Simplifying Democracy &amp; Election Topics for Indonesia's Young Voters</t>
  </si>
  <si>
    <t>Initiated as a medium for researchers to share their indings, inform policy-making, and encourage good-quality research. Established in March 2010.</t>
  </si>
  <si>
    <t>Mencari makna dalam setiap peristiwa. Saksikan episode terbaru di kanal Youtube kami</t>
  </si>
  <si>
    <t>Consulting &amp; marketing research company with a focus on the economic conception &amp; big data solution
By @indef_official</t>
  </si>
  <si>
    <t>Akun Resmi Serikat Petani Kelapa Sawit (SPKS) 
Telpon : 02518571263 
"Mewujudkan Petani Sawit Mandiri, Sejahtera, Berkelanjutan"</t>
  </si>
  <si>
    <t>Founder of Orangutan Land Trust and Borneo Orangutan Survival UK. Saving orangutans for 25+ years. Forests. For Orangutans. Forever.</t>
  </si>
  <si>
    <t>A medium for researchers to share their findings,to support good-quality research, and to inform policy-making. Established March 2010.</t>
  </si>
  <si>
    <t>Director Market Transformation at Roundtable on Sustainable Palm Oil (RSPO)</t>
  </si>
  <si>
    <t>Marketing Director Saveraa International Pte Ltd Singapore</t>
  </si>
  <si>
    <t>Deputy Director, Compliance at Roundtable on Sustainable Palm Oil</t>
  </si>
  <si>
    <t>Deputy Director - Market Transformation (Indonesia) at Roundtable on Sustainable Palm Oil (RSPO)</t>
  </si>
  <si>
    <t>Director, Human Resources &amp; Admin at Roundtable on Sustainable Palm Oil (RSPO)</t>
  </si>
  <si>
    <t>Join us in our mission to make sustainable palm oil the norm worldwide.</t>
  </si>
  <si>
    <t>https://www.instagram.com/p/CpSLsnquDz_/?utm_source=ig_web_copy_link</t>
  </si>
  <si>
    <t>https://www.instagram.com/p/CpUwxX6L_kE/?utm_source=ig_web_copy_link</t>
  </si>
  <si>
    <t>https://twitter.com/cips_id/status/1630886572710060032?s=20</t>
  </si>
  <si>
    <t>https://twitter.com/cips_id/status/1635148883558014976?s=20</t>
  </si>
  <si>
    <t>https://twitter.com/cips_id/status/1634149270461853696?s=20</t>
  </si>
  <si>
    <t>https://twitter.com/cips_id/status/1633393778764709888?s=20</t>
  </si>
  <si>
    <t>https://twitter.com/cips_id/status/1633393786461249536?s=20</t>
  </si>
  <si>
    <t>https://www.instagram.com/p/CphX0s7PvcD/?utm_source=ig_web_copy_link</t>
  </si>
  <si>
    <t>https://www.instagram.com/p/Cpmx7nIpyYo/?utm_source=ig_web_copy_linkhttps://www.instagram.com/p/Cpmx7nIpyYo/?utm_source=ig_web_copy_link</t>
  </si>
  <si>
    <t>https://www.instagram.com/reel/CppP3hkSrRF/?utm_source=ig_web_copy_link</t>
  </si>
  <si>
    <t>https://www.instagram.com/reel/CpwwlAlPuLB/?utm_source=ig_web_copy_link</t>
  </si>
  <si>
    <t>https://www.instagram.com/p/Cp2OxF6P8Ye/?utm_source=ig_web_copy_link</t>
  </si>
  <si>
    <t>https://www.instagram.com/p/Cp40uydSVVM/?utm_source=ig_web_copy_link</t>
  </si>
  <si>
    <t>https://www.instagram.com/p/CqVIVE3vz5H/?utm_source=ig_web_copy_link</t>
  </si>
  <si>
    <t>https://twitter.com/cips_id/status/1638141059866976256?s=20</t>
  </si>
  <si>
    <t>https://twitter.com/cips_id/status/1640668707960528896?s=20</t>
  </si>
  <si>
    <t>https://www.linkedin.com/posts/cips-indonesia_cipsevent-sustainableagriculture-rspo-activity-7046391271107538944-nR0K?utm_source=share&amp;utm_medium=member_desktop</t>
  </si>
  <si>
    <t>Selamat Hari Pers Nasional</t>
  </si>
  <si>
    <t>Ads Event Impact of Trade</t>
  </si>
  <si>
    <t>Reels A Day in A Life of #InternCIPS: Arief</t>
  </si>
  <si>
    <t>Promo Event Minyak Sawit</t>
  </si>
  <si>
    <t>Social Media
The huge drop of engagement and impressions are because we have anomaly number January (Warehouse Receipt System content). We hope by new contents from Bulan and Mba Vera will help to increase and have stable numbers.</t>
  </si>
  <si>
    <t>20230417 10:57</t>
  </si>
  <si>
    <t>InternCIPS Announcement</t>
  </si>
  <si>
    <t xml:space="preserve">Website
With new changes on Google Analytics 4, there huge different calculation on Pageviews, average session and bounce rate which are bigger than the old Google Analytics. I still figuring out the new calculation and will add on the future reports. 
To ensure we have web traffic during Lebaran break, i'll create Google And Instagram Ads that we lead to our papers and career page.
</t>
  </si>
  <si>
    <t xml:space="preserve">
Social Media
The anomaly of January performance (Warehouse Receipt System content) impacted the results after that. One of the them the followers are unfollow us. We hope with more contents that Bulan and Mba Vera created will increase performance of our content and Twitter.
Video
Instagram Reels keep performing well. We still need to maintain the short video format for CIPS Learning Hub and the new media content.</t>
  </si>
  <si>
    <t>20230417 12:28</t>
  </si>
  <si>
    <t xml:space="preserve">New GA </t>
  </si>
  <si>
    <t>Meme thread kecepatan internet Indonesia</t>
  </si>
  <si>
    <t>Think Tank Thursday: Manfaat Think Tank untuk Masyarakat</t>
  </si>
  <si>
    <t>CIPS Commentary: Jaringan internet Indonesia</t>
  </si>
  <si>
    <t>#LifeAtCIPS Alumni Gathering</t>
  </si>
  <si>
    <t>Lebaran holiday</t>
  </si>
  <si>
    <t>Tue - 1 PM</t>
  </si>
  <si>
    <t>PP 57</t>
  </si>
  <si>
    <t>The Rise of Innovative Credit Scoring System in Indonesia: Assessing Risks and Policy Challenges</t>
  </si>
  <si>
    <t>MK 57</t>
  </si>
  <si>
    <t>Berkembangnya Sistem Innovative Credit Scoring di Indonesia: Menilai Risiko dan Tantangan Kebijakan</t>
  </si>
  <si>
    <t>Mencapai Keterlacakan Minyak Sawit Indonesia yang Menyeluruh melalui Harmonisasi ISPO-RSPO</t>
  </si>
  <si>
    <t>Promosi Paper</t>
  </si>
  <si>
    <t>Bari Arijono</t>
  </si>
  <si>
    <t>Digital Banking Institute</t>
  </si>
  <si>
    <t>Digital Econonomy</t>
  </si>
  <si>
    <t>Serikat Petani Kelapa Sawit (SPKS)</t>
  </si>
  <si>
    <t>Ari Sardjito</t>
  </si>
  <si>
    <t>Alif Learning Centre</t>
  </si>
  <si>
    <t>Ministry of Agiculture Indonesia</t>
  </si>
  <si>
    <t>PT BIOPS Agrotekno Indonesia</t>
  </si>
  <si>
    <t>Theodore Soukotta</t>
  </si>
  <si>
    <t>ASEAN Foundation</t>
  </si>
  <si>
    <t>Vinia L.Erwin</t>
  </si>
  <si>
    <t>Sunday Ins. Indonesia</t>
  </si>
  <si>
    <t>Valentina Dwi Nita</t>
  </si>
  <si>
    <t>Kementerian Hukum dan Hak Asasi Manusia Republik Indonesia</t>
  </si>
  <si>
    <t>Isep P Yahya</t>
  </si>
  <si>
    <t>Yunaidi Joepoet</t>
  </si>
  <si>
    <t>Pitibaraka</t>
  </si>
  <si>
    <t>Agus Salim</t>
  </si>
  <si>
    <t>Pemerintah Kota Yogyakarta</t>
  </si>
  <si>
    <t>Adelia Surya Pratiwi</t>
  </si>
  <si>
    <t>Fiscal Policy Agency</t>
  </si>
  <si>
    <t>Yasmin Nur Habibah</t>
  </si>
  <si>
    <t>AmCham Indonesia</t>
  </si>
  <si>
    <t>Trade, Economy, &amp; Politics</t>
  </si>
  <si>
    <t>Samuel Kharis</t>
  </si>
  <si>
    <t>Arianto A. Patunru</t>
  </si>
  <si>
    <t>The ANU Indonesia Project</t>
  </si>
  <si>
    <t>Adryan Kusumawardhana</t>
  </si>
  <si>
    <t>Komisi Pemberantasan Korupsi (KPK)</t>
  </si>
  <si>
    <t>Bintang R. Wananda</t>
  </si>
  <si>
    <t>Kementerian Agraria dan Tata Ruang/Badan Pertanahan Nasional</t>
  </si>
  <si>
    <t>Ruth Angela Christie Kirana</t>
  </si>
  <si>
    <t>Pijar Foundation dan Center for Indonesia-China Studies (CICS)</t>
  </si>
  <si>
    <t>NGO dan Think Tank</t>
  </si>
  <si>
    <t>Syukron Al - Subkhi</t>
  </si>
  <si>
    <t>Resilience Development Initiative</t>
  </si>
  <si>
    <t>Dewi Nur Aulia</t>
  </si>
  <si>
    <t>The Indonesian Institute</t>
  </si>
  <si>
    <t>Anti-Corruption Enthusiast at KPK</t>
  </si>
  <si>
    <t>Deputy Director for IWRM, Transportation, and Regional Development at PMO Jabodetabekpunjur | Regional Development Planner at Ministry of National Development Planning (Bappenas)</t>
  </si>
  <si>
    <t>Experienced PM for B2C-B2B-B2G 🇮🇩🇨🇳 | Program Manager at Pijar Foundation Future Lestari | Edu • Tech • Innovation • Philanthropy | MPA of International Development</t>
  </si>
  <si>
    <t>Outreach Officer at Resilience Development Initiative</t>
  </si>
  <si>
    <t>Analyst, Community Devt, Research Enthusiast</t>
  </si>
  <si>
    <t>https://www.linkedin.com/posts/serikat-petani-kelapa-sawit-spks-633715169_rspo-ispo-sawit-activity-7047148509862498304-N7b0?utm_source=share&amp;utm_medium=member_desktop</t>
  </si>
  <si>
    <t>https://www.linkedin.com/posts/cips-indonesia_joincips-joincips-loker2023-activity-7034487336675545088-R1RM?utm_source=share&amp;utm_medium=member_desktop</t>
  </si>
  <si>
    <t>https://www.linkedin.com/posts/cips-indonesia_womens-empowerment-at-cips-international-activity-7039158788783837184-WBGH?utm_source=share&amp;utm_medium=member_desktop</t>
  </si>
  <si>
    <t>https://www.linkedin.com/in/valentina-dwi-nita-982794b6/</t>
  </si>
  <si>
    <t>https://www.linkedin.com/in/isep-p-yahya-674b30198/</t>
  </si>
  <si>
    <t>https://www.linkedin.com/in/yunaidijoepoet/</t>
  </si>
  <si>
    <t>https://www.linkedin.com/in/agus-salim-08ba5943/</t>
  </si>
  <si>
    <t>https://www.linkedin.com/posts/cips-indonesia_joincips-activity-7052171436379025409-zcey?utm_source=share&amp;utm_medium=member_desktop</t>
  </si>
  <si>
    <t>https://www.linkedin.com/posts/cips-indonesia_cips-alumni-gathering-2023-activity-7053970407040651266-RnuY?utm_source=share&amp;utm_medium=member_desktop</t>
  </si>
  <si>
    <t>https://www.linkedin.com/posts/cips-indonesia_cips-commentary-mudik-2023-activity-7054340343974006784-MmOc?utm_source=share&amp;utm_medium=member_desktop</t>
  </si>
  <si>
    <t>https://www.linkedin.com/posts/cips-indonesia_cipsexpertopinion-indonesia-internet-activity-7053981730029871104-Cq4l?utm_source=share&amp;utm_medium=member_desktop</t>
  </si>
  <si>
    <t>https://twitter.com/cips_id/status/1648193245103656960?s=20</t>
  </si>
  <si>
    <t>https://twitter.com/cips_id/status/1648193245103656960?s=200</t>
  </si>
  <si>
    <t>https://www.instagram.com/p/Crhu5PePOZT/?utm_source=ig_web_copy_link</t>
  </si>
  <si>
    <t>https://www.instagram.com/denura1991/</t>
  </si>
  <si>
    <t>The numbers for April were drop due Lebaran holiday.
However, we posted ads that to promote new publication, RSPO paper, and topic that relevant to lebaran such as Bu Makmur Bertanya: Kenapa Harga Pangan Naik Jelang Lebaran.
The resultis shows on ER Rate on Youtube increased slightly and Facebook impression incrased to 44% compared to previous month. The RSPO paper also becomes the most downloaded paper this month.
The open rate of newsletter indonesia version is increased compare to english, because the topic were relevant, which about food prices during eid.</t>
  </si>
  <si>
    <t xml:space="preserve">The big drop of number of paper donwloads and views needs big attention. However during May, we promoted our paper on social media (Bulan's posts) and events. On digital, besides keep promoting through email blast, we need to start the SEO plan soon like create articles with popular keywords that can lead to our paper and ask media team to always put hyperlink to our paper on oped or press release.
There are several name on stakeholder engagement list that can be lead to new funding or collaboration such as PT Sasa Inti, ASEAN Foundation.
</t>
  </si>
  <si>
    <t>20230529 10:02</t>
  </si>
  <si>
    <t>CIPS Commentary: Suhu Panas</t>
  </si>
  <si>
    <t>Podcast: KBR ttg ICS</t>
  </si>
  <si>
    <t xml:space="preserve">Coldplay dan ICS </t>
  </si>
  <si>
    <t>Promo acara FPCI</t>
  </si>
  <si>
    <t>PP 58</t>
  </si>
  <si>
    <t>Logistics Costs of Rice and Soybean: Issues, Challenges, and the Impact of Regulations</t>
  </si>
  <si>
    <t>Fri - 10 AM</t>
  </si>
  <si>
    <t>Fakta Detail</t>
  </si>
  <si>
    <t>PORTAL MEDIA ONLINE</t>
  </si>
  <si>
    <t>Asisten Deputi Ekonomi Digital</t>
  </si>
  <si>
    <t>Sekretaris Deputi Bidang Koordinasi Ekonomi Digital, Ketenagakerjaan, dan UMKM. 
Kementerian Koordinator Bidang Perekonomian RI 
@perekonomianri 
www.ekon.go.id</t>
  </si>
  <si>
    <t>Post IG Story about CIPS</t>
  </si>
  <si>
    <t>Festival Ekonomi Keuangan Digital Indonesia</t>
  </si>
  <si>
    <t>Festival Ekonomi Keuangan Digital Indonesia www.fekdi.co.id</t>
  </si>
  <si>
    <t>Director of Research and Development - PT. BIOPS Agrotekno Indonesia</t>
  </si>
  <si>
    <t>Director - Chief of Business Development and Partnership Officer, Sunday Ins Indonesia</t>
  </si>
  <si>
    <t>Anggun Dwi Puspitoasih</t>
  </si>
  <si>
    <t>Food Analyst at Ministry of Village, Development of Disadvantaged Region, and Transmigration</t>
  </si>
  <si>
    <t>Rifda Ufaira</t>
  </si>
  <si>
    <t>Cool Infrastructure - Jakarta (Indonesia) Team</t>
  </si>
  <si>
    <t>Researcher at Cool Infrastructure - Jakarta (Indonesia) Team</t>
  </si>
  <si>
    <t>Ari Armadi</t>
  </si>
  <si>
    <t>Director of Alif Training Centre</t>
  </si>
  <si>
    <t>Forum Kajian Pembangunan (FKP) 
Initiated as a medium for researchers to share their findings, inform policy-making, and encourage good-quality research. 
Established in March 2010. 
linktr.ee/forumpembangunan</t>
  </si>
  <si>
    <t>Institut Demokrasi dan Kesejahteraan Sosial (Lembaga INDEKS)</t>
  </si>
  <si>
    <t>Lembaga INDEKS 
Institut Demokrasi dan Kesahteraan Sosial 
bit.ly/tkebandung2023</t>
  </si>
  <si>
    <t>Largest pro-liberty, pro-peace, pro-market student network in the world. Apply now to be part of our Local Coordinator Program 👇 
linktr.ee/sfl_indo</t>
  </si>
  <si>
    <t>POS BANTUAN HUKUM PDA TANGERANG SELATAN</t>
  </si>
  <si>
    <t>POS BANTUAN HUKUM PDA TANGERANG SELATAN 
Melayani bantuan hukum Litigasi, Non Litigasi, Penyuluhan Hukum, Konsultasi, Pendampingan, Pemberdayaan Masyarakat, dll. 
☎️ Hotline : 0813-8373-1924 
linktr.ee/posbakumpdatangsel</t>
  </si>
  <si>
    <t>Nonprofit organization 
Leading in strategic thinking. 
linktr.ee/csisindonesia</t>
  </si>
  <si>
    <t>Food Secutiry &amp; Agriculture</t>
  </si>
  <si>
    <t>Nonprofit organization 
Providing Food for Humanity through Sustainable Suboptimal Lands Cultivation 🧑🏽‍🌾🌱 
Let’s get involved in our work ⬇️ 
linktr.ee/tayjuhanafoundation</t>
  </si>
  <si>
    <t>Shaanti (Shanti) Shamdasani</t>
  </si>
  <si>
    <t>Strategic ASEAN International Advocacy &amp; Consultancy (SAIAC) and Indonesian Chamber of Commerce and Industry (KADIN)</t>
  </si>
  <si>
    <t>Founder &amp; CEO SAIAC (Government Affairs, Public Policy, Market Access (18 years experience in Fortune 500 MNC's in regional management post)</t>
  </si>
  <si>
    <t>Henri Kouam</t>
  </si>
  <si>
    <t>The Economist Intelligence Unit (The EIU)</t>
  </si>
  <si>
    <t xml:space="preserve">I currently work as an Economic Research Fellow at an African-based think tank. I forecast and write thematic research on fiscal policy, the economic and climate transition as well as monetary economics. I contribute to a number of global newspapers, risk consultancies and economic journals. 
</t>
  </si>
  <si>
    <t>Food Security Asia</t>
  </si>
  <si>
    <t>food security &amp; Agriculture</t>
  </si>
  <si>
    <t>Accelerating The Pace for Sustainable Food Systems</t>
  </si>
  <si>
    <t>Marie Walker</t>
  </si>
  <si>
    <t>Fintech Influencer</t>
  </si>
  <si>
    <t>Mention CIPS</t>
  </si>
  <si>
    <t>Open Banking | Open Finance | Open X | Fintech | A2A | Embedded | API Ecosystems | Data Economy. 'Top fintech influencer to follow' #GAIN💯 #OpenFuturist</t>
  </si>
  <si>
    <t>Asia Events Group</t>
  </si>
  <si>
    <t>Asia Events Group organizes market-leading business programmes and events for our clients and business associations while striving for the highest level of professionalism and quality in event management.</t>
  </si>
  <si>
    <t>ValidNews.id</t>
  </si>
  <si>
    <t>#ReferensiTeruji 
Diperkuat oleh Pusat Kajian @visitelitisaksama 
Tekan link di bawah ini untuk membaca berita. 
linktr.ee/validnews.id</t>
  </si>
  <si>
    <t>SHOWCASE project</t>
  </si>
  <si>
    <t>#H2020 project SHOWCASing synergies between agriculture, biodiversity and Ecosystem services to help farmers capitalising on native biodiversity (GA No. 862480)</t>
  </si>
  <si>
    <t>Borderless360</t>
  </si>
  <si>
    <t>Social Service 
We help refugees create structures and communities that serve their rights and a better life through our Inclusive Education Initiative (IEI). 
https://www.borderless360.org/</t>
  </si>
  <si>
    <t>Haris Azhar</t>
  </si>
  <si>
    <t>Lokataru</t>
  </si>
  <si>
    <t>Public Policy/Human Rights</t>
  </si>
  <si>
    <t>Passionate to Law &amp; Human Rights.</t>
  </si>
  <si>
    <t>Daniel Schoenert</t>
  </si>
  <si>
    <t>thyssenkrupp Industrial Solutions Indonesia</t>
  </si>
  <si>
    <t>Director at PT.thyssenkrupp Industrial Solutions Indonesia</t>
  </si>
  <si>
    <t>College/University</t>
  </si>
  <si>
    <t xml:space="preserve">College &amp; university
🎓 D-III Kebidanan TERBAIK SE-JATIM (LLDIKTI WIL VII)
linktr.ee/AkbidDH </t>
  </si>
  <si>
    <t>J-PAL Southeast Asia</t>
  </si>
  <si>
    <t>J-PAL SEA @ FEB UI. Menanggapi tantangan pembangunan dengan memastikan bahwa kebijakan terinformasikan oleh bukti ilmiah</t>
  </si>
  <si>
    <t>Theresia S. (ESSY) R.</t>
  </si>
  <si>
    <t>Pemberdayaan Perempuan dan Perlindungan Anak Kantor Provinsi</t>
  </si>
  <si>
    <t>MD, Public health, Gender Mainstreaming</t>
  </si>
  <si>
    <t>Global Future X</t>
  </si>
  <si>
    <t>A coalition of problem solvers to overcome the most pressing global challenges. By @pijarfoundation. 
#SolveTheFutureNow 
linktr.ee/_globalfuturex</t>
  </si>
  <si>
    <t>Aries Setiadi</t>
  </si>
  <si>
    <t>AFTECH</t>
  </si>
  <si>
    <t>IGO</t>
  </si>
  <si>
    <t>Policy Director at Indonesia FinTech Association | Adjunct Lecturer at PKN STAN
Bridging financial technology and public policy @fintechid &amp; nurturing future Indonesia policy makers @pknstanid @ColumbiaSIPA @ExperienceMSM @feb_ugm alum</t>
  </si>
  <si>
    <t>Embassy of Federative Republic of Brazil in Indonesia</t>
  </si>
  <si>
    <t>Trade, Economic and Energy Sections at the Embassy of Brazil in Indonesia</t>
  </si>
  <si>
    <t>Ingrid Irawati Atmosukarto</t>
  </si>
  <si>
    <t>Rutgers Indonesia (Ruang Temu Generasi Sehat)</t>
  </si>
  <si>
    <t>A public policy practitioner and university lecturer with two decades of work experience in public health, social marketing, behavior change interventions, policy advocacy &amp; development, international aid-based project management, NGO project management and policy development. The scope of my work not only covered policy but also the social, cultural, political and mental health aspects of the populations targeted by the handled projects</t>
  </si>
  <si>
    <t>Maverick</t>
  </si>
  <si>
    <t>Director - Analytics &amp; Insights at Maverick Indonesia | AMEC International Board Member | AMEC APAC Co-chair | AMEC certified</t>
  </si>
  <si>
    <t>Media Mentions The Conversation: Kesejahteraan Petani</t>
  </si>
  <si>
    <t>DigiWeek 2023: Agenda</t>
  </si>
  <si>
    <t>Only posted 1 short video</t>
  </si>
  <si>
    <t>Biaya Logistik Beras dan Kedelai: Isu, Tantangan, dan Dampak Kebijakan</t>
  </si>
  <si>
    <t>Future Food Demand in Poor Indonesian Districts</t>
  </si>
  <si>
    <t>MK 56</t>
  </si>
  <si>
    <t>MK 58</t>
  </si>
  <si>
    <t>Mencapai Keterlacakan Minyak Sawit Indonesia yang Menyeluruh melalui Harmonisasi ISPO - RSPO</t>
  </si>
  <si>
    <t>PP 59</t>
  </si>
  <si>
    <t>Think Thank Thursday</t>
  </si>
  <si>
    <t>DW 2023: Main Poster</t>
  </si>
  <si>
    <t>New GA and Internship Announcement</t>
  </si>
  <si>
    <t>Loker Agri Researc</t>
  </si>
  <si>
    <t>Fri - 1PM</t>
  </si>
  <si>
    <t>Ngopi Bareng CIPS Ep. 5 - Mengacungi atau Dikacungi AI?</t>
  </si>
  <si>
    <t>Food Security and Agriculture</t>
  </si>
  <si>
    <t>Indonesian Climate Change Resource Center (ICCRC)</t>
  </si>
  <si>
    <t>Orangutan Land Trust</t>
  </si>
  <si>
    <t xml:space="preserve">
Retweet</t>
  </si>
  <si>
    <t>Mia Atoui</t>
  </si>
  <si>
    <t>Embrace Lebanon</t>
  </si>
  <si>
    <t>Sustainable Palm Oil Choice</t>
  </si>
  <si>
    <t>Serikat Merdeka Sejahtera</t>
  </si>
  <si>
    <t>The Institute of Public Policy Atma Jaya Jakarta</t>
  </si>
  <si>
    <t>Educational Institution</t>
  </si>
  <si>
    <t>Embassy of the Federative Republic of Brazil</t>
  </si>
  <si>
    <t>Rudy Purba</t>
  </si>
  <si>
    <t>Purba Consulting and Centre for Technology and Innovation Studies (CTIS)</t>
  </si>
  <si>
    <t>Private sector and NGO</t>
  </si>
  <si>
    <t>Indonesia Resilience</t>
  </si>
  <si>
    <t>KORIKA</t>
  </si>
  <si>
    <t>Private sector</t>
  </si>
  <si>
    <t>Satu Data</t>
  </si>
  <si>
    <t>Achmad Syarifuddin</t>
  </si>
  <si>
    <t>Ayoconnect</t>
  </si>
  <si>
    <t>Freddy Sutanto</t>
  </si>
  <si>
    <t>PT. Indosat Tbk</t>
  </si>
  <si>
    <t>Stephen Adeyemi</t>
  </si>
  <si>
    <t>Iphamar</t>
  </si>
  <si>
    <t>Manoj Awasthi</t>
  </si>
  <si>
    <t>JULO</t>
  </si>
  <si>
    <t>Ray Frederick Djajadinata, CFA</t>
  </si>
  <si>
    <t>INDEF (Institute for Development of Economics and Finance)</t>
  </si>
  <si>
    <t>NGO/Think Tank</t>
  </si>
  <si>
    <t>PT. BIOPS Agrotekno Indonesia</t>
  </si>
  <si>
    <t>Bima Laga</t>
  </si>
  <si>
    <t>Hijup &amp; Indonesia E-Commerce Association (idEA)</t>
  </si>
  <si>
    <t>Private Sector &amp; Association</t>
  </si>
  <si>
    <t>Tubagus Arie Rukmantara</t>
  </si>
  <si>
    <t>UNICEF</t>
  </si>
  <si>
    <t>Randy Jusuf</t>
  </si>
  <si>
    <t>Google Indonesia</t>
  </si>
  <si>
    <t>Nisrina Nafisah</t>
  </si>
  <si>
    <t>Kementerian Luar Negeri Indonesia</t>
  </si>
  <si>
    <t>Isma Novitasari Yusadiredja</t>
  </si>
  <si>
    <t>Global Linguist Consulting</t>
  </si>
  <si>
    <t>Juji Inc.</t>
  </si>
  <si>
    <t>Bank Indonesia</t>
  </si>
  <si>
    <t>Rafi Eranda</t>
  </si>
  <si>
    <t>Embassy of Colombia in Jakarta</t>
  </si>
  <si>
    <t>Nurul Auliyaa Bahri</t>
  </si>
  <si>
    <t>Komunita Kemenkeu</t>
  </si>
  <si>
    <t>Dr. Eka Nugraha Putra</t>
  </si>
  <si>
    <t>Jindal Global Law School (JGLS) &amp; Università degli Studi di Milano</t>
  </si>
  <si>
    <t>School/University</t>
  </si>
  <si>
    <t>Aristyo Wijaya</t>
  </si>
  <si>
    <t>PT. Inovastek Glomatra Indonesia</t>
  </si>
  <si>
    <t>Immigration Analyst at Kementerian Hukum dan Hak Asasi Manusia Republik Indonesia</t>
  </si>
  <si>
    <t>Official Instagram account of the Indonesian Climate Change Resource Center [ ICCRC ]. Advancing environmental justice through climate action.</t>
  </si>
  <si>
    <t>Founder of Orangutan Land Trust and Borneo Orangutan Survival UK. Saving orangutans for 25+ years. Forests. For Orangutans. Forever. http://forests4orangutans.org</t>
  </si>
  <si>
    <t>Enabling sustainable solutions for the long-term survival of the orangutan in the wild by ensuring safe areas of forest for their continued existence.</t>
  </si>
  <si>
    <t>Social entrepreneur | Clinical Psychologist | Cofounder 
@embrace_lebanon 
| Tweeting about Lebanon, mental health and social justice</t>
  </si>
  <si>
    <t>Choosing Sustainable Palm Oil in Europe will help: protect rainforests, safequard its vulnerable biodiversity, create fair socio-economic conditions.</t>
  </si>
  <si>
    <t>Non Profit | Rural woman &amp; youth | Development | Agribusiness | Agri-insurance &amp; Seed Technology | Smallholder Farmers 
www.agrisustineri.org</t>
  </si>
  <si>
    <t>Akun resmi Serikat Merdeka Sejahtera (SEMESTA), serikat buruh yang berbasis di Daerah Istimewa Yogyakarta. Kontak via DM atau link tertera: linktr.ee/SemestaBuruh</t>
  </si>
  <si>
    <t>Pusat Studi Kebijakan Publik, Universitas Katolik Indonesia Atma Jaya Jakarta. "Be Digital, Go Global, Build Society". Est 2017.</t>
  </si>
  <si>
    <t>Non Profit | Rural woman &amp; youth | Development | Agribusiness | Agri-insurance &amp; Seed Technology | Smallholder Farmers
www.agrisustineri.org</t>
  </si>
  <si>
    <t>Public Policy &amp; Government Relations | Regulatory Affairs</t>
  </si>
  <si>
    <t>Business &amp; Management Consulting | Project Management | Analytics and Research | Australia-Indonesia-ASEAN</t>
  </si>
  <si>
    <t>Policy Director at Indonesia FinTech Association | Adjunct Lecturer at PKN STAN</t>
  </si>
  <si>
    <t>Building resilient communities via research and community empowerment activities in reducing disaster risk, and disasters caused by climate change. 
linktr.ee/iresgeneration</t>
  </si>
  <si>
    <t>Kolaborasi untuk percepatan inovasi Kecerdasan Artifisial Indonesia</t>
  </si>
  <si>
    <t>Communication Specialist | Government Relation | Education Policy Specialist</t>
  </si>
  <si>
    <t>AVP of Synergy @ Ayoconnect | Ex-Traveloka | Ex-BRI</t>
  </si>
  <si>
    <t>✔Enterprise LTE/5G, Industrial IoT Apps, and Smart City Solutions. ✔15Y Exp: Product &amp; Solutions Advisor, Business Development. ✔Certified Marketer. Licensed Engineer. Global Executive MBA.</t>
  </si>
  <si>
    <t>Founder &amp; CEO at Iphamar</t>
  </si>
  <si>
    <t>Chief Technology Officer at JULO</t>
  </si>
  <si>
    <t>CTO at Traveloka</t>
  </si>
  <si>
    <t>An Economic Think Tank based in Jakarta || www.indef.or.id</t>
  </si>
  <si>
    <t>Co-founder - PT. BIOPS Agrotekno Indonesia</t>
  </si>
  <si>
    <t>CEO Hijup &amp; Chairman Indonesia E-Commerce Association (idEA)</t>
  </si>
  <si>
    <t>Chief of Field Office</t>
  </si>
  <si>
    <t>Junior Diplomat Candidate at the Ministry of Foreign Affairs of the Republic of Indonesia</t>
  </si>
  <si>
    <t>Evaluation Consultant ; Mixed-methods researcher; MD</t>
  </si>
  <si>
    <t>Combine the power of generative AI and cognitive intelligence to auto-generate empathetic and responsible AI chatbots</t>
  </si>
  <si>
    <t>Small Business Development</t>
  </si>
  <si>
    <t>Officer for the Embassy of Colombia in Jakarta</t>
  </si>
  <si>
    <t>Regional Chairman of #UangKita Community Ministry of Finance - Vice Chairman of STIA LAN English Club - Undergraduate Student of State Development Administration</t>
  </si>
  <si>
    <t>Assistant Professor at Jindal Global Law School | International Research Fellow at the ISLC at University of Milan</t>
  </si>
  <si>
    <t>Director at PT. Inovastek Glomatra Indonesia | Climate and Sustainability Expert</t>
  </si>
  <si>
    <t>https://www.linkedin.com/posts/cips-indonesia_beras-kedelai-hargapangan-activity-7067409007006666752-ZDEM?utm_source=share&amp;utm_medium=member_desktop</t>
  </si>
  <si>
    <t xml:space="preserve">https://www.instagram.com/iccrc_official/ </t>
  </si>
  <si>
    <t>https://twitter.com/cips_id/status/1666674814390788096?s=20</t>
  </si>
  <si>
    <t>https://twitter.com/cips_id/status/1666674817687486465?s=20</t>
  </si>
  <si>
    <t>https://twitter.com/cips_id/status/1666674819709177856?s=20</t>
  </si>
  <si>
    <t>https://twitter.com/cips_id/status/1666674821617586177?s=20</t>
  </si>
  <si>
    <t>https://twitter.com/cips_id/status/1666674823551148032?s=20</t>
  </si>
  <si>
    <t>https://twitter.com/cips_id/status/1666674825388228608?s=20</t>
  </si>
  <si>
    <t>https://twitter.com/cips_id/status/1666674827271491585?s=20</t>
  </si>
  <si>
    <t>https://twitter.com/cips_id/status/1666674829397983232?s=20</t>
  </si>
  <si>
    <t>https://twitter.com/MiaAtoui?s=20</t>
  </si>
  <si>
    <t>https://twitter.com/PalmChoice?s=20</t>
  </si>
  <si>
    <t>https://www.instagram.com/p/CtGJ5i-PU5m/?utm_source=ig_web_copy_link&amp;igshid=MzRlODBiNWFlZA==</t>
  </si>
  <si>
    <t>https://twitter.com/cips_id/status/1669253607009689600?s=20</t>
  </si>
  <si>
    <t>https://twitter.com/SemestaBuruh?s=20</t>
  </si>
  <si>
    <t>https://twitter.com/ipp_atmajaya?s=20</t>
  </si>
  <si>
    <t>https://www.instagram.com/p/Ctsx0obvxHk/?utm_source=ig_web_copy_link&amp;igshid=MzRlODBiNWFlZA==</t>
  </si>
  <si>
    <t>https://www.linkedin.com/posts/cips-indonesia_joincips-as-agriculture-economist-activity-7072845091861614592-UlyB?utm_source=share&amp;utm_medium=member_desktop</t>
  </si>
  <si>
    <t>https://www.linkedin.com/posts/cips-indonesia_cips-commentary-masalah-biaya-logistik-beras-activity-7069593363154440192-axpm?utm_source=share&amp;utm_medium=member_desktop</t>
  </si>
  <si>
    <t>https://www.linkedin.com/posts/cips-indonesia_makalahkebijakancips-cipsexpertopinion-minyaksawit-activity-7071366758934188032-6fko?utm_source=share&amp;utm_medium=member_desktop</t>
  </si>
  <si>
    <t>https://www.linkedin.com/feed/update/urn:li:activity:7072829895021613056?utm_source=share&amp;utm_medium=member_desktop</t>
  </si>
  <si>
    <t>https://www.instagram.com/iresgeneration/</t>
  </si>
  <si>
    <t>https://www.linkedin.com/feed/update/urn:li:activity:7080424720923324416</t>
  </si>
  <si>
    <t>https://www.linkedin.com/feed/update/urn:li:activity:7080032137260793856</t>
  </si>
  <si>
    <t>https://www.linkedin.com/feed/update/urn:li:activity:7079367874099716096</t>
  </si>
  <si>
    <t>https://www.linkedin.com/feed/update/urn:li:activity:7079005367564730368</t>
  </si>
  <si>
    <t>https://www.linkedin.com/feed/update/urn:li:activity:7078978032895471616</t>
  </si>
  <si>
    <t>https://www.linkedin.com/feed/update/urn:li:activity:7077927463762231296</t>
  </si>
  <si>
    <t>https://www.linkedin.com/feed/update/urn:li:activity:7077212268983193600</t>
  </si>
  <si>
    <t>https://www.linkedin.com/feed/update/urn:li:activity:7076468681781698560</t>
  </si>
  <si>
    <t>https://www.linkedin.com/posts/cips-indonesia_cips-commentary-kecerdasan-buatan-di-sektor-activity-7072121417214873600-hCoV?utm_source=share&amp;utm_medium=member_desktop</t>
  </si>
  <si>
    <t>#CIPSBertanya: ChatGPT</t>
  </si>
  <si>
    <t>https://youtube.com/shorts/CCNMiGGVo48</t>
  </si>
  <si>
    <t>Teaser Podcast NGOPI Bareng CIPS: AI</t>
  </si>
  <si>
    <t>27 Juli 2023</t>
  </si>
  <si>
    <t>https://youtube.com/shorts/Jp1pkeQVFv4</t>
  </si>
  <si>
    <t>26 Juni 2023</t>
  </si>
  <si>
    <t>26 Mei 2023</t>
  </si>
  <si>
    <t>https://www.instagram.com/reel/CrfKH3GpcIR/</t>
  </si>
  <si>
    <t>Podcast NGOPI Bareng CIPS Eps 5: AI</t>
  </si>
  <si>
    <t>https://www.instagram.com/reel/Ct8OvKJJVQ8/</t>
  </si>
  <si>
    <t>DigiWeek + MAPAN</t>
  </si>
  <si>
    <t>New GA</t>
  </si>
  <si>
    <t>DigiWeek 2023: Commentary Kesenjangan Digital di Daerah Pedesaan</t>
  </si>
  <si>
    <t>Twitter Approach: Hilirisasi</t>
  </si>
  <si>
    <t>CIPS Commentary: Agritech</t>
  </si>
  <si>
    <t>CIPS at DTCX Event</t>
  </si>
  <si>
    <t>Wed-5PM</t>
  </si>
  <si>
    <t>Fri-4PM</t>
  </si>
  <si>
    <t>https://youtube.com/shorts/f29WYdfeViw</t>
  </si>
  <si>
    <t>https://youtu.be/YrNi3r1bYW8</t>
  </si>
  <si>
    <t>https://youtube.com/shorts/T9Z6uBbzuG4</t>
  </si>
  <si>
    <t>MAPAN Eps 1: Pangan Bergizi</t>
  </si>
  <si>
    <t>Trailer MAPAN Eps 1: Pangan Bergizi</t>
  </si>
  <si>
    <t>Trailer MAPAN Eps 2: Logistik</t>
  </si>
  <si>
    <t>MAPAN Eps 2: Logistik</t>
  </si>
  <si>
    <t>https://youtu.be/Xlg2VPeimvM</t>
  </si>
  <si>
    <t>MAPAN Eps 3: Kelapa Sawit</t>
  </si>
  <si>
    <t>https://youtu.be/M45qFsRqH-8</t>
  </si>
  <si>
    <t>Trailer MAPAN Esp 4: Petani Sejahtera</t>
  </si>
  <si>
    <t>https://youtube.com/shorts/VNmncQwt_3Q</t>
  </si>
  <si>
    <t>MAPAN Eps 4:Petani Sejahtera</t>
  </si>
  <si>
    <t>https://youtu.be/x5LTzko76WU</t>
  </si>
  <si>
    <t>Trailer MAPAN Eps 5: Agritech</t>
  </si>
  <si>
    <t>https://youtube.com/shorts/Ikf0Oa0oKZY</t>
  </si>
  <si>
    <t>MAPAN Eps 5: Agritech</t>
  </si>
  <si>
    <t>https://youtu.be/bMvqiHotp2A</t>
  </si>
  <si>
    <t>https://www.instagram.com/reel/CuO7Njlu-g6/</t>
  </si>
  <si>
    <t>https://www.instagram.com/reel/CuWsRjJvxOQ/</t>
  </si>
  <si>
    <t>https://www.instagram.com/reel/Cuoz_S5RQHN/</t>
  </si>
  <si>
    <t>Trailer MAPAN Eps 3: Kelapa Sawit</t>
  </si>
  <si>
    <t>https://www.instagram.com/reel/Cu6q8RJPq3i/</t>
  </si>
  <si>
    <t>Trailer MAPAN Eps 4: Petani Sejahtera</t>
  </si>
  <si>
    <t>00:0018</t>
  </si>
  <si>
    <t>https://www.instagram.com/reel/CvMseQyPpK_/</t>
  </si>
  <si>
    <t>Ima (Rahimah) Abdulrahim</t>
  </si>
  <si>
    <t>Cerita Caravan (The Caravanserai Collective) &amp; U.S.-Indonesia Society (USINDO)</t>
  </si>
  <si>
    <t>Community Service &amp; NGO</t>
  </si>
  <si>
    <t>Ayu Azhari</t>
  </si>
  <si>
    <t>Actress</t>
  </si>
  <si>
    <t>Equalita Official</t>
  </si>
  <si>
    <t>Direktorat PMSE dan Perdagangan Jasa (Kementerian Perdagangan Indonesia)</t>
  </si>
  <si>
    <t>Lindungihutan</t>
  </si>
  <si>
    <t>Environmental Service</t>
  </si>
  <si>
    <t>Environtment</t>
  </si>
  <si>
    <t>Febyola Veneta</t>
  </si>
  <si>
    <t>Akulaku</t>
  </si>
  <si>
    <t>CUTS Institute for Regulation and Competition (CIRC)</t>
  </si>
  <si>
    <t>Destry Annasari</t>
  </si>
  <si>
    <t>Kementerian Kooperasi dan UKM</t>
  </si>
  <si>
    <t>Loic Porcheron</t>
  </si>
  <si>
    <t>Airbus Korea</t>
  </si>
  <si>
    <t>Nor Anisa</t>
  </si>
  <si>
    <t>East West Center</t>
  </si>
  <si>
    <t>Academia</t>
  </si>
  <si>
    <t>Diandra Al Dilla</t>
  </si>
  <si>
    <t>Ario Seno</t>
  </si>
  <si>
    <t>BAKAMLA RI</t>
  </si>
  <si>
    <t>WeSpeakUp.org</t>
  </si>
  <si>
    <t>Center for Religious Policy Studies Indonesia</t>
  </si>
  <si>
    <t>INDONESIA SERVICES DIALOGUE COUNCIL</t>
  </si>
  <si>
    <t>What is Up, Indonesia? (WIUI)</t>
  </si>
  <si>
    <t>Online Media</t>
  </si>
  <si>
    <t>ChildFund International di Indonesia 🇮🇩</t>
  </si>
  <si>
    <t>Gerakan Membangun Bangsa Indonesia</t>
  </si>
  <si>
    <t>Abigail Limuria</t>
  </si>
  <si>
    <t>What is Up, Indonesia? (WIUI) &amp; Bijak Memilih</t>
  </si>
  <si>
    <t>Badan Pangan Nasional (BAPANAS)</t>
  </si>
  <si>
    <t>Jeff Buchan</t>
  </si>
  <si>
    <t>Google</t>
  </si>
  <si>
    <t>Antoine Devoucoux du Buysson</t>
  </si>
  <si>
    <t>HCERES</t>
  </si>
  <si>
    <t>Academia/Higher Education</t>
  </si>
  <si>
    <t>GIZ Indonesia &amp; ASEAN</t>
  </si>
  <si>
    <t>ChildFund International in Indonesia</t>
  </si>
  <si>
    <t>Tech for Good Institute</t>
  </si>
  <si>
    <t>Storyteller | Social Activator | Democracy Warrior &amp; Human Rights Defender | Muslim Feminist | avid traveller | coffee &amp; food enthusiast | x-Meta 
www.linkedin.com/in/imaabdul</t>
  </si>
  <si>
    <t>Actress, Performer,Entertainer. 
linktr.ee/AyuAzhari</t>
  </si>
  <si>
    <t>Official Instagram Account of the Equalita | 
We are working to achieve a equal right - equal opportunity, inclusive and beatiful word for everyone. 
www.equalita.id</t>
  </si>
  <si>
    <t>Akun Resmi Direktorat Perdagangan Melalui Sistem Elektronik dan Perdagangan Jasa 
Direktorat Jenderal Perdagangan Dalam Negeri 
Kementerian Perdagangan</t>
  </si>
  <si>
    <t>Environmental Service 
Startup galang dana, donasi online dan kerjasama untuk penghijauan di 45+ daerah. 
Bersama Menghijaukan Indonesia 🌳 
lindungihutan.com/mulai</t>
  </si>
  <si>
    <t>Director at Indonesia FinTech Association | Adjunct Lecturer at PKN STAN</t>
  </si>
  <si>
    <t>Head of Business Development at Akulaku</t>
  </si>
  <si>
    <t>Think Tank - Public policy | Competition Law | Digital Economy | Market Regulation | Sustainable Infrastructure | PPP (Public-Private Partnership)</t>
  </si>
  <si>
    <t>CEO &amp; Founder Powerwork Fitness | Global Sponsorship Acquisition | Business Development Advisor | International MICE Organiser</t>
  </si>
  <si>
    <t>Director of Business Consulting and Mentoring at Ministry of Cooperatives and SMEs of The Republic of Indonesia</t>
  </si>
  <si>
    <t>Airbus Chief Representative in Korea and Managing Director of Airbus Korea &amp; Airbus Helicopters Korea</t>
  </si>
  <si>
    <t>YSEALI Academic Fellowship on Environmental Issues | Co-Founder of EWC Innovation Corps | Youth Biodiversity Leaders 23</t>
  </si>
  <si>
    <t>Planning Analyst at B A P P E N A S (Indonesian Ministry of National Development Planning)</t>
  </si>
  <si>
    <t>Policy Consultant| Qualitative Research Enthusiast| Normative Law Research Enthusiast|</t>
  </si>
  <si>
    <t>Movement Accelerator for Social Change #SuaraKitaPenting 
wespeakup.org</t>
  </si>
  <si>
    <t>creps II Center for Religious Policy Studies II Indonesia</t>
  </si>
  <si>
    <t>The Indonesian Institute (TII) adalah lembaga penelitian kebijakan publik (Center for Public Policy Research) yang didirikan sejak 21 Oktober 2004 
theindonesianinstitute.com</t>
  </si>
  <si>
    <t xml:space="preserve">The Indonesian Institute (TII) adalah lembaga penelitian kebijakan publik (Center for Public Policy Research) yang didirikan sejak 21 Oktober 2004
theindonesianinstitute.com </t>
  </si>
  <si>
    <t>Promoting growth and greater efficiency of Indonesia services sectors. 
Contact us: info@isd-indonesia.org
https://linkedin.com/company/isd-council/</t>
  </si>
  <si>
    <t>Spoon-feeding Indonesian sociopolitics in English &amp; memes, one 🧵 at a time | 
@bijakmemilihid 
| NOT a newsite! Prone to bias &amp; error, verify everything! 🍉</t>
  </si>
  <si>
    <t>Bringing emerging market voices into global discourse on democracy. A global initiative of 
@CIPEglobal 
. 62 members in 39 countries.</t>
  </si>
  <si>
    <t>NGO yang fokus pada pemenuhan hak anak 🧒🏽👦🏻👧🏾 
Anggota 
@ChildFund 
Alliance</t>
  </si>
  <si>
    <t>doing stuff in 
@wiuindonesia 
@bijakmemilihid</t>
  </si>
  <si>
    <t>Official Twitter of Idekonomi: Podcast Ekonomi Indonesia.
Membumikan isu ekonomi, menjembatani awam dan ahli.
Dengarkan podcast kami di http://bit.ly/spotify-idekon…</t>
  </si>
  <si>
    <t>Toward Strengthening Civil Society and Promoting an Open Society in Indonesia</t>
  </si>
  <si>
    <t>Advisor to the President Director di PT Pupuk Sriwidjaja Palembang</t>
  </si>
  <si>
    <t>Head of Global Partnerships &amp; Strategic Investments at Google</t>
  </si>
  <si>
    <t>Managing Director - Indonesia at Google</t>
  </si>
  <si>
    <t>Haut Conseil de l'évaluation de la recherche et de l'enseignement supérieur (Hcéres)</t>
  </si>
  <si>
    <t>We work to shape a future worth living around the world.</t>
  </si>
  <si>
    <t>Child development organization, member of ChildFund Alliance.</t>
  </si>
  <si>
    <t>Leveraging the promise of technology to advance inclusive, equitable, and sustainable growth in Southeast Asia</t>
  </si>
  <si>
    <t>https://www.instagram.com/imaabdul/</t>
  </si>
  <si>
    <t>https://www.instagram.com/ayukhadijahazhari/</t>
  </si>
  <si>
    <t>https://www.instagram.com/equalita.official/</t>
  </si>
  <si>
    <t>https://www.instagram.com/p/Culpr0txC_E/?utm_source=ig_web_copy_link&amp;igshid=MzRlODBiNWFlZA==</t>
  </si>
  <si>
    <t>https://www.instagram.com/lindungihutan/</t>
  </si>
  <si>
    <t>https://www.linkedin.com/posts/cips-indonesia_cips-commentary-kebocoran-data-dan-transformasi-activity-7086585318878969856-hjbF?utm_source=share&amp;utm_medium=member_desktop</t>
  </si>
  <si>
    <t>https://www.linkedin.com/posts/cips-indonesia_digiweek2023-digiweek2023-digiweek2023-activity-7083958011819421696-wsyj?utm_source=share&amp;utm_medium=member_desktop</t>
  </si>
  <si>
    <t>https://www.linkedin.com/posts/cips-indonesia_cips-commentary-kepemimpinan-indonesia-di-activity-7084848878457401344-DL35?utm_source=share&amp;utm_medium=member_desktop</t>
  </si>
  <si>
    <t>https://www.linkedin.com/posts/cips-indonesia_digiweek2023-activity-7085165961862918144-9y-b?utm_source=share&amp;utm_medium=member_desktop</t>
  </si>
  <si>
    <t>https://www.linkedin.com/posts/cips-indonesia_cips-commentary-kesenjangan-digital-di-daerah-activity-7084124097877606400-BibI?utm_source=share&amp;utm_medium=member_desktop</t>
  </si>
  <si>
    <t>https://www.instagram.com/wespeakuporg/</t>
  </si>
  <si>
    <t>https://www.instagram.com/creps.indonesia/</t>
  </si>
  <si>
    <t>https://www.instagram.com/p/CuqZsMXyspT/?utm_source=ig_web_copy_link</t>
  </si>
  <si>
    <t>https://www.instagram.com/p/Cu1ViiDpE4s/?utm_source=ig_web_copy_link&amp;igshid=MzRlODBiNWFlZA==</t>
  </si>
  <si>
    <t>https://twitter.com/cips_id/status/1679808090961768450?s=20</t>
  </si>
  <si>
    <t>https://twitter.com/cips_id/status/1679808093918736384?s=20</t>
  </si>
  <si>
    <t>https://twitter.com/ISDialogue/status/1679810217851355138?s=20</t>
  </si>
  <si>
    <t>https://twitter.com/cips_id/status/1678632110305820672?s=20</t>
  </si>
  <si>
    <t>https://twitter.com/cips_id/status/1678632107533299714?s=20</t>
  </si>
  <si>
    <t>https://twitter.com/cips_id/status/1678343390466035714?s=20</t>
  </si>
  <si>
    <t>https://twitter.com/wiuindonesia/status/1678301420066570240?s=20</t>
  </si>
  <si>
    <t>https://twitter.com/cips_id/status/1678286526583799808?s=20</t>
  </si>
  <si>
    <t>https://twitter.com/cips_id/status/1675830331457548288?s=20</t>
  </si>
  <si>
    <t>https://twitter.com/ChildFundIndo?s=20</t>
  </si>
  <si>
    <t>https://twitter.com/cips_id/status/1678007965947940865?s=20</t>
  </si>
  <si>
    <t>https://twitter.com/cips_id/status/1676909050225901570?s=20</t>
  </si>
  <si>
    <t>https://twitter.com/cips_id/status/1676909053392601088?s=20</t>
  </si>
  <si>
    <t>https://twitter.com/cips_id/status/1676505251913027584?s=20</t>
  </si>
  <si>
    <t>https://twitter.com/cips_id/status/1676505247836151808?s=20</t>
  </si>
  <si>
    <t>https://twitter.com/cips_id/status/1676505245017579520?s=20</t>
  </si>
  <si>
    <t>https://twitter.com/cips_id/status/1676864173240877056?s=20</t>
  </si>
  <si>
    <t>https://twitter.com/Idekonomi_id/status/1676600585565401089?s=20</t>
  </si>
  <si>
    <t>https://twitter.com/cips_id/status/1676093563657138178?s=20</t>
  </si>
  <si>
    <t>https://twitter.com/cips_id/status/1675704388609003520?s=20</t>
  </si>
  <si>
    <t>https://twitter.com/TifaFoundation/status/1675725167765643264?s=20</t>
  </si>
  <si>
    <t>https://twitter.com/cips_id/status/1673994923727806464?s=20</t>
  </si>
  <si>
    <t>https://www.linkedin.com/posts/cips-indonesia_digiweek2023-activity-7084758635666436096-vGrX?utm_source=share&amp;utm_medium=member_desktop</t>
  </si>
  <si>
    <t>https://www.linkedin.com/posts/cips-indonesia_digiweek2023-digiweek2023-digiweek2023-activity-7079367874099716096-1zRA?utm_source=share&amp;utm_medium=member_desktop</t>
  </si>
  <si>
    <t>https://www.linkedin.com/posts/giz-indonesia-asean_digiweek-digiweek-digiweek-activity-7084380909503709184-vKfj?utm_source=share&amp;utm_medium=member_desktop</t>
  </si>
  <si>
    <t>https://www.linkedin.com/posts/childfund-indonesia_digiweek2023-digitalliteracy-activity-7084081434390380544-Huf2?utm_source=share&amp;utm_medium=member_desktop</t>
  </si>
  <si>
    <t>https://www.linkedin.com/posts/techforgoodinstitute_digiweek2023-digiweek2023-techforgood-activity-7082900694214602754-DdR-?utm_source=share&amp;utm_medium=member_desktop</t>
  </si>
  <si>
    <t>https://www.linkedin.com/posts/techforgoodinstitute_digiweek-digiweek-digitaleconomy-activity-7082653530930499584-LdIt?utm_source=share&amp;utm_medium=member_desktop</t>
  </si>
  <si>
    <t>IdeA</t>
  </si>
  <si>
    <t>Trade</t>
  </si>
  <si>
    <t>&amp; Politics</t>
  </si>
  <si>
    <t xml:space="preserve">Website
Website visitors slightly increase, however the page time and avg is slightly decrease as the visitors mostly view the digiweek page to register. 
The improvement of website by making bio page and upload policy briefs are still continute. we started this early of august.
Newsletter
Number of subsribers especially the indonesia increasing. It is from the digiweek registrants that ask to subscribe ours.
</t>
  </si>
  <si>
    <r>
      <rPr>
        <b/>
        <sz val="13"/>
        <color theme="1"/>
        <rFont val="Calibri"/>
        <family val="2"/>
      </rPr>
      <t>Website</t>
    </r>
    <r>
      <rPr>
        <sz val="13"/>
        <color theme="1"/>
        <rFont val="Calibri"/>
        <family val="2"/>
      </rPr>
      <t xml:space="preserve">
Website visitors slightly increase, however the page time and avg is slightly decrease as the visitors mostly view the digiweek page to register. 
The improvement of website by making bio page and upload policy briefs are still continute. we started this early of august.
</t>
    </r>
    <r>
      <rPr>
        <b/>
        <sz val="13"/>
        <color theme="1"/>
        <rFont val="Calibri"/>
        <family val="2"/>
      </rPr>
      <t>Newsletter</t>
    </r>
    <r>
      <rPr>
        <sz val="13"/>
        <color theme="1"/>
        <rFont val="Calibri"/>
        <family val="2"/>
      </rPr>
      <t xml:space="preserve">
Number of subsribers especially the indonesia increasing. It is from the digiweek registrants that ask to subscribe ours.
</t>
    </r>
  </si>
  <si>
    <r>
      <rPr>
        <b/>
        <sz val="13"/>
        <color theme="1"/>
        <rFont val="Calibri"/>
        <family val="2"/>
      </rPr>
      <t>Publications</t>
    </r>
    <r>
      <rPr>
        <sz val="13"/>
        <color theme="1"/>
        <rFont val="Calibri"/>
        <family val="2"/>
      </rPr>
      <t xml:space="preserve">
the number of publications downloads and views is decreasing as we focus too much promoting DigiWeek 2023.
</t>
    </r>
    <r>
      <rPr>
        <b/>
        <sz val="13"/>
        <color theme="1"/>
        <rFont val="Calibri"/>
        <family val="2"/>
      </rPr>
      <t>Video</t>
    </r>
    <r>
      <rPr>
        <sz val="13"/>
        <color theme="1"/>
        <rFont val="Calibri"/>
        <family val="2"/>
      </rPr>
      <t xml:space="preserve">
The numbers of video views are increasing to more thank 300% because we posted a lot of videos from MAPAN and DigiWeek 2023. It shows that more video will get more views, but the format should be shorter and simple.</t>
    </r>
  </si>
  <si>
    <t>Publications
the number of publications downloads and views is decreasing as we focus too much promoting DigiWeek 2023.
Video
The numbers of video views are increasing to more thank 300% because we posted a lot of videos from MAPAN and DigiWeek 2023. It shows that more video will get more views, but the format should be shorter and simple.</t>
  </si>
  <si>
    <t>20230823 06:57</t>
  </si>
  <si>
    <t xml:space="preserve">Thread Live Tweet #CIPSEvent Petani </t>
  </si>
  <si>
    <t>MAPAN</t>
  </si>
  <si>
    <t>#BehindtheStudy: Overview</t>
  </si>
  <si>
    <t>Property Rights and Deforestation Implementing Community Forestry in Indonesia: Tale of Two Villages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</si>
</sst>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409]mmm/yy;@"/>
    <numFmt numFmtId="166" formatCode="[$-409]d/mmm/yy;@"/>
    <numFmt numFmtId="167" formatCode="0.0%"/>
    <numFmt numFmtId="168" formatCode="[$-409]dd/mmm/yy;@"/>
    <numFmt numFmtId="169" formatCode="[$-409]mmm\-yy;@"/>
    <numFmt numFmtId="170" formatCode="h:mm:ss;@"/>
  </numFmts>
  <fonts count="87">
    <font>
      <sz val="11"/>
      <color theme="1"/>
      <name val="Calibri"/>
      <family val="2"/>
      <scheme val="minor"/>
    </font>
    <font>
      <b/>
      <sz val="20"/>
      <color theme="1"/>
      <name val="Calibri"/>
      <family val="2"/>
      <scheme val="minor"/>
    </font>
    <font>
      <b/>
      <sz val="11"/>
      <color theme="1"/>
      <name val="Calibri"/>
      <family val="2"/>
      <scheme val="minor"/>
    </font>
    <font>
      <sz val="11"/>
      <color rgb="FF000000"/>
      <name val="Calibri"/>
      <family val="2"/>
      <scheme val="minor"/>
    </font>
    <font>
      <u/>
      <sz val="11"/>
      <color theme="10"/>
      <name val="Calibri"/>
      <family val="2"/>
      <scheme val="minor"/>
    </font>
    <font>
      <sz val="12"/>
      <color rgb="FF000000"/>
      <name val="Calibri"/>
      <family val="2"/>
    </font>
    <font>
      <b/>
      <sz val="20"/>
      <color rgb="FFC00000"/>
      <name val="Calibri"/>
      <family val="2"/>
      <scheme val="minor"/>
    </font>
    <font>
      <sz val="11"/>
      <color theme="2" tint="-0.749992370372631"/>
      <name val="Calibri"/>
      <family val="2"/>
      <scheme val="minor"/>
    </font>
    <font>
      <b/>
      <sz val="20"/>
      <name val="Calibri"/>
      <family val="2"/>
      <scheme val="minor"/>
    </font>
    <font>
      <i/>
      <sz val="11"/>
      <color theme="2" tint="-0.499984740745262"/>
      <name val="Calibri"/>
      <family val="2"/>
      <scheme val="minor"/>
    </font>
    <font>
      <b/>
      <sz val="11"/>
      <color theme="0"/>
      <name val="Calibri"/>
      <family val="2"/>
      <scheme val="minor"/>
    </font>
    <font>
      <i/>
      <sz val="12"/>
      <color theme="2" tint="-0.499984740745262"/>
      <name val="Calibri"/>
      <family val="2"/>
      <scheme val="minor"/>
    </font>
    <font>
      <sz val="11"/>
      <color theme="0"/>
      <name val="Calibri"/>
      <family val="2"/>
      <scheme val="minor"/>
    </font>
    <font>
      <b/>
      <sz val="11"/>
      <name val="Calibri"/>
      <family val="2"/>
      <scheme val="minor"/>
    </font>
    <font>
      <sz val="11"/>
      <name val="Calibri"/>
      <family val="2"/>
      <scheme val="minor"/>
    </font>
    <font>
      <sz val="10"/>
      <color theme="1"/>
      <name val="Calibri"/>
      <family val="2"/>
    </font>
    <font>
      <sz val="10"/>
      <color rgb="FF000000"/>
      <name val="Calibri"/>
      <family val="2"/>
    </font>
    <font>
      <sz val="11"/>
      <color theme="1"/>
      <name val="Calibri"/>
      <family val="2"/>
      <scheme val="minor"/>
    </font>
    <font>
      <sz val="8"/>
      <name val="Calibri"/>
      <family val="2"/>
      <scheme val="minor"/>
    </font>
    <font>
      <b/>
      <i/>
      <sz val="14"/>
      <color rgb="FFFF0000"/>
      <name val="Calibri"/>
      <family val="2"/>
      <scheme val="minor"/>
    </font>
    <font>
      <b/>
      <sz val="28"/>
      <color theme="1"/>
      <name val="Calibri"/>
      <family val="2"/>
    </font>
    <font>
      <sz val="20"/>
      <color rgb="FF000000"/>
      <name val="Calibri"/>
      <family val="2"/>
    </font>
    <font>
      <sz val="26"/>
      <color theme="1"/>
      <name val="Calibri"/>
      <family val="2"/>
    </font>
    <font>
      <i/>
      <sz val="20"/>
      <color theme="0"/>
      <name val="Calibri"/>
      <family val="2"/>
    </font>
    <font>
      <i/>
      <sz val="26"/>
      <color theme="0"/>
      <name val="Calibri"/>
      <family val="2"/>
    </font>
    <font>
      <sz val="36"/>
      <color theme="0"/>
      <name val="Calibri"/>
      <family val="2"/>
    </font>
    <font>
      <i/>
      <sz val="36"/>
      <color theme="0"/>
      <name val="Calibri"/>
      <family val="2"/>
    </font>
    <font>
      <sz val="13"/>
      <color theme="1"/>
      <name val="Calibri"/>
      <family val="2"/>
    </font>
    <font>
      <sz val="14"/>
      <color rgb="FF000000"/>
      <name val="Calibri"/>
      <family val="2"/>
    </font>
    <font>
      <sz val="10"/>
      <color theme="1"/>
      <name val="Calibri"/>
      <family val="2"/>
      <scheme val="minor"/>
    </font>
    <font>
      <sz val="10"/>
      <color theme="0"/>
      <name val="Calibri"/>
      <family val="2"/>
      <scheme val="minor"/>
    </font>
    <font>
      <b/>
      <sz val="10"/>
      <color theme="1"/>
      <name val="Calibri"/>
      <family val="2"/>
      <scheme val="minor"/>
    </font>
    <font>
      <sz val="11"/>
      <color rgb="FFFF0000"/>
      <name val="Calibri"/>
      <family val="2"/>
      <scheme val="minor"/>
    </font>
    <font>
      <sz val="12"/>
      <color theme="1"/>
      <name val="Calibri"/>
      <family val="1"/>
      <charset val="2"/>
    </font>
    <font>
      <sz val="12"/>
      <color theme="1"/>
      <name val="Calibri"/>
      <family val="2"/>
      <scheme val="minor"/>
    </font>
    <font>
      <b/>
      <sz val="16"/>
      <name val="Calibri"/>
      <family val="2"/>
      <scheme val="minor"/>
    </font>
    <font>
      <b/>
      <sz val="11"/>
      <color theme="2" tint="-0.499984740745262"/>
      <name val="Calibri"/>
      <family val="2"/>
      <scheme val="minor"/>
    </font>
    <font>
      <b/>
      <sz val="11"/>
      <color rgb="FF0070C0"/>
      <name val="Calibri"/>
      <family val="2"/>
      <scheme val="minor"/>
    </font>
    <font>
      <b/>
      <sz val="14"/>
      <color theme="2" tint="-0.499984740745262"/>
      <name val="Calibri"/>
      <family val="2"/>
      <scheme val="minor"/>
    </font>
    <font>
      <i/>
      <sz val="10"/>
      <color theme="2" tint="-0.499984740745262"/>
      <name val="Calibri"/>
      <family val="2"/>
      <scheme val="minor"/>
    </font>
    <font>
      <i/>
      <sz val="11"/>
      <color theme="0"/>
      <name val="Calibri"/>
      <family val="2"/>
      <scheme val="minor"/>
    </font>
    <font>
      <b/>
      <sz val="9"/>
      <color theme="2" tint="-0.499984740745262"/>
      <name val="Calibri"/>
      <family val="2"/>
      <scheme val="minor"/>
    </font>
    <font>
      <b/>
      <sz val="16"/>
      <color rgb="FF82151A"/>
      <name val="Calibri"/>
      <family val="2"/>
    </font>
    <font>
      <b/>
      <sz val="12"/>
      <color theme="0"/>
      <name val="Calibri"/>
      <family val="2"/>
      <scheme val="minor"/>
    </font>
    <font>
      <sz val="11"/>
      <name val="Microsoft PhagsPa"/>
      <family val="2"/>
    </font>
    <font>
      <sz val="14"/>
      <color rgb="FF00B050"/>
      <name val="Calibri"/>
      <family val="2"/>
      <scheme val="minor"/>
    </font>
    <font>
      <sz val="16"/>
      <color theme="1"/>
      <name val="Calibri"/>
      <family val="2"/>
      <scheme val="minor"/>
    </font>
    <font>
      <sz val="14"/>
      <color theme="1"/>
      <name val="Calibri"/>
      <family val="2"/>
      <scheme val="minor"/>
    </font>
    <font>
      <b/>
      <sz val="16"/>
      <name val="Calibri"/>
      <family val="2"/>
    </font>
    <font>
      <sz val="10"/>
      <color theme="0"/>
      <name val="Calibri"/>
      <family val="2"/>
    </font>
    <font>
      <b/>
      <sz val="16"/>
      <color theme="1"/>
      <name val="Calibri"/>
      <family val="2"/>
    </font>
    <font>
      <b/>
      <sz val="10"/>
      <color theme="0"/>
      <name val="Calibri"/>
      <family val="2"/>
      <scheme val="minor"/>
    </font>
    <font>
      <b/>
      <sz val="12"/>
      <name val="Calibri"/>
      <family val="2"/>
      <scheme val="minor"/>
    </font>
    <font>
      <sz val="16"/>
      <color theme="4" tint="-0.249977111117893"/>
      <name val="Calibri"/>
      <family val="2"/>
      <scheme val="minor"/>
    </font>
    <font>
      <sz val="10"/>
      <name val="Calibri"/>
      <family val="2"/>
    </font>
    <font>
      <b/>
      <sz val="14"/>
      <name val="Calibri"/>
      <family val="2"/>
      <scheme val="minor"/>
    </font>
    <font>
      <sz val="10"/>
      <name val="Calibri"/>
      <family val="2"/>
      <scheme val="minor"/>
    </font>
    <font>
      <sz val="16"/>
      <name val="Calibri"/>
      <family val="2"/>
      <scheme val="minor"/>
    </font>
    <font>
      <sz val="13"/>
      <name val="Calibri"/>
      <family val="2"/>
      <scheme val="minor"/>
    </font>
    <font>
      <sz val="12"/>
      <name val="Calibri"/>
      <family val="2"/>
      <scheme val="minor"/>
    </font>
    <font>
      <b/>
      <sz val="13"/>
      <name val="Calibri"/>
      <family val="2"/>
      <scheme val="minor"/>
    </font>
    <font>
      <sz val="10"/>
      <color rgb="FF000000"/>
      <name val="Calibri"/>
      <family val="2"/>
      <scheme val="minor"/>
    </font>
    <font>
      <sz val="13"/>
      <name val="Calibri"/>
      <family val="2"/>
    </font>
    <font>
      <i/>
      <sz val="11"/>
      <color theme="1"/>
      <name val="Calibri"/>
      <family val="2"/>
      <scheme val="minor"/>
    </font>
    <font>
      <i/>
      <sz val="22"/>
      <color rgb="FF000000"/>
      <name val="Calibri"/>
      <family val="2"/>
    </font>
    <font>
      <sz val="12"/>
      <color theme="0"/>
      <name val="Calibri"/>
      <family val="2"/>
      <scheme val="minor"/>
    </font>
    <font>
      <sz val="26"/>
      <name val="Calibri"/>
      <family val="2"/>
    </font>
    <font>
      <b/>
      <sz val="20"/>
      <color theme="1"/>
      <name val="Calibri"/>
      <family val="2"/>
    </font>
    <font>
      <b/>
      <sz val="20"/>
      <color rgb="FFFF0000"/>
      <name val="Calibri"/>
      <family val="2"/>
      <scheme val="minor"/>
    </font>
    <font>
      <sz val="14"/>
      <color rgb="FFFF0000"/>
      <name val="Calibri"/>
      <family val="2"/>
      <scheme val="minor"/>
    </font>
    <font>
      <sz val="16"/>
      <color rgb="FFFF0000"/>
      <name val="Calibri"/>
      <family val="2"/>
      <scheme val="minor"/>
    </font>
    <font>
      <sz val="10"/>
      <color rgb="FFFF0000"/>
      <name val="Calibri"/>
      <family val="2"/>
    </font>
    <font>
      <sz val="13"/>
      <color theme="1"/>
      <name val="Calibri"/>
      <family val="2"/>
      <scheme val="minor"/>
    </font>
    <font>
      <sz val="10"/>
      <color theme="0" tint="-0.499984740745262"/>
      <name val="Calibri"/>
      <family val="2"/>
      <scheme val="minor"/>
    </font>
    <font>
      <b/>
      <sz val="12"/>
      <color rgb="FF000000"/>
      <name val="Calibri"/>
      <family val="2"/>
      <scheme val="minor"/>
    </font>
    <font>
      <b/>
      <sz val="12"/>
      <color theme="1"/>
      <name val="Calibri"/>
      <family val="2"/>
      <scheme val="minor"/>
    </font>
    <font>
      <b/>
      <sz val="16"/>
      <color rgb="FF800000"/>
      <name val="Calibri"/>
      <family val="2"/>
    </font>
    <font>
      <sz val="22"/>
      <color theme="1"/>
      <name val="Calibri"/>
      <family val="2"/>
    </font>
    <font>
      <b/>
      <sz val="18"/>
      <color theme="1"/>
      <name val="Calibri"/>
      <family val="2"/>
    </font>
    <font>
      <sz val="11"/>
      <name val="Calibri Light"/>
      <family val="2"/>
      <scheme val="major"/>
    </font>
    <font>
      <b/>
      <sz val="8"/>
      <name val="Calibri"/>
      <family val="2"/>
      <scheme val="minor"/>
    </font>
    <font>
      <b/>
      <sz val="8"/>
      <color theme="0"/>
      <name val="Calibri"/>
      <family val="2"/>
    </font>
    <font>
      <b/>
      <sz val="13"/>
      <color theme="1"/>
      <name val="Calibri"/>
      <family val="2"/>
    </font>
    <font>
      <b/>
      <sz val="8"/>
      <color theme="0"/>
      <name val="Calibri"/>
      <family val="2"/>
      <scheme val="minor"/>
    </font>
    <font>
      <sz val="9"/>
      <color indexed="81"/>
      <name val="Tahoma"/>
      <family val="2"/>
    </font>
    <font>
      <b/>
      <sz val="9"/>
      <color indexed="81"/>
      <name val="Tahoma"/>
      <family val="2"/>
    </font>
    <font>
      <i/>
      <sz val="12"/>
      <color theme="1" tint="0.499984740745262"/>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fgColor rgb="FFFFFFFF"/>
        <bgColor indexed="64"/>
      </patternFill>
    </fill>
    <fill>
      <patternFill patternType="solid">
        <fgColor rgb="FFF3F3F3"/>
        <bgColor indexed="64"/>
      </patternFill>
    </fill>
    <fill>
      <patternFill patternType="solid">
        <fgColor rgb="FFFFFFFF"/>
        <bgColor rgb="FFFFFFFF"/>
      </patternFill>
    </fill>
    <fill>
      <patternFill patternType="solid">
        <fgColor theme="0" tint="-4.9989318521683403E-2"/>
        <bgColor indexed="64"/>
      </patternFill>
    </fill>
    <fill>
      <patternFill patternType="solid">
        <fgColor rgb="FF990033"/>
        <bgColor indexed="64"/>
      </patternFill>
    </fill>
    <fill>
      <patternFill patternType="solid">
        <fgColor rgb="FF800000"/>
        <bgColor indexed="64"/>
      </patternFill>
    </fill>
    <fill>
      <patternFill patternType="solid">
        <fgColor theme="7" tint="0.79998168889431442"/>
        <bgColor indexed="64"/>
      </patternFill>
    </fill>
    <fill>
      <patternFill patternType="solid">
        <fgColor rgb="FF82151A"/>
        <bgColor indexed="64"/>
      </patternFill>
    </fill>
    <fill>
      <patternFill patternType="solid">
        <fgColor theme="9" tint="0.39997558519241921"/>
        <bgColor indexed="64"/>
      </patternFill>
    </fill>
    <fill>
      <patternFill patternType="solid">
        <fgColor rgb="FFFFFF00"/>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tint="0.24994659260841701"/>
      </left>
      <right/>
      <top style="thin">
        <color theme="1" tint="0.24994659260841701"/>
      </top>
      <bottom/>
      <diagonal/>
    </border>
    <border>
      <left/>
      <right/>
      <top style="thin">
        <color theme="1" tint="0.24994659260841701"/>
      </top>
      <bottom/>
      <diagonal/>
    </border>
    <border>
      <left/>
      <right style="thin">
        <color theme="1" tint="0.24994659260841701"/>
      </right>
      <top style="thin">
        <color theme="1" tint="0.24994659260841701"/>
      </top>
      <bottom/>
      <diagonal/>
    </border>
    <border>
      <left style="thin">
        <color theme="1" tint="0.24994659260841701"/>
      </left>
      <right/>
      <top/>
      <bottom/>
      <diagonal/>
    </border>
    <border>
      <left/>
      <right style="thin">
        <color theme="1" tint="0.24994659260841701"/>
      </right>
      <top/>
      <bottom/>
      <diagonal/>
    </border>
    <border>
      <left style="thin">
        <color theme="1" tint="0.24994659260841701"/>
      </left>
      <right/>
      <top/>
      <bottom style="thin">
        <color theme="1" tint="0.24994659260841701"/>
      </bottom>
      <diagonal/>
    </border>
    <border>
      <left/>
      <right/>
      <top/>
      <bottom style="thin">
        <color theme="1" tint="0.24994659260841701"/>
      </bottom>
      <diagonal/>
    </border>
    <border>
      <left/>
      <right style="thin">
        <color theme="1" tint="0.24994659260841701"/>
      </right>
      <top/>
      <bottom style="thin">
        <color theme="1" tint="0.24994659260841701"/>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s>
  <cellStyleXfs count="3">
    <xf numFmtId="0" fontId="0" fillId="0" borderId="0"/>
    <xf numFmtId="0" fontId="4" fillId="0" borderId="0" applyNumberFormat="0" applyFill="0" applyBorder="0" applyAlignment="0" applyProtection="0"/>
    <xf numFmtId="164" fontId="17" fillId="0" borderId="0" applyFont="0" applyFill="0" applyBorder="0" applyAlignment="0" applyProtection="0"/>
  </cellStyleXfs>
  <cellXfs count="447">
    <xf numFmtId="0" fontId="0" fillId="0" borderId="0" xfId="0"/>
    <xf numFmtId="0" fontId="0" fillId="0" borderId="0" xfId="0" applyAlignment="1">
      <alignment horizontal="center" vertical="center"/>
    </xf>
    <xf numFmtId="0" fontId="1" fillId="0" borderId="0" xfId="0" applyFont="1" applyAlignment="1">
      <alignment vertical="center"/>
    </xf>
    <xf numFmtId="0" fontId="0" fillId="0" borderId="0" xfId="0" applyAlignment="1">
      <alignment vertical="center"/>
    </xf>
    <xf numFmtId="0" fontId="0" fillId="0" borderId="0" xfId="0" applyAlignment="1">
      <alignment horizontal="center"/>
    </xf>
    <xf numFmtId="1" fontId="0" fillId="0" borderId="0" xfId="0" applyNumberFormat="1"/>
    <xf numFmtId="0" fontId="7" fillId="0" borderId="0" xfId="0" applyFont="1" applyAlignment="1">
      <alignment horizontal="center" vertical="center"/>
    </xf>
    <xf numFmtId="0" fontId="1" fillId="7" borderId="0" xfId="0" applyFont="1" applyFill="1" applyAlignment="1">
      <alignment vertical="center"/>
    </xf>
    <xf numFmtId="0" fontId="1" fillId="8" borderId="0" xfId="0" applyFont="1" applyFill="1" applyAlignment="1">
      <alignment vertical="center"/>
    </xf>
    <xf numFmtId="0" fontId="2" fillId="0" borderId="1" xfId="0" applyFont="1" applyBorder="1" applyAlignment="1">
      <alignment horizontal="center" vertical="center" wrapText="1"/>
    </xf>
    <xf numFmtId="0" fontId="0" fillId="0" borderId="1" xfId="0" applyBorder="1" applyAlignment="1">
      <alignment vertical="center" wrapText="1"/>
    </xf>
    <xf numFmtId="0" fontId="3" fillId="0" borderId="1" xfId="0" applyFont="1" applyBorder="1" applyAlignment="1">
      <alignment vertical="center" wrapText="1"/>
    </xf>
    <xf numFmtId="0" fontId="3" fillId="4" borderId="1" xfId="0" applyFont="1" applyFill="1" applyBorder="1" applyAlignment="1">
      <alignment vertical="center" wrapText="1"/>
    </xf>
    <xf numFmtId="49" fontId="0" fillId="6" borderId="1" xfId="0" applyNumberFormat="1" applyFill="1" applyBorder="1" applyAlignment="1">
      <alignment wrapText="1"/>
    </xf>
    <xf numFmtId="0" fontId="3" fillId="5" borderId="1" xfId="0" applyFont="1" applyFill="1" applyBorder="1" applyAlignment="1">
      <alignment horizontal="center" vertical="center" wrapText="1"/>
    </xf>
    <xf numFmtId="0" fontId="3" fillId="0" borderId="1" xfId="0" applyFont="1" applyBorder="1" applyAlignment="1">
      <alignment horizontal="center" vertical="center" wrapText="1"/>
    </xf>
    <xf numFmtId="20" fontId="3" fillId="0" borderId="1" xfId="0" applyNumberFormat="1" applyFont="1" applyBorder="1" applyAlignment="1">
      <alignment horizontal="center" vertical="center" wrapText="1"/>
    </xf>
    <xf numFmtId="20" fontId="3" fillId="5" borderId="1" xfId="0" applyNumberFormat="1" applyFont="1" applyFill="1" applyBorder="1" applyAlignment="1">
      <alignment horizontal="center" vertical="center" wrapText="1"/>
    </xf>
    <xf numFmtId="0" fontId="0" fillId="0" borderId="1" xfId="0" applyBorder="1" applyAlignment="1">
      <alignment horizontal="center" vertical="center" wrapText="1"/>
    </xf>
    <xf numFmtId="0" fontId="0" fillId="5" borderId="1" xfId="0" applyFill="1" applyBorder="1" applyAlignment="1">
      <alignment horizontal="center" vertical="center" wrapText="1"/>
    </xf>
    <xf numFmtId="20" fontId="0" fillId="5" borderId="1" xfId="0" applyNumberFormat="1" applyFill="1" applyBorder="1" applyAlignment="1">
      <alignment horizontal="center" vertical="center" wrapText="1"/>
    </xf>
    <xf numFmtId="20" fontId="0" fillId="0" borderId="1" xfId="0" applyNumberFormat="1" applyBorder="1" applyAlignment="1">
      <alignment horizontal="center" vertical="center" wrapText="1"/>
    </xf>
    <xf numFmtId="49" fontId="3" fillId="6" borderId="1" xfId="0" applyNumberFormat="1" applyFont="1" applyFill="1" applyBorder="1" applyAlignment="1">
      <alignment wrapText="1"/>
    </xf>
    <xf numFmtId="0" fontId="0" fillId="0" borderId="0" xfId="0" applyAlignment="1">
      <alignment wrapText="1"/>
    </xf>
    <xf numFmtId="0" fontId="9" fillId="7" borderId="0" xfId="0" applyFont="1" applyFill="1" applyAlignment="1">
      <alignment vertical="center"/>
    </xf>
    <xf numFmtId="0" fontId="0" fillId="7" borderId="0" xfId="0" applyFill="1" applyAlignment="1">
      <alignment vertical="center"/>
    </xf>
    <xf numFmtId="0" fontId="11" fillId="7" borderId="0" xfId="0" applyFont="1" applyFill="1" applyAlignment="1">
      <alignment horizontal="right" vertical="center"/>
    </xf>
    <xf numFmtId="3" fontId="10" fillId="8" borderId="1" xfId="0" applyNumberFormat="1" applyFont="1" applyFill="1" applyBorder="1" applyAlignment="1">
      <alignment horizontal="center" vertical="center"/>
    </xf>
    <xf numFmtId="49" fontId="0" fillId="6" borderId="2" xfId="0" applyNumberFormat="1" applyFill="1" applyBorder="1" applyAlignment="1">
      <alignment wrapText="1"/>
    </xf>
    <xf numFmtId="1" fontId="0" fillId="0" borderId="0" xfId="0" applyNumberFormat="1" applyAlignment="1">
      <alignment horizontal="center" vertical="center"/>
    </xf>
    <xf numFmtId="0" fontId="1" fillId="0" borderId="0" xfId="0" applyFont="1"/>
    <xf numFmtId="0" fontId="0" fillId="7" borderId="0" xfId="0" applyFill="1"/>
    <xf numFmtId="0" fontId="1" fillId="8" borderId="0" xfId="0" applyFont="1" applyFill="1"/>
    <xf numFmtId="0" fontId="0" fillId="8" borderId="0" xfId="0" applyFill="1"/>
    <xf numFmtId="0" fontId="12" fillId="0" borderId="0" xfId="0" applyFont="1"/>
    <xf numFmtId="3" fontId="1" fillId="7" borderId="0" xfId="0" applyNumberFormat="1" applyFont="1" applyFill="1" applyAlignment="1">
      <alignment horizontal="left" vertical="center"/>
    </xf>
    <xf numFmtId="0" fontId="2" fillId="7" borderId="0" xfId="0" applyFont="1" applyFill="1"/>
    <xf numFmtId="3" fontId="1" fillId="7" borderId="0" xfId="0" applyNumberFormat="1" applyFont="1" applyFill="1" applyAlignment="1">
      <alignment vertical="center"/>
    </xf>
    <xf numFmtId="20" fontId="0" fillId="8" borderId="0" xfId="0" applyNumberFormat="1" applyFill="1"/>
    <xf numFmtId="20" fontId="0" fillId="0" borderId="0" xfId="0" applyNumberFormat="1"/>
    <xf numFmtId="10" fontId="0" fillId="0" borderId="0" xfId="0" applyNumberFormat="1" applyAlignment="1">
      <alignment horizontal="center"/>
    </xf>
    <xf numFmtId="0" fontId="0" fillId="7" borderId="0" xfId="0" applyFill="1" applyAlignment="1">
      <alignment horizontal="center"/>
    </xf>
    <xf numFmtId="10" fontId="0" fillId="7" borderId="0" xfId="0" applyNumberFormat="1" applyFill="1" applyAlignment="1">
      <alignment horizontal="center"/>
    </xf>
    <xf numFmtId="0" fontId="0" fillId="0" borderId="0" xfId="0" applyAlignment="1">
      <alignment horizontal="left" wrapText="1"/>
    </xf>
    <xf numFmtId="165" fontId="1" fillId="8" borderId="0" xfId="0" applyNumberFormat="1" applyFont="1" applyFill="1"/>
    <xf numFmtId="165" fontId="0" fillId="0" borderId="0" xfId="0" applyNumberFormat="1"/>
    <xf numFmtId="0" fontId="12" fillId="0" borderId="0" xfId="0" applyFont="1" applyAlignment="1">
      <alignment wrapText="1"/>
    </xf>
    <xf numFmtId="0" fontId="0" fillId="7" borderId="0" xfId="0" applyFill="1" applyAlignment="1">
      <alignment wrapText="1"/>
    </xf>
    <xf numFmtId="0" fontId="0" fillId="8" borderId="0" xfId="0" applyFill="1" applyAlignment="1">
      <alignment wrapText="1"/>
    </xf>
    <xf numFmtId="20" fontId="0" fillId="8" borderId="0" xfId="0" applyNumberFormat="1" applyFill="1" applyAlignment="1">
      <alignment wrapText="1"/>
    </xf>
    <xf numFmtId="20" fontId="0" fillId="0" borderId="0" xfId="0" applyNumberFormat="1" applyAlignment="1">
      <alignment wrapText="1"/>
    </xf>
    <xf numFmtId="0" fontId="8" fillId="3" borderId="0" xfId="0" applyFont="1" applyFill="1" applyAlignment="1">
      <alignment horizontal="left"/>
    </xf>
    <xf numFmtId="0" fontId="11" fillId="3" borderId="0" xfId="0" applyFont="1" applyFill="1" applyAlignment="1">
      <alignment horizontal="right"/>
    </xf>
    <xf numFmtId="0" fontId="1" fillId="0" borderId="0" xfId="0" applyFont="1" applyAlignment="1">
      <alignment horizontal="left"/>
    </xf>
    <xf numFmtId="0" fontId="14" fillId="0" borderId="0" xfId="0" applyFont="1"/>
    <xf numFmtId="165" fontId="1" fillId="0" borderId="0" xfId="0" applyNumberFormat="1" applyFont="1"/>
    <xf numFmtId="3" fontId="0" fillId="0" borderId="0" xfId="0" applyNumberFormat="1"/>
    <xf numFmtId="10" fontId="0" fillId="0" borderId="0" xfId="0" applyNumberFormat="1"/>
    <xf numFmtId="10" fontId="0" fillId="8" borderId="0" xfId="0" applyNumberFormat="1" applyFill="1"/>
    <xf numFmtId="2" fontId="0" fillId="0" borderId="0" xfId="0" applyNumberFormat="1"/>
    <xf numFmtId="0" fontId="19" fillId="0" borderId="0" xfId="0" applyFont="1" applyAlignment="1">
      <alignment wrapText="1"/>
    </xf>
    <xf numFmtId="3" fontId="0" fillId="8" borderId="0" xfId="0" applyNumberFormat="1" applyFill="1"/>
    <xf numFmtId="3" fontId="0" fillId="0" borderId="0" xfId="2" applyNumberFormat="1" applyFont="1" applyBorder="1"/>
    <xf numFmtId="3" fontId="0" fillId="8" borderId="0" xfId="2" applyNumberFormat="1" applyFont="1" applyFill="1" applyBorder="1"/>
    <xf numFmtId="0" fontId="0" fillId="0" borderId="0" xfId="0" applyProtection="1">
      <protection locked="0"/>
    </xf>
    <xf numFmtId="165" fontId="0" fillId="0" borderId="0" xfId="0" applyNumberFormat="1" applyProtection="1">
      <protection locked="0"/>
    </xf>
    <xf numFmtId="4" fontId="0" fillId="0" borderId="0" xfId="0" applyNumberFormat="1"/>
    <xf numFmtId="4" fontId="0" fillId="8" borderId="0" xfId="0" applyNumberFormat="1" applyFill="1"/>
    <xf numFmtId="0" fontId="19" fillId="0" borderId="0" xfId="0" applyFont="1"/>
    <xf numFmtId="3" fontId="0" fillId="0" borderId="0" xfId="2" applyNumberFormat="1" applyFont="1"/>
    <xf numFmtId="3" fontId="0" fillId="0" borderId="0" xfId="0" applyNumberFormat="1" applyProtection="1">
      <protection locked="0"/>
    </xf>
    <xf numFmtId="10" fontId="0" fillId="0" borderId="0" xfId="0" applyNumberFormat="1" applyProtection="1">
      <protection locked="0"/>
    </xf>
    <xf numFmtId="0" fontId="0" fillId="0" borderId="0" xfId="0" applyAlignment="1">
      <alignment horizontal="left" vertical="center"/>
    </xf>
    <xf numFmtId="0" fontId="12" fillId="0" borderId="0" xfId="0" applyFont="1" applyAlignment="1">
      <alignment vertical="center"/>
    </xf>
    <xf numFmtId="0" fontId="16" fillId="0" borderId="0" xfId="0" applyFont="1" applyAlignment="1">
      <alignment horizontal="center" vertical="center" wrapText="1"/>
    </xf>
    <xf numFmtId="0" fontId="16" fillId="0" borderId="0" xfId="0" applyFont="1" applyAlignment="1">
      <alignment horizontal="left" vertical="center" wrapText="1"/>
    </xf>
    <xf numFmtId="166" fontId="16" fillId="0" borderId="0" xfId="0" applyNumberFormat="1" applyFont="1" applyAlignment="1">
      <alignment horizontal="center" vertical="center" wrapText="1"/>
    </xf>
    <xf numFmtId="166" fontId="16" fillId="0" borderId="0" xfId="0" applyNumberFormat="1" applyFont="1" applyAlignment="1">
      <alignment horizontal="center" vertical="top" wrapText="1"/>
    </xf>
    <xf numFmtId="0" fontId="23" fillId="9" borderId="0" xfId="0" applyFont="1" applyFill="1" applyAlignment="1">
      <alignment vertical="center" wrapText="1"/>
    </xf>
    <xf numFmtId="0" fontId="24" fillId="9" borderId="0" xfId="0" applyFont="1" applyFill="1" applyAlignment="1">
      <alignment vertical="center" wrapText="1"/>
    </xf>
    <xf numFmtId="17" fontId="25" fillId="7" borderId="0" xfId="0" applyNumberFormat="1" applyFont="1" applyFill="1" applyAlignment="1">
      <alignment horizontal="left" vertical="center" wrapText="1"/>
    </xf>
    <xf numFmtId="0" fontId="26" fillId="7" borderId="0" xfId="0" applyFont="1" applyFill="1" applyAlignment="1">
      <alignment horizontal="left" vertical="center" wrapText="1"/>
    </xf>
    <xf numFmtId="0" fontId="25" fillId="7" borderId="0" xfId="0" applyFont="1" applyFill="1" applyAlignment="1">
      <alignment horizontal="left" vertical="center" wrapText="1"/>
    </xf>
    <xf numFmtId="0" fontId="16" fillId="7" borderId="0" xfId="0" applyFont="1" applyFill="1" applyAlignment="1">
      <alignment horizontal="center" vertical="center" wrapText="1"/>
    </xf>
    <xf numFmtId="0" fontId="28" fillId="7" borderId="0" xfId="0" applyFont="1" applyFill="1" applyAlignment="1">
      <alignment vertical="top" wrapText="1"/>
    </xf>
    <xf numFmtId="0" fontId="29" fillId="0" borderId="0" xfId="0" applyFont="1" applyAlignment="1">
      <alignment vertical="center"/>
    </xf>
    <xf numFmtId="0" fontId="30" fillId="0" borderId="0" xfId="0" applyFont="1" applyAlignment="1">
      <alignment vertical="center"/>
    </xf>
    <xf numFmtId="166" fontId="0" fillId="0" borderId="0" xfId="0" applyNumberFormat="1" applyAlignment="1">
      <alignment horizontal="center" vertical="center"/>
    </xf>
    <xf numFmtId="166" fontId="0" fillId="0" borderId="0" xfId="0" applyNumberFormat="1" applyAlignment="1">
      <alignment vertical="center"/>
    </xf>
    <xf numFmtId="165" fontId="0" fillId="9" borderId="0" xfId="0" applyNumberFormat="1" applyFill="1" applyAlignment="1">
      <alignment horizontal="center" vertical="center"/>
    </xf>
    <xf numFmtId="0" fontId="0" fillId="9" borderId="0" xfId="0" applyFill="1" applyAlignment="1">
      <alignment wrapText="1"/>
    </xf>
    <xf numFmtId="165" fontId="31" fillId="2" borderId="0" xfId="0" applyNumberFormat="1" applyFont="1" applyFill="1" applyAlignment="1">
      <alignment horizontal="center" vertical="center"/>
    </xf>
    <xf numFmtId="0" fontId="31" fillId="2" borderId="0" xfId="0" applyFont="1" applyFill="1" applyAlignment="1">
      <alignment horizontal="center" vertical="center" wrapText="1"/>
    </xf>
    <xf numFmtId="0" fontId="2" fillId="0" borderId="0" xfId="0" applyFont="1" applyAlignment="1">
      <alignment horizontal="center"/>
    </xf>
    <xf numFmtId="165" fontId="0" fillId="0" borderId="0" xfId="0" applyNumberFormat="1" applyAlignment="1">
      <alignment horizontal="center" vertical="center"/>
    </xf>
    <xf numFmtId="0" fontId="20" fillId="0" borderId="0" xfId="0" applyFont="1" applyAlignment="1">
      <alignment horizontal="left" vertical="center" wrapText="1"/>
    </xf>
    <xf numFmtId="0" fontId="22" fillId="0" borderId="0" xfId="0" applyFont="1" applyAlignment="1">
      <alignment horizontal="left" vertical="top" wrapText="1"/>
    </xf>
    <xf numFmtId="165" fontId="1" fillId="0" borderId="0" xfId="0" applyNumberFormat="1" applyFont="1" applyAlignment="1">
      <alignment horizontal="left"/>
    </xf>
    <xf numFmtId="1" fontId="34" fillId="0" borderId="0" xfId="0" applyNumberFormat="1" applyFont="1" applyAlignment="1">
      <alignment horizontal="center" vertical="center" wrapText="1"/>
    </xf>
    <xf numFmtId="166" fontId="34" fillId="0" borderId="0" xfId="0" applyNumberFormat="1" applyFont="1" applyAlignment="1">
      <alignment horizontal="center" vertical="center" wrapText="1"/>
    </xf>
    <xf numFmtId="0" fontId="34" fillId="0" borderId="0" xfId="0" applyFont="1" applyAlignment="1">
      <alignment horizontal="center" vertical="center"/>
    </xf>
    <xf numFmtId="1" fontId="34" fillId="0" borderId="0" xfId="0" applyNumberFormat="1" applyFont="1" applyAlignment="1">
      <alignment horizontal="center" vertical="center"/>
    </xf>
    <xf numFmtId="10" fontId="34" fillId="0" borderId="0" xfId="0" applyNumberFormat="1" applyFont="1" applyAlignment="1">
      <alignment horizontal="center" vertical="center"/>
    </xf>
    <xf numFmtId="0" fontId="35" fillId="3" borderId="0" xfId="0" applyFont="1" applyFill="1" applyAlignment="1">
      <alignment horizontal="center" vertical="center"/>
    </xf>
    <xf numFmtId="0" fontId="36" fillId="0" borderId="0" xfId="0" applyFont="1" applyAlignment="1">
      <alignment horizontal="center" vertical="center"/>
    </xf>
    <xf numFmtId="0" fontId="36" fillId="3" borderId="0" xfId="0" applyFont="1" applyFill="1" applyAlignment="1">
      <alignment horizontal="center" vertical="center"/>
    </xf>
    <xf numFmtId="0" fontId="37" fillId="0" borderId="0" xfId="0" applyFont="1" applyAlignment="1">
      <alignment horizontal="center" vertical="center"/>
    </xf>
    <xf numFmtId="166" fontId="36" fillId="3" borderId="0" xfId="0" applyNumberFormat="1" applyFont="1" applyFill="1" applyAlignment="1">
      <alignment horizontal="center" vertical="center"/>
    </xf>
    <xf numFmtId="166" fontId="38" fillId="3" borderId="0" xfId="0" applyNumberFormat="1" applyFont="1" applyFill="1" applyAlignment="1">
      <alignment horizontal="right" vertical="center"/>
    </xf>
    <xf numFmtId="0" fontId="13" fillId="3" borderId="0" xfId="0" applyFont="1" applyFill="1" applyAlignment="1">
      <alignment horizontal="center" vertical="center"/>
    </xf>
    <xf numFmtId="0" fontId="0" fillId="3" borderId="0" xfId="0" applyFill="1" applyAlignment="1">
      <alignment vertical="center"/>
    </xf>
    <xf numFmtId="0" fontId="31" fillId="7" borderId="0" xfId="0" applyFont="1" applyFill="1" applyAlignment="1">
      <alignment vertical="center"/>
    </xf>
    <xf numFmtId="0" fontId="39" fillId="7" borderId="0" xfId="0" applyFont="1" applyFill="1"/>
    <xf numFmtId="0" fontId="10" fillId="7" borderId="0" xfId="1" applyFont="1" applyFill="1" applyBorder="1" applyAlignment="1">
      <alignment horizontal="center" vertical="center"/>
    </xf>
    <xf numFmtId="0" fontId="36" fillId="7" borderId="0" xfId="0" applyFont="1" applyFill="1" applyAlignment="1">
      <alignment horizontal="center" vertical="center"/>
    </xf>
    <xf numFmtId="166" fontId="36" fillId="7" borderId="0" xfId="0" applyNumberFormat="1" applyFont="1" applyFill="1" applyAlignment="1">
      <alignment horizontal="center" vertical="center"/>
    </xf>
    <xf numFmtId="0" fontId="0" fillId="11" borderId="0" xfId="0" applyFill="1" applyAlignment="1">
      <alignment vertical="center"/>
    </xf>
    <xf numFmtId="0" fontId="40" fillId="11" borderId="0" xfId="0" applyFont="1" applyFill="1" applyAlignment="1">
      <alignment vertical="center"/>
    </xf>
    <xf numFmtId="0" fontId="41" fillId="11" borderId="0" xfId="0" applyFont="1" applyFill="1" applyAlignment="1">
      <alignment horizontal="left" vertical="top"/>
    </xf>
    <xf numFmtId="0" fontId="36" fillId="11" borderId="0" xfId="0" applyFont="1" applyFill="1" applyAlignment="1">
      <alignment horizontal="center" vertical="center"/>
    </xf>
    <xf numFmtId="0" fontId="4" fillId="11" borderId="0" xfId="1" applyFill="1" applyBorder="1" applyAlignment="1">
      <alignment horizontal="center" vertical="center"/>
    </xf>
    <xf numFmtId="166" fontId="36" fillId="11" borderId="0" xfId="0" applyNumberFormat="1" applyFont="1" applyFill="1" applyAlignment="1">
      <alignment horizontal="center" vertical="center"/>
    </xf>
    <xf numFmtId="0" fontId="12" fillId="3" borderId="0" xfId="0" applyFont="1" applyFill="1" applyAlignment="1">
      <alignment vertical="center"/>
    </xf>
    <xf numFmtId="0" fontId="0" fillId="2" borderId="0" xfId="0" applyFill="1" applyAlignment="1">
      <alignment vertical="center"/>
    </xf>
    <xf numFmtId="0" fontId="16" fillId="2" borderId="0" xfId="0" applyFont="1" applyFill="1" applyAlignment="1">
      <alignment horizontal="center" vertical="center" wrapText="1"/>
    </xf>
    <xf numFmtId="166" fontId="16" fillId="2" borderId="0" xfId="0" applyNumberFormat="1" applyFont="1" applyFill="1" applyAlignment="1">
      <alignment horizontal="center" vertical="center" wrapText="1"/>
    </xf>
    <xf numFmtId="0" fontId="16" fillId="2" borderId="0" xfId="0" applyFont="1" applyFill="1" applyAlignment="1">
      <alignment horizontal="left" vertical="center" wrapText="1"/>
    </xf>
    <xf numFmtId="0" fontId="43" fillId="11" borderId="0" xfId="0" applyFont="1" applyFill="1" applyAlignment="1">
      <alignment horizontal="center" wrapText="1"/>
    </xf>
    <xf numFmtId="165" fontId="43" fillId="11" borderId="0" xfId="0" applyNumberFormat="1" applyFont="1" applyFill="1" applyAlignment="1">
      <alignment horizontal="center" vertical="top" wrapText="1"/>
    </xf>
    <xf numFmtId="0" fontId="44" fillId="7" borderId="0" xfId="0" applyFont="1" applyFill="1" applyAlignment="1">
      <alignment horizontal="center" vertical="center"/>
    </xf>
    <xf numFmtId="3" fontId="1" fillId="7" borderId="0" xfId="0" applyNumberFormat="1" applyFont="1" applyFill="1" applyAlignment="1">
      <alignment horizontal="center" vertical="center"/>
    </xf>
    <xf numFmtId="10" fontId="45" fillId="7" borderId="0" xfId="0" applyNumberFormat="1" applyFont="1" applyFill="1" applyAlignment="1">
      <alignment horizontal="center" vertical="center"/>
    </xf>
    <xf numFmtId="3" fontId="46" fillId="7" borderId="0" xfId="0" applyNumberFormat="1" applyFont="1" applyFill="1" applyAlignment="1">
      <alignment horizontal="center" vertical="center"/>
    </xf>
    <xf numFmtId="0" fontId="44" fillId="0" borderId="0" xfId="0" applyFont="1" applyAlignment="1">
      <alignment horizontal="center" vertical="center" wrapText="1"/>
    </xf>
    <xf numFmtId="3" fontId="1" fillId="0" borderId="0" xfId="0" applyNumberFormat="1" applyFont="1" applyAlignment="1">
      <alignment horizontal="center" vertical="center"/>
    </xf>
    <xf numFmtId="10" fontId="45" fillId="0" borderId="0" xfId="0" applyNumberFormat="1" applyFont="1" applyAlignment="1">
      <alignment horizontal="center" vertical="center"/>
    </xf>
    <xf numFmtId="3" fontId="46" fillId="0" borderId="0" xfId="0" applyNumberFormat="1" applyFont="1" applyAlignment="1">
      <alignment horizontal="center" vertical="center"/>
    </xf>
    <xf numFmtId="20" fontId="1" fillId="0" borderId="0" xfId="0" applyNumberFormat="1" applyFont="1" applyAlignment="1">
      <alignment horizontal="center" vertical="center"/>
    </xf>
    <xf numFmtId="20" fontId="46" fillId="0" borderId="0" xfId="0" applyNumberFormat="1" applyFont="1" applyAlignment="1">
      <alignment horizontal="center" vertical="center"/>
    </xf>
    <xf numFmtId="20" fontId="47" fillId="0" borderId="0" xfId="0" applyNumberFormat="1" applyFont="1" applyAlignment="1">
      <alignment horizontal="center" vertical="center"/>
    </xf>
    <xf numFmtId="0" fontId="49" fillId="0" borderId="0" xfId="0" applyFont="1" applyAlignment="1">
      <alignment horizontal="center" vertical="center" wrapText="1"/>
    </xf>
    <xf numFmtId="166" fontId="49" fillId="0" borderId="0" xfId="0" applyNumberFormat="1" applyFont="1" applyAlignment="1">
      <alignment horizontal="center" vertical="center" wrapText="1"/>
    </xf>
    <xf numFmtId="0" fontId="34" fillId="0" borderId="0" xfId="0" applyFont="1" applyAlignment="1">
      <alignment vertical="center"/>
    </xf>
    <xf numFmtId="17" fontId="51" fillId="0" borderId="0" xfId="0" applyNumberFormat="1" applyFont="1" applyAlignment="1">
      <alignment horizontal="center" vertical="top" wrapText="1"/>
    </xf>
    <xf numFmtId="10" fontId="1" fillId="7" borderId="0" xfId="0" applyNumberFormat="1" applyFont="1" applyFill="1" applyAlignment="1">
      <alignment horizontal="center" vertical="center"/>
    </xf>
    <xf numFmtId="10" fontId="46" fillId="7" borderId="0" xfId="0" applyNumberFormat="1" applyFont="1" applyFill="1" applyAlignment="1">
      <alignment horizontal="center" vertical="center"/>
    </xf>
    <xf numFmtId="10" fontId="1" fillId="0" borderId="0" xfId="0" applyNumberFormat="1" applyFont="1" applyAlignment="1">
      <alignment horizontal="center" vertical="center"/>
    </xf>
    <xf numFmtId="10" fontId="46" fillId="0" borderId="0" xfId="0" applyNumberFormat="1" applyFont="1" applyAlignment="1">
      <alignment horizontal="center" vertical="center"/>
    </xf>
    <xf numFmtId="0" fontId="52" fillId="0" borderId="0" xfId="0" applyFont="1" applyAlignment="1">
      <alignment horizontal="left" vertical="center"/>
    </xf>
    <xf numFmtId="165" fontId="43" fillId="0" borderId="0" xfId="0" applyNumberFormat="1" applyFont="1" applyAlignment="1">
      <alignment horizontal="center" vertical="center" wrapText="1"/>
    </xf>
    <xf numFmtId="165" fontId="43" fillId="0" borderId="0" xfId="0" applyNumberFormat="1" applyFont="1" applyAlignment="1">
      <alignment horizontal="center" vertical="top" wrapText="1"/>
    </xf>
    <xf numFmtId="3" fontId="53" fillId="0" borderId="0" xfId="0" applyNumberFormat="1" applyFont="1" applyAlignment="1">
      <alignment horizontal="center" vertical="center"/>
    </xf>
    <xf numFmtId="0" fontId="44" fillId="0" borderId="0" xfId="0" applyFont="1" applyAlignment="1">
      <alignment horizontal="center" vertical="center"/>
    </xf>
    <xf numFmtId="0" fontId="54" fillId="0" borderId="0" xfId="0" applyFont="1" applyAlignment="1">
      <alignment horizontal="left" vertical="center" wrapText="1"/>
    </xf>
    <xf numFmtId="0" fontId="43" fillId="0" borderId="0" xfId="0" applyFont="1" applyAlignment="1">
      <alignment vertical="center"/>
    </xf>
    <xf numFmtId="0" fontId="55" fillId="0" borderId="0" xfId="0" applyFont="1" applyAlignment="1">
      <alignment horizontal="left" vertical="center"/>
    </xf>
    <xf numFmtId="0" fontId="14" fillId="0" borderId="0" xfId="0" applyFont="1" applyAlignment="1">
      <alignment horizontal="center" vertical="center"/>
    </xf>
    <xf numFmtId="0" fontId="56" fillId="0" borderId="0" xfId="0" applyFont="1" applyAlignment="1">
      <alignment horizontal="center" vertical="center" wrapText="1"/>
    </xf>
    <xf numFmtId="0" fontId="14" fillId="0" borderId="0" xfId="0" applyFont="1" applyAlignment="1">
      <alignment vertical="center"/>
    </xf>
    <xf numFmtId="3" fontId="57" fillId="7" borderId="0" xfId="0" applyNumberFormat="1" applyFont="1" applyFill="1" applyAlignment="1">
      <alignment horizontal="center" vertical="center"/>
    </xf>
    <xf numFmtId="0" fontId="59" fillId="0" borderId="0" xfId="0" applyFont="1" applyAlignment="1">
      <alignment vertical="center" wrapText="1"/>
    </xf>
    <xf numFmtId="0" fontId="56" fillId="0" borderId="0" xfId="0" applyFont="1" applyAlignment="1">
      <alignment vertical="center"/>
    </xf>
    <xf numFmtId="3" fontId="57" fillId="0" borderId="0" xfId="0" applyNumberFormat="1" applyFont="1" applyAlignment="1">
      <alignment horizontal="center" vertical="center"/>
    </xf>
    <xf numFmtId="0" fontId="60" fillId="0" borderId="0" xfId="0" applyFont="1" applyAlignment="1">
      <alignment horizontal="left" vertical="center"/>
    </xf>
    <xf numFmtId="0" fontId="58" fillId="0" borderId="0" xfId="0" applyFont="1" applyAlignment="1">
      <alignment horizontal="center" vertical="center"/>
    </xf>
    <xf numFmtId="0" fontId="58" fillId="0" borderId="0" xfId="0" applyFont="1" applyAlignment="1">
      <alignment horizontal="center" vertical="center" wrapText="1"/>
    </xf>
    <xf numFmtId="0" fontId="58" fillId="0" borderId="0" xfId="0" applyFont="1" applyAlignment="1">
      <alignment vertical="center"/>
    </xf>
    <xf numFmtId="166" fontId="61" fillId="0" borderId="0" xfId="0" applyNumberFormat="1" applyFont="1" applyAlignment="1">
      <alignment horizontal="center" vertical="center" wrapText="1"/>
    </xf>
    <xf numFmtId="0" fontId="61" fillId="0" borderId="0" xfId="0" applyFont="1" applyAlignment="1">
      <alignment horizontal="left" vertical="center" wrapText="1"/>
    </xf>
    <xf numFmtId="0" fontId="61" fillId="0" borderId="0" xfId="0" applyFont="1" applyAlignment="1">
      <alignment horizontal="center" vertical="center" wrapText="1"/>
    </xf>
    <xf numFmtId="20" fontId="43" fillId="9" borderId="0" xfId="0" applyNumberFormat="1" applyFont="1" applyFill="1" applyAlignment="1">
      <alignment horizontal="center" vertical="center" wrapText="1"/>
    </xf>
    <xf numFmtId="0" fontId="54" fillId="0" borderId="0" xfId="0" applyFont="1" applyAlignment="1">
      <alignment horizontal="center" vertical="center" wrapText="1"/>
    </xf>
    <xf numFmtId="166" fontId="54" fillId="0" borderId="0" xfId="0" applyNumberFormat="1" applyFont="1" applyAlignment="1">
      <alignment horizontal="center" vertical="center" wrapText="1"/>
    </xf>
    <xf numFmtId="20" fontId="57" fillId="7" borderId="0" xfId="0" applyNumberFormat="1" applyFont="1" applyFill="1" applyAlignment="1">
      <alignment horizontal="center" vertical="center"/>
    </xf>
    <xf numFmtId="20" fontId="57" fillId="0" borderId="0" xfId="0" applyNumberFormat="1" applyFont="1" applyAlignment="1">
      <alignment horizontal="center" vertical="center"/>
    </xf>
    <xf numFmtId="0" fontId="62" fillId="0" borderId="0" xfId="0" applyFont="1" applyAlignment="1">
      <alignment horizontal="center" vertical="center" wrapText="1"/>
    </xf>
    <xf numFmtId="166" fontId="62" fillId="0" borderId="0" xfId="0" applyNumberFormat="1" applyFont="1" applyAlignment="1">
      <alignment horizontal="center" vertical="center" wrapText="1"/>
    </xf>
    <xf numFmtId="0" fontId="63" fillId="0" borderId="0" xfId="0" applyFont="1" applyAlignment="1">
      <alignment vertical="center"/>
    </xf>
    <xf numFmtId="0" fontId="21" fillId="0" borderId="0" xfId="0" applyFont="1" applyAlignment="1">
      <alignment horizontal="center" vertical="center" wrapText="1"/>
    </xf>
    <xf numFmtId="0" fontId="0" fillId="0" borderId="0" xfId="0" applyAlignment="1">
      <alignment vertical="top"/>
    </xf>
    <xf numFmtId="0" fontId="16" fillId="0" borderId="0" xfId="0" applyFont="1" applyAlignment="1">
      <alignment horizontal="left" vertical="top" wrapText="1"/>
    </xf>
    <xf numFmtId="0" fontId="12" fillId="0" borderId="0" xfId="0" applyFont="1" applyAlignment="1">
      <alignment vertical="top"/>
    </xf>
    <xf numFmtId="1" fontId="43" fillId="9" borderId="0" xfId="0" applyNumberFormat="1" applyFont="1" applyFill="1" applyAlignment="1">
      <alignment horizontal="center" vertical="center"/>
    </xf>
    <xf numFmtId="166" fontId="43" fillId="9" borderId="0" xfId="0" applyNumberFormat="1" applyFont="1" applyFill="1" applyAlignment="1">
      <alignment horizontal="center" vertical="center"/>
    </xf>
    <xf numFmtId="0" fontId="65" fillId="0" borderId="0" xfId="0" applyFont="1" applyAlignment="1">
      <alignment vertical="center"/>
    </xf>
    <xf numFmtId="10" fontId="0" fillId="0" borderId="0" xfId="0" applyNumberFormat="1" applyAlignment="1">
      <alignment vertical="center"/>
    </xf>
    <xf numFmtId="10" fontId="2" fillId="0" borderId="0" xfId="0" applyNumberFormat="1" applyFont="1" applyAlignment="1">
      <alignment vertical="center"/>
    </xf>
    <xf numFmtId="0" fontId="2" fillId="0" borderId="0" xfId="0" applyFont="1" applyAlignment="1">
      <alignment vertical="center"/>
    </xf>
    <xf numFmtId="1" fontId="2" fillId="0" borderId="0" xfId="0" applyNumberFormat="1" applyFont="1" applyAlignment="1">
      <alignment vertical="center"/>
    </xf>
    <xf numFmtId="10" fontId="12" fillId="0" borderId="0" xfId="0" applyNumberFormat="1" applyFont="1" applyAlignment="1">
      <alignment vertical="center"/>
    </xf>
    <xf numFmtId="1" fontId="0" fillId="0" borderId="0" xfId="0" applyNumberFormat="1" applyAlignment="1">
      <alignment vertical="center"/>
    </xf>
    <xf numFmtId="0" fontId="50" fillId="0" borderId="0" xfId="0" applyFont="1" applyAlignment="1">
      <alignment vertical="top" wrapText="1"/>
    </xf>
    <xf numFmtId="0" fontId="50" fillId="0" borderId="0" xfId="0" applyFont="1" applyAlignment="1">
      <alignment vertical="center" wrapText="1"/>
    </xf>
    <xf numFmtId="0" fontId="32" fillId="0" borderId="0" xfId="0" applyFont="1" applyAlignment="1">
      <alignment vertical="center"/>
    </xf>
    <xf numFmtId="3" fontId="68" fillId="0" borderId="0" xfId="0" applyNumberFormat="1" applyFont="1" applyAlignment="1">
      <alignment horizontal="center" vertical="center"/>
    </xf>
    <xf numFmtId="10" fontId="69" fillId="0" borderId="0" xfId="0" applyNumberFormat="1" applyFont="1" applyAlignment="1">
      <alignment horizontal="center" vertical="center"/>
    </xf>
    <xf numFmtId="3" fontId="70" fillId="0" borderId="0" xfId="0" applyNumberFormat="1" applyFont="1" applyAlignment="1">
      <alignment horizontal="center" vertical="center"/>
    </xf>
    <xf numFmtId="166" fontId="71" fillId="0" borderId="0" xfId="0" applyNumberFormat="1" applyFont="1" applyAlignment="1">
      <alignment horizontal="center" vertical="center" wrapText="1"/>
    </xf>
    <xf numFmtId="0" fontId="71" fillId="0" borderId="0" xfId="0" applyFont="1" applyAlignment="1">
      <alignment horizontal="left" vertical="center" wrapText="1"/>
    </xf>
    <xf numFmtId="0" fontId="71" fillId="0" borderId="0" xfId="0" applyFont="1" applyAlignment="1">
      <alignment horizontal="center" vertical="center" wrapText="1"/>
    </xf>
    <xf numFmtId="0" fontId="67" fillId="0" borderId="0" xfId="0" applyFont="1" applyAlignment="1">
      <alignment vertical="center" wrapText="1"/>
    </xf>
    <xf numFmtId="0" fontId="0" fillId="10" borderId="0" xfId="0" applyFill="1"/>
    <xf numFmtId="0" fontId="0" fillId="12" borderId="0" xfId="0" applyFill="1"/>
    <xf numFmtId="17" fontId="0" fillId="0" borderId="0" xfId="0" quotePrefix="1" applyNumberFormat="1" applyAlignment="1">
      <alignment horizontal="center"/>
    </xf>
    <xf numFmtId="1" fontId="0" fillId="0" borderId="0" xfId="0" applyNumberFormat="1" applyAlignment="1">
      <alignment horizontal="center"/>
    </xf>
    <xf numFmtId="17" fontId="0" fillId="0" borderId="0" xfId="0" applyNumberFormat="1" applyAlignment="1">
      <alignment horizontal="center"/>
    </xf>
    <xf numFmtId="0" fontId="2" fillId="7" borderId="0" xfId="0" applyFont="1" applyFill="1" applyAlignment="1">
      <alignment horizontal="center" vertical="center" wrapText="1"/>
    </xf>
    <xf numFmtId="0" fontId="2" fillId="7" borderId="0" xfId="0" applyFont="1" applyFill="1" applyAlignment="1">
      <alignment horizontal="center" vertical="center"/>
    </xf>
    <xf numFmtId="17" fontId="13" fillId="7" borderId="0" xfId="0" applyNumberFormat="1" applyFont="1" applyFill="1" applyAlignment="1">
      <alignment horizontal="center" vertical="center"/>
    </xf>
    <xf numFmtId="166" fontId="2" fillId="0" borderId="0" xfId="0" applyNumberFormat="1" applyFont="1" applyAlignment="1">
      <alignment vertical="center"/>
    </xf>
    <xf numFmtId="166" fontId="0" fillId="0" borderId="0" xfId="0" applyNumberFormat="1"/>
    <xf numFmtId="20" fontId="0" fillId="0" borderId="0" xfId="0" applyNumberFormat="1" applyAlignment="1">
      <alignment vertical="center"/>
    </xf>
    <xf numFmtId="1" fontId="46" fillId="0" borderId="0" xfId="0" applyNumberFormat="1" applyFont="1" applyAlignment="1">
      <alignment horizontal="center" vertical="center" wrapText="1"/>
    </xf>
    <xf numFmtId="166" fontId="72" fillId="0" borderId="0" xfId="0" applyNumberFormat="1" applyFont="1" applyAlignment="1">
      <alignment horizontal="center" vertical="center" wrapText="1"/>
    </xf>
    <xf numFmtId="1" fontId="46" fillId="7" borderId="0" xfId="0" applyNumberFormat="1" applyFont="1" applyFill="1" applyAlignment="1">
      <alignment horizontal="center" vertical="center" wrapText="1"/>
    </xf>
    <xf numFmtId="166" fontId="72" fillId="7" borderId="0" xfId="0" applyNumberFormat="1" applyFont="1" applyFill="1" applyAlignment="1">
      <alignment horizontal="center" vertical="center" wrapText="1"/>
    </xf>
    <xf numFmtId="165" fontId="9" fillId="7" borderId="0" xfId="0" applyNumberFormat="1" applyFont="1" applyFill="1" applyAlignment="1">
      <alignment horizontal="left" vertical="center"/>
    </xf>
    <xf numFmtId="165" fontId="0" fillId="8" borderId="0" xfId="0" applyNumberFormat="1" applyFill="1" applyAlignment="1">
      <alignment horizontal="center" vertical="center"/>
    </xf>
    <xf numFmtId="0" fontId="0" fillId="9" borderId="0" xfId="0" applyFill="1" applyAlignment="1">
      <alignment vertical="center" wrapText="1"/>
    </xf>
    <xf numFmtId="0" fontId="43" fillId="11" borderId="0" xfId="0" applyFont="1" applyFill="1" applyAlignment="1">
      <alignment horizontal="center" vertical="top" wrapText="1"/>
    </xf>
    <xf numFmtId="20" fontId="16" fillId="0" borderId="0" xfId="0" applyNumberFormat="1" applyFont="1" applyAlignment="1">
      <alignment horizontal="left" vertical="center" wrapText="1"/>
    </xf>
    <xf numFmtId="0" fontId="52" fillId="7" borderId="0" xfId="0" applyFont="1" applyFill="1" applyAlignment="1">
      <alignment horizontal="center" vertical="center"/>
    </xf>
    <xf numFmtId="0" fontId="52" fillId="0" borderId="0" xfId="0" applyFont="1" applyAlignment="1">
      <alignment horizontal="center" vertical="center"/>
    </xf>
    <xf numFmtId="0" fontId="73" fillId="0" borderId="0" xfId="0" applyFont="1" applyAlignment="1">
      <alignment vertical="center" wrapText="1"/>
    </xf>
    <xf numFmtId="0" fontId="74" fillId="0" borderId="0" xfId="0" applyFont="1" applyAlignment="1">
      <alignment horizontal="left" vertical="center" wrapText="1"/>
    </xf>
    <xf numFmtId="0" fontId="75" fillId="0" borderId="0" xfId="0" applyFont="1" applyAlignment="1">
      <alignment vertical="center"/>
    </xf>
    <xf numFmtId="0" fontId="48" fillId="0" borderId="0" xfId="0" applyFont="1" applyAlignment="1">
      <alignment vertical="center" wrapText="1"/>
    </xf>
    <xf numFmtId="0" fontId="32" fillId="0" borderId="0" xfId="0" applyFont="1"/>
    <xf numFmtId="0" fontId="0" fillId="8" borderId="0" xfId="0" applyFill="1" applyAlignment="1">
      <alignment vertical="center"/>
    </xf>
    <xf numFmtId="0" fontId="6" fillId="3" borderId="0" xfId="0" applyFont="1" applyFill="1" applyAlignment="1">
      <alignment vertical="center"/>
    </xf>
    <xf numFmtId="20" fontId="57" fillId="7" borderId="0" xfId="0" applyNumberFormat="1" applyFont="1" applyFill="1" applyAlignment="1">
      <alignment horizontal="center" vertical="center" wrapText="1"/>
    </xf>
    <xf numFmtId="20" fontId="1" fillId="0" borderId="0" xfId="0" applyNumberFormat="1" applyFont="1" applyAlignment="1">
      <alignment vertical="center"/>
    </xf>
    <xf numFmtId="20" fontId="10" fillId="8" borderId="1" xfId="0" applyNumberFormat="1" applyFont="1" applyFill="1" applyBorder="1" applyAlignment="1">
      <alignment horizontal="center" vertical="center"/>
    </xf>
    <xf numFmtId="20" fontId="0" fillId="0" borderId="0" xfId="0" applyNumberFormat="1" applyAlignment="1">
      <alignment horizontal="center"/>
    </xf>
    <xf numFmtId="165" fontId="0" fillId="0" borderId="13" xfId="0" applyNumberFormat="1" applyBorder="1" applyAlignment="1">
      <alignment horizontal="center" vertical="center"/>
    </xf>
    <xf numFmtId="0" fontId="0" fillId="0" borderId="13" xfId="0" applyBorder="1" applyAlignment="1">
      <alignment wrapText="1"/>
    </xf>
    <xf numFmtId="0" fontId="0" fillId="0" borderId="13" xfId="0" applyBorder="1" applyAlignment="1">
      <alignment vertical="center"/>
    </xf>
    <xf numFmtId="0" fontId="43" fillId="9" borderId="0" xfId="0" applyFont="1" applyFill="1" applyAlignment="1">
      <alignment horizontal="center" vertical="center"/>
    </xf>
    <xf numFmtId="0" fontId="58" fillId="0" borderId="0" xfId="0" applyFont="1" applyAlignment="1">
      <alignment horizontal="left" vertical="center" wrapText="1"/>
    </xf>
    <xf numFmtId="14" fontId="16" fillId="0" borderId="0" xfId="0" applyNumberFormat="1" applyFont="1" applyAlignment="1">
      <alignment horizontal="left" vertical="center" wrapText="1"/>
    </xf>
    <xf numFmtId="17" fontId="16" fillId="0" borderId="0" xfId="0" applyNumberFormat="1" applyFont="1" applyAlignment="1">
      <alignment horizontal="center" vertical="center" wrapText="1"/>
    </xf>
    <xf numFmtId="165" fontId="13" fillId="7" borderId="1" xfId="0" applyNumberFormat="1" applyFont="1" applyFill="1" applyBorder="1" applyAlignment="1">
      <alignment horizontal="center" vertical="center" wrapText="1"/>
    </xf>
    <xf numFmtId="3" fontId="13" fillId="7" borderId="1" xfId="0" applyNumberFormat="1" applyFont="1" applyFill="1" applyBorder="1" applyAlignment="1">
      <alignment horizontal="center" vertical="center" wrapText="1"/>
    </xf>
    <xf numFmtId="0" fontId="13" fillId="7" borderId="1" xfId="0" applyFont="1" applyFill="1" applyBorder="1" applyAlignment="1">
      <alignment horizontal="center" vertical="center" wrapText="1"/>
    </xf>
    <xf numFmtId="0" fontId="13" fillId="7" borderId="1" xfId="0" applyFont="1" applyFill="1" applyBorder="1" applyAlignment="1">
      <alignment horizontal="center" vertical="center"/>
    </xf>
    <xf numFmtId="3" fontId="79" fillId="0" borderId="1" xfId="0" applyNumberFormat="1" applyFont="1" applyBorder="1" applyAlignment="1" applyProtection="1">
      <alignment horizontal="center" vertical="center" wrapText="1"/>
      <protection locked="0"/>
    </xf>
    <xf numFmtId="20" fontId="79" fillId="0" borderId="1" xfId="0" applyNumberFormat="1" applyFont="1" applyBorder="1" applyAlignment="1" applyProtection="1">
      <alignment horizontal="center" vertical="center" wrapText="1"/>
      <protection locked="0"/>
    </xf>
    <xf numFmtId="165" fontId="79" fillId="0" borderId="1" xfId="0" applyNumberFormat="1" applyFont="1" applyBorder="1" applyAlignment="1" applyProtection="1">
      <alignment horizontal="center" vertical="center" wrapText="1"/>
      <protection locked="0"/>
    </xf>
    <xf numFmtId="167" fontId="79" fillId="0" borderId="1" xfId="0" applyNumberFormat="1" applyFont="1" applyBorder="1" applyAlignment="1" applyProtection="1">
      <alignment horizontal="center" vertical="center" wrapText="1"/>
      <protection locked="0"/>
    </xf>
    <xf numFmtId="165" fontId="79" fillId="0" borderId="1" xfId="0" applyNumberFormat="1" applyFont="1" applyBorder="1" applyAlignment="1">
      <alignment horizontal="center" vertical="center" wrapText="1"/>
    </xf>
    <xf numFmtId="3" fontId="79" fillId="0" borderId="1" xfId="0" applyNumberFormat="1" applyFont="1" applyBorder="1" applyAlignment="1">
      <alignment horizontal="center" vertical="center" wrapText="1"/>
    </xf>
    <xf numFmtId="49" fontId="79" fillId="0" borderId="1" xfId="0" applyNumberFormat="1" applyFont="1" applyBorder="1" applyAlignment="1">
      <alignment horizontal="center" vertical="center" wrapText="1"/>
    </xf>
    <xf numFmtId="0" fontId="79" fillId="0" borderId="1" xfId="0" applyFont="1" applyBorder="1" applyAlignment="1">
      <alignment horizontal="center" vertical="center" wrapText="1"/>
    </xf>
    <xf numFmtId="3" fontId="79" fillId="0" borderId="1" xfId="2" applyNumberFormat="1" applyFont="1" applyFill="1" applyBorder="1" applyAlignment="1">
      <alignment horizontal="center" vertical="center" wrapText="1"/>
    </xf>
    <xf numFmtId="167" fontId="79" fillId="0" borderId="1" xfId="0" applyNumberFormat="1" applyFont="1" applyBorder="1" applyAlignment="1">
      <alignment horizontal="center" vertical="center" wrapText="1"/>
    </xf>
    <xf numFmtId="10" fontId="13" fillId="7" borderId="1" xfId="0" applyNumberFormat="1" applyFont="1" applyFill="1" applyBorder="1" applyAlignment="1">
      <alignment horizontal="center" vertical="center" wrapText="1"/>
    </xf>
    <xf numFmtId="3" fontId="13" fillId="7" borderId="1" xfId="2" applyNumberFormat="1" applyFont="1" applyFill="1" applyBorder="1" applyAlignment="1">
      <alignment horizontal="center" vertical="center" wrapText="1"/>
    </xf>
    <xf numFmtId="3" fontId="0" fillId="8" borderId="0" xfId="0" applyNumberFormat="1" applyFill="1" applyAlignment="1">
      <alignment horizontal="center" wrapText="1"/>
    </xf>
    <xf numFmtId="3" fontId="0" fillId="0" borderId="0" xfId="0" applyNumberFormat="1" applyAlignment="1">
      <alignment horizontal="center"/>
    </xf>
    <xf numFmtId="3" fontId="13" fillId="7" borderId="1" xfId="0" applyNumberFormat="1" applyFont="1" applyFill="1" applyBorder="1" applyAlignment="1">
      <alignment horizontal="center" vertical="center"/>
    </xf>
    <xf numFmtId="165" fontId="79" fillId="0" borderId="1" xfId="0" applyNumberFormat="1" applyFont="1" applyBorder="1" applyAlignment="1">
      <alignment horizontal="center" vertical="center"/>
    </xf>
    <xf numFmtId="3" fontId="79" fillId="0" borderId="1" xfId="0" applyNumberFormat="1" applyFont="1" applyBorder="1" applyAlignment="1">
      <alignment horizontal="center" vertical="center"/>
    </xf>
    <xf numFmtId="167" fontId="79" fillId="0" borderId="1" xfId="0" applyNumberFormat="1" applyFont="1" applyBorder="1" applyAlignment="1">
      <alignment horizontal="center" vertical="center"/>
    </xf>
    <xf numFmtId="10" fontId="79" fillId="0" borderId="1" xfId="0" applyNumberFormat="1" applyFont="1" applyBorder="1" applyAlignment="1">
      <alignment horizontal="center" vertical="center" wrapText="1"/>
    </xf>
    <xf numFmtId="10" fontId="79" fillId="0" borderId="1" xfId="0" applyNumberFormat="1" applyFont="1" applyBorder="1" applyAlignment="1">
      <alignment horizontal="center" vertical="center"/>
    </xf>
    <xf numFmtId="49" fontId="13" fillId="7" borderId="1" xfId="0" applyNumberFormat="1" applyFont="1" applyFill="1" applyBorder="1" applyAlignment="1">
      <alignment horizontal="center" vertical="center"/>
    </xf>
    <xf numFmtId="4" fontId="13" fillId="7" borderId="1" xfId="0" applyNumberFormat="1" applyFont="1" applyFill="1" applyBorder="1" applyAlignment="1">
      <alignment horizontal="center" vertical="center" wrapText="1"/>
    </xf>
    <xf numFmtId="167" fontId="13" fillId="7" borderId="1" xfId="0" applyNumberFormat="1" applyFont="1" applyFill="1" applyBorder="1" applyAlignment="1">
      <alignment horizontal="center" vertical="center" wrapText="1"/>
    </xf>
    <xf numFmtId="0" fontId="79" fillId="0" borderId="1" xfId="0" applyFont="1" applyBorder="1" applyAlignment="1">
      <alignment horizontal="center" vertical="center"/>
    </xf>
    <xf numFmtId="49" fontId="13" fillId="7" borderId="1" xfId="0" applyNumberFormat="1" applyFont="1" applyFill="1" applyBorder="1" applyAlignment="1">
      <alignment horizontal="center" vertical="center" wrapText="1"/>
    </xf>
    <xf numFmtId="49" fontId="79" fillId="0" borderId="1" xfId="0" applyNumberFormat="1" applyFont="1" applyBorder="1" applyAlignment="1">
      <alignment horizontal="center" vertical="center"/>
    </xf>
    <xf numFmtId="0" fontId="13" fillId="9" borderId="0" xfId="0" applyFont="1" applyFill="1" applyAlignment="1">
      <alignment horizontal="center" vertical="center"/>
    </xf>
    <xf numFmtId="10" fontId="13" fillId="9" borderId="0" xfId="0" applyNumberFormat="1" applyFont="1" applyFill="1" applyAlignment="1">
      <alignment horizontal="center" vertical="center"/>
    </xf>
    <xf numFmtId="0" fontId="14" fillId="0" borderId="1" xfId="0" applyFont="1" applyBorder="1" applyAlignment="1">
      <alignment horizontal="center" vertical="center" wrapText="1"/>
    </xf>
    <xf numFmtId="0" fontId="13" fillId="0" borderId="1" xfId="0" applyFont="1" applyBorder="1" applyAlignment="1">
      <alignment horizontal="center" vertical="center" wrapText="1"/>
    </xf>
    <xf numFmtId="1" fontId="13" fillId="0" borderId="1" xfId="0" applyNumberFormat="1" applyFont="1" applyBorder="1" applyAlignment="1">
      <alignment horizontal="center" vertical="center"/>
    </xf>
    <xf numFmtId="17" fontId="80" fillId="7" borderId="1" xfId="0" applyNumberFormat="1" applyFont="1" applyFill="1" applyBorder="1" applyAlignment="1">
      <alignment horizontal="center" vertical="center" wrapText="1"/>
    </xf>
    <xf numFmtId="3" fontId="14" fillId="0" borderId="1" xfId="0" applyNumberFormat="1" applyFont="1" applyBorder="1" applyAlignment="1">
      <alignment horizontal="center" vertical="center" wrapText="1"/>
    </xf>
    <xf numFmtId="20" fontId="14" fillId="0" borderId="1" xfId="0" applyNumberFormat="1" applyFont="1" applyBorder="1" applyAlignment="1">
      <alignment horizontal="center" vertical="center" wrapText="1"/>
    </xf>
    <xf numFmtId="3" fontId="14" fillId="7" borderId="1" xfId="0" applyNumberFormat="1" applyFont="1" applyFill="1" applyBorder="1" applyAlignment="1">
      <alignment horizontal="center" vertical="center" wrapText="1"/>
    </xf>
    <xf numFmtId="20" fontId="14" fillId="7" borderId="1" xfId="0" applyNumberFormat="1" applyFont="1" applyFill="1" applyBorder="1" applyAlignment="1">
      <alignment horizontal="center" vertical="center" wrapText="1"/>
    </xf>
    <xf numFmtId="49" fontId="14" fillId="0" borderId="1" xfId="0" applyNumberFormat="1" applyFont="1" applyBorder="1" applyAlignment="1">
      <alignment horizontal="left" vertical="center" wrapText="1"/>
    </xf>
    <xf numFmtId="168" fontId="0" fillId="3" borderId="0" xfId="0" applyNumberFormat="1" applyFill="1" applyAlignment="1">
      <alignment vertical="center"/>
    </xf>
    <xf numFmtId="168" fontId="1" fillId="7" borderId="0" xfId="0" applyNumberFormat="1" applyFont="1" applyFill="1" applyAlignment="1">
      <alignment vertical="center"/>
    </xf>
    <xf numFmtId="168" fontId="0" fillId="8" borderId="0" xfId="0" applyNumberFormat="1" applyFill="1" applyAlignment="1">
      <alignment vertical="center"/>
    </xf>
    <xf numFmtId="168" fontId="14" fillId="0" borderId="1" xfId="0" applyNumberFormat="1" applyFont="1" applyBorder="1" applyAlignment="1">
      <alignment horizontal="center" vertical="center" wrapText="1"/>
    </xf>
    <xf numFmtId="168" fontId="14" fillId="0" borderId="1" xfId="1" applyNumberFormat="1" applyFont="1" applyFill="1" applyBorder="1" applyAlignment="1">
      <alignment horizontal="center" vertical="center" wrapText="1"/>
    </xf>
    <xf numFmtId="168" fontId="0" fillId="0" borderId="0" xfId="0" applyNumberFormat="1" applyAlignment="1">
      <alignment horizontal="center" vertical="center"/>
    </xf>
    <xf numFmtId="166" fontId="79" fillId="0" borderId="1" xfId="0" applyNumberFormat="1" applyFont="1" applyBorder="1" applyAlignment="1">
      <alignment horizontal="center" vertical="center"/>
    </xf>
    <xf numFmtId="0" fontId="4" fillId="0" borderId="1" xfId="1" applyFill="1" applyBorder="1" applyAlignment="1">
      <alignment horizontal="center" vertical="center" wrapText="1"/>
    </xf>
    <xf numFmtId="3" fontId="4" fillId="0" borderId="1" xfId="1" applyNumberFormat="1" applyFill="1" applyBorder="1" applyAlignment="1">
      <alignment horizontal="center" vertical="center" wrapText="1"/>
    </xf>
    <xf numFmtId="49" fontId="4" fillId="0" borderId="1" xfId="1" applyNumberFormat="1" applyFill="1" applyBorder="1" applyAlignment="1">
      <alignment horizontal="center" vertical="center" wrapText="1"/>
    </xf>
    <xf numFmtId="49" fontId="14" fillId="0" borderId="1" xfId="0" applyNumberFormat="1" applyFont="1" applyBorder="1" applyAlignment="1">
      <alignment horizontal="center" vertical="center" wrapText="1"/>
    </xf>
    <xf numFmtId="17" fontId="81" fillId="8" borderId="1" xfId="0" applyNumberFormat="1" applyFont="1" applyFill="1" applyBorder="1" applyAlignment="1">
      <alignment horizontal="center" vertical="center" wrapText="1"/>
    </xf>
    <xf numFmtId="20" fontId="81" fillId="8" borderId="1" xfId="0" applyNumberFormat="1" applyFont="1" applyFill="1" applyBorder="1" applyAlignment="1">
      <alignment horizontal="center" vertical="center" wrapText="1"/>
    </xf>
    <xf numFmtId="3" fontId="13" fillId="0" borderId="1" xfId="0" applyNumberFormat="1" applyFont="1" applyBorder="1" applyAlignment="1">
      <alignment horizontal="center" vertical="center"/>
    </xf>
    <xf numFmtId="0" fontId="14" fillId="0" borderId="1" xfId="0" applyFont="1" applyBorder="1" applyAlignment="1">
      <alignment horizontal="center" vertical="center"/>
    </xf>
    <xf numFmtId="3" fontId="14" fillId="0" borderId="1" xfId="0" applyNumberFormat="1" applyFont="1" applyBorder="1" applyAlignment="1">
      <alignment horizontal="center" vertical="center"/>
    </xf>
    <xf numFmtId="3" fontId="80" fillId="7" borderId="1" xfId="0" applyNumberFormat="1" applyFont="1" applyFill="1" applyBorder="1" applyAlignment="1">
      <alignment horizontal="center" vertical="center" wrapText="1"/>
    </xf>
    <xf numFmtId="3" fontId="14" fillId="7" borderId="1" xfId="0" applyNumberFormat="1" applyFont="1" applyFill="1" applyBorder="1" applyAlignment="1">
      <alignment horizontal="center" vertical="center"/>
    </xf>
    <xf numFmtId="166" fontId="14" fillId="0" borderId="1" xfId="0" applyNumberFormat="1" applyFont="1" applyBorder="1" applyAlignment="1">
      <alignment horizontal="center" vertical="center"/>
    </xf>
    <xf numFmtId="166" fontId="14" fillId="0" borderId="1" xfId="0" applyNumberFormat="1" applyFont="1" applyBorder="1" applyAlignment="1">
      <alignment horizontal="center" vertical="center" wrapText="1"/>
    </xf>
    <xf numFmtId="20" fontId="13" fillId="0" borderId="1" xfId="0" applyNumberFormat="1" applyFont="1" applyBorder="1" applyAlignment="1">
      <alignment horizontal="center" vertical="center"/>
    </xf>
    <xf numFmtId="20" fontId="80" fillId="7" borderId="1" xfId="0" applyNumberFormat="1" applyFont="1" applyFill="1" applyBorder="1" applyAlignment="1">
      <alignment horizontal="center" vertical="center" wrapText="1"/>
    </xf>
    <xf numFmtId="22" fontId="14" fillId="7" borderId="1" xfId="0" applyNumberFormat="1" applyFont="1" applyFill="1" applyBorder="1" applyAlignment="1">
      <alignment horizontal="center" vertical="center" wrapText="1"/>
    </xf>
    <xf numFmtId="0" fontId="79" fillId="0" borderId="14" xfId="0" applyFont="1" applyBorder="1" applyAlignment="1">
      <alignment horizontal="center" vertical="center"/>
    </xf>
    <xf numFmtId="0" fontId="79" fillId="0" borderId="14" xfId="0" applyFont="1" applyBorder="1" applyAlignment="1">
      <alignment horizontal="center" vertical="center" wrapText="1"/>
    </xf>
    <xf numFmtId="166" fontId="79" fillId="0" borderId="14" xfId="0" applyNumberFormat="1" applyFont="1" applyBorder="1" applyAlignment="1">
      <alignment horizontal="center" vertical="center"/>
    </xf>
    <xf numFmtId="3" fontId="79" fillId="0" borderId="14" xfId="0" applyNumberFormat="1" applyFont="1" applyBorder="1" applyAlignment="1">
      <alignment horizontal="center" vertical="center"/>
    </xf>
    <xf numFmtId="167" fontId="79" fillId="0" borderId="14" xfId="0" applyNumberFormat="1" applyFont="1" applyBorder="1" applyAlignment="1">
      <alignment horizontal="center" vertical="center"/>
    </xf>
    <xf numFmtId="0" fontId="79" fillId="0" borderId="1" xfId="1" applyFont="1" applyFill="1" applyBorder="1" applyAlignment="1">
      <alignment horizontal="center" vertical="center"/>
    </xf>
    <xf numFmtId="17" fontId="83" fillId="8" borderId="1" xfId="0" applyNumberFormat="1" applyFont="1" applyFill="1" applyBorder="1" applyAlignment="1">
      <alignment horizontal="center" vertical="center" wrapText="1"/>
    </xf>
    <xf numFmtId="21" fontId="46" fillId="0" borderId="0" xfId="0" applyNumberFormat="1" applyFont="1" applyAlignment="1">
      <alignment horizontal="center" vertical="center" wrapText="1"/>
    </xf>
    <xf numFmtId="21" fontId="46" fillId="7" borderId="0" xfId="0" applyNumberFormat="1" applyFont="1" applyFill="1" applyAlignment="1">
      <alignment horizontal="center" vertical="center" wrapText="1"/>
    </xf>
    <xf numFmtId="0" fontId="79" fillId="0" borderId="1" xfId="1" applyFont="1" applyFill="1" applyBorder="1" applyAlignment="1">
      <alignment horizontal="center" vertical="center" wrapText="1"/>
    </xf>
    <xf numFmtId="170" fontId="0" fillId="7" borderId="0" xfId="0" applyNumberFormat="1" applyFill="1"/>
    <xf numFmtId="170" fontId="13" fillId="9" borderId="0" xfId="0" applyNumberFormat="1" applyFont="1" applyFill="1" applyAlignment="1">
      <alignment horizontal="center" vertical="center"/>
    </xf>
    <xf numFmtId="170" fontId="13" fillId="7" borderId="1" xfId="0" applyNumberFormat="1" applyFont="1" applyFill="1" applyBorder="1" applyAlignment="1">
      <alignment horizontal="center" vertical="center" wrapText="1"/>
    </xf>
    <xf numFmtId="170" fontId="79" fillId="0" borderId="1" xfId="0" applyNumberFormat="1" applyFont="1" applyBorder="1" applyAlignment="1">
      <alignment horizontal="center" vertical="center"/>
    </xf>
    <xf numFmtId="170" fontId="79" fillId="0" borderId="14" xfId="0" applyNumberFormat="1" applyFont="1" applyBorder="1" applyAlignment="1">
      <alignment horizontal="center" vertical="center"/>
    </xf>
    <xf numFmtId="170" fontId="0" fillId="0" borderId="0" xfId="0" applyNumberFormat="1"/>
    <xf numFmtId="170" fontId="1" fillId="7" borderId="0" xfId="0" applyNumberFormat="1" applyFont="1" applyFill="1" applyAlignment="1">
      <alignment horizontal="left" vertical="center"/>
    </xf>
    <xf numFmtId="21" fontId="79" fillId="0" borderId="1" xfId="0" applyNumberFormat="1" applyFont="1" applyBorder="1" applyAlignment="1">
      <alignment horizontal="center" vertical="center"/>
    </xf>
    <xf numFmtId="170" fontId="2" fillId="7" borderId="0" xfId="0" applyNumberFormat="1" applyFont="1" applyFill="1"/>
    <xf numFmtId="1" fontId="11" fillId="7" borderId="0" xfId="0" applyNumberFormat="1" applyFont="1" applyFill="1" applyAlignment="1">
      <alignment horizontal="right" vertical="center"/>
    </xf>
    <xf numFmtId="1" fontId="13" fillId="9" borderId="0" xfId="0" applyNumberFormat="1" applyFont="1" applyFill="1" applyAlignment="1">
      <alignment horizontal="center" vertical="center"/>
    </xf>
    <xf numFmtId="1" fontId="13" fillId="7" borderId="1" xfId="0" applyNumberFormat="1" applyFont="1" applyFill="1" applyBorder="1" applyAlignment="1">
      <alignment horizontal="center" vertical="center" wrapText="1"/>
    </xf>
    <xf numFmtId="1" fontId="79" fillId="0" borderId="1" xfId="0" applyNumberFormat="1" applyFont="1" applyBorder="1" applyAlignment="1">
      <alignment horizontal="center" vertical="center"/>
    </xf>
    <xf numFmtId="1" fontId="79" fillId="0" borderId="14" xfId="0" applyNumberFormat="1" applyFont="1" applyBorder="1" applyAlignment="1">
      <alignment horizontal="center" vertical="center"/>
    </xf>
    <xf numFmtId="170" fontId="0" fillId="8" borderId="0" xfId="0" applyNumberFormat="1" applyFill="1"/>
    <xf numFmtId="0" fontId="1" fillId="0" borderId="0" xfId="0" applyFont="1" applyAlignment="1">
      <alignment wrapText="1"/>
    </xf>
    <xf numFmtId="0" fontId="9" fillId="7" borderId="0" xfId="0" applyFont="1" applyFill="1" applyAlignment="1">
      <alignment vertical="center" wrapText="1"/>
    </xf>
    <xf numFmtId="0" fontId="1" fillId="8" borderId="0" xfId="0" applyFont="1" applyFill="1" applyAlignment="1">
      <alignment wrapText="1"/>
    </xf>
    <xf numFmtId="17" fontId="0" fillId="0" borderId="0" xfId="0" applyNumberFormat="1" applyAlignment="1">
      <alignment vertical="center"/>
    </xf>
    <xf numFmtId="0" fontId="43" fillId="11" borderId="0" xfId="0" applyFont="1" applyFill="1" applyAlignment="1">
      <alignment horizontal="center" vertical="top"/>
    </xf>
    <xf numFmtId="0" fontId="43" fillId="9" borderId="0" xfId="0" applyFont="1" applyFill="1" applyAlignment="1">
      <alignment horizontal="center"/>
    </xf>
    <xf numFmtId="3" fontId="0" fillId="7" borderId="0" xfId="0" applyNumberFormat="1" applyFill="1"/>
    <xf numFmtId="165" fontId="86" fillId="7" borderId="0" xfId="0" applyNumberFormat="1" applyFont="1" applyFill="1" applyAlignment="1">
      <alignment horizontal="center" vertical="center"/>
    </xf>
    <xf numFmtId="21" fontId="43" fillId="9" borderId="0" xfId="0" applyNumberFormat="1" applyFont="1" applyFill="1" applyAlignment="1">
      <alignment horizontal="center" vertical="center" wrapText="1"/>
    </xf>
    <xf numFmtId="3" fontId="8" fillId="7" borderId="0" xfId="0" applyNumberFormat="1" applyFont="1" applyFill="1" applyAlignment="1">
      <alignment horizontal="center" vertical="center"/>
    </xf>
    <xf numFmtId="20" fontId="79" fillId="0" borderId="1" xfId="1" applyNumberFormat="1" applyFont="1" applyFill="1" applyBorder="1" applyAlignment="1">
      <alignment horizontal="center" vertical="center" wrapText="1"/>
    </xf>
    <xf numFmtId="0" fontId="48" fillId="0" borderId="0" xfId="0" applyFont="1" applyAlignment="1">
      <alignment vertical="top" wrapText="1"/>
    </xf>
    <xf numFmtId="3" fontId="14" fillId="3" borderId="1" xfId="0" applyNumberFormat="1" applyFont="1" applyFill="1" applyBorder="1" applyAlignment="1">
      <alignment horizontal="center" vertical="center" wrapText="1"/>
    </xf>
    <xf numFmtId="3" fontId="14" fillId="2" borderId="1" xfId="0" applyNumberFormat="1" applyFont="1" applyFill="1" applyBorder="1" applyAlignment="1">
      <alignment horizontal="center" vertical="center" wrapText="1"/>
    </xf>
    <xf numFmtId="0" fontId="4" fillId="0" borderId="1" xfId="1" applyFill="1" applyBorder="1" applyAlignment="1">
      <alignment horizontal="center" vertical="center"/>
    </xf>
    <xf numFmtId="0" fontId="79" fillId="13" borderId="1" xfId="0" applyFont="1" applyFill="1" applyBorder="1" applyAlignment="1">
      <alignment horizontal="center" vertical="center"/>
    </xf>
    <xf numFmtId="0" fontId="79" fillId="3" borderId="1" xfId="0" applyFont="1" applyFill="1" applyBorder="1" applyAlignment="1">
      <alignment horizontal="center" vertical="center"/>
    </xf>
    <xf numFmtId="0" fontId="79" fillId="3" borderId="1" xfId="0" applyFont="1" applyFill="1" applyBorder="1" applyAlignment="1">
      <alignment horizontal="center" vertical="center" wrapText="1"/>
    </xf>
    <xf numFmtId="166" fontId="79" fillId="3" borderId="1" xfId="0" applyNumberFormat="1" applyFont="1" applyFill="1" applyBorder="1" applyAlignment="1">
      <alignment horizontal="center" vertical="center"/>
    </xf>
    <xf numFmtId="3" fontId="79" fillId="3" borderId="1" xfId="0" applyNumberFormat="1" applyFont="1" applyFill="1" applyBorder="1" applyAlignment="1">
      <alignment horizontal="center" vertical="center"/>
    </xf>
    <xf numFmtId="21" fontId="79" fillId="3" borderId="1" xfId="0" applyNumberFormat="1" applyFont="1" applyFill="1" applyBorder="1" applyAlignment="1">
      <alignment horizontal="center" vertical="center"/>
    </xf>
    <xf numFmtId="167" fontId="79" fillId="3" borderId="1" xfId="0" applyNumberFormat="1" applyFont="1" applyFill="1" applyBorder="1" applyAlignment="1">
      <alignment horizontal="center" vertical="center"/>
    </xf>
    <xf numFmtId="0" fontId="0" fillId="3" borderId="0" xfId="0" applyFill="1"/>
    <xf numFmtId="21" fontId="46" fillId="0" borderId="0" xfId="0" applyNumberFormat="1" applyFont="1" applyAlignment="1">
      <alignment horizontal="center" vertical="center"/>
    </xf>
    <xf numFmtId="9" fontId="79" fillId="0" borderId="1" xfId="0" applyNumberFormat="1" applyFont="1" applyBorder="1" applyAlignment="1">
      <alignment horizontal="center" vertical="center" wrapText="1"/>
    </xf>
    <xf numFmtId="165" fontId="79" fillId="0" borderId="16" xfId="0" applyNumberFormat="1" applyFont="1" applyBorder="1" applyAlignment="1">
      <alignment horizontal="center" vertical="center"/>
    </xf>
    <xf numFmtId="0" fontId="79" fillId="0" borderId="16" xfId="0" applyFont="1" applyBorder="1" applyAlignment="1">
      <alignment horizontal="center" vertical="center" wrapText="1"/>
    </xf>
    <xf numFmtId="165" fontId="0" fillId="0" borderId="15" xfId="0" applyNumberFormat="1" applyBorder="1" applyAlignment="1">
      <alignment horizontal="center" vertical="center"/>
    </xf>
    <xf numFmtId="0" fontId="0" fillId="0" borderId="15" xfId="0" applyBorder="1" applyAlignment="1">
      <alignment horizontal="center" vertical="center" wrapText="1"/>
    </xf>
    <xf numFmtId="0" fontId="0" fillId="0" borderId="15" xfId="0" applyBorder="1" applyAlignment="1">
      <alignment horizontal="center" vertical="center"/>
    </xf>
    <xf numFmtId="0" fontId="0" fillId="0" borderId="15" xfId="0" applyBorder="1"/>
    <xf numFmtId="0" fontId="79" fillId="0" borderId="15" xfId="0" applyFont="1" applyBorder="1" applyAlignment="1">
      <alignment horizontal="center" vertical="center" wrapText="1"/>
    </xf>
    <xf numFmtId="0" fontId="0" fillId="0" borderId="15" xfId="0" applyBorder="1" applyAlignment="1">
      <alignment wrapText="1"/>
    </xf>
    <xf numFmtId="0" fontId="4" fillId="0" borderId="1" xfId="1" applyBorder="1" applyAlignment="1">
      <alignment horizontal="center" vertical="center" wrapText="1"/>
    </xf>
    <xf numFmtId="49" fontId="4" fillId="0" borderId="1" xfId="1" applyNumberFormat="1" applyBorder="1" applyAlignment="1">
      <alignment horizontal="center" vertical="center" wrapText="1"/>
    </xf>
    <xf numFmtId="0" fontId="4" fillId="0" borderId="1" xfId="1" applyBorder="1" applyAlignment="1">
      <alignment horizontal="center" vertical="center"/>
    </xf>
    <xf numFmtId="20" fontId="79" fillId="0" borderId="1" xfId="0" applyNumberFormat="1" applyFont="1" applyBorder="1" applyAlignment="1">
      <alignment horizontal="center" vertical="center" wrapText="1"/>
    </xf>
    <xf numFmtId="165" fontId="79" fillId="0" borderId="14" xfId="0" applyNumberFormat="1" applyFont="1" applyBorder="1" applyAlignment="1">
      <alignment horizontal="center" vertical="center"/>
    </xf>
    <xf numFmtId="20" fontId="79" fillId="0" borderId="14" xfId="0" applyNumberFormat="1" applyFont="1" applyBorder="1" applyAlignment="1">
      <alignment horizontal="center" vertical="center" wrapText="1"/>
    </xf>
    <xf numFmtId="3" fontId="4" fillId="0" borderId="1" xfId="1" applyNumberFormat="1" applyBorder="1" applyAlignment="1">
      <alignment horizontal="center" vertical="center" wrapText="1"/>
    </xf>
    <xf numFmtId="20" fontId="4" fillId="0" borderId="1" xfId="1" applyNumberFormat="1" applyBorder="1" applyAlignment="1">
      <alignment horizontal="center" vertical="center" wrapText="1"/>
    </xf>
    <xf numFmtId="0" fontId="0" fillId="7" borderId="0" xfId="0" applyFill="1" applyAlignment="1">
      <alignment horizontal="center" vertical="center"/>
    </xf>
    <xf numFmtId="0" fontId="1" fillId="8" borderId="0" xfId="0" applyFont="1" applyFill="1" applyAlignment="1">
      <alignment horizontal="center" vertical="center"/>
    </xf>
    <xf numFmtId="0" fontId="11" fillId="3" borderId="0" xfId="0" applyFont="1" applyFill="1" applyAlignment="1">
      <alignment horizontal="right" vertical="center"/>
    </xf>
    <xf numFmtId="0" fontId="1" fillId="0" borderId="0" xfId="0" applyFont="1" applyAlignment="1">
      <alignment horizontal="left" vertical="center"/>
    </xf>
    <xf numFmtId="0" fontId="0" fillId="0" borderId="0" xfId="0" applyAlignment="1">
      <alignment vertical="center" wrapText="1"/>
    </xf>
    <xf numFmtId="0" fontId="0" fillId="7" borderId="0" xfId="0" applyFill="1" applyAlignment="1">
      <alignment vertical="center" wrapText="1"/>
    </xf>
    <xf numFmtId="0" fontId="0" fillId="8" borderId="0" xfId="0" applyFill="1" applyAlignment="1">
      <alignment vertical="center" wrapText="1"/>
    </xf>
    <xf numFmtId="0" fontId="0" fillId="0" borderId="15" xfId="0" applyBorder="1" applyAlignment="1">
      <alignment vertical="center" wrapText="1"/>
    </xf>
    <xf numFmtId="0" fontId="0" fillId="0" borderId="15" xfId="0" applyBorder="1" applyAlignment="1">
      <alignment vertical="center"/>
    </xf>
    <xf numFmtId="0" fontId="0" fillId="8" borderId="0" xfId="0" applyFill="1" applyAlignment="1">
      <alignment horizontal="center" vertical="center"/>
    </xf>
    <xf numFmtId="20" fontId="72" fillId="7" borderId="0" xfId="0" applyNumberFormat="1" applyFont="1" applyFill="1" applyAlignment="1">
      <alignment horizontal="left" vertical="center" wrapText="1"/>
    </xf>
    <xf numFmtId="20" fontId="72" fillId="0" borderId="0" xfId="0" applyNumberFormat="1" applyFont="1" applyAlignment="1">
      <alignment horizontal="left" vertical="center" wrapText="1"/>
    </xf>
    <xf numFmtId="21" fontId="2" fillId="0" borderId="0" xfId="0" applyNumberFormat="1" applyFont="1" applyAlignment="1">
      <alignment vertical="center"/>
    </xf>
    <xf numFmtId="21" fontId="0" fillId="0" borderId="0" xfId="0" applyNumberFormat="1"/>
    <xf numFmtId="21" fontId="0" fillId="0" borderId="0" xfId="0" applyNumberFormat="1" applyAlignment="1">
      <alignment vertical="center"/>
    </xf>
    <xf numFmtId="0" fontId="27" fillId="10" borderId="5" xfId="0" applyFont="1" applyFill="1" applyBorder="1" applyAlignment="1">
      <alignment horizontal="justify" vertical="top" wrapText="1"/>
    </xf>
    <xf numFmtId="0" fontId="27" fillId="10" borderId="6" xfId="0" applyFont="1" applyFill="1" applyBorder="1" applyAlignment="1">
      <alignment horizontal="justify" vertical="top" wrapText="1"/>
    </xf>
    <xf numFmtId="0" fontId="27" fillId="10" borderId="7" xfId="0" applyFont="1" applyFill="1" applyBorder="1" applyAlignment="1">
      <alignment horizontal="justify" vertical="top" wrapText="1"/>
    </xf>
    <xf numFmtId="0" fontId="27" fillId="10" borderId="8" xfId="0" applyFont="1" applyFill="1" applyBorder="1" applyAlignment="1">
      <alignment horizontal="justify" vertical="top" wrapText="1"/>
    </xf>
    <xf numFmtId="0" fontId="27" fillId="10" borderId="0" xfId="0" applyFont="1" applyFill="1" applyAlignment="1">
      <alignment horizontal="justify" vertical="top" wrapText="1"/>
    </xf>
    <xf numFmtId="0" fontId="27" fillId="10" borderId="9" xfId="0" applyFont="1" applyFill="1" applyBorder="1" applyAlignment="1">
      <alignment horizontal="justify" vertical="top" wrapText="1"/>
    </xf>
    <xf numFmtId="0" fontId="27" fillId="10" borderId="10" xfId="0" applyFont="1" applyFill="1" applyBorder="1" applyAlignment="1">
      <alignment horizontal="justify" vertical="top" wrapText="1"/>
    </xf>
    <xf numFmtId="0" fontId="27" fillId="10" borderId="11" xfId="0" applyFont="1" applyFill="1" applyBorder="1" applyAlignment="1">
      <alignment horizontal="justify" vertical="top" wrapText="1"/>
    </xf>
    <xf numFmtId="0" fontId="27" fillId="10" borderId="12" xfId="0" applyFont="1" applyFill="1" applyBorder="1" applyAlignment="1">
      <alignment horizontal="justify" vertical="top" wrapText="1"/>
    </xf>
    <xf numFmtId="0" fontId="20" fillId="0" borderId="0" xfId="0" applyFont="1" applyAlignment="1">
      <alignment horizontal="left" wrapText="1"/>
    </xf>
    <xf numFmtId="0" fontId="21" fillId="0" borderId="0" xfId="0" applyFont="1" applyAlignment="1">
      <alignment horizontal="left" vertical="top" wrapText="1"/>
    </xf>
    <xf numFmtId="17" fontId="22" fillId="10" borderId="3" xfId="0" applyNumberFormat="1" applyFont="1" applyFill="1" applyBorder="1" applyAlignment="1">
      <alignment horizontal="left" vertical="top" wrapText="1"/>
    </xf>
    <xf numFmtId="17" fontId="22" fillId="10" borderId="4" xfId="0" applyNumberFormat="1" applyFont="1" applyFill="1" applyBorder="1" applyAlignment="1">
      <alignment horizontal="left" vertical="top" wrapText="1"/>
    </xf>
    <xf numFmtId="0" fontId="33" fillId="0" borderId="0" xfId="0" applyFont="1" applyAlignment="1">
      <alignment horizontal="left" vertical="top" wrapText="1"/>
    </xf>
    <xf numFmtId="0" fontId="15" fillId="0" borderId="0" xfId="0" applyFont="1" applyAlignment="1">
      <alignment horizontal="center" vertical="top" wrapText="1"/>
    </xf>
    <xf numFmtId="0" fontId="23" fillId="9" borderId="0" xfId="0" applyFont="1" applyFill="1" applyAlignment="1">
      <alignment horizontal="left" vertical="center" wrapText="1"/>
    </xf>
    <xf numFmtId="0" fontId="34" fillId="0" borderId="0" xfId="0" applyFont="1" applyAlignment="1">
      <alignment horizontal="center" vertical="center" wrapText="1"/>
    </xf>
    <xf numFmtId="0" fontId="20" fillId="0" borderId="0" xfId="0" applyFont="1" applyAlignment="1">
      <alignment horizontal="left" vertical="center" wrapText="1"/>
    </xf>
    <xf numFmtId="0" fontId="21" fillId="0" borderId="0" xfId="0" applyFont="1" applyAlignment="1">
      <alignment horizontal="left" vertical="center" wrapText="1"/>
    </xf>
    <xf numFmtId="169" fontId="77" fillId="0" borderId="0" xfId="0" applyNumberFormat="1" applyFont="1" applyAlignment="1">
      <alignment horizontal="left" vertical="top" wrapText="1"/>
    </xf>
    <xf numFmtId="0" fontId="82" fillId="7" borderId="0" xfId="0" applyFont="1" applyFill="1" applyAlignment="1">
      <alignment horizontal="justify" vertical="top" wrapText="1"/>
    </xf>
    <xf numFmtId="0" fontId="27" fillId="7" borderId="0" xfId="0" applyFont="1" applyFill="1" applyAlignment="1">
      <alignment horizontal="justify" vertical="top" wrapText="1"/>
    </xf>
    <xf numFmtId="165" fontId="43" fillId="11" borderId="0" xfId="0" applyNumberFormat="1" applyFont="1" applyFill="1" applyAlignment="1">
      <alignment horizontal="center" vertical="center" wrapText="1"/>
    </xf>
    <xf numFmtId="0" fontId="50" fillId="0" borderId="0" xfId="0" applyFont="1" applyAlignment="1">
      <alignment horizontal="left" vertical="center" wrapText="1"/>
    </xf>
    <xf numFmtId="0" fontId="43" fillId="11" borderId="0" xfId="0" applyFont="1" applyFill="1" applyAlignment="1">
      <alignment horizontal="center" vertical="center"/>
    </xf>
    <xf numFmtId="0" fontId="42" fillId="0" borderId="0" xfId="0" applyFont="1" applyAlignment="1">
      <alignment horizontal="left" vertical="center" wrapText="1"/>
    </xf>
    <xf numFmtId="0" fontId="48" fillId="0" borderId="0" xfId="0" applyFont="1" applyAlignment="1">
      <alignment horizontal="left" vertical="center" wrapText="1"/>
    </xf>
    <xf numFmtId="17" fontId="22" fillId="0" borderId="0" xfId="0" applyNumberFormat="1" applyFont="1" applyAlignment="1">
      <alignment horizontal="left" vertical="top" wrapText="1"/>
    </xf>
    <xf numFmtId="0" fontId="22" fillId="0" borderId="0" xfId="0" applyFont="1" applyAlignment="1">
      <alignment horizontal="left" vertical="top" wrapText="1"/>
    </xf>
    <xf numFmtId="0" fontId="42" fillId="0" borderId="0" xfId="0" applyFont="1" applyAlignment="1">
      <alignment horizontal="left" vertical="top" wrapText="1"/>
    </xf>
    <xf numFmtId="0" fontId="50" fillId="0" borderId="0" xfId="0" applyFont="1" applyAlignment="1">
      <alignment horizontal="left" vertical="top" wrapText="1"/>
    </xf>
    <xf numFmtId="0" fontId="43" fillId="9" borderId="0" xfId="0" applyFont="1" applyFill="1" applyAlignment="1">
      <alignment horizontal="center" vertical="center"/>
    </xf>
    <xf numFmtId="0" fontId="58" fillId="7" borderId="0" xfId="0" applyFont="1" applyFill="1" applyAlignment="1">
      <alignment horizontal="left" vertical="center" wrapText="1"/>
    </xf>
    <xf numFmtId="0" fontId="58" fillId="0" borderId="0" xfId="0" applyFont="1" applyAlignment="1">
      <alignment horizontal="left" vertical="center" wrapText="1"/>
    </xf>
    <xf numFmtId="0" fontId="72" fillId="7" borderId="0" xfId="0" applyFont="1" applyFill="1" applyAlignment="1">
      <alignment horizontal="left" vertical="center" wrapText="1"/>
    </xf>
    <xf numFmtId="0" fontId="72" fillId="0" borderId="0" xfId="0" applyFont="1" applyAlignment="1">
      <alignment horizontal="left" vertical="center" wrapText="1"/>
    </xf>
    <xf numFmtId="0" fontId="48" fillId="0" borderId="0" xfId="0" applyFont="1" applyAlignment="1">
      <alignment horizontal="left" vertical="top" wrapText="1"/>
    </xf>
    <xf numFmtId="0" fontId="21" fillId="0" borderId="0" xfId="0" applyFont="1" applyAlignment="1">
      <alignment horizontal="center" vertical="center" wrapText="1"/>
    </xf>
    <xf numFmtId="0" fontId="64" fillId="0" borderId="0" xfId="0" applyFont="1" applyAlignment="1">
      <alignment horizontal="right" vertical="top" wrapText="1"/>
    </xf>
    <xf numFmtId="0" fontId="67" fillId="0" borderId="0" xfId="0" applyFont="1" applyAlignment="1">
      <alignment horizontal="left" vertical="center" wrapText="1"/>
    </xf>
    <xf numFmtId="17" fontId="66" fillId="0" borderId="0" xfId="0" applyNumberFormat="1" applyFont="1" applyAlignment="1">
      <alignment horizontal="left" vertical="top" wrapText="1"/>
    </xf>
    <xf numFmtId="0" fontId="66" fillId="0" borderId="0" xfId="0" applyFont="1" applyAlignment="1">
      <alignment horizontal="left" vertical="top" wrapText="1"/>
    </xf>
    <xf numFmtId="0" fontId="67" fillId="0" borderId="0" xfId="0" applyFont="1" applyAlignment="1">
      <alignment horizontal="left" vertical="top" wrapText="1"/>
    </xf>
    <xf numFmtId="0" fontId="43" fillId="11" borderId="0" xfId="0" applyFont="1" applyFill="1" applyAlignment="1">
      <alignment horizontal="center" vertical="center" wrapText="1"/>
    </xf>
    <xf numFmtId="0" fontId="76" fillId="0" borderId="0" xfId="0" applyFont="1" applyAlignment="1">
      <alignment horizontal="left" vertical="center" wrapText="1"/>
    </xf>
    <xf numFmtId="1" fontId="22" fillId="0" borderId="0" xfId="0" applyNumberFormat="1" applyFont="1" applyAlignment="1">
      <alignment horizontal="left" vertical="top" wrapText="1"/>
    </xf>
    <xf numFmtId="0" fontId="78" fillId="0" borderId="0" xfId="0" applyFont="1" applyAlignment="1">
      <alignment horizontal="left" vertical="top" wrapText="1"/>
    </xf>
    <xf numFmtId="3" fontId="13" fillId="7" borderId="1" xfId="0" applyNumberFormat="1" applyFont="1" applyFill="1" applyBorder="1" applyAlignment="1">
      <alignment horizontal="center" vertical="center"/>
    </xf>
    <xf numFmtId="165" fontId="13" fillId="7" borderId="1" xfId="0" applyNumberFormat="1" applyFont="1" applyFill="1" applyBorder="1" applyAlignment="1">
      <alignment horizontal="center" vertical="center" wrapText="1"/>
    </xf>
    <xf numFmtId="3" fontId="13" fillId="7" borderId="1" xfId="0" applyNumberFormat="1" applyFont="1" applyFill="1" applyBorder="1" applyAlignment="1">
      <alignment horizontal="center" vertical="center" wrapText="1"/>
    </xf>
    <xf numFmtId="17" fontId="10" fillId="8" borderId="1" xfId="0" applyNumberFormat="1" applyFont="1" applyFill="1" applyBorder="1" applyAlignment="1">
      <alignment horizontal="center" vertical="center"/>
    </xf>
    <xf numFmtId="0" fontId="10" fillId="8" borderId="1" xfId="0" applyFont="1" applyFill="1" applyBorder="1" applyAlignment="1">
      <alignment horizontal="center" vertical="center" wrapText="1"/>
    </xf>
    <xf numFmtId="0" fontId="13" fillId="7" borderId="1" xfId="0" applyFont="1" applyFill="1" applyBorder="1" applyAlignment="1">
      <alignment horizontal="center" vertical="center" wrapText="1"/>
    </xf>
    <xf numFmtId="168" fontId="13" fillId="7" borderId="1" xfId="0" applyNumberFormat="1" applyFont="1" applyFill="1" applyBorder="1" applyAlignment="1">
      <alignment horizontal="center" vertical="center" wrapText="1"/>
    </xf>
    <xf numFmtId="168" fontId="13" fillId="7" borderId="1" xfId="0" applyNumberFormat="1" applyFont="1" applyFill="1" applyBorder="1" applyAlignment="1">
      <alignment horizontal="center" vertical="center"/>
    </xf>
    <xf numFmtId="0" fontId="1" fillId="0" borderId="0" xfId="0" applyFont="1" applyAlignment="1">
      <alignment horizontal="center"/>
    </xf>
    <xf numFmtId="3" fontId="1" fillId="7" borderId="0" xfId="0" applyNumberFormat="1" applyFont="1" applyFill="1" applyAlignment="1">
      <alignment horizontal="center" vertical="center"/>
    </xf>
    <xf numFmtId="0" fontId="13" fillId="7" borderId="1" xfId="0" applyFont="1" applyFill="1" applyBorder="1" applyAlignment="1">
      <alignment horizontal="center" vertical="center"/>
    </xf>
    <xf numFmtId="3" fontId="1" fillId="7" borderId="0" xfId="0" applyNumberFormat="1" applyFont="1" applyFill="1" applyAlignment="1">
      <alignment horizontal="left" vertical="center"/>
    </xf>
    <xf numFmtId="0" fontId="1" fillId="0" borderId="0" xfId="0" applyFont="1" applyAlignment="1">
      <alignment horizontal="left"/>
    </xf>
    <xf numFmtId="170" fontId="0" fillId="0" borderId="0" xfId="0" applyNumberFormat="1" applyAlignment="1">
      <alignment horizontal="center" wrapText="1"/>
    </xf>
  </cellXfs>
  <cellStyles count="3">
    <cellStyle name="Comma" xfId="2" builtinId="3"/>
    <cellStyle name="Hyperlink" xfId="1" builtinId="8"/>
    <cellStyle name="Normal" xfId="0" builtinId="0"/>
  </cellStyles>
  <dxfs count="86">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
      <font>
        <color rgb="FF800000"/>
      </font>
    </dxf>
  </dxfs>
  <tableStyles count="0" defaultTableStyle="TableStyleMedium2" defaultPivotStyle="PivotStyleLight16"/>
  <colors>
    <mruColors>
      <color rgb="FFFF0000"/>
      <color rgb="FF82151A"/>
      <color rgb="FF1DA1F2"/>
      <color rgb="FF2867B2"/>
      <color rgb="FFE1306C"/>
      <color rgb="FF4267B2"/>
      <color rgb="FF833AB4"/>
      <color rgb="FF5B51D8"/>
      <color rgb="FFFB3958"/>
      <color rgb="FFCC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473524365455848E-2"/>
          <c:y val="5.2824074074074072E-2"/>
          <c:w val="0.86534283096432307"/>
          <c:h val="0.71915259282488231"/>
        </c:manualLayout>
      </c:layout>
      <c:lineChart>
        <c:grouping val="standard"/>
        <c:varyColors val="0"/>
        <c:ser>
          <c:idx val="0"/>
          <c:order val="0"/>
          <c:spPr>
            <a:ln w="22225" cap="rnd" cmpd="sng" algn="ctr">
              <a:solidFill>
                <a:srgbClr val="82151A"/>
              </a:solidFill>
              <a:round/>
            </a:ln>
            <a:effectLst/>
          </c:spPr>
          <c:marker>
            <c:symbol val="none"/>
          </c:marker>
          <c:dLbls>
            <c:dLbl>
              <c:idx val="12"/>
              <c:layout>
                <c:manualLayout>
                  <c:x val="-1.4586772629240818E-3"/>
                  <c:y val="-6.70705745115193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59B-482C-9478-757B175AD5C4}"/>
                </c:ext>
              </c:extLst>
            </c:dLbl>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numRef>
              <c:f>Monthly_Digital2!$AH$1:$AT$1</c:f>
              <c:numCache>
                <c:formatCode>mmm\-yy</c:formatCode>
                <c:ptCount val="13"/>
              </c:numCache>
            </c:numRef>
          </c:cat>
          <c:val>
            <c:numRef>
              <c:f>Monthly_Digital2!$AH$2:$AT$2</c:f>
              <c:numCache>
                <c:formatCode>General</c:formatCode>
                <c:ptCount val="13"/>
              </c:numCache>
            </c:numRef>
          </c:val>
          <c:smooth val="0"/>
          <c:extLst xmlns:c15="http://schemas.microsoft.com/office/drawing/2012/chart">
            <c:ext xmlns:c16="http://schemas.microsoft.com/office/drawing/2014/chart" uri="{C3380CC4-5D6E-409C-BE32-E72D297353CC}">
              <c16:uniqueId val="{00000002-6D0A-4EDF-A237-E38DEE80B10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4184896"/>
        <c:axId val="774180320"/>
        <c:extLst/>
      </c:lineChart>
      <c:catAx>
        <c:axId val="774184896"/>
        <c:scaling>
          <c:orientation val="minMax"/>
        </c:scaling>
        <c:delete val="0"/>
        <c:axPos val="b"/>
        <c:numFmt formatCode="mmm\-yy"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spc="20" baseline="0">
                <a:solidFill>
                  <a:schemeClr val="dk1">
                    <a:lumMod val="65000"/>
                    <a:lumOff val="35000"/>
                  </a:schemeClr>
                </a:solidFill>
                <a:latin typeface="+mn-lt"/>
                <a:ea typeface="+mn-ea"/>
                <a:cs typeface="+mn-cs"/>
              </a:defRPr>
            </a:pPr>
            <a:endParaRPr lang="en-US"/>
          </a:p>
        </c:txPr>
        <c:crossAx val="774180320"/>
        <c:crosses val="autoZero"/>
        <c:auto val="1"/>
        <c:lblAlgn val="ctr"/>
        <c:lblOffset val="100"/>
        <c:noMultiLvlLbl val="1"/>
      </c:catAx>
      <c:valAx>
        <c:axId val="774180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spc="20" baseline="0">
                <a:solidFill>
                  <a:schemeClr val="dk1">
                    <a:lumMod val="65000"/>
                    <a:lumOff val="35000"/>
                  </a:schemeClr>
                </a:solidFill>
                <a:latin typeface="+mn-lt"/>
                <a:ea typeface="+mn-ea"/>
                <a:cs typeface="+mn-cs"/>
              </a:defRPr>
            </a:pPr>
            <a:endParaRPr lang="en-US"/>
          </a:p>
        </c:txPr>
        <c:crossAx val="77418489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spPr>
            <a:ln w="22225" cap="rnd" cmpd="sng" algn="ctr">
              <a:solidFill>
                <a:srgbClr val="82151A"/>
              </a:solidFill>
              <a:round/>
            </a:ln>
            <a:effectLst/>
          </c:spPr>
          <c:marker>
            <c:symbol val="none"/>
          </c:marker>
          <c:dLbls>
            <c:dLbl>
              <c:idx val="0"/>
              <c:layout>
                <c:manualLayout>
                  <c:x val="-2.1159023745962102E-3"/>
                  <c:y val="-9.09401428988043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E29-4395-A4D1-6F34CEFE55CA}"/>
                </c:ext>
              </c:extLst>
            </c:dLbl>
            <c:dLbl>
              <c:idx val="1"/>
              <c:layout>
                <c:manualLayout>
                  <c:x val="-9.4598323229393544E-2"/>
                  <c:y val="-0.1418660688247302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0E-4BA2-A80A-CB92E354DDD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numRef>
              <c:f>(Monthly_Digital3!$B$11,Monthly_Digital3!$D$11,Monthly_Digital3!$F$11)</c:f>
              <c:numCache>
                <c:formatCode>[$-409]mmm/yy;@</c:formatCode>
                <c:ptCount val="3"/>
              </c:numCache>
            </c:numRef>
          </c:cat>
          <c:val>
            <c:numRef>
              <c:f>(Monthly_Digital3!$B$13,Monthly_Digital3!$D$13,Monthly_Digital3!$F$13)</c:f>
              <c:numCache>
                <c:formatCode>#,##0</c:formatCode>
                <c:ptCount val="3"/>
              </c:numCache>
            </c:numRef>
          </c:val>
          <c:smooth val="0"/>
          <c:extLst>
            <c:ext xmlns:c16="http://schemas.microsoft.com/office/drawing/2014/chart" uri="{C3380CC4-5D6E-409C-BE32-E72D297353CC}">
              <c16:uniqueId val="{00000001-D1C9-4D00-8B89-1AAA45C89EE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676493680"/>
        <c:axId val="676494096"/>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(Monthly_Digital3!$B$11,Monthly_Digital3!$D$11,Monthly_Digital3!$F$11)</c15:sqref>
                        </c15:formulaRef>
                      </c:ext>
                    </c:extLst>
                    <c:numCache>
                      <c:formatCode>[$-409]mmm/yy;@</c:formatCode>
                      <c:ptCount val="3"/>
                    </c:numCache>
                  </c:numRef>
                </c:cat>
                <c:val>
                  <c:numRef>
                    <c:extLst>
                      <c:ext uri="{02D57815-91ED-43cb-92C2-25804820EDAC}">
                        <c15:formulaRef>
                          <c15:sqref>(Monthly_Digital3!$B$12,Monthly_Digital3!$D$12,Monthly_Digital3!$F$12)</c15:sqref>
                        </c15:formulaRef>
                      </c:ext>
                    </c:extLst>
                    <c:numCache>
                      <c:formatCode>[$-409]mmm/yy;@</c:formatCode>
                      <c:ptCount val="3"/>
                    </c:numCache>
                  </c:numRef>
                </c:val>
                <c:smooth val="0"/>
                <c:extLst>
                  <c:ext xmlns:c16="http://schemas.microsoft.com/office/drawing/2014/chart" uri="{C3380CC4-5D6E-409C-BE32-E72D297353CC}">
                    <c16:uniqueId val="{00000002-D1C9-4D00-8B89-1AAA45C89EE7}"/>
                  </c:ext>
                </c:extLst>
              </c15:ser>
            </c15:filteredLineSeries>
          </c:ext>
        </c:extLst>
      </c:lineChart>
      <c:catAx>
        <c:axId val="676493680"/>
        <c:scaling>
          <c:orientation val="minMax"/>
        </c:scaling>
        <c:delete val="0"/>
        <c:axPos val="b"/>
        <c:numFmt formatCode="[$-409]mmm/yy;@" sourceLinked="0"/>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spc="20" baseline="0">
                <a:solidFill>
                  <a:schemeClr val="dk1">
                    <a:lumMod val="65000"/>
                    <a:lumOff val="35000"/>
                  </a:schemeClr>
                </a:solidFill>
                <a:latin typeface="+mn-lt"/>
                <a:ea typeface="+mn-ea"/>
                <a:cs typeface="+mn-cs"/>
              </a:defRPr>
            </a:pPr>
            <a:endParaRPr lang="en-US"/>
          </a:p>
        </c:txPr>
        <c:crossAx val="676494096"/>
        <c:crosses val="autoZero"/>
        <c:auto val="1"/>
        <c:lblAlgn val="ctr"/>
        <c:lblOffset val="100"/>
        <c:noMultiLvlLbl val="1"/>
      </c:catAx>
      <c:valAx>
        <c:axId val="676494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spc="20" baseline="0">
                <a:solidFill>
                  <a:schemeClr val="dk1">
                    <a:lumMod val="65000"/>
                    <a:lumOff val="35000"/>
                  </a:schemeClr>
                </a:solidFill>
                <a:latin typeface="+mn-lt"/>
                <a:ea typeface="+mn-ea"/>
                <a:cs typeface="+mn-cs"/>
              </a:defRPr>
            </a:pPr>
            <a:endParaRPr lang="en-US"/>
          </a:p>
        </c:txPr>
        <c:crossAx val="67649368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spPr>
            <a:ln w="22225" cap="rnd" cmpd="sng" algn="ctr">
              <a:solidFill>
                <a:srgbClr val="82151A"/>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numRef>
              <c:f>(Monthly_Digital4!$B$11,Monthly_Digital4!$D$11,Monthly_Digital4!$F$11)</c:f>
              <c:numCache>
                <c:formatCode>[$-409]mmm/yy;@</c:formatCode>
                <c:ptCount val="3"/>
              </c:numCache>
            </c:numRef>
          </c:cat>
          <c:val>
            <c:numRef>
              <c:f>(Monthly_Digital4!$B$13,Monthly_Digital4!$D$13,Monthly_Digital4!$F$13)</c:f>
              <c:numCache>
                <c:formatCode>#,##0</c:formatCode>
                <c:ptCount val="3"/>
              </c:numCache>
            </c:numRef>
          </c:val>
          <c:smooth val="0"/>
          <c:extLst>
            <c:ext xmlns:c16="http://schemas.microsoft.com/office/drawing/2014/chart" uri="{C3380CC4-5D6E-409C-BE32-E72D297353CC}">
              <c16:uniqueId val="{00000001-AE12-4328-BE09-E94AA10F0654}"/>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676493680"/>
        <c:axId val="676494096"/>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(Monthly_Digital4!$B$11,Monthly_Digital4!$D$11,Monthly_Digital4!$F$11)</c15:sqref>
                        </c15:formulaRef>
                      </c:ext>
                    </c:extLst>
                    <c:numCache>
                      <c:formatCode>[$-409]mmm/yy;@</c:formatCode>
                      <c:ptCount val="3"/>
                    </c:numCache>
                  </c:numRef>
                </c:cat>
                <c:val>
                  <c:numRef>
                    <c:extLst>
                      <c:ext uri="{02D57815-91ED-43cb-92C2-25804820EDAC}">
                        <c15:formulaRef>
                          <c15:sqref>(Monthly_Digital4!$B$12,Monthly_Digital4!$D$12,Monthly_Digital4!$F$12)</c15:sqref>
                        </c15:formulaRef>
                      </c:ext>
                    </c:extLst>
                    <c:numCache>
                      <c:formatCode>[$-409]mmm/yy;@</c:formatCode>
                      <c:ptCount val="3"/>
                    </c:numCache>
                  </c:numRef>
                </c:val>
                <c:smooth val="0"/>
                <c:extLst>
                  <c:ext xmlns:c16="http://schemas.microsoft.com/office/drawing/2014/chart" uri="{C3380CC4-5D6E-409C-BE32-E72D297353CC}">
                    <c16:uniqueId val="{00000002-AE12-4328-BE09-E94AA10F0654}"/>
                  </c:ext>
                </c:extLst>
              </c15:ser>
            </c15:filteredLineSeries>
          </c:ext>
        </c:extLst>
      </c:lineChart>
      <c:catAx>
        <c:axId val="676493680"/>
        <c:scaling>
          <c:orientation val="minMax"/>
        </c:scaling>
        <c:delete val="0"/>
        <c:axPos val="b"/>
        <c:numFmt formatCode="[$-409]mmm/yy;@"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spc="20" baseline="0">
                <a:solidFill>
                  <a:schemeClr val="dk1">
                    <a:lumMod val="65000"/>
                    <a:lumOff val="35000"/>
                  </a:schemeClr>
                </a:solidFill>
                <a:latin typeface="+mn-lt"/>
                <a:ea typeface="+mn-ea"/>
                <a:cs typeface="+mn-cs"/>
              </a:defRPr>
            </a:pPr>
            <a:endParaRPr lang="en-US"/>
          </a:p>
        </c:txPr>
        <c:crossAx val="676494096"/>
        <c:crosses val="autoZero"/>
        <c:auto val="1"/>
        <c:lblAlgn val="ctr"/>
        <c:lblOffset val="100"/>
        <c:noMultiLvlLbl val="1"/>
      </c:catAx>
      <c:valAx>
        <c:axId val="676494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spc="20" baseline="0">
                <a:solidFill>
                  <a:schemeClr val="dk1">
                    <a:lumMod val="65000"/>
                    <a:lumOff val="35000"/>
                  </a:schemeClr>
                </a:solidFill>
                <a:latin typeface="+mn-lt"/>
                <a:ea typeface="+mn-ea"/>
                <a:cs typeface="+mn-cs"/>
              </a:defRPr>
            </a:pPr>
            <a:endParaRPr lang="en-US"/>
          </a:p>
        </c:txPr>
        <c:crossAx val="67649368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720333805054376E-2"/>
          <c:y val="4.6279558371074975E-2"/>
          <c:w val="0.91033655242813505"/>
          <c:h val="0.72357390413239175"/>
        </c:manualLayout>
      </c:layout>
      <c:lineChart>
        <c:grouping val="standard"/>
        <c:varyColors val="0"/>
        <c:ser>
          <c:idx val="1"/>
          <c:order val="1"/>
          <c:spPr>
            <a:ln w="22225" cap="rnd" cmpd="sng" algn="ctr">
              <a:solidFill>
                <a:srgbClr val="800000"/>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numRef>
              <c:f>(Monthly_Digital5!$B$11,Monthly_Digital5!$D$11,Monthly_Digital5!$F$11)</c:f>
              <c:numCache>
                <c:formatCode>[$-409]mmm/yy;@</c:formatCode>
                <c:ptCount val="3"/>
              </c:numCache>
            </c:numRef>
          </c:cat>
          <c:val>
            <c:numRef>
              <c:f>(Monthly_Digital5!$B$13,Monthly_Digital5!$D$13,Monthly_Digital5!$F$13)</c:f>
              <c:numCache>
                <c:formatCode>#,##0</c:formatCode>
                <c:ptCount val="3"/>
              </c:numCache>
            </c:numRef>
          </c:val>
          <c:smooth val="0"/>
          <c:extLst>
            <c:ext xmlns:c16="http://schemas.microsoft.com/office/drawing/2014/chart" uri="{C3380CC4-5D6E-409C-BE32-E72D297353CC}">
              <c16:uniqueId val="{00000001-E8E3-4CC2-B55D-2E7A2E79EF7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676493680"/>
        <c:axId val="676494096"/>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(Monthly_Digital5!$B$11,Monthly_Digital5!$D$11,Monthly_Digital5!$F$11)</c15:sqref>
                        </c15:formulaRef>
                      </c:ext>
                    </c:extLst>
                    <c:numCache>
                      <c:formatCode>[$-409]mmm/yy;@</c:formatCode>
                      <c:ptCount val="3"/>
                    </c:numCache>
                  </c:numRef>
                </c:cat>
                <c:val>
                  <c:numRef>
                    <c:extLst>
                      <c:ext uri="{02D57815-91ED-43cb-92C2-25804820EDAC}">
                        <c15:formulaRef>
                          <c15:sqref>(Monthly_Digital5!$B$12,Monthly_Digital5!$D$12,Monthly_Digital5!$F$12)</c15:sqref>
                        </c15:formulaRef>
                      </c:ext>
                    </c:extLst>
                    <c:numCache>
                      <c:formatCode>[$-409]mmm/yy;@</c:formatCode>
                      <c:ptCount val="3"/>
                    </c:numCache>
                  </c:numRef>
                </c:val>
                <c:smooth val="0"/>
                <c:extLst>
                  <c:ext xmlns:c16="http://schemas.microsoft.com/office/drawing/2014/chart" uri="{C3380CC4-5D6E-409C-BE32-E72D297353CC}">
                    <c16:uniqueId val="{00000002-E8E3-4CC2-B55D-2E7A2E79EF7B}"/>
                  </c:ext>
                </c:extLst>
              </c15:ser>
            </c15:filteredLineSeries>
          </c:ext>
        </c:extLst>
      </c:lineChart>
      <c:catAx>
        <c:axId val="676493680"/>
        <c:scaling>
          <c:orientation val="minMax"/>
        </c:scaling>
        <c:delete val="0"/>
        <c:axPos val="b"/>
        <c:numFmt formatCode="[$-409]mmm/yy;@" sourceLinked="0"/>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spc="20" baseline="0">
                <a:solidFill>
                  <a:schemeClr val="dk1">
                    <a:lumMod val="65000"/>
                    <a:lumOff val="35000"/>
                  </a:schemeClr>
                </a:solidFill>
                <a:latin typeface="+mn-lt"/>
                <a:ea typeface="+mn-ea"/>
                <a:cs typeface="+mn-cs"/>
              </a:defRPr>
            </a:pPr>
            <a:endParaRPr lang="en-US"/>
          </a:p>
        </c:txPr>
        <c:crossAx val="676494096"/>
        <c:crosses val="autoZero"/>
        <c:auto val="1"/>
        <c:lblAlgn val="ctr"/>
        <c:lblOffset val="100"/>
        <c:noMultiLvlLbl val="1"/>
      </c:catAx>
      <c:valAx>
        <c:axId val="676494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676493680"/>
        <c:crosses val="autoZero"/>
        <c:crossBetween val="between"/>
      </c:valAx>
      <c:spPr>
        <a:gradFill>
          <a:gsLst>
            <a:gs pos="100000">
              <a:schemeClr val="lt1">
                <a:lumMod val="95000"/>
              </a:schemeClr>
            </a:gs>
            <a:gs pos="0">
              <a:schemeClr val="lt1"/>
            </a:gs>
          </a:gsLst>
          <a:lin ang="5400000" scaled="0"/>
        </a:gradFill>
        <a:ln>
          <a:noFill/>
        </a:ln>
        <a:effectLst>
          <a:outerShdw blurRad="50800" dist="38100" dir="5400000" algn="t" rotWithShape="0">
            <a:prstClr val="black">
              <a:alpha val="40000"/>
            </a:prstClr>
          </a:outerShdw>
        </a:effectLst>
      </c:spPr>
    </c:plotArea>
    <c:plotVisOnly val="1"/>
    <c:dispBlanksAs val="gap"/>
    <c:showDLblsOverMax val="0"/>
  </c:chart>
  <c:spPr>
    <a:solidFill>
      <a:srgbClr val="FFFFCC">
        <a:alpha val="3000"/>
      </a:srgbClr>
    </a:solidFill>
    <a:ln w="22225" cap="flat" cmpd="sng" algn="ctr">
      <a:noFill/>
      <a:round/>
    </a:ln>
    <a:effectLst>
      <a:outerShdw blurRad="50800" dist="38100" dir="5400000" algn="t" rotWithShape="0">
        <a:prstClr val="black">
          <a:alpha val="40000"/>
        </a:prstClr>
      </a:outerShdw>
    </a:effectLst>
  </c:spPr>
  <c:txPr>
    <a:bodyPr/>
    <a:lstStyle/>
    <a:p>
      <a:pPr>
        <a:defRPr sz="10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34659587146201321"/>
          <c:y val="9.0663781218196557E-2"/>
          <c:w val="0.6122636377550924"/>
          <c:h val="0.82447500163130705"/>
        </c:manualLayout>
      </c:layout>
      <c:barChart>
        <c:barDir val="bar"/>
        <c:grouping val="clustered"/>
        <c:varyColors val="1"/>
        <c:ser>
          <c:idx val="0"/>
          <c:order val="0"/>
          <c:invertIfNegative val="0"/>
          <c:dPt>
            <c:idx val="0"/>
            <c:invertIfNegative val="0"/>
            <c:bubble3D val="0"/>
            <c:spPr>
              <a:gradFill rotWithShape="1">
                <a:gsLst>
                  <a:gs pos="0">
                    <a:schemeClr val="accent5">
                      <a:tint val="46000"/>
                      <a:satMod val="103000"/>
                      <a:lumMod val="102000"/>
                      <a:tint val="94000"/>
                    </a:schemeClr>
                  </a:gs>
                  <a:gs pos="50000">
                    <a:schemeClr val="accent5">
                      <a:tint val="46000"/>
                      <a:satMod val="110000"/>
                      <a:lumMod val="100000"/>
                      <a:shade val="100000"/>
                    </a:schemeClr>
                  </a:gs>
                  <a:gs pos="100000">
                    <a:schemeClr val="accent5">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16-4B25-8939-DC834C894124}"/>
              </c:ext>
            </c:extLst>
          </c:dPt>
          <c:dPt>
            <c:idx val="1"/>
            <c:invertIfNegative val="0"/>
            <c:bubble3D val="0"/>
            <c:spPr>
              <a:gradFill rotWithShape="1">
                <a:gsLst>
                  <a:gs pos="0">
                    <a:schemeClr val="accent5">
                      <a:tint val="86000"/>
                      <a:satMod val="103000"/>
                      <a:lumMod val="102000"/>
                      <a:tint val="94000"/>
                    </a:schemeClr>
                  </a:gs>
                  <a:gs pos="50000">
                    <a:schemeClr val="accent5">
                      <a:tint val="86000"/>
                      <a:satMod val="110000"/>
                      <a:lumMod val="100000"/>
                      <a:shade val="100000"/>
                    </a:schemeClr>
                  </a:gs>
                  <a:gs pos="100000">
                    <a:schemeClr val="accent5">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358-4700-AA88-01EE249A3D8F}"/>
              </c:ext>
            </c:extLst>
          </c:dPt>
          <c:dPt>
            <c:idx val="2"/>
            <c:invertIfNegative val="0"/>
            <c:bubble3D val="0"/>
            <c:spPr>
              <a:gradFill rotWithShape="1">
                <a:gsLst>
                  <a:gs pos="0">
                    <a:schemeClr val="accent5">
                      <a:shade val="65000"/>
                      <a:satMod val="103000"/>
                      <a:lumMod val="102000"/>
                      <a:tint val="94000"/>
                    </a:schemeClr>
                  </a:gs>
                  <a:gs pos="50000">
                    <a:schemeClr val="accent5">
                      <a:shade val="65000"/>
                      <a:satMod val="110000"/>
                      <a:lumMod val="100000"/>
                      <a:shade val="100000"/>
                    </a:schemeClr>
                  </a:gs>
                  <a:gs pos="100000">
                    <a:schemeClr val="accent5">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358-4700-AA88-01EE249A3D8F}"/>
              </c:ext>
            </c:extLst>
          </c:dPt>
          <c:dPt>
            <c:idx val="3"/>
            <c:invertIfNegative val="0"/>
            <c:bubble3D val="0"/>
            <c:spPr>
              <a:gradFill rotWithShape="1">
                <a:gsLst>
                  <a:gs pos="0">
                    <a:schemeClr val="accent5">
                      <a:tint val="93000"/>
                      <a:satMod val="103000"/>
                      <a:lumMod val="102000"/>
                      <a:tint val="94000"/>
                    </a:schemeClr>
                  </a:gs>
                  <a:gs pos="50000">
                    <a:schemeClr val="accent5">
                      <a:tint val="93000"/>
                      <a:satMod val="110000"/>
                      <a:lumMod val="100000"/>
                      <a:shade val="100000"/>
                    </a:schemeClr>
                  </a:gs>
                  <a:gs pos="100000">
                    <a:schemeClr val="accent5">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9B1-4836-B192-07317404ABCF}"/>
              </c:ext>
            </c:extLst>
          </c:dPt>
          <c:dPt>
            <c:idx val="4"/>
            <c:invertIfNegative val="0"/>
            <c:bubble3D val="0"/>
            <c:spPr>
              <a:gradFill rotWithShape="1">
                <a:gsLst>
                  <a:gs pos="0">
                    <a:schemeClr val="accent5">
                      <a:shade val="92000"/>
                      <a:satMod val="103000"/>
                      <a:lumMod val="102000"/>
                      <a:tint val="94000"/>
                    </a:schemeClr>
                  </a:gs>
                  <a:gs pos="50000">
                    <a:schemeClr val="accent5">
                      <a:shade val="92000"/>
                      <a:satMod val="110000"/>
                      <a:lumMod val="100000"/>
                      <a:shade val="100000"/>
                    </a:schemeClr>
                  </a:gs>
                  <a:gs pos="100000">
                    <a:schemeClr val="accent5">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9B1-4836-B192-07317404ABCF}"/>
              </c:ext>
            </c:extLst>
          </c:dPt>
          <c:dPt>
            <c:idx val="5"/>
            <c:invertIfNegative val="0"/>
            <c:bubble3D val="0"/>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9B1-4836-B192-07317404ABCF}"/>
              </c:ext>
            </c:extLst>
          </c:dPt>
          <c:dPt>
            <c:idx val="6"/>
            <c:invertIfNegative val="0"/>
            <c:bubble3D val="0"/>
            <c:spPr>
              <a:gradFill rotWithShape="1">
                <a:gsLst>
                  <a:gs pos="0">
                    <a:schemeClr val="accent5">
                      <a:shade val="61000"/>
                      <a:satMod val="103000"/>
                      <a:lumMod val="102000"/>
                      <a:tint val="94000"/>
                    </a:schemeClr>
                  </a:gs>
                  <a:gs pos="50000">
                    <a:schemeClr val="accent5">
                      <a:shade val="61000"/>
                      <a:satMod val="110000"/>
                      <a:lumMod val="100000"/>
                      <a:shade val="100000"/>
                    </a:schemeClr>
                  </a:gs>
                  <a:gs pos="100000">
                    <a:schemeClr val="accent5">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9B1-4836-B192-07317404ABCF}"/>
              </c:ext>
            </c:extLst>
          </c:dPt>
          <c:dPt>
            <c:idx val="7"/>
            <c:invertIfNegative val="0"/>
            <c:bubble3D val="0"/>
            <c:spPr>
              <a:gradFill rotWithShape="1">
                <a:gsLst>
                  <a:gs pos="0">
                    <a:schemeClr val="accent5">
                      <a:shade val="45000"/>
                      <a:satMod val="103000"/>
                      <a:lumMod val="102000"/>
                      <a:tint val="94000"/>
                    </a:schemeClr>
                  </a:gs>
                  <a:gs pos="50000">
                    <a:schemeClr val="accent5">
                      <a:shade val="45000"/>
                      <a:satMod val="110000"/>
                      <a:lumMod val="100000"/>
                      <a:shade val="100000"/>
                    </a:schemeClr>
                  </a:gs>
                  <a:gs pos="100000">
                    <a:schemeClr val="accent5">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9B1-4836-B192-07317404ABCF}"/>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Monthly_Digital5!$AA$1:$AA$8</c:f>
              <c:numCache>
                <c:formatCode>General</c:formatCode>
                <c:ptCount val="8"/>
              </c:numCache>
            </c:numRef>
          </c:cat>
          <c:val>
            <c:numRef>
              <c:f>Monthly_Digital5!$AB$1:$AB$8</c:f>
              <c:numCache>
                <c:formatCode>0.00%</c:formatCode>
                <c:ptCount val="8"/>
              </c:numCache>
            </c:numRef>
          </c:val>
          <c:extLst>
            <c:ext xmlns:c16="http://schemas.microsoft.com/office/drawing/2014/chart" uri="{C3380CC4-5D6E-409C-BE32-E72D297353CC}">
              <c16:uniqueId val="{00000010-7616-4B25-8939-DC834C894124}"/>
            </c:ext>
          </c:extLst>
        </c:ser>
        <c:dLbls>
          <c:dLblPos val="outEnd"/>
          <c:showLegendKey val="0"/>
          <c:showVal val="1"/>
          <c:showCatName val="0"/>
          <c:showSerName val="0"/>
          <c:showPercent val="0"/>
          <c:showBubbleSize val="0"/>
        </c:dLbls>
        <c:gapWidth val="115"/>
        <c:overlap val="-20"/>
        <c:axId val="1720480527"/>
        <c:axId val="1720468879"/>
      </c:barChart>
      <c:catAx>
        <c:axId val="1720480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20468879"/>
        <c:crosses val="autoZero"/>
        <c:auto val="1"/>
        <c:lblAlgn val="ctr"/>
        <c:lblOffset val="100"/>
        <c:noMultiLvlLbl val="0"/>
      </c:catAx>
      <c:valAx>
        <c:axId val="172046887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20480527"/>
        <c:crosses val="autoZero"/>
        <c:crossBetween val="between"/>
      </c:valAx>
      <c:spPr>
        <a:noFill/>
        <a:ln>
          <a:noFill/>
        </a:ln>
        <a:effectLst/>
      </c:spPr>
    </c:plotArea>
    <c:plotVisOnly val="1"/>
    <c:dispBlanksAs val="gap"/>
    <c:showDLblsOverMax val="0"/>
  </c:chart>
  <c:spPr>
    <a:solidFill>
      <a:srgbClr val="FFFFCC">
        <a:alpha val="3000"/>
      </a:srgbClr>
    </a:solidFill>
    <a:ln w="22225" cap="flat" cmpd="sng" algn="ctr">
      <a:solidFill>
        <a:schemeClr val="tx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2934000550810093"/>
          <c:y val="6.9590282446333349E-2"/>
          <c:w val="0.66083635284420339"/>
          <c:h val="0.82447500163130705"/>
        </c:manualLayout>
      </c:layout>
      <c:barChart>
        <c:barDir val="bar"/>
        <c:grouping val="clustered"/>
        <c:varyColors val="1"/>
        <c:ser>
          <c:idx val="0"/>
          <c:order val="0"/>
          <c:invertIfNegative val="0"/>
          <c:dPt>
            <c:idx val="0"/>
            <c:invertIfNegative val="0"/>
            <c:bubble3D val="0"/>
            <c:spPr>
              <a:gradFill rotWithShape="1">
                <a:gsLst>
                  <a:gs pos="0">
                    <a:schemeClr val="accent5">
                      <a:tint val="50000"/>
                      <a:satMod val="103000"/>
                      <a:lumMod val="102000"/>
                      <a:tint val="94000"/>
                    </a:schemeClr>
                  </a:gs>
                  <a:gs pos="50000">
                    <a:schemeClr val="accent5">
                      <a:tint val="50000"/>
                      <a:satMod val="110000"/>
                      <a:lumMod val="100000"/>
                      <a:shade val="100000"/>
                    </a:schemeClr>
                  </a:gs>
                  <a:gs pos="100000">
                    <a:schemeClr val="accent5">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8FA-43E9-8034-56B07EFBCFDC}"/>
              </c:ext>
            </c:extLst>
          </c:dPt>
          <c:dPt>
            <c:idx val="1"/>
            <c:invertIfNegative val="0"/>
            <c:bubble3D val="0"/>
            <c:spPr>
              <a:gradFill rotWithShape="1">
                <a:gsLst>
                  <a:gs pos="0">
                    <a:schemeClr val="accent5">
                      <a:tint val="56000"/>
                      <a:satMod val="103000"/>
                      <a:lumMod val="102000"/>
                      <a:tint val="94000"/>
                    </a:schemeClr>
                  </a:gs>
                  <a:gs pos="50000">
                    <a:schemeClr val="accent5">
                      <a:tint val="56000"/>
                      <a:satMod val="110000"/>
                      <a:lumMod val="100000"/>
                      <a:shade val="100000"/>
                    </a:schemeClr>
                  </a:gs>
                  <a:gs pos="100000">
                    <a:schemeClr val="accent5">
                      <a:tint val="5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838-4464-8379-88828E3F0EFC}"/>
              </c:ext>
            </c:extLst>
          </c:dPt>
          <c:dPt>
            <c:idx val="2"/>
            <c:invertIfNegative val="0"/>
            <c:bubble3D val="0"/>
            <c:spPr>
              <a:gradFill rotWithShape="1">
                <a:gsLst>
                  <a:gs pos="0">
                    <a:schemeClr val="accent5">
                      <a:shade val="65000"/>
                      <a:satMod val="103000"/>
                      <a:lumMod val="102000"/>
                      <a:tint val="94000"/>
                    </a:schemeClr>
                  </a:gs>
                  <a:gs pos="50000">
                    <a:schemeClr val="accent5">
                      <a:shade val="65000"/>
                      <a:satMod val="110000"/>
                      <a:lumMod val="100000"/>
                      <a:shade val="100000"/>
                    </a:schemeClr>
                  </a:gs>
                  <a:gs pos="100000">
                    <a:schemeClr val="accent5">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838-4464-8379-88828E3F0EFC}"/>
              </c:ext>
            </c:extLst>
          </c:dPt>
          <c:dPt>
            <c:idx val="3"/>
            <c:invertIfNegative val="0"/>
            <c:bubble3D val="0"/>
            <c:spPr>
              <a:gradFill rotWithShape="1">
                <a:gsLst>
                  <a:gs pos="0">
                    <a:schemeClr val="accent5">
                      <a:tint val="81000"/>
                      <a:satMod val="103000"/>
                      <a:lumMod val="102000"/>
                      <a:tint val="94000"/>
                    </a:schemeClr>
                  </a:gs>
                  <a:gs pos="50000">
                    <a:schemeClr val="accent5">
                      <a:tint val="81000"/>
                      <a:satMod val="110000"/>
                      <a:lumMod val="100000"/>
                      <a:shade val="100000"/>
                    </a:schemeClr>
                  </a:gs>
                  <a:gs pos="100000">
                    <a:schemeClr val="accent5">
                      <a:tint val="8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B99-488F-AA81-7F3E90D2D6FC}"/>
              </c:ext>
            </c:extLst>
          </c:dPt>
          <c:dPt>
            <c:idx val="4"/>
            <c:invertIfNegative val="0"/>
            <c:bubble3D val="0"/>
            <c:spPr>
              <a:gradFill rotWithShape="1">
                <a:gsLst>
                  <a:gs pos="0">
                    <a:schemeClr val="accent5">
                      <a:tint val="94000"/>
                      <a:satMod val="103000"/>
                      <a:lumMod val="102000"/>
                      <a:tint val="94000"/>
                    </a:schemeClr>
                  </a:gs>
                  <a:gs pos="50000">
                    <a:schemeClr val="accent5">
                      <a:tint val="94000"/>
                      <a:satMod val="110000"/>
                      <a:lumMod val="100000"/>
                      <a:shade val="100000"/>
                    </a:schemeClr>
                  </a:gs>
                  <a:gs pos="100000">
                    <a:schemeClr val="accent5">
                      <a:tint val="9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B99-488F-AA81-7F3E90D2D6FC}"/>
              </c:ext>
            </c:extLst>
          </c:dPt>
          <c:dPt>
            <c:idx val="5"/>
            <c:invertIfNegative val="0"/>
            <c:bubble3D val="0"/>
            <c:spPr>
              <a:gradFill rotWithShape="1">
                <a:gsLst>
                  <a:gs pos="0">
                    <a:schemeClr val="accent5">
                      <a:shade val="93000"/>
                      <a:satMod val="103000"/>
                      <a:lumMod val="102000"/>
                      <a:tint val="94000"/>
                    </a:schemeClr>
                  </a:gs>
                  <a:gs pos="50000">
                    <a:schemeClr val="accent5">
                      <a:shade val="93000"/>
                      <a:satMod val="110000"/>
                      <a:lumMod val="100000"/>
                      <a:shade val="100000"/>
                    </a:schemeClr>
                  </a:gs>
                  <a:gs pos="100000">
                    <a:schemeClr val="accent5">
                      <a:shade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B99-488F-AA81-7F3E90D2D6FC}"/>
              </c:ext>
            </c:extLst>
          </c:dPt>
          <c:dPt>
            <c:idx val="6"/>
            <c:invertIfNegative val="0"/>
            <c:bubble3D val="0"/>
            <c:spPr>
              <a:gradFill rotWithShape="1">
                <a:gsLst>
                  <a:gs pos="0">
                    <a:schemeClr val="accent5">
                      <a:shade val="61000"/>
                      <a:satMod val="103000"/>
                      <a:lumMod val="102000"/>
                      <a:tint val="94000"/>
                    </a:schemeClr>
                  </a:gs>
                  <a:gs pos="50000">
                    <a:schemeClr val="accent5">
                      <a:shade val="61000"/>
                      <a:satMod val="110000"/>
                      <a:lumMod val="100000"/>
                      <a:shade val="100000"/>
                    </a:schemeClr>
                  </a:gs>
                  <a:gs pos="100000">
                    <a:schemeClr val="accent5">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4571-46AE-9E0D-0EEC75E7DE00}"/>
              </c:ext>
            </c:extLst>
          </c:dPt>
          <c:dPt>
            <c:idx val="7"/>
            <c:invertIfNegative val="0"/>
            <c:bubble3D val="0"/>
            <c:spPr>
              <a:gradFill rotWithShape="1">
                <a:gsLst>
                  <a:gs pos="0">
                    <a:schemeClr val="accent5">
                      <a:shade val="45000"/>
                      <a:satMod val="103000"/>
                      <a:lumMod val="102000"/>
                      <a:tint val="94000"/>
                    </a:schemeClr>
                  </a:gs>
                  <a:gs pos="50000">
                    <a:schemeClr val="accent5">
                      <a:shade val="45000"/>
                      <a:satMod val="110000"/>
                      <a:lumMod val="100000"/>
                      <a:shade val="100000"/>
                    </a:schemeClr>
                  </a:gs>
                  <a:gs pos="100000">
                    <a:schemeClr val="accent5">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4571-46AE-9E0D-0EEC75E7DE00}"/>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Monthly_Digital5!$AE$1:$AE$8</c:f>
              <c:numCache>
                <c:formatCode>General</c:formatCode>
                <c:ptCount val="8"/>
              </c:numCache>
            </c:numRef>
          </c:cat>
          <c:val>
            <c:numRef>
              <c:f>Monthly_Digital5!$AF$1:$AF$8</c:f>
              <c:numCache>
                <c:formatCode>0.00%</c:formatCode>
                <c:ptCount val="8"/>
              </c:numCache>
            </c:numRef>
          </c:val>
          <c:extLst>
            <c:ext xmlns:c16="http://schemas.microsoft.com/office/drawing/2014/chart" uri="{C3380CC4-5D6E-409C-BE32-E72D297353CC}">
              <c16:uniqueId val="{0000000C-B8FA-43E9-8034-56B07EFBCFDC}"/>
            </c:ext>
          </c:extLst>
        </c:ser>
        <c:dLbls>
          <c:dLblPos val="outEnd"/>
          <c:showLegendKey val="0"/>
          <c:showVal val="1"/>
          <c:showCatName val="0"/>
          <c:showSerName val="0"/>
          <c:showPercent val="0"/>
          <c:showBubbleSize val="0"/>
        </c:dLbls>
        <c:gapWidth val="115"/>
        <c:overlap val="-20"/>
        <c:axId val="1720480527"/>
        <c:axId val="1720468879"/>
      </c:barChart>
      <c:catAx>
        <c:axId val="1720480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20468879"/>
        <c:crosses val="autoZero"/>
        <c:auto val="1"/>
        <c:lblAlgn val="ctr"/>
        <c:lblOffset val="100"/>
        <c:noMultiLvlLbl val="0"/>
      </c:catAx>
      <c:valAx>
        <c:axId val="172046887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20480527"/>
        <c:crosses val="autoZero"/>
        <c:crossBetween val="between"/>
      </c:valAx>
      <c:spPr>
        <a:noFill/>
        <a:ln>
          <a:noFill/>
        </a:ln>
        <a:effectLst/>
      </c:spPr>
    </c:plotArea>
    <c:plotVisOnly val="1"/>
    <c:dispBlanksAs val="gap"/>
    <c:showDLblsOverMax val="0"/>
  </c:chart>
  <c:spPr>
    <a:solidFill>
      <a:srgbClr val="FFFFCC">
        <a:alpha val="3000"/>
      </a:srgbClr>
    </a:solidFill>
    <a:ln w="22225" cap="flat" cmpd="sng" algn="ctr">
      <a:solidFill>
        <a:schemeClr val="tx1"/>
      </a:solidFill>
      <a:round/>
    </a:ln>
    <a:effectLst>
      <a:outerShdw blurRad="50800" dist="38100" dir="2700000" algn="tl" rotWithShape="0">
        <a:prstClr val="black">
          <a:alpha val="0"/>
        </a:prstClr>
      </a:outerShdw>
    </a:effectLst>
  </c:spPr>
  <c:txPr>
    <a:bodyPr/>
    <a:lstStyle/>
    <a:p>
      <a:pPr>
        <a:defRPr/>
      </a:pPr>
      <a:endParaRPr lang="en-US"/>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05311280847407"/>
          <c:y val="0.20093468525715977"/>
          <c:w val="0.57564153576601573"/>
          <c:h val="0.67460405854434036"/>
        </c:manualLayout>
      </c:layout>
      <c:pieChart>
        <c:varyColors val="1"/>
        <c:ser>
          <c:idx val="0"/>
          <c:order val="0"/>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07B0-4194-878F-83DACFEAE91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1B30-4BCD-9761-BB38E12821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30-4BCD-9761-BB38E1282135}"/>
              </c:ext>
            </c:extLst>
          </c:dPt>
          <c:dLbls>
            <c:dLbl>
              <c:idx val="0"/>
              <c:tx>
                <c:rich>
                  <a:bodyPr/>
                  <a:lstStyle/>
                  <a:p>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1-07B0-4194-878F-83DACFEAE91E}"/>
                </c:ext>
              </c:extLst>
            </c:dLbl>
            <c:dLbl>
              <c:idx val="1"/>
              <c:tx>
                <c:rich>
                  <a:bodyPr/>
                  <a:lstStyle/>
                  <a:p>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4-1B30-4BCD-9761-BB38E1282135}"/>
                </c:ext>
              </c:extLst>
            </c:dLbl>
            <c:dLbl>
              <c:idx val="2"/>
              <c:tx>
                <c:rich>
                  <a:bodyPr/>
                  <a:lstStyle/>
                  <a:p>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5-1B30-4BCD-9761-BB38E128213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Monthly_Digital5!$AM$1:$AM$3</c:f>
              <c:numCache>
                <c:formatCode>General</c:formatCode>
                <c:ptCount val="3"/>
              </c:numCache>
            </c:numRef>
          </c:cat>
          <c:val>
            <c:numRef>
              <c:f>Monthly_Digital5!$AN$1:$AN$3</c:f>
              <c:numCache>
                <c:formatCode>0.00%</c:formatCode>
                <c:ptCount val="3"/>
              </c:numCache>
            </c:numRef>
          </c:val>
          <c:extLst>
            <c:ext xmlns:c15="http://schemas.microsoft.com/office/drawing/2012/chart" uri="{02D57815-91ED-43cb-92C2-25804820EDAC}">
              <c15:datalabelsRange>
                <c15:f>Monthly_Digital5!$AO$1:$AO$4</c15:f>
                <c15:dlblRangeCache>
                  <c:ptCount val="4"/>
                </c15:dlblRangeCache>
              </c15:datalabelsRange>
            </c:ext>
            <c:ext xmlns:c16="http://schemas.microsoft.com/office/drawing/2014/chart" uri="{C3380CC4-5D6E-409C-BE32-E72D297353CC}">
              <c16:uniqueId val="{00000008-07B0-4194-878F-83DACFEAE91E}"/>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3-8E38-4A1D-B874-3F2B73C631A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4922-4A4B-A17D-CD1C2D4A93C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4922-4A4B-A17D-CD1C2D4A93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Monthly_Digital5!$AM$1:$AM$3</c:f>
              <c:numCache>
                <c:formatCode>General</c:formatCode>
                <c:ptCount val="3"/>
              </c:numCache>
            </c:numRef>
          </c:cat>
          <c:val>
            <c:numRef>
              <c:f>Monthly_Digital5!$AO$1:$AO$3</c:f>
              <c:numCache>
                <c:formatCode>General</c:formatCode>
                <c:ptCount val="3"/>
              </c:numCache>
            </c:numRef>
          </c:val>
          <c:extLst>
            <c:ext xmlns:c16="http://schemas.microsoft.com/office/drawing/2014/chart" uri="{C3380CC4-5D6E-409C-BE32-E72D297353CC}">
              <c16:uniqueId val="{00000010-4294-4D39-87EB-896F3E2949A8}"/>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FFFCC">
        <a:alpha val="3000"/>
      </a:srgbClr>
    </a:solidFill>
    <a:ln w="22225" cap="flat" cmpd="sng" algn="ctr">
      <a:solidFill>
        <a:schemeClr val="tx1"/>
      </a:solidFill>
      <a:round/>
    </a:ln>
    <a:effectLst/>
  </c:spPr>
  <c:txPr>
    <a:bodyPr/>
    <a:lstStyle/>
    <a:p>
      <a:pPr>
        <a:defRPr/>
      </a:pPr>
      <a:endParaRPr lang="en-US"/>
    </a:p>
  </c:txPr>
  <c:printSettings>
    <c:headerFooter/>
    <c:pageMargins b="0.75" l="0.7" r="0.7" t="0.75" header="0.3" footer="0.3"/>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01492377922497"/>
          <c:y val="0.20923206023401478"/>
          <c:w val="0.59440484898168788"/>
          <c:h val="0.69996590222144139"/>
        </c:manualLayout>
      </c:layout>
      <c:pieChart>
        <c:varyColors val="1"/>
        <c:ser>
          <c:idx val="0"/>
          <c:order val="0"/>
          <c:dPt>
            <c:idx val="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1-1CFF-41BE-858B-3D02157917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B5BF-4A5C-83EB-D541D0EA23BB}"/>
              </c:ext>
            </c:extLst>
          </c:dPt>
          <c:dLbls>
            <c:dLbl>
              <c:idx val="0"/>
              <c:tx>
                <c:rich>
                  <a:bodyPr/>
                  <a:lstStyle/>
                  <a:p>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1-1CFF-41BE-858B-3D02157917D4}"/>
                </c:ext>
              </c:extLst>
            </c:dLbl>
            <c:dLbl>
              <c:idx val="1"/>
              <c:tx>
                <c:rich>
                  <a:bodyPr/>
                  <a:lstStyle/>
                  <a:p>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6-B5BF-4A5C-83EB-D541D0EA23B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Monthly_Digital5!$AI$1:$AI$2</c:f>
              <c:numCache>
                <c:formatCode>General</c:formatCode>
                <c:ptCount val="2"/>
              </c:numCache>
            </c:numRef>
          </c:cat>
          <c:val>
            <c:numRef>
              <c:f>Monthly_Digital5!$AJ$1:$AJ$2</c:f>
              <c:numCache>
                <c:formatCode>0.00%</c:formatCode>
                <c:ptCount val="2"/>
              </c:numCache>
            </c:numRef>
          </c:val>
          <c:extLst>
            <c:ext xmlns:c15="http://schemas.microsoft.com/office/drawing/2012/chart" uri="{02D57815-91ED-43cb-92C2-25804820EDAC}">
              <c15:datalabelsRange>
                <c15:f>Monthly_Digital5!$AK$1:$AK$3</c15:f>
                <c15:dlblRangeCache>
                  <c:ptCount val="3"/>
                </c15:dlblRangeCache>
              </c15:datalabelsRange>
            </c:ext>
            <c:ext xmlns:c16="http://schemas.microsoft.com/office/drawing/2014/chart" uri="{C3380CC4-5D6E-409C-BE32-E72D297353CC}">
              <c16:uniqueId val="{00000006-1CFF-41BE-858B-3D02157917D4}"/>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5-EA1C-42D8-8C28-5FEC0535C8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EA1C-42D8-8C28-5FEC0535C8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Monthly_Digital5!$AI$1:$AI$2</c:f>
              <c:numCache>
                <c:formatCode>General</c:formatCode>
                <c:ptCount val="2"/>
              </c:numCache>
            </c:numRef>
          </c:cat>
          <c:val>
            <c:numRef>
              <c:f>Monthly_Digital5!$AK$1:$AK$2</c:f>
              <c:numCache>
                <c:formatCode>General</c:formatCode>
                <c:ptCount val="2"/>
              </c:numCache>
            </c:numRef>
          </c:val>
          <c:extLst>
            <c:ext xmlns:c16="http://schemas.microsoft.com/office/drawing/2014/chart" uri="{C3380CC4-5D6E-409C-BE32-E72D297353CC}">
              <c16:uniqueId val="{00000005-B5BF-4A5C-83EB-D541D0EA23BB}"/>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FFFCC">
        <a:alpha val="3000"/>
      </a:srgbClr>
    </a:solidFill>
    <a:ln w="222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spPr>
            <a:ln w="22225" cap="rnd" cmpd="sng" algn="ctr">
              <a:solidFill>
                <a:schemeClr val="accent2"/>
              </a:solidFill>
              <a:round/>
            </a:ln>
            <a:effectLst/>
          </c:spPr>
          <c:marker>
            <c:symbol val="none"/>
          </c:marker>
          <c:cat>
            <c:numRef>
              <c:f>(Yearly_Digital2!$B$11,Yearly_Digital2!$D$11,Yearly_Digital2!$F$11)</c:f>
              <c:numCache>
                <c:formatCode>General</c:formatCode>
                <c:ptCount val="3"/>
              </c:numCache>
            </c:numRef>
          </c:cat>
          <c:val>
            <c:numRef>
              <c:f>(Yearly_Digital2!$B$12,Yearly_Digital2!$D$12,Yearly_Digital2!$F$12)</c:f>
              <c:numCache>
                <c:formatCode>General</c:formatCode>
                <c:ptCount val="3"/>
              </c:numCache>
            </c:numRef>
          </c:val>
          <c:smooth val="0"/>
          <c:extLst>
            <c:ext xmlns:c16="http://schemas.microsoft.com/office/drawing/2014/chart" uri="{C3380CC4-5D6E-409C-BE32-E72D297353CC}">
              <c16:uniqueId val="{00000000-126C-4334-AE50-7E735A61E28F}"/>
            </c:ext>
          </c:extLst>
        </c:ser>
        <c:ser>
          <c:idx val="2"/>
          <c:order val="2"/>
          <c:spPr>
            <a:ln w="22225" cap="rnd" cmpd="sng" algn="ctr">
              <a:solidFill>
                <a:srgbClr val="800000"/>
              </a:solid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1-126C-4334-AE50-7E735A61E28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(Yearly_Digital2!$B$11,Yearly_Digital2!$D$11,Yearly_Digital2!$F$11)</c:f>
              <c:numCache>
                <c:formatCode>General</c:formatCode>
                <c:ptCount val="3"/>
              </c:numCache>
            </c:numRef>
          </c:cat>
          <c:val>
            <c:numRef>
              <c:f>(Yearly_Digital2!$B$13,Yearly_Digital2!$D$13,Yearly_Digital2!$F$13)</c:f>
              <c:numCache>
                <c:formatCode>#,##0</c:formatCode>
                <c:ptCount val="3"/>
              </c:numCache>
            </c:numRef>
          </c:val>
          <c:smooth val="0"/>
          <c:extLst>
            <c:ext xmlns:c16="http://schemas.microsoft.com/office/drawing/2014/chart" uri="{C3380CC4-5D6E-409C-BE32-E72D297353CC}">
              <c16:uniqueId val="{00000002-126C-4334-AE50-7E735A61E28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4160352"/>
        <c:axId val="774155360"/>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(Yearly_Digital2!$B$11,Yearly_Digital2!$D$11,Yearly_Digital2!$F$11)</c15:sqref>
                        </c15:formulaRef>
                      </c:ext>
                    </c:extLst>
                    <c:numCache>
                      <c:formatCode>General</c:formatCode>
                      <c:ptCount val="3"/>
                    </c:numCache>
                  </c:numRef>
                </c:cat>
                <c:val>
                  <c:numRef>
                    <c:extLst>
                      <c:ext uri="{02D57815-91ED-43cb-92C2-25804820EDAC}">
                        <c15:formulaRef>
                          <c15:sqref>(Yearly_Digital2!$B$11,Yearly_Digital2!$D$11,Yearly_Digital2!$F$11)</c15:sqref>
                        </c15:formulaRef>
                      </c:ext>
                    </c:extLst>
                    <c:numCache>
                      <c:formatCode>General</c:formatCode>
                      <c:ptCount val="3"/>
                    </c:numCache>
                  </c:numRef>
                </c:val>
                <c:smooth val="0"/>
                <c:extLst>
                  <c:ext xmlns:c16="http://schemas.microsoft.com/office/drawing/2014/chart" uri="{C3380CC4-5D6E-409C-BE32-E72D297353CC}">
                    <c16:uniqueId val="{00000003-126C-4334-AE50-7E735A61E28F}"/>
                  </c:ext>
                </c:extLst>
              </c15:ser>
            </c15:filteredLineSeries>
          </c:ext>
        </c:extLst>
      </c:lineChart>
      <c:catAx>
        <c:axId val="774160352"/>
        <c:scaling>
          <c:orientation val="maxMin"/>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774155360"/>
        <c:crosses val="autoZero"/>
        <c:auto val="1"/>
        <c:lblAlgn val="ctr"/>
        <c:lblOffset val="100"/>
        <c:noMultiLvlLbl val="0"/>
      </c:catAx>
      <c:valAx>
        <c:axId val="774155360"/>
        <c:scaling>
          <c:orientation val="minMax"/>
        </c:scaling>
        <c:delete val="0"/>
        <c:axPos val="r"/>
        <c:numFmt formatCode="General" sourceLinked="1"/>
        <c:majorTickMark val="none"/>
        <c:minorTickMark val="none"/>
        <c:tickLblPos val="nextTo"/>
        <c:spPr>
          <a:noFill/>
          <a:ln>
            <a:noFill/>
          </a:ln>
          <a:effectLst/>
        </c:spPr>
        <c:txPr>
          <a:bodyPr rot="0" spcFirstLastPara="1" vertOverflow="ellipsis"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77416035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paperSize="9" orientation="landscape" horizontalDpi="1200" verticalDpi="12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spPr>
            <a:ln w="22225" cap="rnd" cmpd="sng" algn="ctr">
              <a:solidFill>
                <a:srgbClr val="82151A"/>
              </a:solid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0-0B28-42C5-865F-25170E7E1C0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(Yearly_Digital3!$B$11,Yearly_Digital3!$D$11,Yearly_Digital3!$F$11)</c:f>
              <c:numCache>
                <c:formatCode>General</c:formatCode>
                <c:ptCount val="3"/>
              </c:numCache>
            </c:numRef>
          </c:cat>
          <c:val>
            <c:numRef>
              <c:f>(Yearly_Digital3!$B$13,Yearly_Digital3!$D$13,Yearly_Digital3!$F$13)</c:f>
              <c:numCache>
                <c:formatCode>#,##0</c:formatCode>
                <c:ptCount val="3"/>
              </c:numCache>
            </c:numRef>
          </c:val>
          <c:smooth val="0"/>
          <c:extLst>
            <c:ext xmlns:c16="http://schemas.microsoft.com/office/drawing/2014/chart" uri="{C3380CC4-5D6E-409C-BE32-E72D297353CC}">
              <c16:uniqueId val="{00000001-0B28-42C5-865F-25170E7E1C0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4160352"/>
        <c:axId val="774155360"/>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(Yearly_Digital3!$B$11,Yearly_Digital3!$D$11,Yearly_Digital3!$F$11)</c15:sqref>
                        </c15:formulaRef>
                      </c:ext>
                    </c:extLst>
                    <c:numCache>
                      <c:formatCode>General</c:formatCode>
                      <c:ptCount val="3"/>
                    </c:numCache>
                  </c:numRef>
                </c:cat>
                <c:val>
                  <c:numRef>
                    <c:extLst>
                      <c:ext uri="{02D57815-91ED-43cb-92C2-25804820EDAC}">
                        <c15:formulaRef>
                          <c15:sqref>(Yearly_Digital3!$B$12,Yearly_Digital3!$D$12,Yearly_Digital3!$F$12)</c15:sqref>
                        </c15:formulaRef>
                      </c:ext>
                    </c:extLst>
                    <c:numCache>
                      <c:formatCode>General</c:formatCode>
                      <c:ptCount val="3"/>
                    </c:numCache>
                  </c:numRef>
                </c:val>
                <c:smooth val="0"/>
                <c:extLst>
                  <c:ext xmlns:c16="http://schemas.microsoft.com/office/drawing/2014/chart" uri="{C3380CC4-5D6E-409C-BE32-E72D297353CC}">
                    <c16:uniqueId val="{00000002-0B28-42C5-865F-25170E7E1C00}"/>
                  </c:ext>
                </c:extLst>
              </c15:ser>
            </c15:filteredLineSeries>
          </c:ext>
        </c:extLst>
      </c:lineChart>
      <c:catAx>
        <c:axId val="774160352"/>
        <c:scaling>
          <c:orientation val="maxMin"/>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774155360"/>
        <c:crosses val="autoZero"/>
        <c:auto val="1"/>
        <c:lblAlgn val="ctr"/>
        <c:lblOffset val="100"/>
        <c:noMultiLvlLbl val="0"/>
      </c:catAx>
      <c:valAx>
        <c:axId val="774155360"/>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77416035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paperSize="9" orientation="landscape" horizontalDpi="1200" verticalDpi="12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spPr>
            <a:ln w="22225" cap="rnd" cmpd="sng" algn="ctr">
              <a:solidFill>
                <a:srgbClr val="82151A"/>
              </a:solid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0-4875-41C2-936A-2F94D88A84D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(Yearly_Digital4!$B$11,Yearly_Digital4!$D$11,Yearly_Digital4!$F$11)</c:f>
              <c:numCache>
                <c:formatCode>General</c:formatCode>
                <c:ptCount val="3"/>
                <c:pt idx="0">
                  <c:v>2019</c:v>
                </c:pt>
                <c:pt idx="1">
                  <c:v>2018</c:v>
                </c:pt>
                <c:pt idx="2">
                  <c:v>2017</c:v>
                </c:pt>
              </c:numCache>
            </c:numRef>
          </c:cat>
          <c:val>
            <c:numRef>
              <c:f>(Yearly_Digital4!$B$13,Yearly_Digital4!$D$13,Yearly_Digital4!$F$13)</c:f>
              <c:numCache>
                <c:formatCode>#,##0</c:formatCode>
                <c:ptCount val="3"/>
              </c:numCache>
            </c:numRef>
          </c:val>
          <c:smooth val="0"/>
          <c:extLst>
            <c:ext xmlns:c16="http://schemas.microsoft.com/office/drawing/2014/chart" uri="{C3380CC4-5D6E-409C-BE32-E72D297353CC}">
              <c16:uniqueId val="{00000001-4875-41C2-936A-2F94D88A84D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4160352"/>
        <c:axId val="774155360"/>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(Yearly_Digital4!$B$11,Yearly_Digital4!$D$11,Yearly_Digital4!$F$11)</c15:sqref>
                        </c15:formulaRef>
                      </c:ext>
                    </c:extLst>
                    <c:numCache>
                      <c:formatCode>General</c:formatCode>
                      <c:ptCount val="3"/>
                      <c:pt idx="0">
                        <c:v>2019</c:v>
                      </c:pt>
                      <c:pt idx="1">
                        <c:v>2018</c:v>
                      </c:pt>
                      <c:pt idx="2">
                        <c:v>2017</c:v>
                      </c:pt>
                    </c:numCache>
                  </c:numRef>
                </c:cat>
                <c:val>
                  <c:numRef>
                    <c:extLst>
                      <c:ext uri="{02D57815-91ED-43cb-92C2-25804820EDAC}">
                        <c15:formulaRef>
                          <c15:sqref>(Yearly_Digital4!$B$12,Yearly_Digital4!$D$12,Yearly_Digital4!$F$12)</c15:sqref>
                        </c15:formulaRef>
                      </c:ext>
                    </c:extLst>
                    <c:numCache>
                      <c:formatCode>General</c:formatCode>
                      <c:ptCount val="3"/>
                    </c:numCache>
                  </c:numRef>
                </c:val>
                <c:smooth val="0"/>
                <c:extLst>
                  <c:ext xmlns:c16="http://schemas.microsoft.com/office/drawing/2014/chart" uri="{C3380CC4-5D6E-409C-BE32-E72D297353CC}">
                    <c16:uniqueId val="{00000002-4875-41C2-936A-2F94D88A84D0}"/>
                  </c:ext>
                </c:extLst>
              </c15:ser>
            </c15:filteredLineSeries>
          </c:ext>
        </c:extLst>
      </c:lineChart>
      <c:catAx>
        <c:axId val="774160352"/>
        <c:scaling>
          <c:orientation val="maxMin"/>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774155360"/>
        <c:crosses val="autoZero"/>
        <c:auto val="1"/>
        <c:lblAlgn val="ctr"/>
        <c:lblOffset val="100"/>
        <c:noMultiLvlLbl val="0"/>
      </c:catAx>
      <c:valAx>
        <c:axId val="774155360"/>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77416035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paperSize="9" orientation="landscape" horizontalDpi="1200" verticalDpi="12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24628112191134136"/>
          <c:y val="6.9117325042035049E-2"/>
          <c:w val="0.66083635284420339"/>
          <c:h val="0.82447500163130705"/>
        </c:manualLayout>
      </c:layout>
      <c:barChart>
        <c:barDir val="bar"/>
        <c:grouping val="clustered"/>
        <c:varyColors val="1"/>
        <c:ser>
          <c:idx val="0"/>
          <c:order val="0"/>
          <c:invertIfNegative val="0"/>
          <c:dPt>
            <c:idx val="0"/>
            <c:invertIfNegative val="0"/>
            <c:bubble3D val="0"/>
            <c:spPr>
              <a:gradFill rotWithShape="1">
                <a:gsLst>
                  <a:gs pos="0">
                    <a:schemeClr val="accent5">
                      <a:tint val="39000"/>
                      <a:satMod val="103000"/>
                      <a:lumMod val="102000"/>
                      <a:tint val="94000"/>
                    </a:schemeClr>
                  </a:gs>
                  <a:gs pos="50000">
                    <a:schemeClr val="accent5">
                      <a:tint val="39000"/>
                      <a:satMod val="110000"/>
                      <a:lumMod val="100000"/>
                      <a:shade val="100000"/>
                    </a:schemeClr>
                  </a:gs>
                  <a:gs pos="100000">
                    <a:schemeClr val="accent5">
                      <a:tint val="39000"/>
                      <a:lumMod val="99000"/>
                      <a:satMod val="120000"/>
                      <a:shade val="78000"/>
                    </a:schemeClr>
                  </a:gs>
                </a:gsLst>
                <a:lin ang="5400000" scaled="0"/>
              </a:gradFill>
              <a:ln>
                <a:noFill/>
              </a:ln>
              <a:effectLst/>
            </c:spPr>
            <c:extLst>
              <c:ext xmlns:c16="http://schemas.microsoft.com/office/drawing/2014/chart" uri="{C3380CC4-5D6E-409C-BE32-E72D297353CC}">
                <c16:uniqueId val="{00000001-54CD-4C3E-AA1E-AC908DEC8163}"/>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Yearly_Digital5!$AE$1</c:f>
              <c:numCache>
                <c:formatCode>General</c:formatCode>
                <c:ptCount val="1"/>
              </c:numCache>
            </c:numRef>
          </c:cat>
          <c:val>
            <c:numRef>
              <c:f>Yearly_Digital5!$AF$1</c:f>
              <c:numCache>
                <c:formatCode>0.00%</c:formatCode>
                <c:ptCount val="1"/>
              </c:numCache>
            </c:numRef>
          </c:val>
          <c:extLst>
            <c:ext xmlns:c16="http://schemas.microsoft.com/office/drawing/2014/chart" uri="{C3380CC4-5D6E-409C-BE32-E72D297353CC}">
              <c16:uniqueId val="{00000020-54CD-4C3E-AA1E-AC908DEC8163}"/>
            </c:ext>
          </c:extLst>
        </c:ser>
        <c:dLbls>
          <c:dLblPos val="outEnd"/>
          <c:showLegendKey val="0"/>
          <c:showVal val="1"/>
          <c:showCatName val="0"/>
          <c:showSerName val="0"/>
          <c:showPercent val="0"/>
          <c:showBubbleSize val="0"/>
        </c:dLbls>
        <c:gapWidth val="100"/>
        <c:axId val="1720480527"/>
        <c:axId val="1720468879"/>
      </c:barChart>
      <c:catAx>
        <c:axId val="172048052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crossAx val="1720468879"/>
        <c:crosses val="autoZero"/>
        <c:auto val="1"/>
        <c:lblAlgn val="ctr"/>
        <c:lblOffset val="100"/>
        <c:noMultiLvlLbl val="0"/>
      </c:catAx>
      <c:valAx>
        <c:axId val="172046887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crossAx val="1720480527"/>
        <c:crosses val="autoZero"/>
        <c:crossBetween val="between"/>
      </c:valAx>
      <c:spPr>
        <a:noFill/>
        <a:ln>
          <a:noFill/>
        </a:ln>
        <a:effectLst/>
      </c:spPr>
    </c:plotArea>
    <c:plotVisOnly val="1"/>
    <c:dispBlanksAs val="gap"/>
    <c:showDLblsOverMax val="0"/>
  </c:chart>
  <c:spPr>
    <a:solidFill>
      <a:srgbClr val="FFFFCC">
        <a:alpha val="3000"/>
      </a:srgbClr>
    </a:solidFill>
    <a:ln w="22225" cap="flat" cmpd="sng" algn="ctr">
      <a:solidFill>
        <a:schemeClr val="tx1"/>
      </a:solidFill>
      <a:round/>
    </a:ln>
    <a:effectLst/>
  </c:spPr>
  <c:txPr>
    <a:bodyPr/>
    <a:lstStyle/>
    <a:p>
      <a:pPr>
        <a:defRPr/>
      </a:pPr>
      <a:endParaRPr lang="en-US"/>
    </a:p>
  </c:tx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spPr>
            <a:ln w="22225" cap="rnd" cmpd="sng" algn="ctr">
              <a:solidFill>
                <a:srgbClr val="82151A"/>
              </a:solid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0-573D-4278-BB2B-57642A495033}"/>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(Yearly_Digital5!$B$11,Yearly_Digital5!$D$11,Yearly_Digital5!$F$11)</c:f>
              <c:numCache>
                <c:formatCode>General</c:formatCode>
                <c:ptCount val="3"/>
              </c:numCache>
            </c:numRef>
          </c:cat>
          <c:val>
            <c:numRef>
              <c:f>(Yearly_Digital5!$B$13,Yearly_Digital5!$D$13,Yearly_Digital5!$F$13)</c:f>
              <c:numCache>
                <c:formatCode>#,##0</c:formatCode>
                <c:ptCount val="3"/>
              </c:numCache>
            </c:numRef>
          </c:val>
          <c:smooth val="0"/>
          <c:extLst>
            <c:ext xmlns:c16="http://schemas.microsoft.com/office/drawing/2014/chart" uri="{C3380CC4-5D6E-409C-BE32-E72D297353CC}">
              <c16:uniqueId val="{00000001-573D-4278-BB2B-57642A49503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702014736"/>
        <c:axId val="1702013072"/>
        <c:extLst>
          <c:ext xmlns:c15="http://schemas.microsoft.com/office/drawing/2012/chart" uri="{02D57815-91ED-43cb-92C2-25804820EDAC}">
            <c15:filteredLineSeries>
              <c15:ser>
                <c:idx val="0"/>
                <c:order val="0"/>
                <c:spPr>
                  <a:ln w="22225" cap="rnd" cmpd="sng" algn="ctr">
                    <a:solidFill>
                      <a:schemeClr val="accent1"/>
                    </a:solidFill>
                    <a:round/>
                  </a:ln>
                  <a:effectLst/>
                </c:spPr>
                <c:marker>
                  <c:symbol val="none"/>
                </c:marker>
                <c:cat>
                  <c:numRef>
                    <c:extLst>
                      <c:ext uri="{02D57815-91ED-43cb-92C2-25804820EDAC}">
                        <c15:formulaRef>
                          <c15:sqref>(Yearly_Digital5!$B$11,Yearly_Digital5!$D$11,Yearly_Digital5!$F$11)</c15:sqref>
                        </c15:formulaRef>
                      </c:ext>
                    </c:extLst>
                    <c:numCache>
                      <c:formatCode>General</c:formatCode>
                      <c:ptCount val="3"/>
                    </c:numCache>
                  </c:numRef>
                </c:cat>
                <c:val>
                  <c:numRef>
                    <c:extLst>
                      <c:ext uri="{02D57815-91ED-43cb-92C2-25804820EDAC}">
                        <c15:formulaRef>
                          <c15:sqref>(Yearly_Digital5!$B$12,Yearly_Digital5!$D$12,Yearly_Digital5!$F$12)</c15:sqref>
                        </c15:formulaRef>
                      </c:ext>
                    </c:extLst>
                    <c:numCache>
                      <c:formatCode>General</c:formatCode>
                      <c:ptCount val="3"/>
                    </c:numCache>
                  </c:numRef>
                </c:val>
                <c:smooth val="0"/>
                <c:extLst>
                  <c:ext xmlns:c16="http://schemas.microsoft.com/office/drawing/2014/chart" uri="{C3380CC4-5D6E-409C-BE32-E72D297353CC}">
                    <c16:uniqueId val="{00000002-573D-4278-BB2B-57642A495033}"/>
                  </c:ext>
                </c:extLst>
              </c15:ser>
            </c15:filteredLineSeries>
          </c:ext>
        </c:extLst>
      </c:lineChart>
      <c:catAx>
        <c:axId val="1702014736"/>
        <c:scaling>
          <c:orientation val="maxMin"/>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1702013072"/>
        <c:crosses val="autoZero"/>
        <c:auto val="1"/>
        <c:lblAlgn val="ctr"/>
        <c:lblOffset val="100"/>
        <c:noMultiLvlLbl val="0"/>
      </c:catAx>
      <c:valAx>
        <c:axId val="170201307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spc="20" baseline="0">
                <a:solidFill>
                  <a:schemeClr val="dk1">
                    <a:lumMod val="65000"/>
                    <a:lumOff val="35000"/>
                  </a:schemeClr>
                </a:solidFill>
                <a:latin typeface="+mn-lt"/>
                <a:ea typeface="+mn-ea"/>
                <a:cs typeface="+mn-cs"/>
              </a:defRPr>
            </a:pPr>
            <a:endParaRPr lang="en-US"/>
          </a:p>
        </c:txPr>
        <c:crossAx val="17020147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208118292249454"/>
          <c:y val="0.18430865437656299"/>
          <c:w val="0.65700253829262567"/>
          <c:h val="0.69162917872792073"/>
        </c:manualLayout>
      </c:layout>
      <c:pieChart>
        <c:varyColors val="1"/>
        <c:ser>
          <c:idx val="0"/>
          <c:order val="0"/>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8D8B-474D-9E55-F02675279C06}"/>
              </c:ext>
            </c:extLst>
          </c:dPt>
          <c:dLbls>
            <c:dLbl>
              <c:idx val="0"/>
              <c:tx>
                <c:rich>
                  <a:bodyPr/>
                  <a:lstStyle/>
                  <a:p>
                    <a:fld id="{DA08CED2-CED7-4DDF-BDA2-4CD89CBBB1A7}" type="CELLRANGE">
                      <a:rPr lang="en-US"/>
                      <a:pPr/>
                      <a:t>[CELLRANGE]</a:t>
                    </a:fld>
                    <a:endParaRPr lang="en-US" baseline="0"/>
                  </a:p>
                  <a:p>
                    <a:fld id="{41719477-0BE7-4F61-886A-451FD7AE61B3}" type="CATEGORYNAME">
                      <a:rPr lang="en-US"/>
                      <a:pPr/>
                      <a:t>[CATEGORY NAME]</a:t>
                    </a:fld>
                    <a:endParaRPr lang="en-US" baseline="0"/>
                  </a:p>
                  <a:p>
                    <a:fld id="{89107DBF-B94B-4F6E-BF0C-C8326CFEEA67}" type="VALUE">
                      <a:rPr lang="en-US"/>
                      <a:pPr/>
                      <a:t>[VALUE]</a:t>
                    </a:fld>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D8B-474D-9E55-F02675279C0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Yearly_Digital5!$AI$1</c:f>
              <c:numCache>
                <c:formatCode>General</c:formatCode>
                <c:ptCount val="1"/>
              </c:numCache>
            </c:numRef>
          </c:cat>
          <c:val>
            <c:numRef>
              <c:f>Yearly_Digital5!$AJ$1</c:f>
              <c:numCache>
                <c:formatCode>0.00%</c:formatCode>
                <c:ptCount val="1"/>
              </c:numCache>
            </c:numRef>
          </c:val>
          <c:extLst>
            <c:ext xmlns:c15="http://schemas.microsoft.com/office/drawing/2012/chart" uri="{02D57815-91ED-43cb-92C2-25804820EDAC}">
              <c15:datalabelsRange>
                <c15:f>Yearly_Digital5!$AK$1:$AK$2</c15:f>
                <c15:dlblRangeCache>
                  <c:ptCount val="2"/>
                </c15:dlblRangeCache>
              </c15:datalabelsRange>
            </c:ext>
            <c:ext xmlns:c16="http://schemas.microsoft.com/office/drawing/2014/chart" uri="{C3380CC4-5D6E-409C-BE32-E72D297353CC}">
              <c16:uniqueId val="{00000006-8D8B-474D-9E55-F02675279C06}"/>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8-8D8B-474D-9E55-F02675279C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Yearly_Digital5!$AI$1</c:f>
              <c:numCache>
                <c:formatCode>General</c:formatCode>
                <c:ptCount val="1"/>
              </c:numCache>
            </c:numRef>
          </c:cat>
          <c:val>
            <c:numRef>
              <c:f>Yearly_Digital5!$AK$1</c:f>
              <c:numCache>
                <c:formatCode>General</c:formatCode>
                <c:ptCount val="1"/>
              </c:numCache>
            </c:numRef>
          </c:val>
          <c:extLst>
            <c:ext xmlns:c16="http://schemas.microsoft.com/office/drawing/2014/chart" uri="{C3380CC4-5D6E-409C-BE32-E72D297353CC}">
              <c16:uniqueId val="{0000000D-8D8B-474D-9E55-F02675279C06}"/>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FFFCC">
        <a:alpha val="4000"/>
      </a:srgbClr>
    </a:solidFill>
    <a:ln w="222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21889561509661"/>
          <c:y val="0.23594067915705169"/>
          <c:w val="0.57781340136261405"/>
          <c:h val="0.61399521579825289"/>
        </c:manualLayout>
      </c:layout>
      <c:pieChart>
        <c:varyColors val="1"/>
        <c:ser>
          <c:idx val="0"/>
          <c:order val="0"/>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6291-4143-A716-7B66F7D4D7E1}"/>
              </c:ext>
            </c:extLst>
          </c:dPt>
          <c:dLbls>
            <c:dLbl>
              <c:idx val="0"/>
              <c:tx>
                <c:rich>
                  <a:bodyPr/>
                  <a:lstStyle/>
                  <a:p>
                    <a:fld id="{C3FFE4CD-2BB0-4255-9016-E95CEAAC41F3}" type="CELLRANGE">
                      <a:rPr lang="en-US"/>
                      <a:pPr/>
                      <a:t>[CELLRANGE]</a:t>
                    </a:fld>
                    <a:endParaRPr lang="en-US" baseline="0"/>
                  </a:p>
                  <a:p>
                    <a:fld id="{04D950B8-2F2B-435B-A267-DBCE8B58749E}" type="CATEGORYNAME">
                      <a:rPr lang="en-US"/>
                      <a:pPr/>
                      <a:t>[CATEGORY NAME]</a:t>
                    </a:fld>
                    <a:endParaRPr lang="en-US" baseline="0"/>
                  </a:p>
                  <a:p>
                    <a:fld id="{DB46C1CB-A3F5-40B0-80AD-B1F076B60E54}" type="VALUE">
                      <a:rPr lang="en-US"/>
                      <a:pPr/>
                      <a:t>[VALUE]</a:t>
                    </a:fld>
                    <a:endParaRPr lang="en-ID"/>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6291-4143-A716-7B66F7D4D7E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Yearly_Digital5!$AM$1</c:f>
              <c:numCache>
                <c:formatCode>General</c:formatCode>
                <c:ptCount val="1"/>
              </c:numCache>
            </c:numRef>
          </c:cat>
          <c:val>
            <c:numRef>
              <c:f>Yearly_Digital5!$AN$1</c:f>
              <c:numCache>
                <c:formatCode>0.00%</c:formatCode>
                <c:ptCount val="1"/>
              </c:numCache>
            </c:numRef>
          </c:val>
          <c:extLst>
            <c:ext xmlns:c15="http://schemas.microsoft.com/office/drawing/2012/chart" uri="{02D57815-91ED-43cb-92C2-25804820EDAC}">
              <c15:datalabelsRange>
                <c15:f>Yearly_Digital5!$AO$1:$AO$8</c15:f>
                <c15:dlblRangeCache>
                  <c:ptCount val="8"/>
                </c15:dlblRangeCache>
              </c15:datalabelsRange>
            </c:ext>
            <c:ext xmlns:c16="http://schemas.microsoft.com/office/drawing/2014/chart" uri="{C3380CC4-5D6E-409C-BE32-E72D297353CC}">
              <c16:uniqueId val="{0000000A-6291-4143-A716-7B66F7D4D7E1}"/>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C-6291-4143-A716-7B66F7D4D7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Yearly_Digital5!$AM$1</c:f>
              <c:numCache>
                <c:formatCode>General</c:formatCode>
                <c:ptCount val="1"/>
              </c:numCache>
            </c:numRef>
          </c:cat>
          <c:val>
            <c:numRef>
              <c:f>Yearly_Digital5!$AO$1</c:f>
              <c:numCache>
                <c:formatCode>General</c:formatCode>
                <c:ptCount val="1"/>
              </c:numCache>
            </c:numRef>
          </c:val>
          <c:extLst>
            <c:ext xmlns:c16="http://schemas.microsoft.com/office/drawing/2014/chart" uri="{C3380CC4-5D6E-409C-BE32-E72D297353CC}">
              <c16:uniqueId val="{00000015-6291-4143-A716-7B66F7D4D7E1}"/>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t"/>
      <c:layout>
        <c:manualLayout>
          <c:xMode val="edge"/>
          <c:yMode val="edge"/>
          <c:x val="2.6421641782999026E-2"/>
          <c:y val="1.939954092844879E-2"/>
          <c:w val="0.93498581299119354"/>
          <c:h val="6.6304677682482979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FFFCC">
        <a:alpha val="4000"/>
      </a:srgbClr>
    </a:solidFill>
    <a:ln w="222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34659591762582087"/>
          <c:y val="5.4375750577073924E-2"/>
          <c:w val="0.6122636377550924"/>
          <c:h val="0.82447500163130705"/>
        </c:manualLayout>
      </c:layout>
      <c:barChart>
        <c:barDir val="bar"/>
        <c:grouping val="clustered"/>
        <c:varyColors val="1"/>
        <c:ser>
          <c:idx val="0"/>
          <c:order val="0"/>
          <c:invertIfNegative val="0"/>
          <c:dPt>
            <c:idx val="0"/>
            <c:invertIfNegative val="0"/>
            <c:bubble3D val="0"/>
            <c:spPr>
              <a:gradFill rotWithShape="1">
                <a:gsLst>
                  <a:gs pos="0">
                    <a:schemeClr val="accent5">
                      <a:tint val="37000"/>
                      <a:satMod val="103000"/>
                      <a:lumMod val="102000"/>
                      <a:tint val="94000"/>
                    </a:schemeClr>
                  </a:gs>
                  <a:gs pos="50000">
                    <a:schemeClr val="accent5">
                      <a:tint val="37000"/>
                      <a:satMod val="110000"/>
                      <a:lumMod val="100000"/>
                      <a:shade val="100000"/>
                    </a:schemeClr>
                  </a:gs>
                  <a:gs pos="100000">
                    <a:schemeClr val="accent5">
                      <a:tint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862-409D-B809-F852ECC70F6C}"/>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Yearly_Digital5_2!$AA$1</c:f>
              <c:numCache>
                <c:formatCode>General</c:formatCode>
                <c:ptCount val="1"/>
              </c:numCache>
            </c:numRef>
          </c:cat>
          <c:val>
            <c:numRef>
              <c:f>Yearly_Digital5_2!$AB$1</c:f>
              <c:numCache>
                <c:formatCode>0.00%</c:formatCode>
                <c:ptCount val="1"/>
              </c:numCache>
            </c:numRef>
          </c:val>
          <c:extLst>
            <c:ext xmlns:c16="http://schemas.microsoft.com/office/drawing/2014/chart" uri="{C3380CC4-5D6E-409C-BE32-E72D297353CC}">
              <c16:uniqueId val="{00000024-C862-409D-B809-F852ECC70F6C}"/>
            </c:ext>
          </c:extLst>
        </c:ser>
        <c:dLbls>
          <c:dLblPos val="outEnd"/>
          <c:showLegendKey val="0"/>
          <c:showVal val="1"/>
          <c:showCatName val="0"/>
          <c:showSerName val="0"/>
          <c:showPercent val="0"/>
          <c:showBubbleSize val="0"/>
        </c:dLbls>
        <c:gapWidth val="115"/>
        <c:overlap val="-20"/>
        <c:axId val="1720480527"/>
        <c:axId val="1720468879"/>
      </c:barChart>
      <c:catAx>
        <c:axId val="1720480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20468879"/>
        <c:crosses val="autoZero"/>
        <c:auto val="1"/>
        <c:lblAlgn val="ctr"/>
        <c:lblOffset val="100"/>
        <c:noMultiLvlLbl val="0"/>
      </c:catAx>
      <c:valAx>
        <c:axId val="1720468879"/>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20480527"/>
        <c:crosses val="autoZero"/>
        <c:crossBetween val="between"/>
      </c:valAx>
      <c:spPr>
        <a:noFill/>
        <a:ln>
          <a:noFill/>
        </a:ln>
        <a:effectLst/>
      </c:spPr>
    </c:plotArea>
    <c:plotVisOnly val="1"/>
    <c:dispBlanksAs val="gap"/>
    <c:showDLblsOverMax val="0"/>
  </c:chart>
  <c:spPr>
    <a:solidFill>
      <a:srgbClr val="FFFFCC">
        <a:alpha val="3000"/>
      </a:srgbClr>
    </a:solidFill>
    <a:ln w="22225" cap="flat" cmpd="sng" algn="ctr">
      <a:solidFill>
        <a:schemeClr val="tx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
    <cx:title pos="t" align="ctr" overlay="0">
      <cx:tx>
        <cx:rich>
          <a:bodyPr rot="0" spcFirstLastPara="1" vertOverflow="ellipsis" vert="horz" wrap="square" lIns="38100" tIns="19050" rIns="38100" bIns="19050" anchor="ctr" anchorCtr="1" compatLnSpc="0"/>
          <a:lstStyle/>
          <a:p>
            <a:pPr rtl="0"/>
            <a:r>
              <a:rPr lang="en-US" sz="1600" b="1" i="0" baseline="0">
                <a:effectLst/>
                <a:latin typeface="+mn-lt"/>
              </a:rPr>
              <a:t>Social Media Followers / Fans</a:t>
            </a:r>
            <a:endParaRPr lang="en-GB" sz="1600" b="1">
              <a:effectLst/>
              <a:latin typeface="+mn-lt"/>
            </a:endParaRPr>
          </a:p>
        </cx:rich>
      </cx:tx>
    </cx:title>
    <cx:plotArea>
      <cx:plotAreaRegion/>
    </cx:plotArea>
    <cx:legend pos="t" align="ctr" overlay="0">
      <cx:txPr>
        <a:bodyPr spcFirstLastPara="1" vertOverflow="ellipsis" horzOverflow="overflow" wrap="square" lIns="0" tIns="0" rIns="0" bIns="0" anchor="ctr" anchorCtr="1"/>
        <a:lstStyle/>
        <a:p>
          <a:pPr algn="ctr" rtl="0">
            <a:defRPr sz="1200"/>
          </a:pPr>
          <a:endParaRPr lang="en-US" sz="1200" b="0" i="0" u="none" strike="noStrike" kern="1200" baseline="0">
            <a:solidFill>
              <a:sysClr val="windowText" lastClr="000000">
                <a:lumMod val="65000"/>
                <a:lumOff val="35000"/>
              </a:sysClr>
            </a:solidFill>
            <a:latin typeface="Calibri" panose="020F0502020204030204"/>
          </a:endParaRPr>
        </a:p>
      </cx:txPr>
    </cx:legend>
  </cx:chart>
  <cx:spPr>
    <a:solidFill>
      <a:srgbClr val="FFFFCC">
        <a:alpha val="3000"/>
      </a:srgbClr>
    </a:solidFill>
    <a:ln w="22225">
      <a:solidFill>
        <a:schemeClr val="tx1"/>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rot="0" spcFirstLastPara="1" vertOverflow="ellipsis" vert="horz" wrap="square" lIns="38100" tIns="19050" rIns="38100" bIns="19050" anchor="ctr" anchorCtr="1" compatLnSpc="0"/>
          <a:lstStyle/>
          <a:p>
            <a:pPr rtl="0"/>
            <a:r>
              <a:rPr lang="en-US" sz="1600" b="1" i="0" baseline="0">
                <a:effectLst/>
                <a:latin typeface="+mn-lt"/>
              </a:rPr>
              <a:t>Social Media Followers / Fans</a:t>
            </a:r>
            <a:endParaRPr lang="en-GB" sz="1600" b="1">
              <a:effectLst/>
              <a:latin typeface="+mn-lt"/>
            </a:endParaRPr>
          </a:p>
        </cx:rich>
      </cx:tx>
    </cx:title>
    <cx:plotArea>
      <cx:plotAreaRegion>
        <cx:series layoutId="treemap" uniqueId="{D4F37AD5-6431-4523-B535-A28FC0667FF8}">
          <cx:dataPt idx="0">
            <cx:spPr>
              <a:solidFill>
                <a:srgbClr val="4267B2"/>
              </a:solidFill>
            </cx:spPr>
          </cx:dataPt>
          <cx:dataPt idx="1">
            <cx:spPr>
              <a:solidFill>
                <a:srgbClr val="1DA1F2"/>
              </a:solidFill>
            </cx:spPr>
          </cx:dataPt>
          <cx:dataPt idx="2">
            <cx:spPr>
              <a:solidFill>
                <a:srgbClr val="E1306C"/>
              </a:solidFill>
            </cx:spPr>
          </cx:dataPt>
          <cx:dataPt idx="3">
            <cx:spPr>
              <a:solidFill>
                <a:srgbClr val="2867B2"/>
              </a:solidFill>
            </cx:spPr>
          </cx:dataPt>
          <cx:dataPt idx="4">
            <cx:spPr>
              <a:solidFill>
                <a:srgbClr val="FF0000"/>
              </a:solidFill>
            </cx:spPr>
          </cx:dataPt>
          <cx:dataLabels pos="inEnd">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Calibri" panose="020F0502020204030204"/>
                </a:endParaRPr>
              </a:p>
            </cx:txPr>
            <cx:visibility seriesName="0" categoryName="1" value="0"/>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1200"/>
          </a:pPr>
          <a:endParaRPr lang="en-US" sz="1200" b="0" i="0" u="none" strike="noStrike" kern="1200" baseline="0">
            <a:solidFill>
              <a:sysClr val="windowText" lastClr="000000">
                <a:lumMod val="65000"/>
                <a:lumOff val="35000"/>
              </a:sysClr>
            </a:solidFill>
            <a:latin typeface="Calibri" panose="020F0502020204030204"/>
          </a:endParaRPr>
        </a:p>
      </cx:txPr>
    </cx:legend>
  </cx:chart>
  <cx:spPr>
    <a:solidFill>
      <a:srgbClr val="FFFFCC">
        <a:alpha val="3000"/>
      </a:srgbClr>
    </a:solidFill>
    <a:ln w="22225">
      <a:solidFill>
        <a:schemeClr val="tx1"/>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rich>
          <a:bodyPr rot="0" spcFirstLastPara="1" vertOverflow="ellipsis" vert="horz" wrap="square" lIns="38100" tIns="19050" rIns="38100" bIns="19050" anchor="ctr" anchorCtr="1" compatLnSpc="0"/>
          <a:lstStyle/>
          <a:p>
            <a:pPr rtl="0"/>
            <a:r>
              <a:rPr lang="en-US" sz="1600" b="1" i="0" baseline="0">
                <a:effectLst/>
                <a:latin typeface="+mn-lt"/>
              </a:rPr>
              <a:t>Social Media Followers / Fans</a:t>
            </a:r>
            <a:endParaRPr lang="en-GB" sz="1600" b="1">
              <a:effectLst/>
              <a:latin typeface="+mn-lt"/>
            </a:endParaRPr>
          </a:p>
        </cx:rich>
      </cx:tx>
    </cx:title>
    <cx:plotArea>
      <cx:plotAreaRegion>
        <cx:series layoutId="treemap" uniqueId="{905318BA-712E-45AF-A2F1-8A66638BCE2E}">
          <cx:dataPt idx="0">
            <cx:spPr>
              <a:solidFill>
                <a:srgbClr val="4267B2"/>
              </a:solidFill>
            </cx:spPr>
          </cx:dataPt>
          <cx:dataPt idx="1">
            <cx:spPr>
              <a:solidFill>
                <a:srgbClr val="1DA1F2"/>
              </a:solidFill>
            </cx:spPr>
          </cx:dataPt>
          <cx:dataPt idx="2">
            <cx:spPr>
              <a:solidFill>
                <a:srgbClr val="E1306C"/>
              </a:solidFill>
            </cx:spPr>
          </cx:dataPt>
          <cx:dataPt idx="3">
            <cx:spPr>
              <a:solidFill>
                <a:srgbClr val="2867B2"/>
              </a:solidFill>
            </cx:spPr>
          </cx:dataPt>
          <cx:dataPt idx="4">
            <cx:spPr>
              <a:solidFill>
                <a:srgbClr val="FF0000"/>
              </a:solidFill>
            </cx:spPr>
          </cx:dataPt>
          <cx:dataLabels pos="inEnd">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kern="1200" baseline="0">
                  <a:solidFill>
                    <a:schemeClr val="bg1"/>
                  </a:solidFill>
                  <a:latin typeface="Calibri" panose="020F0502020204030204"/>
                </a:endParaRPr>
              </a:p>
            </cx:txPr>
            <cx:visibility seriesName="0" categoryName="1" value="0"/>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1200"/>
          </a:pPr>
          <a:endParaRPr lang="en-US" sz="1200" b="0" i="0" u="none" strike="noStrike" kern="1200" baseline="0">
            <a:solidFill>
              <a:sysClr val="windowText" lastClr="000000">
                <a:lumMod val="65000"/>
                <a:lumOff val="35000"/>
              </a:sysClr>
            </a:solidFill>
            <a:latin typeface="Calibri" panose="020F0502020204030204"/>
          </a:endParaRPr>
        </a:p>
      </cx:txPr>
    </cx:legend>
  </cx:chart>
  <cx:spPr>
    <a:solidFill>
      <a:srgbClr val="FFFFCC">
        <a:alpha val="3000"/>
      </a:srgbClr>
    </a:solidFill>
    <a:ln w="22225">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Reversed" id="25">
  <a:schemeClr val="accent5"/>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microsoft.com/office/2014/relationships/chartEx" Target="../charts/chartEx1.xml"/><Relationship Id="rId6" Type="http://schemas.openxmlformats.org/officeDocument/2006/relationships/image" Target="../media/image5.png"/><Relationship Id="rId5" Type="http://schemas.openxmlformats.org/officeDocument/2006/relationships/image" Target="../media/image4.sv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microsoft.com/office/2014/relationships/chartEx" Target="../charts/chartEx3.xml"/><Relationship Id="rId2" Type="http://schemas.openxmlformats.org/officeDocument/2006/relationships/image" Target="../media/image10.svg"/><Relationship Id="rId1"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4.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9.png"/></Relationships>
</file>

<file path=xl/drawings/_rels/drawing27.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9.png"/></Relationships>
</file>

<file path=xl/drawings/_rels/drawing28.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9.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9.png"/></Relationships>
</file>

<file path=xl/drawings/_rels/drawing30.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9.png"/></Relationships>
</file>

<file path=xl/drawings/_rels/drawing31.xml.rels><?xml version="1.0" encoding="UTF-8" standalone="yes"?>
<Relationships xmlns="http://schemas.openxmlformats.org/package/2006/relationships"><Relationship Id="rId2" Type="http://schemas.openxmlformats.org/officeDocument/2006/relationships/image" Target="../media/image13.svg"/><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0</xdr:rowOff>
    </xdr:from>
    <xdr:to>
      <xdr:col>14</xdr:col>
      <xdr:colOff>22410</xdr:colOff>
      <xdr:row>5</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915150" y="2647950"/>
              <a:ext cx="6194610" cy="0"/>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1098181</xdr:colOff>
      <xdr:row>3</xdr:row>
      <xdr:rowOff>89646</xdr:rowOff>
    </xdr:from>
    <xdr:to>
      <xdr:col>11</xdr:col>
      <xdr:colOff>5</xdr:colOff>
      <xdr:row>3</xdr:row>
      <xdr:rowOff>291352</xdr:rowOff>
    </xdr:to>
    <xdr:sp macro="[0]!save_summary" textlink="">
      <xdr:nvSpPr>
        <xdr:cNvPr id="3" name="EditDataset">
          <a:extLst>
            <a:ext uri="{FF2B5EF4-FFF2-40B4-BE49-F238E27FC236}">
              <a16:creationId xmlns:a16="http://schemas.microsoft.com/office/drawing/2014/main" id="{00000000-0008-0000-0000-000003000000}"/>
            </a:ext>
          </a:extLst>
        </xdr:cNvPr>
        <xdr:cNvSpPr txBox="1"/>
      </xdr:nvSpPr>
      <xdr:spPr>
        <a:xfrm>
          <a:off x="9588131" y="2134346"/>
          <a:ext cx="1213224" cy="201706"/>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u="none">
              <a:solidFill>
                <a:sysClr val="windowText" lastClr="000000"/>
              </a:solidFill>
              <a:latin typeface="+mn-lt"/>
            </a:rPr>
            <a:t>SAVE SUMMARY</a:t>
          </a:r>
        </a:p>
      </xdr:txBody>
    </xdr:sp>
    <xdr:clientData/>
  </xdr:twoCellAnchor>
  <xdr:twoCellAnchor>
    <xdr:from>
      <xdr:col>6</xdr:col>
      <xdr:colOff>620060</xdr:colOff>
      <xdr:row>0</xdr:row>
      <xdr:rowOff>590177</xdr:rowOff>
    </xdr:from>
    <xdr:to>
      <xdr:col>10</xdr:col>
      <xdr:colOff>1075765</xdr:colOff>
      <xdr:row>2</xdr:row>
      <xdr:rowOff>530410</xdr:rowOff>
    </xdr:to>
    <xdr:sp macro="" textlink="">
      <xdr:nvSpPr>
        <xdr:cNvPr id="4" name="EditDataset">
          <a:extLst>
            <a:ext uri="{FF2B5EF4-FFF2-40B4-BE49-F238E27FC236}">
              <a16:creationId xmlns:a16="http://schemas.microsoft.com/office/drawing/2014/main" id="{00000000-0008-0000-0000-000004000000}"/>
            </a:ext>
          </a:extLst>
        </xdr:cNvPr>
        <xdr:cNvSpPr txBox="1"/>
      </xdr:nvSpPr>
      <xdr:spPr>
        <a:xfrm>
          <a:off x="6157260" y="590177"/>
          <a:ext cx="4570505" cy="1222933"/>
        </a:xfrm>
        <a:prstGeom prst="rect">
          <a:avLst/>
        </a:prstGeom>
        <a:solidFill>
          <a:schemeClr val="accent4">
            <a:lumMod val="60000"/>
            <a:lumOff val="40000"/>
            <a:alpha val="10000"/>
          </a:schemeClr>
        </a:solidFill>
        <a:ln w="9525" cmpd="sng">
          <a:solidFill>
            <a:schemeClr val="bg2">
              <a:lumMod val="50000"/>
            </a:schemeClr>
          </a:solid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400" b="1" u="sng">
              <a:solidFill>
                <a:sysClr val="windowText" lastClr="000000"/>
              </a:solidFill>
              <a:latin typeface="+mn-lt"/>
              <a:sym typeface="Wingdings" panose="05000000000000000000" pitchFamily="2" charset="2"/>
            </a:rPr>
            <a:t>INSTRUCTION</a:t>
          </a:r>
        </a:p>
        <a:p>
          <a:pPr algn="ctr"/>
          <a:r>
            <a:rPr lang="en-GB" sz="1200" b="0" u="none">
              <a:solidFill>
                <a:sysClr val="windowText" lastClr="000000"/>
              </a:solidFill>
              <a:latin typeface="Microsoft PhagsPa" panose="020B0502040204020203" pitchFamily="34" charset="0"/>
              <a:sym typeface="Wingdings" panose="05000000000000000000" pitchFamily="2" charset="2"/>
            </a:rPr>
            <a:t>- Insert date (</a:t>
          </a:r>
          <a:r>
            <a:rPr lang="en-GB" sz="1200" b="1" u="none">
              <a:solidFill>
                <a:sysClr val="windowText" lastClr="000000"/>
              </a:solidFill>
              <a:latin typeface="Microsoft PhagsPa" panose="020B0502040204020203" pitchFamily="34" charset="0"/>
              <a:sym typeface="Wingdings" panose="05000000000000000000" pitchFamily="2" charset="2"/>
            </a:rPr>
            <a:t>format</a:t>
          </a:r>
          <a:r>
            <a:rPr lang="en-GB" sz="1200" b="1" u="none" baseline="0">
              <a:solidFill>
                <a:sysClr val="windowText" lastClr="000000"/>
              </a:solidFill>
              <a:latin typeface="Microsoft PhagsPa" panose="020B0502040204020203" pitchFamily="34" charset="0"/>
              <a:sym typeface="Wingdings" panose="05000000000000000000" pitchFamily="2" charset="2"/>
            </a:rPr>
            <a:t> mm/yy</a:t>
          </a:r>
          <a:r>
            <a:rPr lang="en-GB" sz="1200" b="0" u="none" baseline="0">
              <a:solidFill>
                <a:sysClr val="windowText" lastClr="000000"/>
              </a:solidFill>
              <a:latin typeface="Microsoft PhagsPa" panose="020B0502040204020203" pitchFamily="34" charset="0"/>
              <a:sym typeface="Wingdings" panose="05000000000000000000" pitchFamily="2" charset="2"/>
            </a:rPr>
            <a:t>) on box 1. For example: 12/22</a:t>
          </a:r>
        </a:p>
        <a:p>
          <a:pPr algn="ctr"/>
          <a:r>
            <a:rPr lang="en-GB" sz="1200" b="0" u="none" baseline="0">
              <a:solidFill>
                <a:sysClr val="windowText" lastClr="000000"/>
              </a:solidFill>
              <a:latin typeface="Microsoft PhagsPa" panose="020B0502040204020203" pitchFamily="34" charset="0"/>
              <a:sym typeface="Wingdings" panose="05000000000000000000" pitchFamily="2" charset="2"/>
            </a:rPr>
            <a:t>- T</a:t>
          </a:r>
          <a:r>
            <a:rPr lang="en-GB" sz="1200" b="0" u="none">
              <a:solidFill>
                <a:sysClr val="windowText" lastClr="000000"/>
              </a:solidFill>
              <a:latin typeface="Microsoft PhagsPa" panose="020B0502040204020203" pitchFamily="34" charset="0"/>
              <a:sym typeface="Wingdings" panose="05000000000000000000" pitchFamily="2" charset="2"/>
            </a:rPr>
            <a:t>ype your monthly executive summary below on box 2.</a:t>
          </a:r>
          <a:r>
            <a:rPr lang="en-GB" sz="1200" b="0" u="none" baseline="0">
              <a:solidFill>
                <a:sysClr val="windowText" lastClr="000000"/>
              </a:solidFill>
              <a:latin typeface="Microsoft PhagsPa" panose="020B0502040204020203" pitchFamily="34" charset="0"/>
              <a:sym typeface="Wingdings" panose="05000000000000000000" pitchFamily="2" charset="2"/>
            </a:rPr>
            <a:t> If you need more space, continue the writing in box </a:t>
          </a:r>
          <a:r>
            <a:rPr lang="en-GB" sz="1200" b="0" u="none">
              <a:solidFill>
                <a:sysClr val="windowText" lastClr="000000"/>
              </a:solidFill>
              <a:latin typeface="Microsoft PhagsPa" panose="020B0502040204020203" pitchFamily="34" charset="0"/>
              <a:sym typeface="Wingdings" panose="05000000000000000000" pitchFamily="2" charset="2"/>
            </a:rPr>
            <a:t>3.</a:t>
          </a:r>
        </a:p>
        <a:p>
          <a:pPr algn="ctr"/>
          <a:r>
            <a:rPr lang="en-GB" sz="1200" b="0" u="none">
              <a:solidFill>
                <a:sysClr val="windowText" lastClr="000000"/>
              </a:solidFill>
              <a:latin typeface="Microsoft PhagsPa" panose="020B0502040204020203" pitchFamily="34" charset="0"/>
              <a:sym typeface="Wingdings" panose="05000000000000000000" pitchFamily="2" charset="2"/>
            </a:rPr>
            <a:t>- </a:t>
          </a:r>
          <a:r>
            <a:rPr lang="en-GB" sz="1200" b="0" u="none" baseline="0">
              <a:solidFill>
                <a:sysClr val="windowText" lastClr="000000"/>
              </a:solidFill>
              <a:latin typeface="Microsoft PhagsPa" panose="020B0502040204020203" pitchFamily="34" charset="0"/>
              <a:sym typeface="Wingdings" panose="05000000000000000000" pitchFamily="2" charset="2"/>
            </a:rPr>
            <a:t>C</a:t>
          </a:r>
          <a:r>
            <a:rPr lang="en-GB" sz="1200" b="0" u="none">
              <a:solidFill>
                <a:sysClr val="windowText" lastClr="000000"/>
              </a:solidFill>
              <a:latin typeface="Microsoft PhagsPa" panose="020B0502040204020203" pitchFamily="34" charset="0"/>
              <a:sym typeface="Wingdings" panose="05000000000000000000" pitchFamily="2" charset="2"/>
            </a:rPr>
            <a:t>lick "SAVE SUMMARY" to save your work.</a:t>
          </a:r>
          <a:endParaRPr lang="en-GB" sz="1200" b="0" u="none">
            <a:solidFill>
              <a:sysClr val="windowText" lastClr="000000"/>
            </a:solidFill>
            <a:latin typeface="Microsoft PhagsPa" panose="020B0502040204020203" pitchFamily="34" charset="0"/>
          </a:endParaRPr>
        </a:p>
      </xdr:txBody>
    </xdr:sp>
    <xdr:clientData/>
  </xdr:twoCellAnchor>
  <xdr:oneCellAnchor>
    <xdr:from>
      <xdr:col>1</xdr:col>
      <xdr:colOff>373529</xdr:colOff>
      <xdr:row>4</xdr:row>
      <xdr:rowOff>7470</xdr:rowOff>
    </xdr:from>
    <xdr:ext cx="274320" cy="274320"/>
    <xdr:pic>
      <xdr:nvPicPr>
        <xdr:cNvPr id="5" name="Graphic 4" descr="Badge with solid fill">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35000" y="2435411"/>
          <a:ext cx="274320" cy="274320"/>
        </a:xfrm>
        <a:prstGeom prst="rect">
          <a:avLst/>
        </a:prstGeom>
      </xdr:spPr>
    </xdr:pic>
    <xdr:clientData/>
  </xdr:oneCellAnchor>
  <xdr:oneCellAnchor>
    <xdr:from>
      <xdr:col>6</xdr:col>
      <xdr:colOff>381000</xdr:colOff>
      <xdr:row>4</xdr:row>
      <xdr:rowOff>14941</xdr:rowOff>
    </xdr:from>
    <xdr:ext cx="274320" cy="274320"/>
    <xdr:pic>
      <xdr:nvPicPr>
        <xdr:cNvPr id="6" name="Graphic 5" descr="Badge 3 with solid fill">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931647" y="2442882"/>
          <a:ext cx="274320" cy="274320"/>
        </a:xfrm>
        <a:prstGeom prst="rect">
          <a:avLst/>
        </a:prstGeom>
      </xdr:spPr>
    </xdr:pic>
    <xdr:clientData/>
  </xdr:oneCellAnchor>
  <xdr:oneCellAnchor>
    <xdr:from>
      <xdr:col>0</xdr:col>
      <xdr:colOff>37354</xdr:colOff>
      <xdr:row>1</xdr:row>
      <xdr:rowOff>246529</xdr:rowOff>
    </xdr:from>
    <xdr:ext cx="274320" cy="274320"/>
    <xdr:pic>
      <xdr:nvPicPr>
        <xdr:cNvPr id="7" name="Graphic 6" descr="Badge 1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7354" y="1053353"/>
          <a:ext cx="274320" cy="274320"/>
        </a:xfrm>
        <a:prstGeom prst="rect">
          <a:avLst/>
        </a:prstGeom>
      </xdr:spPr>
    </xdr:pic>
    <xdr:clientData/>
  </xdr:oneCellAnchor>
  <xdr:twoCellAnchor>
    <xdr:from>
      <xdr:col>2</xdr:col>
      <xdr:colOff>806823</xdr:colOff>
      <xdr:row>0</xdr:row>
      <xdr:rowOff>0</xdr:rowOff>
    </xdr:from>
    <xdr:to>
      <xdr:col>3</xdr:col>
      <xdr:colOff>948764</xdr:colOff>
      <xdr:row>0</xdr:row>
      <xdr:rowOff>231588</xdr:rowOff>
    </xdr:to>
    <xdr:sp macro="[0]!go_to_Monthly_Digital_Summary" textlink="">
      <xdr:nvSpPr>
        <xdr:cNvPr id="8" name="EditDataset">
          <a:extLst>
            <a:ext uri="{FF2B5EF4-FFF2-40B4-BE49-F238E27FC236}">
              <a16:creationId xmlns:a16="http://schemas.microsoft.com/office/drawing/2014/main" id="{00000000-0008-0000-0000-000008000000}"/>
            </a:ext>
          </a:extLst>
        </xdr:cNvPr>
        <xdr:cNvSpPr txBox="1"/>
      </xdr:nvSpPr>
      <xdr:spPr>
        <a:xfrm>
          <a:off x="1695823" y="0"/>
          <a:ext cx="1303991"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3</xdr:col>
      <xdr:colOff>1008530</xdr:colOff>
      <xdr:row>0</xdr:row>
      <xdr:rowOff>0</xdr:rowOff>
    </xdr:from>
    <xdr:to>
      <xdr:col>5</xdr:col>
      <xdr:colOff>1023472</xdr:colOff>
      <xdr:row>0</xdr:row>
      <xdr:rowOff>231589</xdr:rowOff>
    </xdr:to>
    <xdr:sp macro="[0]!go_to_summary_template" textlink="">
      <xdr:nvSpPr>
        <xdr:cNvPr id="9" name="EditDataset">
          <a:extLst>
            <a:ext uri="{FF2B5EF4-FFF2-40B4-BE49-F238E27FC236}">
              <a16:creationId xmlns:a16="http://schemas.microsoft.com/office/drawing/2014/main" id="{00000000-0008-0000-0000-000009000000}"/>
            </a:ext>
          </a:extLst>
        </xdr:cNvPr>
        <xdr:cNvSpPr txBox="1"/>
      </xdr:nvSpPr>
      <xdr:spPr>
        <a:xfrm>
          <a:off x="3062942" y="0"/>
          <a:ext cx="2345765"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CREATE</a:t>
          </a:r>
          <a:r>
            <a:rPr lang="en-GB" sz="1000" b="1" u="none" baseline="0">
              <a:solidFill>
                <a:schemeClr val="bg1"/>
              </a:solidFill>
              <a:latin typeface="+mn-lt"/>
            </a:rPr>
            <a:t> MONTHLY EXECUTIVE SUMMARY</a:t>
          </a:r>
          <a:endParaRPr lang="en-GB" sz="1000" b="1" u="none">
            <a:solidFill>
              <a:schemeClr val="bg1"/>
            </a:solidFill>
            <a:latin typeface="+mn-lt"/>
          </a:endParaRPr>
        </a:p>
      </xdr:txBody>
    </xdr:sp>
    <xdr:clientData/>
  </xdr:twoCellAnchor>
  <xdr:twoCellAnchor>
    <xdr:from>
      <xdr:col>5</xdr:col>
      <xdr:colOff>1078754</xdr:colOff>
      <xdr:row>0</xdr:row>
      <xdr:rowOff>0</xdr:rowOff>
    </xdr:from>
    <xdr:to>
      <xdr:col>8</xdr:col>
      <xdr:colOff>425826</xdr:colOff>
      <xdr:row>0</xdr:row>
      <xdr:rowOff>228601</xdr:rowOff>
    </xdr:to>
    <xdr:sp macro="[0]!go_to_saved_summary" textlink="">
      <xdr:nvSpPr>
        <xdr:cNvPr id="10" name="EditDataset">
          <a:extLst>
            <a:ext uri="{FF2B5EF4-FFF2-40B4-BE49-F238E27FC236}">
              <a16:creationId xmlns:a16="http://schemas.microsoft.com/office/drawing/2014/main" id="{00000000-0008-0000-0000-00000A000000}"/>
            </a:ext>
          </a:extLst>
        </xdr:cNvPr>
        <xdr:cNvSpPr txBox="1"/>
      </xdr:nvSpPr>
      <xdr:spPr>
        <a:xfrm>
          <a:off x="5463989"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74705</xdr:colOff>
      <xdr:row>0</xdr:row>
      <xdr:rowOff>0</xdr:rowOff>
    </xdr:from>
    <xdr:to>
      <xdr:col>2</xdr:col>
      <xdr:colOff>754529</xdr:colOff>
      <xdr:row>0</xdr:row>
      <xdr:rowOff>231588</xdr:rowOff>
    </xdr:to>
    <xdr:sp macro="[0]!go_to_Website" textlink="">
      <xdr:nvSpPr>
        <xdr:cNvPr id="11" name="EditDataset">
          <a:extLst>
            <a:ext uri="{FF2B5EF4-FFF2-40B4-BE49-F238E27FC236}">
              <a16:creationId xmlns:a16="http://schemas.microsoft.com/office/drawing/2014/main" id="{00000000-0008-0000-0000-00000B000000}"/>
            </a:ext>
          </a:extLst>
        </xdr:cNvPr>
        <xdr:cNvSpPr txBox="1"/>
      </xdr:nvSpPr>
      <xdr:spPr>
        <a:xfrm>
          <a:off x="335055" y="0"/>
          <a:ext cx="1308474"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866588</xdr:colOff>
      <xdr:row>0</xdr:row>
      <xdr:rowOff>0</xdr:rowOff>
    </xdr:from>
    <xdr:to>
      <xdr:col>1</xdr:col>
      <xdr:colOff>2173941</xdr:colOff>
      <xdr:row>0</xdr:row>
      <xdr:rowOff>231588</xdr:rowOff>
    </xdr:to>
    <xdr:sp macro="[0]!go_to_Monthly_Digital_Summary" textlink="">
      <xdr:nvSpPr>
        <xdr:cNvPr id="2" name="EditDataset">
          <a:extLst>
            <a:ext uri="{FF2B5EF4-FFF2-40B4-BE49-F238E27FC236}">
              <a16:creationId xmlns:a16="http://schemas.microsoft.com/office/drawing/2014/main" id="{00000000-0008-0000-0100-000002000000}"/>
            </a:ext>
          </a:extLst>
        </xdr:cNvPr>
        <xdr:cNvSpPr txBox="1"/>
      </xdr:nvSpPr>
      <xdr:spPr>
        <a:xfrm>
          <a:off x="1476188"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1</xdr:col>
      <xdr:colOff>2241177</xdr:colOff>
      <xdr:row>0</xdr:row>
      <xdr:rowOff>0</xdr:rowOff>
    </xdr:from>
    <xdr:to>
      <xdr:col>1</xdr:col>
      <xdr:colOff>4586942</xdr:colOff>
      <xdr:row>0</xdr:row>
      <xdr:rowOff>231589</xdr:rowOff>
    </xdr:to>
    <xdr:sp macro="[0]!go_to_summary_template" textlink="">
      <xdr:nvSpPr>
        <xdr:cNvPr id="3" name="EditDataset">
          <a:extLst>
            <a:ext uri="{FF2B5EF4-FFF2-40B4-BE49-F238E27FC236}">
              <a16:creationId xmlns:a16="http://schemas.microsoft.com/office/drawing/2014/main" id="{00000000-0008-0000-0100-000003000000}"/>
            </a:ext>
          </a:extLst>
        </xdr:cNvPr>
        <xdr:cNvSpPr txBox="1"/>
      </xdr:nvSpPr>
      <xdr:spPr>
        <a:xfrm>
          <a:off x="285376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1</xdr:col>
      <xdr:colOff>4657165</xdr:colOff>
      <xdr:row>0</xdr:row>
      <xdr:rowOff>0</xdr:rowOff>
    </xdr:from>
    <xdr:to>
      <xdr:col>2</xdr:col>
      <xdr:colOff>1262531</xdr:colOff>
      <xdr:row>0</xdr:row>
      <xdr:rowOff>228601</xdr:rowOff>
    </xdr:to>
    <xdr:sp macro="[0]!go_to_saved_summary" textlink="">
      <xdr:nvSpPr>
        <xdr:cNvPr id="4" name="EditDataset">
          <a:extLst>
            <a:ext uri="{FF2B5EF4-FFF2-40B4-BE49-F238E27FC236}">
              <a16:creationId xmlns:a16="http://schemas.microsoft.com/office/drawing/2014/main" id="{00000000-0008-0000-0100-000004000000}"/>
            </a:ext>
          </a:extLst>
        </xdr:cNvPr>
        <xdr:cNvSpPr txBox="1"/>
      </xdr:nvSpPr>
      <xdr:spPr>
        <a:xfrm>
          <a:off x="5269753" y="0"/>
          <a:ext cx="2305425" cy="228601"/>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SAVED MONTHLY EXECUTIVE SUMMARY</a:t>
          </a:r>
        </a:p>
      </xdr:txBody>
    </xdr:sp>
    <xdr:clientData/>
  </xdr:twoCellAnchor>
  <xdr:twoCellAnchor>
    <xdr:from>
      <xdr:col>0</xdr:col>
      <xdr:colOff>119529</xdr:colOff>
      <xdr:row>0</xdr:row>
      <xdr:rowOff>0</xdr:rowOff>
    </xdr:from>
    <xdr:to>
      <xdr:col>1</xdr:col>
      <xdr:colOff>814294</xdr:colOff>
      <xdr:row>0</xdr:row>
      <xdr:rowOff>231588</xdr:rowOff>
    </xdr:to>
    <xdr:sp macro="[0]!go_to_Website" textlink="">
      <xdr:nvSpPr>
        <xdr:cNvPr id="5" name="EditDataset">
          <a:extLst>
            <a:ext uri="{FF2B5EF4-FFF2-40B4-BE49-F238E27FC236}">
              <a16:creationId xmlns:a16="http://schemas.microsoft.com/office/drawing/2014/main" id="{00000000-0008-0000-0100-000005000000}"/>
            </a:ext>
          </a:extLst>
        </xdr:cNvPr>
        <xdr:cNvSpPr txBox="1"/>
      </xdr:nvSpPr>
      <xdr:spPr>
        <a:xfrm>
          <a:off x="119529" y="0"/>
          <a:ext cx="1304365"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29883</xdr:colOff>
      <xdr:row>1</xdr:row>
      <xdr:rowOff>5231</xdr:rowOff>
    </xdr:from>
    <xdr:to>
      <xdr:col>2</xdr:col>
      <xdr:colOff>574116</xdr:colOff>
      <xdr:row>2</xdr:row>
      <xdr:rowOff>5231</xdr:rowOff>
    </xdr:to>
    <xdr:sp macro="[0]!go_to_Monthly_Digital_Summary" textlink="">
      <xdr:nvSpPr>
        <xdr:cNvPr id="4" name="ui_nav_page_3_2">
          <a:extLst>
            <a:ext uri="{FF2B5EF4-FFF2-40B4-BE49-F238E27FC236}">
              <a16:creationId xmlns:a16="http://schemas.microsoft.com/office/drawing/2014/main" id="{00000000-0008-0000-0200-000004000000}"/>
            </a:ext>
          </a:extLst>
        </xdr:cNvPr>
        <xdr:cNvSpPr txBox="1"/>
      </xdr:nvSpPr>
      <xdr:spPr>
        <a:xfrm>
          <a:off x="291354" y="513231"/>
          <a:ext cx="1171762"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627532</xdr:colOff>
      <xdr:row>1</xdr:row>
      <xdr:rowOff>26522</xdr:rowOff>
    </xdr:from>
    <xdr:to>
      <xdr:col>3</xdr:col>
      <xdr:colOff>640232</xdr:colOff>
      <xdr:row>1</xdr:row>
      <xdr:rowOff>375772</xdr:rowOff>
    </xdr:to>
    <xdr:sp macro="[0]!go_to_Yearly_Digital1" textlink="">
      <xdr:nvSpPr>
        <xdr:cNvPr id="5" name="ui_nav_page_3_2">
          <a:extLst>
            <a:ext uri="{FF2B5EF4-FFF2-40B4-BE49-F238E27FC236}">
              <a16:creationId xmlns:a16="http://schemas.microsoft.com/office/drawing/2014/main" id="{00000000-0008-0000-0200-000005000000}"/>
            </a:ext>
          </a:extLst>
        </xdr:cNvPr>
        <xdr:cNvSpPr txBox="1"/>
      </xdr:nvSpPr>
      <xdr:spPr>
        <a:xfrm>
          <a:off x="1516532" y="534522"/>
          <a:ext cx="1178112" cy="34925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4</xdr:col>
      <xdr:colOff>100371</xdr:colOff>
      <xdr:row>3</xdr:row>
      <xdr:rowOff>92205</xdr:rowOff>
    </xdr:from>
    <xdr:to>
      <xdr:col>5</xdr:col>
      <xdr:colOff>835102</xdr:colOff>
      <xdr:row>3</xdr:row>
      <xdr:rowOff>291349</xdr:rowOff>
    </xdr:to>
    <xdr:sp macro="[0]!generate_monthly_report" textlink="">
      <xdr:nvSpPr>
        <xdr:cNvPr id="7" name="EditDataset">
          <a:extLst>
            <a:ext uri="{FF2B5EF4-FFF2-40B4-BE49-F238E27FC236}">
              <a16:creationId xmlns:a16="http://schemas.microsoft.com/office/drawing/2014/main" id="{00000000-0008-0000-0200-000007000000}"/>
            </a:ext>
          </a:extLst>
        </xdr:cNvPr>
        <xdr:cNvSpPr txBox="1"/>
      </xdr:nvSpPr>
      <xdr:spPr>
        <a:xfrm>
          <a:off x="3320195" y="1362205"/>
          <a:ext cx="1900142" cy="199144"/>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GENERATE MONTHLY</a:t>
          </a:r>
          <a:r>
            <a:rPr lang="en-GB" sz="1000" b="1" u="none" baseline="0">
              <a:solidFill>
                <a:sysClr val="windowText" lastClr="000000"/>
              </a:solidFill>
              <a:latin typeface="+mn-lt"/>
            </a:rPr>
            <a:t> </a:t>
          </a:r>
          <a:r>
            <a:rPr lang="en-GB" sz="1000" b="1" u="none">
              <a:solidFill>
                <a:sysClr val="windowText" lastClr="000000"/>
              </a:solidFill>
              <a:latin typeface="+mn-lt"/>
            </a:rPr>
            <a:t>REPORT </a:t>
          </a:r>
        </a:p>
      </xdr:txBody>
    </xdr:sp>
    <xdr:clientData/>
  </xdr:twoCellAnchor>
  <xdr:twoCellAnchor editAs="oneCell">
    <xdr:from>
      <xdr:col>1</xdr:col>
      <xdr:colOff>139700</xdr:colOff>
      <xdr:row>3</xdr:row>
      <xdr:rowOff>88900</xdr:rowOff>
    </xdr:from>
    <xdr:to>
      <xdr:col>2</xdr:col>
      <xdr:colOff>762000</xdr:colOff>
      <xdr:row>3</xdr:row>
      <xdr:rowOff>304800</xdr:rowOff>
    </xdr:to>
    <xdr:sp macro="" textlink="">
      <xdr:nvSpPr>
        <xdr:cNvPr id="23553" name="cmbMonth" hidden="1">
          <a:extLst>
            <a:ext uri="{63B3BB69-23CF-44E3-9099-C40C66FF867C}">
              <a14:compatExt xmlns:a14="http://schemas.microsoft.com/office/drawing/2010/main"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961358</xdr:colOff>
      <xdr:row>3</xdr:row>
      <xdr:rowOff>79507</xdr:rowOff>
    </xdr:from>
    <xdr:to>
      <xdr:col>4</xdr:col>
      <xdr:colOff>12592</xdr:colOff>
      <xdr:row>3</xdr:row>
      <xdr:rowOff>291349</xdr:rowOff>
    </xdr:to>
    <xdr:pic macro="[0]!filter_month_year_report">
      <xdr:nvPicPr>
        <xdr:cNvPr id="14" name="Graphic 13" descr="Repeat with solid fill">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15770" y="1349507"/>
          <a:ext cx="216646" cy="211842"/>
        </a:xfrm>
        <a:prstGeom prst="rect">
          <a:avLst/>
        </a:prstGeom>
      </xdr:spPr>
    </xdr:pic>
    <xdr:clientData/>
  </xdr:twoCellAnchor>
  <xdr:twoCellAnchor editAs="oneCell">
    <xdr:from>
      <xdr:col>2</xdr:col>
      <xdr:colOff>863600</xdr:colOff>
      <xdr:row>3</xdr:row>
      <xdr:rowOff>88900</xdr:rowOff>
    </xdr:from>
    <xdr:to>
      <xdr:col>3</xdr:col>
      <xdr:colOff>863600</xdr:colOff>
      <xdr:row>3</xdr:row>
      <xdr:rowOff>317500</xdr:rowOff>
    </xdr:to>
    <xdr:sp macro="" textlink="">
      <xdr:nvSpPr>
        <xdr:cNvPr id="23554" name="cmbYear" hidden="1">
          <a:extLst>
            <a:ext uri="{63B3BB69-23CF-44E3-9099-C40C66FF867C}">
              <a14:compatExt xmlns:a14="http://schemas.microsoft.com/office/drawing/2010/main"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5</xdr:col>
      <xdr:colOff>933824</xdr:colOff>
      <xdr:row>3</xdr:row>
      <xdr:rowOff>94448</xdr:rowOff>
    </xdr:from>
    <xdr:to>
      <xdr:col>7</xdr:col>
      <xdr:colOff>199091</xdr:colOff>
      <xdr:row>3</xdr:row>
      <xdr:rowOff>313765</xdr:rowOff>
    </xdr:to>
    <xdr:sp macro="[0]!back_to_top_report" textlink="">
      <xdr:nvSpPr>
        <xdr:cNvPr id="21" name="EditDataset">
          <a:extLst>
            <a:ext uri="{FF2B5EF4-FFF2-40B4-BE49-F238E27FC236}">
              <a16:creationId xmlns:a16="http://schemas.microsoft.com/office/drawing/2014/main" id="{00000000-0008-0000-0200-000015000000}"/>
            </a:ext>
          </a:extLst>
        </xdr:cNvPr>
        <xdr:cNvSpPr txBox="1"/>
      </xdr:nvSpPr>
      <xdr:spPr>
        <a:xfrm>
          <a:off x="5319059" y="1364448"/>
          <a:ext cx="1058208" cy="21931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7</xdr:col>
      <xdr:colOff>299622</xdr:colOff>
      <xdr:row>3</xdr:row>
      <xdr:rowOff>99253</xdr:rowOff>
    </xdr:from>
    <xdr:to>
      <xdr:col>8</xdr:col>
      <xdr:colOff>1023471</xdr:colOff>
      <xdr:row>3</xdr:row>
      <xdr:rowOff>321234</xdr:rowOff>
    </xdr:to>
    <xdr:sp macro="[0]!PDFActiveSheet_Monthly" textlink="">
      <xdr:nvSpPr>
        <xdr:cNvPr id="22" name="EditDataset">
          <a:extLst>
            <a:ext uri="{FF2B5EF4-FFF2-40B4-BE49-F238E27FC236}">
              <a16:creationId xmlns:a16="http://schemas.microsoft.com/office/drawing/2014/main" id="{00000000-0008-0000-0200-000016000000}"/>
            </a:ext>
          </a:extLst>
        </xdr:cNvPr>
        <xdr:cNvSpPr txBox="1"/>
      </xdr:nvSpPr>
      <xdr:spPr>
        <a:xfrm>
          <a:off x="6403093" y="1369253"/>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twoCellAnchor>
    <xdr:from>
      <xdr:col>1</xdr:col>
      <xdr:colOff>58164</xdr:colOff>
      <xdr:row>2</xdr:row>
      <xdr:rowOff>5336</xdr:rowOff>
    </xdr:from>
    <xdr:to>
      <xdr:col>2</xdr:col>
      <xdr:colOff>435058</xdr:colOff>
      <xdr:row>3</xdr:row>
      <xdr:rowOff>7525</xdr:rowOff>
    </xdr:to>
    <xdr:sp macro="[0]!go_to_Monthly_Digital_Summary" textlink="">
      <xdr:nvSpPr>
        <xdr:cNvPr id="24" name="ui_nav_page_3_2">
          <a:extLst>
            <a:ext uri="{FF2B5EF4-FFF2-40B4-BE49-F238E27FC236}">
              <a16:creationId xmlns:a16="http://schemas.microsoft.com/office/drawing/2014/main" id="{00000000-0008-0000-0200-000018000000}"/>
            </a:ext>
          </a:extLst>
        </xdr:cNvPr>
        <xdr:cNvSpPr txBox="1"/>
      </xdr:nvSpPr>
      <xdr:spPr>
        <a:xfrm>
          <a:off x="319635" y="894336"/>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SUMMARY</a:t>
          </a:r>
        </a:p>
      </xdr:txBody>
    </xdr:sp>
    <xdr:clientData/>
  </xdr:twoCellAnchor>
  <xdr:twoCellAnchor>
    <xdr:from>
      <xdr:col>2</xdr:col>
      <xdr:colOff>709707</xdr:colOff>
      <xdr:row>0</xdr:row>
      <xdr:rowOff>0</xdr:rowOff>
    </xdr:from>
    <xdr:to>
      <xdr:col>3</xdr:col>
      <xdr:colOff>851648</xdr:colOff>
      <xdr:row>0</xdr:row>
      <xdr:rowOff>231588</xdr:rowOff>
    </xdr:to>
    <xdr:sp macro="[0]!go_to_Monthly_Digital_Summary" textlink="">
      <xdr:nvSpPr>
        <xdr:cNvPr id="26" name="EditDataset">
          <a:extLst>
            <a:ext uri="{FF2B5EF4-FFF2-40B4-BE49-F238E27FC236}">
              <a16:creationId xmlns:a16="http://schemas.microsoft.com/office/drawing/2014/main" id="{00000000-0008-0000-0200-00001A000000}"/>
            </a:ext>
          </a:extLst>
        </xdr:cNvPr>
        <xdr:cNvSpPr txBox="1"/>
      </xdr:nvSpPr>
      <xdr:spPr>
        <a:xfrm>
          <a:off x="1598707"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3</xdr:col>
      <xdr:colOff>911414</xdr:colOff>
      <xdr:row>0</xdr:row>
      <xdr:rowOff>0</xdr:rowOff>
    </xdr:from>
    <xdr:to>
      <xdr:col>5</xdr:col>
      <xdr:colOff>926356</xdr:colOff>
      <xdr:row>0</xdr:row>
      <xdr:rowOff>231589</xdr:rowOff>
    </xdr:to>
    <xdr:sp macro="[0]!go_to_summary_template" textlink="">
      <xdr:nvSpPr>
        <xdr:cNvPr id="27" name="EditDataset">
          <a:extLst>
            <a:ext uri="{FF2B5EF4-FFF2-40B4-BE49-F238E27FC236}">
              <a16:creationId xmlns:a16="http://schemas.microsoft.com/office/drawing/2014/main" id="{00000000-0008-0000-0200-00001B000000}"/>
            </a:ext>
          </a:extLst>
        </xdr:cNvPr>
        <xdr:cNvSpPr txBox="1"/>
      </xdr:nvSpPr>
      <xdr:spPr>
        <a:xfrm>
          <a:off x="2965826"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981638</xdr:colOff>
      <xdr:row>0</xdr:row>
      <xdr:rowOff>0</xdr:rowOff>
    </xdr:from>
    <xdr:to>
      <xdr:col>8</xdr:col>
      <xdr:colOff>328710</xdr:colOff>
      <xdr:row>0</xdr:row>
      <xdr:rowOff>228601</xdr:rowOff>
    </xdr:to>
    <xdr:sp macro="[0]!go_to_saved_summary" textlink="">
      <xdr:nvSpPr>
        <xdr:cNvPr id="28" name="EditDataset">
          <a:extLst>
            <a:ext uri="{FF2B5EF4-FFF2-40B4-BE49-F238E27FC236}">
              <a16:creationId xmlns:a16="http://schemas.microsoft.com/office/drawing/2014/main" id="{00000000-0008-0000-0200-00001C000000}"/>
            </a:ext>
          </a:extLst>
        </xdr:cNvPr>
        <xdr:cNvSpPr txBox="1"/>
      </xdr:nvSpPr>
      <xdr:spPr>
        <a:xfrm>
          <a:off x="5366873"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239060</xdr:colOff>
      <xdr:row>0</xdr:row>
      <xdr:rowOff>0</xdr:rowOff>
    </xdr:from>
    <xdr:to>
      <xdr:col>2</xdr:col>
      <xdr:colOff>657413</xdr:colOff>
      <xdr:row>0</xdr:row>
      <xdr:rowOff>231588</xdr:rowOff>
    </xdr:to>
    <xdr:sp macro="[0]!go_to_Website" textlink="">
      <xdr:nvSpPr>
        <xdr:cNvPr id="29" name="EditDataset">
          <a:extLst>
            <a:ext uri="{FF2B5EF4-FFF2-40B4-BE49-F238E27FC236}">
              <a16:creationId xmlns:a16="http://schemas.microsoft.com/office/drawing/2014/main" id="{00000000-0008-0000-0200-00001D000000}"/>
            </a:ext>
          </a:extLst>
        </xdr:cNvPr>
        <xdr:cNvSpPr txBox="1"/>
      </xdr:nvSpPr>
      <xdr:spPr>
        <a:xfrm>
          <a:off x="239060"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0</xdr:col>
      <xdr:colOff>219363</xdr:colOff>
      <xdr:row>7</xdr:row>
      <xdr:rowOff>415636</xdr:rowOff>
    </xdr:from>
    <xdr:to>
      <xdr:col>16</xdr:col>
      <xdr:colOff>1025070</xdr:colOff>
      <xdr:row>7</xdr:row>
      <xdr:rowOff>415636</xdr:rowOff>
    </xdr:to>
    <xdr:cxnSp macro="">
      <xdr:nvCxnSpPr>
        <xdr:cNvPr id="30" name="Straight Connector 29">
          <a:extLst>
            <a:ext uri="{FF2B5EF4-FFF2-40B4-BE49-F238E27FC236}">
              <a16:creationId xmlns:a16="http://schemas.microsoft.com/office/drawing/2014/main" id="{00000000-0008-0000-0200-00001E000000}"/>
            </a:ext>
          </a:extLst>
        </xdr:cNvPr>
        <xdr:cNvCxnSpPr/>
      </xdr:nvCxnSpPr>
      <xdr:spPr>
        <a:xfrm>
          <a:off x="219363" y="2949286"/>
          <a:ext cx="17741157"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605118</xdr:colOff>
      <xdr:row>2</xdr:row>
      <xdr:rowOff>1120</xdr:rowOff>
    </xdr:from>
    <xdr:to>
      <xdr:col>3</xdr:col>
      <xdr:colOff>444127</xdr:colOff>
      <xdr:row>3</xdr:row>
      <xdr:rowOff>2241</xdr:rowOff>
    </xdr:to>
    <xdr:sp macro="[0]!go_to_Monthly_Digital1" textlink="">
      <xdr:nvSpPr>
        <xdr:cNvPr id="23" name="ui_nav_page_3_2">
          <a:extLst>
            <a:ext uri="{FF2B5EF4-FFF2-40B4-BE49-F238E27FC236}">
              <a16:creationId xmlns:a16="http://schemas.microsoft.com/office/drawing/2014/main" id="{00000000-0008-0000-0200-000017000000}"/>
            </a:ext>
          </a:extLst>
        </xdr:cNvPr>
        <xdr:cNvSpPr txBox="1"/>
      </xdr:nvSpPr>
      <xdr:spPr>
        <a:xfrm>
          <a:off x="1494118" y="890120"/>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7</xdr:col>
      <xdr:colOff>147915</xdr:colOff>
      <xdr:row>2</xdr:row>
      <xdr:rowOff>8591</xdr:rowOff>
    </xdr:from>
    <xdr:to>
      <xdr:col>8</xdr:col>
      <xdr:colOff>147914</xdr:colOff>
      <xdr:row>3</xdr:row>
      <xdr:rowOff>2241</xdr:rowOff>
    </xdr:to>
    <xdr:sp macro="[0]!go_to_Monthly_Digital3" textlink="">
      <xdr:nvSpPr>
        <xdr:cNvPr id="25" name="ui_nav_page_3_2">
          <a:extLst>
            <a:ext uri="{FF2B5EF4-FFF2-40B4-BE49-F238E27FC236}">
              <a16:creationId xmlns:a16="http://schemas.microsoft.com/office/drawing/2014/main" id="{00000000-0008-0000-0200-000019000000}"/>
            </a:ext>
          </a:extLst>
        </xdr:cNvPr>
        <xdr:cNvSpPr txBox="1"/>
      </xdr:nvSpPr>
      <xdr:spPr>
        <a:xfrm>
          <a:off x="6326091" y="897591"/>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7</xdr:col>
      <xdr:colOff>1093691</xdr:colOff>
      <xdr:row>2</xdr:row>
      <xdr:rowOff>29884</xdr:rowOff>
    </xdr:from>
    <xdr:to>
      <xdr:col>8</xdr:col>
      <xdr:colOff>1093690</xdr:colOff>
      <xdr:row>2</xdr:row>
      <xdr:rowOff>368302</xdr:rowOff>
    </xdr:to>
    <xdr:sp macro="[0]!go_to_Monthly_Digital4" textlink="">
      <xdr:nvSpPr>
        <xdr:cNvPr id="31" name="ui_nav_page_3_2">
          <a:extLst>
            <a:ext uri="{FF2B5EF4-FFF2-40B4-BE49-F238E27FC236}">
              <a16:creationId xmlns:a16="http://schemas.microsoft.com/office/drawing/2014/main" id="{00000000-0008-0000-0200-00001F000000}"/>
            </a:ext>
          </a:extLst>
        </xdr:cNvPr>
        <xdr:cNvSpPr txBox="1"/>
      </xdr:nvSpPr>
      <xdr:spPr>
        <a:xfrm>
          <a:off x="7271867" y="918884"/>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8</xdr:col>
      <xdr:colOff>1026453</xdr:colOff>
      <xdr:row>2</xdr:row>
      <xdr:rowOff>2244</xdr:rowOff>
    </xdr:from>
    <xdr:to>
      <xdr:col>11</xdr:col>
      <xdr:colOff>329822</xdr:colOff>
      <xdr:row>2</xdr:row>
      <xdr:rowOff>378388</xdr:rowOff>
    </xdr:to>
    <xdr:sp macro="[0]!go_to_Monthly_Digital5" textlink="">
      <xdr:nvSpPr>
        <xdr:cNvPr id="32" name="ui_nav_page_3_2">
          <a:extLst>
            <a:ext uri="{FF2B5EF4-FFF2-40B4-BE49-F238E27FC236}">
              <a16:creationId xmlns:a16="http://schemas.microsoft.com/office/drawing/2014/main" id="{00000000-0008-0000-0200-000020000000}"/>
            </a:ext>
          </a:extLst>
        </xdr:cNvPr>
        <xdr:cNvSpPr txBox="1"/>
      </xdr:nvSpPr>
      <xdr:spPr>
        <a:xfrm>
          <a:off x="8370041" y="891244"/>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3</xdr:col>
      <xdr:colOff>709224</xdr:colOff>
      <xdr:row>2</xdr:row>
      <xdr:rowOff>2</xdr:rowOff>
    </xdr:from>
    <xdr:to>
      <xdr:col>4</xdr:col>
      <xdr:colOff>548233</xdr:colOff>
      <xdr:row>3</xdr:row>
      <xdr:rowOff>1123</xdr:rowOff>
    </xdr:to>
    <xdr:sp macro="[0]!go_to_Monthly_Digital1_2" textlink="">
      <xdr:nvSpPr>
        <xdr:cNvPr id="33" name="ui_nav_page_3_2">
          <a:extLst>
            <a:ext uri="{FF2B5EF4-FFF2-40B4-BE49-F238E27FC236}">
              <a16:creationId xmlns:a16="http://schemas.microsoft.com/office/drawing/2014/main" id="{00000000-0008-0000-0200-000021000000}"/>
            </a:ext>
          </a:extLst>
        </xdr:cNvPr>
        <xdr:cNvSpPr txBox="1"/>
      </xdr:nvSpPr>
      <xdr:spPr>
        <a:xfrm>
          <a:off x="2763636" y="889002"/>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724166</xdr:colOff>
      <xdr:row>2</xdr:row>
      <xdr:rowOff>1</xdr:rowOff>
    </xdr:from>
    <xdr:to>
      <xdr:col>5</xdr:col>
      <xdr:colOff>711466</xdr:colOff>
      <xdr:row>2</xdr:row>
      <xdr:rowOff>374651</xdr:rowOff>
    </xdr:to>
    <xdr:sp macro="[0]!go_to_Monthly_Digital2" textlink="">
      <xdr:nvSpPr>
        <xdr:cNvPr id="34" name="ui_nav_page_3_2">
          <a:extLst>
            <a:ext uri="{FF2B5EF4-FFF2-40B4-BE49-F238E27FC236}">
              <a16:creationId xmlns:a16="http://schemas.microsoft.com/office/drawing/2014/main" id="{00000000-0008-0000-0200-000022000000}"/>
            </a:ext>
          </a:extLst>
        </xdr:cNvPr>
        <xdr:cNvSpPr txBox="1"/>
      </xdr:nvSpPr>
      <xdr:spPr>
        <a:xfrm>
          <a:off x="3943990" y="88900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858637</xdr:colOff>
      <xdr:row>2</xdr:row>
      <xdr:rowOff>7472</xdr:rowOff>
    </xdr:from>
    <xdr:to>
      <xdr:col>7</xdr:col>
      <xdr:colOff>218407</xdr:colOff>
      <xdr:row>3</xdr:row>
      <xdr:rowOff>1122</xdr:rowOff>
    </xdr:to>
    <xdr:sp macro="[0]!go_to_Monthly_Digital2_2" textlink="">
      <xdr:nvSpPr>
        <xdr:cNvPr id="35" name="ui_nav_page_3_2">
          <a:extLst>
            <a:ext uri="{FF2B5EF4-FFF2-40B4-BE49-F238E27FC236}">
              <a16:creationId xmlns:a16="http://schemas.microsoft.com/office/drawing/2014/main" id="{00000000-0008-0000-0200-000023000000}"/>
            </a:ext>
          </a:extLst>
        </xdr:cNvPr>
        <xdr:cNvSpPr txBox="1"/>
      </xdr:nvSpPr>
      <xdr:spPr>
        <a:xfrm>
          <a:off x="5243872" y="896472"/>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editAs="oneCell">
    <xdr:from>
      <xdr:col>1</xdr:col>
      <xdr:colOff>139700</xdr:colOff>
      <xdr:row>3</xdr:row>
      <xdr:rowOff>88900</xdr:rowOff>
    </xdr:from>
    <xdr:to>
      <xdr:col>2</xdr:col>
      <xdr:colOff>774700</xdr:colOff>
      <xdr:row>3</xdr:row>
      <xdr:rowOff>304800</xdr:rowOff>
    </xdr:to>
    <xdr:sp macro="" textlink="">
      <xdr:nvSpPr>
        <xdr:cNvPr id="3073" name="cmbMonth" hidden="1">
          <a:extLst>
            <a:ext uri="{63B3BB69-23CF-44E3-9099-C40C66FF867C}">
              <a14:compatExt xmlns:a14="http://schemas.microsoft.com/office/drawing/2010/main"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863600</xdr:colOff>
      <xdr:row>3</xdr:row>
      <xdr:rowOff>88900</xdr:rowOff>
    </xdr:from>
    <xdr:to>
      <xdr:col>3</xdr:col>
      <xdr:colOff>876300</xdr:colOff>
      <xdr:row>3</xdr:row>
      <xdr:rowOff>317500</xdr:rowOff>
    </xdr:to>
    <xdr:sp macro="" textlink="">
      <xdr:nvSpPr>
        <xdr:cNvPr id="3074" name="cmbYear" hidden="1">
          <a:extLst>
            <a:ext uri="{63B3BB69-23CF-44E3-9099-C40C66FF867C}">
              <a14:compatExt xmlns:a14="http://schemas.microsoft.com/office/drawing/2010/main"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139700</xdr:colOff>
      <xdr:row>3</xdr:row>
      <xdr:rowOff>88900</xdr:rowOff>
    </xdr:from>
    <xdr:to>
      <xdr:col>2</xdr:col>
      <xdr:colOff>774700</xdr:colOff>
      <xdr:row>3</xdr:row>
      <xdr:rowOff>304800</xdr:rowOff>
    </xdr:to>
    <xdr:sp macro="" textlink="">
      <xdr:nvSpPr>
        <xdr:cNvPr id="3075" name="cmbMonth" hidden="1">
          <a:extLst>
            <a:ext uri="{63B3BB69-23CF-44E3-9099-C40C66FF867C}">
              <a14:compatExt xmlns:a14="http://schemas.microsoft.com/office/drawing/2010/main"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863600</xdr:colOff>
      <xdr:row>3</xdr:row>
      <xdr:rowOff>88900</xdr:rowOff>
    </xdr:from>
    <xdr:to>
      <xdr:col>3</xdr:col>
      <xdr:colOff>876300</xdr:colOff>
      <xdr:row>3</xdr:row>
      <xdr:rowOff>317500</xdr:rowOff>
    </xdr:to>
    <xdr:sp macro="" textlink="">
      <xdr:nvSpPr>
        <xdr:cNvPr id="3076" name="cmbYear" hidden="1">
          <a:extLst>
            <a:ext uri="{63B3BB69-23CF-44E3-9099-C40C66FF867C}">
              <a14:compatExt xmlns:a14="http://schemas.microsoft.com/office/drawing/2010/main"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xdr:col>
          <xdr:colOff>142875</xdr:colOff>
          <xdr:row>3</xdr:row>
          <xdr:rowOff>85725</xdr:rowOff>
        </xdr:from>
        <xdr:to>
          <xdr:col>2</xdr:col>
          <xdr:colOff>809625</xdr:colOff>
          <xdr:row>3</xdr:row>
          <xdr:rowOff>304800</xdr:rowOff>
        </xdr:to>
        <xdr:sp macro="" textlink="">
          <xdr:nvSpPr>
            <xdr:cNvPr id="3077" name="cmbMonth"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904875</xdr:colOff>
          <xdr:row>3</xdr:row>
          <xdr:rowOff>85725</xdr:rowOff>
        </xdr:from>
        <xdr:to>
          <xdr:col>3</xdr:col>
          <xdr:colOff>866775</xdr:colOff>
          <xdr:row>3</xdr:row>
          <xdr:rowOff>304800</xdr:rowOff>
        </xdr:to>
        <xdr:sp macro="" textlink="">
          <xdr:nvSpPr>
            <xdr:cNvPr id="3078" name="cmbYear"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34636</xdr:colOff>
      <xdr:row>7</xdr:row>
      <xdr:rowOff>531091</xdr:rowOff>
    </xdr:from>
    <xdr:to>
      <xdr:col>15</xdr:col>
      <xdr:colOff>493979</xdr:colOff>
      <xdr:row>7</xdr:row>
      <xdr:rowOff>531091</xdr:rowOff>
    </xdr:to>
    <xdr:cxnSp macro="">
      <xdr:nvCxnSpPr>
        <xdr:cNvPr id="20" name="Straight Connector 19">
          <a:extLst>
            <a:ext uri="{FF2B5EF4-FFF2-40B4-BE49-F238E27FC236}">
              <a16:creationId xmlns:a16="http://schemas.microsoft.com/office/drawing/2014/main" id="{00000000-0008-0000-0300-000014000000}"/>
            </a:ext>
          </a:extLst>
        </xdr:cNvPr>
        <xdr:cNvCxnSpPr/>
      </xdr:nvCxnSpPr>
      <xdr:spPr>
        <a:xfrm>
          <a:off x="294986" y="2937741"/>
          <a:ext cx="1658834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22" name="EditDataset">
          <a:extLst>
            <a:ext uri="{FF2B5EF4-FFF2-40B4-BE49-F238E27FC236}">
              <a16:creationId xmlns:a16="http://schemas.microsoft.com/office/drawing/2014/main" id="{00000000-0008-0000-0300-000016000000}"/>
            </a:ext>
          </a:extLst>
        </xdr:cNvPr>
        <xdr:cNvSpPr txBox="1"/>
      </xdr:nvSpPr>
      <xdr:spPr>
        <a:xfrm>
          <a:off x="1621118"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25" name="EditDataset">
          <a:extLst>
            <a:ext uri="{FF2B5EF4-FFF2-40B4-BE49-F238E27FC236}">
              <a16:creationId xmlns:a16="http://schemas.microsoft.com/office/drawing/2014/main" id="{00000000-0008-0000-0300-000019000000}"/>
            </a:ext>
          </a:extLst>
        </xdr:cNvPr>
        <xdr:cNvSpPr txBox="1"/>
      </xdr:nvSpPr>
      <xdr:spPr>
        <a:xfrm>
          <a:off x="261471"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26" name="ui_nav_page_3_2">
          <a:extLst>
            <a:ext uri="{FF2B5EF4-FFF2-40B4-BE49-F238E27FC236}">
              <a16:creationId xmlns:a16="http://schemas.microsoft.com/office/drawing/2014/main" id="{00000000-0008-0000-0300-00001A000000}"/>
            </a:ext>
          </a:extLst>
        </xdr:cNvPr>
        <xdr:cNvSpPr txBox="1"/>
      </xdr:nvSpPr>
      <xdr:spPr>
        <a:xfrm>
          <a:off x="300425" y="508000"/>
          <a:ext cx="1171762"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27" name="ui_nav_page_3_2">
          <a:extLst>
            <a:ext uri="{FF2B5EF4-FFF2-40B4-BE49-F238E27FC236}">
              <a16:creationId xmlns:a16="http://schemas.microsoft.com/office/drawing/2014/main" id="{00000000-0008-0000-0300-00001B000000}"/>
            </a:ext>
          </a:extLst>
        </xdr:cNvPr>
        <xdr:cNvSpPr txBox="1"/>
      </xdr:nvSpPr>
      <xdr:spPr>
        <a:xfrm>
          <a:off x="1465837" y="514350"/>
          <a:ext cx="1178112"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2</xdr:col>
      <xdr:colOff>22894</xdr:colOff>
      <xdr:row>1</xdr:row>
      <xdr:rowOff>374648</xdr:rowOff>
    </xdr:from>
    <xdr:to>
      <xdr:col>2</xdr:col>
      <xdr:colOff>1027315</xdr:colOff>
      <xdr:row>2</xdr:row>
      <xdr:rowOff>375769</xdr:rowOff>
    </xdr:to>
    <xdr:sp macro="[0]!go_to_Monthly_Digital1" textlink="">
      <xdr:nvSpPr>
        <xdr:cNvPr id="28" name="ui_nav_page_3_2">
          <a:extLst>
            <a:ext uri="{FF2B5EF4-FFF2-40B4-BE49-F238E27FC236}">
              <a16:creationId xmlns:a16="http://schemas.microsoft.com/office/drawing/2014/main" id="{00000000-0008-0000-0300-00001C000000}"/>
            </a:ext>
          </a:extLst>
        </xdr:cNvPr>
        <xdr:cNvSpPr txBox="1"/>
      </xdr:nvSpPr>
      <xdr:spPr>
        <a:xfrm>
          <a:off x="1449776" y="882648"/>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WEB SOSMED (1)</a:t>
          </a:r>
        </a:p>
      </xdr:txBody>
    </xdr:sp>
    <xdr:clientData/>
  </xdr:twoCellAnchor>
  <xdr:twoCellAnchor>
    <xdr:from>
      <xdr:col>6</xdr:col>
      <xdr:colOff>193220</xdr:colOff>
      <xdr:row>2</xdr:row>
      <xdr:rowOff>1119</xdr:rowOff>
    </xdr:from>
    <xdr:to>
      <xdr:col>7</xdr:col>
      <xdr:colOff>193219</xdr:colOff>
      <xdr:row>2</xdr:row>
      <xdr:rowOff>375769</xdr:rowOff>
    </xdr:to>
    <xdr:sp macro="[0]!go_to_Monthly_Digital3" textlink="">
      <xdr:nvSpPr>
        <xdr:cNvPr id="30" name="ui_nav_page_3_2">
          <a:extLst>
            <a:ext uri="{FF2B5EF4-FFF2-40B4-BE49-F238E27FC236}">
              <a16:creationId xmlns:a16="http://schemas.microsoft.com/office/drawing/2014/main" id="{00000000-0008-0000-0300-00001E000000}"/>
            </a:ext>
          </a:extLst>
        </xdr:cNvPr>
        <xdr:cNvSpPr txBox="1"/>
      </xdr:nvSpPr>
      <xdr:spPr>
        <a:xfrm>
          <a:off x="6281749" y="890119"/>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1138996</xdr:colOff>
      <xdr:row>2</xdr:row>
      <xdr:rowOff>22412</xdr:rowOff>
    </xdr:from>
    <xdr:to>
      <xdr:col>7</xdr:col>
      <xdr:colOff>1138995</xdr:colOff>
      <xdr:row>2</xdr:row>
      <xdr:rowOff>360830</xdr:rowOff>
    </xdr:to>
    <xdr:sp macro="[0]!go_to_Monthly_Digital4" textlink="">
      <xdr:nvSpPr>
        <xdr:cNvPr id="31" name="ui_nav_page_3_2">
          <a:extLst>
            <a:ext uri="{FF2B5EF4-FFF2-40B4-BE49-F238E27FC236}">
              <a16:creationId xmlns:a16="http://schemas.microsoft.com/office/drawing/2014/main" id="{00000000-0008-0000-0300-00001F000000}"/>
            </a:ext>
          </a:extLst>
        </xdr:cNvPr>
        <xdr:cNvSpPr txBox="1"/>
      </xdr:nvSpPr>
      <xdr:spPr>
        <a:xfrm>
          <a:off x="7227525" y="911412"/>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7</xdr:col>
      <xdr:colOff>1071758</xdr:colOff>
      <xdr:row>1</xdr:row>
      <xdr:rowOff>375772</xdr:rowOff>
    </xdr:from>
    <xdr:to>
      <xdr:col>10</xdr:col>
      <xdr:colOff>360186</xdr:colOff>
      <xdr:row>2</xdr:row>
      <xdr:rowOff>370916</xdr:rowOff>
    </xdr:to>
    <xdr:sp macro="[0]!go_to_Monthly_Digital5" textlink="">
      <xdr:nvSpPr>
        <xdr:cNvPr id="32" name="ui_nav_page_3_2">
          <a:extLst>
            <a:ext uri="{FF2B5EF4-FFF2-40B4-BE49-F238E27FC236}">
              <a16:creationId xmlns:a16="http://schemas.microsoft.com/office/drawing/2014/main" id="{00000000-0008-0000-0300-000020000000}"/>
            </a:ext>
          </a:extLst>
        </xdr:cNvPr>
        <xdr:cNvSpPr txBox="1"/>
      </xdr:nvSpPr>
      <xdr:spPr>
        <a:xfrm>
          <a:off x="8325699" y="883772"/>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1</xdr:col>
      <xdr:colOff>59764</xdr:colOff>
      <xdr:row>1</xdr:row>
      <xdr:rowOff>373636</xdr:rowOff>
    </xdr:from>
    <xdr:to>
      <xdr:col>1</xdr:col>
      <xdr:colOff>1064187</xdr:colOff>
      <xdr:row>2</xdr:row>
      <xdr:rowOff>375825</xdr:rowOff>
    </xdr:to>
    <xdr:sp macro="[0]!go_to_Monthly_Digital_Summary" textlink="">
      <xdr:nvSpPr>
        <xdr:cNvPr id="36" name="ui_nav_page_3_2">
          <a:extLst>
            <a:ext uri="{FF2B5EF4-FFF2-40B4-BE49-F238E27FC236}">
              <a16:creationId xmlns:a16="http://schemas.microsoft.com/office/drawing/2014/main" id="{00000000-0008-0000-0300-000024000000}"/>
            </a:ext>
          </a:extLst>
        </xdr:cNvPr>
        <xdr:cNvSpPr txBox="1"/>
      </xdr:nvSpPr>
      <xdr:spPr>
        <a:xfrm>
          <a:off x="321235" y="881636"/>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1</xdr:col>
      <xdr:colOff>52294</xdr:colOff>
      <xdr:row>3</xdr:row>
      <xdr:rowOff>89647</xdr:rowOff>
    </xdr:from>
    <xdr:to>
      <xdr:col>1</xdr:col>
      <xdr:colOff>1110502</xdr:colOff>
      <xdr:row>3</xdr:row>
      <xdr:rowOff>308964</xdr:rowOff>
    </xdr:to>
    <xdr:sp macro="[0]!back_to_top_report" textlink="">
      <xdr:nvSpPr>
        <xdr:cNvPr id="19" name="EditDataset">
          <a:extLst>
            <a:ext uri="{FF2B5EF4-FFF2-40B4-BE49-F238E27FC236}">
              <a16:creationId xmlns:a16="http://schemas.microsoft.com/office/drawing/2014/main" id="{00000000-0008-0000-0300-000013000000}"/>
            </a:ext>
          </a:extLst>
        </xdr:cNvPr>
        <xdr:cNvSpPr txBox="1"/>
      </xdr:nvSpPr>
      <xdr:spPr>
        <a:xfrm>
          <a:off x="313765" y="1359647"/>
          <a:ext cx="1058208" cy="21931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3</xdr:col>
      <xdr:colOff>127000</xdr:colOff>
      <xdr:row>1</xdr:row>
      <xdr:rowOff>373530</xdr:rowOff>
    </xdr:from>
    <xdr:to>
      <xdr:col>3</xdr:col>
      <xdr:colOff>1131421</xdr:colOff>
      <xdr:row>2</xdr:row>
      <xdr:rowOff>374651</xdr:rowOff>
    </xdr:to>
    <xdr:sp macro="[0]!go_to_Monthly_Digital1_2" textlink="">
      <xdr:nvSpPr>
        <xdr:cNvPr id="18" name="ui_nav_page_3_2">
          <a:extLst>
            <a:ext uri="{FF2B5EF4-FFF2-40B4-BE49-F238E27FC236}">
              <a16:creationId xmlns:a16="http://schemas.microsoft.com/office/drawing/2014/main" id="{00000000-0008-0000-0300-000012000000}"/>
            </a:ext>
          </a:extLst>
        </xdr:cNvPr>
        <xdr:cNvSpPr txBox="1"/>
      </xdr:nvSpPr>
      <xdr:spPr>
        <a:xfrm>
          <a:off x="2719294" y="881530"/>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141942</xdr:colOff>
      <xdr:row>1</xdr:row>
      <xdr:rowOff>373529</xdr:rowOff>
    </xdr:from>
    <xdr:to>
      <xdr:col>5</xdr:col>
      <xdr:colOff>129241</xdr:colOff>
      <xdr:row>2</xdr:row>
      <xdr:rowOff>367179</xdr:rowOff>
    </xdr:to>
    <xdr:sp macro="[0]!go_to_Monthly_Digital2" textlink="">
      <xdr:nvSpPr>
        <xdr:cNvPr id="33" name="ui_nav_page_3_2">
          <a:extLst>
            <a:ext uri="{FF2B5EF4-FFF2-40B4-BE49-F238E27FC236}">
              <a16:creationId xmlns:a16="http://schemas.microsoft.com/office/drawing/2014/main" id="{00000000-0008-0000-0300-000021000000}"/>
            </a:ext>
          </a:extLst>
        </xdr:cNvPr>
        <xdr:cNvSpPr txBox="1"/>
      </xdr:nvSpPr>
      <xdr:spPr>
        <a:xfrm>
          <a:off x="3899648" y="881529"/>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276412</xdr:colOff>
      <xdr:row>2</xdr:row>
      <xdr:rowOff>0</xdr:rowOff>
    </xdr:from>
    <xdr:to>
      <xdr:col>6</xdr:col>
      <xdr:colOff>263712</xdr:colOff>
      <xdr:row>2</xdr:row>
      <xdr:rowOff>374650</xdr:rowOff>
    </xdr:to>
    <xdr:sp macro="[0]!go_to_Monthly_Digital2_2" textlink="">
      <xdr:nvSpPr>
        <xdr:cNvPr id="34" name="ui_nav_page_3_2">
          <a:extLst>
            <a:ext uri="{FF2B5EF4-FFF2-40B4-BE49-F238E27FC236}">
              <a16:creationId xmlns:a16="http://schemas.microsoft.com/office/drawing/2014/main" id="{00000000-0008-0000-0300-000022000000}"/>
            </a:ext>
          </a:extLst>
        </xdr:cNvPr>
        <xdr:cNvSpPr txBox="1"/>
      </xdr:nvSpPr>
      <xdr:spPr>
        <a:xfrm>
          <a:off x="5199530"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3</xdr:col>
      <xdr:colOff>388470</xdr:colOff>
      <xdr:row>0</xdr:row>
      <xdr:rowOff>0</xdr:rowOff>
    </xdr:from>
    <xdr:to>
      <xdr:col>5</xdr:col>
      <xdr:colOff>403411</xdr:colOff>
      <xdr:row>0</xdr:row>
      <xdr:rowOff>231589</xdr:rowOff>
    </xdr:to>
    <xdr:sp macro="[0]!go_to_summary_template" textlink="">
      <xdr:nvSpPr>
        <xdr:cNvPr id="29" name="EditDataset">
          <a:extLst>
            <a:ext uri="{FF2B5EF4-FFF2-40B4-BE49-F238E27FC236}">
              <a16:creationId xmlns:a16="http://schemas.microsoft.com/office/drawing/2014/main" id="{00000000-0008-0000-0300-00001D000000}"/>
            </a:ext>
          </a:extLst>
        </xdr:cNvPr>
        <xdr:cNvSpPr txBox="1"/>
      </xdr:nvSpPr>
      <xdr:spPr>
        <a:xfrm>
          <a:off x="2980764"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458693</xdr:colOff>
      <xdr:row>0</xdr:row>
      <xdr:rowOff>0</xdr:rowOff>
    </xdr:from>
    <xdr:to>
      <xdr:col>7</xdr:col>
      <xdr:colOff>433295</xdr:colOff>
      <xdr:row>0</xdr:row>
      <xdr:rowOff>228601</xdr:rowOff>
    </xdr:to>
    <xdr:sp macro="[0]!go_to_saved_summary" textlink="">
      <xdr:nvSpPr>
        <xdr:cNvPr id="35" name="EditDataset">
          <a:extLst>
            <a:ext uri="{FF2B5EF4-FFF2-40B4-BE49-F238E27FC236}">
              <a16:creationId xmlns:a16="http://schemas.microsoft.com/office/drawing/2014/main" id="{00000000-0008-0000-0300-000023000000}"/>
            </a:ext>
          </a:extLst>
        </xdr:cNvPr>
        <xdr:cNvSpPr txBox="1"/>
      </xdr:nvSpPr>
      <xdr:spPr>
        <a:xfrm>
          <a:off x="5381811"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7</xdr:col>
      <xdr:colOff>1038412</xdr:colOff>
      <xdr:row>17</xdr:row>
      <xdr:rowOff>313765</xdr:rowOff>
    </xdr:from>
    <xdr:to>
      <xdr:col>13</xdr:col>
      <xdr:colOff>1060822</xdr:colOff>
      <xdr:row>24</xdr:row>
      <xdr:rowOff>355602</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3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848787" y="6638365"/>
              <a:ext cx="6594660" cy="2356412"/>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29882</xdr:colOff>
      <xdr:row>3</xdr:row>
      <xdr:rowOff>82176</xdr:rowOff>
    </xdr:from>
    <xdr:to>
      <xdr:col>3</xdr:col>
      <xdr:colOff>753730</xdr:colOff>
      <xdr:row>3</xdr:row>
      <xdr:rowOff>304157</xdr:rowOff>
    </xdr:to>
    <xdr:sp macro="[0]!PDFActiveSheet_Monthly" textlink="">
      <xdr:nvSpPr>
        <xdr:cNvPr id="23" name="EditDataset">
          <a:extLst>
            <a:ext uri="{FF2B5EF4-FFF2-40B4-BE49-F238E27FC236}">
              <a16:creationId xmlns:a16="http://schemas.microsoft.com/office/drawing/2014/main" id="{00000000-0008-0000-0300-000017000000}"/>
            </a:ext>
          </a:extLst>
        </xdr:cNvPr>
        <xdr:cNvSpPr txBox="1"/>
      </xdr:nvSpPr>
      <xdr:spPr>
        <a:xfrm>
          <a:off x="1426882" y="1352176"/>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34636</xdr:colOff>
      <xdr:row>7</xdr:row>
      <xdr:rowOff>531091</xdr:rowOff>
    </xdr:from>
    <xdr:to>
      <xdr:col>15</xdr:col>
      <xdr:colOff>493979</xdr:colOff>
      <xdr:row>7</xdr:row>
      <xdr:rowOff>531091</xdr:rowOff>
    </xdr:to>
    <xdr:cxnSp macro="">
      <xdr:nvCxnSpPr>
        <xdr:cNvPr id="3" name="Straight Connector 2">
          <a:extLst>
            <a:ext uri="{FF2B5EF4-FFF2-40B4-BE49-F238E27FC236}">
              <a16:creationId xmlns:a16="http://schemas.microsoft.com/office/drawing/2014/main" id="{00000000-0008-0000-0400-000003000000}"/>
            </a:ext>
          </a:extLst>
        </xdr:cNvPr>
        <xdr:cNvCxnSpPr/>
      </xdr:nvCxnSpPr>
      <xdr:spPr>
        <a:xfrm>
          <a:off x="294986" y="3064741"/>
          <a:ext cx="1658834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4" name="EditDataset">
          <a:extLst>
            <a:ext uri="{FF2B5EF4-FFF2-40B4-BE49-F238E27FC236}">
              <a16:creationId xmlns:a16="http://schemas.microsoft.com/office/drawing/2014/main" id="{00000000-0008-0000-0400-000004000000}"/>
            </a:ext>
          </a:extLst>
        </xdr:cNvPr>
        <xdr:cNvSpPr txBox="1"/>
      </xdr:nvSpPr>
      <xdr:spPr>
        <a:xfrm>
          <a:off x="1616636" y="0"/>
          <a:ext cx="13039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7" name="EditDataset">
          <a:extLst>
            <a:ext uri="{FF2B5EF4-FFF2-40B4-BE49-F238E27FC236}">
              <a16:creationId xmlns:a16="http://schemas.microsoft.com/office/drawing/2014/main" id="{00000000-0008-0000-0400-000007000000}"/>
            </a:ext>
          </a:extLst>
        </xdr:cNvPr>
        <xdr:cNvSpPr txBox="1"/>
      </xdr:nvSpPr>
      <xdr:spPr>
        <a:xfrm>
          <a:off x="260350" y="0"/>
          <a:ext cx="130399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8" name="ui_nav_page_3_2">
          <a:extLst>
            <a:ext uri="{FF2B5EF4-FFF2-40B4-BE49-F238E27FC236}">
              <a16:creationId xmlns:a16="http://schemas.microsoft.com/office/drawing/2014/main" id="{00000000-0008-0000-0400-000008000000}"/>
            </a:ext>
          </a:extLst>
        </xdr:cNvPr>
        <xdr:cNvSpPr txBox="1"/>
      </xdr:nvSpPr>
      <xdr:spPr>
        <a:xfrm>
          <a:off x="299304" y="508000"/>
          <a:ext cx="1168401"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9" name="ui_nav_page_3_2">
          <a:extLst>
            <a:ext uri="{FF2B5EF4-FFF2-40B4-BE49-F238E27FC236}">
              <a16:creationId xmlns:a16="http://schemas.microsoft.com/office/drawing/2014/main" id="{00000000-0008-0000-0400-000009000000}"/>
            </a:ext>
          </a:extLst>
        </xdr:cNvPr>
        <xdr:cNvSpPr txBox="1"/>
      </xdr:nvSpPr>
      <xdr:spPr>
        <a:xfrm>
          <a:off x="1461355" y="514350"/>
          <a:ext cx="1174750"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1</xdr:col>
      <xdr:colOff>59764</xdr:colOff>
      <xdr:row>1</xdr:row>
      <xdr:rowOff>373636</xdr:rowOff>
    </xdr:from>
    <xdr:to>
      <xdr:col>1</xdr:col>
      <xdr:colOff>1064187</xdr:colOff>
      <xdr:row>2</xdr:row>
      <xdr:rowOff>375825</xdr:rowOff>
    </xdr:to>
    <xdr:sp macro="[0]!go_to_Monthly_Digital_Summary" textlink="">
      <xdr:nvSpPr>
        <xdr:cNvPr id="15" name="ui_nav_page_3_2">
          <a:extLst>
            <a:ext uri="{FF2B5EF4-FFF2-40B4-BE49-F238E27FC236}">
              <a16:creationId xmlns:a16="http://schemas.microsoft.com/office/drawing/2014/main" id="{00000000-0008-0000-0400-00000F000000}"/>
            </a:ext>
          </a:extLst>
        </xdr:cNvPr>
        <xdr:cNvSpPr txBox="1"/>
      </xdr:nvSpPr>
      <xdr:spPr>
        <a:xfrm>
          <a:off x="320114" y="881636"/>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1</xdr:col>
      <xdr:colOff>52294</xdr:colOff>
      <xdr:row>3</xdr:row>
      <xdr:rowOff>89647</xdr:rowOff>
    </xdr:from>
    <xdr:to>
      <xdr:col>1</xdr:col>
      <xdr:colOff>1110502</xdr:colOff>
      <xdr:row>3</xdr:row>
      <xdr:rowOff>308964</xdr:rowOff>
    </xdr:to>
    <xdr:sp macro="[0]!back_to_top_report" textlink="">
      <xdr:nvSpPr>
        <xdr:cNvPr id="16" name="EditDataset">
          <a:extLst>
            <a:ext uri="{FF2B5EF4-FFF2-40B4-BE49-F238E27FC236}">
              <a16:creationId xmlns:a16="http://schemas.microsoft.com/office/drawing/2014/main" id="{00000000-0008-0000-0400-000010000000}"/>
            </a:ext>
          </a:extLst>
        </xdr:cNvPr>
        <xdr:cNvSpPr txBox="1"/>
      </xdr:nvSpPr>
      <xdr:spPr>
        <a:xfrm>
          <a:off x="312644" y="1359647"/>
          <a:ext cx="1058208" cy="21931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0</xdr:colOff>
      <xdr:row>2</xdr:row>
      <xdr:rowOff>1119</xdr:rowOff>
    </xdr:from>
    <xdr:to>
      <xdr:col>2</xdr:col>
      <xdr:colOff>1004421</xdr:colOff>
      <xdr:row>3</xdr:row>
      <xdr:rowOff>2240</xdr:rowOff>
    </xdr:to>
    <xdr:sp macro="[0]!go_to_Monthly_Digital1" textlink="">
      <xdr:nvSpPr>
        <xdr:cNvPr id="19" name="ui_nav_page_3_2">
          <a:extLst>
            <a:ext uri="{FF2B5EF4-FFF2-40B4-BE49-F238E27FC236}">
              <a16:creationId xmlns:a16="http://schemas.microsoft.com/office/drawing/2014/main" id="{00000000-0008-0000-0400-000013000000}"/>
            </a:ext>
          </a:extLst>
        </xdr:cNvPr>
        <xdr:cNvSpPr txBox="1"/>
      </xdr:nvSpPr>
      <xdr:spPr>
        <a:xfrm>
          <a:off x="1426882" y="890119"/>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6</xdr:col>
      <xdr:colOff>170326</xdr:colOff>
      <xdr:row>2</xdr:row>
      <xdr:rowOff>8590</xdr:rowOff>
    </xdr:from>
    <xdr:to>
      <xdr:col>7</xdr:col>
      <xdr:colOff>170325</xdr:colOff>
      <xdr:row>3</xdr:row>
      <xdr:rowOff>2240</xdr:rowOff>
    </xdr:to>
    <xdr:sp macro="[0]!go_to_Monthly_Digital3" textlink="">
      <xdr:nvSpPr>
        <xdr:cNvPr id="20" name="ui_nav_page_3_2">
          <a:extLst>
            <a:ext uri="{FF2B5EF4-FFF2-40B4-BE49-F238E27FC236}">
              <a16:creationId xmlns:a16="http://schemas.microsoft.com/office/drawing/2014/main" id="{00000000-0008-0000-0400-000014000000}"/>
            </a:ext>
          </a:extLst>
        </xdr:cNvPr>
        <xdr:cNvSpPr txBox="1"/>
      </xdr:nvSpPr>
      <xdr:spPr>
        <a:xfrm>
          <a:off x="6258855" y="897590"/>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1116102</xdr:colOff>
      <xdr:row>2</xdr:row>
      <xdr:rowOff>29883</xdr:rowOff>
    </xdr:from>
    <xdr:to>
      <xdr:col>7</xdr:col>
      <xdr:colOff>1116101</xdr:colOff>
      <xdr:row>2</xdr:row>
      <xdr:rowOff>368301</xdr:rowOff>
    </xdr:to>
    <xdr:sp macro="[0]!go_to_Monthly_Digital4" textlink="">
      <xdr:nvSpPr>
        <xdr:cNvPr id="21" name="ui_nav_page_3_2">
          <a:extLst>
            <a:ext uri="{FF2B5EF4-FFF2-40B4-BE49-F238E27FC236}">
              <a16:creationId xmlns:a16="http://schemas.microsoft.com/office/drawing/2014/main" id="{00000000-0008-0000-0400-000015000000}"/>
            </a:ext>
          </a:extLst>
        </xdr:cNvPr>
        <xdr:cNvSpPr txBox="1"/>
      </xdr:nvSpPr>
      <xdr:spPr>
        <a:xfrm>
          <a:off x="7204631" y="918883"/>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7</xdr:col>
      <xdr:colOff>1048864</xdr:colOff>
      <xdr:row>2</xdr:row>
      <xdr:rowOff>2243</xdr:rowOff>
    </xdr:from>
    <xdr:to>
      <xdr:col>10</xdr:col>
      <xdr:colOff>337292</xdr:colOff>
      <xdr:row>2</xdr:row>
      <xdr:rowOff>378387</xdr:rowOff>
    </xdr:to>
    <xdr:sp macro="[0]!go_to_Monthly_Digital5" textlink="">
      <xdr:nvSpPr>
        <xdr:cNvPr id="22" name="ui_nav_page_3_2">
          <a:extLst>
            <a:ext uri="{FF2B5EF4-FFF2-40B4-BE49-F238E27FC236}">
              <a16:creationId xmlns:a16="http://schemas.microsoft.com/office/drawing/2014/main" id="{00000000-0008-0000-0400-000016000000}"/>
            </a:ext>
          </a:extLst>
        </xdr:cNvPr>
        <xdr:cNvSpPr txBox="1"/>
      </xdr:nvSpPr>
      <xdr:spPr>
        <a:xfrm>
          <a:off x="8302805" y="891243"/>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3</xdr:col>
      <xdr:colOff>104106</xdr:colOff>
      <xdr:row>2</xdr:row>
      <xdr:rowOff>1</xdr:rowOff>
    </xdr:from>
    <xdr:to>
      <xdr:col>3</xdr:col>
      <xdr:colOff>1108527</xdr:colOff>
      <xdr:row>3</xdr:row>
      <xdr:rowOff>1122</xdr:rowOff>
    </xdr:to>
    <xdr:sp macro="[0]!go_to_Monthly_Digital1_2" textlink="">
      <xdr:nvSpPr>
        <xdr:cNvPr id="23" name="ui_nav_page_3_2">
          <a:extLst>
            <a:ext uri="{FF2B5EF4-FFF2-40B4-BE49-F238E27FC236}">
              <a16:creationId xmlns:a16="http://schemas.microsoft.com/office/drawing/2014/main" id="{00000000-0008-0000-0400-000017000000}"/>
            </a:ext>
          </a:extLst>
        </xdr:cNvPr>
        <xdr:cNvSpPr txBox="1"/>
      </xdr:nvSpPr>
      <xdr:spPr>
        <a:xfrm>
          <a:off x="2696400" y="889001"/>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WEB SOSMED (2)</a:t>
          </a:r>
        </a:p>
      </xdr:txBody>
    </xdr:sp>
    <xdr:clientData/>
  </xdr:twoCellAnchor>
  <xdr:twoCellAnchor>
    <xdr:from>
      <xdr:col>4</xdr:col>
      <xdr:colOff>119048</xdr:colOff>
      <xdr:row>2</xdr:row>
      <xdr:rowOff>0</xdr:rowOff>
    </xdr:from>
    <xdr:to>
      <xdr:col>5</xdr:col>
      <xdr:colOff>106347</xdr:colOff>
      <xdr:row>2</xdr:row>
      <xdr:rowOff>374650</xdr:rowOff>
    </xdr:to>
    <xdr:sp macro="[0]!go_to_Monthly_Digital2" textlink="">
      <xdr:nvSpPr>
        <xdr:cNvPr id="24" name="ui_nav_page_3_2">
          <a:extLst>
            <a:ext uri="{FF2B5EF4-FFF2-40B4-BE49-F238E27FC236}">
              <a16:creationId xmlns:a16="http://schemas.microsoft.com/office/drawing/2014/main" id="{00000000-0008-0000-0400-000018000000}"/>
            </a:ext>
          </a:extLst>
        </xdr:cNvPr>
        <xdr:cNvSpPr txBox="1"/>
      </xdr:nvSpPr>
      <xdr:spPr>
        <a:xfrm>
          <a:off x="3876754"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253518</xdr:colOff>
      <xdr:row>2</xdr:row>
      <xdr:rowOff>7471</xdr:rowOff>
    </xdr:from>
    <xdr:to>
      <xdr:col>6</xdr:col>
      <xdr:colOff>240818</xdr:colOff>
      <xdr:row>3</xdr:row>
      <xdr:rowOff>1121</xdr:rowOff>
    </xdr:to>
    <xdr:sp macro="[0]!go_to_Monthly_Digital2_2" textlink="">
      <xdr:nvSpPr>
        <xdr:cNvPr id="25" name="ui_nav_page_3_2">
          <a:extLst>
            <a:ext uri="{FF2B5EF4-FFF2-40B4-BE49-F238E27FC236}">
              <a16:creationId xmlns:a16="http://schemas.microsoft.com/office/drawing/2014/main" id="{00000000-0008-0000-0400-000019000000}"/>
            </a:ext>
          </a:extLst>
        </xdr:cNvPr>
        <xdr:cNvSpPr txBox="1"/>
      </xdr:nvSpPr>
      <xdr:spPr>
        <a:xfrm>
          <a:off x="5176636"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3</xdr:col>
      <xdr:colOff>373529</xdr:colOff>
      <xdr:row>0</xdr:row>
      <xdr:rowOff>0</xdr:rowOff>
    </xdr:from>
    <xdr:to>
      <xdr:col>5</xdr:col>
      <xdr:colOff>388470</xdr:colOff>
      <xdr:row>0</xdr:row>
      <xdr:rowOff>231589</xdr:rowOff>
    </xdr:to>
    <xdr:sp macro="[0]!go_to_summary_template" textlink="">
      <xdr:nvSpPr>
        <xdr:cNvPr id="26" name="EditDataset">
          <a:extLst>
            <a:ext uri="{FF2B5EF4-FFF2-40B4-BE49-F238E27FC236}">
              <a16:creationId xmlns:a16="http://schemas.microsoft.com/office/drawing/2014/main" id="{00000000-0008-0000-0400-00001A000000}"/>
            </a:ext>
          </a:extLst>
        </xdr:cNvPr>
        <xdr:cNvSpPr txBox="1"/>
      </xdr:nvSpPr>
      <xdr:spPr>
        <a:xfrm>
          <a:off x="2965823"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443752</xdr:colOff>
      <xdr:row>0</xdr:row>
      <xdr:rowOff>0</xdr:rowOff>
    </xdr:from>
    <xdr:to>
      <xdr:col>7</xdr:col>
      <xdr:colOff>418354</xdr:colOff>
      <xdr:row>0</xdr:row>
      <xdr:rowOff>228601</xdr:rowOff>
    </xdr:to>
    <xdr:sp macro="[0]!go_to_saved_summary" textlink="">
      <xdr:nvSpPr>
        <xdr:cNvPr id="27" name="EditDataset">
          <a:extLst>
            <a:ext uri="{FF2B5EF4-FFF2-40B4-BE49-F238E27FC236}">
              <a16:creationId xmlns:a16="http://schemas.microsoft.com/office/drawing/2014/main" id="{00000000-0008-0000-0400-00001B000000}"/>
            </a:ext>
          </a:extLst>
        </xdr:cNvPr>
        <xdr:cNvSpPr txBox="1"/>
      </xdr:nvSpPr>
      <xdr:spPr>
        <a:xfrm>
          <a:off x="5366870"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37352</xdr:colOff>
      <xdr:row>3</xdr:row>
      <xdr:rowOff>82177</xdr:rowOff>
    </xdr:from>
    <xdr:to>
      <xdr:col>3</xdr:col>
      <xdr:colOff>761200</xdr:colOff>
      <xdr:row>3</xdr:row>
      <xdr:rowOff>304158</xdr:rowOff>
    </xdr:to>
    <xdr:sp macro="[0]!PDFActiveSheet_Monthly" textlink="">
      <xdr:nvSpPr>
        <xdr:cNvPr id="28" name="EditDataset">
          <a:extLst>
            <a:ext uri="{FF2B5EF4-FFF2-40B4-BE49-F238E27FC236}">
              <a16:creationId xmlns:a16="http://schemas.microsoft.com/office/drawing/2014/main" id="{00000000-0008-0000-0400-00001C000000}"/>
            </a:ext>
          </a:extLst>
        </xdr:cNvPr>
        <xdr:cNvSpPr txBox="1"/>
      </xdr:nvSpPr>
      <xdr:spPr>
        <a:xfrm>
          <a:off x="1434352" y="1352177"/>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201709</xdr:colOff>
      <xdr:row>8</xdr:row>
      <xdr:rowOff>372781</xdr:rowOff>
    </xdr:from>
    <xdr:to>
      <xdr:col>6</xdr:col>
      <xdr:colOff>171824</xdr:colOff>
      <xdr:row>8</xdr:row>
      <xdr:rowOff>3638177</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15</xdr:col>
      <xdr:colOff>193798</xdr:colOff>
      <xdr:row>0</xdr:row>
      <xdr:rowOff>0</xdr:rowOff>
    </xdr:to>
    <xdr:cxnSp macro="">
      <xdr:nvCxnSpPr>
        <xdr:cNvPr id="24" name="Straight Connector 23">
          <a:extLst>
            <a:ext uri="{FF2B5EF4-FFF2-40B4-BE49-F238E27FC236}">
              <a16:creationId xmlns:a16="http://schemas.microsoft.com/office/drawing/2014/main" id="{00000000-0008-0000-0500-000018000000}"/>
            </a:ext>
          </a:extLst>
        </xdr:cNvPr>
        <xdr:cNvCxnSpPr/>
      </xdr:nvCxnSpPr>
      <xdr:spPr>
        <a:xfrm>
          <a:off x="0" y="0"/>
          <a:ext cx="16583148"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xdr:colOff>
      <xdr:row>7</xdr:row>
      <xdr:rowOff>600363</xdr:rowOff>
    </xdr:from>
    <xdr:to>
      <xdr:col>15</xdr:col>
      <xdr:colOff>459344</xdr:colOff>
      <xdr:row>7</xdr:row>
      <xdr:rowOff>600363</xdr:rowOff>
    </xdr:to>
    <xdr:cxnSp macro="">
      <xdr:nvCxnSpPr>
        <xdr:cNvPr id="25" name="Straight Connector 24">
          <a:extLst>
            <a:ext uri="{FF2B5EF4-FFF2-40B4-BE49-F238E27FC236}">
              <a16:creationId xmlns:a16="http://schemas.microsoft.com/office/drawing/2014/main" id="{00000000-0008-0000-0500-000019000000}"/>
            </a:ext>
          </a:extLst>
        </xdr:cNvPr>
        <xdr:cNvCxnSpPr/>
      </xdr:nvCxnSpPr>
      <xdr:spPr>
        <a:xfrm>
          <a:off x="260351" y="3007013"/>
          <a:ext cx="1658834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27" name="EditDataset">
          <a:extLst>
            <a:ext uri="{FF2B5EF4-FFF2-40B4-BE49-F238E27FC236}">
              <a16:creationId xmlns:a16="http://schemas.microsoft.com/office/drawing/2014/main" id="{00000000-0008-0000-0500-00001B000000}"/>
            </a:ext>
          </a:extLst>
        </xdr:cNvPr>
        <xdr:cNvSpPr txBox="1"/>
      </xdr:nvSpPr>
      <xdr:spPr>
        <a:xfrm>
          <a:off x="1621118"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30" name="EditDataset">
          <a:extLst>
            <a:ext uri="{FF2B5EF4-FFF2-40B4-BE49-F238E27FC236}">
              <a16:creationId xmlns:a16="http://schemas.microsoft.com/office/drawing/2014/main" id="{00000000-0008-0000-0500-00001E000000}"/>
            </a:ext>
          </a:extLst>
        </xdr:cNvPr>
        <xdr:cNvSpPr txBox="1"/>
      </xdr:nvSpPr>
      <xdr:spPr>
        <a:xfrm>
          <a:off x="261471"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31" name="ui_nav_page_3_2">
          <a:extLst>
            <a:ext uri="{FF2B5EF4-FFF2-40B4-BE49-F238E27FC236}">
              <a16:creationId xmlns:a16="http://schemas.microsoft.com/office/drawing/2014/main" id="{00000000-0008-0000-0500-00001F000000}"/>
            </a:ext>
          </a:extLst>
        </xdr:cNvPr>
        <xdr:cNvSpPr txBox="1"/>
      </xdr:nvSpPr>
      <xdr:spPr>
        <a:xfrm>
          <a:off x="300425" y="508000"/>
          <a:ext cx="1171762"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32" name="ui_nav_page_3_2">
          <a:extLst>
            <a:ext uri="{FF2B5EF4-FFF2-40B4-BE49-F238E27FC236}">
              <a16:creationId xmlns:a16="http://schemas.microsoft.com/office/drawing/2014/main" id="{00000000-0008-0000-0500-000020000000}"/>
            </a:ext>
          </a:extLst>
        </xdr:cNvPr>
        <xdr:cNvSpPr txBox="1"/>
      </xdr:nvSpPr>
      <xdr:spPr>
        <a:xfrm>
          <a:off x="1465837" y="514350"/>
          <a:ext cx="1178112"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1</xdr:col>
      <xdr:colOff>52294</xdr:colOff>
      <xdr:row>3</xdr:row>
      <xdr:rowOff>111630</xdr:rowOff>
    </xdr:from>
    <xdr:to>
      <xdr:col>1</xdr:col>
      <xdr:colOff>1097160</xdr:colOff>
      <xdr:row>3</xdr:row>
      <xdr:rowOff>313765</xdr:rowOff>
    </xdr:to>
    <xdr:sp macro="[0]!back_to_top_report" textlink="">
      <xdr:nvSpPr>
        <xdr:cNvPr id="39" name="EditDataset">
          <a:extLst>
            <a:ext uri="{FF2B5EF4-FFF2-40B4-BE49-F238E27FC236}">
              <a16:creationId xmlns:a16="http://schemas.microsoft.com/office/drawing/2014/main" id="{00000000-0008-0000-0500-000027000000}"/>
            </a:ext>
          </a:extLst>
        </xdr:cNvPr>
        <xdr:cNvSpPr txBox="1"/>
      </xdr:nvSpPr>
      <xdr:spPr>
        <a:xfrm>
          <a:off x="313765" y="1381630"/>
          <a:ext cx="1044866" cy="202135"/>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54241</xdr:colOff>
      <xdr:row>1</xdr:row>
      <xdr:rowOff>359018</xdr:rowOff>
    </xdr:from>
    <xdr:to>
      <xdr:col>1</xdr:col>
      <xdr:colOff>1058664</xdr:colOff>
      <xdr:row>2</xdr:row>
      <xdr:rowOff>361207</xdr:rowOff>
    </xdr:to>
    <xdr:sp macro="[0]!go_to_Monthly_Digital_Summary" textlink="">
      <xdr:nvSpPr>
        <xdr:cNvPr id="41" name="ui_nav_page_3_2">
          <a:extLst>
            <a:ext uri="{FF2B5EF4-FFF2-40B4-BE49-F238E27FC236}">
              <a16:creationId xmlns:a16="http://schemas.microsoft.com/office/drawing/2014/main" id="{00000000-0008-0000-0500-000029000000}"/>
            </a:ext>
          </a:extLst>
        </xdr:cNvPr>
        <xdr:cNvSpPr txBox="1"/>
      </xdr:nvSpPr>
      <xdr:spPr>
        <a:xfrm>
          <a:off x="308241" y="867018"/>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2</xdr:col>
      <xdr:colOff>39301</xdr:colOff>
      <xdr:row>1</xdr:row>
      <xdr:rowOff>374973</xdr:rowOff>
    </xdr:from>
    <xdr:to>
      <xdr:col>2</xdr:col>
      <xdr:colOff>1043722</xdr:colOff>
      <xdr:row>2</xdr:row>
      <xdr:rowOff>376094</xdr:rowOff>
    </xdr:to>
    <xdr:sp macro="[0]!go_to_Monthly_Digital1" textlink="">
      <xdr:nvSpPr>
        <xdr:cNvPr id="26" name="ui_nav_page_3_2">
          <a:extLst>
            <a:ext uri="{FF2B5EF4-FFF2-40B4-BE49-F238E27FC236}">
              <a16:creationId xmlns:a16="http://schemas.microsoft.com/office/drawing/2014/main" id="{00000000-0008-0000-0500-00001A000000}"/>
            </a:ext>
          </a:extLst>
        </xdr:cNvPr>
        <xdr:cNvSpPr txBox="1"/>
      </xdr:nvSpPr>
      <xdr:spPr>
        <a:xfrm>
          <a:off x="1441823" y="882973"/>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6</xdr:col>
      <xdr:colOff>170326</xdr:colOff>
      <xdr:row>2</xdr:row>
      <xdr:rowOff>8590</xdr:rowOff>
    </xdr:from>
    <xdr:to>
      <xdr:col>7</xdr:col>
      <xdr:colOff>170325</xdr:colOff>
      <xdr:row>3</xdr:row>
      <xdr:rowOff>2240</xdr:rowOff>
    </xdr:to>
    <xdr:sp macro="[0]!go_to_Monthly_Digital3" textlink="">
      <xdr:nvSpPr>
        <xdr:cNvPr id="38" name="ui_nav_page_3_2">
          <a:extLst>
            <a:ext uri="{FF2B5EF4-FFF2-40B4-BE49-F238E27FC236}">
              <a16:creationId xmlns:a16="http://schemas.microsoft.com/office/drawing/2014/main" id="{00000000-0008-0000-0500-000026000000}"/>
            </a:ext>
          </a:extLst>
        </xdr:cNvPr>
        <xdr:cNvSpPr txBox="1"/>
      </xdr:nvSpPr>
      <xdr:spPr>
        <a:xfrm>
          <a:off x="6258855" y="897590"/>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1116102</xdr:colOff>
      <xdr:row>2</xdr:row>
      <xdr:rowOff>29883</xdr:rowOff>
    </xdr:from>
    <xdr:to>
      <xdr:col>7</xdr:col>
      <xdr:colOff>1116101</xdr:colOff>
      <xdr:row>2</xdr:row>
      <xdr:rowOff>368301</xdr:rowOff>
    </xdr:to>
    <xdr:sp macro="[0]!go_to_Monthly_Digital4" textlink="">
      <xdr:nvSpPr>
        <xdr:cNvPr id="42" name="ui_nav_page_3_2">
          <a:extLst>
            <a:ext uri="{FF2B5EF4-FFF2-40B4-BE49-F238E27FC236}">
              <a16:creationId xmlns:a16="http://schemas.microsoft.com/office/drawing/2014/main" id="{00000000-0008-0000-0500-00002A000000}"/>
            </a:ext>
          </a:extLst>
        </xdr:cNvPr>
        <xdr:cNvSpPr txBox="1"/>
      </xdr:nvSpPr>
      <xdr:spPr>
        <a:xfrm>
          <a:off x="7204631" y="918883"/>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7</xdr:col>
      <xdr:colOff>1048864</xdr:colOff>
      <xdr:row>2</xdr:row>
      <xdr:rowOff>2243</xdr:rowOff>
    </xdr:from>
    <xdr:to>
      <xdr:col>10</xdr:col>
      <xdr:colOff>337292</xdr:colOff>
      <xdr:row>2</xdr:row>
      <xdr:rowOff>378387</xdr:rowOff>
    </xdr:to>
    <xdr:sp macro="[0]!go_to_Monthly_Digital5" textlink="">
      <xdr:nvSpPr>
        <xdr:cNvPr id="43" name="ui_nav_page_3_2">
          <a:extLst>
            <a:ext uri="{FF2B5EF4-FFF2-40B4-BE49-F238E27FC236}">
              <a16:creationId xmlns:a16="http://schemas.microsoft.com/office/drawing/2014/main" id="{00000000-0008-0000-0500-00002B000000}"/>
            </a:ext>
          </a:extLst>
        </xdr:cNvPr>
        <xdr:cNvSpPr txBox="1"/>
      </xdr:nvSpPr>
      <xdr:spPr>
        <a:xfrm>
          <a:off x="8302805" y="891243"/>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3</xdr:col>
      <xdr:colOff>158348</xdr:colOff>
      <xdr:row>2</xdr:row>
      <xdr:rowOff>30209</xdr:rowOff>
    </xdr:from>
    <xdr:to>
      <xdr:col>4</xdr:col>
      <xdr:colOff>10349</xdr:colOff>
      <xdr:row>2</xdr:row>
      <xdr:rowOff>351119</xdr:rowOff>
    </xdr:to>
    <xdr:sp macro="[0]!go_to_Monthly_Digital1_2" textlink="">
      <xdr:nvSpPr>
        <xdr:cNvPr id="44" name="ui_nav_page_3_2">
          <a:extLst>
            <a:ext uri="{FF2B5EF4-FFF2-40B4-BE49-F238E27FC236}">
              <a16:creationId xmlns:a16="http://schemas.microsoft.com/office/drawing/2014/main" id="{00000000-0008-0000-0500-00002C000000}"/>
            </a:ext>
          </a:extLst>
        </xdr:cNvPr>
        <xdr:cNvSpPr txBox="1"/>
      </xdr:nvSpPr>
      <xdr:spPr>
        <a:xfrm>
          <a:off x="2713289" y="919209"/>
          <a:ext cx="1002472" cy="32091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119048</xdr:colOff>
      <xdr:row>2</xdr:row>
      <xdr:rowOff>0</xdr:rowOff>
    </xdr:from>
    <xdr:to>
      <xdr:col>5</xdr:col>
      <xdr:colOff>106347</xdr:colOff>
      <xdr:row>2</xdr:row>
      <xdr:rowOff>374650</xdr:rowOff>
    </xdr:to>
    <xdr:sp macro="[0]!go_to_Monthly_Digital2" textlink="">
      <xdr:nvSpPr>
        <xdr:cNvPr id="45" name="ui_nav_page_3_2">
          <a:extLst>
            <a:ext uri="{FF2B5EF4-FFF2-40B4-BE49-F238E27FC236}">
              <a16:creationId xmlns:a16="http://schemas.microsoft.com/office/drawing/2014/main" id="{00000000-0008-0000-0500-00002D000000}"/>
            </a:ext>
          </a:extLst>
        </xdr:cNvPr>
        <xdr:cNvSpPr txBox="1"/>
      </xdr:nvSpPr>
      <xdr:spPr>
        <a:xfrm>
          <a:off x="3876754"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PUBLICATION (1)</a:t>
          </a:r>
        </a:p>
      </xdr:txBody>
    </xdr:sp>
    <xdr:clientData/>
  </xdr:twoCellAnchor>
  <xdr:twoCellAnchor>
    <xdr:from>
      <xdr:col>5</xdr:col>
      <xdr:colOff>253518</xdr:colOff>
      <xdr:row>2</xdr:row>
      <xdr:rowOff>7471</xdr:rowOff>
    </xdr:from>
    <xdr:to>
      <xdr:col>6</xdr:col>
      <xdr:colOff>240818</xdr:colOff>
      <xdr:row>3</xdr:row>
      <xdr:rowOff>1121</xdr:rowOff>
    </xdr:to>
    <xdr:sp macro="[0]!go_to_Monthly_Digital2_2" textlink="">
      <xdr:nvSpPr>
        <xdr:cNvPr id="46" name="ui_nav_page_3_2">
          <a:extLst>
            <a:ext uri="{FF2B5EF4-FFF2-40B4-BE49-F238E27FC236}">
              <a16:creationId xmlns:a16="http://schemas.microsoft.com/office/drawing/2014/main" id="{00000000-0008-0000-0500-00002E000000}"/>
            </a:ext>
          </a:extLst>
        </xdr:cNvPr>
        <xdr:cNvSpPr txBox="1"/>
      </xdr:nvSpPr>
      <xdr:spPr>
        <a:xfrm>
          <a:off x="5176636"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3</xdr:col>
      <xdr:colOff>395941</xdr:colOff>
      <xdr:row>0</xdr:row>
      <xdr:rowOff>0</xdr:rowOff>
    </xdr:from>
    <xdr:to>
      <xdr:col>5</xdr:col>
      <xdr:colOff>410882</xdr:colOff>
      <xdr:row>0</xdr:row>
      <xdr:rowOff>231589</xdr:rowOff>
    </xdr:to>
    <xdr:sp macro="[0]!go_to_summary_template" textlink="">
      <xdr:nvSpPr>
        <xdr:cNvPr id="34" name="EditDataset">
          <a:extLst>
            <a:ext uri="{FF2B5EF4-FFF2-40B4-BE49-F238E27FC236}">
              <a16:creationId xmlns:a16="http://schemas.microsoft.com/office/drawing/2014/main" id="{00000000-0008-0000-0500-000022000000}"/>
            </a:ext>
          </a:extLst>
        </xdr:cNvPr>
        <xdr:cNvSpPr txBox="1"/>
      </xdr:nvSpPr>
      <xdr:spPr>
        <a:xfrm>
          <a:off x="298823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466164</xdr:colOff>
      <xdr:row>0</xdr:row>
      <xdr:rowOff>0</xdr:rowOff>
    </xdr:from>
    <xdr:to>
      <xdr:col>7</xdr:col>
      <xdr:colOff>440766</xdr:colOff>
      <xdr:row>0</xdr:row>
      <xdr:rowOff>228601</xdr:rowOff>
    </xdr:to>
    <xdr:sp macro="[0]!go_to_saved_summary" textlink="">
      <xdr:nvSpPr>
        <xdr:cNvPr id="35" name="EditDataset">
          <a:extLst>
            <a:ext uri="{FF2B5EF4-FFF2-40B4-BE49-F238E27FC236}">
              <a16:creationId xmlns:a16="http://schemas.microsoft.com/office/drawing/2014/main" id="{00000000-0008-0000-0500-000023000000}"/>
            </a:ext>
          </a:extLst>
        </xdr:cNvPr>
        <xdr:cNvSpPr txBox="1"/>
      </xdr:nvSpPr>
      <xdr:spPr>
        <a:xfrm>
          <a:off x="538928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14941</xdr:colOff>
      <xdr:row>3</xdr:row>
      <xdr:rowOff>82177</xdr:rowOff>
    </xdr:from>
    <xdr:to>
      <xdr:col>3</xdr:col>
      <xdr:colOff>738789</xdr:colOff>
      <xdr:row>3</xdr:row>
      <xdr:rowOff>304158</xdr:rowOff>
    </xdr:to>
    <xdr:sp macro="[0]!PDFActiveSheet_Monthly" textlink="">
      <xdr:nvSpPr>
        <xdr:cNvPr id="21" name="EditDataset">
          <a:extLst>
            <a:ext uri="{FF2B5EF4-FFF2-40B4-BE49-F238E27FC236}">
              <a16:creationId xmlns:a16="http://schemas.microsoft.com/office/drawing/2014/main" id="{00000000-0008-0000-0500-000015000000}"/>
            </a:ext>
          </a:extLst>
        </xdr:cNvPr>
        <xdr:cNvSpPr txBox="1"/>
      </xdr:nvSpPr>
      <xdr:spPr>
        <a:xfrm>
          <a:off x="1411941" y="1352177"/>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193798</xdr:colOff>
      <xdr:row>0</xdr:row>
      <xdr:rowOff>0</xdr:rowOff>
    </xdr:to>
    <xdr:cxnSp macro="">
      <xdr:nvCxnSpPr>
        <xdr:cNvPr id="7" name="Straight Connector 6">
          <a:extLst>
            <a:ext uri="{FF2B5EF4-FFF2-40B4-BE49-F238E27FC236}">
              <a16:creationId xmlns:a16="http://schemas.microsoft.com/office/drawing/2014/main" id="{00000000-0008-0000-0600-000007000000}"/>
            </a:ext>
          </a:extLst>
        </xdr:cNvPr>
        <xdr:cNvCxnSpPr/>
      </xdr:nvCxnSpPr>
      <xdr:spPr>
        <a:xfrm>
          <a:off x="0" y="0"/>
          <a:ext cx="16583148"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xdr:colOff>
      <xdr:row>7</xdr:row>
      <xdr:rowOff>600363</xdr:rowOff>
    </xdr:from>
    <xdr:to>
      <xdr:col>15</xdr:col>
      <xdr:colOff>459344</xdr:colOff>
      <xdr:row>7</xdr:row>
      <xdr:rowOff>600363</xdr:rowOff>
    </xdr:to>
    <xdr:cxnSp macro="">
      <xdr:nvCxnSpPr>
        <xdr:cNvPr id="8" name="Straight Connector 7">
          <a:extLst>
            <a:ext uri="{FF2B5EF4-FFF2-40B4-BE49-F238E27FC236}">
              <a16:creationId xmlns:a16="http://schemas.microsoft.com/office/drawing/2014/main" id="{00000000-0008-0000-0600-000008000000}"/>
            </a:ext>
          </a:extLst>
        </xdr:cNvPr>
        <xdr:cNvCxnSpPr/>
      </xdr:nvCxnSpPr>
      <xdr:spPr>
        <a:xfrm>
          <a:off x="260351" y="3134013"/>
          <a:ext cx="1658834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9" name="EditDataset">
          <a:extLst>
            <a:ext uri="{FF2B5EF4-FFF2-40B4-BE49-F238E27FC236}">
              <a16:creationId xmlns:a16="http://schemas.microsoft.com/office/drawing/2014/main" id="{00000000-0008-0000-0600-000009000000}"/>
            </a:ext>
          </a:extLst>
        </xdr:cNvPr>
        <xdr:cNvSpPr txBox="1"/>
      </xdr:nvSpPr>
      <xdr:spPr>
        <a:xfrm>
          <a:off x="1616636" y="0"/>
          <a:ext cx="13039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12" name="EditDataset">
          <a:extLst>
            <a:ext uri="{FF2B5EF4-FFF2-40B4-BE49-F238E27FC236}">
              <a16:creationId xmlns:a16="http://schemas.microsoft.com/office/drawing/2014/main" id="{00000000-0008-0000-0600-00000C000000}"/>
            </a:ext>
          </a:extLst>
        </xdr:cNvPr>
        <xdr:cNvSpPr txBox="1"/>
      </xdr:nvSpPr>
      <xdr:spPr>
        <a:xfrm>
          <a:off x="260350" y="0"/>
          <a:ext cx="130399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13" name="ui_nav_page_3_2">
          <a:extLst>
            <a:ext uri="{FF2B5EF4-FFF2-40B4-BE49-F238E27FC236}">
              <a16:creationId xmlns:a16="http://schemas.microsoft.com/office/drawing/2014/main" id="{00000000-0008-0000-0600-00000D000000}"/>
            </a:ext>
          </a:extLst>
        </xdr:cNvPr>
        <xdr:cNvSpPr txBox="1"/>
      </xdr:nvSpPr>
      <xdr:spPr>
        <a:xfrm>
          <a:off x="299304" y="508000"/>
          <a:ext cx="1168401"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14" name="ui_nav_page_3_2">
          <a:extLst>
            <a:ext uri="{FF2B5EF4-FFF2-40B4-BE49-F238E27FC236}">
              <a16:creationId xmlns:a16="http://schemas.microsoft.com/office/drawing/2014/main" id="{00000000-0008-0000-0600-00000E000000}"/>
            </a:ext>
          </a:extLst>
        </xdr:cNvPr>
        <xdr:cNvSpPr txBox="1"/>
      </xdr:nvSpPr>
      <xdr:spPr>
        <a:xfrm>
          <a:off x="1461355" y="514350"/>
          <a:ext cx="1174750"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1</xdr:col>
      <xdr:colOff>52294</xdr:colOff>
      <xdr:row>3</xdr:row>
      <xdr:rowOff>111630</xdr:rowOff>
    </xdr:from>
    <xdr:to>
      <xdr:col>1</xdr:col>
      <xdr:colOff>1097160</xdr:colOff>
      <xdr:row>3</xdr:row>
      <xdr:rowOff>313765</xdr:rowOff>
    </xdr:to>
    <xdr:sp macro="[0]!back_to_top_report" textlink="">
      <xdr:nvSpPr>
        <xdr:cNvPr id="20" name="EditDataset">
          <a:extLst>
            <a:ext uri="{FF2B5EF4-FFF2-40B4-BE49-F238E27FC236}">
              <a16:creationId xmlns:a16="http://schemas.microsoft.com/office/drawing/2014/main" id="{00000000-0008-0000-0600-000014000000}"/>
            </a:ext>
          </a:extLst>
        </xdr:cNvPr>
        <xdr:cNvSpPr txBox="1"/>
      </xdr:nvSpPr>
      <xdr:spPr>
        <a:xfrm>
          <a:off x="312644" y="1381630"/>
          <a:ext cx="1044866" cy="202135"/>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14940</xdr:colOff>
      <xdr:row>1</xdr:row>
      <xdr:rowOff>366164</xdr:rowOff>
    </xdr:from>
    <xdr:to>
      <xdr:col>1</xdr:col>
      <xdr:colOff>1019363</xdr:colOff>
      <xdr:row>2</xdr:row>
      <xdr:rowOff>368353</xdr:rowOff>
    </xdr:to>
    <xdr:sp macro="[0]!go_to_Monthly_Digital_Summary" textlink="">
      <xdr:nvSpPr>
        <xdr:cNvPr id="22" name="ui_nav_page_3_2">
          <a:extLst>
            <a:ext uri="{FF2B5EF4-FFF2-40B4-BE49-F238E27FC236}">
              <a16:creationId xmlns:a16="http://schemas.microsoft.com/office/drawing/2014/main" id="{00000000-0008-0000-0600-000016000000}"/>
            </a:ext>
          </a:extLst>
        </xdr:cNvPr>
        <xdr:cNvSpPr txBox="1"/>
      </xdr:nvSpPr>
      <xdr:spPr>
        <a:xfrm>
          <a:off x="275290" y="874164"/>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2</xdr:col>
      <xdr:colOff>0</xdr:colOff>
      <xdr:row>2</xdr:row>
      <xdr:rowOff>1119</xdr:rowOff>
    </xdr:from>
    <xdr:to>
      <xdr:col>2</xdr:col>
      <xdr:colOff>1004421</xdr:colOff>
      <xdr:row>3</xdr:row>
      <xdr:rowOff>2240</xdr:rowOff>
    </xdr:to>
    <xdr:sp macro="[0]!go_to_Monthly_Digital1" textlink="">
      <xdr:nvSpPr>
        <xdr:cNvPr id="24" name="ui_nav_page_3_2">
          <a:extLst>
            <a:ext uri="{FF2B5EF4-FFF2-40B4-BE49-F238E27FC236}">
              <a16:creationId xmlns:a16="http://schemas.microsoft.com/office/drawing/2014/main" id="{00000000-0008-0000-0600-000018000000}"/>
            </a:ext>
          </a:extLst>
        </xdr:cNvPr>
        <xdr:cNvSpPr txBox="1"/>
      </xdr:nvSpPr>
      <xdr:spPr>
        <a:xfrm>
          <a:off x="1426882" y="890119"/>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6</xdr:col>
      <xdr:colOff>170326</xdr:colOff>
      <xdr:row>2</xdr:row>
      <xdr:rowOff>8590</xdr:rowOff>
    </xdr:from>
    <xdr:to>
      <xdr:col>7</xdr:col>
      <xdr:colOff>170325</xdr:colOff>
      <xdr:row>3</xdr:row>
      <xdr:rowOff>2240</xdr:rowOff>
    </xdr:to>
    <xdr:sp macro="[0]!go_to_Monthly_Digital3" textlink="">
      <xdr:nvSpPr>
        <xdr:cNvPr id="25" name="ui_nav_page_3_2">
          <a:extLst>
            <a:ext uri="{FF2B5EF4-FFF2-40B4-BE49-F238E27FC236}">
              <a16:creationId xmlns:a16="http://schemas.microsoft.com/office/drawing/2014/main" id="{00000000-0008-0000-0600-000019000000}"/>
            </a:ext>
          </a:extLst>
        </xdr:cNvPr>
        <xdr:cNvSpPr txBox="1"/>
      </xdr:nvSpPr>
      <xdr:spPr>
        <a:xfrm>
          <a:off x="6258855" y="897590"/>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1116102</xdr:colOff>
      <xdr:row>2</xdr:row>
      <xdr:rowOff>29883</xdr:rowOff>
    </xdr:from>
    <xdr:to>
      <xdr:col>7</xdr:col>
      <xdr:colOff>1116101</xdr:colOff>
      <xdr:row>2</xdr:row>
      <xdr:rowOff>368301</xdr:rowOff>
    </xdr:to>
    <xdr:sp macro="[0]!go_to_Monthly_Digital4" textlink="">
      <xdr:nvSpPr>
        <xdr:cNvPr id="26" name="ui_nav_page_3_2">
          <a:extLst>
            <a:ext uri="{FF2B5EF4-FFF2-40B4-BE49-F238E27FC236}">
              <a16:creationId xmlns:a16="http://schemas.microsoft.com/office/drawing/2014/main" id="{00000000-0008-0000-0600-00001A000000}"/>
            </a:ext>
          </a:extLst>
        </xdr:cNvPr>
        <xdr:cNvSpPr txBox="1"/>
      </xdr:nvSpPr>
      <xdr:spPr>
        <a:xfrm>
          <a:off x="7204631" y="918883"/>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7</xdr:col>
      <xdr:colOff>1048864</xdr:colOff>
      <xdr:row>2</xdr:row>
      <xdr:rowOff>2243</xdr:rowOff>
    </xdr:from>
    <xdr:to>
      <xdr:col>10</xdr:col>
      <xdr:colOff>337292</xdr:colOff>
      <xdr:row>2</xdr:row>
      <xdr:rowOff>378387</xdr:rowOff>
    </xdr:to>
    <xdr:sp macro="[0]!go_to_Monthly_Digital5" textlink="">
      <xdr:nvSpPr>
        <xdr:cNvPr id="27" name="ui_nav_page_3_2">
          <a:extLst>
            <a:ext uri="{FF2B5EF4-FFF2-40B4-BE49-F238E27FC236}">
              <a16:creationId xmlns:a16="http://schemas.microsoft.com/office/drawing/2014/main" id="{00000000-0008-0000-0600-00001B000000}"/>
            </a:ext>
          </a:extLst>
        </xdr:cNvPr>
        <xdr:cNvSpPr txBox="1"/>
      </xdr:nvSpPr>
      <xdr:spPr>
        <a:xfrm>
          <a:off x="8302805" y="891243"/>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3</xdr:col>
      <xdr:colOff>104106</xdr:colOff>
      <xdr:row>2</xdr:row>
      <xdr:rowOff>1</xdr:rowOff>
    </xdr:from>
    <xdr:to>
      <xdr:col>3</xdr:col>
      <xdr:colOff>1108527</xdr:colOff>
      <xdr:row>3</xdr:row>
      <xdr:rowOff>1122</xdr:rowOff>
    </xdr:to>
    <xdr:sp macro="[0]!go_to_Monthly_Digital1_2" textlink="">
      <xdr:nvSpPr>
        <xdr:cNvPr id="28" name="ui_nav_page_3_2">
          <a:extLst>
            <a:ext uri="{FF2B5EF4-FFF2-40B4-BE49-F238E27FC236}">
              <a16:creationId xmlns:a16="http://schemas.microsoft.com/office/drawing/2014/main" id="{00000000-0008-0000-0600-00001C000000}"/>
            </a:ext>
          </a:extLst>
        </xdr:cNvPr>
        <xdr:cNvSpPr txBox="1"/>
      </xdr:nvSpPr>
      <xdr:spPr>
        <a:xfrm>
          <a:off x="2696400" y="889001"/>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119048</xdr:colOff>
      <xdr:row>2</xdr:row>
      <xdr:rowOff>0</xdr:rowOff>
    </xdr:from>
    <xdr:to>
      <xdr:col>5</xdr:col>
      <xdr:colOff>106347</xdr:colOff>
      <xdr:row>2</xdr:row>
      <xdr:rowOff>374650</xdr:rowOff>
    </xdr:to>
    <xdr:sp macro="[0]!go_to_Monthly_Digital2" textlink="">
      <xdr:nvSpPr>
        <xdr:cNvPr id="29" name="ui_nav_page_3_2">
          <a:extLst>
            <a:ext uri="{FF2B5EF4-FFF2-40B4-BE49-F238E27FC236}">
              <a16:creationId xmlns:a16="http://schemas.microsoft.com/office/drawing/2014/main" id="{00000000-0008-0000-0600-00001D000000}"/>
            </a:ext>
          </a:extLst>
        </xdr:cNvPr>
        <xdr:cNvSpPr txBox="1"/>
      </xdr:nvSpPr>
      <xdr:spPr>
        <a:xfrm>
          <a:off x="3876754"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253518</xdr:colOff>
      <xdr:row>2</xdr:row>
      <xdr:rowOff>7471</xdr:rowOff>
    </xdr:from>
    <xdr:to>
      <xdr:col>6</xdr:col>
      <xdr:colOff>240818</xdr:colOff>
      <xdr:row>3</xdr:row>
      <xdr:rowOff>1121</xdr:rowOff>
    </xdr:to>
    <xdr:sp macro="[0]!go_to_Monthly_Digital2_2" textlink="">
      <xdr:nvSpPr>
        <xdr:cNvPr id="30" name="ui_nav_page_3_2">
          <a:extLst>
            <a:ext uri="{FF2B5EF4-FFF2-40B4-BE49-F238E27FC236}">
              <a16:creationId xmlns:a16="http://schemas.microsoft.com/office/drawing/2014/main" id="{00000000-0008-0000-0600-00001E000000}"/>
            </a:ext>
          </a:extLst>
        </xdr:cNvPr>
        <xdr:cNvSpPr txBox="1"/>
      </xdr:nvSpPr>
      <xdr:spPr>
        <a:xfrm>
          <a:off x="5176636"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PUBLICATION (2)</a:t>
          </a:r>
        </a:p>
      </xdr:txBody>
    </xdr:sp>
    <xdr:clientData/>
  </xdr:twoCellAnchor>
  <xdr:twoCellAnchor>
    <xdr:from>
      <xdr:col>3</xdr:col>
      <xdr:colOff>395942</xdr:colOff>
      <xdr:row>0</xdr:row>
      <xdr:rowOff>0</xdr:rowOff>
    </xdr:from>
    <xdr:to>
      <xdr:col>5</xdr:col>
      <xdr:colOff>410883</xdr:colOff>
      <xdr:row>0</xdr:row>
      <xdr:rowOff>231589</xdr:rowOff>
    </xdr:to>
    <xdr:sp macro="[0]!go_to_summary_template" textlink="">
      <xdr:nvSpPr>
        <xdr:cNvPr id="31" name="EditDataset">
          <a:extLst>
            <a:ext uri="{FF2B5EF4-FFF2-40B4-BE49-F238E27FC236}">
              <a16:creationId xmlns:a16="http://schemas.microsoft.com/office/drawing/2014/main" id="{00000000-0008-0000-0600-00001F000000}"/>
            </a:ext>
          </a:extLst>
        </xdr:cNvPr>
        <xdr:cNvSpPr txBox="1"/>
      </xdr:nvSpPr>
      <xdr:spPr>
        <a:xfrm>
          <a:off x="2988236"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466165</xdr:colOff>
      <xdr:row>0</xdr:row>
      <xdr:rowOff>0</xdr:rowOff>
    </xdr:from>
    <xdr:to>
      <xdr:col>7</xdr:col>
      <xdr:colOff>440767</xdr:colOff>
      <xdr:row>0</xdr:row>
      <xdr:rowOff>228601</xdr:rowOff>
    </xdr:to>
    <xdr:sp macro="[0]!go_to_saved_summary" textlink="">
      <xdr:nvSpPr>
        <xdr:cNvPr id="32" name="EditDataset">
          <a:extLst>
            <a:ext uri="{FF2B5EF4-FFF2-40B4-BE49-F238E27FC236}">
              <a16:creationId xmlns:a16="http://schemas.microsoft.com/office/drawing/2014/main" id="{00000000-0008-0000-0600-000020000000}"/>
            </a:ext>
          </a:extLst>
        </xdr:cNvPr>
        <xdr:cNvSpPr txBox="1"/>
      </xdr:nvSpPr>
      <xdr:spPr>
        <a:xfrm>
          <a:off x="5389283"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37353</xdr:colOff>
      <xdr:row>3</xdr:row>
      <xdr:rowOff>89647</xdr:rowOff>
    </xdr:from>
    <xdr:to>
      <xdr:col>3</xdr:col>
      <xdr:colOff>761201</xdr:colOff>
      <xdr:row>3</xdr:row>
      <xdr:rowOff>311628</xdr:rowOff>
    </xdr:to>
    <xdr:sp macro="[0]!PDFActiveSheet_Monthly" textlink="">
      <xdr:nvSpPr>
        <xdr:cNvPr id="23" name="EditDataset">
          <a:extLst>
            <a:ext uri="{FF2B5EF4-FFF2-40B4-BE49-F238E27FC236}">
              <a16:creationId xmlns:a16="http://schemas.microsoft.com/office/drawing/2014/main" id="{00000000-0008-0000-0600-000017000000}"/>
            </a:ext>
          </a:extLst>
        </xdr:cNvPr>
        <xdr:cNvSpPr txBox="1"/>
      </xdr:nvSpPr>
      <xdr:spPr>
        <a:xfrm>
          <a:off x="1434353" y="1359647"/>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239057</xdr:colOff>
      <xdr:row>8</xdr:row>
      <xdr:rowOff>387724</xdr:rowOff>
    </xdr:from>
    <xdr:to>
      <xdr:col>5</xdr:col>
      <xdr:colOff>1120588</xdr:colOff>
      <xdr:row>8</xdr:row>
      <xdr:rowOff>3130924</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xdr:row>
      <xdr:rowOff>619125</xdr:rowOff>
    </xdr:from>
    <xdr:to>
      <xdr:col>14</xdr:col>
      <xdr:colOff>818696</xdr:colOff>
      <xdr:row>7</xdr:row>
      <xdr:rowOff>619125</xdr:rowOff>
    </xdr:to>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a:off x="260350" y="3025775"/>
          <a:ext cx="16668296"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25" name="EditDataset">
          <a:extLst>
            <a:ext uri="{FF2B5EF4-FFF2-40B4-BE49-F238E27FC236}">
              <a16:creationId xmlns:a16="http://schemas.microsoft.com/office/drawing/2014/main" id="{00000000-0008-0000-0700-000019000000}"/>
            </a:ext>
          </a:extLst>
        </xdr:cNvPr>
        <xdr:cNvSpPr txBox="1"/>
      </xdr:nvSpPr>
      <xdr:spPr>
        <a:xfrm>
          <a:off x="1621118"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28" name="EditDataset">
          <a:extLst>
            <a:ext uri="{FF2B5EF4-FFF2-40B4-BE49-F238E27FC236}">
              <a16:creationId xmlns:a16="http://schemas.microsoft.com/office/drawing/2014/main" id="{00000000-0008-0000-0700-00001C000000}"/>
            </a:ext>
          </a:extLst>
        </xdr:cNvPr>
        <xdr:cNvSpPr txBox="1"/>
      </xdr:nvSpPr>
      <xdr:spPr>
        <a:xfrm>
          <a:off x="261471"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29" name="ui_nav_page_3_2">
          <a:extLst>
            <a:ext uri="{FF2B5EF4-FFF2-40B4-BE49-F238E27FC236}">
              <a16:creationId xmlns:a16="http://schemas.microsoft.com/office/drawing/2014/main" id="{00000000-0008-0000-0700-00001D000000}"/>
            </a:ext>
          </a:extLst>
        </xdr:cNvPr>
        <xdr:cNvSpPr txBox="1"/>
      </xdr:nvSpPr>
      <xdr:spPr>
        <a:xfrm>
          <a:off x="300425" y="508000"/>
          <a:ext cx="1171762"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30" name="ui_nav_page_3_2">
          <a:extLst>
            <a:ext uri="{FF2B5EF4-FFF2-40B4-BE49-F238E27FC236}">
              <a16:creationId xmlns:a16="http://schemas.microsoft.com/office/drawing/2014/main" id="{00000000-0008-0000-0700-00001E000000}"/>
            </a:ext>
          </a:extLst>
        </xdr:cNvPr>
        <xdr:cNvSpPr txBox="1"/>
      </xdr:nvSpPr>
      <xdr:spPr>
        <a:xfrm>
          <a:off x="1465837" y="514350"/>
          <a:ext cx="1178112"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1</xdr:col>
      <xdr:colOff>52293</xdr:colOff>
      <xdr:row>2</xdr:row>
      <xdr:rowOff>7576</xdr:rowOff>
    </xdr:from>
    <xdr:to>
      <xdr:col>1</xdr:col>
      <xdr:colOff>1056716</xdr:colOff>
      <xdr:row>3</xdr:row>
      <xdr:rowOff>9765</xdr:rowOff>
    </xdr:to>
    <xdr:sp macro="[0]!go_to_Monthly_Digital_Summary" textlink="">
      <xdr:nvSpPr>
        <xdr:cNvPr id="39" name="ui_nav_page_3_2">
          <a:extLst>
            <a:ext uri="{FF2B5EF4-FFF2-40B4-BE49-F238E27FC236}">
              <a16:creationId xmlns:a16="http://schemas.microsoft.com/office/drawing/2014/main" id="{00000000-0008-0000-0700-000027000000}"/>
            </a:ext>
          </a:extLst>
        </xdr:cNvPr>
        <xdr:cNvSpPr txBox="1"/>
      </xdr:nvSpPr>
      <xdr:spPr>
        <a:xfrm>
          <a:off x="313764" y="896576"/>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1</xdr:col>
      <xdr:colOff>52294</xdr:colOff>
      <xdr:row>3</xdr:row>
      <xdr:rowOff>74705</xdr:rowOff>
    </xdr:from>
    <xdr:to>
      <xdr:col>1</xdr:col>
      <xdr:colOff>1110502</xdr:colOff>
      <xdr:row>3</xdr:row>
      <xdr:rowOff>294022</xdr:rowOff>
    </xdr:to>
    <xdr:sp macro="[0]!back_to_top_report" textlink="">
      <xdr:nvSpPr>
        <xdr:cNvPr id="22" name="EditDataset">
          <a:extLst>
            <a:ext uri="{FF2B5EF4-FFF2-40B4-BE49-F238E27FC236}">
              <a16:creationId xmlns:a16="http://schemas.microsoft.com/office/drawing/2014/main" id="{00000000-0008-0000-0700-000016000000}"/>
            </a:ext>
          </a:extLst>
        </xdr:cNvPr>
        <xdr:cNvSpPr txBox="1"/>
      </xdr:nvSpPr>
      <xdr:spPr>
        <a:xfrm>
          <a:off x="313765" y="1344705"/>
          <a:ext cx="1058208" cy="21931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0</xdr:colOff>
      <xdr:row>2</xdr:row>
      <xdr:rowOff>1119</xdr:rowOff>
    </xdr:from>
    <xdr:to>
      <xdr:col>2</xdr:col>
      <xdr:colOff>1004421</xdr:colOff>
      <xdr:row>3</xdr:row>
      <xdr:rowOff>2240</xdr:rowOff>
    </xdr:to>
    <xdr:sp macro="[0]!go_to_Monthly_Digital1" textlink="">
      <xdr:nvSpPr>
        <xdr:cNvPr id="21" name="ui_nav_page_3_2">
          <a:extLst>
            <a:ext uri="{FF2B5EF4-FFF2-40B4-BE49-F238E27FC236}">
              <a16:creationId xmlns:a16="http://schemas.microsoft.com/office/drawing/2014/main" id="{00000000-0008-0000-0700-000015000000}"/>
            </a:ext>
          </a:extLst>
        </xdr:cNvPr>
        <xdr:cNvSpPr txBox="1"/>
      </xdr:nvSpPr>
      <xdr:spPr>
        <a:xfrm>
          <a:off x="1426882" y="890119"/>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6</xdr:col>
      <xdr:colOff>170326</xdr:colOff>
      <xdr:row>2</xdr:row>
      <xdr:rowOff>8590</xdr:rowOff>
    </xdr:from>
    <xdr:to>
      <xdr:col>7</xdr:col>
      <xdr:colOff>170325</xdr:colOff>
      <xdr:row>3</xdr:row>
      <xdr:rowOff>2240</xdr:rowOff>
    </xdr:to>
    <xdr:sp macro="[0]!go_to_Monthly_Digital3" textlink="">
      <xdr:nvSpPr>
        <xdr:cNvPr id="36" name="ui_nav_page_3_2">
          <a:extLst>
            <a:ext uri="{FF2B5EF4-FFF2-40B4-BE49-F238E27FC236}">
              <a16:creationId xmlns:a16="http://schemas.microsoft.com/office/drawing/2014/main" id="{00000000-0008-0000-0700-000024000000}"/>
            </a:ext>
          </a:extLst>
        </xdr:cNvPr>
        <xdr:cNvSpPr txBox="1"/>
      </xdr:nvSpPr>
      <xdr:spPr>
        <a:xfrm>
          <a:off x="6258855" y="897590"/>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VIDEO</a:t>
          </a:r>
        </a:p>
      </xdr:txBody>
    </xdr:sp>
    <xdr:clientData/>
  </xdr:twoCellAnchor>
  <xdr:twoCellAnchor>
    <xdr:from>
      <xdr:col>6</xdr:col>
      <xdr:colOff>1116102</xdr:colOff>
      <xdr:row>2</xdr:row>
      <xdr:rowOff>29883</xdr:rowOff>
    </xdr:from>
    <xdr:to>
      <xdr:col>7</xdr:col>
      <xdr:colOff>1116101</xdr:colOff>
      <xdr:row>2</xdr:row>
      <xdr:rowOff>368301</xdr:rowOff>
    </xdr:to>
    <xdr:sp macro="[0]!go_to_Monthly_Digital4" textlink="">
      <xdr:nvSpPr>
        <xdr:cNvPr id="37" name="ui_nav_page_3_2">
          <a:extLst>
            <a:ext uri="{FF2B5EF4-FFF2-40B4-BE49-F238E27FC236}">
              <a16:creationId xmlns:a16="http://schemas.microsoft.com/office/drawing/2014/main" id="{00000000-0008-0000-0700-000025000000}"/>
            </a:ext>
          </a:extLst>
        </xdr:cNvPr>
        <xdr:cNvSpPr txBox="1"/>
      </xdr:nvSpPr>
      <xdr:spPr>
        <a:xfrm>
          <a:off x="7204631" y="918883"/>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7</xdr:col>
      <xdr:colOff>1048864</xdr:colOff>
      <xdr:row>2</xdr:row>
      <xdr:rowOff>2243</xdr:rowOff>
    </xdr:from>
    <xdr:to>
      <xdr:col>9</xdr:col>
      <xdr:colOff>994703</xdr:colOff>
      <xdr:row>2</xdr:row>
      <xdr:rowOff>378387</xdr:rowOff>
    </xdr:to>
    <xdr:sp macro="[0]!go_to_Monthly_Digital5" textlink="">
      <xdr:nvSpPr>
        <xdr:cNvPr id="38" name="ui_nav_page_3_2">
          <a:extLst>
            <a:ext uri="{FF2B5EF4-FFF2-40B4-BE49-F238E27FC236}">
              <a16:creationId xmlns:a16="http://schemas.microsoft.com/office/drawing/2014/main" id="{00000000-0008-0000-0700-000026000000}"/>
            </a:ext>
          </a:extLst>
        </xdr:cNvPr>
        <xdr:cNvSpPr txBox="1"/>
      </xdr:nvSpPr>
      <xdr:spPr>
        <a:xfrm>
          <a:off x="8302805" y="891243"/>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3</xdr:col>
      <xdr:colOff>104106</xdr:colOff>
      <xdr:row>2</xdr:row>
      <xdr:rowOff>1</xdr:rowOff>
    </xdr:from>
    <xdr:to>
      <xdr:col>3</xdr:col>
      <xdr:colOff>1108527</xdr:colOff>
      <xdr:row>3</xdr:row>
      <xdr:rowOff>1122</xdr:rowOff>
    </xdr:to>
    <xdr:sp macro="[0]!go_to_Monthly_Digital1_2" textlink="">
      <xdr:nvSpPr>
        <xdr:cNvPr id="40" name="ui_nav_page_3_2">
          <a:extLst>
            <a:ext uri="{FF2B5EF4-FFF2-40B4-BE49-F238E27FC236}">
              <a16:creationId xmlns:a16="http://schemas.microsoft.com/office/drawing/2014/main" id="{00000000-0008-0000-0700-000028000000}"/>
            </a:ext>
          </a:extLst>
        </xdr:cNvPr>
        <xdr:cNvSpPr txBox="1"/>
      </xdr:nvSpPr>
      <xdr:spPr>
        <a:xfrm>
          <a:off x="2696400" y="889001"/>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119048</xdr:colOff>
      <xdr:row>2</xdr:row>
      <xdr:rowOff>0</xdr:rowOff>
    </xdr:from>
    <xdr:to>
      <xdr:col>5</xdr:col>
      <xdr:colOff>106347</xdr:colOff>
      <xdr:row>2</xdr:row>
      <xdr:rowOff>374650</xdr:rowOff>
    </xdr:to>
    <xdr:sp macro="[0]!go_to_Monthly_Digital2" textlink="">
      <xdr:nvSpPr>
        <xdr:cNvPr id="41" name="ui_nav_page_3_2">
          <a:extLst>
            <a:ext uri="{FF2B5EF4-FFF2-40B4-BE49-F238E27FC236}">
              <a16:creationId xmlns:a16="http://schemas.microsoft.com/office/drawing/2014/main" id="{00000000-0008-0000-0700-000029000000}"/>
            </a:ext>
          </a:extLst>
        </xdr:cNvPr>
        <xdr:cNvSpPr txBox="1"/>
      </xdr:nvSpPr>
      <xdr:spPr>
        <a:xfrm>
          <a:off x="3876754"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253518</xdr:colOff>
      <xdr:row>2</xdr:row>
      <xdr:rowOff>7471</xdr:rowOff>
    </xdr:from>
    <xdr:to>
      <xdr:col>6</xdr:col>
      <xdr:colOff>240818</xdr:colOff>
      <xdr:row>3</xdr:row>
      <xdr:rowOff>1121</xdr:rowOff>
    </xdr:to>
    <xdr:sp macro="[0]!go_to_Monthly_Digital2_2" textlink="">
      <xdr:nvSpPr>
        <xdr:cNvPr id="42" name="ui_nav_page_3_2">
          <a:extLst>
            <a:ext uri="{FF2B5EF4-FFF2-40B4-BE49-F238E27FC236}">
              <a16:creationId xmlns:a16="http://schemas.microsoft.com/office/drawing/2014/main" id="{00000000-0008-0000-0700-00002A000000}"/>
            </a:ext>
          </a:extLst>
        </xdr:cNvPr>
        <xdr:cNvSpPr txBox="1"/>
      </xdr:nvSpPr>
      <xdr:spPr>
        <a:xfrm>
          <a:off x="5176636"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3</xdr:col>
      <xdr:colOff>395942</xdr:colOff>
      <xdr:row>0</xdr:row>
      <xdr:rowOff>0</xdr:rowOff>
    </xdr:from>
    <xdr:to>
      <xdr:col>5</xdr:col>
      <xdr:colOff>410883</xdr:colOff>
      <xdr:row>0</xdr:row>
      <xdr:rowOff>231589</xdr:rowOff>
    </xdr:to>
    <xdr:sp macro="[0]!go_to_summary_template" textlink="">
      <xdr:nvSpPr>
        <xdr:cNvPr id="31" name="EditDataset">
          <a:extLst>
            <a:ext uri="{FF2B5EF4-FFF2-40B4-BE49-F238E27FC236}">
              <a16:creationId xmlns:a16="http://schemas.microsoft.com/office/drawing/2014/main" id="{00000000-0008-0000-0700-00001F000000}"/>
            </a:ext>
          </a:extLst>
        </xdr:cNvPr>
        <xdr:cNvSpPr txBox="1"/>
      </xdr:nvSpPr>
      <xdr:spPr>
        <a:xfrm>
          <a:off x="2988236"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466165</xdr:colOff>
      <xdr:row>0</xdr:row>
      <xdr:rowOff>0</xdr:rowOff>
    </xdr:from>
    <xdr:to>
      <xdr:col>7</xdr:col>
      <xdr:colOff>440767</xdr:colOff>
      <xdr:row>0</xdr:row>
      <xdr:rowOff>228601</xdr:rowOff>
    </xdr:to>
    <xdr:sp macro="[0]!go_to_saved_summary" textlink="">
      <xdr:nvSpPr>
        <xdr:cNvPr id="32" name="EditDataset">
          <a:extLst>
            <a:ext uri="{FF2B5EF4-FFF2-40B4-BE49-F238E27FC236}">
              <a16:creationId xmlns:a16="http://schemas.microsoft.com/office/drawing/2014/main" id="{00000000-0008-0000-0700-000020000000}"/>
            </a:ext>
          </a:extLst>
        </xdr:cNvPr>
        <xdr:cNvSpPr txBox="1"/>
      </xdr:nvSpPr>
      <xdr:spPr>
        <a:xfrm>
          <a:off x="5389283"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14941</xdr:colOff>
      <xdr:row>3</xdr:row>
      <xdr:rowOff>67235</xdr:rowOff>
    </xdr:from>
    <xdr:to>
      <xdr:col>3</xdr:col>
      <xdr:colOff>738789</xdr:colOff>
      <xdr:row>3</xdr:row>
      <xdr:rowOff>289216</xdr:rowOff>
    </xdr:to>
    <xdr:sp macro="[0]!PDFActiveSheet_Monthly" textlink="">
      <xdr:nvSpPr>
        <xdr:cNvPr id="20" name="EditDataset">
          <a:extLst>
            <a:ext uri="{FF2B5EF4-FFF2-40B4-BE49-F238E27FC236}">
              <a16:creationId xmlns:a16="http://schemas.microsoft.com/office/drawing/2014/main" id="{00000000-0008-0000-0700-000014000000}"/>
            </a:ext>
          </a:extLst>
        </xdr:cNvPr>
        <xdr:cNvSpPr txBox="1"/>
      </xdr:nvSpPr>
      <xdr:spPr>
        <a:xfrm>
          <a:off x="1411941" y="1337235"/>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239058</xdr:colOff>
      <xdr:row>8</xdr:row>
      <xdr:rowOff>387724</xdr:rowOff>
    </xdr:from>
    <xdr:to>
      <xdr:col>6</xdr:col>
      <xdr:colOff>82177</xdr:colOff>
      <xdr:row>8</xdr:row>
      <xdr:rowOff>3130924</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7</xdr:row>
      <xdr:rowOff>603250</xdr:rowOff>
    </xdr:from>
    <xdr:to>
      <xdr:col>14</xdr:col>
      <xdr:colOff>691696</xdr:colOff>
      <xdr:row>7</xdr:row>
      <xdr:rowOff>603250</xdr:rowOff>
    </xdr:to>
    <xdr:cxnSp macro="">
      <xdr:nvCxnSpPr>
        <xdr:cNvPr id="24" name="Straight Connector 23">
          <a:extLst>
            <a:ext uri="{FF2B5EF4-FFF2-40B4-BE49-F238E27FC236}">
              <a16:creationId xmlns:a16="http://schemas.microsoft.com/office/drawing/2014/main" id="{00000000-0008-0000-0800-000018000000}"/>
            </a:ext>
          </a:extLst>
        </xdr:cNvPr>
        <xdr:cNvCxnSpPr/>
      </xdr:nvCxnSpPr>
      <xdr:spPr>
        <a:xfrm>
          <a:off x="292100" y="3009900"/>
          <a:ext cx="16668296"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26" name="EditDataset">
          <a:extLst>
            <a:ext uri="{FF2B5EF4-FFF2-40B4-BE49-F238E27FC236}">
              <a16:creationId xmlns:a16="http://schemas.microsoft.com/office/drawing/2014/main" id="{00000000-0008-0000-0800-00001A000000}"/>
            </a:ext>
          </a:extLst>
        </xdr:cNvPr>
        <xdr:cNvSpPr txBox="1"/>
      </xdr:nvSpPr>
      <xdr:spPr>
        <a:xfrm>
          <a:off x="1621118"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29" name="EditDataset">
          <a:extLst>
            <a:ext uri="{FF2B5EF4-FFF2-40B4-BE49-F238E27FC236}">
              <a16:creationId xmlns:a16="http://schemas.microsoft.com/office/drawing/2014/main" id="{00000000-0008-0000-0800-00001D000000}"/>
            </a:ext>
          </a:extLst>
        </xdr:cNvPr>
        <xdr:cNvSpPr txBox="1"/>
      </xdr:nvSpPr>
      <xdr:spPr>
        <a:xfrm>
          <a:off x="261471"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30" name="ui_nav_page_3_2">
          <a:extLst>
            <a:ext uri="{FF2B5EF4-FFF2-40B4-BE49-F238E27FC236}">
              <a16:creationId xmlns:a16="http://schemas.microsoft.com/office/drawing/2014/main" id="{00000000-0008-0000-0800-00001E000000}"/>
            </a:ext>
          </a:extLst>
        </xdr:cNvPr>
        <xdr:cNvSpPr txBox="1"/>
      </xdr:nvSpPr>
      <xdr:spPr>
        <a:xfrm>
          <a:off x="300425" y="508000"/>
          <a:ext cx="1171762"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31" name="ui_nav_page_3_2">
          <a:extLst>
            <a:ext uri="{FF2B5EF4-FFF2-40B4-BE49-F238E27FC236}">
              <a16:creationId xmlns:a16="http://schemas.microsoft.com/office/drawing/2014/main" id="{00000000-0008-0000-0800-00001F000000}"/>
            </a:ext>
          </a:extLst>
        </xdr:cNvPr>
        <xdr:cNvSpPr txBox="1"/>
      </xdr:nvSpPr>
      <xdr:spPr>
        <a:xfrm>
          <a:off x="1465837" y="514350"/>
          <a:ext cx="1178112"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1</xdr:col>
      <xdr:colOff>59764</xdr:colOff>
      <xdr:row>1</xdr:row>
      <xdr:rowOff>366165</xdr:rowOff>
    </xdr:from>
    <xdr:to>
      <xdr:col>1</xdr:col>
      <xdr:colOff>1064187</xdr:colOff>
      <xdr:row>2</xdr:row>
      <xdr:rowOff>368354</xdr:rowOff>
    </xdr:to>
    <xdr:sp macro="[0]!go_to_Monthly_Digital_Summary" textlink="">
      <xdr:nvSpPr>
        <xdr:cNvPr id="40" name="ui_nav_page_3_2">
          <a:extLst>
            <a:ext uri="{FF2B5EF4-FFF2-40B4-BE49-F238E27FC236}">
              <a16:creationId xmlns:a16="http://schemas.microsoft.com/office/drawing/2014/main" id="{00000000-0008-0000-0800-000028000000}"/>
            </a:ext>
          </a:extLst>
        </xdr:cNvPr>
        <xdr:cNvSpPr txBox="1"/>
      </xdr:nvSpPr>
      <xdr:spPr>
        <a:xfrm>
          <a:off x="321235" y="874165"/>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1</xdr:col>
      <xdr:colOff>67235</xdr:colOff>
      <xdr:row>3</xdr:row>
      <xdr:rowOff>97117</xdr:rowOff>
    </xdr:from>
    <xdr:to>
      <xdr:col>1</xdr:col>
      <xdr:colOff>1125443</xdr:colOff>
      <xdr:row>3</xdr:row>
      <xdr:rowOff>316434</xdr:rowOff>
    </xdr:to>
    <xdr:sp macro="[0]!back_to_top_report" textlink="">
      <xdr:nvSpPr>
        <xdr:cNvPr id="23" name="EditDataset">
          <a:extLst>
            <a:ext uri="{FF2B5EF4-FFF2-40B4-BE49-F238E27FC236}">
              <a16:creationId xmlns:a16="http://schemas.microsoft.com/office/drawing/2014/main" id="{00000000-0008-0000-0800-000017000000}"/>
            </a:ext>
          </a:extLst>
        </xdr:cNvPr>
        <xdr:cNvSpPr txBox="1"/>
      </xdr:nvSpPr>
      <xdr:spPr>
        <a:xfrm>
          <a:off x="328706" y="1367117"/>
          <a:ext cx="1058208" cy="21931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0</xdr:colOff>
      <xdr:row>2</xdr:row>
      <xdr:rowOff>1119</xdr:rowOff>
    </xdr:from>
    <xdr:to>
      <xdr:col>2</xdr:col>
      <xdr:colOff>1004421</xdr:colOff>
      <xdr:row>3</xdr:row>
      <xdr:rowOff>2240</xdr:rowOff>
    </xdr:to>
    <xdr:sp macro="[0]!go_to_Monthly_Digital1" textlink="">
      <xdr:nvSpPr>
        <xdr:cNvPr id="22" name="ui_nav_page_3_2">
          <a:extLst>
            <a:ext uri="{FF2B5EF4-FFF2-40B4-BE49-F238E27FC236}">
              <a16:creationId xmlns:a16="http://schemas.microsoft.com/office/drawing/2014/main" id="{00000000-0008-0000-0800-000016000000}"/>
            </a:ext>
          </a:extLst>
        </xdr:cNvPr>
        <xdr:cNvSpPr txBox="1"/>
      </xdr:nvSpPr>
      <xdr:spPr>
        <a:xfrm>
          <a:off x="1426882" y="890119"/>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6</xdr:col>
      <xdr:colOff>170326</xdr:colOff>
      <xdr:row>2</xdr:row>
      <xdr:rowOff>8590</xdr:rowOff>
    </xdr:from>
    <xdr:to>
      <xdr:col>7</xdr:col>
      <xdr:colOff>170325</xdr:colOff>
      <xdr:row>3</xdr:row>
      <xdr:rowOff>2240</xdr:rowOff>
    </xdr:to>
    <xdr:sp macro="[0]!go_to_Monthly_Digital3" textlink="">
      <xdr:nvSpPr>
        <xdr:cNvPr id="37" name="ui_nav_page_3_2">
          <a:extLst>
            <a:ext uri="{FF2B5EF4-FFF2-40B4-BE49-F238E27FC236}">
              <a16:creationId xmlns:a16="http://schemas.microsoft.com/office/drawing/2014/main" id="{00000000-0008-0000-0800-000025000000}"/>
            </a:ext>
          </a:extLst>
        </xdr:cNvPr>
        <xdr:cNvSpPr txBox="1"/>
      </xdr:nvSpPr>
      <xdr:spPr>
        <a:xfrm>
          <a:off x="6258855" y="897590"/>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1116102</xdr:colOff>
      <xdr:row>2</xdr:row>
      <xdr:rowOff>29883</xdr:rowOff>
    </xdr:from>
    <xdr:to>
      <xdr:col>7</xdr:col>
      <xdr:colOff>1116101</xdr:colOff>
      <xdr:row>2</xdr:row>
      <xdr:rowOff>368301</xdr:rowOff>
    </xdr:to>
    <xdr:sp macro="[0]!go_to_Monthly_Digital4" textlink="">
      <xdr:nvSpPr>
        <xdr:cNvPr id="38" name="ui_nav_page_3_2">
          <a:extLst>
            <a:ext uri="{FF2B5EF4-FFF2-40B4-BE49-F238E27FC236}">
              <a16:creationId xmlns:a16="http://schemas.microsoft.com/office/drawing/2014/main" id="{00000000-0008-0000-0800-000026000000}"/>
            </a:ext>
          </a:extLst>
        </xdr:cNvPr>
        <xdr:cNvSpPr txBox="1"/>
      </xdr:nvSpPr>
      <xdr:spPr>
        <a:xfrm>
          <a:off x="7204631" y="918883"/>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PODCAST</a:t>
          </a:r>
        </a:p>
      </xdr:txBody>
    </xdr:sp>
    <xdr:clientData/>
  </xdr:twoCellAnchor>
  <xdr:twoCellAnchor>
    <xdr:from>
      <xdr:col>7</xdr:col>
      <xdr:colOff>1048864</xdr:colOff>
      <xdr:row>2</xdr:row>
      <xdr:rowOff>2243</xdr:rowOff>
    </xdr:from>
    <xdr:to>
      <xdr:col>9</xdr:col>
      <xdr:colOff>837821</xdr:colOff>
      <xdr:row>2</xdr:row>
      <xdr:rowOff>378387</xdr:rowOff>
    </xdr:to>
    <xdr:sp macro="[0]!go_to_Monthly_Digital5" textlink="">
      <xdr:nvSpPr>
        <xdr:cNvPr id="39" name="ui_nav_page_3_2">
          <a:extLst>
            <a:ext uri="{FF2B5EF4-FFF2-40B4-BE49-F238E27FC236}">
              <a16:creationId xmlns:a16="http://schemas.microsoft.com/office/drawing/2014/main" id="{00000000-0008-0000-0800-000027000000}"/>
            </a:ext>
          </a:extLst>
        </xdr:cNvPr>
        <xdr:cNvSpPr txBox="1"/>
      </xdr:nvSpPr>
      <xdr:spPr>
        <a:xfrm>
          <a:off x="8302805" y="891243"/>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a:t>
          </a:r>
        </a:p>
      </xdr:txBody>
    </xdr:sp>
    <xdr:clientData/>
  </xdr:twoCellAnchor>
  <xdr:twoCellAnchor>
    <xdr:from>
      <xdr:col>3</xdr:col>
      <xdr:colOff>104106</xdr:colOff>
      <xdr:row>2</xdr:row>
      <xdr:rowOff>1</xdr:rowOff>
    </xdr:from>
    <xdr:to>
      <xdr:col>3</xdr:col>
      <xdr:colOff>1108527</xdr:colOff>
      <xdr:row>3</xdr:row>
      <xdr:rowOff>1122</xdr:rowOff>
    </xdr:to>
    <xdr:sp macro="[0]!go_to_Monthly_Digital1_2" textlink="">
      <xdr:nvSpPr>
        <xdr:cNvPr id="41" name="ui_nav_page_3_2">
          <a:extLst>
            <a:ext uri="{FF2B5EF4-FFF2-40B4-BE49-F238E27FC236}">
              <a16:creationId xmlns:a16="http://schemas.microsoft.com/office/drawing/2014/main" id="{00000000-0008-0000-0800-000029000000}"/>
            </a:ext>
          </a:extLst>
        </xdr:cNvPr>
        <xdr:cNvSpPr txBox="1"/>
      </xdr:nvSpPr>
      <xdr:spPr>
        <a:xfrm>
          <a:off x="2696400" y="889001"/>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119048</xdr:colOff>
      <xdr:row>2</xdr:row>
      <xdr:rowOff>0</xdr:rowOff>
    </xdr:from>
    <xdr:to>
      <xdr:col>5</xdr:col>
      <xdr:colOff>106347</xdr:colOff>
      <xdr:row>2</xdr:row>
      <xdr:rowOff>374650</xdr:rowOff>
    </xdr:to>
    <xdr:sp macro="[0]!go_to_Monthly_Digital2" textlink="">
      <xdr:nvSpPr>
        <xdr:cNvPr id="42" name="ui_nav_page_3_2">
          <a:extLst>
            <a:ext uri="{FF2B5EF4-FFF2-40B4-BE49-F238E27FC236}">
              <a16:creationId xmlns:a16="http://schemas.microsoft.com/office/drawing/2014/main" id="{00000000-0008-0000-0800-00002A000000}"/>
            </a:ext>
          </a:extLst>
        </xdr:cNvPr>
        <xdr:cNvSpPr txBox="1"/>
      </xdr:nvSpPr>
      <xdr:spPr>
        <a:xfrm>
          <a:off x="3876754"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253518</xdr:colOff>
      <xdr:row>2</xdr:row>
      <xdr:rowOff>7471</xdr:rowOff>
    </xdr:from>
    <xdr:to>
      <xdr:col>6</xdr:col>
      <xdr:colOff>240818</xdr:colOff>
      <xdr:row>3</xdr:row>
      <xdr:rowOff>1121</xdr:rowOff>
    </xdr:to>
    <xdr:sp macro="[0]!go_to_Monthly_Digital2_2" textlink="">
      <xdr:nvSpPr>
        <xdr:cNvPr id="43" name="ui_nav_page_3_2">
          <a:extLst>
            <a:ext uri="{FF2B5EF4-FFF2-40B4-BE49-F238E27FC236}">
              <a16:creationId xmlns:a16="http://schemas.microsoft.com/office/drawing/2014/main" id="{00000000-0008-0000-0800-00002B000000}"/>
            </a:ext>
          </a:extLst>
        </xdr:cNvPr>
        <xdr:cNvSpPr txBox="1"/>
      </xdr:nvSpPr>
      <xdr:spPr>
        <a:xfrm>
          <a:off x="5176636"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3</xdr:col>
      <xdr:colOff>388471</xdr:colOff>
      <xdr:row>0</xdr:row>
      <xdr:rowOff>0</xdr:rowOff>
    </xdr:from>
    <xdr:to>
      <xdr:col>5</xdr:col>
      <xdr:colOff>403412</xdr:colOff>
      <xdr:row>0</xdr:row>
      <xdr:rowOff>231589</xdr:rowOff>
    </xdr:to>
    <xdr:sp macro="[0]!go_to_summary_template" textlink="">
      <xdr:nvSpPr>
        <xdr:cNvPr id="32" name="EditDataset">
          <a:extLst>
            <a:ext uri="{FF2B5EF4-FFF2-40B4-BE49-F238E27FC236}">
              <a16:creationId xmlns:a16="http://schemas.microsoft.com/office/drawing/2014/main" id="{00000000-0008-0000-0800-000020000000}"/>
            </a:ext>
          </a:extLst>
        </xdr:cNvPr>
        <xdr:cNvSpPr txBox="1"/>
      </xdr:nvSpPr>
      <xdr:spPr>
        <a:xfrm>
          <a:off x="298076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458694</xdr:colOff>
      <xdr:row>0</xdr:row>
      <xdr:rowOff>0</xdr:rowOff>
    </xdr:from>
    <xdr:to>
      <xdr:col>7</xdr:col>
      <xdr:colOff>433296</xdr:colOff>
      <xdr:row>0</xdr:row>
      <xdr:rowOff>228601</xdr:rowOff>
    </xdr:to>
    <xdr:sp macro="[0]!go_to_saved_summary" textlink="">
      <xdr:nvSpPr>
        <xdr:cNvPr id="33" name="EditDataset">
          <a:extLst>
            <a:ext uri="{FF2B5EF4-FFF2-40B4-BE49-F238E27FC236}">
              <a16:creationId xmlns:a16="http://schemas.microsoft.com/office/drawing/2014/main" id="{00000000-0008-0000-0800-000021000000}"/>
            </a:ext>
          </a:extLst>
        </xdr:cNvPr>
        <xdr:cNvSpPr txBox="1"/>
      </xdr:nvSpPr>
      <xdr:spPr>
        <a:xfrm>
          <a:off x="538181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59765</xdr:colOff>
      <xdr:row>3</xdr:row>
      <xdr:rowOff>82176</xdr:rowOff>
    </xdr:from>
    <xdr:to>
      <xdr:col>3</xdr:col>
      <xdr:colOff>783613</xdr:colOff>
      <xdr:row>3</xdr:row>
      <xdr:rowOff>304157</xdr:rowOff>
    </xdr:to>
    <xdr:sp macro="[0]!PDFActiveSheet_Monthly" textlink="">
      <xdr:nvSpPr>
        <xdr:cNvPr id="20" name="EditDataset">
          <a:extLst>
            <a:ext uri="{FF2B5EF4-FFF2-40B4-BE49-F238E27FC236}">
              <a16:creationId xmlns:a16="http://schemas.microsoft.com/office/drawing/2014/main" id="{00000000-0008-0000-0800-000014000000}"/>
            </a:ext>
          </a:extLst>
        </xdr:cNvPr>
        <xdr:cNvSpPr txBox="1"/>
      </xdr:nvSpPr>
      <xdr:spPr>
        <a:xfrm>
          <a:off x="1456765" y="1352176"/>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191433</xdr:colOff>
      <xdr:row>8</xdr:row>
      <xdr:rowOff>806247</xdr:rowOff>
    </xdr:from>
    <xdr:to>
      <xdr:col>6</xdr:col>
      <xdr:colOff>27214</xdr:colOff>
      <xdr:row>9</xdr:row>
      <xdr:rowOff>19865</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597479</xdr:colOff>
      <xdr:row>15</xdr:row>
      <xdr:rowOff>608345</xdr:rowOff>
    </xdr:from>
    <xdr:to>
      <xdr:col>15</xdr:col>
      <xdr:colOff>311729</xdr:colOff>
      <xdr:row>38</xdr:row>
      <xdr:rowOff>103910</xdr:rowOff>
    </xdr:to>
    <xdr:graphicFrame macro="">
      <xdr:nvGraphicFramePr>
        <xdr:cNvPr id="8" name="engagement_types">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242456</xdr:colOff>
      <xdr:row>15</xdr:row>
      <xdr:rowOff>600365</xdr:rowOff>
    </xdr:from>
    <xdr:to>
      <xdr:col>8</xdr:col>
      <xdr:colOff>323272</xdr:colOff>
      <xdr:row>38</xdr:row>
      <xdr:rowOff>92364</xdr:rowOff>
    </xdr:to>
    <xdr:graphicFrame macro="">
      <xdr:nvGraphicFramePr>
        <xdr:cNvPr id="9" name="engagement_topic">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921259</xdr:colOff>
      <xdr:row>8</xdr:row>
      <xdr:rowOff>452982</xdr:rowOff>
    </xdr:from>
    <xdr:to>
      <xdr:col>15</xdr:col>
      <xdr:colOff>323274</xdr:colOff>
      <xdr:row>12</xdr:row>
      <xdr:rowOff>0</xdr:rowOff>
    </xdr:to>
    <xdr:graphicFrame macro="">
      <xdr:nvGraphicFramePr>
        <xdr:cNvPr id="10" name="most_used_channels">
          <a:extLst>
            <a:ext uri="{FF2B5EF4-FFF2-40B4-BE49-F238E27FC236}">
              <a16:creationId xmlns:a16="http://schemas.microsoft.com/office/drawing/2014/main" id="{00000000-0008-0000-09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602016</xdr:colOff>
      <xdr:row>8</xdr:row>
      <xdr:rowOff>454848</xdr:rowOff>
    </xdr:from>
    <xdr:to>
      <xdr:col>10</xdr:col>
      <xdr:colOff>588820</xdr:colOff>
      <xdr:row>12</xdr:row>
      <xdr:rowOff>1</xdr:rowOff>
    </xdr:to>
    <xdr:graphicFrame macro="">
      <xdr:nvGraphicFramePr>
        <xdr:cNvPr id="11" name="cips_yesno">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57729</xdr:colOff>
      <xdr:row>15</xdr:row>
      <xdr:rowOff>103908</xdr:rowOff>
    </xdr:from>
    <xdr:to>
      <xdr:col>4</xdr:col>
      <xdr:colOff>611910</xdr:colOff>
      <xdr:row>15</xdr:row>
      <xdr:rowOff>542635</xdr:rowOff>
    </xdr:to>
    <xdr:sp macro="" textlink="">
      <xdr:nvSpPr>
        <xdr:cNvPr id="12" name="ui_nav_page_3_2">
          <a:extLst>
            <a:ext uri="{FF2B5EF4-FFF2-40B4-BE49-F238E27FC236}">
              <a16:creationId xmlns:a16="http://schemas.microsoft.com/office/drawing/2014/main" id="{00000000-0008-0000-0900-00000C000000}"/>
            </a:ext>
          </a:extLst>
        </xdr:cNvPr>
        <xdr:cNvSpPr txBox="1"/>
      </xdr:nvSpPr>
      <xdr:spPr>
        <a:xfrm>
          <a:off x="318079" y="8365258"/>
          <a:ext cx="4040331" cy="43872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l"/>
          <a:r>
            <a:rPr lang="en-GB" sz="2000" b="1">
              <a:solidFill>
                <a:sysClr val="windowText" lastClr="000000"/>
              </a:solidFill>
            </a:rPr>
            <a:t>Engagements per Topic</a:t>
          </a:r>
        </a:p>
      </xdr:txBody>
    </xdr:sp>
    <xdr:clientData/>
  </xdr:twoCellAnchor>
  <xdr:twoCellAnchor>
    <xdr:from>
      <xdr:col>8</xdr:col>
      <xdr:colOff>600362</xdr:colOff>
      <xdr:row>15</xdr:row>
      <xdr:rowOff>92363</xdr:rowOff>
    </xdr:from>
    <xdr:to>
      <xdr:col>11</xdr:col>
      <xdr:colOff>623453</xdr:colOff>
      <xdr:row>15</xdr:row>
      <xdr:rowOff>531090</xdr:rowOff>
    </xdr:to>
    <xdr:sp macro="" textlink="">
      <xdr:nvSpPr>
        <xdr:cNvPr id="13" name="ui_nav_page_3_2">
          <a:extLst>
            <a:ext uri="{FF2B5EF4-FFF2-40B4-BE49-F238E27FC236}">
              <a16:creationId xmlns:a16="http://schemas.microsoft.com/office/drawing/2014/main" id="{00000000-0008-0000-0900-00000D000000}"/>
            </a:ext>
          </a:extLst>
        </xdr:cNvPr>
        <xdr:cNvSpPr txBox="1"/>
      </xdr:nvSpPr>
      <xdr:spPr>
        <a:xfrm>
          <a:off x="8918862" y="8353713"/>
          <a:ext cx="4048991" cy="43872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l"/>
          <a:r>
            <a:rPr lang="en-GB" sz="2000" b="1">
              <a:solidFill>
                <a:sysClr val="windowText" lastClr="000000"/>
              </a:solidFill>
            </a:rPr>
            <a:t>Engagement Types</a:t>
          </a:r>
        </a:p>
      </xdr:txBody>
    </xdr:sp>
    <xdr:clientData/>
  </xdr:twoCellAnchor>
  <xdr:twoCellAnchor>
    <xdr:from>
      <xdr:col>10</xdr:col>
      <xdr:colOff>851189</xdr:colOff>
      <xdr:row>7</xdr:row>
      <xdr:rowOff>752858</xdr:rowOff>
    </xdr:from>
    <xdr:to>
      <xdr:col>15</xdr:col>
      <xdr:colOff>335642</xdr:colOff>
      <xdr:row>8</xdr:row>
      <xdr:rowOff>360312</xdr:rowOff>
    </xdr:to>
    <xdr:sp macro="" textlink="">
      <xdr:nvSpPr>
        <xdr:cNvPr id="14" name="ui_nav_page_3_2">
          <a:extLst>
            <a:ext uri="{FF2B5EF4-FFF2-40B4-BE49-F238E27FC236}">
              <a16:creationId xmlns:a16="http://schemas.microsoft.com/office/drawing/2014/main" id="{00000000-0008-0000-0900-00000E000000}"/>
            </a:ext>
          </a:extLst>
        </xdr:cNvPr>
        <xdr:cNvSpPr txBox="1"/>
      </xdr:nvSpPr>
      <xdr:spPr>
        <a:xfrm>
          <a:off x="11954618" y="3283787"/>
          <a:ext cx="5099667" cy="43295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2000" b="1">
              <a:solidFill>
                <a:schemeClr val="dk1"/>
              </a:solidFill>
              <a:effectLst/>
              <a:latin typeface="+mn-lt"/>
              <a:ea typeface="+mn-ea"/>
              <a:cs typeface="+mn-cs"/>
            </a:rPr>
            <a:t>Channel</a:t>
          </a:r>
          <a:r>
            <a:rPr lang="en-GB" sz="2000" b="1" baseline="0">
              <a:solidFill>
                <a:schemeClr val="dk1"/>
              </a:solidFill>
              <a:effectLst/>
              <a:latin typeface="+mn-lt"/>
              <a:ea typeface="+mn-ea"/>
              <a:cs typeface="+mn-cs"/>
            </a:rPr>
            <a:t>s </a:t>
          </a:r>
          <a:r>
            <a:rPr lang="en-GB" sz="2000" b="1">
              <a:solidFill>
                <a:schemeClr val="dk1"/>
              </a:solidFill>
              <a:effectLst/>
              <a:latin typeface="+mn-lt"/>
              <a:ea typeface="+mn-ea"/>
              <a:cs typeface="+mn-cs"/>
            </a:rPr>
            <a:t>with Highest Engagements</a:t>
          </a:r>
          <a:endParaRPr lang="en-GB" sz="2000">
            <a:effectLst/>
          </a:endParaRPr>
        </a:p>
        <a:p>
          <a:pPr algn="ctr"/>
          <a:endParaRPr lang="en-GB" sz="2000" b="1">
            <a:solidFill>
              <a:sysClr val="windowText" lastClr="000000"/>
            </a:solidFill>
          </a:endParaRPr>
        </a:p>
      </xdr:txBody>
    </xdr:sp>
    <xdr:clientData/>
  </xdr:twoCellAnchor>
  <xdr:twoCellAnchor>
    <xdr:from>
      <xdr:col>6</xdr:col>
      <xdr:colOff>612588</xdr:colOff>
      <xdr:row>7</xdr:row>
      <xdr:rowOff>812801</xdr:rowOff>
    </xdr:from>
    <xdr:to>
      <xdr:col>10</xdr:col>
      <xdr:colOff>582705</xdr:colOff>
      <xdr:row>8</xdr:row>
      <xdr:rowOff>357910</xdr:rowOff>
    </xdr:to>
    <xdr:sp macro="" textlink="">
      <xdr:nvSpPr>
        <xdr:cNvPr id="15" name="ui_nav_page_3_2">
          <a:extLst>
            <a:ext uri="{FF2B5EF4-FFF2-40B4-BE49-F238E27FC236}">
              <a16:creationId xmlns:a16="http://schemas.microsoft.com/office/drawing/2014/main" id="{00000000-0008-0000-0900-00000F000000}"/>
            </a:ext>
          </a:extLst>
        </xdr:cNvPr>
        <xdr:cNvSpPr txBox="1"/>
      </xdr:nvSpPr>
      <xdr:spPr>
        <a:xfrm>
          <a:off x="6611470" y="3345330"/>
          <a:ext cx="5065059" cy="37434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2000" b="1">
              <a:solidFill>
                <a:schemeClr val="dk1"/>
              </a:solidFill>
              <a:effectLst/>
              <a:latin typeface="+mn-lt"/>
              <a:ea typeface="+mn-ea"/>
              <a:cs typeface="+mn-cs"/>
            </a:rPr>
            <a:t>Engagements by CIPS Target Stakeholders</a:t>
          </a:r>
          <a:endParaRPr lang="en-GB" sz="4000">
            <a:effectLst/>
          </a:endParaRPr>
        </a:p>
      </xdr:txBody>
    </xdr:sp>
    <xdr:clientData/>
  </xdr:twoCellAnchor>
  <xdr:twoCellAnchor>
    <xdr:from>
      <xdr:col>1</xdr:col>
      <xdr:colOff>0</xdr:colOff>
      <xdr:row>7</xdr:row>
      <xdr:rowOff>577272</xdr:rowOff>
    </xdr:from>
    <xdr:to>
      <xdr:col>15</xdr:col>
      <xdr:colOff>1008530</xdr:colOff>
      <xdr:row>7</xdr:row>
      <xdr:rowOff>577272</xdr:rowOff>
    </xdr:to>
    <xdr:cxnSp macro="">
      <xdr:nvCxnSpPr>
        <xdr:cNvPr id="32" name="Straight Connector 31">
          <a:extLst>
            <a:ext uri="{FF2B5EF4-FFF2-40B4-BE49-F238E27FC236}">
              <a16:creationId xmlns:a16="http://schemas.microsoft.com/office/drawing/2014/main" id="{00000000-0008-0000-0900-000020000000}"/>
            </a:ext>
          </a:extLst>
        </xdr:cNvPr>
        <xdr:cNvCxnSpPr/>
      </xdr:nvCxnSpPr>
      <xdr:spPr>
        <a:xfrm>
          <a:off x="261471" y="3109801"/>
          <a:ext cx="17630588"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34" name="EditDataset">
          <a:extLst>
            <a:ext uri="{FF2B5EF4-FFF2-40B4-BE49-F238E27FC236}">
              <a16:creationId xmlns:a16="http://schemas.microsoft.com/office/drawing/2014/main" id="{00000000-0008-0000-0900-000022000000}"/>
            </a:ext>
          </a:extLst>
        </xdr:cNvPr>
        <xdr:cNvSpPr txBox="1"/>
      </xdr:nvSpPr>
      <xdr:spPr>
        <a:xfrm>
          <a:off x="1621118"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37" name="EditDataset">
          <a:extLst>
            <a:ext uri="{FF2B5EF4-FFF2-40B4-BE49-F238E27FC236}">
              <a16:creationId xmlns:a16="http://schemas.microsoft.com/office/drawing/2014/main" id="{00000000-0008-0000-0900-000025000000}"/>
            </a:ext>
          </a:extLst>
        </xdr:cNvPr>
        <xdr:cNvSpPr txBox="1"/>
      </xdr:nvSpPr>
      <xdr:spPr>
        <a:xfrm>
          <a:off x="261471"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38954</xdr:colOff>
      <xdr:row>1</xdr:row>
      <xdr:rowOff>0</xdr:rowOff>
    </xdr:from>
    <xdr:to>
      <xdr:col>2</xdr:col>
      <xdr:colOff>45305</xdr:colOff>
      <xdr:row>2</xdr:row>
      <xdr:rowOff>0</xdr:rowOff>
    </xdr:to>
    <xdr:sp macro="[0]!go_to_Monthly_Digital_Summary" textlink="">
      <xdr:nvSpPr>
        <xdr:cNvPr id="38" name="ui_nav_page_3_2">
          <a:extLst>
            <a:ext uri="{FF2B5EF4-FFF2-40B4-BE49-F238E27FC236}">
              <a16:creationId xmlns:a16="http://schemas.microsoft.com/office/drawing/2014/main" id="{00000000-0008-0000-0900-000026000000}"/>
            </a:ext>
          </a:extLst>
        </xdr:cNvPr>
        <xdr:cNvSpPr txBox="1"/>
      </xdr:nvSpPr>
      <xdr:spPr>
        <a:xfrm>
          <a:off x="300425" y="508000"/>
          <a:ext cx="1171762" cy="381000"/>
        </a:xfrm>
        <a:prstGeom prst="rect">
          <a:avLst/>
        </a:prstGeom>
        <a:solidFill>
          <a:srgbClr val="82151A"/>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MONTHLY</a:t>
          </a:r>
        </a:p>
      </xdr:txBody>
    </xdr:sp>
    <xdr:clientData/>
  </xdr:twoCellAnchor>
  <xdr:twoCellAnchor>
    <xdr:from>
      <xdr:col>2</xdr:col>
      <xdr:colOff>38955</xdr:colOff>
      <xdr:row>1</xdr:row>
      <xdr:rowOff>6350</xdr:rowOff>
    </xdr:from>
    <xdr:to>
      <xdr:col>3</xdr:col>
      <xdr:colOff>51655</xdr:colOff>
      <xdr:row>1</xdr:row>
      <xdr:rowOff>355600</xdr:rowOff>
    </xdr:to>
    <xdr:sp macro="[0]!go_to_Yearly_Digital1" textlink="">
      <xdr:nvSpPr>
        <xdr:cNvPr id="39" name="ui_nav_page_3_2">
          <a:extLst>
            <a:ext uri="{FF2B5EF4-FFF2-40B4-BE49-F238E27FC236}">
              <a16:creationId xmlns:a16="http://schemas.microsoft.com/office/drawing/2014/main" id="{00000000-0008-0000-0900-000027000000}"/>
            </a:ext>
          </a:extLst>
        </xdr:cNvPr>
        <xdr:cNvSpPr txBox="1"/>
      </xdr:nvSpPr>
      <xdr:spPr>
        <a:xfrm>
          <a:off x="1465837" y="514350"/>
          <a:ext cx="1178112" cy="34925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YEARLY</a:t>
          </a:r>
        </a:p>
      </xdr:txBody>
    </xdr:sp>
    <xdr:clientData/>
  </xdr:twoCellAnchor>
  <xdr:twoCellAnchor>
    <xdr:from>
      <xdr:col>1</xdr:col>
      <xdr:colOff>59764</xdr:colOff>
      <xdr:row>1</xdr:row>
      <xdr:rowOff>366164</xdr:rowOff>
    </xdr:from>
    <xdr:to>
      <xdr:col>1</xdr:col>
      <xdr:colOff>1064187</xdr:colOff>
      <xdr:row>2</xdr:row>
      <xdr:rowOff>368353</xdr:rowOff>
    </xdr:to>
    <xdr:sp macro="[0]!go_to_Monthly_Digital_Summary" textlink="">
      <xdr:nvSpPr>
        <xdr:cNvPr id="48" name="ui_nav_page_3_2">
          <a:extLst>
            <a:ext uri="{FF2B5EF4-FFF2-40B4-BE49-F238E27FC236}">
              <a16:creationId xmlns:a16="http://schemas.microsoft.com/office/drawing/2014/main" id="{00000000-0008-0000-0900-000030000000}"/>
            </a:ext>
          </a:extLst>
        </xdr:cNvPr>
        <xdr:cNvSpPr txBox="1"/>
      </xdr:nvSpPr>
      <xdr:spPr>
        <a:xfrm>
          <a:off x="321235" y="874164"/>
          <a:ext cx="1004423" cy="3831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SUMMARY</a:t>
          </a:r>
        </a:p>
      </xdr:txBody>
    </xdr:sp>
    <xdr:clientData/>
  </xdr:twoCellAnchor>
  <xdr:twoCellAnchor>
    <xdr:from>
      <xdr:col>1</xdr:col>
      <xdr:colOff>14941</xdr:colOff>
      <xdr:row>3</xdr:row>
      <xdr:rowOff>89647</xdr:rowOff>
    </xdr:from>
    <xdr:to>
      <xdr:col>1</xdr:col>
      <xdr:colOff>1073149</xdr:colOff>
      <xdr:row>3</xdr:row>
      <xdr:rowOff>308964</xdr:rowOff>
    </xdr:to>
    <xdr:sp macro="[0]!back_to_top_report" textlink="">
      <xdr:nvSpPr>
        <xdr:cNvPr id="31" name="EditDataset">
          <a:extLst>
            <a:ext uri="{FF2B5EF4-FFF2-40B4-BE49-F238E27FC236}">
              <a16:creationId xmlns:a16="http://schemas.microsoft.com/office/drawing/2014/main" id="{00000000-0008-0000-0900-00001F000000}"/>
            </a:ext>
          </a:extLst>
        </xdr:cNvPr>
        <xdr:cNvSpPr txBox="1"/>
      </xdr:nvSpPr>
      <xdr:spPr>
        <a:xfrm>
          <a:off x="276412" y="1359647"/>
          <a:ext cx="1058208" cy="21931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0</xdr:colOff>
      <xdr:row>2</xdr:row>
      <xdr:rowOff>1119</xdr:rowOff>
    </xdr:from>
    <xdr:to>
      <xdr:col>2</xdr:col>
      <xdr:colOff>1004421</xdr:colOff>
      <xdr:row>3</xdr:row>
      <xdr:rowOff>2240</xdr:rowOff>
    </xdr:to>
    <xdr:sp macro="[0]!go_to_Monthly_Digital1" textlink="">
      <xdr:nvSpPr>
        <xdr:cNvPr id="30" name="ui_nav_page_3_2">
          <a:extLst>
            <a:ext uri="{FF2B5EF4-FFF2-40B4-BE49-F238E27FC236}">
              <a16:creationId xmlns:a16="http://schemas.microsoft.com/office/drawing/2014/main" id="{00000000-0008-0000-0900-00001E000000}"/>
            </a:ext>
          </a:extLst>
        </xdr:cNvPr>
        <xdr:cNvSpPr txBox="1"/>
      </xdr:nvSpPr>
      <xdr:spPr>
        <a:xfrm>
          <a:off x="1426882" y="890119"/>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a:t>
          </a:r>
        </a:p>
      </xdr:txBody>
    </xdr:sp>
    <xdr:clientData/>
  </xdr:twoCellAnchor>
  <xdr:twoCellAnchor>
    <xdr:from>
      <xdr:col>6</xdr:col>
      <xdr:colOff>170326</xdr:colOff>
      <xdr:row>2</xdr:row>
      <xdr:rowOff>8590</xdr:rowOff>
    </xdr:from>
    <xdr:to>
      <xdr:col>7</xdr:col>
      <xdr:colOff>170325</xdr:colOff>
      <xdr:row>3</xdr:row>
      <xdr:rowOff>2240</xdr:rowOff>
    </xdr:to>
    <xdr:sp macro="[0]!go_to_Monthly_Digital3" textlink="">
      <xdr:nvSpPr>
        <xdr:cNvPr id="45" name="ui_nav_page_3_2">
          <a:extLst>
            <a:ext uri="{FF2B5EF4-FFF2-40B4-BE49-F238E27FC236}">
              <a16:creationId xmlns:a16="http://schemas.microsoft.com/office/drawing/2014/main" id="{00000000-0008-0000-0900-00002D000000}"/>
            </a:ext>
          </a:extLst>
        </xdr:cNvPr>
        <xdr:cNvSpPr txBox="1"/>
      </xdr:nvSpPr>
      <xdr:spPr>
        <a:xfrm>
          <a:off x="6258855" y="897590"/>
          <a:ext cx="11654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1116102</xdr:colOff>
      <xdr:row>2</xdr:row>
      <xdr:rowOff>29883</xdr:rowOff>
    </xdr:from>
    <xdr:to>
      <xdr:col>8</xdr:col>
      <xdr:colOff>32866</xdr:colOff>
      <xdr:row>2</xdr:row>
      <xdr:rowOff>368301</xdr:rowOff>
    </xdr:to>
    <xdr:sp macro="[0]!go_to_Monthly_Digital4" textlink="">
      <xdr:nvSpPr>
        <xdr:cNvPr id="46" name="ui_nav_page_3_2">
          <a:extLst>
            <a:ext uri="{FF2B5EF4-FFF2-40B4-BE49-F238E27FC236}">
              <a16:creationId xmlns:a16="http://schemas.microsoft.com/office/drawing/2014/main" id="{00000000-0008-0000-0900-00002E000000}"/>
            </a:ext>
          </a:extLst>
        </xdr:cNvPr>
        <xdr:cNvSpPr txBox="1"/>
      </xdr:nvSpPr>
      <xdr:spPr>
        <a:xfrm>
          <a:off x="7204631" y="918883"/>
          <a:ext cx="1165411" cy="3384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7</xdr:col>
      <xdr:colOff>1048864</xdr:colOff>
      <xdr:row>2</xdr:row>
      <xdr:rowOff>2243</xdr:rowOff>
    </xdr:from>
    <xdr:to>
      <xdr:col>9</xdr:col>
      <xdr:colOff>1278586</xdr:colOff>
      <xdr:row>2</xdr:row>
      <xdr:rowOff>378387</xdr:rowOff>
    </xdr:to>
    <xdr:sp macro="[0]!go_to_Monthly_Digital5" textlink="">
      <xdr:nvSpPr>
        <xdr:cNvPr id="47" name="ui_nav_page_3_2">
          <a:extLst>
            <a:ext uri="{FF2B5EF4-FFF2-40B4-BE49-F238E27FC236}">
              <a16:creationId xmlns:a16="http://schemas.microsoft.com/office/drawing/2014/main" id="{00000000-0008-0000-0900-00002F000000}"/>
            </a:ext>
          </a:extLst>
        </xdr:cNvPr>
        <xdr:cNvSpPr txBox="1"/>
      </xdr:nvSpPr>
      <xdr:spPr>
        <a:xfrm>
          <a:off x="8302805" y="891243"/>
          <a:ext cx="2784663"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SOSMED STAKEHOLDERS ENGAGEMENT</a:t>
          </a:r>
        </a:p>
      </xdr:txBody>
    </xdr:sp>
    <xdr:clientData/>
  </xdr:twoCellAnchor>
  <xdr:twoCellAnchor>
    <xdr:from>
      <xdr:col>3</xdr:col>
      <xdr:colOff>104106</xdr:colOff>
      <xdr:row>2</xdr:row>
      <xdr:rowOff>1</xdr:rowOff>
    </xdr:from>
    <xdr:to>
      <xdr:col>3</xdr:col>
      <xdr:colOff>1108527</xdr:colOff>
      <xdr:row>3</xdr:row>
      <xdr:rowOff>1122</xdr:rowOff>
    </xdr:to>
    <xdr:sp macro="[0]!go_to_Monthly_Digital1_2" textlink="">
      <xdr:nvSpPr>
        <xdr:cNvPr id="49" name="ui_nav_page_3_2">
          <a:extLst>
            <a:ext uri="{FF2B5EF4-FFF2-40B4-BE49-F238E27FC236}">
              <a16:creationId xmlns:a16="http://schemas.microsoft.com/office/drawing/2014/main" id="{00000000-0008-0000-0900-000031000000}"/>
            </a:ext>
          </a:extLst>
        </xdr:cNvPr>
        <xdr:cNvSpPr txBox="1"/>
      </xdr:nvSpPr>
      <xdr:spPr>
        <a:xfrm>
          <a:off x="2696400" y="889001"/>
          <a:ext cx="1004421" cy="38212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a:t>
          </a:r>
        </a:p>
      </xdr:txBody>
    </xdr:sp>
    <xdr:clientData/>
  </xdr:twoCellAnchor>
  <xdr:twoCellAnchor>
    <xdr:from>
      <xdr:col>4</xdr:col>
      <xdr:colOff>119048</xdr:colOff>
      <xdr:row>2</xdr:row>
      <xdr:rowOff>0</xdr:rowOff>
    </xdr:from>
    <xdr:to>
      <xdr:col>5</xdr:col>
      <xdr:colOff>106347</xdr:colOff>
      <xdr:row>2</xdr:row>
      <xdr:rowOff>374650</xdr:rowOff>
    </xdr:to>
    <xdr:sp macro="[0]!go_to_Monthly_Digital2" textlink="">
      <xdr:nvSpPr>
        <xdr:cNvPr id="50" name="ui_nav_page_3_2">
          <a:extLst>
            <a:ext uri="{FF2B5EF4-FFF2-40B4-BE49-F238E27FC236}">
              <a16:creationId xmlns:a16="http://schemas.microsoft.com/office/drawing/2014/main" id="{00000000-0008-0000-0900-000032000000}"/>
            </a:ext>
          </a:extLst>
        </xdr:cNvPr>
        <xdr:cNvSpPr txBox="1"/>
      </xdr:nvSpPr>
      <xdr:spPr>
        <a:xfrm>
          <a:off x="3876754" y="88900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253518</xdr:colOff>
      <xdr:row>2</xdr:row>
      <xdr:rowOff>7471</xdr:rowOff>
    </xdr:from>
    <xdr:to>
      <xdr:col>6</xdr:col>
      <xdr:colOff>240818</xdr:colOff>
      <xdr:row>3</xdr:row>
      <xdr:rowOff>1121</xdr:rowOff>
    </xdr:to>
    <xdr:sp macro="[0]!go_to_Monthly_Digital2_2" textlink="">
      <xdr:nvSpPr>
        <xdr:cNvPr id="51" name="ui_nav_page_3_2">
          <a:extLst>
            <a:ext uri="{FF2B5EF4-FFF2-40B4-BE49-F238E27FC236}">
              <a16:creationId xmlns:a16="http://schemas.microsoft.com/office/drawing/2014/main" id="{00000000-0008-0000-0900-000033000000}"/>
            </a:ext>
          </a:extLst>
        </xdr:cNvPr>
        <xdr:cNvSpPr txBox="1"/>
      </xdr:nvSpPr>
      <xdr:spPr>
        <a:xfrm>
          <a:off x="5176636"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3</xdr:col>
      <xdr:colOff>395941</xdr:colOff>
      <xdr:row>0</xdr:row>
      <xdr:rowOff>0</xdr:rowOff>
    </xdr:from>
    <xdr:to>
      <xdr:col>5</xdr:col>
      <xdr:colOff>410882</xdr:colOff>
      <xdr:row>0</xdr:row>
      <xdr:rowOff>231589</xdr:rowOff>
    </xdr:to>
    <xdr:sp macro="[0]!go_to_summary_template" textlink="">
      <xdr:nvSpPr>
        <xdr:cNvPr id="40" name="EditDataset">
          <a:extLst>
            <a:ext uri="{FF2B5EF4-FFF2-40B4-BE49-F238E27FC236}">
              <a16:creationId xmlns:a16="http://schemas.microsoft.com/office/drawing/2014/main" id="{00000000-0008-0000-0900-000028000000}"/>
            </a:ext>
          </a:extLst>
        </xdr:cNvPr>
        <xdr:cNvSpPr txBox="1"/>
      </xdr:nvSpPr>
      <xdr:spPr>
        <a:xfrm>
          <a:off x="298823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466164</xdr:colOff>
      <xdr:row>0</xdr:row>
      <xdr:rowOff>0</xdr:rowOff>
    </xdr:from>
    <xdr:to>
      <xdr:col>7</xdr:col>
      <xdr:colOff>440766</xdr:colOff>
      <xdr:row>0</xdr:row>
      <xdr:rowOff>228601</xdr:rowOff>
    </xdr:to>
    <xdr:sp macro="[0]!go_to_saved_summary" textlink="">
      <xdr:nvSpPr>
        <xdr:cNvPr id="41" name="EditDataset">
          <a:extLst>
            <a:ext uri="{FF2B5EF4-FFF2-40B4-BE49-F238E27FC236}">
              <a16:creationId xmlns:a16="http://schemas.microsoft.com/office/drawing/2014/main" id="{00000000-0008-0000-0900-000029000000}"/>
            </a:ext>
          </a:extLst>
        </xdr:cNvPr>
        <xdr:cNvSpPr txBox="1"/>
      </xdr:nvSpPr>
      <xdr:spPr>
        <a:xfrm>
          <a:off x="538928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1143000</xdr:colOff>
      <xdr:row>3</xdr:row>
      <xdr:rowOff>74706</xdr:rowOff>
    </xdr:from>
    <xdr:to>
      <xdr:col>3</xdr:col>
      <xdr:colOff>716377</xdr:colOff>
      <xdr:row>3</xdr:row>
      <xdr:rowOff>296687</xdr:rowOff>
    </xdr:to>
    <xdr:sp macro="[0]!PDFActiveSheet_Monthly" textlink="">
      <xdr:nvSpPr>
        <xdr:cNvPr id="28" name="EditDataset">
          <a:extLst>
            <a:ext uri="{FF2B5EF4-FFF2-40B4-BE49-F238E27FC236}">
              <a16:creationId xmlns:a16="http://schemas.microsoft.com/office/drawing/2014/main" id="{00000000-0008-0000-0900-00001C000000}"/>
            </a:ext>
          </a:extLst>
        </xdr:cNvPr>
        <xdr:cNvSpPr txBox="1"/>
      </xdr:nvSpPr>
      <xdr:spPr>
        <a:xfrm>
          <a:off x="1389529" y="1344706"/>
          <a:ext cx="1874319" cy="221981"/>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MONTHLY REPORT AS PDF</a:t>
          </a:r>
          <a:endParaRPr lang="en-GB" sz="1000" b="1" u="none">
            <a:solidFill>
              <a:schemeClr val="bg1"/>
            </a:solidFill>
            <a:latin typeface="+mn-l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171823</xdr:colOff>
      <xdr:row>1</xdr:row>
      <xdr:rowOff>20171</xdr:rowOff>
    </xdr:from>
    <xdr:to>
      <xdr:col>2</xdr:col>
      <xdr:colOff>178174</xdr:colOff>
      <xdr:row>2</xdr:row>
      <xdr:rowOff>7471</xdr:rowOff>
    </xdr:to>
    <xdr:sp macro="[0]!go_to_Monthly_Digital_Summary" textlink="">
      <xdr:nvSpPr>
        <xdr:cNvPr id="4" name="ui_nav_page_3_2">
          <a:extLst>
            <a:ext uri="{FF2B5EF4-FFF2-40B4-BE49-F238E27FC236}">
              <a16:creationId xmlns:a16="http://schemas.microsoft.com/office/drawing/2014/main" id="{00000000-0008-0000-0A00-000004000000}"/>
            </a:ext>
          </a:extLst>
        </xdr:cNvPr>
        <xdr:cNvSpPr txBox="1"/>
      </xdr:nvSpPr>
      <xdr:spPr>
        <a:xfrm>
          <a:off x="433294" y="401171"/>
          <a:ext cx="1171762"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5" name="ui_nav_page_3_2">
          <a:extLst>
            <a:ext uri="{FF2B5EF4-FFF2-40B4-BE49-F238E27FC236}">
              <a16:creationId xmlns:a16="http://schemas.microsoft.com/office/drawing/2014/main" id="{00000000-0008-0000-0A00-000005000000}"/>
            </a:ext>
          </a:extLst>
        </xdr:cNvPr>
        <xdr:cNvSpPr txBox="1"/>
      </xdr:nvSpPr>
      <xdr:spPr>
        <a:xfrm>
          <a:off x="1598706" y="395942"/>
          <a:ext cx="1178112"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2</xdr:col>
      <xdr:colOff>527796</xdr:colOff>
      <xdr:row>3</xdr:row>
      <xdr:rowOff>87406</xdr:rowOff>
    </xdr:from>
    <xdr:to>
      <xdr:col>3</xdr:col>
      <xdr:colOff>1007407</xdr:colOff>
      <xdr:row>3</xdr:row>
      <xdr:rowOff>284256</xdr:rowOff>
    </xdr:to>
    <xdr:sp macro="[0]!generate_yearly_report" textlink="">
      <xdr:nvSpPr>
        <xdr:cNvPr id="7" name="EditDataset">
          <a:extLst>
            <a:ext uri="{FF2B5EF4-FFF2-40B4-BE49-F238E27FC236}">
              <a16:creationId xmlns:a16="http://schemas.microsoft.com/office/drawing/2014/main" id="{00000000-0008-0000-0A00-000007000000}"/>
            </a:ext>
          </a:extLst>
        </xdr:cNvPr>
        <xdr:cNvSpPr txBox="1"/>
      </xdr:nvSpPr>
      <xdr:spPr>
        <a:xfrm>
          <a:off x="1954678" y="1357406"/>
          <a:ext cx="1645023" cy="19685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GENERATE YEARLY</a:t>
          </a:r>
          <a:r>
            <a:rPr lang="en-GB" sz="1000" b="1" u="none" baseline="0">
              <a:solidFill>
                <a:sysClr val="windowText" lastClr="000000"/>
              </a:solidFill>
              <a:latin typeface="+mn-lt"/>
            </a:rPr>
            <a:t> </a:t>
          </a:r>
          <a:r>
            <a:rPr lang="en-GB" sz="1000" b="1" u="none">
              <a:solidFill>
                <a:sysClr val="windowText" lastClr="000000"/>
              </a:solidFill>
              <a:latin typeface="+mn-lt"/>
            </a:rPr>
            <a:t>REPORT </a:t>
          </a:r>
        </a:p>
      </xdr:txBody>
    </xdr:sp>
    <xdr:clientData/>
  </xdr:twoCellAnchor>
  <xdr:twoCellAnchor>
    <xdr:from>
      <xdr:col>0</xdr:col>
      <xdr:colOff>6350</xdr:colOff>
      <xdr:row>2</xdr:row>
      <xdr:rowOff>0</xdr:rowOff>
    </xdr:from>
    <xdr:to>
      <xdr:col>1</xdr:col>
      <xdr:colOff>749300</xdr:colOff>
      <xdr:row>2</xdr:row>
      <xdr:rowOff>0</xdr:rowOff>
    </xdr:to>
    <xdr:sp macro="" textlink="">
      <xdr:nvSpPr>
        <xdr:cNvPr id="8" name="ui_nav_page_3_2">
          <a:extLst>
            <a:ext uri="{FF2B5EF4-FFF2-40B4-BE49-F238E27FC236}">
              <a16:creationId xmlns:a16="http://schemas.microsoft.com/office/drawing/2014/main" id="{00000000-0008-0000-0A00-000008000000}"/>
            </a:ext>
          </a:extLst>
        </xdr:cNvPr>
        <xdr:cNvSpPr txBox="1"/>
      </xdr:nvSpPr>
      <xdr:spPr>
        <a:xfrm>
          <a:off x="6350" y="762000"/>
          <a:ext cx="10033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rgbClr val="82151A"/>
              </a:solidFill>
            </a:rPr>
            <a:t>DIGITAL1</a:t>
          </a:r>
        </a:p>
      </xdr:txBody>
    </xdr:sp>
    <xdr:clientData/>
  </xdr:twoCellAnchor>
  <xdr:twoCellAnchor>
    <xdr:from>
      <xdr:col>1</xdr:col>
      <xdr:colOff>774700</xdr:colOff>
      <xdr:row>2</xdr:row>
      <xdr:rowOff>0</xdr:rowOff>
    </xdr:from>
    <xdr:to>
      <xdr:col>2</xdr:col>
      <xdr:colOff>762000</xdr:colOff>
      <xdr:row>2</xdr:row>
      <xdr:rowOff>0</xdr:rowOff>
    </xdr:to>
    <xdr:sp macro="" textlink="">
      <xdr:nvSpPr>
        <xdr:cNvPr id="9" name="ui_nav_page_3_2">
          <a:extLst>
            <a:ext uri="{FF2B5EF4-FFF2-40B4-BE49-F238E27FC236}">
              <a16:creationId xmlns:a16="http://schemas.microsoft.com/office/drawing/2014/main" id="{00000000-0008-0000-0A00-000009000000}"/>
            </a:ext>
          </a:extLst>
        </xdr:cNvPr>
        <xdr:cNvSpPr txBox="1"/>
      </xdr:nvSpPr>
      <xdr:spPr>
        <a:xfrm>
          <a:off x="1035050" y="762000"/>
          <a:ext cx="114935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DIGITAL2</a:t>
          </a:r>
        </a:p>
      </xdr:txBody>
    </xdr:sp>
    <xdr:clientData/>
  </xdr:twoCellAnchor>
  <xdr:twoCellAnchor>
    <xdr:from>
      <xdr:col>2</xdr:col>
      <xdr:colOff>787400</xdr:colOff>
      <xdr:row>2</xdr:row>
      <xdr:rowOff>0</xdr:rowOff>
    </xdr:from>
    <xdr:to>
      <xdr:col>2</xdr:col>
      <xdr:colOff>876300</xdr:colOff>
      <xdr:row>2</xdr:row>
      <xdr:rowOff>0</xdr:rowOff>
    </xdr:to>
    <xdr:sp macro="" textlink="">
      <xdr:nvSpPr>
        <xdr:cNvPr id="10" name="ui_nav_page_3_2">
          <a:extLst>
            <a:ext uri="{FF2B5EF4-FFF2-40B4-BE49-F238E27FC236}">
              <a16:creationId xmlns:a16="http://schemas.microsoft.com/office/drawing/2014/main" id="{00000000-0008-0000-0A00-00000A000000}"/>
            </a:ext>
          </a:extLst>
        </xdr:cNvPr>
        <xdr:cNvSpPr txBox="1"/>
      </xdr:nvSpPr>
      <xdr:spPr>
        <a:xfrm>
          <a:off x="2209800" y="762000"/>
          <a:ext cx="889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a:t>
          </a:r>
        </a:p>
      </xdr:txBody>
    </xdr:sp>
    <xdr:clientData/>
  </xdr:twoCellAnchor>
  <xdr:twoCellAnchor editAs="oneCell">
    <xdr:from>
      <xdr:col>2</xdr:col>
      <xdr:colOff>230840</xdr:colOff>
      <xdr:row>3</xdr:row>
      <xdr:rowOff>74708</xdr:rowOff>
    </xdr:from>
    <xdr:to>
      <xdr:col>2</xdr:col>
      <xdr:colOff>447486</xdr:colOff>
      <xdr:row>3</xdr:row>
      <xdr:rowOff>291354</xdr:rowOff>
    </xdr:to>
    <xdr:pic macro="[0]!filter_month_year_report">
      <xdr:nvPicPr>
        <xdr:cNvPr id="13" name="Graphic 12" descr="Repeat with solid fill">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57722" y="1344708"/>
          <a:ext cx="216646" cy="216646"/>
        </a:xfrm>
        <a:prstGeom prst="rect">
          <a:avLst/>
        </a:prstGeom>
      </xdr:spPr>
    </xdr:pic>
    <xdr:clientData/>
  </xdr:twoCellAnchor>
  <xdr:twoCellAnchor editAs="oneCell">
    <xdr:from>
      <xdr:col>1</xdr:col>
      <xdr:colOff>152400</xdr:colOff>
      <xdr:row>3</xdr:row>
      <xdr:rowOff>76200</xdr:rowOff>
    </xdr:from>
    <xdr:to>
      <xdr:col>2</xdr:col>
      <xdr:colOff>165100</xdr:colOff>
      <xdr:row>3</xdr:row>
      <xdr:rowOff>304800</xdr:rowOff>
    </xdr:to>
    <xdr:sp macro="" textlink="">
      <xdr:nvSpPr>
        <xdr:cNvPr id="47105" name="cmbYear" hidden="1">
          <a:extLst>
            <a:ext uri="{63B3BB69-23CF-44E3-9099-C40C66FF867C}">
              <a14:compatExt xmlns:a14="http://schemas.microsoft.com/office/drawing/2010/main" spid="_x0000_s47105"/>
            </a:ext>
            <a:ext uri="{FF2B5EF4-FFF2-40B4-BE49-F238E27FC236}">
              <a16:creationId xmlns:a16="http://schemas.microsoft.com/office/drawing/2014/main" id="{00000000-0008-0000-0A00-000001B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8</xdr:col>
      <xdr:colOff>0</xdr:colOff>
      <xdr:row>18</xdr:row>
      <xdr:rowOff>70222</xdr:rowOff>
    </xdr:from>
    <xdr:to>
      <xdr:col>14</xdr:col>
      <xdr:colOff>22410</xdr:colOff>
      <xdr:row>25</xdr:row>
      <xdr:rowOff>52295</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905750" y="6328147"/>
              <a:ext cx="6594660" cy="2363323"/>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1083234</xdr:colOff>
      <xdr:row>3</xdr:row>
      <xdr:rowOff>89647</xdr:rowOff>
    </xdr:from>
    <xdr:to>
      <xdr:col>4</xdr:col>
      <xdr:colOff>878915</xdr:colOff>
      <xdr:row>3</xdr:row>
      <xdr:rowOff>298824</xdr:rowOff>
    </xdr:to>
    <xdr:sp macro="[0]!back_to_top_report" textlink="">
      <xdr:nvSpPr>
        <xdr:cNvPr id="24" name="EditDataset">
          <a:extLst>
            <a:ext uri="{FF2B5EF4-FFF2-40B4-BE49-F238E27FC236}">
              <a16:creationId xmlns:a16="http://schemas.microsoft.com/office/drawing/2014/main" id="{00000000-0008-0000-0A00-000018000000}"/>
            </a:ext>
          </a:extLst>
        </xdr:cNvPr>
        <xdr:cNvSpPr txBox="1"/>
      </xdr:nvSpPr>
      <xdr:spPr>
        <a:xfrm>
          <a:off x="3675528" y="1359647"/>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4</xdr:col>
      <xdr:colOff>963704</xdr:colOff>
      <xdr:row>3</xdr:row>
      <xdr:rowOff>89648</xdr:rowOff>
    </xdr:from>
    <xdr:to>
      <xdr:col>6</xdr:col>
      <xdr:colOff>358588</xdr:colOff>
      <xdr:row>3</xdr:row>
      <xdr:rowOff>298824</xdr:rowOff>
    </xdr:to>
    <xdr:sp macro="[0]!PDFActiveSheet_Yearly" textlink="">
      <xdr:nvSpPr>
        <xdr:cNvPr id="25" name="EditDataset">
          <a:extLst>
            <a:ext uri="{FF2B5EF4-FFF2-40B4-BE49-F238E27FC236}">
              <a16:creationId xmlns:a16="http://schemas.microsoft.com/office/drawing/2014/main" id="{00000000-0008-0000-0A00-000019000000}"/>
            </a:ext>
          </a:extLst>
        </xdr:cNvPr>
        <xdr:cNvSpPr txBox="1"/>
      </xdr:nvSpPr>
      <xdr:spPr>
        <a:xfrm>
          <a:off x="4661645" y="1359648"/>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twoCellAnchor>
    <xdr:from>
      <xdr:col>1</xdr:col>
      <xdr:colOff>0</xdr:colOff>
      <xdr:row>7</xdr:row>
      <xdr:rowOff>519546</xdr:rowOff>
    </xdr:from>
    <xdr:to>
      <xdr:col>15</xdr:col>
      <xdr:colOff>459343</xdr:colOff>
      <xdr:row>7</xdr:row>
      <xdr:rowOff>519546</xdr:rowOff>
    </xdr:to>
    <xdr:cxnSp macro="">
      <xdr:nvCxnSpPr>
        <xdr:cNvPr id="26" name="Straight Connector 25">
          <a:extLst>
            <a:ext uri="{FF2B5EF4-FFF2-40B4-BE49-F238E27FC236}">
              <a16:creationId xmlns:a16="http://schemas.microsoft.com/office/drawing/2014/main" id="{00000000-0008-0000-0A00-00001A000000}"/>
            </a:ext>
          </a:extLst>
        </xdr:cNvPr>
        <xdr:cNvCxnSpPr/>
      </xdr:nvCxnSpPr>
      <xdr:spPr>
        <a:xfrm>
          <a:off x="260350" y="2926196"/>
          <a:ext cx="1658834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27" name="EditDataset">
          <a:extLst>
            <a:ext uri="{FF2B5EF4-FFF2-40B4-BE49-F238E27FC236}">
              <a16:creationId xmlns:a16="http://schemas.microsoft.com/office/drawing/2014/main" id="{00000000-0008-0000-0A00-00001B000000}"/>
            </a:ext>
          </a:extLst>
        </xdr:cNvPr>
        <xdr:cNvSpPr txBox="1"/>
      </xdr:nvSpPr>
      <xdr:spPr>
        <a:xfrm>
          <a:off x="1621118" y="0"/>
          <a:ext cx="1307353"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30" name="EditDataset">
          <a:extLst>
            <a:ext uri="{FF2B5EF4-FFF2-40B4-BE49-F238E27FC236}">
              <a16:creationId xmlns:a16="http://schemas.microsoft.com/office/drawing/2014/main" id="{00000000-0008-0000-0A00-00001E000000}"/>
            </a:ext>
          </a:extLst>
        </xdr:cNvPr>
        <xdr:cNvSpPr txBox="1"/>
      </xdr:nvSpPr>
      <xdr:spPr>
        <a:xfrm>
          <a:off x="261471" y="0"/>
          <a:ext cx="1307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141949</xdr:colOff>
      <xdr:row>2</xdr:row>
      <xdr:rowOff>18674</xdr:rowOff>
    </xdr:from>
    <xdr:to>
      <xdr:col>1</xdr:col>
      <xdr:colOff>1146370</xdr:colOff>
      <xdr:row>3</xdr:row>
      <xdr:rowOff>19795</xdr:rowOff>
    </xdr:to>
    <xdr:sp macro="[0]!go_to_Yearly_Digital1" textlink="">
      <xdr:nvSpPr>
        <xdr:cNvPr id="23" name="ui_nav_page_3_2">
          <a:extLst>
            <a:ext uri="{FF2B5EF4-FFF2-40B4-BE49-F238E27FC236}">
              <a16:creationId xmlns:a16="http://schemas.microsoft.com/office/drawing/2014/main" id="{00000000-0008-0000-0A00-000017000000}"/>
            </a:ext>
          </a:extLst>
        </xdr:cNvPr>
        <xdr:cNvSpPr txBox="1"/>
      </xdr:nvSpPr>
      <xdr:spPr>
        <a:xfrm>
          <a:off x="403420"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WEB SOSMED (1) </a:t>
          </a:r>
        </a:p>
      </xdr:txBody>
    </xdr:sp>
    <xdr:clientData/>
  </xdr:twoCellAnchor>
  <xdr:twoCellAnchor>
    <xdr:from>
      <xdr:col>3</xdr:col>
      <xdr:colOff>447124</xdr:colOff>
      <xdr:row>2</xdr:row>
      <xdr:rowOff>18676</xdr:rowOff>
    </xdr:from>
    <xdr:to>
      <xdr:col>4</xdr:col>
      <xdr:colOff>434423</xdr:colOff>
      <xdr:row>3</xdr:row>
      <xdr:rowOff>12326</xdr:rowOff>
    </xdr:to>
    <xdr:sp macro="[0]!go_to_Yearly_Digital2" textlink="">
      <xdr:nvSpPr>
        <xdr:cNvPr id="31" name="ui_nav_page_3_2">
          <a:extLst>
            <a:ext uri="{FF2B5EF4-FFF2-40B4-BE49-F238E27FC236}">
              <a16:creationId xmlns:a16="http://schemas.microsoft.com/office/drawing/2014/main" id="{00000000-0008-0000-0A00-00001F000000}"/>
            </a:ext>
          </a:extLst>
        </xdr:cNvPr>
        <xdr:cNvSpPr txBox="1"/>
      </xdr:nvSpPr>
      <xdr:spPr>
        <a:xfrm>
          <a:off x="3039418"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678336</xdr:colOff>
      <xdr:row>2</xdr:row>
      <xdr:rowOff>11206</xdr:rowOff>
    </xdr:from>
    <xdr:to>
      <xdr:col>6</xdr:col>
      <xdr:colOff>509129</xdr:colOff>
      <xdr:row>3</xdr:row>
      <xdr:rowOff>4856</xdr:rowOff>
    </xdr:to>
    <xdr:sp macro="[0]!go_to_Yearly_Digital3" textlink="">
      <xdr:nvSpPr>
        <xdr:cNvPr id="32" name="ui_nav_page_3_2">
          <a:extLst>
            <a:ext uri="{FF2B5EF4-FFF2-40B4-BE49-F238E27FC236}">
              <a16:creationId xmlns:a16="http://schemas.microsoft.com/office/drawing/2014/main" id="{00000000-0008-0000-0A00-000020000000}"/>
            </a:ext>
          </a:extLst>
        </xdr:cNvPr>
        <xdr:cNvSpPr txBox="1"/>
      </xdr:nvSpPr>
      <xdr:spPr>
        <a:xfrm>
          <a:off x="5601454" y="900206"/>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331702</xdr:colOff>
      <xdr:row>2</xdr:row>
      <xdr:rowOff>0</xdr:rowOff>
    </xdr:from>
    <xdr:to>
      <xdr:col>7</xdr:col>
      <xdr:colOff>331702</xdr:colOff>
      <xdr:row>3</xdr:row>
      <xdr:rowOff>4856</xdr:rowOff>
    </xdr:to>
    <xdr:sp macro="[0]!go_to_Yearly_Digital4" textlink="">
      <xdr:nvSpPr>
        <xdr:cNvPr id="33" name="ui_nav_page_3_2">
          <a:extLst>
            <a:ext uri="{FF2B5EF4-FFF2-40B4-BE49-F238E27FC236}">
              <a16:creationId xmlns:a16="http://schemas.microsoft.com/office/drawing/2014/main" id="{00000000-0008-0000-0A00-000021000000}"/>
            </a:ext>
          </a:extLst>
        </xdr:cNvPr>
        <xdr:cNvSpPr txBox="1"/>
      </xdr:nvSpPr>
      <xdr:spPr>
        <a:xfrm>
          <a:off x="6420231" y="889000"/>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4</xdr:col>
      <xdr:colOff>576364</xdr:colOff>
      <xdr:row>2</xdr:row>
      <xdr:rowOff>19797</xdr:rowOff>
    </xdr:from>
    <xdr:to>
      <xdr:col>5</xdr:col>
      <xdr:colOff>563663</xdr:colOff>
      <xdr:row>3</xdr:row>
      <xdr:rowOff>13447</xdr:rowOff>
    </xdr:to>
    <xdr:sp macro="[0]!go_to_Yearly_Digital2_2" textlink="">
      <xdr:nvSpPr>
        <xdr:cNvPr id="35" name="ui_nav_page_3_2">
          <a:extLst>
            <a:ext uri="{FF2B5EF4-FFF2-40B4-BE49-F238E27FC236}">
              <a16:creationId xmlns:a16="http://schemas.microsoft.com/office/drawing/2014/main" id="{00000000-0008-0000-0A00-000023000000}"/>
            </a:ext>
          </a:extLst>
        </xdr:cNvPr>
        <xdr:cNvSpPr txBox="1"/>
      </xdr:nvSpPr>
      <xdr:spPr>
        <a:xfrm>
          <a:off x="4334070" y="908797"/>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359717</xdr:colOff>
      <xdr:row>2</xdr:row>
      <xdr:rowOff>19797</xdr:rowOff>
    </xdr:from>
    <xdr:to>
      <xdr:col>3</xdr:col>
      <xdr:colOff>198726</xdr:colOff>
      <xdr:row>3</xdr:row>
      <xdr:rowOff>20918</xdr:rowOff>
    </xdr:to>
    <xdr:sp macro="[0]!go_to_Yearly_Digital1_2" textlink="">
      <xdr:nvSpPr>
        <xdr:cNvPr id="36" name="ui_nav_page_3_2">
          <a:extLst>
            <a:ext uri="{FF2B5EF4-FFF2-40B4-BE49-F238E27FC236}">
              <a16:creationId xmlns:a16="http://schemas.microsoft.com/office/drawing/2014/main" id="{00000000-0008-0000-0A00-000024000000}"/>
            </a:ext>
          </a:extLst>
        </xdr:cNvPr>
        <xdr:cNvSpPr txBox="1"/>
      </xdr:nvSpPr>
      <xdr:spPr>
        <a:xfrm>
          <a:off x="1786599"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7</xdr:col>
      <xdr:colOff>268941</xdr:colOff>
      <xdr:row>1</xdr:row>
      <xdr:rowOff>370917</xdr:rowOff>
    </xdr:from>
    <xdr:to>
      <xdr:col>9</xdr:col>
      <xdr:colOff>602126</xdr:colOff>
      <xdr:row>2</xdr:row>
      <xdr:rowOff>366061</xdr:rowOff>
    </xdr:to>
    <xdr:sp macro="[0]!go_to_Yearly_Digital5" textlink="">
      <xdr:nvSpPr>
        <xdr:cNvPr id="37" name="ui_nav_page_3_2">
          <a:extLst>
            <a:ext uri="{FF2B5EF4-FFF2-40B4-BE49-F238E27FC236}">
              <a16:creationId xmlns:a16="http://schemas.microsoft.com/office/drawing/2014/main" id="{00000000-0008-0000-0A00-000025000000}"/>
            </a:ext>
          </a:extLst>
        </xdr:cNvPr>
        <xdr:cNvSpPr txBox="1"/>
      </xdr:nvSpPr>
      <xdr:spPr>
        <a:xfrm>
          <a:off x="7522882" y="878917"/>
          <a:ext cx="2664009"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9</xdr:col>
      <xdr:colOff>639481</xdr:colOff>
      <xdr:row>1</xdr:row>
      <xdr:rowOff>358588</xdr:rowOff>
    </xdr:from>
    <xdr:to>
      <xdr:col>11</xdr:col>
      <xdr:colOff>1092194</xdr:colOff>
      <xdr:row>2</xdr:row>
      <xdr:rowOff>353732</xdr:rowOff>
    </xdr:to>
    <xdr:sp macro="[0]!go_to_Yearly_Digital5_2" textlink="">
      <xdr:nvSpPr>
        <xdr:cNvPr id="38" name="ui_nav_page_3_2">
          <a:extLst>
            <a:ext uri="{FF2B5EF4-FFF2-40B4-BE49-F238E27FC236}">
              <a16:creationId xmlns:a16="http://schemas.microsoft.com/office/drawing/2014/main" id="{00000000-0008-0000-0A00-000026000000}"/>
            </a:ext>
          </a:extLst>
        </xdr:cNvPr>
        <xdr:cNvSpPr txBox="1"/>
      </xdr:nvSpPr>
      <xdr:spPr>
        <a:xfrm>
          <a:off x="10224246" y="866588"/>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395941</xdr:colOff>
      <xdr:row>0</xdr:row>
      <xdr:rowOff>0</xdr:rowOff>
    </xdr:from>
    <xdr:to>
      <xdr:col>5</xdr:col>
      <xdr:colOff>410882</xdr:colOff>
      <xdr:row>0</xdr:row>
      <xdr:rowOff>231589</xdr:rowOff>
    </xdr:to>
    <xdr:sp macro="[0]!go_to_summary_template" textlink="">
      <xdr:nvSpPr>
        <xdr:cNvPr id="34" name="EditDataset">
          <a:extLst>
            <a:ext uri="{FF2B5EF4-FFF2-40B4-BE49-F238E27FC236}">
              <a16:creationId xmlns:a16="http://schemas.microsoft.com/office/drawing/2014/main" id="{00000000-0008-0000-0A00-000022000000}"/>
            </a:ext>
          </a:extLst>
        </xdr:cNvPr>
        <xdr:cNvSpPr txBox="1"/>
      </xdr:nvSpPr>
      <xdr:spPr>
        <a:xfrm>
          <a:off x="298823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466164</xdr:colOff>
      <xdr:row>0</xdr:row>
      <xdr:rowOff>0</xdr:rowOff>
    </xdr:from>
    <xdr:to>
      <xdr:col>7</xdr:col>
      <xdr:colOff>440766</xdr:colOff>
      <xdr:row>0</xdr:row>
      <xdr:rowOff>228601</xdr:rowOff>
    </xdr:to>
    <xdr:sp macro="[0]!go_to_saved_summary" textlink="">
      <xdr:nvSpPr>
        <xdr:cNvPr id="39" name="EditDataset">
          <a:extLst>
            <a:ext uri="{FF2B5EF4-FFF2-40B4-BE49-F238E27FC236}">
              <a16:creationId xmlns:a16="http://schemas.microsoft.com/office/drawing/2014/main" id="{00000000-0008-0000-0A00-000027000000}"/>
            </a:ext>
          </a:extLst>
        </xdr:cNvPr>
        <xdr:cNvSpPr txBox="1"/>
      </xdr:nvSpPr>
      <xdr:spPr>
        <a:xfrm>
          <a:off x="538928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editAs="oneCell">
    <xdr:from>
      <xdr:col>1</xdr:col>
      <xdr:colOff>76200</xdr:colOff>
      <xdr:row>3</xdr:row>
      <xdr:rowOff>76200</xdr:rowOff>
    </xdr:from>
    <xdr:to>
      <xdr:col>2</xdr:col>
      <xdr:colOff>88900</xdr:colOff>
      <xdr:row>3</xdr:row>
      <xdr:rowOff>304800</xdr:rowOff>
    </xdr:to>
    <xdr:sp macro="" textlink="">
      <xdr:nvSpPr>
        <xdr:cNvPr id="27649" name="cmbYear" hidden="1">
          <a:extLst>
            <a:ext uri="{63B3BB69-23CF-44E3-9099-C40C66FF867C}">
              <a14:compatExt xmlns:a14="http://schemas.microsoft.com/office/drawing/2010/main"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88900</xdr:colOff>
      <xdr:row>3</xdr:row>
      <xdr:rowOff>88900</xdr:rowOff>
    </xdr:from>
    <xdr:to>
      <xdr:col>2</xdr:col>
      <xdr:colOff>101600</xdr:colOff>
      <xdr:row>3</xdr:row>
      <xdr:rowOff>304800</xdr:rowOff>
    </xdr:to>
    <xdr:sp macro="" textlink="">
      <xdr:nvSpPr>
        <xdr:cNvPr id="27650" name="cmbYear" hidden="1">
          <a:extLst>
            <a:ext uri="{63B3BB69-23CF-44E3-9099-C40C66FF867C}">
              <a14:compatExt xmlns:a14="http://schemas.microsoft.com/office/drawing/2010/main"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xdr:col>
          <xdr:colOff>85725</xdr:colOff>
          <xdr:row>3</xdr:row>
          <xdr:rowOff>85725</xdr:rowOff>
        </xdr:from>
        <xdr:to>
          <xdr:col>2</xdr:col>
          <xdr:colOff>152400</xdr:colOff>
          <xdr:row>3</xdr:row>
          <xdr:rowOff>304800</xdr:rowOff>
        </xdr:to>
        <xdr:sp macro="" textlink="">
          <xdr:nvSpPr>
            <xdr:cNvPr id="27651" name="cmbYear" hidden="1">
              <a:extLst>
                <a:ext uri="{63B3BB69-23CF-44E3-9099-C40C66FF867C}">
                  <a14:compatExt spid="_x0000_s27651"/>
                </a:ext>
                <a:ext uri="{FF2B5EF4-FFF2-40B4-BE49-F238E27FC236}">
                  <a16:creationId xmlns:a16="http://schemas.microsoft.com/office/drawing/2014/main" id="{00000000-0008-0000-0A00-000003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171823</xdr:colOff>
      <xdr:row>1</xdr:row>
      <xdr:rowOff>20171</xdr:rowOff>
    </xdr:from>
    <xdr:to>
      <xdr:col>2</xdr:col>
      <xdr:colOff>178174</xdr:colOff>
      <xdr:row>2</xdr:row>
      <xdr:rowOff>7471</xdr:rowOff>
    </xdr:to>
    <xdr:sp macro="[0]!go_to_Monthly_Digital_Summary" textlink="">
      <xdr:nvSpPr>
        <xdr:cNvPr id="2" name="ui_nav_page_3_2">
          <a:extLst>
            <a:ext uri="{FF2B5EF4-FFF2-40B4-BE49-F238E27FC236}">
              <a16:creationId xmlns:a16="http://schemas.microsoft.com/office/drawing/2014/main" id="{00000000-0008-0000-0B00-000002000000}"/>
            </a:ext>
          </a:extLst>
        </xdr:cNvPr>
        <xdr:cNvSpPr txBox="1"/>
      </xdr:nvSpPr>
      <xdr:spPr>
        <a:xfrm>
          <a:off x="432173" y="528171"/>
          <a:ext cx="1168401"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3" name="ui_nav_page_3_2">
          <a:extLst>
            <a:ext uri="{FF2B5EF4-FFF2-40B4-BE49-F238E27FC236}">
              <a16:creationId xmlns:a16="http://schemas.microsoft.com/office/drawing/2014/main" id="{00000000-0008-0000-0B00-000003000000}"/>
            </a:ext>
          </a:extLst>
        </xdr:cNvPr>
        <xdr:cNvSpPr txBox="1"/>
      </xdr:nvSpPr>
      <xdr:spPr>
        <a:xfrm>
          <a:off x="1594224" y="522942"/>
          <a:ext cx="1174750"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0</xdr:col>
      <xdr:colOff>6350</xdr:colOff>
      <xdr:row>2</xdr:row>
      <xdr:rowOff>0</xdr:rowOff>
    </xdr:from>
    <xdr:to>
      <xdr:col>1</xdr:col>
      <xdr:colOff>749300</xdr:colOff>
      <xdr:row>2</xdr:row>
      <xdr:rowOff>0</xdr:rowOff>
    </xdr:to>
    <xdr:sp macro="" textlink="">
      <xdr:nvSpPr>
        <xdr:cNvPr id="5" name="ui_nav_page_3_2">
          <a:extLst>
            <a:ext uri="{FF2B5EF4-FFF2-40B4-BE49-F238E27FC236}">
              <a16:creationId xmlns:a16="http://schemas.microsoft.com/office/drawing/2014/main" id="{00000000-0008-0000-0B00-000005000000}"/>
            </a:ext>
          </a:extLst>
        </xdr:cNvPr>
        <xdr:cNvSpPr txBox="1"/>
      </xdr:nvSpPr>
      <xdr:spPr>
        <a:xfrm>
          <a:off x="6350" y="889000"/>
          <a:ext cx="10033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rgbClr val="82151A"/>
              </a:solidFill>
            </a:rPr>
            <a:t>DIGITAL1</a:t>
          </a:r>
        </a:p>
      </xdr:txBody>
    </xdr:sp>
    <xdr:clientData/>
  </xdr:twoCellAnchor>
  <xdr:twoCellAnchor>
    <xdr:from>
      <xdr:col>1</xdr:col>
      <xdr:colOff>774700</xdr:colOff>
      <xdr:row>2</xdr:row>
      <xdr:rowOff>0</xdr:rowOff>
    </xdr:from>
    <xdr:to>
      <xdr:col>2</xdr:col>
      <xdr:colOff>762000</xdr:colOff>
      <xdr:row>2</xdr:row>
      <xdr:rowOff>0</xdr:rowOff>
    </xdr:to>
    <xdr:sp macro="" textlink="">
      <xdr:nvSpPr>
        <xdr:cNvPr id="6" name="ui_nav_page_3_2">
          <a:extLst>
            <a:ext uri="{FF2B5EF4-FFF2-40B4-BE49-F238E27FC236}">
              <a16:creationId xmlns:a16="http://schemas.microsoft.com/office/drawing/2014/main" id="{00000000-0008-0000-0B00-000006000000}"/>
            </a:ext>
          </a:extLst>
        </xdr:cNvPr>
        <xdr:cNvSpPr txBox="1"/>
      </xdr:nvSpPr>
      <xdr:spPr>
        <a:xfrm>
          <a:off x="1035050" y="889000"/>
          <a:ext cx="114935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DIGITAL2</a:t>
          </a:r>
        </a:p>
      </xdr:txBody>
    </xdr:sp>
    <xdr:clientData/>
  </xdr:twoCellAnchor>
  <xdr:twoCellAnchor>
    <xdr:from>
      <xdr:col>2</xdr:col>
      <xdr:colOff>787400</xdr:colOff>
      <xdr:row>2</xdr:row>
      <xdr:rowOff>0</xdr:rowOff>
    </xdr:from>
    <xdr:to>
      <xdr:col>2</xdr:col>
      <xdr:colOff>876300</xdr:colOff>
      <xdr:row>2</xdr:row>
      <xdr:rowOff>0</xdr:rowOff>
    </xdr:to>
    <xdr:sp macro="" textlink="">
      <xdr:nvSpPr>
        <xdr:cNvPr id="7" name="ui_nav_page_3_2">
          <a:extLst>
            <a:ext uri="{FF2B5EF4-FFF2-40B4-BE49-F238E27FC236}">
              <a16:creationId xmlns:a16="http://schemas.microsoft.com/office/drawing/2014/main" id="{00000000-0008-0000-0B00-000007000000}"/>
            </a:ext>
          </a:extLst>
        </xdr:cNvPr>
        <xdr:cNvSpPr txBox="1"/>
      </xdr:nvSpPr>
      <xdr:spPr>
        <a:xfrm>
          <a:off x="2209800" y="889000"/>
          <a:ext cx="889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a:t>
          </a:r>
        </a:p>
      </xdr:txBody>
    </xdr:sp>
    <xdr:clientData/>
  </xdr:twoCellAnchor>
  <xdr:twoCellAnchor>
    <xdr:from>
      <xdr:col>1</xdr:col>
      <xdr:colOff>0</xdr:colOff>
      <xdr:row>7</xdr:row>
      <xdr:rowOff>519546</xdr:rowOff>
    </xdr:from>
    <xdr:to>
      <xdr:col>15</xdr:col>
      <xdr:colOff>459343</xdr:colOff>
      <xdr:row>7</xdr:row>
      <xdr:rowOff>519546</xdr:rowOff>
    </xdr:to>
    <xdr:cxnSp macro="">
      <xdr:nvCxnSpPr>
        <xdr:cNvPr id="18" name="Straight Connector 17">
          <a:extLst>
            <a:ext uri="{FF2B5EF4-FFF2-40B4-BE49-F238E27FC236}">
              <a16:creationId xmlns:a16="http://schemas.microsoft.com/office/drawing/2014/main" id="{00000000-0008-0000-0B00-000012000000}"/>
            </a:ext>
          </a:extLst>
        </xdr:cNvPr>
        <xdr:cNvCxnSpPr/>
      </xdr:nvCxnSpPr>
      <xdr:spPr>
        <a:xfrm>
          <a:off x="260350" y="3053196"/>
          <a:ext cx="1658834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19" name="EditDataset">
          <a:extLst>
            <a:ext uri="{FF2B5EF4-FFF2-40B4-BE49-F238E27FC236}">
              <a16:creationId xmlns:a16="http://schemas.microsoft.com/office/drawing/2014/main" id="{00000000-0008-0000-0B00-000013000000}"/>
            </a:ext>
          </a:extLst>
        </xdr:cNvPr>
        <xdr:cNvSpPr txBox="1"/>
      </xdr:nvSpPr>
      <xdr:spPr>
        <a:xfrm>
          <a:off x="1616636" y="0"/>
          <a:ext cx="13039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22" name="EditDataset">
          <a:extLst>
            <a:ext uri="{FF2B5EF4-FFF2-40B4-BE49-F238E27FC236}">
              <a16:creationId xmlns:a16="http://schemas.microsoft.com/office/drawing/2014/main" id="{00000000-0008-0000-0B00-000016000000}"/>
            </a:ext>
          </a:extLst>
        </xdr:cNvPr>
        <xdr:cNvSpPr txBox="1"/>
      </xdr:nvSpPr>
      <xdr:spPr>
        <a:xfrm>
          <a:off x="260350" y="0"/>
          <a:ext cx="130399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112065</xdr:colOff>
      <xdr:row>2</xdr:row>
      <xdr:rowOff>18674</xdr:rowOff>
    </xdr:from>
    <xdr:to>
      <xdr:col>1</xdr:col>
      <xdr:colOff>1116486</xdr:colOff>
      <xdr:row>3</xdr:row>
      <xdr:rowOff>19795</xdr:rowOff>
    </xdr:to>
    <xdr:sp macro="[0]!go_to_Yearly_Digital1" textlink="">
      <xdr:nvSpPr>
        <xdr:cNvPr id="23" name="ui_nav_page_3_2">
          <a:extLst>
            <a:ext uri="{FF2B5EF4-FFF2-40B4-BE49-F238E27FC236}">
              <a16:creationId xmlns:a16="http://schemas.microsoft.com/office/drawing/2014/main" id="{00000000-0008-0000-0B00-000017000000}"/>
            </a:ext>
          </a:extLst>
        </xdr:cNvPr>
        <xdr:cNvSpPr txBox="1"/>
      </xdr:nvSpPr>
      <xdr:spPr>
        <a:xfrm>
          <a:off x="373536"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417240</xdr:colOff>
      <xdr:row>2</xdr:row>
      <xdr:rowOff>18676</xdr:rowOff>
    </xdr:from>
    <xdr:to>
      <xdr:col>4</xdr:col>
      <xdr:colOff>404539</xdr:colOff>
      <xdr:row>3</xdr:row>
      <xdr:rowOff>12326</xdr:rowOff>
    </xdr:to>
    <xdr:sp macro="[0]!go_to_Yearly_Digital2" textlink="">
      <xdr:nvSpPr>
        <xdr:cNvPr id="24" name="ui_nav_page_3_2">
          <a:extLst>
            <a:ext uri="{FF2B5EF4-FFF2-40B4-BE49-F238E27FC236}">
              <a16:creationId xmlns:a16="http://schemas.microsoft.com/office/drawing/2014/main" id="{00000000-0008-0000-0B00-000018000000}"/>
            </a:ext>
          </a:extLst>
        </xdr:cNvPr>
        <xdr:cNvSpPr txBox="1"/>
      </xdr:nvSpPr>
      <xdr:spPr>
        <a:xfrm>
          <a:off x="3009534"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603629</xdr:colOff>
      <xdr:row>2</xdr:row>
      <xdr:rowOff>11206</xdr:rowOff>
    </xdr:from>
    <xdr:to>
      <xdr:col>6</xdr:col>
      <xdr:colOff>434422</xdr:colOff>
      <xdr:row>3</xdr:row>
      <xdr:rowOff>4856</xdr:rowOff>
    </xdr:to>
    <xdr:sp macro="[0]!go_to_Yearly_Digital3" textlink="">
      <xdr:nvSpPr>
        <xdr:cNvPr id="25" name="ui_nav_page_3_2">
          <a:extLst>
            <a:ext uri="{FF2B5EF4-FFF2-40B4-BE49-F238E27FC236}">
              <a16:creationId xmlns:a16="http://schemas.microsoft.com/office/drawing/2014/main" id="{00000000-0008-0000-0B00-000019000000}"/>
            </a:ext>
          </a:extLst>
        </xdr:cNvPr>
        <xdr:cNvSpPr txBox="1"/>
      </xdr:nvSpPr>
      <xdr:spPr>
        <a:xfrm>
          <a:off x="5526747" y="900206"/>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301818</xdr:colOff>
      <xdr:row>2</xdr:row>
      <xdr:rowOff>0</xdr:rowOff>
    </xdr:from>
    <xdr:to>
      <xdr:col>7</xdr:col>
      <xdr:colOff>301818</xdr:colOff>
      <xdr:row>3</xdr:row>
      <xdr:rowOff>4856</xdr:rowOff>
    </xdr:to>
    <xdr:sp macro="[0]!go_to_Yearly_Digital4" textlink="">
      <xdr:nvSpPr>
        <xdr:cNvPr id="26" name="ui_nav_page_3_2">
          <a:extLst>
            <a:ext uri="{FF2B5EF4-FFF2-40B4-BE49-F238E27FC236}">
              <a16:creationId xmlns:a16="http://schemas.microsoft.com/office/drawing/2014/main" id="{00000000-0008-0000-0B00-00001A000000}"/>
            </a:ext>
          </a:extLst>
        </xdr:cNvPr>
        <xdr:cNvSpPr txBox="1"/>
      </xdr:nvSpPr>
      <xdr:spPr>
        <a:xfrm>
          <a:off x="6390347" y="889000"/>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4</xdr:col>
      <xdr:colOff>546480</xdr:colOff>
      <xdr:row>2</xdr:row>
      <xdr:rowOff>19797</xdr:rowOff>
    </xdr:from>
    <xdr:to>
      <xdr:col>5</xdr:col>
      <xdr:colOff>533779</xdr:colOff>
      <xdr:row>3</xdr:row>
      <xdr:rowOff>13447</xdr:rowOff>
    </xdr:to>
    <xdr:sp macro="[0]!go_to_Yearly_Digital2_2" textlink="">
      <xdr:nvSpPr>
        <xdr:cNvPr id="28" name="ui_nav_page_3_2">
          <a:extLst>
            <a:ext uri="{FF2B5EF4-FFF2-40B4-BE49-F238E27FC236}">
              <a16:creationId xmlns:a16="http://schemas.microsoft.com/office/drawing/2014/main" id="{00000000-0008-0000-0B00-00001C000000}"/>
            </a:ext>
          </a:extLst>
        </xdr:cNvPr>
        <xdr:cNvSpPr txBox="1"/>
      </xdr:nvSpPr>
      <xdr:spPr>
        <a:xfrm>
          <a:off x="4304186" y="908797"/>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329833</xdr:colOff>
      <xdr:row>2</xdr:row>
      <xdr:rowOff>19797</xdr:rowOff>
    </xdr:from>
    <xdr:to>
      <xdr:col>3</xdr:col>
      <xdr:colOff>168842</xdr:colOff>
      <xdr:row>3</xdr:row>
      <xdr:rowOff>20918</xdr:rowOff>
    </xdr:to>
    <xdr:sp macro="[0]!go_to_Yearly_Digital1_2" textlink="">
      <xdr:nvSpPr>
        <xdr:cNvPr id="29" name="ui_nav_page_3_2">
          <a:extLst>
            <a:ext uri="{FF2B5EF4-FFF2-40B4-BE49-F238E27FC236}">
              <a16:creationId xmlns:a16="http://schemas.microsoft.com/office/drawing/2014/main" id="{00000000-0008-0000-0B00-00001D000000}"/>
            </a:ext>
          </a:extLst>
        </xdr:cNvPr>
        <xdr:cNvSpPr txBox="1"/>
      </xdr:nvSpPr>
      <xdr:spPr>
        <a:xfrm>
          <a:off x="1756715"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WEB SOSMED (2) </a:t>
          </a:r>
        </a:p>
      </xdr:txBody>
    </xdr:sp>
    <xdr:clientData/>
  </xdr:twoCellAnchor>
  <xdr:twoCellAnchor>
    <xdr:from>
      <xdr:col>1</xdr:col>
      <xdr:colOff>7471</xdr:colOff>
      <xdr:row>3</xdr:row>
      <xdr:rowOff>97123</xdr:rowOff>
    </xdr:from>
    <xdr:to>
      <xdr:col>1</xdr:col>
      <xdr:colOff>968564</xdr:colOff>
      <xdr:row>3</xdr:row>
      <xdr:rowOff>306300</xdr:rowOff>
    </xdr:to>
    <xdr:sp macro="[0]!back_to_top_report" textlink="">
      <xdr:nvSpPr>
        <xdr:cNvPr id="30" name="EditDataset">
          <a:extLst>
            <a:ext uri="{FF2B5EF4-FFF2-40B4-BE49-F238E27FC236}">
              <a16:creationId xmlns:a16="http://schemas.microsoft.com/office/drawing/2014/main" id="{00000000-0008-0000-0B00-00001E000000}"/>
            </a:ext>
          </a:extLst>
        </xdr:cNvPr>
        <xdr:cNvSpPr txBox="1"/>
      </xdr:nvSpPr>
      <xdr:spPr>
        <a:xfrm>
          <a:off x="268942" y="1367123"/>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7</xdr:col>
      <xdr:colOff>246529</xdr:colOff>
      <xdr:row>2</xdr:row>
      <xdr:rowOff>4858</xdr:rowOff>
    </xdr:from>
    <xdr:to>
      <xdr:col>9</xdr:col>
      <xdr:colOff>579714</xdr:colOff>
      <xdr:row>3</xdr:row>
      <xdr:rowOff>2</xdr:rowOff>
    </xdr:to>
    <xdr:sp macro="[0]!go_to_Yearly_Digital5" textlink="">
      <xdr:nvSpPr>
        <xdr:cNvPr id="32" name="ui_nav_page_3_2">
          <a:extLst>
            <a:ext uri="{FF2B5EF4-FFF2-40B4-BE49-F238E27FC236}">
              <a16:creationId xmlns:a16="http://schemas.microsoft.com/office/drawing/2014/main" id="{00000000-0008-0000-0B00-000020000000}"/>
            </a:ext>
          </a:extLst>
        </xdr:cNvPr>
        <xdr:cNvSpPr txBox="1"/>
      </xdr:nvSpPr>
      <xdr:spPr>
        <a:xfrm>
          <a:off x="7500470" y="893858"/>
          <a:ext cx="2664009"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9</xdr:col>
      <xdr:colOff>617069</xdr:colOff>
      <xdr:row>1</xdr:row>
      <xdr:rowOff>373529</xdr:rowOff>
    </xdr:from>
    <xdr:to>
      <xdr:col>11</xdr:col>
      <xdr:colOff>1069782</xdr:colOff>
      <xdr:row>2</xdr:row>
      <xdr:rowOff>368673</xdr:rowOff>
    </xdr:to>
    <xdr:sp macro="[0]!go_to_Yearly_Digital5_2" textlink="">
      <xdr:nvSpPr>
        <xdr:cNvPr id="33" name="ui_nav_page_3_2">
          <a:extLst>
            <a:ext uri="{FF2B5EF4-FFF2-40B4-BE49-F238E27FC236}">
              <a16:creationId xmlns:a16="http://schemas.microsoft.com/office/drawing/2014/main" id="{00000000-0008-0000-0B00-000021000000}"/>
            </a:ext>
          </a:extLst>
        </xdr:cNvPr>
        <xdr:cNvSpPr txBox="1"/>
      </xdr:nvSpPr>
      <xdr:spPr>
        <a:xfrm>
          <a:off x="10201834" y="881529"/>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381000</xdr:colOff>
      <xdr:row>0</xdr:row>
      <xdr:rowOff>0</xdr:rowOff>
    </xdr:from>
    <xdr:to>
      <xdr:col>5</xdr:col>
      <xdr:colOff>395941</xdr:colOff>
      <xdr:row>0</xdr:row>
      <xdr:rowOff>231589</xdr:rowOff>
    </xdr:to>
    <xdr:sp macro="[0]!go_to_summary_template" textlink="">
      <xdr:nvSpPr>
        <xdr:cNvPr id="27" name="EditDataset">
          <a:extLst>
            <a:ext uri="{FF2B5EF4-FFF2-40B4-BE49-F238E27FC236}">
              <a16:creationId xmlns:a16="http://schemas.microsoft.com/office/drawing/2014/main" id="{00000000-0008-0000-0B00-00001B000000}"/>
            </a:ext>
          </a:extLst>
        </xdr:cNvPr>
        <xdr:cNvSpPr txBox="1"/>
      </xdr:nvSpPr>
      <xdr:spPr>
        <a:xfrm>
          <a:off x="2973294"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451223</xdr:colOff>
      <xdr:row>0</xdr:row>
      <xdr:rowOff>0</xdr:rowOff>
    </xdr:from>
    <xdr:to>
      <xdr:col>7</xdr:col>
      <xdr:colOff>425825</xdr:colOff>
      <xdr:row>0</xdr:row>
      <xdr:rowOff>228601</xdr:rowOff>
    </xdr:to>
    <xdr:sp macro="[0]!go_to_saved_summary" textlink="">
      <xdr:nvSpPr>
        <xdr:cNvPr id="34" name="EditDataset">
          <a:extLst>
            <a:ext uri="{FF2B5EF4-FFF2-40B4-BE49-F238E27FC236}">
              <a16:creationId xmlns:a16="http://schemas.microsoft.com/office/drawing/2014/main" id="{00000000-0008-0000-0B00-000022000000}"/>
            </a:ext>
          </a:extLst>
        </xdr:cNvPr>
        <xdr:cNvSpPr txBox="1"/>
      </xdr:nvSpPr>
      <xdr:spPr>
        <a:xfrm>
          <a:off x="5374341"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1030941</xdr:colOff>
      <xdr:row>3</xdr:row>
      <xdr:rowOff>97118</xdr:rowOff>
    </xdr:from>
    <xdr:to>
      <xdr:col>3</xdr:col>
      <xdr:colOff>425824</xdr:colOff>
      <xdr:row>3</xdr:row>
      <xdr:rowOff>306294</xdr:rowOff>
    </xdr:to>
    <xdr:sp macro="[0]!PDFActiveSheet_Yearly" textlink="">
      <xdr:nvSpPr>
        <xdr:cNvPr id="35" name="EditDataset">
          <a:extLst>
            <a:ext uri="{FF2B5EF4-FFF2-40B4-BE49-F238E27FC236}">
              <a16:creationId xmlns:a16="http://schemas.microsoft.com/office/drawing/2014/main" id="{00000000-0008-0000-0B00-000023000000}"/>
            </a:ext>
          </a:extLst>
        </xdr:cNvPr>
        <xdr:cNvSpPr txBox="1"/>
      </xdr:nvSpPr>
      <xdr:spPr>
        <a:xfrm>
          <a:off x="1277470" y="1367118"/>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179295</xdr:colOff>
      <xdr:row>8</xdr:row>
      <xdr:rowOff>537884</xdr:rowOff>
    </xdr:from>
    <xdr:to>
      <xdr:col>6</xdr:col>
      <xdr:colOff>881531</xdr:colOff>
      <xdr:row>9</xdr:row>
      <xdr:rowOff>1</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xdr:row>
      <xdr:rowOff>523875</xdr:rowOff>
    </xdr:from>
    <xdr:to>
      <xdr:col>15</xdr:col>
      <xdr:colOff>564696</xdr:colOff>
      <xdr:row>7</xdr:row>
      <xdr:rowOff>523875</xdr:rowOff>
    </xdr:to>
    <xdr:cxnSp macro="">
      <xdr:nvCxnSpPr>
        <xdr:cNvPr id="20" name="Straight Connector 19">
          <a:extLst>
            <a:ext uri="{FF2B5EF4-FFF2-40B4-BE49-F238E27FC236}">
              <a16:creationId xmlns:a16="http://schemas.microsoft.com/office/drawing/2014/main" id="{00000000-0008-0000-0C00-000014000000}"/>
            </a:ext>
          </a:extLst>
        </xdr:cNvPr>
        <xdr:cNvCxnSpPr/>
      </xdr:nvCxnSpPr>
      <xdr:spPr>
        <a:xfrm>
          <a:off x="260350" y="3044825"/>
          <a:ext cx="16693696"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171823</xdr:colOff>
      <xdr:row>1</xdr:row>
      <xdr:rowOff>20171</xdr:rowOff>
    </xdr:from>
    <xdr:to>
      <xdr:col>2</xdr:col>
      <xdr:colOff>178174</xdr:colOff>
      <xdr:row>2</xdr:row>
      <xdr:rowOff>7471</xdr:rowOff>
    </xdr:to>
    <xdr:sp macro="[0]!go_to_Monthly_Digital_Summary" textlink="">
      <xdr:nvSpPr>
        <xdr:cNvPr id="21" name="ui_nav_page_3_2">
          <a:extLst>
            <a:ext uri="{FF2B5EF4-FFF2-40B4-BE49-F238E27FC236}">
              <a16:creationId xmlns:a16="http://schemas.microsoft.com/office/drawing/2014/main" id="{00000000-0008-0000-0C00-000015000000}"/>
            </a:ext>
          </a:extLst>
        </xdr:cNvPr>
        <xdr:cNvSpPr txBox="1"/>
      </xdr:nvSpPr>
      <xdr:spPr>
        <a:xfrm>
          <a:off x="432173" y="528171"/>
          <a:ext cx="1168401"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22" name="ui_nav_page_3_2">
          <a:extLst>
            <a:ext uri="{FF2B5EF4-FFF2-40B4-BE49-F238E27FC236}">
              <a16:creationId xmlns:a16="http://schemas.microsoft.com/office/drawing/2014/main" id="{00000000-0008-0000-0C00-000016000000}"/>
            </a:ext>
          </a:extLst>
        </xdr:cNvPr>
        <xdr:cNvSpPr txBox="1"/>
      </xdr:nvSpPr>
      <xdr:spPr>
        <a:xfrm>
          <a:off x="1594224" y="522942"/>
          <a:ext cx="1174750"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0</xdr:col>
      <xdr:colOff>6350</xdr:colOff>
      <xdr:row>2</xdr:row>
      <xdr:rowOff>0</xdr:rowOff>
    </xdr:from>
    <xdr:to>
      <xdr:col>1</xdr:col>
      <xdr:colOff>749300</xdr:colOff>
      <xdr:row>2</xdr:row>
      <xdr:rowOff>0</xdr:rowOff>
    </xdr:to>
    <xdr:sp macro="" textlink="">
      <xdr:nvSpPr>
        <xdr:cNvPr id="24" name="ui_nav_page_3_2">
          <a:extLst>
            <a:ext uri="{FF2B5EF4-FFF2-40B4-BE49-F238E27FC236}">
              <a16:creationId xmlns:a16="http://schemas.microsoft.com/office/drawing/2014/main" id="{00000000-0008-0000-0C00-000018000000}"/>
            </a:ext>
          </a:extLst>
        </xdr:cNvPr>
        <xdr:cNvSpPr txBox="1"/>
      </xdr:nvSpPr>
      <xdr:spPr>
        <a:xfrm>
          <a:off x="6350" y="889000"/>
          <a:ext cx="10033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rgbClr val="82151A"/>
              </a:solidFill>
            </a:rPr>
            <a:t>DIGITAL1</a:t>
          </a:r>
        </a:p>
      </xdr:txBody>
    </xdr:sp>
    <xdr:clientData/>
  </xdr:twoCellAnchor>
  <xdr:twoCellAnchor>
    <xdr:from>
      <xdr:col>1</xdr:col>
      <xdr:colOff>774700</xdr:colOff>
      <xdr:row>2</xdr:row>
      <xdr:rowOff>0</xdr:rowOff>
    </xdr:from>
    <xdr:to>
      <xdr:col>2</xdr:col>
      <xdr:colOff>762000</xdr:colOff>
      <xdr:row>2</xdr:row>
      <xdr:rowOff>0</xdr:rowOff>
    </xdr:to>
    <xdr:sp macro="" textlink="">
      <xdr:nvSpPr>
        <xdr:cNvPr id="25" name="ui_nav_page_3_2">
          <a:extLst>
            <a:ext uri="{FF2B5EF4-FFF2-40B4-BE49-F238E27FC236}">
              <a16:creationId xmlns:a16="http://schemas.microsoft.com/office/drawing/2014/main" id="{00000000-0008-0000-0C00-000019000000}"/>
            </a:ext>
          </a:extLst>
        </xdr:cNvPr>
        <xdr:cNvSpPr txBox="1"/>
      </xdr:nvSpPr>
      <xdr:spPr>
        <a:xfrm>
          <a:off x="1035050" y="889000"/>
          <a:ext cx="114935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DIGITAL2</a:t>
          </a:r>
        </a:p>
      </xdr:txBody>
    </xdr:sp>
    <xdr:clientData/>
  </xdr:twoCellAnchor>
  <xdr:twoCellAnchor>
    <xdr:from>
      <xdr:col>2</xdr:col>
      <xdr:colOff>787400</xdr:colOff>
      <xdr:row>2</xdr:row>
      <xdr:rowOff>0</xdr:rowOff>
    </xdr:from>
    <xdr:to>
      <xdr:col>2</xdr:col>
      <xdr:colOff>876300</xdr:colOff>
      <xdr:row>2</xdr:row>
      <xdr:rowOff>0</xdr:rowOff>
    </xdr:to>
    <xdr:sp macro="" textlink="">
      <xdr:nvSpPr>
        <xdr:cNvPr id="26" name="ui_nav_page_3_2">
          <a:extLst>
            <a:ext uri="{FF2B5EF4-FFF2-40B4-BE49-F238E27FC236}">
              <a16:creationId xmlns:a16="http://schemas.microsoft.com/office/drawing/2014/main" id="{00000000-0008-0000-0C00-00001A000000}"/>
            </a:ext>
          </a:extLst>
        </xdr:cNvPr>
        <xdr:cNvSpPr txBox="1"/>
      </xdr:nvSpPr>
      <xdr:spPr>
        <a:xfrm>
          <a:off x="2209800" y="889000"/>
          <a:ext cx="889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a:t>
          </a:r>
        </a:p>
      </xdr:txBody>
    </xdr: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36" name="EditDataset">
          <a:extLst>
            <a:ext uri="{FF2B5EF4-FFF2-40B4-BE49-F238E27FC236}">
              <a16:creationId xmlns:a16="http://schemas.microsoft.com/office/drawing/2014/main" id="{00000000-0008-0000-0C00-000024000000}"/>
            </a:ext>
          </a:extLst>
        </xdr:cNvPr>
        <xdr:cNvSpPr txBox="1"/>
      </xdr:nvSpPr>
      <xdr:spPr>
        <a:xfrm>
          <a:off x="1616636" y="0"/>
          <a:ext cx="13039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39" name="EditDataset">
          <a:extLst>
            <a:ext uri="{FF2B5EF4-FFF2-40B4-BE49-F238E27FC236}">
              <a16:creationId xmlns:a16="http://schemas.microsoft.com/office/drawing/2014/main" id="{00000000-0008-0000-0C00-000027000000}"/>
            </a:ext>
          </a:extLst>
        </xdr:cNvPr>
        <xdr:cNvSpPr txBox="1"/>
      </xdr:nvSpPr>
      <xdr:spPr>
        <a:xfrm>
          <a:off x="260350" y="0"/>
          <a:ext cx="130399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104588</xdr:colOff>
      <xdr:row>3</xdr:row>
      <xdr:rowOff>97118</xdr:rowOff>
    </xdr:from>
    <xdr:to>
      <xdr:col>1</xdr:col>
      <xdr:colOff>1065681</xdr:colOff>
      <xdr:row>3</xdr:row>
      <xdr:rowOff>306295</xdr:rowOff>
    </xdr:to>
    <xdr:sp macro="[0]!back_to_top_report" textlink="">
      <xdr:nvSpPr>
        <xdr:cNvPr id="23" name="EditDataset">
          <a:extLst>
            <a:ext uri="{FF2B5EF4-FFF2-40B4-BE49-F238E27FC236}">
              <a16:creationId xmlns:a16="http://schemas.microsoft.com/office/drawing/2014/main" id="{00000000-0008-0000-0C00-000017000000}"/>
            </a:ext>
          </a:extLst>
        </xdr:cNvPr>
        <xdr:cNvSpPr txBox="1"/>
      </xdr:nvSpPr>
      <xdr:spPr>
        <a:xfrm>
          <a:off x="366059" y="1367118"/>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112065</xdr:colOff>
      <xdr:row>2</xdr:row>
      <xdr:rowOff>18674</xdr:rowOff>
    </xdr:from>
    <xdr:to>
      <xdr:col>1</xdr:col>
      <xdr:colOff>1116486</xdr:colOff>
      <xdr:row>3</xdr:row>
      <xdr:rowOff>19795</xdr:rowOff>
    </xdr:to>
    <xdr:sp macro="[0]!go_to_Yearly_Digital1" textlink="">
      <xdr:nvSpPr>
        <xdr:cNvPr id="33" name="ui_nav_page_3_2">
          <a:extLst>
            <a:ext uri="{FF2B5EF4-FFF2-40B4-BE49-F238E27FC236}">
              <a16:creationId xmlns:a16="http://schemas.microsoft.com/office/drawing/2014/main" id="{00000000-0008-0000-0C00-000021000000}"/>
            </a:ext>
          </a:extLst>
        </xdr:cNvPr>
        <xdr:cNvSpPr txBox="1"/>
      </xdr:nvSpPr>
      <xdr:spPr>
        <a:xfrm>
          <a:off x="373536"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417240</xdr:colOff>
      <xdr:row>2</xdr:row>
      <xdr:rowOff>18676</xdr:rowOff>
    </xdr:from>
    <xdr:to>
      <xdr:col>4</xdr:col>
      <xdr:colOff>404539</xdr:colOff>
      <xdr:row>3</xdr:row>
      <xdr:rowOff>12326</xdr:rowOff>
    </xdr:to>
    <xdr:sp macro="[0]!go_to_Yearly_Digital2" textlink="">
      <xdr:nvSpPr>
        <xdr:cNvPr id="34" name="ui_nav_page_3_2">
          <a:extLst>
            <a:ext uri="{FF2B5EF4-FFF2-40B4-BE49-F238E27FC236}">
              <a16:creationId xmlns:a16="http://schemas.microsoft.com/office/drawing/2014/main" id="{00000000-0008-0000-0C00-000022000000}"/>
            </a:ext>
          </a:extLst>
        </xdr:cNvPr>
        <xdr:cNvSpPr txBox="1"/>
      </xdr:nvSpPr>
      <xdr:spPr>
        <a:xfrm>
          <a:off x="3009534"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PUBLICATION (1)</a:t>
          </a:r>
        </a:p>
      </xdr:txBody>
    </xdr:sp>
    <xdr:clientData/>
  </xdr:twoCellAnchor>
  <xdr:twoCellAnchor>
    <xdr:from>
      <xdr:col>5</xdr:col>
      <xdr:colOff>603629</xdr:colOff>
      <xdr:row>2</xdr:row>
      <xdr:rowOff>18676</xdr:rowOff>
    </xdr:from>
    <xdr:to>
      <xdr:col>6</xdr:col>
      <xdr:colOff>434422</xdr:colOff>
      <xdr:row>3</xdr:row>
      <xdr:rowOff>12326</xdr:rowOff>
    </xdr:to>
    <xdr:sp macro="[0]!go_to_Yearly_Digital3" textlink="">
      <xdr:nvSpPr>
        <xdr:cNvPr id="35" name="ui_nav_page_3_2">
          <a:extLst>
            <a:ext uri="{FF2B5EF4-FFF2-40B4-BE49-F238E27FC236}">
              <a16:creationId xmlns:a16="http://schemas.microsoft.com/office/drawing/2014/main" id="{00000000-0008-0000-0C00-000023000000}"/>
            </a:ext>
          </a:extLst>
        </xdr:cNvPr>
        <xdr:cNvSpPr txBox="1"/>
      </xdr:nvSpPr>
      <xdr:spPr>
        <a:xfrm>
          <a:off x="5526747" y="907676"/>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301818</xdr:colOff>
      <xdr:row>2</xdr:row>
      <xdr:rowOff>0</xdr:rowOff>
    </xdr:from>
    <xdr:to>
      <xdr:col>7</xdr:col>
      <xdr:colOff>301818</xdr:colOff>
      <xdr:row>3</xdr:row>
      <xdr:rowOff>4856</xdr:rowOff>
    </xdr:to>
    <xdr:sp macro="[0]!go_to_Yearly_Digital4" textlink="">
      <xdr:nvSpPr>
        <xdr:cNvPr id="40" name="ui_nav_page_3_2">
          <a:extLst>
            <a:ext uri="{FF2B5EF4-FFF2-40B4-BE49-F238E27FC236}">
              <a16:creationId xmlns:a16="http://schemas.microsoft.com/office/drawing/2014/main" id="{00000000-0008-0000-0C00-000028000000}"/>
            </a:ext>
          </a:extLst>
        </xdr:cNvPr>
        <xdr:cNvSpPr txBox="1"/>
      </xdr:nvSpPr>
      <xdr:spPr>
        <a:xfrm>
          <a:off x="6390347" y="889000"/>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4</xdr:col>
      <xdr:colOff>546480</xdr:colOff>
      <xdr:row>2</xdr:row>
      <xdr:rowOff>19797</xdr:rowOff>
    </xdr:from>
    <xdr:to>
      <xdr:col>5</xdr:col>
      <xdr:colOff>533779</xdr:colOff>
      <xdr:row>3</xdr:row>
      <xdr:rowOff>13447</xdr:rowOff>
    </xdr:to>
    <xdr:sp macro="[0]!go_to_Yearly_Digital2_2" textlink="">
      <xdr:nvSpPr>
        <xdr:cNvPr id="42" name="ui_nav_page_3_2">
          <a:extLst>
            <a:ext uri="{FF2B5EF4-FFF2-40B4-BE49-F238E27FC236}">
              <a16:creationId xmlns:a16="http://schemas.microsoft.com/office/drawing/2014/main" id="{00000000-0008-0000-0C00-00002A000000}"/>
            </a:ext>
          </a:extLst>
        </xdr:cNvPr>
        <xdr:cNvSpPr txBox="1"/>
      </xdr:nvSpPr>
      <xdr:spPr>
        <a:xfrm>
          <a:off x="4304186" y="908797"/>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329833</xdr:colOff>
      <xdr:row>2</xdr:row>
      <xdr:rowOff>19797</xdr:rowOff>
    </xdr:from>
    <xdr:to>
      <xdr:col>3</xdr:col>
      <xdr:colOff>168842</xdr:colOff>
      <xdr:row>3</xdr:row>
      <xdr:rowOff>20918</xdr:rowOff>
    </xdr:to>
    <xdr:sp macro="[0]!go_to_Yearly_Digital1_2" textlink="">
      <xdr:nvSpPr>
        <xdr:cNvPr id="43" name="ui_nav_page_3_2">
          <a:extLst>
            <a:ext uri="{FF2B5EF4-FFF2-40B4-BE49-F238E27FC236}">
              <a16:creationId xmlns:a16="http://schemas.microsoft.com/office/drawing/2014/main" id="{00000000-0008-0000-0C00-00002B000000}"/>
            </a:ext>
          </a:extLst>
        </xdr:cNvPr>
        <xdr:cNvSpPr txBox="1"/>
      </xdr:nvSpPr>
      <xdr:spPr>
        <a:xfrm>
          <a:off x="1756715"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7</xdr:col>
      <xdr:colOff>231588</xdr:colOff>
      <xdr:row>1</xdr:row>
      <xdr:rowOff>378388</xdr:rowOff>
    </xdr:from>
    <xdr:to>
      <xdr:col>9</xdr:col>
      <xdr:colOff>564773</xdr:colOff>
      <xdr:row>2</xdr:row>
      <xdr:rowOff>373532</xdr:rowOff>
    </xdr:to>
    <xdr:sp macro="[0]!go_to_Yearly_Digital5" textlink="">
      <xdr:nvSpPr>
        <xdr:cNvPr id="44" name="ui_nav_page_3_2">
          <a:extLst>
            <a:ext uri="{FF2B5EF4-FFF2-40B4-BE49-F238E27FC236}">
              <a16:creationId xmlns:a16="http://schemas.microsoft.com/office/drawing/2014/main" id="{00000000-0008-0000-0C00-00002C000000}"/>
            </a:ext>
          </a:extLst>
        </xdr:cNvPr>
        <xdr:cNvSpPr txBox="1"/>
      </xdr:nvSpPr>
      <xdr:spPr>
        <a:xfrm>
          <a:off x="7485529" y="886388"/>
          <a:ext cx="2664009"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9</xdr:col>
      <xdr:colOff>602128</xdr:colOff>
      <xdr:row>1</xdr:row>
      <xdr:rowOff>366059</xdr:rowOff>
    </xdr:from>
    <xdr:to>
      <xdr:col>11</xdr:col>
      <xdr:colOff>1054841</xdr:colOff>
      <xdr:row>2</xdr:row>
      <xdr:rowOff>361203</xdr:rowOff>
    </xdr:to>
    <xdr:sp macro="[0]!go_to_Yearly_Digital5_2" textlink="">
      <xdr:nvSpPr>
        <xdr:cNvPr id="45" name="ui_nav_page_3_2">
          <a:extLst>
            <a:ext uri="{FF2B5EF4-FFF2-40B4-BE49-F238E27FC236}">
              <a16:creationId xmlns:a16="http://schemas.microsoft.com/office/drawing/2014/main" id="{00000000-0008-0000-0C00-00002D000000}"/>
            </a:ext>
          </a:extLst>
        </xdr:cNvPr>
        <xdr:cNvSpPr txBox="1"/>
      </xdr:nvSpPr>
      <xdr:spPr>
        <a:xfrm>
          <a:off x="10186893" y="874059"/>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403412</xdr:colOff>
      <xdr:row>0</xdr:row>
      <xdr:rowOff>0</xdr:rowOff>
    </xdr:from>
    <xdr:to>
      <xdr:col>5</xdr:col>
      <xdr:colOff>418353</xdr:colOff>
      <xdr:row>0</xdr:row>
      <xdr:rowOff>231589</xdr:rowOff>
    </xdr:to>
    <xdr:sp macro="[0]!go_to_summary_template" textlink="">
      <xdr:nvSpPr>
        <xdr:cNvPr id="28" name="EditDataset">
          <a:extLst>
            <a:ext uri="{FF2B5EF4-FFF2-40B4-BE49-F238E27FC236}">
              <a16:creationId xmlns:a16="http://schemas.microsoft.com/office/drawing/2014/main" id="{00000000-0008-0000-0C00-00001C000000}"/>
            </a:ext>
          </a:extLst>
        </xdr:cNvPr>
        <xdr:cNvSpPr txBox="1"/>
      </xdr:nvSpPr>
      <xdr:spPr>
        <a:xfrm>
          <a:off x="2995706"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473635</xdr:colOff>
      <xdr:row>0</xdr:row>
      <xdr:rowOff>0</xdr:rowOff>
    </xdr:from>
    <xdr:to>
      <xdr:col>7</xdr:col>
      <xdr:colOff>448237</xdr:colOff>
      <xdr:row>0</xdr:row>
      <xdr:rowOff>228601</xdr:rowOff>
    </xdr:to>
    <xdr:sp macro="[0]!go_to_saved_summary" textlink="">
      <xdr:nvSpPr>
        <xdr:cNvPr id="29" name="EditDataset">
          <a:extLst>
            <a:ext uri="{FF2B5EF4-FFF2-40B4-BE49-F238E27FC236}">
              <a16:creationId xmlns:a16="http://schemas.microsoft.com/office/drawing/2014/main" id="{00000000-0008-0000-0C00-00001D000000}"/>
            </a:ext>
          </a:extLst>
        </xdr:cNvPr>
        <xdr:cNvSpPr txBox="1"/>
      </xdr:nvSpPr>
      <xdr:spPr>
        <a:xfrm>
          <a:off x="5396753"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1128059</xdr:colOff>
      <xdr:row>3</xdr:row>
      <xdr:rowOff>104589</xdr:rowOff>
    </xdr:from>
    <xdr:to>
      <xdr:col>3</xdr:col>
      <xdr:colOff>522942</xdr:colOff>
      <xdr:row>3</xdr:row>
      <xdr:rowOff>313765</xdr:rowOff>
    </xdr:to>
    <xdr:sp macro="[0]!PDFActiveSheet_Yearly" textlink="">
      <xdr:nvSpPr>
        <xdr:cNvPr id="30" name="EditDataset">
          <a:extLst>
            <a:ext uri="{FF2B5EF4-FFF2-40B4-BE49-F238E27FC236}">
              <a16:creationId xmlns:a16="http://schemas.microsoft.com/office/drawing/2014/main" id="{00000000-0008-0000-0C00-00001E000000}"/>
            </a:ext>
          </a:extLst>
        </xdr:cNvPr>
        <xdr:cNvSpPr txBox="1"/>
      </xdr:nvSpPr>
      <xdr:spPr>
        <a:xfrm>
          <a:off x="1374588" y="1374589"/>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7</xdr:row>
      <xdr:rowOff>523875</xdr:rowOff>
    </xdr:from>
    <xdr:to>
      <xdr:col>15</xdr:col>
      <xdr:colOff>564696</xdr:colOff>
      <xdr:row>7</xdr:row>
      <xdr:rowOff>523875</xdr:rowOff>
    </xdr:to>
    <xdr:cxnSp macro="">
      <xdr:nvCxnSpPr>
        <xdr:cNvPr id="3" name="Straight Connector 2">
          <a:extLst>
            <a:ext uri="{FF2B5EF4-FFF2-40B4-BE49-F238E27FC236}">
              <a16:creationId xmlns:a16="http://schemas.microsoft.com/office/drawing/2014/main" id="{00000000-0008-0000-0D00-000003000000}"/>
            </a:ext>
          </a:extLst>
        </xdr:cNvPr>
        <xdr:cNvCxnSpPr/>
      </xdr:nvCxnSpPr>
      <xdr:spPr>
        <a:xfrm>
          <a:off x="260350" y="3171825"/>
          <a:ext cx="16693696"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171823</xdr:colOff>
      <xdr:row>1</xdr:row>
      <xdr:rowOff>20171</xdr:rowOff>
    </xdr:from>
    <xdr:to>
      <xdr:col>2</xdr:col>
      <xdr:colOff>178174</xdr:colOff>
      <xdr:row>2</xdr:row>
      <xdr:rowOff>7471</xdr:rowOff>
    </xdr:to>
    <xdr:sp macro="[0]!go_to_Monthly_Digital_Summary" textlink="">
      <xdr:nvSpPr>
        <xdr:cNvPr id="4" name="ui_nav_page_3_2">
          <a:extLst>
            <a:ext uri="{FF2B5EF4-FFF2-40B4-BE49-F238E27FC236}">
              <a16:creationId xmlns:a16="http://schemas.microsoft.com/office/drawing/2014/main" id="{00000000-0008-0000-0D00-000004000000}"/>
            </a:ext>
          </a:extLst>
        </xdr:cNvPr>
        <xdr:cNvSpPr txBox="1"/>
      </xdr:nvSpPr>
      <xdr:spPr>
        <a:xfrm>
          <a:off x="432173" y="528171"/>
          <a:ext cx="1168401"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5" name="ui_nav_page_3_2">
          <a:extLst>
            <a:ext uri="{FF2B5EF4-FFF2-40B4-BE49-F238E27FC236}">
              <a16:creationId xmlns:a16="http://schemas.microsoft.com/office/drawing/2014/main" id="{00000000-0008-0000-0D00-000005000000}"/>
            </a:ext>
          </a:extLst>
        </xdr:cNvPr>
        <xdr:cNvSpPr txBox="1"/>
      </xdr:nvSpPr>
      <xdr:spPr>
        <a:xfrm>
          <a:off x="1594224" y="522942"/>
          <a:ext cx="1174750"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0</xdr:col>
      <xdr:colOff>6350</xdr:colOff>
      <xdr:row>2</xdr:row>
      <xdr:rowOff>0</xdr:rowOff>
    </xdr:from>
    <xdr:to>
      <xdr:col>1</xdr:col>
      <xdr:colOff>749300</xdr:colOff>
      <xdr:row>2</xdr:row>
      <xdr:rowOff>0</xdr:rowOff>
    </xdr:to>
    <xdr:sp macro="" textlink="">
      <xdr:nvSpPr>
        <xdr:cNvPr id="6" name="ui_nav_page_3_2">
          <a:extLst>
            <a:ext uri="{FF2B5EF4-FFF2-40B4-BE49-F238E27FC236}">
              <a16:creationId xmlns:a16="http://schemas.microsoft.com/office/drawing/2014/main" id="{00000000-0008-0000-0D00-000006000000}"/>
            </a:ext>
          </a:extLst>
        </xdr:cNvPr>
        <xdr:cNvSpPr txBox="1"/>
      </xdr:nvSpPr>
      <xdr:spPr>
        <a:xfrm>
          <a:off x="6350" y="889000"/>
          <a:ext cx="10033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rgbClr val="82151A"/>
              </a:solidFill>
            </a:rPr>
            <a:t>DIGITAL1</a:t>
          </a:r>
        </a:p>
      </xdr:txBody>
    </xdr:sp>
    <xdr:clientData/>
  </xdr:twoCellAnchor>
  <xdr:twoCellAnchor>
    <xdr:from>
      <xdr:col>1</xdr:col>
      <xdr:colOff>774700</xdr:colOff>
      <xdr:row>2</xdr:row>
      <xdr:rowOff>0</xdr:rowOff>
    </xdr:from>
    <xdr:to>
      <xdr:col>2</xdr:col>
      <xdr:colOff>762000</xdr:colOff>
      <xdr:row>2</xdr:row>
      <xdr:rowOff>0</xdr:rowOff>
    </xdr:to>
    <xdr:sp macro="" textlink="">
      <xdr:nvSpPr>
        <xdr:cNvPr id="7" name="ui_nav_page_3_2">
          <a:extLst>
            <a:ext uri="{FF2B5EF4-FFF2-40B4-BE49-F238E27FC236}">
              <a16:creationId xmlns:a16="http://schemas.microsoft.com/office/drawing/2014/main" id="{00000000-0008-0000-0D00-000007000000}"/>
            </a:ext>
          </a:extLst>
        </xdr:cNvPr>
        <xdr:cNvSpPr txBox="1"/>
      </xdr:nvSpPr>
      <xdr:spPr>
        <a:xfrm>
          <a:off x="1035050" y="889000"/>
          <a:ext cx="114935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DIGITAL2</a:t>
          </a:r>
        </a:p>
      </xdr:txBody>
    </xdr:sp>
    <xdr:clientData/>
  </xdr:twoCellAnchor>
  <xdr:twoCellAnchor>
    <xdr:from>
      <xdr:col>2</xdr:col>
      <xdr:colOff>787400</xdr:colOff>
      <xdr:row>2</xdr:row>
      <xdr:rowOff>0</xdr:rowOff>
    </xdr:from>
    <xdr:to>
      <xdr:col>2</xdr:col>
      <xdr:colOff>876300</xdr:colOff>
      <xdr:row>2</xdr:row>
      <xdr:rowOff>0</xdr:rowOff>
    </xdr:to>
    <xdr:sp macro="" textlink="">
      <xdr:nvSpPr>
        <xdr:cNvPr id="8" name="ui_nav_page_3_2">
          <a:extLst>
            <a:ext uri="{FF2B5EF4-FFF2-40B4-BE49-F238E27FC236}">
              <a16:creationId xmlns:a16="http://schemas.microsoft.com/office/drawing/2014/main" id="{00000000-0008-0000-0D00-000008000000}"/>
            </a:ext>
          </a:extLst>
        </xdr:cNvPr>
        <xdr:cNvSpPr txBox="1"/>
      </xdr:nvSpPr>
      <xdr:spPr>
        <a:xfrm>
          <a:off x="2209800" y="889000"/>
          <a:ext cx="889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a:t>
          </a:r>
        </a:p>
      </xdr:txBody>
    </xdr:sp>
    <xdr:clientData/>
  </xdr:twoCellAnchor>
  <xdr:twoCellAnchor>
    <xdr:from>
      <xdr:col>1</xdr:col>
      <xdr:colOff>237938</xdr:colOff>
      <xdr:row>2</xdr:row>
      <xdr:rowOff>6348</xdr:rowOff>
    </xdr:from>
    <xdr:to>
      <xdr:col>2</xdr:col>
      <xdr:colOff>76948</xdr:colOff>
      <xdr:row>3</xdr:row>
      <xdr:rowOff>7469</xdr:rowOff>
    </xdr:to>
    <xdr:sp macro="[0]!go_to_Yearly_Digital1" textlink="">
      <xdr:nvSpPr>
        <xdr:cNvPr id="9" name="ui_nav_page_3_2">
          <a:extLst>
            <a:ext uri="{FF2B5EF4-FFF2-40B4-BE49-F238E27FC236}">
              <a16:creationId xmlns:a16="http://schemas.microsoft.com/office/drawing/2014/main" id="{00000000-0008-0000-0D00-000009000000}"/>
            </a:ext>
          </a:extLst>
        </xdr:cNvPr>
        <xdr:cNvSpPr txBox="1"/>
      </xdr:nvSpPr>
      <xdr:spPr>
        <a:xfrm>
          <a:off x="498288" y="895348"/>
          <a:ext cx="1001060"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543113</xdr:colOff>
      <xdr:row>2</xdr:row>
      <xdr:rowOff>6350</xdr:rowOff>
    </xdr:from>
    <xdr:to>
      <xdr:col>4</xdr:col>
      <xdr:colOff>530412</xdr:colOff>
      <xdr:row>3</xdr:row>
      <xdr:rowOff>0</xdr:rowOff>
    </xdr:to>
    <xdr:sp macro="[0]!go_to_Yearly_Digital2" textlink="">
      <xdr:nvSpPr>
        <xdr:cNvPr id="10" name="ui_nav_page_3_2">
          <a:extLst>
            <a:ext uri="{FF2B5EF4-FFF2-40B4-BE49-F238E27FC236}">
              <a16:creationId xmlns:a16="http://schemas.microsoft.com/office/drawing/2014/main" id="{00000000-0008-0000-0D00-00000A000000}"/>
            </a:ext>
          </a:extLst>
        </xdr:cNvPr>
        <xdr:cNvSpPr txBox="1"/>
      </xdr:nvSpPr>
      <xdr:spPr>
        <a:xfrm>
          <a:off x="3135407" y="895350"/>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766855</xdr:colOff>
      <xdr:row>2</xdr:row>
      <xdr:rowOff>13821</xdr:rowOff>
    </xdr:from>
    <xdr:to>
      <xdr:col>6</xdr:col>
      <xdr:colOff>597648</xdr:colOff>
      <xdr:row>3</xdr:row>
      <xdr:rowOff>7471</xdr:rowOff>
    </xdr:to>
    <xdr:sp macro="[0]!go_to_Yearly_Digital3" textlink="">
      <xdr:nvSpPr>
        <xdr:cNvPr id="11" name="ui_nav_page_3_2">
          <a:extLst>
            <a:ext uri="{FF2B5EF4-FFF2-40B4-BE49-F238E27FC236}">
              <a16:creationId xmlns:a16="http://schemas.microsoft.com/office/drawing/2014/main" id="{00000000-0008-0000-0D00-00000B000000}"/>
            </a:ext>
          </a:extLst>
        </xdr:cNvPr>
        <xdr:cNvSpPr txBox="1"/>
      </xdr:nvSpPr>
      <xdr:spPr>
        <a:xfrm>
          <a:off x="5689973" y="902821"/>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6</xdr:col>
      <xdr:colOff>427691</xdr:colOff>
      <xdr:row>1</xdr:row>
      <xdr:rowOff>368674</xdr:rowOff>
    </xdr:from>
    <xdr:to>
      <xdr:col>7</xdr:col>
      <xdr:colOff>427691</xdr:colOff>
      <xdr:row>2</xdr:row>
      <xdr:rowOff>373530</xdr:rowOff>
    </xdr:to>
    <xdr:sp macro="[0]!go_to_Yearly_Digital4" textlink="">
      <xdr:nvSpPr>
        <xdr:cNvPr id="12" name="ui_nav_page_3_2">
          <a:extLst>
            <a:ext uri="{FF2B5EF4-FFF2-40B4-BE49-F238E27FC236}">
              <a16:creationId xmlns:a16="http://schemas.microsoft.com/office/drawing/2014/main" id="{00000000-0008-0000-0D00-00000C000000}"/>
            </a:ext>
          </a:extLst>
        </xdr:cNvPr>
        <xdr:cNvSpPr txBox="1"/>
      </xdr:nvSpPr>
      <xdr:spPr>
        <a:xfrm>
          <a:off x="6516220" y="876674"/>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14" name="EditDataset">
          <a:extLst>
            <a:ext uri="{FF2B5EF4-FFF2-40B4-BE49-F238E27FC236}">
              <a16:creationId xmlns:a16="http://schemas.microsoft.com/office/drawing/2014/main" id="{00000000-0008-0000-0D00-00000E000000}"/>
            </a:ext>
          </a:extLst>
        </xdr:cNvPr>
        <xdr:cNvSpPr txBox="1"/>
      </xdr:nvSpPr>
      <xdr:spPr>
        <a:xfrm>
          <a:off x="1616636" y="0"/>
          <a:ext cx="13039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17" name="EditDataset">
          <a:extLst>
            <a:ext uri="{FF2B5EF4-FFF2-40B4-BE49-F238E27FC236}">
              <a16:creationId xmlns:a16="http://schemas.microsoft.com/office/drawing/2014/main" id="{00000000-0008-0000-0D00-000011000000}"/>
            </a:ext>
          </a:extLst>
        </xdr:cNvPr>
        <xdr:cNvSpPr txBox="1"/>
      </xdr:nvSpPr>
      <xdr:spPr>
        <a:xfrm>
          <a:off x="260350" y="0"/>
          <a:ext cx="130399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104588</xdr:colOff>
      <xdr:row>3</xdr:row>
      <xdr:rowOff>97118</xdr:rowOff>
    </xdr:from>
    <xdr:to>
      <xdr:col>1</xdr:col>
      <xdr:colOff>1065681</xdr:colOff>
      <xdr:row>3</xdr:row>
      <xdr:rowOff>306295</xdr:rowOff>
    </xdr:to>
    <xdr:sp macro="[0]!back_to_top_report" textlink="">
      <xdr:nvSpPr>
        <xdr:cNvPr id="18" name="EditDataset">
          <a:extLst>
            <a:ext uri="{FF2B5EF4-FFF2-40B4-BE49-F238E27FC236}">
              <a16:creationId xmlns:a16="http://schemas.microsoft.com/office/drawing/2014/main" id="{00000000-0008-0000-0D00-000012000000}"/>
            </a:ext>
          </a:extLst>
        </xdr:cNvPr>
        <xdr:cNvSpPr txBox="1"/>
      </xdr:nvSpPr>
      <xdr:spPr>
        <a:xfrm>
          <a:off x="364938" y="1367118"/>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4</xdr:col>
      <xdr:colOff>672353</xdr:colOff>
      <xdr:row>2</xdr:row>
      <xdr:rowOff>7471</xdr:rowOff>
    </xdr:from>
    <xdr:to>
      <xdr:col>5</xdr:col>
      <xdr:colOff>659652</xdr:colOff>
      <xdr:row>3</xdr:row>
      <xdr:rowOff>1121</xdr:rowOff>
    </xdr:to>
    <xdr:sp macro="[0]!go_to_Yearly_Digital2_2" textlink="">
      <xdr:nvSpPr>
        <xdr:cNvPr id="20" name="ui_nav_page_3_2">
          <a:extLst>
            <a:ext uri="{FF2B5EF4-FFF2-40B4-BE49-F238E27FC236}">
              <a16:creationId xmlns:a16="http://schemas.microsoft.com/office/drawing/2014/main" id="{00000000-0008-0000-0D00-000014000000}"/>
            </a:ext>
          </a:extLst>
        </xdr:cNvPr>
        <xdr:cNvSpPr txBox="1"/>
      </xdr:nvSpPr>
      <xdr:spPr>
        <a:xfrm>
          <a:off x="4430059" y="896471"/>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PUBLICATION (2)</a:t>
          </a:r>
        </a:p>
      </xdr:txBody>
    </xdr:sp>
    <xdr:clientData/>
  </xdr:twoCellAnchor>
  <xdr:twoCellAnchor>
    <xdr:from>
      <xdr:col>2</xdr:col>
      <xdr:colOff>455706</xdr:colOff>
      <xdr:row>2</xdr:row>
      <xdr:rowOff>7471</xdr:rowOff>
    </xdr:from>
    <xdr:to>
      <xdr:col>3</xdr:col>
      <xdr:colOff>294715</xdr:colOff>
      <xdr:row>3</xdr:row>
      <xdr:rowOff>8592</xdr:rowOff>
    </xdr:to>
    <xdr:sp macro="[0]!go_to_Yearly_Digital1_2" textlink="">
      <xdr:nvSpPr>
        <xdr:cNvPr id="21" name="ui_nav_page_3_2">
          <a:extLst>
            <a:ext uri="{FF2B5EF4-FFF2-40B4-BE49-F238E27FC236}">
              <a16:creationId xmlns:a16="http://schemas.microsoft.com/office/drawing/2014/main" id="{00000000-0008-0000-0D00-000015000000}"/>
            </a:ext>
          </a:extLst>
        </xdr:cNvPr>
        <xdr:cNvSpPr txBox="1"/>
      </xdr:nvSpPr>
      <xdr:spPr>
        <a:xfrm>
          <a:off x="1882588" y="896471"/>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7</xdr:col>
      <xdr:colOff>381000</xdr:colOff>
      <xdr:row>1</xdr:row>
      <xdr:rowOff>370917</xdr:rowOff>
    </xdr:from>
    <xdr:to>
      <xdr:col>9</xdr:col>
      <xdr:colOff>714185</xdr:colOff>
      <xdr:row>2</xdr:row>
      <xdr:rowOff>366061</xdr:rowOff>
    </xdr:to>
    <xdr:sp macro="[0]!go_to_Yearly_Digital5" textlink="">
      <xdr:nvSpPr>
        <xdr:cNvPr id="22" name="ui_nav_page_3_2">
          <a:extLst>
            <a:ext uri="{FF2B5EF4-FFF2-40B4-BE49-F238E27FC236}">
              <a16:creationId xmlns:a16="http://schemas.microsoft.com/office/drawing/2014/main" id="{00000000-0008-0000-0D00-000016000000}"/>
            </a:ext>
          </a:extLst>
        </xdr:cNvPr>
        <xdr:cNvSpPr txBox="1"/>
      </xdr:nvSpPr>
      <xdr:spPr>
        <a:xfrm>
          <a:off x="7634941" y="878917"/>
          <a:ext cx="2664009"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9</xdr:col>
      <xdr:colOff>751540</xdr:colOff>
      <xdr:row>1</xdr:row>
      <xdr:rowOff>358588</xdr:rowOff>
    </xdr:from>
    <xdr:to>
      <xdr:col>12</xdr:col>
      <xdr:colOff>38841</xdr:colOff>
      <xdr:row>2</xdr:row>
      <xdr:rowOff>353732</xdr:rowOff>
    </xdr:to>
    <xdr:sp macro="[0]!go_to_Yearly_Digital5_2" textlink="">
      <xdr:nvSpPr>
        <xdr:cNvPr id="23" name="ui_nav_page_3_2">
          <a:extLst>
            <a:ext uri="{FF2B5EF4-FFF2-40B4-BE49-F238E27FC236}">
              <a16:creationId xmlns:a16="http://schemas.microsoft.com/office/drawing/2014/main" id="{00000000-0008-0000-0D00-000017000000}"/>
            </a:ext>
          </a:extLst>
        </xdr:cNvPr>
        <xdr:cNvSpPr txBox="1"/>
      </xdr:nvSpPr>
      <xdr:spPr>
        <a:xfrm>
          <a:off x="10336305" y="866588"/>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395942</xdr:colOff>
      <xdr:row>0</xdr:row>
      <xdr:rowOff>0</xdr:rowOff>
    </xdr:from>
    <xdr:to>
      <xdr:col>5</xdr:col>
      <xdr:colOff>410883</xdr:colOff>
      <xdr:row>0</xdr:row>
      <xdr:rowOff>231589</xdr:rowOff>
    </xdr:to>
    <xdr:sp macro="[0]!go_to_summary_template" textlink="">
      <xdr:nvSpPr>
        <xdr:cNvPr id="24" name="EditDataset">
          <a:extLst>
            <a:ext uri="{FF2B5EF4-FFF2-40B4-BE49-F238E27FC236}">
              <a16:creationId xmlns:a16="http://schemas.microsoft.com/office/drawing/2014/main" id="{00000000-0008-0000-0D00-000018000000}"/>
            </a:ext>
          </a:extLst>
        </xdr:cNvPr>
        <xdr:cNvSpPr txBox="1"/>
      </xdr:nvSpPr>
      <xdr:spPr>
        <a:xfrm>
          <a:off x="2988236"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466165</xdr:colOff>
      <xdr:row>0</xdr:row>
      <xdr:rowOff>0</xdr:rowOff>
    </xdr:from>
    <xdr:to>
      <xdr:col>7</xdr:col>
      <xdr:colOff>440767</xdr:colOff>
      <xdr:row>0</xdr:row>
      <xdr:rowOff>228601</xdr:rowOff>
    </xdr:to>
    <xdr:sp macro="[0]!go_to_saved_summary" textlink="">
      <xdr:nvSpPr>
        <xdr:cNvPr id="25" name="EditDataset">
          <a:extLst>
            <a:ext uri="{FF2B5EF4-FFF2-40B4-BE49-F238E27FC236}">
              <a16:creationId xmlns:a16="http://schemas.microsoft.com/office/drawing/2014/main" id="{00000000-0008-0000-0D00-000019000000}"/>
            </a:ext>
          </a:extLst>
        </xdr:cNvPr>
        <xdr:cNvSpPr txBox="1"/>
      </xdr:nvSpPr>
      <xdr:spPr>
        <a:xfrm>
          <a:off x="5389283"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1143000</xdr:colOff>
      <xdr:row>3</xdr:row>
      <xdr:rowOff>89648</xdr:rowOff>
    </xdr:from>
    <xdr:to>
      <xdr:col>3</xdr:col>
      <xdr:colOff>537883</xdr:colOff>
      <xdr:row>3</xdr:row>
      <xdr:rowOff>298824</xdr:rowOff>
    </xdr:to>
    <xdr:sp macro="[0]!PDFActiveSheet_Yearly" textlink="">
      <xdr:nvSpPr>
        <xdr:cNvPr id="26" name="EditDataset">
          <a:extLst>
            <a:ext uri="{FF2B5EF4-FFF2-40B4-BE49-F238E27FC236}">
              <a16:creationId xmlns:a16="http://schemas.microsoft.com/office/drawing/2014/main" id="{00000000-0008-0000-0D00-00001A000000}"/>
            </a:ext>
          </a:extLst>
        </xdr:cNvPr>
        <xdr:cNvSpPr txBox="1"/>
      </xdr:nvSpPr>
      <xdr:spPr>
        <a:xfrm>
          <a:off x="1389529" y="1359648"/>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171823</xdr:colOff>
      <xdr:row>8</xdr:row>
      <xdr:rowOff>567761</xdr:rowOff>
    </xdr:from>
    <xdr:to>
      <xdr:col>5</xdr:col>
      <xdr:colOff>1329764</xdr:colOff>
      <xdr:row>9</xdr:row>
      <xdr:rowOff>104587</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7</xdr:row>
      <xdr:rowOff>571500</xdr:rowOff>
    </xdr:from>
    <xdr:to>
      <xdr:col>14</xdr:col>
      <xdr:colOff>802821</xdr:colOff>
      <xdr:row>7</xdr:row>
      <xdr:rowOff>571500</xdr:rowOff>
    </xdr:to>
    <xdr:cxnSp macro="">
      <xdr:nvCxnSpPr>
        <xdr:cNvPr id="20" name="Straight Connector 19">
          <a:extLst>
            <a:ext uri="{FF2B5EF4-FFF2-40B4-BE49-F238E27FC236}">
              <a16:creationId xmlns:a16="http://schemas.microsoft.com/office/drawing/2014/main" id="{00000000-0008-0000-0E00-000014000000}"/>
            </a:ext>
          </a:extLst>
        </xdr:cNvPr>
        <xdr:cNvCxnSpPr/>
      </xdr:nvCxnSpPr>
      <xdr:spPr>
        <a:xfrm>
          <a:off x="292100" y="3009900"/>
          <a:ext cx="16658771"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171823</xdr:colOff>
      <xdr:row>1</xdr:row>
      <xdr:rowOff>20171</xdr:rowOff>
    </xdr:from>
    <xdr:to>
      <xdr:col>2</xdr:col>
      <xdr:colOff>178174</xdr:colOff>
      <xdr:row>2</xdr:row>
      <xdr:rowOff>7471</xdr:rowOff>
    </xdr:to>
    <xdr:sp macro="[0]!go_to_Monthly_Digital_Summary" textlink="">
      <xdr:nvSpPr>
        <xdr:cNvPr id="21" name="ui_nav_page_3_2">
          <a:extLst>
            <a:ext uri="{FF2B5EF4-FFF2-40B4-BE49-F238E27FC236}">
              <a16:creationId xmlns:a16="http://schemas.microsoft.com/office/drawing/2014/main" id="{00000000-0008-0000-0E00-000015000000}"/>
            </a:ext>
          </a:extLst>
        </xdr:cNvPr>
        <xdr:cNvSpPr txBox="1"/>
      </xdr:nvSpPr>
      <xdr:spPr>
        <a:xfrm>
          <a:off x="432173" y="528171"/>
          <a:ext cx="1168401"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22" name="ui_nav_page_3_2">
          <a:extLst>
            <a:ext uri="{FF2B5EF4-FFF2-40B4-BE49-F238E27FC236}">
              <a16:creationId xmlns:a16="http://schemas.microsoft.com/office/drawing/2014/main" id="{00000000-0008-0000-0E00-000016000000}"/>
            </a:ext>
          </a:extLst>
        </xdr:cNvPr>
        <xdr:cNvSpPr txBox="1"/>
      </xdr:nvSpPr>
      <xdr:spPr>
        <a:xfrm>
          <a:off x="1594224" y="522942"/>
          <a:ext cx="1174750"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1</xdr:col>
      <xdr:colOff>774700</xdr:colOff>
      <xdr:row>2</xdr:row>
      <xdr:rowOff>0</xdr:rowOff>
    </xdr:from>
    <xdr:to>
      <xdr:col>2</xdr:col>
      <xdr:colOff>762000</xdr:colOff>
      <xdr:row>2</xdr:row>
      <xdr:rowOff>0</xdr:rowOff>
    </xdr:to>
    <xdr:sp macro="" textlink="">
      <xdr:nvSpPr>
        <xdr:cNvPr id="24" name="ui_nav_page_3_2">
          <a:extLst>
            <a:ext uri="{FF2B5EF4-FFF2-40B4-BE49-F238E27FC236}">
              <a16:creationId xmlns:a16="http://schemas.microsoft.com/office/drawing/2014/main" id="{00000000-0008-0000-0E00-000018000000}"/>
            </a:ext>
          </a:extLst>
        </xdr:cNvPr>
        <xdr:cNvSpPr txBox="1"/>
      </xdr:nvSpPr>
      <xdr:spPr>
        <a:xfrm>
          <a:off x="1035050" y="889000"/>
          <a:ext cx="114935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DIGITAL2</a:t>
          </a:r>
        </a:p>
      </xdr:txBody>
    </xdr:sp>
    <xdr:clientData/>
  </xdr:twoCellAnchor>
  <xdr:twoCellAnchor>
    <xdr:from>
      <xdr:col>2</xdr:col>
      <xdr:colOff>787400</xdr:colOff>
      <xdr:row>2</xdr:row>
      <xdr:rowOff>0</xdr:rowOff>
    </xdr:from>
    <xdr:to>
      <xdr:col>2</xdr:col>
      <xdr:colOff>876300</xdr:colOff>
      <xdr:row>2</xdr:row>
      <xdr:rowOff>0</xdr:rowOff>
    </xdr:to>
    <xdr:sp macro="" textlink="">
      <xdr:nvSpPr>
        <xdr:cNvPr id="25" name="ui_nav_page_3_2">
          <a:extLst>
            <a:ext uri="{FF2B5EF4-FFF2-40B4-BE49-F238E27FC236}">
              <a16:creationId xmlns:a16="http://schemas.microsoft.com/office/drawing/2014/main" id="{00000000-0008-0000-0E00-000019000000}"/>
            </a:ext>
          </a:extLst>
        </xdr:cNvPr>
        <xdr:cNvSpPr txBox="1"/>
      </xdr:nvSpPr>
      <xdr:spPr>
        <a:xfrm>
          <a:off x="2209800" y="889000"/>
          <a:ext cx="889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a:t>
          </a:r>
        </a:p>
      </xdr:txBody>
    </xdr: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34" name="EditDataset">
          <a:extLst>
            <a:ext uri="{FF2B5EF4-FFF2-40B4-BE49-F238E27FC236}">
              <a16:creationId xmlns:a16="http://schemas.microsoft.com/office/drawing/2014/main" id="{00000000-0008-0000-0E00-000022000000}"/>
            </a:ext>
          </a:extLst>
        </xdr:cNvPr>
        <xdr:cNvSpPr txBox="1"/>
      </xdr:nvSpPr>
      <xdr:spPr>
        <a:xfrm>
          <a:off x="1616636" y="0"/>
          <a:ext cx="13039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37" name="EditDataset">
          <a:extLst>
            <a:ext uri="{FF2B5EF4-FFF2-40B4-BE49-F238E27FC236}">
              <a16:creationId xmlns:a16="http://schemas.microsoft.com/office/drawing/2014/main" id="{00000000-0008-0000-0E00-000025000000}"/>
            </a:ext>
          </a:extLst>
        </xdr:cNvPr>
        <xdr:cNvSpPr txBox="1"/>
      </xdr:nvSpPr>
      <xdr:spPr>
        <a:xfrm>
          <a:off x="260350" y="0"/>
          <a:ext cx="130399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104588</xdr:colOff>
      <xdr:row>3</xdr:row>
      <xdr:rowOff>97117</xdr:rowOff>
    </xdr:from>
    <xdr:to>
      <xdr:col>1</xdr:col>
      <xdr:colOff>1065681</xdr:colOff>
      <xdr:row>3</xdr:row>
      <xdr:rowOff>306294</xdr:rowOff>
    </xdr:to>
    <xdr:sp macro="[0]!back_to_top_report" textlink="">
      <xdr:nvSpPr>
        <xdr:cNvPr id="38" name="EditDataset">
          <a:extLst>
            <a:ext uri="{FF2B5EF4-FFF2-40B4-BE49-F238E27FC236}">
              <a16:creationId xmlns:a16="http://schemas.microsoft.com/office/drawing/2014/main" id="{00000000-0008-0000-0E00-000026000000}"/>
            </a:ext>
          </a:extLst>
        </xdr:cNvPr>
        <xdr:cNvSpPr txBox="1"/>
      </xdr:nvSpPr>
      <xdr:spPr>
        <a:xfrm>
          <a:off x="366059" y="1367117"/>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119536</xdr:colOff>
      <xdr:row>2</xdr:row>
      <xdr:rowOff>18674</xdr:rowOff>
    </xdr:from>
    <xdr:to>
      <xdr:col>1</xdr:col>
      <xdr:colOff>1123957</xdr:colOff>
      <xdr:row>3</xdr:row>
      <xdr:rowOff>19795</xdr:rowOff>
    </xdr:to>
    <xdr:sp macro="[0]!go_to_Yearly_Digital1" textlink="">
      <xdr:nvSpPr>
        <xdr:cNvPr id="31" name="ui_nav_page_3_2">
          <a:extLst>
            <a:ext uri="{FF2B5EF4-FFF2-40B4-BE49-F238E27FC236}">
              <a16:creationId xmlns:a16="http://schemas.microsoft.com/office/drawing/2014/main" id="{00000000-0008-0000-0E00-00001F000000}"/>
            </a:ext>
          </a:extLst>
        </xdr:cNvPr>
        <xdr:cNvSpPr txBox="1"/>
      </xdr:nvSpPr>
      <xdr:spPr>
        <a:xfrm>
          <a:off x="381007"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163240</xdr:colOff>
      <xdr:row>2</xdr:row>
      <xdr:rowOff>18676</xdr:rowOff>
    </xdr:from>
    <xdr:to>
      <xdr:col>4</xdr:col>
      <xdr:colOff>165481</xdr:colOff>
      <xdr:row>3</xdr:row>
      <xdr:rowOff>12326</xdr:rowOff>
    </xdr:to>
    <xdr:sp macro="[0]!go_to_Yearly_Digital2" textlink="">
      <xdr:nvSpPr>
        <xdr:cNvPr id="32" name="ui_nav_page_3_2">
          <a:extLst>
            <a:ext uri="{FF2B5EF4-FFF2-40B4-BE49-F238E27FC236}">
              <a16:creationId xmlns:a16="http://schemas.microsoft.com/office/drawing/2014/main" id="{00000000-0008-0000-0E00-000020000000}"/>
            </a:ext>
          </a:extLst>
        </xdr:cNvPr>
        <xdr:cNvSpPr txBox="1"/>
      </xdr:nvSpPr>
      <xdr:spPr>
        <a:xfrm>
          <a:off x="3017005"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162865</xdr:colOff>
      <xdr:row>2</xdr:row>
      <xdr:rowOff>3735</xdr:rowOff>
    </xdr:from>
    <xdr:to>
      <xdr:col>5</xdr:col>
      <xdr:colOff>1159069</xdr:colOff>
      <xdr:row>2</xdr:row>
      <xdr:rowOff>378385</xdr:rowOff>
    </xdr:to>
    <xdr:sp macro="[0]!go_to_Yearly_Digital3" textlink="">
      <xdr:nvSpPr>
        <xdr:cNvPr id="33" name="ui_nav_page_3_2">
          <a:extLst>
            <a:ext uri="{FF2B5EF4-FFF2-40B4-BE49-F238E27FC236}">
              <a16:creationId xmlns:a16="http://schemas.microsoft.com/office/drawing/2014/main" id="{00000000-0008-0000-0E00-000021000000}"/>
            </a:ext>
          </a:extLst>
        </xdr:cNvPr>
        <xdr:cNvSpPr txBox="1"/>
      </xdr:nvSpPr>
      <xdr:spPr>
        <a:xfrm>
          <a:off x="5459512" y="892735"/>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VIDEO</a:t>
          </a:r>
        </a:p>
      </xdr:txBody>
    </xdr:sp>
    <xdr:clientData/>
  </xdr:twoCellAnchor>
  <xdr:twoCellAnchor>
    <xdr:from>
      <xdr:col>5</xdr:col>
      <xdr:colOff>1101171</xdr:colOff>
      <xdr:row>2</xdr:row>
      <xdr:rowOff>0</xdr:rowOff>
    </xdr:from>
    <xdr:to>
      <xdr:col>6</xdr:col>
      <xdr:colOff>1101171</xdr:colOff>
      <xdr:row>3</xdr:row>
      <xdr:rowOff>4856</xdr:rowOff>
    </xdr:to>
    <xdr:sp macro="[0]!go_to_Yearly_Digital4" textlink="">
      <xdr:nvSpPr>
        <xdr:cNvPr id="40" name="ui_nav_page_3_2">
          <a:extLst>
            <a:ext uri="{FF2B5EF4-FFF2-40B4-BE49-F238E27FC236}">
              <a16:creationId xmlns:a16="http://schemas.microsoft.com/office/drawing/2014/main" id="{00000000-0008-0000-0E00-000028000000}"/>
            </a:ext>
          </a:extLst>
        </xdr:cNvPr>
        <xdr:cNvSpPr txBox="1"/>
      </xdr:nvSpPr>
      <xdr:spPr>
        <a:xfrm>
          <a:off x="6397818" y="889000"/>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4</xdr:col>
      <xdr:colOff>307422</xdr:colOff>
      <xdr:row>2</xdr:row>
      <xdr:rowOff>19797</xdr:rowOff>
    </xdr:from>
    <xdr:to>
      <xdr:col>5</xdr:col>
      <xdr:colOff>167721</xdr:colOff>
      <xdr:row>3</xdr:row>
      <xdr:rowOff>13447</xdr:rowOff>
    </xdr:to>
    <xdr:sp macro="[0]!go_to_Yearly_Digital2_2" textlink="">
      <xdr:nvSpPr>
        <xdr:cNvPr id="42" name="ui_nav_page_3_2">
          <a:extLst>
            <a:ext uri="{FF2B5EF4-FFF2-40B4-BE49-F238E27FC236}">
              <a16:creationId xmlns:a16="http://schemas.microsoft.com/office/drawing/2014/main" id="{00000000-0008-0000-0E00-00002A000000}"/>
            </a:ext>
          </a:extLst>
        </xdr:cNvPr>
        <xdr:cNvSpPr txBox="1"/>
      </xdr:nvSpPr>
      <xdr:spPr>
        <a:xfrm>
          <a:off x="4311657" y="908797"/>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210304</xdr:colOff>
      <xdr:row>2</xdr:row>
      <xdr:rowOff>19797</xdr:rowOff>
    </xdr:from>
    <xdr:to>
      <xdr:col>2</xdr:col>
      <xdr:colOff>1214725</xdr:colOff>
      <xdr:row>3</xdr:row>
      <xdr:rowOff>20918</xdr:rowOff>
    </xdr:to>
    <xdr:sp macro="[0]!go_to_Yearly_Digital1_2" textlink="">
      <xdr:nvSpPr>
        <xdr:cNvPr id="43" name="ui_nav_page_3_2">
          <a:extLst>
            <a:ext uri="{FF2B5EF4-FFF2-40B4-BE49-F238E27FC236}">
              <a16:creationId xmlns:a16="http://schemas.microsoft.com/office/drawing/2014/main" id="{00000000-0008-0000-0E00-00002B000000}"/>
            </a:ext>
          </a:extLst>
        </xdr:cNvPr>
        <xdr:cNvSpPr txBox="1"/>
      </xdr:nvSpPr>
      <xdr:spPr>
        <a:xfrm>
          <a:off x="1764186"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6</xdr:col>
      <xdr:colOff>978647</xdr:colOff>
      <xdr:row>2</xdr:row>
      <xdr:rowOff>4858</xdr:rowOff>
    </xdr:from>
    <xdr:to>
      <xdr:col>8</xdr:col>
      <xdr:colOff>796362</xdr:colOff>
      <xdr:row>3</xdr:row>
      <xdr:rowOff>2</xdr:rowOff>
    </xdr:to>
    <xdr:sp macro="[0]!go_to_Yearly_Digital5" textlink="">
      <xdr:nvSpPr>
        <xdr:cNvPr id="44" name="ui_nav_page_3_2">
          <a:extLst>
            <a:ext uri="{FF2B5EF4-FFF2-40B4-BE49-F238E27FC236}">
              <a16:creationId xmlns:a16="http://schemas.microsoft.com/office/drawing/2014/main" id="{00000000-0008-0000-0E00-00002C000000}"/>
            </a:ext>
          </a:extLst>
        </xdr:cNvPr>
        <xdr:cNvSpPr txBox="1"/>
      </xdr:nvSpPr>
      <xdr:spPr>
        <a:xfrm>
          <a:off x="7440706" y="893858"/>
          <a:ext cx="2664009"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8</xdr:col>
      <xdr:colOff>833717</xdr:colOff>
      <xdr:row>1</xdr:row>
      <xdr:rowOff>373529</xdr:rowOff>
    </xdr:from>
    <xdr:to>
      <xdr:col>10</xdr:col>
      <xdr:colOff>1010018</xdr:colOff>
      <xdr:row>2</xdr:row>
      <xdr:rowOff>368673</xdr:rowOff>
    </xdr:to>
    <xdr:sp macro="[0]!go_to_Yearly_Digital5_2" textlink="">
      <xdr:nvSpPr>
        <xdr:cNvPr id="45" name="ui_nav_page_3_2">
          <a:extLst>
            <a:ext uri="{FF2B5EF4-FFF2-40B4-BE49-F238E27FC236}">
              <a16:creationId xmlns:a16="http://schemas.microsoft.com/office/drawing/2014/main" id="{00000000-0008-0000-0E00-00002D000000}"/>
            </a:ext>
          </a:extLst>
        </xdr:cNvPr>
        <xdr:cNvSpPr txBox="1"/>
      </xdr:nvSpPr>
      <xdr:spPr>
        <a:xfrm>
          <a:off x="10142070" y="881529"/>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388470</xdr:colOff>
      <xdr:row>0</xdr:row>
      <xdr:rowOff>0</xdr:rowOff>
    </xdr:from>
    <xdr:to>
      <xdr:col>5</xdr:col>
      <xdr:colOff>291353</xdr:colOff>
      <xdr:row>0</xdr:row>
      <xdr:rowOff>231589</xdr:rowOff>
    </xdr:to>
    <xdr:sp macro="[0]!go_to_summary_template" textlink="">
      <xdr:nvSpPr>
        <xdr:cNvPr id="23" name="EditDataset">
          <a:extLst>
            <a:ext uri="{FF2B5EF4-FFF2-40B4-BE49-F238E27FC236}">
              <a16:creationId xmlns:a16="http://schemas.microsoft.com/office/drawing/2014/main" id="{00000000-0008-0000-0E00-000017000000}"/>
            </a:ext>
          </a:extLst>
        </xdr:cNvPr>
        <xdr:cNvSpPr txBox="1"/>
      </xdr:nvSpPr>
      <xdr:spPr>
        <a:xfrm>
          <a:off x="324223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346635</xdr:colOff>
      <xdr:row>0</xdr:row>
      <xdr:rowOff>0</xdr:rowOff>
    </xdr:from>
    <xdr:to>
      <xdr:col>7</xdr:col>
      <xdr:colOff>164354</xdr:colOff>
      <xdr:row>0</xdr:row>
      <xdr:rowOff>228601</xdr:rowOff>
    </xdr:to>
    <xdr:sp macro="[0]!go_to_saved_summary" textlink="">
      <xdr:nvSpPr>
        <xdr:cNvPr id="26" name="EditDataset">
          <a:extLst>
            <a:ext uri="{FF2B5EF4-FFF2-40B4-BE49-F238E27FC236}">
              <a16:creationId xmlns:a16="http://schemas.microsoft.com/office/drawing/2014/main" id="{00000000-0008-0000-0E00-00001A000000}"/>
            </a:ext>
          </a:extLst>
        </xdr:cNvPr>
        <xdr:cNvSpPr txBox="1"/>
      </xdr:nvSpPr>
      <xdr:spPr>
        <a:xfrm>
          <a:off x="564328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1135529</xdr:colOff>
      <xdr:row>3</xdr:row>
      <xdr:rowOff>97118</xdr:rowOff>
    </xdr:from>
    <xdr:to>
      <xdr:col>3</xdr:col>
      <xdr:colOff>246530</xdr:colOff>
      <xdr:row>3</xdr:row>
      <xdr:rowOff>306294</xdr:rowOff>
    </xdr:to>
    <xdr:sp macro="[0]!PDFActiveSheet_Yearly" textlink="">
      <xdr:nvSpPr>
        <xdr:cNvPr id="27" name="EditDataset">
          <a:extLst>
            <a:ext uri="{FF2B5EF4-FFF2-40B4-BE49-F238E27FC236}">
              <a16:creationId xmlns:a16="http://schemas.microsoft.com/office/drawing/2014/main" id="{00000000-0008-0000-0E00-00001B000000}"/>
            </a:ext>
          </a:extLst>
        </xdr:cNvPr>
        <xdr:cNvSpPr txBox="1"/>
      </xdr:nvSpPr>
      <xdr:spPr>
        <a:xfrm>
          <a:off x="1382058" y="1367118"/>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171823</xdr:colOff>
      <xdr:row>8</xdr:row>
      <xdr:rowOff>567761</xdr:rowOff>
    </xdr:from>
    <xdr:to>
      <xdr:col>5</xdr:col>
      <xdr:colOff>1329764</xdr:colOff>
      <xdr:row>9</xdr:row>
      <xdr:rowOff>104587</xdr:rowOff>
    </xdr:to>
    <xdr:graphicFrame macro="">
      <xdr:nvGraphicFramePr>
        <xdr:cNvPr id="9" name="Chart 8">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7</xdr:row>
      <xdr:rowOff>587375</xdr:rowOff>
    </xdr:from>
    <xdr:to>
      <xdr:col>14</xdr:col>
      <xdr:colOff>469446</xdr:colOff>
      <xdr:row>7</xdr:row>
      <xdr:rowOff>587375</xdr:rowOff>
    </xdr:to>
    <xdr:cxnSp macro="">
      <xdr:nvCxnSpPr>
        <xdr:cNvPr id="20" name="Straight Connector 19">
          <a:extLst>
            <a:ext uri="{FF2B5EF4-FFF2-40B4-BE49-F238E27FC236}">
              <a16:creationId xmlns:a16="http://schemas.microsoft.com/office/drawing/2014/main" id="{00000000-0008-0000-0F00-000014000000}"/>
            </a:ext>
          </a:extLst>
        </xdr:cNvPr>
        <xdr:cNvCxnSpPr/>
      </xdr:nvCxnSpPr>
      <xdr:spPr>
        <a:xfrm>
          <a:off x="307975" y="3025775"/>
          <a:ext cx="16652421"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171823</xdr:colOff>
      <xdr:row>1</xdr:row>
      <xdr:rowOff>20171</xdr:rowOff>
    </xdr:from>
    <xdr:to>
      <xdr:col>2</xdr:col>
      <xdr:colOff>178174</xdr:colOff>
      <xdr:row>2</xdr:row>
      <xdr:rowOff>7471</xdr:rowOff>
    </xdr:to>
    <xdr:sp macro="[0]!go_to_Monthly_Digital_Summary" textlink="">
      <xdr:nvSpPr>
        <xdr:cNvPr id="21" name="ui_nav_page_3_2">
          <a:extLst>
            <a:ext uri="{FF2B5EF4-FFF2-40B4-BE49-F238E27FC236}">
              <a16:creationId xmlns:a16="http://schemas.microsoft.com/office/drawing/2014/main" id="{00000000-0008-0000-0F00-000015000000}"/>
            </a:ext>
          </a:extLst>
        </xdr:cNvPr>
        <xdr:cNvSpPr txBox="1"/>
      </xdr:nvSpPr>
      <xdr:spPr>
        <a:xfrm>
          <a:off x="432173" y="528171"/>
          <a:ext cx="1301751"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22" name="ui_nav_page_3_2">
          <a:extLst>
            <a:ext uri="{FF2B5EF4-FFF2-40B4-BE49-F238E27FC236}">
              <a16:creationId xmlns:a16="http://schemas.microsoft.com/office/drawing/2014/main" id="{00000000-0008-0000-0F00-000016000000}"/>
            </a:ext>
          </a:extLst>
        </xdr:cNvPr>
        <xdr:cNvSpPr txBox="1"/>
      </xdr:nvSpPr>
      <xdr:spPr>
        <a:xfrm>
          <a:off x="1727574" y="522942"/>
          <a:ext cx="1314450"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0</xdr:col>
      <xdr:colOff>6350</xdr:colOff>
      <xdr:row>2</xdr:row>
      <xdr:rowOff>0</xdr:rowOff>
    </xdr:from>
    <xdr:to>
      <xdr:col>1</xdr:col>
      <xdr:colOff>749300</xdr:colOff>
      <xdr:row>2</xdr:row>
      <xdr:rowOff>0</xdr:rowOff>
    </xdr:to>
    <xdr:sp macro="" textlink="">
      <xdr:nvSpPr>
        <xdr:cNvPr id="23" name="ui_nav_page_3_2">
          <a:extLst>
            <a:ext uri="{FF2B5EF4-FFF2-40B4-BE49-F238E27FC236}">
              <a16:creationId xmlns:a16="http://schemas.microsoft.com/office/drawing/2014/main" id="{00000000-0008-0000-0F00-000017000000}"/>
            </a:ext>
          </a:extLst>
        </xdr:cNvPr>
        <xdr:cNvSpPr txBox="1"/>
      </xdr:nvSpPr>
      <xdr:spPr>
        <a:xfrm>
          <a:off x="6350" y="889000"/>
          <a:ext cx="10033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rgbClr val="82151A"/>
              </a:solidFill>
            </a:rPr>
            <a:t>DIGITAL1</a:t>
          </a:r>
        </a:p>
      </xdr:txBody>
    </xdr:sp>
    <xdr:clientData/>
  </xdr:twoCellAnchor>
  <xdr:twoCellAnchor>
    <xdr:from>
      <xdr:col>1</xdr:col>
      <xdr:colOff>774700</xdr:colOff>
      <xdr:row>2</xdr:row>
      <xdr:rowOff>0</xdr:rowOff>
    </xdr:from>
    <xdr:to>
      <xdr:col>2</xdr:col>
      <xdr:colOff>762000</xdr:colOff>
      <xdr:row>2</xdr:row>
      <xdr:rowOff>0</xdr:rowOff>
    </xdr:to>
    <xdr:sp macro="" textlink="">
      <xdr:nvSpPr>
        <xdr:cNvPr id="24" name="ui_nav_page_3_2">
          <a:extLst>
            <a:ext uri="{FF2B5EF4-FFF2-40B4-BE49-F238E27FC236}">
              <a16:creationId xmlns:a16="http://schemas.microsoft.com/office/drawing/2014/main" id="{00000000-0008-0000-0F00-000018000000}"/>
            </a:ext>
          </a:extLst>
        </xdr:cNvPr>
        <xdr:cNvSpPr txBox="1"/>
      </xdr:nvSpPr>
      <xdr:spPr>
        <a:xfrm>
          <a:off x="1035050" y="889000"/>
          <a:ext cx="12827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DIGITAL2</a:t>
          </a:r>
        </a:p>
      </xdr:txBody>
    </xdr:sp>
    <xdr:clientData/>
  </xdr:twoCellAnchor>
  <xdr:twoCellAnchor>
    <xdr:from>
      <xdr:col>2</xdr:col>
      <xdr:colOff>787400</xdr:colOff>
      <xdr:row>2</xdr:row>
      <xdr:rowOff>0</xdr:rowOff>
    </xdr:from>
    <xdr:to>
      <xdr:col>2</xdr:col>
      <xdr:colOff>876300</xdr:colOff>
      <xdr:row>2</xdr:row>
      <xdr:rowOff>0</xdr:rowOff>
    </xdr:to>
    <xdr:sp macro="" textlink="">
      <xdr:nvSpPr>
        <xdr:cNvPr id="25" name="ui_nav_page_3_2">
          <a:extLst>
            <a:ext uri="{FF2B5EF4-FFF2-40B4-BE49-F238E27FC236}">
              <a16:creationId xmlns:a16="http://schemas.microsoft.com/office/drawing/2014/main" id="{00000000-0008-0000-0F00-000019000000}"/>
            </a:ext>
          </a:extLst>
        </xdr:cNvPr>
        <xdr:cNvSpPr txBox="1"/>
      </xdr:nvSpPr>
      <xdr:spPr>
        <a:xfrm>
          <a:off x="2343150" y="889000"/>
          <a:ext cx="88900" cy="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a:t>
          </a:r>
        </a:p>
      </xdr:txBody>
    </xdr: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34" name="EditDataset">
          <a:extLst>
            <a:ext uri="{FF2B5EF4-FFF2-40B4-BE49-F238E27FC236}">
              <a16:creationId xmlns:a16="http://schemas.microsoft.com/office/drawing/2014/main" id="{00000000-0008-0000-0F00-000022000000}"/>
            </a:ext>
          </a:extLst>
        </xdr:cNvPr>
        <xdr:cNvSpPr txBox="1"/>
      </xdr:nvSpPr>
      <xdr:spPr>
        <a:xfrm>
          <a:off x="1749986" y="0"/>
          <a:ext cx="14436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37" name="EditDataset">
          <a:extLst>
            <a:ext uri="{FF2B5EF4-FFF2-40B4-BE49-F238E27FC236}">
              <a16:creationId xmlns:a16="http://schemas.microsoft.com/office/drawing/2014/main" id="{00000000-0008-0000-0F00-000025000000}"/>
            </a:ext>
          </a:extLst>
        </xdr:cNvPr>
        <xdr:cNvSpPr txBox="1"/>
      </xdr:nvSpPr>
      <xdr:spPr>
        <a:xfrm>
          <a:off x="260350" y="0"/>
          <a:ext cx="143734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44824</xdr:colOff>
      <xdr:row>3</xdr:row>
      <xdr:rowOff>82177</xdr:rowOff>
    </xdr:from>
    <xdr:to>
      <xdr:col>1</xdr:col>
      <xdr:colOff>1005917</xdr:colOff>
      <xdr:row>3</xdr:row>
      <xdr:rowOff>291354</xdr:rowOff>
    </xdr:to>
    <xdr:sp macro="[0]!back_to_top_report" textlink="">
      <xdr:nvSpPr>
        <xdr:cNvPr id="38" name="EditDataset">
          <a:extLst>
            <a:ext uri="{FF2B5EF4-FFF2-40B4-BE49-F238E27FC236}">
              <a16:creationId xmlns:a16="http://schemas.microsoft.com/office/drawing/2014/main" id="{00000000-0008-0000-0F00-000026000000}"/>
            </a:ext>
          </a:extLst>
        </xdr:cNvPr>
        <xdr:cNvSpPr txBox="1"/>
      </xdr:nvSpPr>
      <xdr:spPr>
        <a:xfrm>
          <a:off x="306295" y="1352177"/>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52297</xdr:colOff>
      <xdr:row>2</xdr:row>
      <xdr:rowOff>18674</xdr:rowOff>
    </xdr:from>
    <xdr:to>
      <xdr:col>1</xdr:col>
      <xdr:colOff>1056718</xdr:colOff>
      <xdr:row>3</xdr:row>
      <xdr:rowOff>19795</xdr:rowOff>
    </xdr:to>
    <xdr:sp macro="[0]!go_to_Yearly_Digital1" textlink="">
      <xdr:nvSpPr>
        <xdr:cNvPr id="31" name="ui_nav_page_3_2">
          <a:extLst>
            <a:ext uri="{FF2B5EF4-FFF2-40B4-BE49-F238E27FC236}">
              <a16:creationId xmlns:a16="http://schemas.microsoft.com/office/drawing/2014/main" id="{00000000-0008-0000-0F00-00001F000000}"/>
            </a:ext>
          </a:extLst>
        </xdr:cNvPr>
        <xdr:cNvSpPr txBox="1"/>
      </xdr:nvSpPr>
      <xdr:spPr>
        <a:xfrm>
          <a:off x="313768"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96001</xdr:colOff>
      <xdr:row>2</xdr:row>
      <xdr:rowOff>18676</xdr:rowOff>
    </xdr:from>
    <xdr:to>
      <xdr:col>3</xdr:col>
      <xdr:colOff>1248712</xdr:colOff>
      <xdr:row>3</xdr:row>
      <xdr:rowOff>12326</xdr:rowOff>
    </xdr:to>
    <xdr:sp macro="[0]!go_to_Yearly_Digital2" textlink="">
      <xdr:nvSpPr>
        <xdr:cNvPr id="32" name="ui_nav_page_3_2">
          <a:extLst>
            <a:ext uri="{FF2B5EF4-FFF2-40B4-BE49-F238E27FC236}">
              <a16:creationId xmlns:a16="http://schemas.microsoft.com/office/drawing/2014/main" id="{00000000-0008-0000-0F00-000020000000}"/>
            </a:ext>
          </a:extLst>
        </xdr:cNvPr>
        <xdr:cNvSpPr txBox="1"/>
      </xdr:nvSpPr>
      <xdr:spPr>
        <a:xfrm>
          <a:off x="2949766"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140449</xdr:colOff>
      <xdr:row>2</xdr:row>
      <xdr:rowOff>3735</xdr:rowOff>
    </xdr:from>
    <xdr:to>
      <xdr:col>5</xdr:col>
      <xdr:colOff>1136653</xdr:colOff>
      <xdr:row>2</xdr:row>
      <xdr:rowOff>378385</xdr:rowOff>
    </xdr:to>
    <xdr:sp macro="[0]!go_to_Yearly_Digital3" textlink="">
      <xdr:nvSpPr>
        <xdr:cNvPr id="33" name="ui_nav_page_3_2">
          <a:extLst>
            <a:ext uri="{FF2B5EF4-FFF2-40B4-BE49-F238E27FC236}">
              <a16:creationId xmlns:a16="http://schemas.microsoft.com/office/drawing/2014/main" id="{00000000-0008-0000-0F00-000021000000}"/>
            </a:ext>
          </a:extLst>
        </xdr:cNvPr>
        <xdr:cNvSpPr txBox="1"/>
      </xdr:nvSpPr>
      <xdr:spPr>
        <a:xfrm>
          <a:off x="5519273" y="892735"/>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5</xdr:col>
      <xdr:colOff>951755</xdr:colOff>
      <xdr:row>2</xdr:row>
      <xdr:rowOff>0</xdr:rowOff>
    </xdr:from>
    <xdr:to>
      <xdr:col>6</xdr:col>
      <xdr:colOff>877050</xdr:colOff>
      <xdr:row>3</xdr:row>
      <xdr:rowOff>4856</xdr:rowOff>
    </xdr:to>
    <xdr:sp macro="[0]!go_to_Yearly_Digital4" textlink="">
      <xdr:nvSpPr>
        <xdr:cNvPr id="40" name="ui_nav_page_3_2">
          <a:extLst>
            <a:ext uri="{FF2B5EF4-FFF2-40B4-BE49-F238E27FC236}">
              <a16:creationId xmlns:a16="http://schemas.microsoft.com/office/drawing/2014/main" id="{00000000-0008-0000-0F00-000028000000}"/>
            </a:ext>
          </a:extLst>
        </xdr:cNvPr>
        <xdr:cNvSpPr txBox="1"/>
      </xdr:nvSpPr>
      <xdr:spPr>
        <a:xfrm>
          <a:off x="6330579" y="889000"/>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PODCAST</a:t>
          </a:r>
        </a:p>
      </xdr:txBody>
    </xdr:sp>
    <xdr:clientData/>
  </xdr:twoCellAnchor>
  <xdr:twoCellAnchor>
    <xdr:from>
      <xdr:col>6</xdr:col>
      <xdr:colOff>802343</xdr:colOff>
      <xdr:row>2</xdr:row>
      <xdr:rowOff>4858</xdr:rowOff>
    </xdr:from>
    <xdr:to>
      <xdr:col>8</xdr:col>
      <xdr:colOff>425822</xdr:colOff>
      <xdr:row>3</xdr:row>
      <xdr:rowOff>2</xdr:rowOff>
    </xdr:to>
    <xdr:sp macro="[0]!go_to_Yearly_Digital5" textlink="">
      <xdr:nvSpPr>
        <xdr:cNvPr id="41" name="ui_nav_page_3_2">
          <a:extLst>
            <a:ext uri="{FF2B5EF4-FFF2-40B4-BE49-F238E27FC236}">
              <a16:creationId xmlns:a16="http://schemas.microsoft.com/office/drawing/2014/main" id="{00000000-0008-0000-0F00-000029000000}"/>
            </a:ext>
          </a:extLst>
        </xdr:cNvPr>
        <xdr:cNvSpPr txBox="1"/>
      </xdr:nvSpPr>
      <xdr:spPr>
        <a:xfrm>
          <a:off x="7421284" y="893858"/>
          <a:ext cx="2664009"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4</xdr:col>
      <xdr:colOff>75830</xdr:colOff>
      <xdr:row>2</xdr:row>
      <xdr:rowOff>19797</xdr:rowOff>
    </xdr:from>
    <xdr:to>
      <xdr:col>5</xdr:col>
      <xdr:colOff>18305</xdr:colOff>
      <xdr:row>3</xdr:row>
      <xdr:rowOff>13447</xdr:rowOff>
    </xdr:to>
    <xdr:sp macro="[0]!go_to_Yearly_Digital2_2" textlink="">
      <xdr:nvSpPr>
        <xdr:cNvPr id="42" name="ui_nav_page_3_2">
          <a:extLst>
            <a:ext uri="{FF2B5EF4-FFF2-40B4-BE49-F238E27FC236}">
              <a16:creationId xmlns:a16="http://schemas.microsoft.com/office/drawing/2014/main" id="{00000000-0008-0000-0F00-00002A000000}"/>
            </a:ext>
          </a:extLst>
        </xdr:cNvPr>
        <xdr:cNvSpPr txBox="1"/>
      </xdr:nvSpPr>
      <xdr:spPr>
        <a:xfrm>
          <a:off x="4244418" y="908797"/>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143065</xdr:colOff>
      <xdr:row>2</xdr:row>
      <xdr:rowOff>19797</xdr:rowOff>
    </xdr:from>
    <xdr:to>
      <xdr:col>2</xdr:col>
      <xdr:colOff>1147486</xdr:colOff>
      <xdr:row>3</xdr:row>
      <xdr:rowOff>20918</xdr:rowOff>
    </xdr:to>
    <xdr:sp macro="[0]!go_to_Yearly_Digital1_2" textlink="">
      <xdr:nvSpPr>
        <xdr:cNvPr id="43" name="ui_nav_page_3_2">
          <a:extLst>
            <a:ext uri="{FF2B5EF4-FFF2-40B4-BE49-F238E27FC236}">
              <a16:creationId xmlns:a16="http://schemas.microsoft.com/office/drawing/2014/main" id="{00000000-0008-0000-0F00-00002B000000}"/>
            </a:ext>
          </a:extLst>
        </xdr:cNvPr>
        <xdr:cNvSpPr txBox="1"/>
      </xdr:nvSpPr>
      <xdr:spPr>
        <a:xfrm>
          <a:off x="1696947"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8</xdr:col>
      <xdr:colOff>463177</xdr:colOff>
      <xdr:row>1</xdr:row>
      <xdr:rowOff>373529</xdr:rowOff>
    </xdr:from>
    <xdr:to>
      <xdr:col>10</xdr:col>
      <xdr:colOff>639478</xdr:colOff>
      <xdr:row>2</xdr:row>
      <xdr:rowOff>368673</xdr:rowOff>
    </xdr:to>
    <xdr:sp macro="[0]!go_to_Yearly_Digital5_2" textlink="">
      <xdr:nvSpPr>
        <xdr:cNvPr id="44" name="ui_nav_page_3_2">
          <a:extLst>
            <a:ext uri="{FF2B5EF4-FFF2-40B4-BE49-F238E27FC236}">
              <a16:creationId xmlns:a16="http://schemas.microsoft.com/office/drawing/2014/main" id="{00000000-0008-0000-0F00-00002C000000}"/>
            </a:ext>
          </a:extLst>
        </xdr:cNvPr>
        <xdr:cNvSpPr txBox="1"/>
      </xdr:nvSpPr>
      <xdr:spPr>
        <a:xfrm>
          <a:off x="10122648" y="881529"/>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381000</xdr:colOff>
      <xdr:row>0</xdr:row>
      <xdr:rowOff>0</xdr:rowOff>
    </xdr:from>
    <xdr:to>
      <xdr:col>5</xdr:col>
      <xdr:colOff>201706</xdr:colOff>
      <xdr:row>0</xdr:row>
      <xdr:rowOff>231589</xdr:rowOff>
    </xdr:to>
    <xdr:sp macro="[0]!go_to_summary_template" textlink="">
      <xdr:nvSpPr>
        <xdr:cNvPr id="26" name="EditDataset">
          <a:extLst>
            <a:ext uri="{FF2B5EF4-FFF2-40B4-BE49-F238E27FC236}">
              <a16:creationId xmlns:a16="http://schemas.microsoft.com/office/drawing/2014/main" id="{00000000-0008-0000-0F00-00001A000000}"/>
            </a:ext>
          </a:extLst>
        </xdr:cNvPr>
        <xdr:cNvSpPr txBox="1"/>
      </xdr:nvSpPr>
      <xdr:spPr>
        <a:xfrm>
          <a:off x="323476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256988</xdr:colOff>
      <xdr:row>0</xdr:row>
      <xdr:rowOff>0</xdr:rowOff>
    </xdr:from>
    <xdr:to>
      <xdr:col>6</xdr:col>
      <xdr:colOff>1322296</xdr:colOff>
      <xdr:row>0</xdr:row>
      <xdr:rowOff>228601</xdr:rowOff>
    </xdr:to>
    <xdr:sp macro="[0]!go_to_saved_summary" textlink="">
      <xdr:nvSpPr>
        <xdr:cNvPr id="27" name="EditDataset">
          <a:extLst>
            <a:ext uri="{FF2B5EF4-FFF2-40B4-BE49-F238E27FC236}">
              <a16:creationId xmlns:a16="http://schemas.microsoft.com/office/drawing/2014/main" id="{00000000-0008-0000-0F00-00001B000000}"/>
            </a:ext>
          </a:extLst>
        </xdr:cNvPr>
        <xdr:cNvSpPr txBox="1"/>
      </xdr:nvSpPr>
      <xdr:spPr>
        <a:xfrm>
          <a:off x="563581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1090707</xdr:colOff>
      <xdr:row>3</xdr:row>
      <xdr:rowOff>82177</xdr:rowOff>
    </xdr:from>
    <xdr:to>
      <xdr:col>3</xdr:col>
      <xdr:colOff>201708</xdr:colOff>
      <xdr:row>3</xdr:row>
      <xdr:rowOff>291353</xdr:rowOff>
    </xdr:to>
    <xdr:sp macro="[0]!PDFActiveSheet_Yearly" textlink="">
      <xdr:nvSpPr>
        <xdr:cNvPr id="28" name="EditDataset">
          <a:extLst>
            <a:ext uri="{FF2B5EF4-FFF2-40B4-BE49-F238E27FC236}">
              <a16:creationId xmlns:a16="http://schemas.microsoft.com/office/drawing/2014/main" id="{00000000-0008-0000-0F00-00001C000000}"/>
            </a:ext>
          </a:extLst>
        </xdr:cNvPr>
        <xdr:cNvSpPr txBox="1"/>
      </xdr:nvSpPr>
      <xdr:spPr>
        <a:xfrm>
          <a:off x="1337236" y="1352177"/>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130051</xdr:colOff>
      <xdr:row>16</xdr:row>
      <xdr:rowOff>168564</xdr:rowOff>
    </xdr:from>
    <xdr:to>
      <xdr:col>10</xdr:col>
      <xdr:colOff>816429</xdr:colOff>
      <xdr:row>45</xdr:row>
      <xdr:rowOff>7471</xdr:rowOff>
    </xdr:to>
    <xdr:graphicFrame macro="">
      <xdr:nvGraphicFramePr>
        <xdr:cNvPr id="10" name="ChartTopic">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199572</xdr:colOff>
      <xdr:row>8</xdr:row>
      <xdr:rowOff>810078</xdr:rowOff>
    </xdr:from>
    <xdr:to>
      <xdr:col>6</xdr:col>
      <xdr:colOff>9072</xdr:colOff>
      <xdr:row>8</xdr:row>
      <xdr:rowOff>3229429</xdr:rowOff>
    </xdr:to>
    <xdr:graphicFrame macro="">
      <xdr:nvGraphicFramePr>
        <xdr:cNvPr id="11" name="Chart 10">
          <a:extLst>
            <a:ext uri="{FF2B5EF4-FFF2-40B4-BE49-F238E27FC236}">
              <a16:creationId xmlns:a16="http://schemas.microsoft.com/office/drawing/2014/main" id="{00000000-0008-0000-1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416048</xdr:colOff>
      <xdr:row>8</xdr:row>
      <xdr:rowOff>650876</xdr:rowOff>
    </xdr:from>
    <xdr:to>
      <xdr:col>9</xdr:col>
      <xdr:colOff>435430</xdr:colOff>
      <xdr:row>12</xdr:row>
      <xdr:rowOff>190500</xdr:rowOff>
    </xdr:to>
    <xdr:graphicFrame macro="">
      <xdr:nvGraphicFramePr>
        <xdr:cNvPr id="12" name="ChartCIPSYes">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643040</xdr:colOff>
      <xdr:row>8</xdr:row>
      <xdr:rowOff>653144</xdr:rowOff>
    </xdr:from>
    <xdr:to>
      <xdr:col>13</xdr:col>
      <xdr:colOff>444500</xdr:colOff>
      <xdr:row>12</xdr:row>
      <xdr:rowOff>181429</xdr:rowOff>
    </xdr:to>
    <xdr:graphicFrame macro="">
      <xdr:nvGraphicFramePr>
        <xdr:cNvPr id="13" name="most_used_channels">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416486</xdr:colOff>
      <xdr:row>8</xdr:row>
      <xdr:rowOff>219448</xdr:rowOff>
    </xdr:from>
    <xdr:to>
      <xdr:col>9</xdr:col>
      <xdr:colOff>408215</xdr:colOff>
      <xdr:row>8</xdr:row>
      <xdr:rowOff>593792</xdr:rowOff>
    </xdr:to>
    <xdr:sp macro="" textlink="">
      <xdr:nvSpPr>
        <xdr:cNvPr id="14" name="ui_nav_page_3_2">
          <a:extLst>
            <a:ext uri="{FF2B5EF4-FFF2-40B4-BE49-F238E27FC236}">
              <a16:creationId xmlns:a16="http://schemas.microsoft.com/office/drawing/2014/main" id="{00000000-0008-0000-1000-00000E000000}"/>
            </a:ext>
          </a:extLst>
        </xdr:cNvPr>
        <xdr:cNvSpPr txBox="1"/>
      </xdr:nvSpPr>
      <xdr:spPr>
        <a:xfrm>
          <a:off x="7047700" y="3693805"/>
          <a:ext cx="4119229" cy="3743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600" b="1">
              <a:solidFill>
                <a:schemeClr val="dk1"/>
              </a:solidFill>
              <a:effectLst/>
              <a:latin typeface="+mn-lt"/>
              <a:ea typeface="+mn-ea"/>
              <a:cs typeface="+mn-cs"/>
            </a:rPr>
            <a:t>Engagements by CIPS Target Stakeholders</a:t>
          </a:r>
          <a:endParaRPr lang="en-GB" sz="2400">
            <a:effectLst/>
          </a:endParaRPr>
        </a:p>
      </xdr:txBody>
    </xdr:sp>
    <xdr:clientData/>
  </xdr:twoCellAnchor>
  <xdr:twoCellAnchor>
    <xdr:from>
      <xdr:col>9</xdr:col>
      <xdr:colOff>635000</xdr:colOff>
      <xdr:row>8</xdr:row>
      <xdr:rowOff>198370</xdr:rowOff>
    </xdr:from>
    <xdr:to>
      <xdr:col>13</xdr:col>
      <xdr:colOff>408214</xdr:colOff>
      <xdr:row>8</xdr:row>
      <xdr:rowOff>635059</xdr:rowOff>
    </xdr:to>
    <xdr:sp macro="" textlink="">
      <xdr:nvSpPr>
        <xdr:cNvPr id="15" name="ui_nav_page_3_2">
          <a:extLst>
            <a:ext uri="{FF2B5EF4-FFF2-40B4-BE49-F238E27FC236}">
              <a16:creationId xmlns:a16="http://schemas.microsoft.com/office/drawing/2014/main" id="{00000000-0008-0000-1000-00000F000000}"/>
            </a:ext>
          </a:extLst>
        </xdr:cNvPr>
        <xdr:cNvSpPr txBox="1"/>
      </xdr:nvSpPr>
      <xdr:spPr>
        <a:xfrm>
          <a:off x="11393714" y="3672727"/>
          <a:ext cx="4145643" cy="43668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600" b="1">
              <a:solidFill>
                <a:schemeClr val="dk1"/>
              </a:solidFill>
              <a:effectLst/>
              <a:latin typeface="+mn-lt"/>
              <a:ea typeface="+mn-ea"/>
              <a:cs typeface="+mn-cs"/>
            </a:rPr>
            <a:t>Channels with Highest Engagements</a:t>
          </a:r>
          <a:endParaRPr lang="en-GB" sz="2400">
            <a:effectLst/>
          </a:endParaRPr>
        </a:p>
      </xdr:txBody>
    </xdr:sp>
    <xdr:clientData/>
  </xdr:twoCellAnchor>
  <xdr:twoCellAnchor>
    <xdr:from>
      <xdr:col>1</xdr:col>
      <xdr:colOff>148771</xdr:colOff>
      <xdr:row>15</xdr:row>
      <xdr:rowOff>132896</xdr:rowOff>
    </xdr:from>
    <xdr:to>
      <xdr:col>4</xdr:col>
      <xdr:colOff>265256</xdr:colOff>
      <xdr:row>17</xdr:row>
      <xdr:rowOff>25069</xdr:rowOff>
    </xdr:to>
    <xdr:sp macro="" textlink="">
      <xdr:nvSpPr>
        <xdr:cNvPr id="16" name="ui_nav_page_3_2">
          <a:extLst>
            <a:ext uri="{FF2B5EF4-FFF2-40B4-BE49-F238E27FC236}">
              <a16:creationId xmlns:a16="http://schemas.microsoft.com/office/drawing/2014/main" id="{00000000-0008-0000-1000-000010000000}"/>
            </a:ext>
          </a:extLst>
        </xdr:cNvPr>
        <xdr:cNvSpPr txBox="1"/>
      </xdr:nvSpPr>
      <xdr:spPr>
        <a:xfrm>
          <a:off x="411842" y="8641896"/>
          <a:ext cx="4035343" cy="43645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l"/>
          <a:r>
            <a:rPr lang="en-GB" sz="1600" b="1">
              <a:solidFill>
                <a:sysClr val="windowText" lastClr="000000"/>
              </a:solidFill>
            </a:rPr>
            <a:t>Engagements per Topic</a:t>
          </a:r>
        </a:p>
      </xdr:txBody>
    </xdr:sp>
    <xdr:clientData/>
  </xdr:twoCellAnchor>
  <xdr:twoCellAnchor>
    <xdr:from>
      <xdr:col>0</xdr:col>
      <xdr:colOff>206375</xdr:colOff>
      <xdr:row>7</xdr:row>
      <xdr:rowOff>508000</xdr:rowOff>
    </xdr:from>
    <xdr:to>
      <xdr:col>16</xdr:col>
      <xdr:colOff>63500</xdr:colOff>
      <xdr:row>7</xdr:row>
      <xdr:rowOff>508000</xdr:rowOff>
    </xdr:to>
    <xdr:cxnSp macro="">
      <xdr:nvCxnSpPr>
        <xdr:cNvPr id="28" name="Straight Connector 27">
          <a:extLst>
            <a:ext uri="{FF2B5EF4-FFF2-40B4-BE49-F238E27FC236}">
              <a16:creationId xmlns:a16="http://schemas.microsoft.com/office/drawing/2014/main" id="{00000000-0008-0000-1000-00001C000000}"/>
            </a:ext>
          </a:extLst>
        </xdr:cNvPr>
        <xdr:cNvCxnSpPr/>
      </xdr:nvCxnSpPr>
      <xdr:spPr>
        <a:xfrm>
          <a:off x="206375" y="2946400"/>
          <a:ext cx="180371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171823</xdr:colOff>
      <xdr:row>1</xdr:row>
      <xdr:rowOff>20171</xdr:rowOff>
    </xdr:from>
    <xdr:to>
      <xdr:col>2</xdr:col>
      <xdr:colOff>178174</xdr:colOff>
      <xdr:row>2</xdr:row>
      <xdr:rowOff>7471</xdr:rowOff>
    </xdr:to>
    <xdr:sp macro="[0]!go_to_Monthly_Digital_Summary" textlink="">
      <xdr:nvSpPr>
        <xdr:cNvPr id="43" name="ui_nav_page_3_2">
          <a:extLst>
            <a:ext uri="{FF2B5EF4-FFF2-40B4-BE49-F238E27FC236}">
              <a16:creationId xmlns:a16="http://schemas.microsoft.com/office/drawing/2014/main" id="{00000000-0008-0000-1000-00002B000000}"/>
            </a:ext>
          </a:extLst>
        </xdr:cNvPr>
        <xdr:cNvSpPr txBox="1"/>
      </xdr:nvSpPr>
      <xdr:spPr>
        <a:xfrm>
          <a:off x="433294" y="528171"/>
          <a:ext cx="1298762"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44" name="ui_nav_page_3_2">
          <a:extLst>
            <a:ext uri="{FF2B5EF4-FFF2-40B4-BE49-F238E27FC236}">
              <a16:creationId xmlns:a16="http://schemas.microsoft.com/office/drawing/2014/main" id="{00000000-0008-0000-1000-00002C000000}"/>
            </a:ext>
          </a:extLst>
        </xdr:cNvPr>
        <xdr:cNvSpPr txBox="1"/>
      </xdr:nvSpPr>
      <xdr:spPr>
        <a:xfrm>
          <a:off x="1725706" y="522942"/>
          <a:ext cx="1312583"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53" name="EditDataset">
          <a:extLst>
            <a:ext uri="{FF2B5EF4-FFF2-40B4-BE49-F238E27FC236}">
              <a16:creationId xmlns:a16="http://schemas.microsoft.com/office/drawing/2014/main" id="{00000000-0008-0000-1000-000035000000}"/>
            </a:ext>
          </a:extLst>
        </xdr:cNvPr>
        <xdr:cNvSpPr txBox="1"/>
      </xdr:nvSpPr>
      <xdr:spPr>
        <a:xfrm>
          <a:off x="1748118" y="0"/>
          <a:ext cx="1441824"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56" name="EditDataset">
          <a:extLst>
            <a:ext uri="{FF2B5EF4-FFF2-40B4-BE49-F238E27FC236}">
              <a16:creationId xmlns:a16="http://schemas.microsoft.com/office/drawing/2014/main" id="{00000000-0008-0000-1000-000038000000}"/>
            </a:ext>
          </a:extLst>
        </xdr:cNvPr>
        <xdr:cNvSpPr txBox="1"/>
      </xdr:nvSpPr>
      <xdr:spPr>
        <a:xfrm>
          <a:off x="261471" y="0"/>
          <a:ext cx="1434353"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97118</xdr:colOff>
      <xdr:row>3</xdr:row>
      <xdr:rowOff>89647</xdr:rowOff>
    </xdr:from>
    <xdr:to>
      <xdr:col>1</xdr:col>
      <xdr:colOff>1058211</xdr:colOff>
      <xdr:row>3</xdr:row>
      <xdr:rowOff>298824</xdr:rowOff>
    </xdr:to>
    <xdr:sp macro="[0]!back_to_top_report" textlink="">
      <xdr:nvSpPr>
        <xdr:cNvPr id="26" name="EditDataset">
          <a:extLst>
            <a:ext uri="{FF2B5EF4-FFF2-40B4-BE49-F238E27FC236}">
              <a16:creationId xmlns:a16="http://schemas.microsoft.com/office/drawing/2014/main" id="{00000000-0008-0000-1000-00001A000000}"/>
            </a:ext>
          </a:extLst>
        </xdr:cNvPr>
        <xdr:cNvSpPr txBox="1"/>
      </xdr:nvSpPr>
      <xdr:spPr>
        <a:xfrm>
          <a:off x="358589" y="1359647"/>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104594</xdr:colOff>
      <xdr:row>2</xdr:row>
      <xdr:rowOff>18674</xdr:rowOff>
    </xdr:from>
    <xdr:to>
      <xdr:col>1</xdr:col>
      <xdr:colOff>1109015</xdr:colOff>
      <xdr:row>3</xdr:row>
      <xdr:rowOff>19795</xdr:rowOff>
    </xdr:to>
    <xdr:sp macro="[0]!go_to_Yearly_Digital1" textlink="">
      <xdr:nvSpPr>
        <xdr:cNvPr id="25" name="ui_nav_page_3_2">
          <a:extLst>
            <a:ext uri="{FF2B5EF4-FFF2-40B4-BE49-F238E27FC236}">
              <a16:creationId xmlns:a16="http://schemas.microsoft.com/office/drawing/2014/main" id="{00000000-0008-0000-1000-000019000000}"/>
            </a:ext>
          </a:extLst>
        </xdr:cNvPr>
        <xdr:cNvSpPr txBox="1"/>
      </xdr:nvSpPr>
      <xdr:spPr>
        <a:xfrm>
          <a:off x="366065"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148298</xdr:colOff>
      <xdr:row>2</xdr:row>
      <xdr:rowOff>18676</xdr:rowOff>
    </xdr:from>
    <xdr:to>
      <xdr:col>3</xdr:col>
      <xdr:colOff>1301009</xdr:colOff>
      <xdr:row>3</xdr:row>
      <xdr:rowOff>12326</xdr:rowOff>
    </xdr:to>
    <xdr:sp macro="[0]!go_to_Yearly_Digital2" textlink="">
      <xdr:nvSpPr>
        <xdr:cNvPr id="29" name="ui_nav_page_3_2">
          <a:extLst>
            <a:ext uri="{FF2B5EF4-FFF2-40B4-BE49-F238E27FC236}">
              <a16:creationId xmlns:a16="http://schemas.microsoft.com/office/drawing/2014/main" id="{00000000-0008-0000-1000-00001D000000}"/>
            </a:ext>
          </a:extLst>
        </xdr:cNvPr>
        <xdr:cNvSpPr txBox="1"/>
      </xdr:nvSpPr>
      <xdr:spPr>
        <a:xfrm>
          <a:off x="3002063"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155393</xdr:colOff>
      <xdr:row>2</xdr:row>
      <xdr:rowOff>18676</xdr:rowOff>
    </xdr:from>
    <xdr:to>
      <xdr:col>5</xdr:col>
      <xdr:colOff>1151597</xdr:colOff>
      <xdr:row>3</xdr:row>
      <xdr:rowOff>12326</xdr:rowOff>
    </xdr:to>
    <xdr:sp macro="[0]!go_to_Yearly_Digital3" textlink="">
      <xdr:nvSpPr>
        <xdr:cNvPr id="30" name="ui_nav_page_3_2">
          <a:extLst>
            <a:ext uri="{FF2B5EF4-FFF2-40B4-BE49-F238E27FC236}">
              <a16:creationId xmlns:a16="http://schemas.microsoft.com/office/drawing/2014/main" id="{00000000-0008-0000-1000-00001E000000}"/>
            </a:ext>
          </a:extLst>
        </xdr:cNvPr>
        <xdr:cNvSpPr txBox="1"/>
      </xdr:nvSpPr>
      <xdr:spPr>
        <a:xfrm>
          <a:off x="5534217" y="907676"/>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5</xdr:col>
      <xdr:colOff>1004052</xdr:colOff>
      <xdr:row>2</xdr:row>
      <xdr:rowOff>0</xdr:rowOff>
    </xdr:from>
    <xdr:to>
      <xdr:col>6</xdr:col>
      <xdr:colOff>929347</xdr:colOff>
      <xdr:row>3</xdr:row>
      <xdr:rowOff>4856</xdr:rowOff>
    </xdr:to>
    <xdr:sp macro="[0]!go_to_Yearly_Digital4" textlink="">
      <xdr:nvSpPr>
        <xdr:cNvPr id="31" name="ui_nav_page_3_2">
          <a:extLst>
            <a:ext uri="{FF2B5EF4-FFF2-40B4-BE49-F238E27FC236}">
              <a16:creationId xmlns:a16="http://schemas.microsoft.com/office/drawing/2014/main" id="{00000000-0008-0000-1000-00001F000000}"/>
            </a:ext>
          </a:extLst>
        </xdr:cNvPr>
        <xdr:cNvSpPr txBox="1"/>
      </xdr:nvSpPr>
      <xdr:spPr>
        <a:xfrm>
          <a:off x="6382876" y="889000"/>
          <a:ext cx="1165412"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6</xdr:col>
      <xdr:colOff>854641</xdr:colOff>
      <xdr:row>2</xdr:row>
      <xdr:rowOff>4858</xdr:rowOff>
    </xdr:from>
    <xdr:to>
      <xdr:col>8</xdr:col>
      <xdr:colOff>948765</xdr:colOff>
      <xdr:row>3</xdr:row>
      <xdr:rowOff>2</xdr:rowOff>
    </xdr:to>
    <xdr:sp macro="[0]!go_to_Yearly_Digital5" textlink="">
      <xdr:nvSpPr>
        <xdr:cNvPr id="32" name="ui_nav_page_3_2">
          <a:extLst>
            <a:ext uri="{FF2B5EF4-FFF2-40B4-BE49-F238E27FC236}">
              <a16:creationId xmlns:a16="http://schemas.microsoft.com/office/drawing/2014/main" id="{00000000-0008-0000-1000-000020000000}"/>
            </a:ext>
          </a:extLst>
        </xdr:cNvPr>
        <xdr:cNvSpPr txBox="1"/>
      </xdr:nvSpPr>
      <xdr:spPr>
        <a:xfrm>
          <a:off x="7473582" y="893858"/>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SOSMED STAKEHOLDERS ENGAGEMENT (1)</a:t>
          </a:r>
        </a:p>
      </xdr:txBody>
    </xdr:sp>
    <xdr:clientData/>
  </xdr:twoCellAnchor>
  <xdr:twoCellAnchor>
    <xdr:from>
      <xdr:col>4</xdr:col>
      <xdr:colOff>128127</xdr:colOff>
      <xdr:row>2</xdr:row>
      <xdr:rowOff>19797</xdr:rowOff>
    </xdr:from>
    <xdr:to>
      <xdr:col>5</xdr:col>
      <xdr:colOff>70602</xdr:colOff>
      <xdr:row>3</xdr:row>
      <xdr:rowOff>13447</xdr:rowOff>
    </xdr:to>
    <xdr:sp macro="[0]!go_to_Yearly_Digital2_2" textlink="">
      <xdr:nvSpPr>
        <xdr:cNvPr id="33" name="ui_nav_page_3_2">
          <a:extLst>
            <a:ext uri="{FF2B5EF4-FFF2-40B4-BE49-F238E27FC236}">
              <a16:creationId xmlns:a16="http://schemas.microsoft.com/office/drawing/2014/main" id="{00000000-0008-0000-1000-000021000000}"/>
            </a:ext>
          </a:extLst>
        </xdr:cNvPr>
        <xdr:cNvSpPr txBox="1"/>
      </xdr:nvSpPr>
      <xdr:spPr>
        <a:xfrm>
          <a:off x="4296715" y="908797"/>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195362</xdr:colOff>
      <xdr:row>2</xdr:row>
      <xdr:rowOff>19797</xdr:rowOff>
    </xdr:from>
    <xdr:to>
      <xdr:col>2</xdr:col>
      <xdr:colOff>1199783</xdr:colOff>
      <xdr:row>3</xdr:row>
      <xdr:rowOff>20918</xdr:rowOff>
    </xdr:to>
    <xdr:sp macro="[0]!go_to_Yearly_Digital1_2" textlink="">
      <xdr:nvSpPr>
        <xdr:cNvPr id="34" name="ui_nav_page_3_2">
          <a:extLst>
            <a:ext uri="{FF2B5EF4-FFF2-40B4-BE49-F238E27FC236}">
              <a16:creationId xmlns:a16="http://schemas.microsoft.com/office/drawing/2014/main" id="{00000000-0008-0000-1000-000022000000}"/>
            </a:ext>
          </a:extLst>
        </xdr:cNvPr>
        <xdr:cNvSpPr txBox="1"/>
      </xdr:nvSpPr>
      <xdr:spPr>
        <a:xfrm>
          <a:off x="1749244"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8</xdr:col>
      <xdr:colOff>986117</xdr:colOff>
      <xdr:row>2</xdr:row>
      <xdr:rowOff>0</xdr:rowOff>
    </xdr:from>
    <xdr:to>
      <xdr:col>10</xdr:col>
      <xdr:colOff>1162418</xdr:colOff>
      <xdr:row>2</xdr:row>
      <xdr:rowOff>376144</xdr:rowOff>
    </xdr:to>
    <xdr:sp macro="[0]!go_to_Yearly_Digital5_2" textlink="">
      <xdr:nvSpPr>
        <xdr:cNvPr id="35" name="ui_nav_page_3_2">
          <a:extLst>
            <a:ext uri="{FF2B5EF4-FFF2-40B4-BE49-F238E27FC236}">
              <a16:creationId xmlns:a16="http://schemas.microsoft.com/office/drawing/2014/main" id="{00000000-0008-0000-1000-000023000000}"/>
            </a:ext>
          </a:extLst>
        </xdr:cNvPr>
        <xdr:cNvSpPr txBox="1"/>
      </xdr:nvSpPr>
      <xdr:spPr>
        <a:xfrm>
          <a:off x="10294470" y="889000"/>
          <a:ext cx="2783536"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(2)</a:t>
          </a:r>
        </a:p>
      </xdr:txBody>
    </xdr:sp>
    <xdr:clientData/>
  </xdr:twoCellAnchor>
  <xdr:twoCellAnchor>
    <xdr:from>
      <xdr:col>3</xdr:col>
      <xdr:colOff>388470</xdr:colOff>
      <xdr:row>0</xdr:row>
      <xdr:rowOff>0</xdr:rowOff>
    </xdr:from>
    <xdr:to>
      <xdr:col>5</xdr:col>
      <xdr:colOff>209176</xdr:colOff>
      <xdr:row>0</xdr:row>
      <xdr:rowOff>231589</xdr:rowOff>
    </xdr:to>
    <xdr:sp macro="[0]!go_to_summary_template" textlink="">
      <xdr:nvSpPr>
        <xdr:cNvPr id="36" name="EditDataset">
          <a:extLst>
            <a:ext uri="{FF2B5EF4-FFF2-40B4-BE49-F238E27FC236}">
              <a16:creationId xmlns:a16="http://schemas.microsoft.com/office/drawing/2014/main" id="{00000000-0008-0000-1000-000024000000}"/>
            </a:ext>
          </a:extLst>
        </xdr:cNvPr>
        <xdr:cNvSpPr txBox="1"/>
      </xdr:nvSpPr>
      <xdr:spPr>
        <a:xfrm>
          <a:off x="324223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264458</xdr:colOff>
      <xdr:row>0</xdr:row>
      <xdr:rowOff>0</xdr:rowOff>
    </xdr:from>
    <xdr:to>
      <xdr:col>7</xdr:col>
      <xdr:colOff>164354</xdr:colOff>
      <xdr:row>0</xdr:row>
      <xdr:rowOff>228601</xdr:rowOff>
    </xdr:to>
    <xdr:sp macro="[0]!go_to_saved_summary" textlink="">
      <xdr:nvSpPr>
        <xdr:cNvPr id="37" name="EditDataset">
          <a:extLst>
            <a:ext uri="{FF2B5EF4-FFF2-40B4-BE49-F238E27FC236}">
              <a16:creationId xmlns:a16="http://schemas.microsoft.com/office/drawing/2014/main" id="{00000000-0008-0000-1000-000025000000}"/>
            </a:ext>
          </a:extLst>
        </xdr:cNvPr>
        <xdr:cNvSpPr txBox="1"/>
      </xdr:nvSpPr>
      <xdr:spPr>
        <a:xfrm>
          <a:off x="564328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1105647</xdr:colOff>
      <xdr:row>3</xdr:row>
      <xdr:rowOff>82176</xdr:rowOff>
    </xdr:from>
    <xdr:to>
      <xdr:col>3</xdr:col>
      <xdr:colOff>216648</xdr:colOff>
      <xdr:row>3</xdr:row>
      <xdr:rowOff>291352</xdr:rowOff>
    </xdr:to>
    <xdr:sp macro="[0]!PDFActiveSheet_Yearly" textlink="">
      <xdr:nvSpPr>
        <xdr:cNvPr id="38" name="EditDataset">
          <a:extLst>
            <a:ext uri="{FF2B5EF4-FFF2-40B4-BE49-F238E27FC236}">
              <a16:creationId xmlns:a16="http://schemas.microsoft.com/office/drawing/2014/main" id="{00000000-0008-0000-1000-000026000000}"/>
            </a:ext>
          </a:extLst>
        </xdr:cNvPr>
        <xdr:cNvSpPr txBox="1"/>
      </xdr:nvSpPr>
      <xdr:spPr>
        <a:xfrm>
          <a:off x="1352176" y="1352176"/>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168276</xdr:colOff>
      <xdr:row>10</xdr:row>
      <xdr:rowOff>163267</xdr:rowOff>
    </xdr:from>
    <xdr:to>
      <xdr:col>10</xdr:col>
      <xdr:colOff>181430</xdr:colOff>
      <xdr:row>41</xdr:row>
      <xdr:rowOff>163286</xdr:rowOff>
    </xdr:to>
    <xdr:graphicFrame macro="">
      <xdr:nvGraphicFramePr>
        <xdr:cNvPr id="2" name="ChartEngagementTypes">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241300</xdr:colOff>
      <xdr:row>8</xdr:row>
      <xdr:rowOff>90715</xdr:rowOff>
    </xdr:from>
    <xdr:to>
      <xdr:col>4</xdr:col>
      <xdr:colOff>361909</xdr:colOff>
      <xdr:row>10</xdr:row>
      <xdr:rowOff>84489</xdr:rowOff>
    </xdr:to>
    <xdr:sp macro="" textlink="">
      <xdr:nvSpPr>
        <xdr:cNvPr id="10" name="ui_nav_page_3_2">
          <a:extLst>
            <a:ext uri="{FF2B5EF4-FFF2-40B4-BE49-F238E27FC236}">
              <a16:creationId xmlns:a16="http://schemas.microsoft.com/office/drawing/2014/main" id="{00000000-0008-0000-1100-00000A000000}"/>
            </a:ext>
          </a:extLst>
        </xdr:cNvPr>
        <xdr:cNvSpPr txBox="1"/>
      </xdr:nvSpPr>
      <xdr:spPr>
        <a:xfrm>
          <a:off x="504371" y="3565072"/>
          <a:ext cx="4039467" cy="35663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l"/>
          <a:r>
            <a:rPr lang="en-GB" sz="1600" b="1">
              <a:solidFill>
                <a:sysClr val="windowText" lastClr="000000"/>
              </a:solidFill>
            </a:rPr>
            <a:t>Engagement Types</a:t>
          </a:r>
        </a:p>
      </xdr:txBody>
    </xdr:sp>
    <xdr:clientData/>
  </xdr:twoCellAnchor>
  <xdr:twoCellAnchor>
    <xdr:from>
      <xdr:col>0</xdr:col>
      <xdr:colOff>206375</xdr:colOff>
      <xdr:row>7</xdr:row>
      <xdr:rowOff>508000</xdr:rowOff>
    </xdr:from>
    <xdr:to>
      <xdr:col>16</xdr:col>
      <xdr:colOff>63500</xdr:colOff>
      <xdr:row>7</xdr:row>
      <xdr:rowOff>508000</xdr:rowOff>
    </xdr:to>
    <xdr:cxnSp macro="">
      <xdr:nvCxnSpPr>
        <xdr:cNvPr id="11" name="Straight Connector 10">
          <a:extLst>
            <a:ext uri="{FF2B5EF4-FFF2-40B4-BE49-F238E27FC236}">
              <a16:creationId xmlns:a16="http://schemas.microsoft.com/office/drawing/2014/main" id="{00000000-0008-0000-1100-00000B000000}"/>
            </a:ext>
          </a:extLst>
        </xdr:cNvPr>
        <xdr:cNvCxnSpPr/>
      </xdr:nvCxnSpPr>
      <xdr:spPr>
        <a:xfrm>
          <a:off x="206375" y="3073400"/>
          <a:ext cx="180371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171823</xdr:colOff>
      <xdr:row>1</xdr:row>
      <xdr:rowOff>20171</xdr:rowOff>
    </xdr:from>
    <xdr:to>
      <xdr:col>2</xdr:col>
      <xdr:colOff>178174</xdr:colOff>
      <xdr:row>2</xdr:row>
      <xdr:rowOff>7471</xdr:rowOff>
    </xdr:to>
    <xdr:sp macro="[0]!go_to_Monthly_Digital_Summary" textlink="">
      <xdr:nvSpPr>
        <xdr:cNvPr id="12" name="ui_nav_page_3_2">
          <a:extLst>
            <a:ext uri="{FF2B5EF4-FFF2-40B4-BE49-F238E27FC236}">
              <a16:creationId xmlns:a16="http://schemas.microsoft.com/office/drawing/2014/main" id="{00000000-0008-0000-1100-00000C000000}"/>
            </a:ext>
          </a:extLst>
        </xdr:cNvPr>
        <xdr:cNvSpPr txBox="1"/>
      </xdr:nvSpPr>
      <xdr:spPr>
        <a:xfrm>
          <a:off x="432173" y="528171"/>
          <a:ext cx="1301751" cy="3683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MONTHLY</a:t>
          </a:r>
        </a:p>
      </xdr:txBody>
    </xdr:sp>
    <xdr:clientData/>
  </xdr:twoCellAnchor>
  <xdr:twoCellAnchor>
    <xdr:from>
      <xdr:col>2</xdr:col>
      <xdr:colOff>171824</xdr:colOff>
      <xdr:row>1</xdr:row>
      <xdr:rowOff>14942</xdr:rowOff>
    </xdr:from>
    <xdr:to>
      <xdr:col>3</xdr:col>
      <xdr:colOff>184524</xdr:colOff>
      <xdr:row>2</xdr:row>
      <xdr:rowOff>7471</xdr:rowOff>
    </xdr:to>
    <xdr:sp macro="[0]!go_to_Yearly_Digital1" textlink="">
      <xdr:nvSpPr>
        <xdr:cNvPr id="13" name="ui_nav_page_3_2">
          <a:extLst>
            <a:ext uri="{FF2B5EF4-FFF2-40B4-BE49-F238E27FC236}">
              <a16:creationId xmlns:a16="http://schemas.microsoft.com/office/drawing/2014/main" id="{00000000-0008-0000-1100-00000D000000}"/>
            </a:ext>
          </a:extLst>
        </xdr:cNvPr>
        <xdr:cNvSpPr txBox="1"/>
      </xdr:nvSpPr>
      <xdr:spPr>
        <a:xfrm>
          <a:off x="1727574" y="522942"/>
          <a:ext cx="1314450" cy="37352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YEARLY</a:t>
          </a:r>
        </a:p>
      </xdr:txBody>
    </xdr:sp>
    <xdr:clientData/>
  </xdr:twoCellAnchor>
  <xdr:twoCellAnchor>
    <xdr:from>
      <xdr:col>2</xdr:col>
      <xdr:colOff>194236</xdr:colOff>
      <xdr:row>0</xdr:row>
      <xdr:rowOff>0</xdr:rowOff>
    </xdr:from>
    <xdr:to>
      <xdr:col>3</xdr:col>
      <xdr:colOff>336177</xdr:colOff>
      <xdr:row>0</xdr:row>
      <xdr:rowOff>231588</xdr:rowOff>
    </xdr:to>
    <xdr:sp macro="[0]!go_to_Monthly_Digital_Summary" textlink="">
      <xdr:nvSpPr>
        <xdr:cNvPr id="14" name="EditDataset">
          <a:extLst>
            <a:ext uri="{FF2B5EF4-FFF2-40B4-BE49-F238E27FC236}">
              <a16:creationId xmlns:a16="http://schemas.microsoft.com/office/drawing/2014/main" id="{00000000-0008-0000-1100-00000E000000}"/>
            </a:ext>
          </a:extLst>
        </xdr:cNvPr>
        <xdr:cNvSpPr txBox="1"/>
      </xdr:nvSpPr>
      <xdr:spPr>
        <a:xfrm>
          <a:off x="1749986" y="0"/>
          <a:ext cx="1443691" cy="231588"/>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REPORT</a:t>
          </a:r>
        </a:p>
      </xdr:txBody>
    </xdr:sp>
    <xdr:clientData/>
  </xdr:twoCellAnchor>
  <xdr:twoCellAnchor>
    <xdr:from>
      <xdr:col>1</xdr:col>
      <xdr:colOff>0</xdr:colOff>
      <xdr:row>0</xdr:row>
      <xdr:rowOff>0</xdr:rowOff>
    </xdr:from>
    <xdr:to>
      <xdr:col>2</xdr:col>
      <xdr:colOff>141942</xdr:colOff>
      <xdr:row>0</xdr:row>
      <xdr:rowOff>231588</xdr:rowOff>
    </xdr:to>
    <xdr:sp macro="[0]!go_to_Website" textlink="">
      <xdr:nvSpPr>
        <xdr:cNvPr id="17" name="EditDataset">
          <a:extLst>
            <a:ext uri="{FF2B5EF4-FFF2-40B4-BE49-F238E27FC236}">
              <a16:creationId xmlns:a16="http://schemas.microsoft.com/office/drawing/2014/main" id="{00000000-0008-0000-1100-000011000000}"/>
            </a:ext>
          </a:extLst>
        </xdr:cNvPr>
        <xdr:cNvSpPr txBox="1"/>
      </xdr:nvSpPr>
      <xdr:spPr>
        <a:xfrm>
          <a:off x="260350" y="0"/>
          <a:ext cx="1437342" cy="23158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DATABASE</a:t>
          </a:r>
        </a:p>
      </xdr:txBody>
    </xdr:sp>
    <xdr:clientData/>
  </xdr:twoCellAnchor>
  <xdr:twoCellAnchor>
    <xdr:from>
      <xdr:col>1</xdr:col>
      <xdr:colOff>97118</xdr:colOff>
      <xdr:row>3</xdr:row>
      <xdr:rowOff>89647</xdr:rowOff>
    </xdr:from>
    <xdr:to>
      <xdr:col>1</xdr:col>
      <xdr:colOff>1058211</xdr:colOff>
      <xdr:row>3</xdr:row>
      <xdr:rowOff>298824</xdr:rowOff>
    </xdr:to>
    <xdr:sp macro="[0]!back_to_top_report" textlink="">
      <xdr:nvSpPr>
        <xdr:cNvPr id="18" name="EditDataset">
          <a:extLst>
            <a:ext uri="{FF2B5EF4-FFF2-40B4-BE49-F238E27FC236}">
              <a16:creationId xmlns:a16="http://schemas.microsoft.com/office/drawing/2014/main" id="{00000000-0008-0000-1100-000012000000}"/>
            </a:ext>
          </a:extLst>
        </xdr:cNvPr>
        <xdr:cNvSpPr txBox="1"/>
      </xdr:nvSpPr>
      <xdr:spPr>
        <a:xfrm>
          <a:off x="357468" y="1359647"/>
          <a:ext cx="961093" cy="209177"/>
        </a:xfrm>
        <a:prstGeom prst="rect">
          <a:avLst/>
        </a:prstGeom>
        <a:solidFill>
          <a:sysClr val="window" lastClr="FFFFFF"/>
        </a:solidFill>
        <a:ln w="317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104594</xdr:colOff>
      <xdr:row>2</xdr:row>
      <xdr:rowOff>18674</xdr:rowOff>
    </xdr:from>
    <xdr:to>
      <xdr:col>1</xdr:col>
      <xdr:colOff>1109015</xdr:colOff>
      <xdr:row>3</xdr:row>
      <xdr:rowOff>19795</xdr:rowOff>
    </xdr:to>
    <xdr:sp macro="[0]!go_to_Yearly_Digital1" textlink="">
      <xdr:nvSpPr>
        <xdr:cNvPr id="20" name="ui_nav_page_3_2">
          <a:extLst>
            <a:ext uri="{FF2B5EF4-FFF2-40B4-BE49-F238E27FC236}">
              <a16:creationId xmlns:a16="http://schemas.microsoft.com/office/drawing/2014/main" id="{00000000-0008-0000-1100-000014000000}"/>
            </a:ext>
          </a:extLst>
        </xdr:cNvPr>
        <xdr:cNvSpPr txBox="1"/>
      </xdr:nvSpPr>
      <xdr:spPr>
        <a:xfrm>
          <a:off x="364944" y="907674"/>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(1) </a:t>
          </a:r>
        </a:p>
      </xdr:txBody>
    </xdr:sp>
    <xdr:clientData/>
  </xdr:twoCellAnchor>
  <xdr:twoCellAnchor>
    <xdr:from>
      <xdr:col>3</xdr:col>
      <xdr:colOff>148298</xdr:colOff>
      <xdr:row>2</xdr:row>
      <xdr:rowOff>18676</xdr:rowOff>
    </xdr:from>
    <xdr:to>
      <xdr:col>3</xdr:col>
      <xdr:colOff>1301009</xdr:colOff>
      <xdr:row>3</xdr:row>
      <xdr:rowOff>12326</xdr:rowOff>
    </xdr:to>
    <xdr:sp macro="[0]!go_to_Yearly_Digital2" textlink="">
      <xdr:nvSpPr>
        <xdr:cNvPr id="21" name="ui_nav_page_3_2">
          <a:extLst>
            <a:ext uri="{FF2B5EF4-FFF2-40B4-BE49-F238E27FC236}">
              <a16:creationId xmlns:a16="http://schemas.microsoft.com/office/drawing/2014/main" id="{00000000-0008-0000-1100-000015000000}"/>
            </a:ext>
          </a:extLst>
        </xdr:cNvPr>
        <xdr:cNvSpPr txBox="1"/>
      </xdr:nvSpPr>
      <xdr:spPr>
        <a:xfrm>
          <a:off x="3005798" y="907676"/>
          <a:ext cx="1152711"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(1)</a:t>
          </a:r>
        </a:p>
      </xdr:txBody>
    </xdr:sp>
    <xdr:clientData/>
  </xdr:twoCellAnchor>
  <xdr:twoCellAnchor>
    <xdr:from>
      <xdr:col>5</xdr:col>
      <xdr:colOff>155393</xdr:colOff>
      <xdr:row>2</xdr:row>
      <xdr:rowOff>18676</xdr:rowOff>
    </xdr:from>
    <xdr:to>
      <xdr:col>5</xdr:col>
      <xdr:colOff>1151597</xdr:colOff>
      <xdr:row>3</xdr:row>
      <xdr:rowOff>12326</xdr:rowOff>
    </xdr:to>
    <xdr:sp macro="[0]!go_to_Yearly_Digital3" textlink="">
      <xdr:nvSpPr>
        <xdr:cNvPr id="22" name="ui_nav_page_3_2">
          <a:extLst>
            <a:ext uri="{FF2B5EF4-FFF2-40B4-BE49-F238E27FC236}">
              <a16:creationId xmlns:a16="http://schemas.microsoft.com/office/drawing/2014/main" id="{00000000-0008-0000-1100-000016000000}"/>
            </a:ext>
          </a:extLst>
        </xdr:cNvPr>
        <xdr:cNvSpPr txBox="1"/>
      </xdr:nvSpPr>
      <xdr:spPr>
        <a:xfrm>
          <a:off x="5533843" y="907676"/>
          <a:ext cx="996204"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VIDEO</a:t>
          </a:r>
        </a:p>
      </xdr:txBody>
    </xdr:sp>
    <xdr:clientData/>
  </xdr:twoCellAnchor>
  <xdr:twoCellAnchor>
    <xdr:from>
      <xdr:col>5</xdr:col>
      <xdr:colOff>1004052</xdr:colOff>
      <xdr:row>2</xdr:row>
      <xdr:rowOff>0</xdr:rowOff>
    </xdr:from>
    <xdr:to>
      <xdr:col>6</xdr:col>
      <xdr:colOff>929347</xdr:colOff>
      <xdr:row>3</xdr:row>
      <xdr:rowOff>4856</xdr:rowOff>
    </xdr:to>
    <xdr:sp macro="[0]!go_to_Yearly_Digital4" textlink="">
      <xdr:nvSpPr>
        <xdr:cNvPr id="23" name="ui_nav_page_3_2">
          <a:extLst>
            <a:ext uri="{FF2B5EF4-FFF2-40B4-BE49-F238E27FC236}">
              <a16:creationId xmlns:a16="http://schemas.microsoft.com/office/drawing/2014/main" id="{00000000-0008-0000-1100-000017000000}"/>
            </a:ext>
          </a:extLst>
        </xdr:cNvPr>
        <xdr:cNvSpPr txBox="1"/>
      </xdr:nvSpPr>
      <xdr:spPr>
        <a:xfrm>
          <a:off x="6382502" y="889000"/>
          <a:ext cx="1163545" cy="38585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PODCAST</a:t>
          </a:r>
        </a:p>
      </xdr:txBody>
    </xdr:sp>
    <xdr:clientData/>
  </xdr:twoCellAnchor>
  <xdr:twoCellAnchor>
    <xdr:from>
      <xdr:col>6</xdr:col>
      <xdr:colOff>854641</xdr:colOff>
      <xdr:row>2</xdr:row>
      <xdr:rowOff>4858</xdr:rowOff>
    </xdr:from>
    <xdr:to>
      <xdr:col>8</xdr:col>
      <xdr:colOff>948765</xdr:colOff>
      <xdr:row>3</xdr:row>
      <xdr:rowOff>2</xdr:rowOff>
    </xdr:to>
    <xdr:sp macro="[0]!go_to_Yearly_Digital5" textlink="">
      <xdr:nvSpPr>
        <xdr:cNvPr id="24" name="ui_nav_page_3_2">
          <a:extLst>
            <a:ext uri="{FF2B5EF4-FFF2-40B4-BE49-F238E27FC236}">
              <a16:creationId xmlns:a16="http://schemas.microsoft.com/office/drawing/2014/main" id="{00000000-0008-0000-1100-000018000000}"/>
            </a:ext>
          </a:extLst>
        </xdr:cNvPr>
        <xdr:cNvSpPr txBox="1"/>
      </xdr:nvSpPr>
      <xdr:spPr>
        <a:xfrm>
          <a:off x="7471341" y="893858"/>
          <a:ext cx="2780174"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SOSMED STAKEHOLDERS ENGAGEMENT (1)</a:t>
          </a:r>
        </a:p>
      </xdr:txBody>
    </xdr:sp>
    <xdr:clientData/>
  </xdr:twoCellAnchor>
  <xdr:twoCellAnchor>
    <xdr:from>
      <xdr:col>4</xdr:col>
      <xdr:colOff>128127</xdr:colOff>
      <xdr:row>2</xdr:row>
      <xdr:rowOff>19797</xdr:rowOff>
    </xdr:from>
    <xdr:to>
      <xdr:col>5</xdr:col>
      <xdr:colOff>70602</xdr:colOff>
      <xdr:row>3</xdr:row>
      <xdr:rowOff>13447</xdr:rowOff>
    </xdr:to>
    <xdr:sp macro="[0]!go_to_Yearly_Digital2_2" textlink="">
      <xdr:nvSpPr>
        <xdr:cNvPr id="25" name="ui_nav_page_3_2">
          <a:extLst>
            <a:ext uri="{FF2B5EF4-FFF2-40B4-BE49-F238E27FC236}">
              <a16:creationId xmlns:a16="http://schemas.microsoft.com/office/drawing/2014/main" id="{00000000-0008-0000-1100-000019000000}"/>
            </a:ext>
          </a:extLst>
        </xdr:cNvPr>
        <xdr:cNvSpPr txBox="1"/>
      </xdr:nvSpPr>
      <xdr:spPr>
        <a:xfrm>
          <a:off x="4300077" y="908797"/>
          <a:ext cx="1148975"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PUBLICATION (2)</a:t>
          </a:r>
        </a:p>
      </xdr:txBody>
    </xdr:sp>
    <xdr:clientData/>
  </xdr:twoCellAnchor>
  <xdr:twoCellAnchor>
    <xdr:from>
      <xdr:col>2</xdr:col>
      <xdr:colOff>195362</xdr:colOff>
      <xdr:row>2</xdr:row>
      <xdr:rowOff>19797</xdr:rowOff>
    </xdr:from>
    <xdr:to>
      <xdr:col>2</xdr:col>
      <xdr:colOff>1199783</xdr:colOff>
      <xdr:row>3</xdr:row>
      <xdr:rowOff>20918</xdr:rowOff>
    </xdr:to>
    <xdr:sp macro="[0]!go_to_Yearly_Digital1_2" textlink="">
      <xdr:nvSpPr>
        <xdr:cNvPr id="26" name="ui_nav_page_3_2">
          <a:extLst>
            <a:ext uri="{FF2B5EF4-FFF2-40B4-BE49-F238E27FC236}">
              <a16:creationId xmlns:a16="http://schemas.microsoft.com/office/drawing/2014/main" id="{00000000-0008-0000-1100-00001A000000}"/>
            </a:ext>
          </a:extLst>
        </xdr:cNvPr>
        <xdr:cNvSpPr txBox="1"/>
      </xdr:nvSpPr>
      <xdr:spPr>
        <a:xfrm>
          <a:off x="1751112" y="908797"/>
          <a:ext cx="1004421" cy="38212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2">
                  <a:lumMod val="50000"/>
                </a:schemeClr>
              </a:solidFill>
            </a:rPr>
            <a:t>WEB SOSMED (2) </a:t>
          </a:r>
        </a:p>
      </xdr:txBody>
    </xdr:sp>
    <xdr:clientData/>
  </xdr:twoCellAnchor>
  <xdr:twoCellAnchor>
    <xdr:from>
      <xdr:col>8</xdr:col>
      <xdr:colOff>986117</xdr:colOff>
      <xdr:row>2</xdr:row>
      <xdr:rowOff>0</xdr:rowOff>
    </xdr:from>
    <xdr:to>
      <xdr:col>10</xdr:col>
      <xdr:colOff>1162418</xdr:colOff>
      <xdr:row>2</xdr:row>
      <xdr:rowOff>376144</xdr:rowOff>
    </xdr:to>
    <xdr:sp macro="[0]!go_to_Yearly_Digital5_2" textlink="">
      <xdr:nvSpPr>
        <xdr:cNvPr id="27" name="ui_nav_page_3_2">
          <a:extLst>
            <a:ext uri="{FF2B5EF4-FFF2-40B4-BE49-F238E27FC236}">
              <a16:creationId xmlns:a16="http://schemas.microsoft.com/office/drawing/2014/main" id="{00000000-0008-0000-1100-00001B000000}"/>
            </a:ext>
          </a:extLst>
        </xdr:cNvPr>
        <xdr:cNvSpPr txBox="1"/>
      </xdr:nvSpPr>
      <xdr:spPr>
        <a:xfrm>
          <a:off x="10288867" y="889000"/>
          <a:ext cx="2779801" cy="3761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bg1">
                  <a:lumMod val="85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100" b="1">
              <a:solidFill>
                <a:schemeClr val="bg1"/>
              </a:solidFill>
            </a:rPr>
            <a:t>SOSMED STAKEHOLDERS ENGAGEMENT (2)</a:t>
          </a:r>
        </a:p>
      </xdr:txBody>
    </xdr:sp>
    <xdr:clientData/>
  </xdr:twoCellAnchor>
  <xdr:twoCellAnchor>
    <xdr:from>
      <xdr:col>3</xdr:col>
      <xdr:colOff>395940</xdr:colOff>
      <xdr:row>0</xdr:row>
      <xdr:rowOff>0</xdr:rowOff>
    </xdr:from>
    <xdr:to>
      <xdr:col>5</xdr:col>
      <xdr:colOff>216646</xdr:colOff>
      <xdr:row>0</xdr:row>
      <xdr:rowOff>231589</xdr:rowOff>
    </xdr:to>
    <xdr:sp macro="[0]!go_to_summary_template" textlink="">
      <xdr:nvSpPr>
        <xdr:cNvPr id="28" name="EditDataset">
          <a:extLst>
            <a:ext uri="{FF2B5EF4-FFF2-40B4-BE49-F238E27FC236}">
              <a16:creationId xmlns:a16="http://schemas.microsoft.com/office/drawing/2014/main" id="{00000000-0008-0000-1100-00001C000000}"/>
            </a:ext>
          </a:extLst>
        </xdr:cNvPr>
        <xdr:cNvSpPr txBox="1"/>
      </xdr:nvSpPr>
      <xdr:spPr>
        <a:xfrm>
          <a:off x="3249705" y="0"/>
          <a:ext cx="2345765"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5</xdr:col>
      <xdr:colOff>271928</xdr:colOff>
      <xdr:row>0</xdr:row>
      <xdr:rowOff>0</xdr:rowOff>
    </xdr:from>
    <xdr:to>
      <xdr:col>7</xdr:col>
      <xdr:colOff>171824</xdr:colOff>
      <xdr:row>0</xdr:row>
      <xdr:rowOff>228601</xdr:rowOff>
    </xdr:to>
    <xdr:sp macro="[0]!go_to_saved_summary" textlink="">
      <xdr:nvSpPr>
        <xdr:cNvPr id="29" name="EditDataset">
          <a:extLst>
            <a:ext uri="{FF2B5EF4-FFF2-40B4-BE49-F238E27FC236}">
              <a16:creationId xmlns:a16="http://schemas.microsoft.com/office/drawing/2014/main" id="{00000000-0008-0000-1100-00001D000000}"/>
            </a:ext>
          </a:extLst>
        </xdr:cNvPr>
        <xdr:cNvSpPr txBox="1"/>
      </xdr:nvSpPr>
      <xdr:spPr>
        <a:xfrm>
          <a:off x="5650752" y="0"/>
          <a:ext cx="2305425" cy="228601"/>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1</xdr:col>
      <xdr:colOff>1128059</xdr:colOff>
      <xdr:row>3</xdr:row>
      <xdr:rowOff>74706</xdr:rowOff>
    </xdr:from>
    <xdr:to>
      <xdr:col>3</xdr:col>
      <xdr:colOff>239060</xdr:colOff>
      <xdr:row>3</xdr:row>
      <xdr:rowOff>283882</xdr:rowOff>
    </xdr:to>
    <xdr:sp macro="[0]!PDFActiveSheet_Yearly" textlink="">
      <xdr:nvSpPr>
        <xdr:cNvPr id="30" name="EditDataset">
          <a:extLst>
            <a:ext uri="{FF2B5EF4-FFF2-40B4-BE49-F238E27FC236}">
              <a16:creationId xmlns:a16="http://schemas.microsoft.com/office/drawing/2014/main" id="{00000000-0008-0000-1100-00001E000000}"/>
            </a:ext>
          </a:extLst>
        </xdr:cNvPr>
        <xdr:cNvSpPr txBox="1"/>
      </xdr:nvSpPr>
      <xdr:spPr>
        <a:xfrm>
          <a:off x="1374588" y="1344706"/>
          <a:ext cx="1695825" cy="209176"/>
        </a:xfrm>
        <a:prstGeom prst="rect">
          <a:avLst/>
        </a:prstGeom>
        <a:solidFill>
          <a:schemeClr val="accent2">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sym typeface="Wingdings" panose="05000000000000000000" pitchFamily="2" charset="2"/>
            </a:rPr>
            <a:t>SAVE YEARLY REPORT AS PDF</a:t>
          </a:r>
          <a:endParaRPr lang="en-GB" sz="1000" b="1" u="none">
            <a:solidFill>
              <a:schemeClr val="bg1"/>
            </a:solidFill>
            <a:latin typeface="+mn-l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52295</xdr:colOff>
      <xdr:row>1</xdr:row>
      <xdr:rowOff>119529</xdr:rowOff>
    </xdr:from>
    <xdr:to>
      <xdr:col>0</xdr:col>
      <xdr:colOff>1025713</xdr:colOff>
      <xdr:row>1</xdr:row>
      <xdr:rowOff>302409</xdr:rowOff>
    </xdr:to>
    <xdr:sp macro="[0]!back_to_top" textlink="">
      <xdr:nvSpPr>
        <xdr:cNvPr id="2" name="EditDataset">
          <a:extLst>
            <a:ext uri="{FF2B5EF4-FFF2-40B4-BE49-F238E27FC236}">
              <a16:creationId xmlns:a16="http://schemas.microsoft.com/office/drawing/2014/main" id="{00000000-0008-0000-1200-000002000000}"/>
            </a:ext>
          </a:extLst>
        </xdr:cNvPr>
        <xdr:cNvSpPr txBox="1"/>
      </xdr:nvSpPr>
      <xdr:spPr>
        <a:xfrm>
          <a:off x="52295" y="805329"/>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187886</xdr:colOff>
      <xdr:row>1</xdr:row>
      <xdr:rowOff>113177</xdr:rowOff>
    </xdr:from>
    <xdr:to>
      <xdr:col>3</xdr:col>
      <xdr:colOff>317500</xdr:colOff>
      <xdr:row>1</xdr:row>
      <xdr:rowOff>285750</xdr:rowOff>
    </xdr:to>
    <xdr:sp macro="[0]!add_new_record_website" textlink="">
      <xdr:nvSpPr>
        <xdr:cNvPr id="3" name="EditDataset">
          <a:extLst>
            <a:ext uri="{FF2B5EF4-FFF2-40B4-BE49-F238E27FC236}">
              <a16:creationId xmlns:a16="http://schemas.microsoft.com/office/drawing/2014/main" id="{00000000-0008-0000-1200-000003000000}"/>
            </a:ext>
          </a:extLst>
        </xdr:cNvPr>
        <xdr:cNvSpPr txBox="1"/>
      </xdr:nvSpPr>
      <xdr:spPr>
        <a:xfrm>
          <a:off x="2511986" y="786277"/>
          <a:ext cx="1291664" cy="172573"/>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1097804</xdr:colOff>
      <xdr:row>1</xdr:row>
      <xdr:rowOff>119528</xdr:rowOff>
    </xdr:from>
    <xdr:to>
      <xdr:col>2</xdr:col>
      <xdr:colOff>127000</xdr:colOff>
      <xdr:row>1</xdr:row>
      <xdr:rowOff>298450</xdr:rowOff>
    </xdr:to>
    <xdr:sp macro="[0]!go_to_last_record" textlink="">
      <xdr:nvSpPr>
        <xdr:cNvPr id="4" name="EditDataset">
          <a:extLst>
            <a:ext uri="{FF2B5EF4-FFF2-40B4-BE49-F238E27FC236}">
              <a16:creationId xmlns:a16="http://schemas.microsoft.com/office/drawing/2014/main" id="{00000000-0008-0000-1200-000004000000}"/>
            </a:ext>
          </a:extLst>
        </xdr:cNvPr>
        <xdr:cNvSpPr txBox="1"/>
      </xdr:nvSpPr>
      <xdr:spPr>
        <a:xfrm>
          <a:off x="1097804" y="792628"/>
          <a:ext cx="1353296" cy="178922"/>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0</xdr:col>
      <xdr:colOff>0</xdr:colOff>
      <xdr:row>0</xdr:row>
      <xdr:rowOff>369093</xdr:rowOff>
    </xdr:from>
    <xdr:to>
      <xdr:col>0</xdr:col>
      <xdr:colOff>612587</xdr:colOff>
      <xdr:row>0</xdr:row>
      <xdr:rowOff>620059</xdr:rowOff>
    </xdr:to>
    <xdr:sp macro="[0]!go_to_Website" textlink="">
      <xdr:nvSpPr>
        <xdr:cNvPr id="19" name="ui_nav_page_3_2">
          <a:extLst>
            <a:ext uri="{FF2B5EF4-FFF2-40B4-BE49-F238E27FC236}">
              <a16:creationId xmlns:a16="http://schemas.microsoft.com/office/drawing/2014/main" id="{00000000-0008-0000-1200-000013000000}"/>
            </a:ext>
          </a:extLst>
        </xdr:cNvPr>
        <xdr:cNvSpPr txBox="1"/>
      </xdr:nvSpPr>
      <xdr:spPr>
        <a:xfrm>
          <a:off x="0" y="369093"/>
          <a:ext cx="612587" cy="250966"/>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WEBSITE</a:t>
          </a:r>
        </a:p>
      </xdr:txBody>
    </xdr:sp>
    <xdr:clientData/>
  </xdr:twoCellAnchor>
  <xdr:twoCellAnchor>
    <xdr:from>
      <xdr:col>0</xdr:col>
      <xdr:colOff>620056</xdr:colOff>
      <xdr:row>0</xdr:row>
      <xdr:rowOff>366059</xdr:rowOff>
    </xdr:from>
    <xdr:to>
      <xdr:col>1</xdr:col>
      <xdr:colOff>281917</xdr:colOff>
      <xdr:row>0</xdr:row>
      <xdr:rowOff>627530</xdr:rowOff>
    </xdr:to>
    <xdr:sp macro="[0]!go_to_Facebook" textlink="">
      <xdr:nvSpPr>
        <xdr:cNvPr id="20" name="ui_nav_page_3_2">
          <a:extLst>
            <a:ext uri="{FF2B5EF4-FFF2-40B4-BE49-F238E27FC236}">
              <a16:creationId xmlns:a16="http://schemas.microsoft.com/office/drawing/2014/main" id="{00000000-0008-0000-1200-000014000000}"/>
            </a:ext>
          </a:extLst>
        </xdr:cNvPr>
        <xdr:cNvSpPr txBox="1"/>
      </xdr:nvSpPr>
      <xdr:spPr>
        <a:xfrm>
          <a:off x="620056" y="366059"/>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234992</xdr:colOff>
      <xdr:row>0</xdr:row>
      <xdr:rowOff>366059</xdr:rowOff>
    </xdr:from>
    <xdr:to>
      <xdr:col>1</xdr:col>
      <xdr:colOff>986117</xdr:colOff>
      <xdr:row>0</xdr:row>
      <xdr:rowOff>631965</xdr:rowOff>
    </xdr:to>
    <xdr:sp macro="[0]!go_to_Twitter" textlink="">
      <xdr:nvSpPr>
        <xdr:cNvPr id="21" name="ui_nav_page_3_2">
          <a:extLst>
            <a:ext uri="{FF2B5EF4-FFF2-40B4-BE49-F238E27FC236}">
              <a16:creationId xmlns:a16="http://schemas.microsoft.com/office/drawing/2014/main" id="{00000000-0008-0000-1200-000015000000}"/>
            </a:ext>
          </a:extLst>
        </xdr:cNvPr>
        <xdr:cNvSpPr txBox="1"/>
      </xdr:nvSpPr>
      <xdr:spPr>
        <a:xfrm>
          <a:off x="1400404" y="366059"/>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366059</xdr:rowOff>
    </xdr:from>
    <xdr:to>
      <xdr:col>2</xdr:col>
      <xdr:colOff>757371</xdr:colOff>
      <xdr:row>0</xdr:row>
      <xdr:rowOff>640379</xdr:rowOff>
    </xdr:to>
    <xdr:sp macro="[0]!go_to_Instagram" textlink="">
      <xdr:nvSpPr>
        <xdr:cNvPr id="22" name="ui_nav_page_3_2">
          <a:extLst>
            <a:ext uri="{FF2B5EF4-FFF2-40B4-BE49-F238E27FC236}">
              <a16:creationId xmlns:a16="http://schemas.microsoft.com/office/drawing/2014/main" id="{00000000-0008-0000-1200-000016000000}"/>
            </a:ext>
          </a:extLst>
        </xdr:cNvPr>
        <xdr:cNvSpPr txBox="1"/>
      </xdr:nvSpPr>
      <xdr:spPr>
        <a:xfrm>
          <a:off x="2173795" y="36605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752195</xdr:colOff>
      <xdr:row>0</xdr:row>
      <xdr:rowOff>373529</xdr:rowOff>
    </xdr:from>
    <xdr:to>
      <xdr:col>3</xdr:col>
      <xdr:colOff>343647</xdr:colOff>
      <xdr:row>0</xdr:row>
      <xdr:rowOff>649941</xdr:rowOff>
    </xdr:to>
    <xdr:sp macro="[0]!go_to_LinkedIN" textlink="">
      <xdr:nvSpPr>
        <xdr:cNvPr id="23" name="ui_nav_page_3_2">
          <a:extLst>
            <a:ext uri="{FF2B5EF4-FFF2-40B4-BE49-F238E27FC236}">
              <a16:creationId xmlns:a16="http://schemas.microsoft.com/office/drawing/2014/main" id="{00000000-0008-0000-1200-000017000000}"/>
            </a:ext>
          </a:extLst>
        </xdr:cNvPr>
        <xdr:cNvSpPr txBox="1"/>
      </xdr:nvSpPr>
      <xdr:spPr>
        <a:xfrm>
          <a:off x="3083019" y="373529"/>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380998</xdr:colOff>
      <xdr:row>0</xdr:row>
      <xdr:rowOff>366059</xdr:rowOff>
    </xdr:from>
    <xdr:to>
      <xdr:col>3</xdr:col>
      <xdr:colOff>1066846</xdr:colOff>
      <xdr:row>0</xdr:row>
      <xdr:rowOff>672353</xdr:rowOff>
    </xdr:to>
    <xdr:sp macro="[0]!go_to_Youtube" textlink="">
      <xdr:nvSpPr>
        <xdr:cNvPr id="24" name="ui_nav_page_3_2">
          <a:extLst>
            <a:ext uri="{FF2B5EF4-FFF2-40B4-BE49-F238E27FC236}">
              <a16:creationId xmlns:a16="http://schemas.microsoft.com/office/drawing/2014/main" id="{00000000-0008-0000-1200-000018000000}"/>
            </a:ext>
          </a:extLst>
        </xdr:cNvPr>
        <xdr:cNvSpPr txBox="1"/>
      </xdr:nvSpPr>
      <xdr:spPr>
        <a:xfrm>
          <a:off x="3877233" y="366059"/>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9</xdr:col>
      <xdr:colOff>5084</xdr:colOff>
      <xdr:row>0</xdr:row>
      <xdr:rowOff>414851</xdr:rowOff>
    </xdr:from>
    <xdr:to>
      <xdr:col>13</xdr:col>
      <xdr:colOff>82174</xdr:colOff>
      <xdr:row>0</xdr:row>
      <xdr:rowOff>649941</xdr:rowOff>
    </xdr:to>
    <xdr:sp macro="[0]!go_to_SosMedStakeholders" textlink="">
      <xdr:nvSpPr>
        <xdr:cNvPr id="25" name="ui_nav_page_3_2">
          <a:extLst>
            <a:ext uri="{FF2B5EF4-FFF2-40B4-BE49-F238E27FC236}">
              <a16:creationId xmlns:a16="http://schemas.microsoft.com/office/drawing/2014/main" id="{00000000-0008-0000-1200-000019000000}"/>
            </a:ext>
          </a:extLst>
        </xdr:cNvPr>
        <xdr:cNvSpPr txBox="1"/>
      </xdr:nvSpPr>
      <xdr:spPr>
        <a:xfrm>
          <a:off x="10187496" y="414851"/>
          <a:ext cx="2527443" cy="23509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5</xdr:col>
      <xdr:colOff>998953</xdr:colOff>
      <xdr:row>0</xdr:row>
      <xdr:rowOff>380065</xdr:rowOff>
    </xdr:from>
    <xdr:to>
      <xdr:col>6</xdr:col>
      <xdr:colOff>747941</xdr:colOff>
      <xdr:row>0</xdr:row>
      <xdr:rowOff>654385</xdr:rowOff>
    </xdr:to>
    <xdr:sp macro="[0]!go_to_PaperCIPS" textlink="">
      <xdr:nvSpPr>
        <xdr:cNvPr id="26" name="ui_nav_page_3_2">
          <a:extLst>
            <a:ext uri="{FF2B5EF4-FFF2-40B4-BE49-F238E27FC236}">
              <a16:creationId xmlns:a16="http://schemas.microsoft.com/office/drawing/2014/main" id="{00000000-0008-0000-1200-00001A000000}"/>
            </a:ext>
          </a:extLst>
        </xdr:cNvPr>
        <xdr:cNvSpPr txBox="1"/>
      </xdr:nvSpPr>
      <xdr:spPr>
        <a:xfrm>
          <a:off x="6826012" y="380065"/>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6</xdr:col>
      <xdr:colOff>747522</xdr:colOff>
      <xdr:row>0</xdr:row>
      <xdr:rowOff>380999</xdr:rowOff>
    </xdr:from>
    <xdr:to>
      <xdr:col>7</xdr:col>
      <xdr:colOff>496511</xdr:colOff>
      <xdr:row>0</xdr:row>
      <xdr:rowOff>655319</xdr:rowOff>
    </xdr:to>
    <xdr:sp macro="[0]!go_to_PaperNeliti" textlink="">
      <xdr:nvSpPr>
        <xdr:cNvPr id="27" name="ui_nav_page_3_2">
          <a:extLst>
            <a:ext uri="{FF2B5EF4-FFF2-40B4-BE49-F238E27FC236}">
              <a16:creationId xmlns:a16="http://schemas.microsoft.com/office/drawing/2014/main" id="{00000000-0008-0000-1200-00001B000000}"/>
            </a:ext>
          </a:extLst>
        </xdr:cNvPr>
        <xdr:cNvSpPr txBox="1"/>
      </xdr:nvSpPr>
      <xdr:spPr>
        <a:xfrm>
          <a:off x="7739993" y="38099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7</xdr:col>
      <xdr:colOff>491326</xdr:colOff>
      <xdr:row>0</xdr:row>
      <xdr:rowOff>366059</xdr:rowOff>
    </xdr:from>
    <xdr:to>
      <xdr:col>8</xdr:col>
      <xdr:colOff>7470</xdr:colOff>
      <xdr:row>0</xdr:row>
      <xdr:rowOff>683794</xdr:rowOff>
    </xdr:to>
    <xdr:sp macro="[0]!go_to_Video" textlink="">
      <xdr:nvSpPr>
        <xdr:cNvPr id="28" name="ui_nav_page_3_2">
          <a:extLst>
            <a:ext uri="{FF2B5EF4-FFF2-40B4-BE49-F238E27FC236}">
              <a16:creationId xmlns:a16="http://schemas.microsoft.com/office/drawing/2014/main" id="{00000000-0008-0000-1200-00001C000000}"/>
            </a:ext>
          </a:extLst>
        </xdr:cNvPr>
        <xdr:cNvSpPr txBox="1"/>
      </xdr:nvSpPr>
      <xdr:spPr>
        <a:xfrm>
          <a:off x="8649208" y="366059"/>
          <a:ext cx="92808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7</xdr:col>
      <xdr:colOff>1201826</xdr:colOff>
      <xdr:row>0</xdr:row>
      <xdr:rowOff>384967</xdr:rowOff>
    </xdr:from>
    <xdr:to>
      <xdr:col>9</xdr:col>
      <xdr:colOff>96926</xdr:colOff>
      <xdr:row>0</xdr:row>
      <xdr:rowOff>659287</xdr:rowOff>
    </xdr:to>
    <xdr:sp macro="[0]!go_to_Podcast" textlink="">
      <xdr:nvSpPr>
        <xdr:cNvPr id="29" name="ui_nav_page_3_2">
          <a:extLst>
            <a:ext uri="{FF2B5EF4-FFF2-40B4-BE49-F238E27FC236}">
              <a16:creationId xmlns:a16="http://schemas.microsoft.com/office/drawing/2014/main" id="{00000000-0008-0000-1200-00001D000000}"/>
            </a:ext>
          </a:extLst>
        </xdr:cNvPr>
        <xdr:cNvSpPr txBox="1"/>
      </xdr:nvSpPr>
      <xdr:spPr>
        <a:xfrm>
          <a:off x="9359708" y="384967"/>
          <a:ext cx="91963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3</xdr:col>
      <xdr:colOff>1150470</xdr:colOff>
      <xdr:row>0</xdr:row>
      <xdr:rowOff>381000</xdr:rowOff>
    </xdr:from>
    <xdr:to>
      <xdr:col>4</xdr:col>
      <xdr:colOff>1090706</xdr:colOff>
      <xdr:row>0</xdr:row>
      <xdr:rowOff>635000</xdr:rowOff>
    </xdr:to>
    <xdr:sp macro="[0]!go_to_NewsletterINA" textlink="">
      <xdr:nvSpPr>
        <xdr:cNvPr id="30" name="ui_nav_page_3_2">
          <a:extLst>
            <a:ext uri="{FF2B5EF4-FFF2-40B4-BE49-F238E27FC236}">
              <a16:creationId xmlns:a16="http://schemas.microsoft.com/office/drawing/2014/main" id="{00000000-0008-0000-1200-00001E000000}"/>
            </a:ext>
          </a:extLst>
        </xdr:cNvPr>
        <xdr:cNvSpPr txBox="1"/>
      </xdr:nvSpPr>
      <xdr:spPr>
        <a:xfrm>
          <a:off x="4646705" y="381000"/>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1128058</xdr:colOff>
      <xdr:row>0</xdr:row>
      <xdr:rowOff>373530</xdr:rowOff>
    </xdr:from>
    <xdr:to>
      <xdr:col>5</xdr:col>
      <xdr:colOff>1008529</xdr:colOff>
      <xdr:row>0</xdr:row>
      <xdr:rowOff>642470</xdr:rowOff>
    </xdr:to>
    <xdr:sp macro="[0]!go_to_NewsletterEN" textlink="">
      <xdr:nvSpPr>
        <xdr:cNvPr id="31" name="ui_nav_page_3_2">
          <a:extLst>
            <a:ext uri="{FF2B5EF4-FFF2-40B4-BE49-F238E27FC236}">
              <a16:creationId xmlns:a16="http://schemas.microsoft.com/office/drawing/2014/main" id="{00000000-0008-0000-1200-00001F000000}"/>
            </a:ext>
          </a:extLst>
        </xdr:cNvPr>
        <xdr:cNvSpPr txBox="1"/>
      </xdr:nvSpPr>
      <xdr:spPr>
        <a:xfrm>
          <a:off x="5789705" y="373530"/>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268942</xdr:colOff>
      <xdr:row>0</xdr:row>
      <xdr:rowOff>0</xdr:rowOff>
    </xdr:from>
    <xdr:to>
      <xdr:col>2</xdr:col>
      <xdr:colOff>410883</xdr:colOff>
      <xdr:row>0</xdr:row>
      <xdr:rowOff>231589</xdr:rowOff>
    </xdr:to>
    <xdr:sp macro="[0]!go_to_Monthly_Digital_Summary" textlink="">
      <xdr:nvSpPr>
        <xdr:cNvPr id="18" name="EditDataset">
          <a:extLst>
            <a:ext uri="{FF2B5EF4-FFF2-40B4-BE49-F238E27FC236}">
              <a16:creationId xmlns:a16="http://schemas.microsoft.com/office/drawing/2014/main" id="{00000000-0008-0000-1200-000012000000}"/>
            </a:ext>
          </a:extLst>
        </xdr:cNvPr>
        <xdr:cNvSpPr txBox="1"/>
      </xdr:nvSpPr>
      <xdr:spPr>
        <a:xfrm>
          <a:off x="1434354"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470649</xdr:colOff>
      <xdr:row>0</xdr:row>
      <xdr:rowOff>0</xdr:rowOff>
    </xdr:from>
    <xdr:to>
      <xdr:col>4</xdr:col>
      <xdr:colOff>485591</xdr:colOff>
      <xdr:row>0</xdr:row>
      <xdr:rowOff>231590</xdr:rowOff>
    </xdr:to>
    <xdr:sp macro="[0]!go_to_summary_template" textlink="">
      <xdr:nvSpPr>
        <xdr:cNvPr id="32" name="EditDataset">
          <a:extLst>
            <a:ext uri="{FF2B5EF4-FFF2-40B4-BE49-F238E27FC236}">
              <a16:creationId xmlns:a16="http://schemas.microsoft.com/office/drawing/2014/main" id="{00000000-0008-0000-1200-000020000000}"/>
            </a:ext>
          </a:extLst>
        </xdr:cNvPr>
        <xdr:cNvSpPr txBox="1"/>
      </xdr:nvSpPr>
      <xdr:spPr>
        <a:xfrm>
          <a:off x="2801473"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555814</xdr:colOff>
      <xdr:row>0</xdr:row>
      <xdr:rowOff>0</xdr:rowOff>
    </xdr:from>
    <xdr:to>
      <xdr:col>6</xdr:col>
      <xdr:colOff>530415</xdr:colOff>
      <xdr:row>0</xdr:row>
      <xdr:rowOff>228602</xdr:rowOff>
    </xdr:to>
    <xdr:sp macro="[0]!go_to_saved_summary" textlink="">
      <xdr:nvSpPr>
        <xdr:cNvPr id="33" name="EditDataset">
          <a:extLst>
            <a:ext uri="{FF2B5EF4-FFF2-40B4-BE49-F238E27FC236}">
              <a16:creationId xmlns:a16="http://schemas.microsoft.com/office/drawing/2014/main" id="{00000000-0008-0000-1200-000021000000}"/>
            </a:ext>
          </a:extLst>
        </xdr:cNvPr>
        <xdr:cNvSpPr txBox="1"/>
      </xdr:nvSpPr>
      <xdr:spPr>
        <a:xfrm>
          <a:off x="5217461"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74707</xdr:colOff>
      <xdr:row>0</xdr:row>
      <xdr:rowOff>0</xdr:rowOff>
    </xdr:from>
    <xdr:to>
      <xdr:col>1</xdr:col>
      <xdr:colOff>216648</xdr:colOff>
      <xdr:row>0</xdr:row>
      <xdr:rowOff>231589</xdr:rowOff>
    </xdr:to>
    <xdr:sp macro="[0]!go_to_Website" textlink="">
      <xdr:nvSpPr>
        <xdr:cNvPr id="34" name="EditDataset">
          <a:extLst>
            <a:ext uri="{FF2B5EF4-FFF2-40B4-BE49-F238E27FC236}">
              <a16:creationId xmlns:a16="http://schemas.microsoft.com/office/drawing/2014/main" id="{00000000-0008-0000-1200-000022000000}"/>
            </a:ext>
          </a:extLst>
        </xdr:cNvPr>
        <xdr:cNvSpPr txBox="1"/>
      </xdr:nvSpPr>
      <xdr:spPr>
        <a:xfrm>
          <a:off x="74707"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388471</xdr:colOff>
      <xdr:row>1</xdr:row>
      <xdr:rowOff>104588</xdr:rowOff>
    </xdr:from>
    <xdr:to>
      <xdr:col>4</xdr:col>
      <xdr:colOff>283883</xdr:colOff>
      <xdr:row>1</xdr:row>
      <xdr:rowOff>291353</xdr:rowOff>
    </xdr:to>
    <xdr:sp macro="[0]!format_table" textlink="">
      <xdr:nvSpPr>
        <xdr:cNvPr id="35" name="EditDataset">
          <a:extLst>
            <a:ext uri="{FF2B5EF4-FFF2-40B4-BE49-F238E27FC236}">
              <a16:creationId xmlns:a16="http://schemas.microsoft.com/office/drawing/2014/main" id="{00000000-0008-0000-1200-000023000000}"/>
            </a:ext>
          </a:extLst>
        </xdr:cNvPr>
        <xdr:cNvSpPr txBox="1"/>
      </xdr:nvSpPr>
      <xdr:spPr>
        <a:xfrm>
          <a:off x="3884706" y="1120588"/>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52295</xdr:colOff>
      <xdr:row>1</xdr:row>
      <xdr:rowOff>119529</xdr:rowOff>
    </xdr:from>
    <xdr:to>
      <xdr:col>0</xdr:col>
      <xdr:colOff>1025713</xdr:colOff>
      <xdr:row>1</xdr:row>
      <xdr:rowOff>302409</xdr:rowOff>
    </xdr:to>
    <xdr:sp macro="[0]!back_to_top" textlink="">
      <xdr:nvSpPr>
        <xdr:cNvPr id="2" name="EditDataset">
          <a:extLst>
            <a:ext uri="{FF2B5EF4-FFF2-40B4-BE49-F238E27FC236}">
              <a16:creationId xmlns:a16="http://schemas.microsoft.com/office/drawing/2014/main" id="{00000000-0008-0000-1300-000002000000}"/>
            </a:ext>
          </a:extLst>
        </xdr:cNvPr>
        <xdr:cNvSpPr txBox="1"/>
      </xdr:nvSpPr>
      <xdr:spPr>
        <a:xfrm>
          <a:off x="52295" y="805329"/>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326465</xdr:colOff>
      <xdr:row>1</xdr:row>
      <xdr:rowOff>126997</xdr:rowOff>
    </xdr:from>
    <xdr:to>
      <xdr:col>3</xdr:col>
      <xdr:colOff>545353</xdr:colOff>
      <xdr:row>1</xdr:row>
      <xdr:rowOff>306294</xdr:rowOff>
    </xdr:to>
    <xdr:sp macro="[0]!add_new_record_facebook" textlink="">
      <xdr:nvSpPr>
        <xdr:cNvPr id="3" name="EditDataset">
          <a:extLst>
            <a:ext uri="{FF2B5EF4-FFF2-40B4-BE49-F238E27FC236}">
              <a16:creationId xmlns:a16="http://schemas.microsoft.com/office/drawing/2014/main" id="{00000000-0008-0000-1300-000003000000}"/>
            </a:ext>
          </a:extLst>
        </xdr:cNvPr>
        <xdr:cNvSpPr txBox="1"/>
      </xdr:nvSpPr>
      <xdr:spPr>
        <a:xfrm>
          <a:off x="2657289" y="888997"/>
          <a:ext cx="1384299" cy="179297"/>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1097804</xdr:colOff>
      <xdr:row>1</xdr:row>
      <xdr:rowOff>119528</xdr:rowOff>
    </xdr:from>
    <xdr:to>
      <xdr:col>2</xdr:col>
      <xdr:colOff>261470</xdr:colOff>
      <xdr:row>1</xdr:row>
      <xdr:rowOff>298824</xdr:rowOff>
    </xdr:to>
    <xdr:sp macro="[0]!go_to_last_record" textlink="">
      <xdr:nvSpPr>
        <xdr:cNvPr id="4" name="EditDataset">
          <a:extLst>
            <a:ext uri="{FF2B5EF4-FFF2-40B4-BE49-F238E27FC236}">
              <a16:creationId xmlns:a16="http://schemas.microsoft.com/office/drawing/2014/main" id="{00000000-0008-0000-1300-000004000000}"/>
            </a:ext>
          </a:extLst>
        </xdr:cNvPr>
        <xdr:cNvSpPr txBox="1"/>
      </xdr:nvSpPr>
      <xdr:spPr>
        <a:xfrm>
          <a:off x="1097804" y="881528"/>
          <a:ext cx="1494490" cy="179296"/>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8</xdr:col>
      <xdr:colOff>703584</xdr:colOff>
      <xdr:row>0</xdr:row>
      <xdr:rowOff>414851</xdr:rowOff>
    </xdr:from>
    <xdr:to>
      <xdr:col>8</xdr:col>
      <xdr:colOff>3488763</xdr:colOff>
      <xdr:row>0</xdr:row>
      <xdr:rowOff>657411</xdr:rowOff>
    </xdr:to>
    <xdr:sp macro="[0]!go_to_SosMedStakeholders" textlink="">
      <xdr:nvSpPr>
        <xdr:cNvPr id="22" name="ui_nav_page_3_2">
          <a:extLst>
            <a:ext uri="{FF2B5EF4-FFF2-40B4-BE49-F238E27FC236}">
              <a16:creationId xmlns:a16="http://schemas.microsoft.com/office/drawing/2014/main" id="{00000000-0008-0000-1300-000016000000}"/>
            </a:ext>
          </a:extLst>
        </xdr:cNvPr>
        <xdr:cNvSpPr txBox="1"/>
      </xdr:nvSpPr>
      <xdr:spPr>
        <a:xfrm>
          <a:off x="10273408" y="414851"/>
          <a:ext cx="278517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7</xdr:col>
      <xdr:colOff>1209297</xdr:colOff>
      <xdr:row>0</xdr:row>
      <xdr:rowOff>384967</xdr:rowOff>
    </xdr:from>
    <xdr:to>
      <xdr:col>8</xdr:col>
      <xdr:colOff>711755</xdr:colOff>
      <xdr:row>0</xdr:row>
      <xdr:rowOff>659287</xdr:rowOff>
    </xdr:to>
    <xdr:sp macro="[0]!go_to_Podcast" textlink="">
      <xdr:nvSpPr>
        <xdr:cNvPr id="26" name="ui_nav_page_3_2">
          <a:extLst>
            <a:ext uri="{FF2B5EF4-FFF2-40B4-BE49-F238E27FC236}">
              <a16:creationId xmlns:a16="http://schemas.microsoft.com/office/drawing/2014/main" id="{00000000-0008-0000-1300-00001A000000}"/>
            </a:ext>
          </a:extLst>
        </xdr:cNvPr>
        <xdr:cNvSpPr txBox="1"/>
      </xdr:nvSpPr>
      <xdr:spPr>
        <a:xfrm>
          <a:off x="9367179" y="384967"/>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369092</xdr:rowOff>
    </xdr:from>
    <xdr:to>
      <xdr:col>0</xdr:col>
      <xdr:colOff>612587</xdr:colOff>
      <xdr:row>0</xdr:row>
      <xdr:rowOff>620058</xdr:rowOff>
    </xdr:to>
    <xdr:sp macro="[0]!go_to_Website" textlink="">
      <xdr:nvSpPr>
        <xdr:cNvPr id="27" name="ui_nav_page_3_2">
          <a:extLst>
            <a:ext uri="{FF2B5EF4-FFF2-40B4-BE49-F238E27FC236}">
              <a16:creationId xmlns:a16="http://schemas.microsoft.com/office/drawing/2014/main" id="{00000000-0008-0000-1300-00001B000000}"/>
            </a:ext>
          </a:extLst>
        </xdr:cNvPr>
        <xdr:cNvSpPr txBox="1"/>
      </xdr:nvSpPr>
      <xdr:spPr>
        <a:xfrm>
          <a:off x="0" y="369092"/>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366058</xdr:rowOff>
    </xdr:from>
    <xdr:to>
      <xdr:col>1</xdr:col>
      <xdr:colOff>281917</xdr:colOff>
      <xdr:row>0</xdr:row>
      <xdr:rowOff>627529</xdr:rowOff>
    </xdr:to>
    <xdr:sp macro="[0]!go_to_Facebook" textlink="">
      <xdr:nvSpPr>
        <xdr:cNvPr id="28" name="ui_nav_page_3_2">
          <a:extLst>
            <a:ext uri="{FF2B5EF4-FFF2-40B4-BE49-F238E27FC236}">
              <a16:creationId xmlns:a16="http://schemas.microsoft.com/office/drawing/2014/main" id="{00000000-0008-0000-1300-00001C000000}"/>
            </a:ext>
          </a:extLst>
        </xdr:cNvPr>
        <xdr:cNvSpPr txBox="1"/>
      </xdr:nvSpPr>
      <xdr:spPr>
        <a:xfrm>
          <a:off x="620056" y="366058"/>
          <a:ext cx="827273" cy="261471"/>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FACEBOOK</a:t>
          </a:r>
        </a:p>
      </xdr:txBody>
    </xdr:sp>
    <xdr:clientData/>
  </xdr:twoCellAnchor>
  <xdr:twoCellAnchor>
    <xdr:from>
      <xdr:col>1</xdr:col>
      <xdr:colOff>234992</xdr:colOff>
      <xdr:row>0</xdr:row>
      <xdr:rowOff>366058</xdr:rowOff>
    </xdr:from>
    <xdr:to>
      <xdr:col>1</xdr:col>
      <xdr:colOff>986117</xdr:colOff>
      <xdr:row>0</xdr:row>
      <xdr:rowOff>631964</xdr:rowOff>
    </xdr:to>
    <xdr:sp macro="[0]!go_to_Twitter" textlink="">
      <xdr:nvSpPr>
        <xdr:cNvPr id="29" name="ui_nav_page_3_2">
          <a:extLst>
            <a:ext uri="{FF2B5EF4-FFF2-40B4-BE49-F238E27FC236}">
              <a16:creationId xmlns:a16="http://schemas.microsoft.com/office/drawing/2014/main" id="{00000000-0008-0000-1300-00001D000000}"/>
            </a:ext>
          </a:extLst>
        </xdr:cNvPr>
        <xdr:cNvSpPr txBox="1"/>
      </xdr:nvSpPr>
      <xdr:spPr>
        <a:xfrm>
          <a:off x="1400404" y="366058"/>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366058</xdr:rowOff>
    </xdr:from>
    <xdr:to>
      <xdr:col>2</xdr:col>
      <xdr:colOff>757371</xdr:colOff>
      <xdr:row>0</xdr:row>
      <xdr:rowOff>640378</xdr:rowOff>
    </xdr:to>
    <xdr:sp macro="[0]!go_to_Instagram" textlink="">
      <xdr:nvSpPr>
        <xdr:cNvPr id="30" name="ui_nav_page_3_2">
          <a:extLst>
            <a:ext uri="{FF2B5EF4-FFF2-40B4-BE49-F238E27FC236}">
              <a16:creationId xmlns:a16="http://schemas.microsoft.com/office/drawing/2014/main" id="{00000000-0008-0000-1300-00001E000000}"/>
            </a:ext>
          </a:extLst>
        </xdr:cNvPr>
        <xdr:cNvSpPr txBox="1"/>
      </xdr:nvSpPr>
      <xdr:spPr>
        <a:xfrm>
          <a:off x="2173795" y="366058"/>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752195</xdr:colOff>
      <xdr:row>0</xdr:row>
      <xdr:rowOff>373528</xdr:rowOff>
    </xdr:from>
    <xdr:to>
      <xdr:col>3</xdr:col>
      <xdr:colOff>343647</xdr:colOff>
      <xdr:row>0</xdr:row>
      <xdr:rowOff>649940</xdr:rowOff>
    </xdr:to>
    <xdr:sp macro="[0]!go_to_LinkedIN" textlink="">
      <xdr:nvSpPr>
        <xdr:cNvPr id="31" name="ui_nav_page_3_2">
          <a:extLst>
            <a:ext uri="{FF2B5EF4-FFF2-40B4-BE49-F238E27FC236}">
              <a16:creationId xmlns:a16="http://schemas.microsoft.com/office/drawing/2014/main" id="{00000000-0008-0000-1300-00001F000000}"/>
            </a:ext>
          </a:extLst>
        </xdr:cNvPr>
        <xdr:cNvSpPr txBox="1"/>
      </xdr:nvSpPr>
      <xdr:spPr>
        <a:xfrm>
          <a:off x="3083019" y="373528"/>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380998</xdr:colOff>
      <xdr:row>0</xdr:row>
      <xdr:rowOff>366058</xdr:rowOff>
    </xdr:from>
    <xdr:to>
      <xdr:col>3</xdr:col>
      <xdr:colOff>1066846</xdr:colOff>
      <xdr:row>0</xdr:row>
      <xdr:rowOff>672352</xdr:rowOff>
    </xdr:to>
    <xdr:sp macro="[0]!go_to_Youtube" textlink="">
      <xdr:nvSpPr>
        <xdr:cNvPr id="32" name="ui_nav_page_3_2">
          <a:extLst>
            <a:ext uri="{FF2B5EF4-FFF2-40B4-BE49-F238E27FC236}">
              <a16:creationId xmlns:a16="http://schemas.microsoft.com/office/drawing/2014/main" id="{00000000-0008-0000-1300-000020000000}"/>
            </a:ext>
          </a:extLst>
        </xdr:cNvPr>
        <xdr:cNvSpPr txBox="1"/>
      </xdr:nvSpPr>
      <xdr:spPr>
        <a:xfrm>
          <a:off x="3877233" y="366058"/>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5</xdr:col>
      <xdr:colOff>998953</xdr:colOff>
      <xdr:row>0</xdr:row>
      <xdr:rowOff>380064</xdr:rowOff>
    </xdr:from>
    <xdr:to>
      <xdr:col>6</xdr:col>
      <xdr:colOff>747941</xdr:colOff>
      <xdr:row>0</xdr:row>
      <xdr:rowOff>654384</xdr:rowOff>
    </xdr:to>
    <xdr:sp macro="[0]!go_to_PaperCIPS" textlink="">
      <xdr:nvSpPr>
        <xdr:cNvPr id="34" name="ui_nav_page_3_2">
          <a:extLst>
            <a:ext uri="{FF2B5EF4-FFF2-40B4-BE49-F238E27FC236}">
              <a16:creationId xmlns:a16="http://schemas.microsoft.com/office/drawing/2014/main" id="{00000000-0008-0000-1300-000022000000}"/>
            </a:ext>
          </a:extLst>
        </xdr:cNvPr>
        <xdr:cNvSpPr txBox="1"/>
      </xdr:nvSpPr>
      <xdr:spPr>
        <a:xfrm>
          <a:off x="6826012" y="380064"/>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6</xdr:col>
      <xdr:colOff>747522</xdr:colOff>
      <xdr:row>0</xdr:row>
      <xdr:rowOff>380998</xdr:rowOff>
    </xdr:from>
    <xdr:to>
      <xdr:col>7</xdr:col>
      <xdr:colOff>496511</xdr:colOff>
      <xdr:row>0</xdr:row>
      <xdr:rowOff>655318</xdr:rowOff>
    </xdr:to>
    <xdr:sp macro="[0]!go_to_PaperNeliti" textlink="">
      <xdr:nvSpPr>
        <xdr:cNvPr id="35" name="ui_nav_page_3_2">
          <a:extLst>
            <a:ext uri="{FF2B5EF4-FFF2-40B4-BE49-F238E27FC236}">
              <a16:creationId xmlns:a16="http://schemas.microsoft.com/office/drawing/2014/main" id="{00000000-0008-0000-1300-000023000000}"/>
            </a:ext>
          </a:extLst>
        </xdr:cNvPr>
        <xdr:cNvSpPr txBox="1"/>
      </xdr:nvSpPr>
      <xdr:spPr>
        <a:xfrm>
          <a:off x="7739993" y="380998"/>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7</xdr:col>
      <xdr:colOff>491326</xdr:colOff>
      <xdr:row>0</xdr:row>
      <xdr:rowOff>366058</xdr:rowOff>
    </xdr:from>
    <xdr:to>
      <xdr:col>8</xdr:col>
      <xdr:colOff>7470</xdr:colOff>
      <xdr:row>0</xdr:row>
      <xdr:rowOff>683793</xdr:rowOff>
    </xdr:to>
    <xdr:sp macro="[0]!go_to_Video" textlink="">
      <xdr:nvSpPr>
        <xdr:cNvPr id="36" name="ui_nav_page_3_2">
          <a:extLst>
            <a:ext uri="{FF2B5EF4-FFF2-40B4-BE49-F238E27FC236}">
              <a16:creationId xmlns:a16="http://schemas.microsoft.com/office/drawing/2014/main" id="{00000000-0008-0000-1300-000024000000}"/>
            </a:ext>
          </a:extLst>
        </xdr:cNvPr>
        <xdr:cNvSpPr txBox="1"/>
      </xdr:nvSpPr>
      <xdr:spPr>
        <a:xfrm>
          <a:off x="8649208" y="366058"/>
          <a:ext cx="92808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3</xdr:col>
      <xdr:colOff>1150470</xdr:colOff>
      <xdr:row>0</xdr:row>
      <xdr:rowOff>380999</xdr:rowOff>
    </xdr:from>
    <xdr:to>
      <xdr:col>4</xdr:col>
      <xdr:colOff>1090706</xdr:colOff>
      <xdr:row>0</xdr:row>
      <xdr:rowOff>634999</xdr:rowOff>
    </xdr:to>
    <xdr:sp macro="[0]!go_to_NewsletterINA" textlink="">
      <xdr:nvSpPr>
        <xdr:cNvPr id="38" name="ui_nav_page_3_2">
          <a:extLst>
            <a:ext uri="{FF2B5EF4-FFF2-40B4-BE49-F238E27FC236}">
              <a16:creationId xmlns:a16="http://schemas.microsoft.com/office/drawing/2014/main" id="{00000000-0008-0000-1300-000026000000}"/>
            </a:ext>
          </a:extLst>
        </xdr:cNvPr>
        <xdr:cNvSpPr txBox="1"/>
      </xdr:nvSpPr>
      <xdr:spPr>
        <a:xfrm>
          <a:off x="4646705" y="380999"/>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1128058</xdr:colOff>
      <xdr:row>0</xdr:row>
      <xdr:rowOff>373529</xdr:rowOff>
    </xdr:from>
    <xdr:to>
      <xdr:col>5</xdr:col>
      <xdr:colOff>1008529</xdr:colOff>
      <xdr:row>0</xdr:row>
      <xdr:rowOff>642469</xdr:rowOff>
    </xdr:to>
    <xdr:sp macro="[0]!go_to_NewsletterEN" textlink="">
      <xdr:nvSpPr>
        <xdr:cNvPr id="39" name="ui_nav_page_3_2">
          <a:extLst>
            <a:ext uri="{FF2B5EF4-FFF2-40B4-BE49-F238E27FC236}">
              <a16:creationId xmlns:a16="http://schemas.microsoft.com/office/drawing/2014/main" id="{00000000-0008-0000-1300-000027000000}"/>
            </a:ext>
          </a:extLst>
        </xdr:cNvPr>
        <xdr:cNvSpPr txBox="1"/>
      </xdr:nvSpPr>
      <xdr:spPr>
        <a:xfrm>
          <a:off x="5789705" y="373529"/>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18" name="EditDataset">
          <a:extLst>
            <a:ext uri="{FF2B5EF4-FFF2-40B4-BE49-F238E27FC236}">
              <a16:creationId xmlns:a16="http://schemas.microsoft.com/office/drawing/2014/main" id="{00000000-0008-0000-1300-000012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395942</xdr:colOff>
      <xdr:row>0</xdr:row>
      <xdr:rowOff>0</xdr:rowOff>
    </xdr:from>
    <xdr:to>
      <xdr:col>4</xdr:col>
      <xdr:colOff>410884</xdr:colOff>
      <xdr:row>0</xdr:row>
      <xdr:rowOff>231590</xdr:rowOff>
    </xdr:to>
    <xdr:sp macro="[0]!go_to_summary_template" textlink="">
      <xdr:nvSpPr>
        <xdr:cNvPr id="19" name="EditDataset">
          <a:extLst>
            <a:ext uri="{FF2B5EF4-FFF2-40B4-BE49-F238E27FC236}">
              <a16:creationId xmlns:a16="http://schemas.microsoft.com/office/drawing/2014/main" id="{00000000-0008-0000-1300-000013000000}"/>
            </a:ext>
          </a:extLst>
        </xdr:cNvPr>
        <xdr:cNvSpPr txBox="1"/>
      </xdr:nvSpPr>
      <xdr:spPr>
        <a:xfrm>
          <a:off x="2726766"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481106</xdr:colOff>
      <xdr:row>0</xdr:row>
      <xdr:rowOff>0</xdr:rowOff>
    </xdr:from>
    <xdr:to>
      <xdr:col>6</xdr:col>
      <xdr:colOff>455707</xdr:colOff>
      <xdr:row>0</xdr:row>
      <xdr:rowOff>228602</xdr:rowOff>
    </xdr:to>
    <xdr:sp macro="[0]!go_to_saved_summary" textlink="">
      <xdr:nvSpPr>
        <xdr:cNvPr id="20" name="EditDataset">
          <a:extLst>
            <a:ext uri="{FF2B5EF4-FFF2-40B4-BE49-F238E27FC236}">
              <a16:creationId xmlns:a16="http://schemas.microsoft.com/office/drawing/2014/main" id="{00000000-0008-0000-1300-000014000000}"/>
            </a:ext>
          </a:extLst>
        </xdr:cNvPr>
        <xdr:cNvSpPr txBox="1"/>
      </xdr:nvSpPr>
      <xdr:spPr>
        <a:xfrm>
          <a:off x="5142753"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21" name="EditDataset">
          <a:extLst>
            <a:ext uri="{FF2B5EF4-FFF2-40B4-BE49-F238E27FC236}">
              <a16:creationId xmlns:a16="http://schemas.microsoft.com/office/drawing/2014/main" id="{00000000-0008-0000-1300-000015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612588</xdr:colOff>
      <xdr:row>1</xdr:row>
      <xdr:rowOff>127000</xdr:rowOff>
    </xdr:from>
    <xdr:to>
      <xdr:col>4</xdr:col>
      <xdr:colOff>508000</xdr:colOff>
      <xdr:row>1</xdr:row>
      <xdr:rowOff>313765</xdr:rowOff>
    </xdr:to>
    <xdr:sp macro="[0]!format_table" textlink="">
      <xdr:nvSpPr>
        <xdr:cNvPr id="23" name="EditDataset">
          <a:extLst>
            <a:ext uri="{FF2B5EF4-FFF2-40B4-BE49-F238E27FC236}">
              <a16:creationId xmlns:a16="http://schemas.microsoft.com/office/drawing/2014/main" id="{00000000-0008-0000-1300-000017000000}"/>
            </a:ext>
          </a:extLst>
        </xdr:cNvPr>
        <xdr:cNvSpPr txBox="1"/>
      </xdr:nvSpPr>
      <xdr:spPr>
        <a:xfrm>
          <a:off x="4108823" y="1143000"/>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52295</xdr:colOff>
      <xdr:row>1</xdr:row>
      <xdr:rowOff>119529</xdr:rowOff>
    </xdr:from>
    <xdr:to>
      <xdr:col>0</xdr:col>
      <xdr:colOff>1025713</xdr:colOff>
      <xdr:row>1</xdr:row>
      <xdr:rowOff>302409</xdr:rowOff>
    </xdr:to>
    <xdr:sp macro="[0]!back_to_top" textlink="">
      <xdr:nvSpPr>
        <xdr:cNvPr id="2" name="EditDataset">
          <a:extLst>
            <a:ext uri="{FF2B5EF4-FFF2-40B4-BE49-F238E27FC236}">
              <a16:creationId xmlns:a16="http://schemas.microsoft.com/office/drawing/2014/main" id="{00000000-0008-0000-1400-000002000000}"/>
            </a:ext>
          </a:extLst>
        </xdr:cNvPr>
        <xdr:cNvSpPr txBox="1"/>
      </xdr:nvSpPr>
      <xdr:spPr>
        <a:xfrm>
          <a:off x="52295" y="779929"/>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139700</xdr:colOff>
      <xdr:row>1</xdr:row>
      <xdr:rowOff>126996</xdr:rowOff>
    </xdr:from>
    <xdr:to>
      <xdr:col>3</xdr:col>
      <xdr:colOff>268941</xdr:colOff>
      <xdr:row>1</xdr:row>
      <xdr:rowOff>298824</xdr:rowOff>
    </xdr:to>
    <xdr:sp macro="[0]!add_new_record_twitter" textlink="">
      <xdr:nvSpPr>
        <xdr:cNvPr id="3" name="EditDataset">
          <a:extLst>
            <a:ext uri="{FF2B5EF4-FFF2-40B4-BE49-F238E27FC236}">
              <a16:creationId xmlns:a16="http://schemas.microsoft.com/office/drawing/2014/main" id="{00000000-0008-0000-1400-000003000000}"/>
            </a:ext>
          </a:extLst>
        </xdr:cNvPr>
        <xdr:cNvSpPr txBox="1"/>
      </xdr:nvSpPr>
      <xdr:spPr>
        <a:xfrm>
          <a:off x="2470524" y="888996"/>
          <a:ext cx="1294652" cy="171828"/>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1097803</xdr:colOff>
      <xdr:row>1</xdr:row>
      <xdr:rowOff>119528</xdr:rowOff>
    </xdr:from>
    <xdr:to>
      <xdr:col>2</xdr:col>
      <xdr:colOff>89646</xdr:colOff>
      <xdr:row>1</xdr:row>
      <xdr:rowOff>298824</xdr:rowOff>
    </xdr:to>
    <xdr:sp macro="[0]!go_to_last_record" textlink="">
      <xdr:nvSpPr>
        <xdr:cNvPr id="4" name="EditDataset">
          <a:extLst>
            <a:ext uri="{FF2B5EF4-FFF2-40B4-BE49-F238E27FC236}">
              <a16:creationId xmlns:a16="http://schemas.microsoft.com/office/drawing/2014/main" id="{00000000-0008-0000-1400-000004000000}"/>
            </a:ext>
          </a:extLst>
        </xdr:cNvPr>
        <xdr:cNvSpPr txBox="1"/>
      </xdr:nvSpPr>
      <xdr:spPr>
        <a:xfrm>
          <a:off x="1097803" y="881528"/>
          <a:ext cx="1322667" cy="179296"/>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8</xdr:col>
      <xdr:colOff>718527</xdr:colOff>
      <xdr:row>0</xdr:row>
      <xdr:rowOff>429793</xdr:rowOff>
    </xdr:from>
    <xdr:to>
      <xdr:col>8</xdr:col>
      <xdr:colOff>3503706</xdr:colOff>
      <xdr:row>0</xdr:row>
      <xdr:rowOff>672353</xdr:rowOff>
    </xdr:to>
    <xdr:sp macro="[0]!go_to_SosMedStakeholders" textlink="">
      <xdr:nvSpPr>
        <xdr:cNvPr id="16" name="ui_nav_page_3_2">
          <a:extLst>
            <a:ext uri="{FF2B5EF4-FFF2-40B4-BE49-F238E27FC236}">
              <a16:creationId xmlns:a16="http://schemas.microsoft.com/office/drawing/2014/main" id="{00000000-0008-0000-1400-000010000000}"/>
            </a:ext>
          </a:extLst>
        </xdr:cNvPr>
        <xdr:cNvSpPr txBox="1"/>
      </xdr:nvSpPr>
      <xdr:spPr>
        <a:xfrm>
          <a:off x="10288351" y="429793"/>
          <a:ext cx="278517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7</xdr:col>
      <xdr:colOff>1224240</xdr:colOff>
      <xdr:row>0</xdr:row>
      <xdr:rowOff>399909</xdr:rowOff>
    </xdr:from>
    <xdr:to>
      <xdr:col>8</xdr:col>
      <xdr:colOff>726698</xdr:colOff>
      <xdr:row>0</xdr:row>
      <xdr:rowOff>674229</xdr:rowOff>
    </xdr:to>
    <xdr:sp macro="[0]!go_to_Podcast" textlink="">
      <xdr:nvSpPr>
        <xdr:cNvPr id="17" name="ui_nav_page_3_2">
          <a:extLst>
            <a:ext uri="{FF2B5EF4-FFF2-40B4-BE49-F238E27FC236}">
              <a16:creationId xmlns:a16="http://schemas.microsoft.com/office/drawing/2014/main" id="{00000000-0008-0000-1400-000011000000}"/>
            </a:ext>
          </a:extLst>
        </xdr:cNvPr>
        <xdr:cNvSpPr txBox="1"/>
      </xdr:nvSpPr>
      <xdr:spPr>
        <a:xfrm>
          <a:off x="9382122" y="39990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14943</xdr:colOff>
      <xdr:row>0</xdr:row>
      <xdr:rowOff>384034</xdr:rowOff>
    </xdr:from>
    <xdr:to>
      <xdr:col>0</xdr:col>
      <xdr:colOff>627530</xdr:colOff>
      <xdr:row>0</xdr:row>
      <xdr:rowOff>635000</xdr:rowOff>
    </xdr:to>
    <xdr:sp macro="[0]!go_to_Website" textlink="">
      <xdr:nvSpPr>
        <xdr:cNvPr id="18" name="ui_nav_page_3_2">
          <a:extLst>
            <a:ext uri="{FF2B5EF4-FFF2-40B4-BE49-F238E27FC236}">
              <a16:creationId xmlns:a16="http://schemas.microsoft.com/office/drawing/2014/main" id="{00000000-0008-0000-1400-000012000000}"/>
            </a:ext>
          </a:extLst>
        </xdr:cNvPr>
        <xdr:cNvSpPr txBox="1"/>
      </xdr:nvSpPr>
      <xdr:spPr>
        <a:xfrm>
          <a:off x="14943" y="384034"/>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634999</xdr:colOff>
      <xdr:row>0</xdr:row>
      <xdr:rowOff>381000</xdr:rowOff>
    </xdr:from>
    <xdr:to>
      <xdr:col>1</xdr:col>
      <xdr:colOff>296860</xdr:colOff>
      <xdr:row>0</xdr:row>
      <xdr:rowOff>642471</xdr:rowOff>
    </xdr:to>
    <xdr:sp macro="[0]!go_to_Facebook" textlink="">
      <xdr:nvSpPr>
        <xdr:cNvPr id="19" name="ui_nav_page_3_2">
          <a:extLst>
            <a:ext uri="{FF2B5EF4-FFF2-40B4-BE49-F238E27FC236}">
              <a16:creationId xmlns:a16="http://schemas.microsoft.com/office/drawing/2014/main" id="{00000000-0008-0000-1400-000013000000}"/>
            </a:ext>
          </a:extLst>
        </xdr:cNvPr>
        <xdr:cNvSpPr txBox="1"/>
      </xdr:nvSpPr>
      <xdr:spPr>
        <a:xfrm>
          <a:off x="634999" y="381000"/>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249935</xdr:colOff>
      <xdr:row>0</xdr:row>
      <xdr:rowOff>381000</xdr:rowOff>
    </xdr:from>
    <xdr:to>
      <xdr:col>1</xdr:col>
      <xdr:colOff>1001060</xdr:colOff>
      <xdr:row>0</xdr:row>
      <xdr:rowOff>646906</xdr:rowOff>
    </xdr:to>
    <xdr:sp macro="[0]!go_to_Twitter" textlink="">
      <xdr:nvSpPr>
        <xdr:cNvPr id="20" name="ui_nav_page_3_2">
          <a:extLst>
            <a:ext uri="{FF2B5EF4-FFF2-40B4-BE49-F238E27FC236}">
              <a16:creationId xmlns:a16="http://schemas.microsoft.com/office/drawing/2014/main" id="{00000000-0008-0000-1400-000014000000}"/>
            </a:ext>
          </a:extLst>
        </xdr:cNvPr>
        <xdr:cNvSpPr txBox="1"/>
      </xdr:nvSpPr>
      <xdr:spPr>
        <a:xfrm>
          <a:off x="1415347" y="381000"/>
          <a:ext cx="751125" cy="265906"/>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TWITTER</a:t>
          </a:r>
        </a:p>
      </xdr:txBody>
    </xdr:sp>
    <xdr:clientData/>
  </xdr:twoCellAnchor>
  <xdr:twoCellAnchor>
    <xdr:from>
      <xdr:col>1</xdr:col>
      <xdr:colOff>1023326</xdr:colOff>
      <xdr:row>0</xdr:row>
      <xdr:rowOff>381000</xdr:rowOff>
    </xdr:from>
    <xdr:to>
      <xdr:col>2</xdr:col>
      <xdr:colOff>772314</xdr:colOff>
      <xdr:row>0</xdr:row>
      <xdr:rowOff>655320</xdr:rowOff>
    </xdr:to>
    <xdr:sp macro="[0]!go_to_Instagram" textlink="">
      <xdr:nvSpPr>
        <xdr:cNvPr id="21" name="ui_nav_page_3_2">
          <a:extLst>
            <a:ext uri="{FF2B5EF4-FFF2-40B4-BE49-F238E27FC236}">
              <a16:creationId xmlns:a16="http://schemas.microsoft.com/office/drawing/2014/main" id="{00000000-0008-0000-1400-000015000000}"/>
            </a:ext>
          </a:extLst>
        </xdr:cNvPr>
        <xdr:cNvSpPr txBox="1"/>
      </xdr:nvSpPr>
      <xdr:spPr>
        <a:xfrm>
          <a:off x="2188738" y="381000"/>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767138</xdr:colOff>
      <xdr:row>0</xdr:row>
      <xdr:rowOff>388470</xdr:rowOff>
    </xdr:from>
    <xdr:to>
      <xdr:col>3</xdr:col>
      <xdr:colOff>358590</xdr:colOff>
      <xdr:row>0</xdr:row>
      <xdr:rowOff>664882</xdr:rowOff>
    </xdr:to>
    <xdr:sp macro="[0]!go_to_LinkedIN" textlink="">
      <xdr:nvSpPr>
        <xdr:cNvPr id="22" name="ui_nav_page_3_2">
          <a:extLst>
            <a:ext uri="{FF2B5EF4-FFF2-40B4-BE49-F238E27FC236}">
              <a16:creationId xmlns:a16="http://schemas.microsoft.com/office/drawing/2014/main" id="{00000000-0008-0000-1400-000016000000}"/>
            </a:ext>
          </a:extLst>
        </xdr:cNvPr>
        <xdr:cNvSpPr txBox="1"/>
      </xdr:nvSpPr>
      <xdr:spPr>
        <a:xfrm>
          <a:off x="3097962" y="388470"/>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395941</xdr:colOff>
      <xdr:row>0</xdr:row>
      <xdr:rowOff>381000</xdr:rowOff>
    </xdr:from>
    <xdr:to>
      <xdr:col>3</xdr:col>
      <xdr:colOff>1081789</xdr:colOff>
      <xdr:row>0</xdr:row>
      <xdr:rowOff>687294</xdr:rowOff>
    </xdr:to>
    <xdr:sp macro="[0]!go_to_Youtube" textlink="">
      <xdr:nvSpPr>
        <xdr:cNvPr id="23" name="ui_nav_page_3_2">
          <a:extLst>
            <a:ext uri="{FF2B5EF4-FFF2-40B4-BE49-F238E27FC236}">
              <a16:creationId xmlns:a16="http://schemas.microsoft.com/office/drawing/2014/main" id="{00000000-0008-0000-1400-000017000000}"/>
            </a:ext>
          </a:extLst>
        </xdr:cNvPr>
        <xdr:cNvSpPr txBox="1"/>
      </xdr:nvSpPr>
      <xdr:spPr>
        <a:xfrm>
          <a:off x="3892176" y="381000"/>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5</xdr:col>
      <xdr:colOff>1013896</xdr:colOff>
      <xdr:row>0</xdr:row>
      <xdr:rowOff>395006</xdr:rowOff>
    </xdr:from>
    <xdr:to>
      <xdr:col>6</xdr:col>
      <xdr:colOff>762884</xdr:colOff>
      <xdr:row>0</xdr:row>
      <xdr:rowOff>669326</xdr:rowOff>
    </xdr:to>
    <xdr:sp macro="[0]!go_to_PaperCIPS" textlink="">
      <xdr:nvSpPr>
        <xdr:cNvPr id="24" name="ui_nav_page_3_2">
          <a:extLst>
            <a:ext uri="{FF2B5EF4-FFF2-40B4-BE49-F238E27FC236}">
              <a16:creationId xmlns:a16="http://schemas.microsoft.com/office/drawing/2014/main" id="{00000000-0008-0000-1400-000018000000}"/>
            </a:ext>
          </a:extLst>
        </xdr:cNvPr>
        <xdr:cNvSpPr txBox="1"/>
      </xdr:nvSpPr>
      <xdr:spPr>
        <a:xfrm>
          <a:off x="6840955" y="395006"/>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6</xdr:col>
      <xdr:colOff>762465</xdr:colOff>
      <xdr:row>0</xdr:row>
      <xdr:rowOff>395940</xdr:rowOff>
    </xdr:from>
    <xdr:to>
      <xdr:col>7</xdr:col>
      <xdr:colOff>511454</xdr:colOff>
      <xdr:row>0</xdr:row>
      <xdr:rowOff>670260</xdr:rowOff>
    </xdr:to>
    <xdr:sp macro="[0]!go_to_PaperNeliti" textlink="">
      <xdr:nvSpPr>
        <xdr:cNvPr id="25" name="ui_nav_page_3_2">
          <a:extLst>
            <a:ext uri="{FF2B5EF4-FFF2-40B4-BE49-F238E27FC236}">
              <a16:creationId xmlns:a16="http://schemas.microsoft.com/office/drawing/2014/main" id="{00000000-0008-0000-1400-000019000000}"/>
            </a:ext>
          </a:extLst>
        </xdr:cNvPr>
        <xdr:cNvSpPr txBox="1"/>
      </xdr:nvSpPr>
      <xdr:spPr>
        <a:xfrm>
          <a:off x="7754936" y="395940"/>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7</xdr:col>
      <xdr:colOff>506269</xdr:colOff>
      <xdr:row>0</xdr:row>
      <xdr:rowOff>381000</xdr:rowOff>
    </xdr:from>
    <xdr:to>
      <xdr:col>8</xdr:col>
      <xdr:colOff>22413</xdr:colOff>
      <xdr:row>0</xdr:row>
      <xdr:rowOff>698735</xdr:rowOff>
    </xdr:to>
    <xdr:sp macro="[0]!go_to_Video" textlink="">
      <xdr:nvSpPr>
        <xdr:cNvPr id="26" name="ui_nav_page_3_2">
          <a:extLst>
            <a:ext uri="{FF2B5EF4-FFF2-40B4-BE49-F238E27FC236}">
              <a16:creationId xmlns:a16="http://schemas.microsoft.com/office/drawing/2014/main" id="{00000000-0008-0000-1400-00001A000000}"/>
            </a:ext>
          </a:extLst>
        </xdr:cNvPr>
        <xdr:cNvSpPr txBox="1"/>
      </xdr:nvSpPr>
      <xdr:spPr>
        <a:xfrm>
          <a:off x="8664151" y="381000"/>
          <a:ext cx="92808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4</xdr:col>
      <xdr:colOff>1</xdr:colOff>
      <xdr:row>0</xdr:row>
      <xdr:rowOff>395941</xdr:rowOff>
    </xdr:from>
    <xdr:to>
      <xdr:col>4</xdr:col>
      <xdr:colOff>1105649</xdr:colOff>
      <xdr:row>0</xdr:row>
      <xdr:rowOff>649941</xdr:rowOff>
    </xdr:to>
    <xdr:sp macro="[0]!go_to_NewsletterINA" textlink="">
      <xdr:nvSpPr>
        <xdr:cNvPr id="27" name="ui_nav_page_3_2">
          <a:extLst>
            <a:ext uri="{FF2B5EF4-FFF2-40B4-BE49-F238E27FC236}">
              <a16:creationId xmlns:a16="http://schemas.microsoft.com/office/drawing/2014/main" id="{00000000-0008-0000-1400-00001B000000}"/>
            </a:ext>
          </a:extLst>
        </xdr:cNvPr>
        <xdr:cNvSpPr txBox="1"/>
      </xdr:nvSpPr>
      <xdr:spPr>
        <a:xfrm>
          <a:off x="4661648" y="395941"/>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1143001</xdr:colOff>
      <xdr:row>0</xdr:row>
      <xdr:rowOff>388471</xdr:rowOff>
    </xdr:from>
    <xdr:to>
      <xdr:col>5</xdr:col>
      <xdr:colOff>1023472</xdr:colOff>
      <xdr:row>0</xdr:row>
      <xdr:rowOff>657411</xdr:rowOff>
    </xdr:to>
    <xdr:sp macro="[0]!go_to_NewsletterEN" textlink="">
      <xdr:nvSpPr>
        <xdr:cNvPr id="28" name="ui_nav_page_3_2">
          <a:extLst>
            <a:ext uri="{FF2B5EF4-FFF2-40B4-BE49-F238E27FC236}">
              <a16:creationId xmlns:a16="http://schemas.microsoft.com/office/drawing/2014/main" id="{00000000-0008-0000-1400-00001C000000}"/>
            </a:ext>
          </a:extLst>
        </xdr:cNvPr>
        <xdr:cNvSpPr txBox="1"/>
      </xdr:nvSpPr>
      <xdr:spPr>
        <a:xfrm>
          <a:off x="5804648" y="388471"/>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29" name="EditDataset">
          <a:extLst>
            <a:ext uri="{FF2B5EF4-FFF2-40B4-BE49-F238E27FC236}">
              <a16:creationId xmlns:a16="http://schemas.microsoft.com/office/drawing/2014/main" id="{00000000-0008-0000-1400-00001D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410882</xdr:colOff>
      <xdr:row>0</xdr:row>
      <xdr:rowOff>0</xdr:rowOff>
    </xdr:from>
    <xdr:to>
      <xdr:col>4</xdr:col>
      <xdr:colOff>425824</xdr:colOff>
      <xdr:row>0</xdr:row>
      <xdr:rowOff>231590</xdr:rowOff>
    </xdr:to>
    <xdr:sp macro="[0]!go_to_summary_template" textlink="">
      <xdr:nvSpPr>
        <xdr:cNvPr id="30" name="EditDataset">
          <a:extLst>
            <a:ext uri="{FF2B5EF4-FFF2-40B4-BE49-F238E27FC236}">
              <a16:creationId xmlns:a16="http://schemas.microsoft.com/office/drawing/2014/main" id="{00000000-0008-0000-1400-00001E000000}"/>
            </a:ext>
          </a:extLst>
        </xdr:cNvPr>
        <xdr:cNvSpPr txBox="1"/>
      </xdr:nvSpPr>
      <xdr:spPr>
        <a:xfrm>
          <a:off x="2741706"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473635</xdr:colOff>
      <xdr:row>0</xdr:row>
      <xdr:rowOff>0</xdr:rowOff>
    </xdr:from>
    <xdr:to>
      <xdr:col>6</xdr:col>
      <xdr:colOff>448236</xdr:colOff>
      <xdr:row>0</xdr:row>
      <xdr:rowOff>228602</xdr:rowOff>
    </xdr:to>
    <xdr:sp macro="[0]!go_to_saved_summary" textlink="">
      <xdr:nvSpPr>
        <xdr:cNvPr id="31" name="EditDataset">
          <a:extLst>
            <a:ext uri="{FF2B5EF4-FFF2-40B4-BE49-F238E27FC236}">
              <a16:creationId xmlns:a16="http://schemas.microsoft.com/office/drawing/2014/main" id="{00000000-0008-0000-1400-00001F000000}"/>
            </a:ext>
          </a:extLst>
        </xdr:cNvPr>
        <xdr:cNvSpPr txBox="1"/>
      </xdr:nvSpPr>
      <xdr:spPr>
        <a:xfrm>
          <a:off x="5135282"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32" name="EditDataset">
          <a:extLst>
            <a:ext uri="{FF2B5EF4-FFF2-40B4-BE49-F238E27FC236}">
              <a16:creationId xmlns:a16="http://schemas.microsoft.com/office/drawing/2014/main" id="{00000000-0008-0000-1400-000020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321235</xdr:colOff>
      <xdr:row>1</xdr:row>
      <xdr:rowOff>119529</xdr:rowOff>
    </xdr:from>
    <xdr:to>
      <xdr:col>4</xdr:col>
      <xdr:colOff>216647</xdr:colOff>
      <xdr:row>1</xdr:row>
      <xdr:rowOff>306294</xdr:rowOff>
    </xdr:to>
    <xdr:sp macro="[0]!format_table" textlink="">
      <xdr:nvSpPr>
        <xdr:cNvPr id="33" name="EditDataset">
          <a:extLst>
            <a:ext uri="{FF2B5EF4-FFF2-40B4-BE49-F238E27FC236}">
              <a16:creationId xmlns:a16="http://schemas.microsoft.com/office/drawing/2014/main" id="{00000000-0008-0000-1400-000021000000}"/>
            </a:ext>
          </a:extLst>
        </xdr:cNvPr>
        <xdr:cNvSpPr txBox="1"/>
      </xdr:nvSpPr>
      <xdr:spPr>
        <a:xfrm>
          <a:off x="3817470" y="1135529"/>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52295</xdr:colOff>
      <xdr:row>1</xdr:row>
      <xdr:rowOff>119529</xdr:rowOff>
    </xdr:from>
    <xdr:to>
      <xdr:col>0</xdr:col>
      <xdr:colOff>1025713</xdr:colOff>
      <xdr:row>1</xdr:row>
      <xdr:rowOff>302409</xdr:rowOff>
    </xdr:to>
    <xdr:sp macro="[0]!back_to_top" textlink="">
      <xdr:nvSpPr>
        <xdr:cNvPr id="2" name="EditDataset">
          <a:extLst>
            <a:ext uri="{FF2B5EF4-FFF2-40B4-BE49-F238E27FC236}">
              <a16:creationId xmlns:a16="http://schemas.microsoft.com/office/drawing/2014/main" id="{00000000-0008-0000-1500-000002000000}"/>
            </a:ext>
          </a:extLst>
        </xdr:cNvPr>
        <xdr:cNvSpPr txBox="1"/>
      </xdr:nvSpPr>
      <xdr:spPr>
        <a:xfrm>
          <a:off x="52295" y="779929"/>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124758</xdr:colOff>
      <xdr:row>1</xdr:row>
      <xdr:rowOff>112055</xdr:rowOff>
    </xdr:from>
    <xdr:to>
      <xdr:col>3</xdr:col>
      <xdr:colOff>291352</xdr:colOff>
      <xdr:row>1</xdr:row>
      <xdr:rowOff>306295</xdr:rowOff>
    </xdr:to>
    <xdr:sp macro="[0]!add_new_record_instagram" textlink="">
      <xdr:nvSpPr>
        <xdr:cNvPr id="3" name="EditDataset">
          <a:extLst>
            <a:ext uri="{FF2B5EF4-FFF2-40B4-BE49-F238E27FC236}">
              <a16:creationId xmlns:a16="http://schemas.microsoft.com/office/drawing/2014/main" id="{00000000-0008-0000-1500-000003000000}"/>
            </a:ext>
          </a:extLst>
        </xdr:cNvPr>
        <xdr:cNvSpPr txBox="1"/>
      </xdr:nvSpPr>
      <xdr:spPr>
        <a:xfrm>
          <a:off x="2455582" y="874055"/>
          <a:ext cx="1332005" cy="19424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1097803</xdr:colOff>
      <xdr:row>1</xdr:row>
      <xdr:rowOff>119528</xdr:rowOff>
    </xdr:from>
    <xdr:to>
      <xdr:col>2</xdr:col>
      <xdr:colOff>74704</xdr:colOff>
      <xdr:row>1</xdr:row>
      <xdr:rowOff>306294</xdr:rowOff>
    </xdr:to>
    <xdr:sp macro="[0]!go_to_last_record" textlink="">
      <xdr:nvSpPr>
        <xdr:cNvPr id="4" name="EditDataset">
          <a:extLst>
            <a:ext uri="{FF2B5EF4-FFF2-40B4-BE49-F238E27FC236}">
              <a16:creationId xmlns:a16="http://schemas.microsoft.com/office/drawing/2014/main" id="{00000000-0008-0000-1500-000004000000}"/>
            </a:ext>
          </a:extLst>
        </xdr:cNvPr>
        <xdr:cNvSpPr txBox="1"/>
      </xdr:nvSpPr>
      <xdr:spPr>
        <a:xfrm>
          <a:off x="1097803" y="881528"/>
          <a:ext cx="1307725" cy="186766"/>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7</xdr:col>
      <xdr:colOff>457055</xdr:colOff>
      <xdr:row>0</xdr:row>
      <xdr:rowOff>425824</xdr:rowOff>
    </xdr:from>
    <xdr:to>
      <xdr:col>8</xdr:col>
      <xdr:colOff>757142</xdr:colOff>
      <xdr:row>0</xdr:row>
      <xdr:rowOff>668384</xdr:rowOff>
    </xdr:to>
    <xdr:sp macro="[0]!go_to_SosMedStakeholders" textlink="">
      <xdr:nvSpPr>
        <xdr:cNvPr id="11" name="ui_nav_page_3_2">
          <a:extLst>
            <a:ext uri="{FF2B5EF4-FFF2-40B4-BE49-F238E27FC236}">
              <a16:creationId xmlns:a16="http://schemas.microsoft.com/office/drawing/2014/main" id="{00000000-0008-0000-1500-00000B000000}"/>
            </a:ext>
          </a:extLst>
        </xdr:cNvPr>
        <xdr:cNvSpPr txBox="1"/>
      </xdr:nvSpPr>
      <xdr:spPr>
        <a:xfrm>
          <a:off x="10392937" y="425824"/>
          <a:ext cx="2825146"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6</xdr:col>
      <xdr:colOff>799815</xdr:colOff>
      <xdr:row>0</xdr:row>
      <xdr:rowOff>418350</xdr:rowOff>
    </xdr:from>
    <xdr:to>
      <xdr:col>6</xdr:col>
      <xdr:colOff>1714215</xdr:colOff>
      <xdr:row>0</xdr:row>
      <xdr:rowOff>692670</xdr:rowOff>
    </xdr:to>
    <xdr:sp macro="[0]!go_to_PaperNeliti" textlink="">
      <xdr:nvSpPr>
        <xdr:cNvPr id="13" name="ui_nav_page_3_2">
          <a:extLst>
            <a:ext uri="{FF2B5EF4-FFF2-40B4-BE49-F238E27FC236}">
              <a16:creationId xmlns:a16="http://schemas.microsoft.com/office/drawing/2014/main" id="{00000000-0008-0000-1500-00000D000000}"/>
            </a:ext>
          </a:extLst>
        </xdr:cNvPr>
        <xdr:cNvSpPr txBox="1"/>
      </xdr:nvSpPr>
      <xdr:spPr>
        <a:xfrm>
          <a:off x="7792286" y="418350"/>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6</xdr:col>
      <xdr:colOff>1768796</xdr:colOff>
      <xdr:row>0</xdr:row>
      <xdr:rowOff>429322</xdr:rowOff>
    </xdr:from>
    <xdr:to>
      <xdr:col>6</xdr:col>
      <xdr:colOff>2539998</xdr:colOff>
      <xdr:row>0</xdr:row>
      <xdr:rowOff>702235</xdr:rowOff>
    </xdr:to>
    <xdr:sp macro="[0]!go_to_Video" textlink="">
      <xdr:nvSpPr>
        <xdr:cNvPr id="14" name="ui_nav_page_3_2">
          <a:extLst>
            <a:ext uri="{FF2B5EF4-FFF2-40B4-BE49-F238E27FC236}">
              <a16:creationId xmlns:a16="http://schemas.microsoft.com/office/drawing/2014/main" id="{00000000-0008-0000-1500-00000E000000}"/>
            </a:ext>
          </a:extLst>
        </xdr:cNvPr>
        <xdr:cNvSpPr txBox="1"/>
      </xdr:nvSpPr>
      <xdr:spPr>
        <a:xfrm>
          <a:off x="8761267" y="429322"/>
          <a:ext cx="771202" cy="27291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6</xdr:col>
      <xdr:colOff>2486766</xdr:colOff>
      <xdr:row>0</xdr:row>
      <xdr:rowOff>425823</xdr:rowOff>
    </xdr:from>
    <xdr:to>
      <xdr:col>7</xdr:col>
      <xdr:colOff>457755</xdr:colOff>
      <xdr:row>0</xdr:row>
      <xdr:rowOff>674743</xdr:rowOff>
    </xdr:to>
    <xdr:sp macro="[0]!go_to_Podcast" textlink="">
      <xdr:nvSpPr>
        <xdr:cNvPr id="15" name="ui_nav_page_3_2">
          <a:extLst>
            <a:ext uri="{FF2B5EF4-FFF2-40B4-BE49-F238E27FC236}">
              <a16:creationId xmlns:a16="http://schemas.microsoft.com/office/drawing/2014/main" id="{00000000-0008-0000-1500-00000F000000}"/>
            </a:ext>
          </a:extLst>
        </xdr:cNvPr>
        <xdr:cNvSpPr txBox="1"/>
      </xdr:nvSpPr>
      <xdr:spPr>
        <a:xfrm>
          <a:off x="9479237" y="425823"/>
          <a:ext cx="914400" cy="2489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398975</xdr:rowOff>
    </xdr:from>
    <xdr:to>
      <xdr:col>0</xdr:col>
      <xdr:colOff>612587</xdr:colOff>
      <xdr:row>0</xdr:row>
      <xdr:rowOff>649941</xdr:rowOff>
    </xdr:to>
    <xdr:sp macro="[0]!go_to_Website" textlink="">
      <xdr:nvSpPr>
        <xdr:cNvPr id="20" name="ui_nav_page_3_2">
          <a:extLst>
            <a:ext uri="{FF2B5EF4-FFF2-40B4-BE49-F238E27FC236}">
              <a16:creationId xmlns:a16="http://schemas.microsoft.com/office/drawing/2014/main" id="{00000000-0008-0000-1500-000014000000}"/>
            </a:ext>
          </a:extLst>
        </xdr:cNvPr>
        <xdr:cNvSpPr txBox="1"/>
      </xdr:nvSpPr>
      <xdr:spPr>
        <a:xfrm>
          <a:off x="0" y="398975"/>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395941</xdr:rowOff>
    </xdr:from>
    <xdr:to>
      <xdr:col>1</xdr:col>
      <xdr:colOff>281917</xdr:colOff>
      <xdr:row>0</xdr:row>
      <xdr:rowOff>657412</xdr:rowOff>
    </xdr:to>
    <xdr:sp macro="[0]!go_to_Facebook" textlink="">
      <xdr:nvSpPr>
        <xdr:cNvPr id="21" name="ui_nav_page_3_2">
          <a:extLst>
            <a:ext uri="{FF2B5EF4-FFF2-40B4-BE49-F238E27FC236}">
              <a16:creationId xmlns:a16="http://schemas.microsoft.com/office/drawing/2014/main" id="{00000000-0008-0000-1500-000015000000}"/>
            </a:ext>
          </a:extLst>
        </xdr:cNvPr>
        <xdr:cNvSpPr txBox="1"/>
      </xdr:nvSpPr>
      <xdr:spPr>
        <a:xfrm>
          <a:off x="620056" y="395941"/>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234992</xdr:colOff>
      <xdr:row>0</xdr:row>
      <xdr:rowOff>395941</xdr:rowOff>
    </xdr:from>
    <xdr:to>
      <xdr:col>1</xdr:col>
      <xdr:colOff>986117</xdr:colOff>
      <xdr:row>0</xdr:row>
      <xdr:rowOff>661847</xdr:rowOff>
    </xdr:to>
    <xdr:sp macro="[0]!go_to_Twitter" textlink="">
      <xdr:nvSpPr>
        <xdr:cNvPr id="22" name="ui_nav_page_3_2">
          <a:extLst>
            <a:ext uri="{FF2B5EF4-FFF2-40B4-BE49-F238E27FC236}">
              <a16:creationId xmlns:a16="http://schemas.microsoft.com/office/drawing/2014/main" id="{00000000-0008-0000-1500-000016000000}"/>
            </a:ext>
          </a:extLst>
        </xdr:cNvPr>
        <xdr:cNvSpPr txBox="1"/>
      </xdr:nvSpPr>
      <xdr:spPr>
        <a:xfrm>
          <a:off x="1400404" y="395941"/>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395941</xdr:rowOff>
    </xdr:from>
    <xdr:to>
      <xdr:col>2</xdr:col>
      <xdr:colOff>757371</xdr:colOff>
      <xdr:row>0</xdr:row>
      <xdr:rowOff>670261</xdr:rowOff>
    </xdr:to>
    <xdr:sp macro="[0]!go_to_Instagram" textlink="">
      <xdr:nvSpPr>
        <xdr:cNvPr id="23" name="ui_nav_page_3_2">
          <a:extLst>
            <a:ext uri="{FF2B5EF4-FFF2-40B4-BE49-F238E27FC236}">
              <a16:creationId xmlns:a16="http://schemas.microsoft.com/office/drawing/2014/main" id="{00000000-0008-0000-1500-000017000000}"/>
            </a:ext>
          </a:extLst>
        </xdr:cNvPr>
        <xdr:cNvSpPr txBox="1"/>
      </xdr:nvSpPr>
      <xdr:spPr>
        <a:xfrm>
          <a:off x="2173795" y="395941"/>
          <a:ext cx="914400" cy="27432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INSTAGRAM</a:t>
          </a:r>
        </a:p>
      </xdr:txBody>
    </xdr:sp>
    <xdr:clientData/>
  </xdr:twoCellAnchor>
  <xdr:twoCellAnchor>
    <xdr:from>
      <xdr:col>2</xdr:col>
      <xdr:colOff>752195</xdr:colOff>
      <xdr:row>0</xdr:row>
      <xdr:rowOff>403411</xdr:rowOff>
    </xdr:from>
    <xdr:to>
      <xdr:col>3</xdr:col>
      <xdr:colOff>343647</xdr:colOff>
      <xdr:row>0</xdr:row>
      <xdr:rowOff>679823</xdr:rowOff>
    </xdr:to>
    <xdr:sp macro="[0]!go_to_LinkedIN" textlink="">
      <xdr:nvSpPr>
        <xdr:cNvPr id="24" name="ui_nav_page_3_2">
          <a:extLst>
            <a:ext uri="{FF2B5EF4-FFF2-40B4-BE49-F238E27FC236}">
              <a16:creationId xmlns:a16="http://schemas.microsoft.com/office/drawing/2014/main" id="{00000000-0008-0000-1500-000018000000}"/>
            </a:ext>
          </a:extLst>
        </xdr:cNvPr>
        <xdr:cNvSpPr txBox="1"/>
      </xdr:nvSpPr>
      <xdr:spPr>
        <a:xfrm>
          <a:off x="3083019" y="403411"/>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380998</xdr:colOff>
      <xdr:row>0</xdr:row>
      <xdr:rowOff>395941</xdr:rowOff>
    </xdr:from>
    <xdr:to>
      <xdr:col>3</xdr:col>
      <xdr:colOff>1066846</xdr:colOff>
      <xdr:row>0</xdr:row>
      <xdr:rowOff>702235</xdr:rowOff>
    </xdr:to>
    <xdr:sp macro="[0]!go_to_Youtube" textlink="">
      <xdr:nvSpPr>
        <xdr:cNvPr id="25" name="ui_nav_page_3_2">
          <a:extLst>
            <a:ext uri="{FF2B5EF4-FFF2-40B4-BE49-F238E27FC236}">
              <a16:creationId xmlns:a16="http://schemas.microsoft.com/office/drawing/2014/main" id="{00000000-0008-0000-1500-000019000000}"/>
            </a:ext>
          </a:extLst>
        </xdr:cNvPr>
        <xdr:cNvSpPr txBox="1"/>
      </xdr:nvSpPr>
      <xdr:spPr>
        <a:xfrm>
          <a:off x="3877233" y="395941"/>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5</xdr:col>
      <xdr:colOff>998953</xdr:colOff>
      <xdr:row>0</xdr:row>
      <xdr:rowOff>409947</xdr:rowOff>
    </xdr:from>
    <xdr:to>
      <xdr:col>6</xdr:col>
      <xdr:colOff>747941</xdr:colOff>
      <xdr:row>0</xdr:row>
      <xdr:rowOff>684267</xdr:rowOff>
    </xdr:to>
    <xdr:sp macro="[0]!go_to_PaperCIPS" textlink="">
      <xdr:nvSpPr>
        <xdr:cNvPr id="26" name="ui_nav_page_3_2">
          <a:extLst>
            <a:ext uri="{FF2B5EF4-FFF2-40B4-BE49-F238E27FC236}">
              <a16:creationId xmlns:a16="http://schemas.microsoft.com/office/drawing/2014/main" id="{00000000-0008-0000-1500-00001A000000}"/>
            </a:ext>
          </a:extLst>
        </xdr:cNvPr>
        <xdr:cNvSpPr txBox="1"/>
      </xdr:nvSpPr>
      <xdr:spPr>
        <a:xfrm>
          <a:off x="6826012" y="409947"/>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3</xdr:col>
      <xdr:colOff>1150470</xdr:colOff>
      <xdr:row>0</xdr:row>
      <xdr:rowOff>410882</xdr:rowOff>
    </xdr:from>
    <xdr:to>
      <xdr:col>4</xdr:col>
      <xdr:colOff>1090706</xdr:colOff>
      <xdr:row>0</xdr:row>
      <xdr:rowOff>664882</xdr:rowOff>
    </xdr:to>
    <xdr:sp macro="[0]!go_to_NewsletterINA" textlink="">
      <xdr:nvSpPr>
        <xdr:cNvPr id="29" name="ui_nav_page_3_2">
          <a:extLst>
            <a:ext uri="{FF2B5EF4-FFF2-40B4-BE49-F238E27FC236}">
              <a16:creationId xmlns:a16="http://schemas.microsoft.com/office/drawing/2014/main" id="{00000000-0008-0000-1500-00001D000000}"/>
            </a:ext>
          </a:extLst>
        </xdr:cNvPr>
        <xdr:cNvSpPr txBox="1"/>
      </xdr:nvSpPr>
      <xdr:spPr>
        <a:xfrm>
          <a:off x="4646705" y="410882"/>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1128058</xdr:colOff>
      <xdr:row>0</xdr:row>
      <xdr:rowOff>403412</xdr:rowOff>
    </xdr:from>
    <xdr:to>
      <xdr:col>5</xdr:col>
      <xdr:colOff>1008529</xdr:colOff>
      <xdr:row>0</xdr:row>
      <xdr:rowOff>672352</xdr:rowOff>
    </xdr:to>
    <xdr:sp macro="[0]!go_to_NewsletterEN" textlink="">
      <xdr:nvSpPr>
        <xdr:cNvPr id="30" name="ui_nav_page_3_2">
          <a:extLst>
            <a:ext uri="{FF2B5EF4-FFF2-40B4-BE49-F238E27FC236}">
              <a16:creationId xmlns:a16="http://schemas.microsoft.com/office/drawing/2014/main" id="{00000000-0008-0000-1500-00001E000000}"/>
            </a:ext>
          </a:extLst>
        </xdr:cNvPr>
        <xdr:cNvSpPr txBox="1"/>
      </xdr:nvSpPr>
      <xdr:spPr>
        <a:xfrm>
          <a:off x="5789705" y="403412"/>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18" name="EditDataset">
          <a:extLst>
            <a:ext uri="{FF2B5EF4-FFF2-40B4-BE49-F238E27FC236}">
              <a16:creationId xmlns:a16="http://schemas.microsoft.com/office/drawing/2014/main" id="{00000000-0008-0000-1500-000012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395941</xdr:colOff>
      <xdr:row>0</xdr:row>
      <xdr:rowOff>0</xdr:rowOff>
    </xdr:from>
    <xdr:to>
      <xdr:col>4</xdr:col>
      <xdr:colOff>410883</xdr:colOff>
      <xdr:row>0</xdr:row>
      <xdr:rowOff>231590</xdr:rowOff>
    </xdr:to>
    <xdr:sp macro="[0]!go_to_summary_template" textlink="">
      <xdr:nvSpPr>
        <xdr:cNvPr id="19" name="EditDataset">
          <a:extLst>
            <a:ext uri="{FF2B5EF4-FFF2-40B4-BE49-F238E27FC236}">
              <a16:creationId xmlns:a16="http://schemas.microsoft.com/office/drawing/2014/main" id="{00000000-0008-0000-1500-000013000000}"/>
            </a:ext>
          </a:extLst>
        </xdr:cNvPr>
        <xdr:cNvSpPr txBox="1"/>
      </xdr:nvSpPr>
      <xdr:spPr>
        <a:xfrm>
          <a:off x="2726765"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481106</xdr:colOff>
      <xdr:row>0</xdr:row>
      <xdr:rowOff>0</xdr:rowOff>
    </xdr:from>
    <xdr:to>
      <xdr:col>6</xdr:col>
      <xdr:colOff>455707</xdr:colOff>
      <xdr:row>0</xdr:row>
      <xdr:rowOff>228602</xdr:rowOff>
    </xdr:to>
    <xdr:sp macro="[0]!go_to_saved_summary" textlink="">
      <xdr:nvSpPr>
        <xdr:cNvPr id="27" name="EditDataset">
          <a:extLst>
            <a:ext uri="{FF2B5EF4-FFF2-40B4-BE49-F238E27FC236}">
              <a16:creationId xmlns:a16="http://schemas.microsoft.com/office/drawing/2014/main" id="{00000000-0008-0000-1500-00001B000000}"/>
            </a:ext>
          </a:extLst>
        </xdr:cNvPr>
        <xdr:cNvSpPr txBox="1"/>
      </xdr:nvSpPr>
      <xdr:spPr>
        <a:xfrm>
          <a:off x="5142753"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28" name="EditDataset">
          <a:extLst>
            <a:ext uri="{FF2B5EF4-FFF2-40B4-BE49-F238E27FC236}">
              <a16:creationId xmlns:a16="http://schemas.microsoft.com/office/drawing/2014/main" id="{00000000-0008-0000-1500-00001C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343647</xdr:colOff>
      <xdr:row>1</xdr:row>
      <xdr:rowOff>119529</xdr:rowOff>
    </xdr:from>
    <xdr:to>
      <xdr:col>4</xdr:col>
      <xdr:colOff>239059</xdr:colOff>
      <xdr:row>1</xdr:row>
      <xdr:rowOff>306294</xdr:rowOff>
    </xdr:to>
    <xdr:sp macro="[0]!format_table" textlink="">
      <xdr:nvSpPr>
        <xdr:cNvPr id="31" name="EditDataset">
          <a:extLst>
            <a:ext uri="{FF2B5EF4-FFF2-40B4-BE49-F238E27FC236}">
              <a16:creationId xmlns:a16="http://schemas.microsoft.com/office/drawing/2014/main" id="{00000000-0008-0000-1500-00001F000000}"/>
            </a:ext>
          </a:extLst>
        </xdr:cNvPr>
        <xdr:cNvSpPr txBox="1"/>
      </xdr:nvSpPr>
      <xdr:spPr>
        <a:xfrm>
          <a:off x="3839882" y="1135529"/>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52295</xdr:colOff>
      <xdr:row>1</xdr:row>
      <xdr:rowOff>104587</xdr:rowOff>
    </xdr:from>
    <xdr:to>
      <xdr:col>0</xdr:col>
      <xdr:colOff>1025713</xdr:colOff>
      <xdr:row>1</xdr:row>
      <xdr:rowOff>287467</xdr:rowOff>
    </xdr:to>
    <xdr:sp macro="[0]!back_to_top" textlink="">
      <xdr:nvSpPr>
        <xdr:cNvPr id="2" name="EditDataset">
          <a:extLst>
            <a:ext uri="{FF2B5EF4-FFF2-40B4-BE49-F238E27FC236}">
              <a16:creationId xmlns:a16="http://schemas.microsoft.com/office/drawing/2014/main" id="{00000000-0008-0000-1600-000002000000}"/>
            </a:ext>
          </a:extLst>
        </xdr:cNvPr>
        <xdr:cNvSpPr txBox="1"/>
      </xdr:nvSpPr>
      <xdr:spPr>
        <a:xfrm>
          <a:off x="52295" y="1120587"/>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296584</xdr:colOff>
      <xdr:row>1</xdr:row>
      <xdr:rowOff>112054</xdr:rowOff>
    </xdr:from>
    <xdr:to>
      <xdr:col>3</xdr:col>
      <xdr:colOff>388471</xdr:colOff>
      <xdr:row>1</xdr:row>
      <xdr:rowOff>283881</xdr:rowOff>
    </xdr:to>
    <xdr:sp macro="[0]!add_new_record_linkedin" textlink="">
      <xdr:nvSpPr>
        <xdr:cNvPr id="3" name="EditDataset">
          <a:extLst>
            <a:ext uri="{FF2B5EF4-FFF2-40B4-BE49-F238E27FC236}">
              <a16:creationId xmlns:a16="http://schemas.microsoft.com/office/drawing/2014/main" id="{00000000-0008-0000-1600-000003000000}"/>
            </a:ext>
          </a:extLst>
        </xdr:cNvPr>
        <xdr:cNvSpPr txBox="1"/>
      </xdr:nvSpPr>
      <xdr:spPr>
        <a:xfrm>
          <a:off x="2627408" y="1128054"/>
          <a:ext cx="1257298" cy="171827"/>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1082862</xdr:colOff>
      <xdr:row>1</xdr:row>
      <xdr:rowOff>112057</xdr:rowOff>
    </xdr:from>
    <xdr:to>
      <xdr:col>2</xdr:col>
      <xdr:colOff>231587</xdr:colOff>
      <xdr:row>1</xdr:row>
      <xdr:rowOff>283882</xdr:rowOff>
    </xdr:to>
    <xdr:sp macro="[0]!go_to_last_record" textlink="">
      <xdr:nvSpPr>
        <xdr:cNvPr id="4" name="EditDataset">
          <a:extLst>
            <a:ext uri="{FF2B5EF4-FFF2-40B4-BE49-F238E27FC236}">
              <a16:creationId xmlns:a16="http://schemas.microsoft.com/office/drawing/2014/main" id="{00000000-0008-0000-1600-000004000000}"/>
            </a:ext>
          </a:extLst>
        </xdr:cNvPr>
        <xdr:cNvSpPr txBox="1"/>
      </xdr:nvSpPr>
      <xdr:spPr>
        <a:xfrm>
          <a:off x="1082862" y="1128057"/>
          <a:ext cx="1479549" cy="17182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6</xdr:col>
      <xdr:colOff>3209220</xdr:colOff>
      <xdr:row>0</xdr:row>
      <xdr:rowOff>425825</xdr:rowOff>
    </xdr:from>
    <xdr:to>
      <xdr:col>6</xdr:col>
      <xdr:colOff>6178175</xdr:colOff>
      <xdr:row>0</xdr:row>
      <xdr:rowOff>657413</xdr:rowOff>
    </xdr:to>
    <xdr:sp macro="[0]!go_to_SosMedStakeholders" textlink="">
      <xdr:nvSpPr>
        <xdr:cNvPr id="11" name="ui_nav_page_3_2">
          <a:extLst>
            <a:ext uri="{FF2B5EF4-FFF2-40B4-BE49-F238E27FC236}">
              <a16:creationId xmlns:a16="http://schemas.microsoft.com/office/drawing/2014/main" id="{00000000-0008-0000-1600-00000B000000}"/>
            </a:ext>
          </a:extLst>
        </xdr:cNvPr>
        <xdr:cNvSpPr txBox="1"/>
      </xdr:nvSpPr>
      <xdr:spPr>
        <a:xfrm>
          <a:off x="10201691" y="425825"/>
          <a:ext cx="2968955" cy="23158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6</xdr:col>
      <xdr:colOff>792345</xdr:colOff>
      <xdr:row>0</xdr:row>
      <xdr:rowOff>433293</xdr:rowOff>
    </xdr:from>
    <xdr:to>
      <xdr:col>6</xdr:col>
      <xdr:colOff>1706745</xdr:colOff>
      <xdr:row>0</xdr:row>
      <xdr:rowOff>707613</xdr:rowOff>
    </xdr:to>
    <xdr:sp macro="[0]!go_to_PaperNeliti" textlink="">
      <xdr:nvSpPr>
        <xdr:cNvPr id="13" name="ui_nav_page_3_2">
          <a:extLst>
            <a:ext uri="{FF2B5EF4-FFF2-40B4-BE49-F238E27FC236}">
              <a16:creationId xmlns:a16="http://schemas.microsoft.com/office/drawing/2014/main" id="{00000000-0008-0000-1600-00000D000000}"/>
            </a:ext>
          </a:extLst>
        </xdr:cNvPr>
        <xdr:cNvSpPr txBox="1"/>
      </xdr:nvSpPr>
      <xdr:spPr>
        <a:xfrm>
          <a:off x="7784816" y="433293"/>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6</xdr:col>
      <xdr:colOff>1694091</xdr:colOff>
      <xdr:row>0</xdr:row>
      <xdr:rowOff>429323</xdr:rowOff>
    </xdr:from>
    <xdr:to>
      <xdr:col>6</xdr:col>
      <xdr:colOff>2711823</xdr:colOff>
      <xdr:row>0</xdr:row>
      <xdr:rowOff>679824</xdr:rowOff>
    </xdr:to>
    <xdr:sp macro="[0]!go_to_Video" textlink="">
      <xdr:nvSpPr>
        <xdr:cNvPr id="14" name="ui_nav_page_3_2">
          <a:extLst>
            <a:ext uri="{FF2B5EF4-FFF2-40B4-BE49-F238E27FC236}">
              <a16:creationId xmlns:a16="http://schemas.microsoft.com/office/drawing/2014/main" id="{00000000-0008-0000-1600-00000E000000}"/>
            </a:ext>
          </a:extLst>
        </xdr:cNvPr>
        <xdr:cNvSpPr txBox="1"/>
      </xdr:nvSpPr>
      <xdr:spPr>
        <a:xfrm>
          <a:off x="8686562" y="429323"/>
          <a:ext cx="1017732" cy="25050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6</xdr:col>
      <xdr:colOff>2651120</xdr:colOff>
      <xdr:row>0</xdr:row>
      <xdr:rowOff>425824</xdr:rowOff>
    </xdr:from>
    <xdr:to>
      <xdr:col>6</xdr:col>
      <xdr:colOff>3209920</xdr:colOff>
      <xdr:row>0</xdr:row>
      <xdr:rowOff>674744</xdr:rowOff>
    </xdr:to>
    <xdr:sp macro="[0]!go_to_Podcast" textlink="">
      <xdr:nvSpPr>
        <xdr:cNvPr id="15" name="ui_nav_page_3_2">
          <a:extLst>
            <a:ext uri="{FF2B5EF4-FFF2-40B4-BE49-F238E27FC236}">
              <a16:creationId xmlns:a16="http://schemas.microsoft.com/office/drawing/2014/main" id="{00000000-0008-0000-1600-00000F000000}"/>
            </a:ext>
          </a:extLst>
        </xdr:cNvPr>
        <xdr:cNvSpPr txBox="1"/>
      </xdr:nvSpPr>
      <xdr:spPr>
        <a:xfrm>
          <a:off x="9643591" y="425824"/>
          <a:ext cx="558800" cy="2489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398975</xdr:rowOff>
    </xdr:from>
    <xdr:to>
      <xdr:col>0</xdr:col>
      <xdr:colOff>612587</xdr:colOff>
      <xdr:row>0</xdr:row>
      <xdr:rowOff>649941</xdr:rowOff>
    </xdr:to>
    <xdr:sp macro="[0]!go_to_Website" textlink="">
      <xdr:nvSpPr>
        <xdr:cNvPr id="20" name="ui_nav_page_3_2">
          <a:extLst>
            <a:ext uri="{FF2B5EF4-FFF2-40B4-BE49-F238E27FC236}">
              <a16:creationId xmlns:a16="http://schemas.microsoft.com/office/drawing/2014/main" id="{00000000-0008-0000-1600-000014000000}"/>
            </a:ext>
          </a:extLst>
        </xdr:cNvPr>
        <xdr:cNvSpPr txBox="1"/>
      </xdr:nvSpPr>
      <xdr:spPr>
        <a:xfrm>
          <a:off x="0" y="398975"/>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395941</xdr:rowOff>
    </xdr:from>
    <xdr:to>
      <xdr:col>1</xdr:col>
      <xdr:colOff>281917</xdr:colOff>
      <xdr:row>0</xdr:row>
      <xdr:rowOff>657412</xdr:rowOff>
    </xdr:to>
    <xdr:sp macro="[0]!go_to_Facebook" textlink="">
      <xdr:nvSpPr>
        <xdr:cNvPr id="21" name="ui_nav_page_3_2">
          <a:extLst>
            <a:ext uri="{FF2B5EF4-FFF2-40B4-BE49-F238E27FC236}">
              <a16:creationId xmlns:a16="http://schemas.microsoft.com/office/drawing/2014/main" id="{00000000-0008-0000-1600-000015000000}"/>
            </a:ext>
          </a:extLst>
        </xdr:cNvPr>
        <xdr:cNvSpPr txBox="1"/>
      </xdr:nvSpPr>
      <xdr:spPr>
        <a:xfrm>
          <a:off x="620056" y="395941"/>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234992</xdr:colOff>
      <xdr:row>0</xdr:row>
      <xdr:rowOff>395941</xdr:rowOff>
    </xdr:from>
    <xdr:to>
      <xdr:col>1</xdr:col>
      <xdr:colOff>986117</xdr:colOff>
      <xdr:row>0</xdr:row>
      <xdr:rowOff>661847</xdr:rowOff>
    </xdr:to>
    <xdr:sp macro="[0]!go_to_Twitter" textlink="">
      <xdr:nvSpPr>
        <xdr:cNvPr id="22" name="ui_nav_page_3_2">
          <a:extLst>
            <a:ext uri="{FF2B5EF4-FFF2-40B4-BE49-F238E27FC236}">
              <a16:creationId xmlns:a16="http://schemas.microsoft.com/office/drawing/2014/main" id="{00000000-0008-0000-1600-000016000000}"/>
            </a:ext>
          </a:extLst>
        </xdr:cNvPr>
        <xdr:cNvSpPr txBox="1"/>
      </xdr:nvSpPr>
      <xdr:spPr>
        <a:xfrm>
          <a:off x="1400404" y="395941"/>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395941</xdr:rowOff>
    </xdr:from>
    <xdr:to>
      <xdr:col>2</xdr:col>
      <xdr:colOff>757371</xdr:colOff>
      <xdr:row>0</xdr:row>
      <xdr:rowOff>670261</xdr:rowOff>
    </xdr:to>
    <xdr:sp macro="[0]!go_to_Instagram" textlink="">
      <xdr:nvSpPr>
        <xdr:cNvPr id="23" name="ui_nav_page_3_2">
          <a:extLst>
            <a:ext uri="{FF2B5EF4-FFF2-40B4-BE49-F238E27FC236}">
              <a16:creationId xmlns:a16="http://schemas.microsoft.com/office/drawing/2014/main" id="{00000000-0008-0000-1600-000017000000}"/>
            </a:ext>
          </a:extLst>
        </xdr:cNvPr>
        <xdr:cNvSpPr txBox="1"/>
      </xdr:nvSpPr>
      <xdr:spPr>
        <a:xfrm>
          <a:off x="2173795" y="395941"/>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752195</xdr:colOff>
      <xdr:row>0</xdr:row>
      <xdr:rowOff>403411</xdr:rowOff>
    </xdr:from>
    <xdr:to>
      <xdr:col>3</xdr:col>
      <xdr:colOff>343647</xdr:colOff>
      <xdr:row>0</xdr:row>
      <xdr:rowOff>679823</xdr:rowOff>
    </xdr:to>
    <xdr:sp macro="[0]!go_to_LinkedIN" textlink="">
      <xdr:nvSpPr>
        <xdr:cNvPr id="24" name="ui_nav_page_3_2">
          <a:extLst>
            <a:ext uri="{FF2B5EF4-FFF2-40B4-BE49-F238E27FC236}">
              <a16:creationId xmlns:a16="http://schemas.microsoft.com/office/drawing/2014/main" id="{00000000-0008-0000-1600-000018000000}"/>
            </a:ext>
          </a:extLst>
        </xdr:cNvPr>
        <xdr:cNvSpPr txBox="1"/>
      </xdr:nvSpPr>
      <xdr:spPr>
        <a:xfrm>
          <a:off x="3083019" y="403411"/>
          <a:ext cx="756863" cy="276412"/>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LINKEDIN</a:t>
          </a:r>
        </a:p>
      </xdr:txBody>
    </xdr:sp>
    <xdr:clientData/>
  </xdr:twoCellAnchor>
  <xdr:twoCellAnchor>
    <xdr:from>
      <xdr:col>3</xdr:col>
      <xdr:colOff>380998</xdr:colOff>
      <xdr:row>0</xdr:row>
      <xdr:rowOff>395941</xdr:rowOff>
    </xdr:from>
    <xdr:to>
      <xdr:col>3</xdr:col>
      <xdr:colOff>1066846</xdr:colOff>
      <xdr:row>0</xdr:row>
      <xdr:rowOff>702235</xdr:rowOff>
    </xdr:to>
    <xdr:sp macro="[0]!go_to_Youtube" textlink="">
      <xdr:nvSpPr>
        <xdr:cNvPr id="25" name="ui_nav_page_3_2">
          <a:extLst>
            <a:ext uri="{FF2B5EF4-FFF2-40B4-BE49-F238E27FC236}">
              <a16:creationId xmlns:a16="http://schemas.microsoft.com/office/drawing/2014/main" id="{00000000-0008-0000-1600-000019000000}"/>
            </a:ext>
          </a:extLst>
        </xdr:cNvPr>
        <xdr:cNvSpPr txBox="1"/>
      </xdr:nvSpPr>
      <xdr:spPr>
        <a:xfrm>
          <a:off x="3877233" y="395941"/>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5</xdr:col>
      <xdr:colOff>998953</xdr:colOff>
      <xdr:row>0</xdr:row>
      <xdr:rowOff>409947</xdr:rowOff>
    </xdr:from>
    <xdr:to>
      <xdr:col>6</xdr:col>
      <xdr:colOff>747941</xdr:colOff>
      <xdr:row>0</xdr:row>
      <xdr:rowOff>684267</xdr:rowOff>
    </xdr:to>
    <xdr:sp macro="[0]!go_to_PaperCIPS" textlink="">
      <xdr:nvSpPr>
        <xdr:cNvPr id="27" name="ui_nav_page_3_2">
          <a:extLst>
            <a:ext uri="{FF2B5EF4-FFF2-40B4-BE49-F238E27FC236}">
              <a16:creationId xmlns:a16="http://schemas.microsoft.com/office/drawing/2014/main" id="{00000000-0008-0000-1600-00001B000000}"/>
            </a:ext>
          </a:extLst>
        </xdr:cNvPr>
        <xdr:cNvSpPr txBox="1"/>
      </xdr:nvSpPr>
      <xdr:spPr>
        <a:xfrm>
          <a:off x="6826012" y="409947"/>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3</xdr:col>
      <xdr:colOff>1150470</xdr:colOff>
      <xdr:row>0</xdr:row>
      <xdr:rowOff>410882</xdr:rowOff>
    </xdr:from>
    <xdr:to>
      <xdr:col>4</xdr:col>
      <xdr:colOff>1090706</xdr:colOff>
      <xdr:row>0</xdr:row>
      <xdr:rowOff>664882</xdr:rowOff>
    </xdr:to>
    <xdr:sp macro="[0]!go_to_NewsletterINA" textlink="">
      <xdr:nvSpPr>
        <xdr:cNvPr id="31" name="ui_nav_page_3_2">
          <a:extLst>
            <a:ext uri="{FF2B5EF4-FFF2-40B4-BE49-F238E27FC236}">
              <a16:creationId xmlns:a16="http://schemas.microsoft.com/office/drawing/2014/main" id="{00000000-0008-0000-1600-00001F000000}"/>
            </a:ext>
          </a:extLst>
        </xdr:cNvPr>
        <xdr:cNvSpPr txBox="1"/>
      </xdr:nvSpPr>
      <xdr:spPr>
        <a:xfrm>
          <a:off x="4646705" y="410882"/>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1128058</xdr:colOff>
      <xdr:row>0</xdr:row>
      <xdr:rowOff>403412</xdr:rowOff>
    </xdr:from>
    <xdr:to>
      <xdr:col>5</xdr:col>
      <xdr:colOff>1008529</xdr:colOff>
      <xdr:row>0</xdr:row>
      <xdr:rowOff>672352</xdr:rowOff>
    </xdr:to>
    <xdr:sp macro="[0]!go_to_NewsletterEN" textlink="">
      <xdr:nvSpPr>
        <xdr:cNvPr id="32" name="ui_nav_page_3_2">
          <a:extLst>
            <a:ext uri="{FF2B5EF4-FFF2-40B4-BE49-F238E27FC236}">
              <a16:creationId xmlns:a16="http://schemas.microsoft.com/office/drawing/2014/main" id="{00000000-0008-0000-1600-000020000000}"/>
            </a:ext>
          </a:extLst>
        </xdr:cNvPr>
        <xdr:cNvSpPr txBox="1"/>
      </xdr:nvSpPr>
      <xdr:spPr>
        <a:xfrm>
          <a:off x="5789705" y="403412"/>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18" name="EditDataset">
          <a:extLst>
            <a:ext uri="{FF2B5EF4-FFF2-40B4-BE49-F238E27FC236}">
              <a16:creationId xmlns:a16="http://schemas.microsoft.com/office/drawing/2014/main" id="{00000000-0008-0000-1600-000012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403412</xdr:colOff>
      <xdr:row>0</xdr:row>
      <xdr:rowOff>0</xdr:rowOff>
    </xdr:from>
    <xdr:to>
      <xdr:col>4</xdr:col>
      <xdr:colOff>418354</xdr:colOff>
      <xdr:row>0</xdr:row>
      <xdr:rowOff>231590</xdr:rowOff>
    </xdr:to>
    <xdr:sp macro="[0]!go_to_summary_template" textlink="">
      <xdr:nvSpPr>
        <xdr:cNvPr id="19" name="EditDataset">
          <a:extLst>
            <a:ext uri="{FF2B5EF4-FFF2-40B4-BE49-F238E27FC236}">
              <a16:creationId xmlns:a16="http://schemas.microsoft.com/office/drawing/2014/main" id="{00000000-0008-0000-1600-000013000000}"/>
            </a:ext>
          </a:extLst>
        </xdr:cNvPr>
        <xdr:cNvSpPr txBox="1"/>
      </xdr:nvSpPr>
      <xdr:spPr>
        <a:xfrm>
          <a:off x="2734236"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466165</xdr:colOff>
      <xdr:row>0</xdr:row>
      <xdr:rowOff>0</xdr:rowOff>
    </xdr:from>
    <xdr:to>
      <xdr:col>6</xdr:col>
      <xdr:colOff>440766</xdr:colOff>
      <xdr:row>0</xdr:row>
      <xdr:rowOff>228602</xdr:rowOff>
    </xdr:to>
    <xdr:sp macro="[0]!go_to_saved_summary" textlink="">
      <xdr:nvSpPr>
        <xdr:cNvPr id="26" name="EditDataset">
          <a:extLst>
            <a:ext uri="{FF2B5EF4-FFF2-40B4-BE49-F238E27FC236}">
              <a16:creationId xmlns:a16="http://schemas.microsoft.com/office/drawing/2014/main" id="{00000000-0008-0000-1600-00001A000000}"/>
            </a:ext>
          </a:extLst>
        </xdr:cNvPr>
        <xdr:cNvSpPr txBox="1"/>
      </xdr:nvSpPr>
      <xdr:spPr>
        <a:xfrm>
          <a:off x="5127812"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28" name="EditDataset">
          <a:extLst>
            <a:ext uri="{FF2B5EF4-FFF2-40B4-BE49-F238E27FC236}">
              <a16:creationId xmlns:a16="http://schemas.microsoft.com/office/drawing/2014/main" id="{00000000-0008-0000-1600-00001C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455706</xdr:colOff>
      <xdr:row>1</xdr:row>
      <xdr:rowOff>112058</xdr:rowOff>
    </xdr:from>
    <xdr:to>
      <xdr:col>4</xdr:col>
      <xdr:colOff>351118</xdr:colOff>
      <xdr:row>1</xdr:row>
      <xdr:rowOff>298823</xdr:rowOff>
    </xdr:to>
    <xdr:sp macro="[0]!format_table" textlink="">
      <xdr:nvSpPr>
        <xdr:cNvPr id="29" name="EditDataset">
          <a:extLst>
            <a:ext uri="{FF2B5EF4-FFF2-40B4-BE49-F238E27FC236}">
              <a16:creationId xmlns:a16="http://schemas.microsoft.com/office/drawing/2014/main" id="{00000000-0008-0000-1600-00001D000000}"/>
            </a:ext>
          </a:extLst>
        </xdr:cNvPr>
        <xdr:cNvSpPr txBox="1"/>
      </xdr:nvSpPr>
      <xdr:spPr>
        <a:xfrm>
          <a:off x="3951941" y="1128058"/>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52295</xdr:colOff>
      <xdr:row>2</xdr:row>
      <xdr:rowOff>112058</xdr:rowOff>
    </xdr:from>
    <xdr:to>
      <xdr:col>0</xdr:col>
      <xdr:colOff>1025713</xdr:colOff>
      <xdr:row>2</xdr:row>
      <xdr:rowOff>294938</xdr:rowOff>
    </xdr:to>
    <xdr:sp macro="[0]!back_to_top" textlink="">
      <xdr:nvSpPr>
        <xdr:cNvPr id="2" name="EditDataset">
          <a:extLst>
            <a:ext uri="{FF2B5EF4-FFF2-40B4-BE49-F238E27FC236}">
              <a16:creationId xmlns:a16="http://schemas.microsoft.com/office/drawing/2014/main" id="{00000000-0008-0000-1700-000002000000}"/>
            </a:ext>
          </a:extLst>
        </xdr:cNvPr>
        <xdr:cNvSpPr txBox="1"/>
      </xdr:nvSpPr>
      <xdr:spPr>
        <a:xfrm>
          <a:off x="52295" y="1128058"/>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191994</xdr:colOff>
      <xdr:row>2</xdr:row>
      <xdr:rowOff>104585</xdr:rowOff>
    </xdr:from>
    <xdr:to>
      <xdr:col>3</xdr:col>
      <xdr:colOff>366059</xdr:colOff>
      <xdr:row>2</xdr:row>
      <xdr:rowOff>291352</xdr:rowOff>
    </xdr:to>
    <xdr:sp macro="[0]!add_new_record_youtube" textlink="">
      <xdr:nvSpPr>
        <xdr:cNvPr id="3" name="EditDataset">
          <a:extLst>
            <a:ext uri="{FF2B5EF4-FFF2-40B4-BE49-F238E27FC236}">
              <a16:creationId xmlns:a16="http://schemas.microsoft.com/office/drawing/2014/main" id="{00000000-0008-0000-1700-000003000000}"/>
            </a:ext>
          </a:extLst>
        </xdr:cNvPr>
        <xdr:cNvSpPr txBox="1"/>
      </xdr:nvSpPr>
      <xdr:spPr>
        <a:xfrm>
          <a:off x="2522818" y="1120585"/>
          <a:ext cx="1339476" cy="186767"/>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1105274</xdr:colOff>
      <xdr:row>2</xdr:row>
      <xdr:rowOff>112057</xdr:rowOff>
    </xdr:from>
    <xdr:to>
      <xdr:col>2</xdr:col>
      <xdr:colOff>126999</xdr:colOff>
      <xdr:row>2</xdr:row>
      <xdr:rowOff>291354</xdr:rowOff>
    </xdr:to>
    <xdr:sp macro="[0]!go_to_last_record" textlink="">
      <xdr:nvSpPr>
        <xdr:cNvPr id="4" name="EditDataset">
          <a:extLst>
            <a:ext uri="{FF2B5EF4-FFF2-40B4-BE49-F238E27FC236}">
              <a16:creationId xmlns:a16="http://schemas.microsoft.com/office/drawing/2014/main" id="{00000000-0008-0000-1700-000004000000}"/>
            </a:ext>
          </a:extLst>
        </xdr:cNvPr>
        <xdr:cNvSpPr txBox="1"/>
      </xdr:nvSpPr>
      <xdr:spPr>
        <a:xfrm>
          <a:off x="1105274" y="1128057"/>
          <a:ext cx="1352549" cy="179297"/>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8</xdr:col>
      <xdr:colOff>703584</xdr:colOff>
      <xdr:row>0</xdr:row>
      <xdr:rowOff>444734</xdr:rowOff>
    </xdr:from>
    <xdr:to>
      <xdr:col>8</xdr:col>
      <xdr:colOff>3488763</xdr:colOff>
      <xdr:row>0</xdr:row>
      <xdr:rowOff>687294</xdr:rowOff>
    </xdr:to>
    <xdr:sp macro="[0]!go_to_SosMedStakeholders" textlink="">
      <xdr:nvSpPr>
        <xdr:cNvPr id="16" name="ui_nav_page_3_2">
          <a:extLst>
            <a:ext uri="{FF2B5EF4-FFF2-40B4-BE49-F238E27FC236}">
              <a16:creationId xmlns:a16="http://schemas.microsoft.com/office/drawing/2014/main" id="{00000000-0008-0000-1700-000010000000}"/>
            </a:ext>
          </a:extLst>
        </xdr:cNvPr>
        <xdr:cNvSpPr txBox="1"/>
      </xdr:nvSpPr>
      <xdr:spPr>
        <a:xfrm>
          <a:off x="10026878" y="444734"/>
          <a:ext cx="278517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7</xdr:col>
      <xdr:colOff>1088647</xdr:colOff>
      <xdr:row>0</xdr:row>
      <xdr:rowOff>414850</xdr:rowOff>
    </xdr:from>
    <xdr:to>
      <xdr:col>8</xdr:col>
      <xdr:colOff>711755</xdr:colOff>
      <xdr:row>0</xdr:row>
      <xdr:rowOff>689170</xdr:rowOff>
    </xdr:to>
    <xdr:sp macro="[0]!go_to_Podcast" textlink="">
      <xdr:nvSpPr>
        <xdr:cNvPr id="17" name="ui_nav_page_3_2">
          <a:extLst>
            <a:ext uri="{FF2B5EF4-FFF2-40B4-BE49-F238E27FC236}">
              <a16:creationId xmlns:a16="http://schemas.microsoft.com/office/drawing/2014/main" id="{00000000-0008-0000-1700-000011000000}"/>
            </a:ext>
          </a:extLst>
        </xdr:cNvPr>
        <xdr:cNvSpPr txBox="1"/>
      </xdr:nvSpPr>
      <xdr:spPr>
        <a:xfrm>
          <a:off x="9246529" y="414850"/>
          <a:ext cx="78852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398975</xdr:rowOff>
    </xdr:from>
    <xdr:to>
      <xdr:col>0</xdr:col>
      <xdr:colOff>612587</xdr:colOff>
      <xdr:row>0</xdr:row>
      <xdr:rowOff>649941</xdr:rowOff>
    </xdr:to>
    <xdr:sp macro="[0]!go_to_Website" textlink="">
      <xdr:nvSpPr>
        <xdr:cNvPr id="18" name="ui_nav_page_3_2">
          <a:extLst>
            <a:ext uri="{FF2B5EF4-FFF2-40B4-BE49-F238E27FC236}">
              <a16:creationId xmlns:a16="http://schemas.microsoft.com/office/drawing/2014/main" id="{00000000-0008-0000-1700-000012000000}"/>
            </a:ext>
          </a:extLst>
        </xdr:cNvPr>
        <xdr:cNvSpPr txBox="1"/>
      </xdr:nvSpPr>
      <xdr:spPr>
        <a:xfrm>
          <a:off x="0" y="398975"/>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395941</xdr:rowOff>
    </xdr:from>
    <xdr:to>
      <xdr:col>1</xdr:col>
      <xdr:colOff>281917</xdr:colOff>
      <xdr:row>0</xdr:row>
      <xdr:rowOff>657412</xdr:rowOff>
    </xdr:to>
    <xdr:sp macro="[0]!go_to_Facebook" textlink="">
      <xdr:nvSpPr>
        <xdr:cNvPr id="19" name="ui_nav_page_3_2">
          <a:extLst>
            <a:ext uri="{FF2B5EF4-FFF2-40B4-BE49-F238E27FC236}">
              <a16:creationId xmlns:a16="http://schemas.microsoft.com/office/drawing/2014/main" id="{00000000-0008-0000-1700-000013000000}"/>
            </a:ext>
          </a:extLst>
        </xdr:cNvPr>
        <xdr:cNvSpPr txBox="1"/>
      </xdr:nvSpPr>
      <xdr:spPr>
        <a:xfrm>
          <a:off x="620056" y="395941"/>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234992</xdr:colOff>
      <xdr:row>0</xdr:row>
      <xdr:rowOff>395941</xdr:rowOff>
    </xdr:from>
    <xdr:to>
      <xdr:col>1</xdr:col>
      <xdr:colOff>986117</xdr:colOff>
      <xdr:row>0</xdr:row>
      <xdr:rowOff>661847</xdr:rowOff>
    </xdr:to>
    <xdr:sp macro="[0]!go_to_Twitter" textlink="">
      <xdr:nvSpPr>
        <xdr:cNvPr id="20" name="ui_nav_page_3_2">
          <a:extLst>
            <a:ext uri="{FF2B5EF4-FFF2-40B4-BE49-F238E27FC236}">
              <a16:creationId xmlns:a16="http://schemas.microsoft.com/office/drawing/2014/main" id="{00000000-0008-0000-1700-000014000000}"/>
            </a:ext>
          </a:extLst>
        </xdr:cNvPr>
        <xdr:cNvSpPr txBox="1"/>
      </xdr:nvSpPr>
      <xdr:spPr>
        <a:xfrm>
          <a:off x="1400404" y="395941"/>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395941</xdr:rowOff>
    </xdr:from>
    <xdr:to>
      <xdr:col>2</xdr:col>
      <xdr:colOff>757371</xdr:colOff>
      <xdr:row>0</xdr:row>
      <xdr:rowOff>670261</xdr:rowOff>
    </xdr:to>
    <xdr:sp macro="[0]!go_to_Instagram" textlink="">
      <xdr:nvSpPr>
        <xdr:cNvPr id="21" name="ui_nav_page_3_2">
          <a:extLst>
            <a:ext uri="{FF2B5EF4-FFF2-40B4-BE49-F238E27FC236}">
              <a16:creationId xmlns:a16="http://schemas.microsoft.com/office/drawing/2014/main" id="{00000000-0008-0000-1700-000015000000}"/>
            </a:ext>
          </a:extLst>
        </xdr:cNvPr>
        <xdr:cNvSpPr txBox="1"/>
      </xdr:nvSpPr>
      <xdr:spPr>
        <a:xfrm>
          <a:off x="2173795" y="395941"/>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752195</xdr:colOff>
      <xdr:row>0</xdr:row>
      <xdr:rowOff>403411</xdr:rowOff>
    </xdr:from>
    <xdr:to>
      <xdr:col>3</xdr:col>
      <xdr:colOff>343647</xdr:colOff>
      <xdr:row>0</xdr:row>
      <xdr:rowOff>679823</xdr:rowOff>
    </xdr:to>
    <xdr:sp macro="[0]!go_to_LinkedIN" textlink="">
      <xdr:nvSpPr>
        <xdr:cNvPr id="22" name="ui_nav_page_3_2">
          <a:extLst>
            <a:ext uri="{FF2B5EF4-FFF2-40B4-BE49-F238E27FC236}">
              <a16:creationId xmlns:a16="http://schemas.microsoft.com/office/drawing/2014/main" id="{00000000-0008-0000-1700-000016000000}"/>
            </a:ext>
          </a:extLst>
        </xdr:cNvPr>
        <xdr:cNvSpPr txBox="1"/>
      </xdr:nvSpPr>
      <xdr:spPr>
        <a:xfrm>
          <a:off x="3083019" y="403411"/>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380998</xdr:colOff>
      <xdr:row>0</xdr:row>
      <xdr:rowOff>395941</xdr:rowOff>
    </xdr:from>
    <xdr:to>
      <xdr:col>3</xdr:col>
      <xdr:colOff>1066846</xdr:colOff>
      <xdr:row>0</xdr:row>
      <xdr:rowOff>702235</xdr:rowOff>
    </xdr:to>
    <xdr:sp macro="[0]!go_to_Youtube" textlink="">
      <xdr:nvSpPr>
        <xdr:cNvPr id="23" name="ui_nav_page_3_2">
          <a:extLst>
            <a:ext uri="{FF2B5EF4-FFF2-40B4-BE49-F238E27FC236}">
              <a16:creationId xmlns:a16="http://schemas.microsoft.com/office/drawing/2014/main" id="{00000000-0008-0000-1700-000017000000}"/>
            </a:ext>
          </a:extLst>
        </xdr:cNvPr>
        <xdr:cNvSpPr txBox="1"/>
      </xdr:nvSpPr>
      <xdr:spPr>
        <a:xfrm>
          <a:off x="3877233" y="395941"/>
          <a:ext cx="685848" cy="306294"/>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YOUTUBE</a:t>
          </a:r>
        </a:p>
      </xdr:txBody>
    </xdr:sp>
    <xdr:clientData/>
  </xdr:twoCellAnchor>
  <xdr:twoCellAnchor>
    <xdr:from>
      <xdr:col>5</xdr:col>
      <xdr:colOff>998953</xdr:colOff>
      <xdr:row>0</xdr:row>
      <xdr:rowOff>409947</xdr:rowOff>
    </xdr:from>
    <xdr:to>
      <xdr:col>6</xdr:col>
      <xdr:colOff>747941</xdr:colOff>
      <xdr:row>0</xdr:row>
      <xdr:rowOff>684267</xdr:rowOff>
    </xdr:to>
    <xdr:sp macro="[0]!go_to_PaperCIPS" textlink="">
      <xdr:nvSpPr>
        <xdr:cNvPr id="24" name="ui_nav_page_3_2">
          <a:extLst>
            <a:ext uri="{FF2B5EF4-FFF2-40B4-BE49-F238E27FC236}">
              <a16:creationId xmlns:a16="http://schemas.microsoft.com/office/drawing/2014/main" id="{00000000-0008-0000-1700-000018000000}"/>
            </a:ext>
          </a:extLst>
        </xdr:cNvPr>
        <xdr:cNvSpPr txBox="1"/>
      </xdr:nvSpPr>
      <xdr:spPr>
        <a:xfrm>
          <a:off x="6826012" y="409947"/>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6</xdr:col>
      <xdr:colOff>747522</xdr:colOff>
      <xdr:row>0</xdr:row>
      <xdr:rowOff>410881</xdr:rowOff>
    </xdr:from>
    <xdr:to>
      <xdr:col>7</xdr:col>
      <xdr:colOff>496511</xdr:colOff>
      <xdr:row>0</xdr:row>
      <xdr:rowOff>685201</xdr:rowOff>
    </xdr:to>
    <xdr:sp macro="[0]!go_to_PaperNeliti" textlink="">
      <xdr:nvSpPr>
        <xdr:cNvPr id="25" name="ui_nav_page_3_2">
          <a:extLst>
            <a:ext uri="{FF2B5EF4-FFF2-40B4-BE49-F238E27FC236}">
              <a16:creationId xmlns:a16="http://schemas.microsoft.com/office/drawing/2014/main" id="{00000000-0008-0000-1700-000019000000}"/>
            </a:ext>
          </a:extLst>
        </xdr:cNvPr>
        <xdr:cNvSpPr txBox="1"/>
      </xdr:nvSpPr>
      <xdr:spPr>
        <a:xfrm>
          <a:off x="7739993" y="410881"/>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7</xdr:col>
      <xdr:colOff>491326</xdr:colOff>
      <xdr:row>0</xdr:row>
      <xdr:rowOff>395941</xdr:rowOff>
    </xdr:from>
    <xdr:to>
      <xdr:col>8</xdr:col>
      <xdr:colOff>7470</xdr:colOff>
      <xdr:row>0</xdr:row>
      <xdr:rowOff>713676</xdr:rowOff>
    </xdr:to>
    <xdr:sp macro="[0]!go_to_Video" textlink="">
      <xdr:nvSpPr>
        <xdr:cNvPr id="26" name="ui_nav_page_3_2">
          <a:extLst>
            <a:ext uri="{FF2B5EF4-FFF2-40B4-BE49-F238E27FC236}">
              <a16:creationId xmlns:a16="http://schemas.microsoft.com/office/drawing/2014/main" id="{00000000-0008-0000-1700-00001A000000}"/>
            </a:ext>
          </a:extLst>
        </xdr:cNvPr>
        <xdr:cNvSpPr txBox="1"/>
      </xdr:nvSpPr>
      <xdr:spPr>
        <a:xfrm>
          <a:off x="8649208" y="395941"/>
          <a:ext cx="68155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3</xdr:col>
      <xdr:colOff>1150470</xdr:colOff>
      <xdr:row>0</xdr:row>
      <xdr:rowOff>410882</xdr:rowOff>
    </xdr:from>
    <xdr:to>
      <xdr:col>4</xdr:col>
      <xdr:colOff>1090706</xdr:colOff>
      <xdr:row>0</xdr:row>
      <xdr:rowOff>664882</xdr:rowOff>
    </xdr:to>
    <xdr:sp macro="[0]!go_to_NewsletterINA" textlink="">
      <xdr:nvSpPr>
        <xdr:cNvPr id="27" name="ui_nav_page_3_2">
          <a:extLst>
            <a:ext uri="{FF2B5EF4-FFF2-40B4-BE49-F238E27FC236}">
              <a16:creationId xmlns:a16="http://schemas.microsoft.com/office/drawing/2014/main" id="{00000000-0008-0000-1700-00001B000000}"/>
            </a:ext>
          </a:extLst>
        </xdr:cNvPr>
        <xdr:cNvSpPr txBox="1"/>
      </xdr:nvSpPr>
      <xdr:spPr>
        <a:xfrm>
          <a:off x="4646705" y="410882"/>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1128058</xdr:colOff>
      <xdr:row>0</xdr:row>
      <xdr:rowOff>403412</xdr:rowOff>
    </xdr:from>
    <xdr:to>
      <xdr:col>5</xdr:col>
      <xdr:colOff>1008529</xdr:colOff>
      <xdr:row>0</xdr:row>
      <xdr:rowOff>672352</xdr:rowOff>
    </xdr:to>
    <xdr:sp macro="[0]!go_to_NewsletterEN" textlink="">
      <xdr:nvSpPr>
        <xdr:cNvPr id="28" name="ui_nav_page_3_2">
          <a:extLst>
            <a:ext uri="{FF2B5EF4-FFF2-40B4-BE49-F238E27FC236}">
              <a16:creationId xmlns:a16="http://schemas.microsoft.com/office/drawing/2014/main" id="{00000000-0008-0000-1700-00001C000000}"/>
            </a:ext>
          </a:extLst>
        </xdr:cNvPr>
        <xdr:cNvSpPr txBox="1"/>
      </xdr:nvSpPr>
      <xdr:spPr>
        <a:xfrm>
          <a:off x="5789705" y="403412"/>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29" name="EditDataset">
          <a:extLst>
            <a:ext uri="{FF2B5EF4-FFF2-40B4-BE49-F238E27FC236}">
              <a16:creationId xmlns:a16="http://schemas.microsoft.com/office/drawing/2014/main" id="{00000000-0008-0000-1700-00001D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410883</xdr:colOff>
      <xdr:row>0</xdr:row>
      <xdr:rowOff>0</xdr:rowOff>
    </xdr:from>
    <xdr:to>
      <xdr:col>4</xdr:col>
      <xdr:colOff>425825</xdr:colOff>
      <xdr:row>0</xdr:row>
      <xdr:rowOff>231590</xdr:rowOff>
    </xdr:to>
    <xdr:sp macro="[0]!go_to_summary_template" textlink="">
      <xdr:nvSpPr>
        <xdr:cNvPr id="30" name="EditDataset">
          <a:extLst>
            <a:ext uri="{FF2B5EF4-FFF2-40B4-BE49-F238E27FC236}">
              <a16:creationId xmlns:a16="http://schemas.microsoft.com/office/drawing/2014/main" id="{00000000-0008-0000-1700-00001E000000}"/>
            </a:ext>
          </a:extLst>
        </xdr:cNvPr>
        <xdr:cNvSpPr txBox="1"/>
      </xdr:nvSpPr>
      <xdr:spPr>
        <a:xfrm>
          <a:off x="2741707"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496048</xdr:colOff>
      <xdr:row>0</xdr:row>
      <xdr:rowOff>0</xdr:rowOff>
    </xdr:from>
    <xdr:to>
      <xdr:col>6</xdr:col>
      <xdr:colOff>470649</xdr:colOff>
      <xdr:row>0</xdr:row>
      <xdr:rowOff>228602</xdr:rowOff>
    </xdr:to>
    <xdr:sp macro="[0]!go_to_saved_summary" textlink="">
      <xdr:nvSpPr>
        <xdr:cNvPr id="31" name="EditDataset">
          <a:extLst>
            <a:ext uri="{FF2B5EF4-FFF2-40B4-BE49-F238E27FC236}">
              <a16:creationId xmlns:a16="http://schemas.microsoft.com/office/drawing/2014/main" id="{00000000-0008-0000-1700-00001F000000}"/>
            </a:ext>
          </a:extLst>
        </xdr:cNvPr>
        <xdr:cNvSpPr txBox="1"/>
      </xdr:nvSpPr>
      <xdr:spPr>
        <a:xfrm>
          <a:off x="5157695"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32" name="EditDataset">
          <a:extLst>
            <a:ext uri="{FF2B5EF4-FFF2-40B4-BE49-F238E27FC236}">
              <a16:creationId xmlns:a16="http://schemas.microsoft.com/office/drawing/2014/main" id="{00000000-0008-0000-1700-000020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440765</xdr:colOff>
      <xdr:row>2</xdr:row>
      <xdr:rowOff>104588</xdr:rowOff>
    </xdr:from>
    <xdr:to>
      <xdr:col>4</xdr:col>
      <xdr:colOff>336177</xdr:colOff>
      <xdr:row>2</xdr:row>
      <xdr:rowOff>291353</xdr:rowOff>
    </xdr:to>
    <xdr:sp macro="[0]!format_table" textlink="">
      <xdr:nvSpPr>
        <xdr:cNvPr id="33" name="EditDataset">
          <a:extLst>
            <a:ext uri="{FF2B5EF4-FFF2-40B4-BE49-F238E27FC236}">
              <a16:creationId xmlns:a16="http://schemas.microsoft.com/office/drawing/2014/main" id="{00000000-0008-0000-1700-000021000000}"/>
            </a:ext>
          </a:extLst>
        </xdr:cNvPr>
        <xdr:cNvSpPr txBox="1"/>
      </xdr:nvSpPr>
      <xdr:spPr>
        <a:xfrm>
          <a:off x="3937000" y="1120588"/>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twoCellAnchor editAs="oneCell">
    <xdr:from>
      <xdr:col>5</xdr:col>
      <xdr:colOff>1023471</xdr:colOff>
      <xdr:row>1</xdr:row>
      <xdr:rowOff>82176</xdr:rowOff>
    </xdr:from>
    <xdr:to>
      <xdr:col>6</xdr:col>
      <xdr:colOff>77651</xdr:colOff>
      <xdr:row>1</xdr:row>
      <xdr:rowOff>298822</xdr:rowOff>
    </xdr:to>
    <xdr:pic macro="[0]!reset_youtube_view">
      <xdr:nvPicPr>
        <xdr:cNvPr id="34" name="Graphic 33" descr="Repeat with solid fill">
          <a:extLst>
            <a:ext uri="{FF2B5EF4-FFF2-40B4-BE49-F238E27FC236}">
              <a16:creationId xmlns:a16="http://schemas.microsoft.com/office/drawing/2014/main" id="{00000000-0008-0000-1700-00002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75824" y="1098176"/>
          <a:ext cx="204651" cy="21664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97118</xdr:colOff>
      <xdr:row>1</xdr:row>
      <xdr:rowOff>97116</xdr:rowOff>
    </xdr:from>
    <xdr:to>
      <xdr:col>0</xdr:col>
      <xdr:colOff>1070536</xdr:colOff>
      <xdr:row>1</xdr:row>
      <xdr:rowOff>298823</xdr:rowOff>
    </xdr:to>
    <xdr:sp macro="[0]!back_to_top" textlink="">
      <xdr:nvSpPr>
        <xdr:cNvPr id="2" name="EditDataset">
          <a:extLst>
            <a:ext uri="{FF2B5EF4-FFF2-40B4-BE49-F238E27FC236}">
              <a16:creationId xmlns:a16="http://schemas.microsoft.com/office/drawing/2014/main" id="{00000000-0008-0000-1800-000002000000}"/>
            </a:ext>
          </a:extLst>
        </xdr:cNvPr>
        <xdr:cNvSpPr txBox="1"/>
      </xdr:nvSpPr>
      <xdr:spPr>
        <a:xfrm>
          <a:off x="97118" y="1113116"/>
          <a:ext cx="973418" cy="201707"/>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191995</xdr:colOff>
      <xdr:row>1</xdr:row>
      <xdr:rowOff>104585</xdr:rowOff>
    </xdr:from>
    <xdr:to>
      <xdr:col>3</xdr:col>
      <xdr:colOff>366060</xdr:colOff>
      <xdr:row>1</xdr:row>
      <xdr:rowOff>291352</xdr:rowOff>
    </xdr:to>
    <xdr:sp macro="[0]!add_new_record_newsletterina" textlink="">
      <xdr:nvSpPr>
        <xdr:cNvPr id="3" name="EditDataset">
          <a:extLst>
            <a:ext uri="{FF2B5EF4-FFF2-40B4-BE49-F238E27FC236}">
              <a16:creationId xmlns:a16="http://schemas.microsoft.com/office/drawing/2014/main" id="{00000000-0008-0000-1800-000003000000}"/>
            </a:ext>
          </a:extLst>
        </xdr:cNvPr>
        <xdr:cNvSpPr txBox="1"/>
      </xdr:nvSpPr>
      <xdr:spPr>
        <a:xfrm>
          <a:off x="2522819" y="1120585"/>
          <a:ext cx="1339476" cy="186767"/>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1120215</xdr:colOff>
      <xdr:row>1</xdr:row>
      <xdr:rowOff>104586</xdr:rowOff>
    </xdr:from>
    <xdr:to>
      <xdr:col>2</xdr:col>
      <xdr:colOff>141940</xdr:colOff>
      <xdr:row>1</xdr:row>
      <xdr:rowOff>291353</xdr:rowOff>
    </xdr:to>
    <xdr:sp macro="[0]!go_to_last_record" textlink="">
      <xdr:nvSpPr>
        <xdr:cNvPr id="4" name="EditDataset">
          <a:extLst>
            <a:ext uri="{FF2B5EF4-FFF2-40B4-BE49-F238E27FC236}">
              <a16:creationId xmlns:a16="http://schemas.microsoft.com/office/drawing/2014/main" id="{00000000-0008-0000-1800-000004000000}"/>
            </a:ext>
          </a:extLst>
        </xdr:cNvPr>
        <xdr:cNvSpPr txBox="1"/>
      </xdr:nvSpPr>
      <xdr:spPr>
        <a:xfrm>
          <a:off x="1120215" y="1120586"/>
          <a:ext cx="1352549" cy="186767"/>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0</xdr:col>
      <xdr:colOff>0</xdr:colOff>
      <xdr:row>0</xdr:row>
      <xdr:rowOff>406446</xdr:rowOff>
    </xdr:from>
    <xdr:to>
      <xdr:col>0</xdr:col>
      <xdr:colOff>612587</xdr:colOff>
      <xdr:row>0</xdr:row>
      <xdr:rowOff>657412</xdr:rowOff>
    </xdr:to>
    <xdr:sp macro="[0]!go_to_Website" textlink="">
      <xdr:nvSpPr>
        <xdr:cNvPr id="16" name="ui_nav_page_3_2">
          <a:extLst>
            <a:ext uri="{FF2B5EF4-FFF2-40B4-BE49-F238E27FC236}">
              <a16:creationId xmlns:a16="http://schemas.microsoft.com/office/drawing/2014/main" id="{00000000-0008-0000-1800-000010000000}"/>
            </a:ext>
          </a:extLst>
        </xdr:cNvPr>
        <xdr:cNvSpPr txBox="1"/>
      </xdr:nvSpPr>
      <xdr:spPr>
        <a:xfrm>
          <a:off x="0" y="406446"/>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403412</xdr:rowOff>
    </xdr:from>
    <xdr:to>
      <xdr:col>1</xdr:col>
      <xdr:colOff>281917</xdr:colOff>
      <xdr:row>0</xdr:row>
      <xdr:rowOff>664883</xdr:rowOff>
    </xdr:to>
    <xdr:sp macro="[0]!go_to_Facebook" textlink="">
      <xdr:nvSpPr>
        <xdr:cNvPr id="17" name="ui_nav_page_3_2">
          <a:extLst>
            <a:ext uri="{FF2B5EF4-FFF2-40B4-BE49-F238E27FC236}">
              <a16:creationId xmlns:a16="http://schemas.microsoft.com/office/drawing/2014/main" id="{00000000-0008-0000-1800-000011000000}"/>
            </a:ext>
          </a:extLst>
        </xdr:cNvPr>
        <xdr:cNvSpPr txBox="1"/>
      </xdr:nvSpPr>
      <xdr:spPr>
        <a:xfrm>
          <a:off x="620056" y="403412"/>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234992</xdr:colOff>
      <xdr:row>0</xdr:row>
      <xdr:rowOff>403412</xdr:rowOff>
    </xdr:from>
    <xdr:to>
      <xdr:col>1</xdr:col>
      <xdr:colOff>986117</xdr:colOff>
      <xdr:row>0</xdr:row>
      <xdr:rowOff>669318</xdr:rowOff>
    </xdr:to>
    <xdr:sp macro="[0]!go_to_Twitter" textlink="">
      <xdr:nvSpPr>
        <xdr:cNvPr id="18" name="ui_nav_page_3_2">
          <a:extLst>
            <a:ext uri="{FF2B5EF4-FFF2-40B4-BE49-F238E27FC236}">
              <a16:creationId xmlns:a16="http://schemas.microsoft.com/office/drawing/2014/main" id="{00000000-0008-0000-1800-000012000000}"/>
            </a:ext>
          </a:extLst>
        </xdr:cNvPr>
        <xdr:cNvSpPr txBox="1"/>
      </xdr:nvSpPr>
      <xdr:spPr>
        <a:xfrm>
          <a:off x="1400404" y="403412"/>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403412</xdr:rowOff>
    </xdr:from>
    <xdr:to>
      <xdr:col>2</xdr:col>
      <xdr:colOff>757371</xdr:colOff>
      <xdr:row>0</xdr:row>
      <xdr:rowOff>677732</xdr:rowOff>
    </xdr:to>
    <xdr:sp macro="[0]!go_to_Instagram" textlink="">
      <xdr:nvSpPr>
        <xdr:cNvPr id="19" name="ui_nav_page_3_2">
          <a:extLst>
            <a:ext uri="{FF2B5EF4-FFF2-40B4-BE49-F238E27FC236}">
              <a16:creationId xmlns:a16="http://schemas.microsoft.com/office/drawing/2014/main" id="{00000000-0008-0000-1800-000013000000}"/>
            </a:ext>
          </a:extLst>
        </xdr:cNvPr>
        <xdr:cNvSpPr txBox="1"/>
      </xdr:nvSpPr>
      <xdr:spPr>
        <a:xfrm>
          <a:off x="2173795" y="403412"/>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752195</xdr:colOff>
      <xdr:row>0</xdr:row>
      <xdr:rowOff>410882</xdr:rowOff>
    </xdr:from>
    <xdr:to>
      <xdr:col>3</xdr:col>
      <xdr:colOff>343647</xdr:colOff>
      <xdr:row>0</xdr:row>
      <xdr:rowOff>687294</xdr:rowOff>
    </xdr:to>
    <xdr:sp macro="[0]!go_to_LinkedIN" textlink="">
      <xdr:nvSpPr>
        <xdr:cNvPr id="20" name="ui_nav_page_3_2">
          <a:extLst>
            <a:ext uri="{FF2B5EF4-FFF2-40B4-BE49-F238E27FC236}">
              <a16:creationId xmlns:a16="http://schemas.microsoft.com/office/drawing/2014/main" id="{00000000-0008-0000-1800-000014000000}"/>
            </a:ext>
          </a:extLst>
        </xdr:cNvPr>
        <xdr:cNvSpPr txBox="1"/>
      </xdr:nvSpPr>
      <xdr:spPr>
        <a:xfrm>
          <a:off x="3083019" y="410882"/>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380998</xdr:colOff>
      <xdr:row>0</xdr:row>
      <xdr:rowOff>403412</xdr:rowOff>
    </xdr:from>
    <xdr:to>
      <xdr:col>3</xdr:col>
      <xdr:colOff>1066846</xdr:colOff>
      <xdr:row>0</xdr:row>
      <xdr:rowOff>709706</xdr:rowOff>
    </xdr:to>
    <xdr:sp macro="[0]!go_to_Youtube" textlink="">
      <xdr:nvSpPr>
        <xdr:cNvPr id="21" name="ui_nav_page_3_2">
          <a:extLst>
            <a:ext uri="{FF2B5EF4-FFF2-40B4-BE49-F238E27FC236}">
              <a16:creationId xmlns:a16="http://schemas.microsoft.com/office/drawing/2014/main" id="{00000000-0008-0000-1800-000015000000}"/>
            </a:ext>
          </a:extLst>
        </xdr:cNvPr>
        <xdr:cNvSpPr txBox="1"/>
      </xdr:nvSpPr>
      <xdr:spPr>
        <a:xfrm>
          <a:off x="3877233" y="403412"/>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8</xdr:col>
      <xdr:colOff>725996</xdr:colOff>
      <xdr:row>0</xdr:row>
      <xdr:rowOff>452205</xdr:rowOff>
    </xdr:from>
    <xdr:to>
      <xdr:col>8</xdr:col>
      <xdr:colOff>3264645</xdr:colOff>
      <xdr:row>0</xdr:row>
      <xdr:rowOff>694765</xdr:rowOff>
    </xdr:to>
    <xdr:sp macro="[0]!go_to_SosMedStakeholders" textlink="">
      <xdr:nvSpPr>
        <xdr:cNvPr id="22" name="ui_nav_page_3_2">
          <a:extLst>
            <a:ext uri="{FF2B5EF4-FFF2-40B4-BE49-F238E27FC236}">
              <a16:creationId xmlns:a16="http://schemas.microsoft.com/office/drawing/2014/main" id="{00000000-0008-0000-1800-000016000000}"/>
            </a:ext>
          </a:extLst>
        </xdr:cNvPr>
        <xdr:cNvSpPr txBox="1"/>
      </xdr:nvSpPr>
      <xdr:spPr>
        <a:xfrm>
          <a:off x="10049290" y="452205"/>
          <a:ext cx="253864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5</xdr:col>
      <xdr:colOff>998953</xdr:colOff>
      <xdr:row>0</xdr:row>
      <xdr:rowOff>417418</xdr:rowOff>
    </xdr:from>
    <xdr:to>
      <xdr:col>6</xdr:col>
      <xdr:colOff>747941</xdr:colOff>
      <xdr:row>0</xdr:row>
      <xdr:rowOff>691738</xdr:rowOff>
    </xdr:to>
    <xdr:sp macro="[0]!go_to_PaperCIPS" textlink="">
      <xdr:nvSpPr>
        <xdr:cNvPr id="23" name="ui_nav_page_3_2">
          <a:extLst>
            <a:ext uri="{FF2B5EF4-FFF2-40B4-BE49-F238E27FC236}">
              <a16:creationId xmlns:a16="http://schemas.microsoft.com/office/drawing/2014/main" id="{00000000-0008-0000-1800-000017000000}"/>
            </a:ext>
          </a:extLst>
        </xdr:cNvPr>
        <xdr:cNvSpPr txBox="1"/>
      </xdr:nvSpPr>
      <xdr:spPr>
        <a:xfrm>
          <a:off x="6826012" y="417418"/>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6</xdr:col>
      <xdr:colOff>747522</xdr:colOff>
      <xdr:row>0</xdr:row>
      <xdr:rowOff>418352</xdr:rowOff>
    </xdr:from>
    <xdr:to>
      <xdr:col>7</xdr:col>
      <xdr:colOff>496511</xdr:colOff>
      <xdr:row>0</xdr:row>
      <xdr:rowOff>692672</xdr:rowOff>
    </xdr:to>
    <xdr:sp macro="[0]!go_to_PaperNeliti" textlink="">
      <xdr:nvSpPr>
        <xdr:cNvPr id="24" name="ui_nav_page_3_2">
          <a:extLst>
            <a:ext uri="{FF2B5EF4-FFF2-40B4-BE49-F238E27FC236}">
              <a16:creationId xmlns:a16="http://schemas.microsoft.com/office/drawing/2014/main" id="{00000000-0008-0000-1800-000018000000}"/>
            </a:ext>
          </a:extLst>
        </xdr:cNvPr>
        <xdr:cNvSpPr txBox="1"/>
      </xdr:nvSpPr>
      <xdr:spPr>
        <a:xfrm>
          <a:off x="7739993" y="418352"/>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7</xdr:col>
      <xdr:colOff>491326</xdr:colOff>
      <xdr:row>0</xdr:row>
      <xdr:rowOff>403412</xdr:rowOff>
    </xdr:from>
    <xdr:to>
      <xdr:col>8</xdr:col>
      <xdr:colOff>7470</xdr:colOff>
      <xdr:row>0</xdr:row>
      <xdr:rowOff>721147</xdr:rowOff>
    </xdr:to>
    <xdr:sp macro="[0]!go_to_Video" textlink="">
      <xdr:nvSpPr>
        <xdr:cNvPr id="25" name="ui_nav_page_3_2">
          <a:extLst>
            <a:ext uri="{FF2B5EF4-FFF2-40B4-BE49-F238E27FC236}">
              <a16:creationId xmlns:a16="http://schemas.microsoft.com/office/drawing/2014/main" id="{00000000-0008-0000-1800-000019000000}"/>
            </a:ext>
          </a:extLst>
        </xdr:cNvPr>
        <xdr:cNvSpPr txBox="1"/>
      </xdr:nvSpPr>
      <xdr:spPr>
        <a:xfrm>
          <a:off x="8649208" y="403412"/>
          <a:ext cx="68155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7</xdr:col>
      <xdr:colOff>1030002</xdr:colOff>
      <xdr:row>0</xdr:row>
      <xdr:rowOff>422320</xdr:rowOff>
    </xdr:from>
    <xdr:to>
      <xdr:col>8</xdr:col>
      <xdr:colOff>778990</xdr:colOff>
      <xdr:row>0</xdr:row>
      <xdr:rowOff>696640</xdr:rowOff>
    </xdr:to>
    <xdr:sp macro="[0]!go_to_Podcast" textlink="">
      <xdr:nvSpPr>
        <xdr:cNvPr id="26" name="ui_nav_page_3_2">
          <a:extLst>
            <a:ext uri="{FF2B5EF4-FFF2-40B4-BE49-F238E27FC236}">
              <a16:creationId xmlns:a16="http://schemas.microsoft.com/office/drawing/2014/main" id="{00000000-0008-0000-1800-00001A000000}"/>
            </a:ext>
          </a:extLst>
        </xdr:cNvPr>
        <xdr:cNvSpPr txBox="1"/>
      </xdr:nvSpPr>
      <xdr:spPr>
        <a:xfrm>
          <a:off x="9187884" y="422320"/>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3</xdr:col>
      <xdr:colOff>1150470</xdr:colOff>
      <xdr:row>0</xdr:row>
      <xdr:rowOff>418353</xdr:rowOff>
    </xdr:from>
    <xdr:to>
      <xdr:col>4</xdr:col>
      <xdr:colOff>1090706</xdr:colOff>
      <xdr:row>0</xdr:row>
      <xdr:rowOff>672353</xdr:rowOff>
    </xdr:to>
    <xdr:sp macro="[0]!go_to_NewsletterINA" textlink="">
      <xdr:nvSpPr>
        <xdr:cNvPr id="27" name="ui_nav_page_3_2">
          <a:extLst>
            <a:ext uri="{FF2B5EF4-FFF2-40B4-BE49-F238E27FC236}">
              <a16:creationId xmlns:a16="http://schemas.microsoft.com/office/drawing/2014/main" id="{00000000-0008-0000-1800-00001B000000}"/>
            </a:ext>
          </a:extLst>
        </xdr:cNvPr>
        <xdr:cNvSpPr txBox="1"/>
      </xdr:nvSpPr>
      <xdr:spPr>
        <a:xfrm>
          <a:off x="4646705" y="418353"/>
          <a:ext cx="1105648" cy="25400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NEWSLETTER</a:t>
          </a:r>
          <a:r>
            <a:rPr lang="en-GB" sz="1000" b="1" baseline="0">
              <a:solidFill>
                <a:srgbClr val="800000"/>
              </a:solidFill>
            </a:rPr>
            <a:t> INA</a:t>
          </a:r>
          <a:endParaRPr lang="en-GB" sz="1000" b="1">
            <a:solidFill>
              <a:srgbClr val="800000"/>
            </a:solidFill>
          </a:endParaRPr>
        </a:p>
      </xdr:txBody>
    </xdr:sp>
    <xdr:clientData/>
  </xdr:twoCellAnchor>
  <xdr:twoCellAnchor>
    <xdr:from>
      <xdr:col>4</xdr:col>
      <xdr:colOff>1128058</xdr:colOff>
      <xdr:row>0</xdr:row>
      <xdr:rowOff>410883</xdr:rowOff>
    </xdr:from>
    <xdr:to>
      <xdr:col>5</xdr:col>
      <xdr:colOff>1008529</xdr:colOff>
      <xdr:row>0</xdr:row>
      <xdr:rowOff>679823</xdr:rowOff>
    </xdr:to>
    <xdr:sp macro="[0]!go_to_NewsletterEN" textlink="">
      <xdr:nvSpPr>
        <xdr:cNvPr id="28" name="ui_nav_page_3_2">
          <a:extLst>
            <a:ext uri="{FF2B5EF4-FFF2-40B4-BE49-F238E27FC236}">
              <a16:creationId xmlns:a16="http://schemas.microsoft.com/office/drawing/2014/main" id="{00000000-0008-0000-1800-00001C000000}"/>
            </a:ext>
          </a:extLst>
        </xdr:cNvPr>
        <xdr:cNvSpPr txBox="1"/>
      </xdr:nvSpPr>
      <xdr:spPr>
        <a:xfrm>
          <a:off x="5789705" y="410883"/>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29" name="EditDataset">
          <a:extLst>
            <a:ext uri="{FF2B5EF4-FFF2-40B4-BE49-F238E27FC236}">
              <a16:creationId xmlns:a16="http://schemas.microsoft.com/office/drawing/2014/main" id="{00000000-0008-0000-1800-00001D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410883</xdr:colOff>
      <xdr:row>0</xdr:row>
      <xdr:rowOff>0</xdr:rowOff>
    </xdr:from>
    <xdr:to>
      <xdr:col>4</xdr:col>
      <xdr:colOff>425825</xdr:colOff>
      <xdr:row>0</xdr:row>
      <xdr:rowOff>231590</xdr:rowOff>
    </xdr:to>
    <xdr:sp macro="[0]!go_to_summary_template" textlink="">
      <xdr:nvSpPr>
        <xdr:cNvPr id="30" name="EditDataset">
          <a:extLst>
            <a:ext uri="{FF2B5EF4-FFF2-40B4-BE49-F238E27FC236}">
              <a16:creationId xmlns:a16="http://schemas.microsoft.com/office/drawing/2014/main" id="{00000000-0008-0000-1800-00001E000000}"/>
            </a:ext>
          </a:extLst>
        </xdr:cNvPr>
        <xdr:cNvSpPr txBox="1"/>
      </xdr:nvSpPr>
      <xdr:spPr>
        <a:xfrm>
          <a:off x="2741707"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503519</xdr:colOff>
      <xdr:row>0</xdr:row>
      <xdr:rowOff>0</xdr:rowOff>
    </xdr:from>
    <xdr:to>
      <xdr:col>6</xdr:col>
      <xdr:colOff>478120</xdr:colOff>
      <xdr:row>0</xdr:row>
      <xdr:rowOff>228602</xdr:rowOff>
    </xdr:to>
    <xdr:sp macro="[0]!go_to_saved_summary" textlink="">
      <xdr:nvSpPr>
        <xdr:cNvPr id="31" name="EditDataset">
          <a:extLst>
            <a:ext uri="{FF2B5EF4-FFF2-40B4-BE49-F238E27FC236}">
              <a16:creationId xmlns:a16="http://schemas.microsoft.com/office/drawing/2014/main" id="{00000000-0008-0000-1800-00001F000000}"/>
            </a:ext>
          </a:extLst>
        </xdr:cNvPr>
        <xdr:cNvSpPr txBox="1"/>
      </xdr:nvSpPr>
      <xdr:spPr>
        <a:xfrm>
          <a:off x="5165166"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32" name="EditDataset">
          <a:extLst>
            <a:ext uri="{FF2B5EF4-FFF2-40B4-BE49-F238E27FC236}">
              <a16:creationId xmlns:a16="http://schemas.microsoft.com/office/drawing/2014/main" id="{00000000-0008-0000-1800-000020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410883</xdr:colOff>
      <xdr:row>1</xdr:row>
      <xdr:rowOff>97116</xdr:rowOff>
    </xdr:from>
    <xdr:to>
      <xdr:col>4</xdr:col>
      <xdr:colOff>306295</xdr:colOff>
      <xdr:row>1</xdr:row>
      <xdr:rowOff>283881</xdr:rowOff>
    </xdr:to>
    <xdr:sp macro="[0]!format_table" textlink="">
      <xdr:nvSpPr>
        <xdr:cNvPr id="33" name="EditDataset">
          <a:extLst>
            <a:ext uri="{FF2B5EF4-FFF2-40B4-BE49-F238E27FC236}">
              <a16:creationId xmlns:a16="http://schemas.microsoft.com/office/drawing/2014/main" id="{00000000-0008-0000-1800-000021000000}"/>
            </a:ext>
          </a:extLst>
        </xdr:cNvPr>
        <xdr:cNvSpPr txBox="1"/>
      </xdr:nvSpPr>
      <xdr:spPr>
        <a:xfrm>
          <a:off x="3907118" y="1113116"/>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82177</xdr:colOff>
      <xdr:row>1</xdr:row>
      <xdr:rowOff>104588</xdr:rowOff>
    </xdr:from>
    <xdr:to>
      <xdr:col>0</xdr:col>
      <xdr:colOff>1055595</xdr:colOff>
      <xdr:row>1</xdr:row>
      <xdr:rowOff>298824</xdr:rowOff>
    </xdr:to>
    <xdr:sp macro="[0]!back_to_top" textlink="">
      <xdr:nvSpPr>
        <xdr:cNvPr id="2" name="EditDataset">
          <a:extLst>
            <a:ext uri="{FF2B5EF4-FFF2-40B4-BE49-F238E27FC236}">
              <a16:creationId xmlns:a16="http://schemas.microsoft.com/office/drawing/2014/main" id="{00000000-0008-0000-1900-000002000000}"/>
            </a:ext>
          </a:extLst>
        </xdr:cNvPr>
        <xdr:cNvSpPr txBox="1"/>
      </xdr:nvSpPr>
      <xdr:spPr>
        <a:xfrm>
          <a:off x="82177" y="1120588"/>
          <a:ext cx="973418" cy="194236"/>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199466</xdr:colOff>
      <xdr:row>1</xdr:row>
      <xdr:rowOff>104584</xdr:rowOff>
    </xdr:from>
    <xdr:to>
      <xdr:col>3</xdr:col>
      <xdr:colOff>373531</xdr:colOff>
      <xdr:row>1</xdr:row>
      <xdr:rowOff>291351</xdr:rowOff>
    </xdr:to>
    <xdr:sp macro="[0]!add_new_record_newsletterEN" textlink="">
      <xdr:nvSpPr>
        <xdr:cNvPr id="3" name="EditDataset">
          <a:extLst>
            <a:ext uri="{FF2B5EF4-FFF2-40B4-BE49-F238E27FC236}">
              <a16:creationId xmlns:a16="http://schemas.microsoft.com/office/drawing/2014/main" id="{00000000-0008-0000-1900-000003000000}"/>
            </a:ext>
          </a:extLst>
        </xdr:cNvPr>
        <xdr:cNvSpPr txBox="1"/>
      </xdr:nvSpPr>
      <xdr:spPr>
        <a:xfrm>
          <a:off x="2530290" y="1120584"/>
          <a:ext cx="1339476" cy="186767"/>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1120215</xdr:colOff>
      <xdr:row>1</xdr:row>
      <xdr:rowOff>104586</xdr:rowOff>
    </xdr:from>
    <xdr:to>
      <xdr:col>2</xdr:col>
      <xdr:colOff>141940</xdr:colOff>
      <xdr:row>1</xdr:row>
      <xdr:rowOff>298823</xdr:rowOff>
    </xdr:to>
    <xdr:sp macro="[0]!go_to_last_record" textlink="">
      <xdr:nvSpPr>
        <xdr:cNvPr id="4" name="EditDataset">
          <a:extLst>
            <a:ext uri="{FF2B5EF4-FFF2-40B4-BE49-F238E27FC236}">
              <a16:creationId xmlns:a16="http://schemas.microsoft.com/office/drawing/2014/main" id="{00000000-0008-0000-1900-000004000000}"/>
            </a:ext>
          </a:extLst>
        </xdr:cNvPr>
        <xdr:cNvSpPr txBox="1"/>
      </xdr:nvSpPr>
      <xdr:spPr>
        <a:xfrm>
          <a:off x="1120215" y="1120586"/>
          <a:ext cx="1352549" cy="194237"/>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0</xdr:col>
      <xdr:colOff>0</xdr:colOff>
      <xdr:row>0</xdr:row>
      <xdr:rowOff>428857</xdr:rowOff>
    </xdr:from>
    <xdr:to>
      <xdr:col>0</xdr:col>
      <xdr:colOff>612587</xdr:colOff>
      <xdr:row>0</xdr:row>
      <xdr:rowOff>679823</xdr:rowOff>
    </xdr:to>
    <xdr:sp macro="[0]!go_to_Website" textlink="">
      <xdr:nvSpPr>
        <xdr:cNvPr id="5" name="ui_nav_page_3_2">
          <a:extLst>
            <a:ext uri="{FF2B5EF4-FFF2-40B4-BE49-F238E27FC236}">
              <a16:creationId xmlns:a16="http://schemas.microsoft.com/office/drawing/2014/main" id="{00000000-0008-0000-1900-000005000000}"/>
            </a:ext>
          </a:extLst>
        </xdr:cNvPr>
        <xdr:cNvSpPr txBox="1"/>
      </xdr:nvSpPr>
      <xdr:spPr>
        <a:xfrm>
          <a:off x="0" y="428857"/>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425823</xdr:rowOff>
    </xdr:from>
    <xdr:to>
      <xdr:col>1</xdr:col>
      <xdr:colOff>281917</xdr:colOff>
      <xdr:row>0</xdr:row>
      <xdr:rowOff>687294</xdr:rowOff>
    </xdr:to>
    <xdr:sp macro="[0]!go_to_Facebook" textlink="">
      <xdr:nvSpPr>
        <xdr:cNvPr id="6" name="ui_nav_page_3_2">
          <a:extLst>
            <a:ext uri="{FF2B5EF4-FFF2-40B4-BE49-F238E27FC236}">
              <a16:creationId xmlns:a16="http://schemas.microsoft.com/office/drawing/2014/main" id="{00000000-0008-0000-1900-000006000000}"/>
            </a:ext>
          </a:extLst>
        </xdr:cNvPr>
        <xdr:cNvSpPr txBox="1"/>
      </xdr:nvSpPr>
      <xdr:spPr>
        <a:xfrm>
          <a:off x="620056" y="425823"/>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234992</xdr:colOff>
      <xdr:row>0</xdr:row>
      <xdr:rowOff>425823</xdr:rowOff>
    </xdr:from>
    <xdr:to>
      <xdr:col>1</xdr:col>
      <xdr:colOff>986117</xdr:colOff>
      <xdr:row>0</xdr:row>
      <xdr:rowOff>691729</xdr:rowOff>
    </xdr:to>
    <xdr:sp macro="[0]!go_to_Twitter" textlink="">
      <xdr:nvSpPr>
        <xdr:cNvPr id="7" name="ui_nav_page_3_2">
          <a:extLst>
            <a:ext uri="{FF2B5EF4-FFF2-40B4-BE49-F238E27FC236}">
              <a16:creationId xmlns:a16="http://schemas.microsoft.com/office/drawing/2014/main" id="{00000000-0008-0000-1900-000007000000}"/>
            </a:ext>
          </a:extLst>
        </xdr:cNvPr>
        <xdr:cNvSpPr txBox="1"/>
      </xdr:nvSpPr>
      <xdr:spPr>
        <a:xfrm>
          <a:off x="1400404" y="425823"/>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1008383</xdr:colOff>
      <xdr:row>0</xdr:row>
      <xdr:rowOff>425823</xdr:rowOff>
    </xdr:from>
    <xdr:to>
      <xdr:col>2</xdr:col>
      <xdr:colOff>757371</xdr:colOff>
      <xdr:row>0</xdr:row>
      <xdr:rowOff>700143</xdr:rowOff>
    </xdr:to>
    <xdr:sp macro="[0]!go_to_Instagram" textlink="">
      <xdr:nvSpPr>
        <xdr:cNvPr id="8" name="ui_nav_page_3_2">
          <a:extLst>
            <a:ext uri="{FF2B5EF4-FFF2-40B4-BE49-F238E27FC236}">
              <a16:creationId xmlns:a16="http://schemas.microsoft.com/office/drawing/2014/main" id="{00000000-0008-0000-1900-000008000000}"/>
            </a:ext>
          </a:extLst>
        </xdr:cNvPr>
        <xdr:cNvSpPr txBox="1"/>
      </xdr:nvSpPr>
      <xdr:spPr>
        <a:xfrm>
          <a:off x="2173795" y="425823"/>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752195</xdr:colOff>
      <xdr:row>0</xdr:row>
      <xdr:rowOff>433293</xdr:rowOff>
    </xdr:from>
    <xdr:to>
      <xdr:col>3</xdr:col>
      <xdr:colOff>343647</xdr:colOff>
      <xdr:row>0</xdr:row>
      <xdr:rowOff>709705</xdr:rowOff>
    </xdr:to>
    <xdr:sp macro="[0]!go_to_LinkedIN" textlink="">
      <xdr:nvSpPr>
        <xdr:cNvPr id="9" name="ui_nav_page_3_2">
          <a:extLst>
            <a:ext uri="{FF2B5EF4-FFF2-40B4-BE49-F238E27FC236}">
              <a16:creationId xmlns:a16="http://schemas.microsoft.com/office/drawing/2014/main" id="{00000000-0008-0000-1900-000009000000}"/>
            </a:ext>
          </a:extLst>
        </xdr:cNvPr>
        <xdr:cNvSpPr txBox="1"/>
      </xdr:nvSpPr>
      <xdr:spPr>
        <a:xfrm>
          <a:off x="3083019" y="433293"/>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3</xdr:col>
      <xdr:colOff>380998</xdr:colOff>
      <xdr:row>0</xdr:row>
      <xdr:rowOff>425823</xdr:rowOff>
    </xdr:from>
    <xdr:to>
      <xdr:col>3</xdr:col>
      <xdr:colOff>1066846</xdr:colOff>
      <xdr:row>0</xdr:row>
      <xdr:rowOff>732117</xdr:rowOff>
    </xdr:to>
    <xdr:sp macro="[0]!go_to_Youtube" textlink="">
      <xdr:nvSpPr>
        <xdr:cNvPr id="10" name="ui_nav_page_3_2">
          <a:extLst>
            <a:ext uri="{FF2B5EF4-FFF2-40B4-BE49-F238E27FC236}">
              <a16:creationId xmlns:a16="http://schemas.microsoft.com/office/drawing/2014/main" id="{00000000-0008-0000-1900-00000A000000}"/>
            </a:ext>
          </a:extLst>
        </xdr:cNvPr>
        <xdr:cNvSpPr txBox="1"/>
      </xdr:nvSpPr>
      <xdr:spPr>
        <a:xfrm>
          <a:off x="3877233" y="425823"/>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8</xdr:col>
      <xdr:colOff>725996</xdr:colOff>
      <xdr:row>0</xdr:row>
      <xdr:rowOff>474616</xdr:rowOff>
    </xdr:from>
    <xdr:to>
      <xdr:col>8</xdr:col>
      <xdr:colOff>3264645</xdr:colOff>
      <xdr:row>0</xdr:row>
      <xdr:rowOff>717176</xdr:rowOff>
    </xdr:to>
    <xdr:sp macro="[0]!go_to_SosMedStakeholders" textlink="">
      <xdr:nvSpPr>
        <xdr:cNvPr id="11" name="ui_nav_page_3_2">
          <a:extLst>
            <a:ext uri="{FF2B5EF4-FFF2-40B4-BE49-F238E27FC236}">
              <a16:creationId xmlns:a16="http://schemas.microsoft.com/office/drawing/2014/main" id="{00000000-0008-0000-1900-00000B000000}"/>
            </a:ext>
          </a:extLst>
        </xdr:cNvPr>
        <xdr:cNvSpPr txBox="1"/>
      </xdr:nvSpPr>
      <xdr:spPr>
        <a:xfrm>
          <a:off x="10049290" y="474616"/>
          <a:ext cx="253864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5</xdr:col>
      <xdr:colOff>998953</xdr:colOff>
      <xdr:row>0</xdr:row>
      <xdr:rowOff>439829</xdr:rowOff>
    </xdr:from>
    <xdr:to>
      <xdr:col>6</xdr:col>
      <xdr:colOff>747941</xdr:colOff>
      <xdr:row>0</xdr:row>
      <xdr:rowOff>714149</xdr:rowOff>
    </xdr:to>
    <xdr:sp macro="[0]!go_to_PaperCIPS" textlink="">
      <xdr:nvSpPr>
        <xdr:cNvPr id="12" name="ui_nav_page_3_2">
          <a:extLst>
            <a:ext uri="{FF2B5EF4-FFF2-40B4-BE49-F238E27FC236}">
              <a16:creationId xmlns:a16="http://schemas.microsoft.com/office/drawing/2014/main" id="{00000000-0008-0000-1900-00000C000000}"/>
            </a:ext>
          </a:extLst>
        </xdr:cNvPr>
        <xdr:cNvSpPr txBox="1"/>
      </xdr:nvSpPr>
      <xdr:spPr>
        <a:xfrm>
          <a:off x="6826012" y="43982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6</xdr:col>
      <xdr:colOff>747522</xdr:colOff>
      <xdr:row>0</xdr:row>
      <xdr:rowOff>440763</xdr:rowOff>
    </xdr:from>
    <xdr:to>
      <xdr:col>7</xdr:col>
      <xdr:colOff>496511</xdr:colOff>
      <xdr:row>0</xdr:row>
      <xdr:rowOff>715083</xdr:rowOff>
    </xdr:to>
    <xdr:sp macro="[0]!go_to_PaperNeliti" textlink="">
      <xdr:nvSpPr>
        <xdr:cNvPr id="13" name="ui_nav_page_3_2">
          <a:extLst>
            <a:ext uri="{FF2B5EF4-FFF2-40B4-BE49-F238E27FC236}">
              <a16:creationId xmlns:a16="http://schemas.microsoft.com/office/drawing/2014/main" id="{00000000-0008-0000-1900-00000D000000}"/>
            </a:ext>
          </a:extLst>
        </xdr:cNvPr>
        <xdr:cNvSpPr txBox="1"/>
      </xdr:nvSpPr>
      <xdr:spPr>
        <a:xfrm>
          <a:off x="7739993" y="440763"/>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7</xdr:col>
      <xdr:colOff>491326</xdr:colOff>
      <xdr:row>0</xdr:row>
      <xdr:rowOff>425823</xdr:rowOff>
    </xdr:from>
    <xdr:to>
      <xdr:col>8</xdr:col>
      <xdr:colOff>7470</xdr:colOff>
      <xdr:row>0</xdr:row>
      <xdr:rowOff>743558</xdr:rowOff>
    </xdr:to>
    <xdr:sp macro="[0]!go_to_Video" textlink="">
      <xdr:nvSpPr>
        <xdr:cNvPr id="14" name="ui_nav_page_3_2">
          <a:extLst>
            <a:ext uri="{FF2B5EF4-FFF2-40B4-BE49-F238E27FC236}">
              <a16:creationId xmlns:a16="http://schemas.microsoft.com/office/drawing/2014/main" id="{00000000-0008-0000-1900-00000E000000}"/>
            </a:ext>
          </a:extLst>
        </xdr:cNvPr>
        <xdr:cNvSpPr txBox="1"/>
      </xdr:nvSpPr>
      <xdr:spPr>
        <a:xfrm>
          <a:off x="8649208" y="425823"/>
          <a:ext cx="68155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7</xdr:col>
      <xdr:colOff>1030002</xdr:colOff>
      <xdr:row>0</xdr:row>
      <xdr:rowOff>444731</xdr:rowOff>
    </xdr:from>
    <xdr:to>
      <xdr:col>8</xdr:col>
      <xdr:colOff>778990</xdr:colOff>
      <xdr:row>0</xdr:row>
      <xdr:rowOff>719051</xdr:rowOff>
    </xdr:to>
    <xdr:sp macro="[0]!go_to_Podcast" textlink="">
      <xdr:nvSpPr>
        <xdr:cNvPr id="15" name="ui_nav_page_3_2">
          <a:extLst>
            <a:ext uri="{FF2B5EF4-FFF2-40B4-BE49-F238E27FC236}">
              <a16:creationId xmlns:a16="http://schemas.microsoft.com/office/drawing/2014/main" id="{00000000-0008-0000-1900-00000F000000}"/>
            </a:ext>
          </a:extLst>
        </xdr:cNvPr>
        <xdr:cNvSpPr txBox="1"/>
      </xdr:nvSpPr>
      <xdr:spPr>
        <a:xfrm>
          <a:off x="9187884" y="444731"/>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3</xdr:col>
      <xdr:colOff>1150470</xdr:colOff>
      <xdr:row>0</xdr:row>
      <xdr:rowOff>440764</xdr:rowOff>
    </xdr:from>
    <xdr:to>
      <xdr:col>4</xdr:col>
      <xdr:colOff>1090706</xdr:colOff>
      <xdr:row>0</xdr:row>
      <xdr:rowOff>694764</xdr:rowOff>
    </xdr:to>
    <xdr:sp macro="[0]!go_to_NewsletterINA" textlink="">
      <xdr:nvSpPr>
        <xdr:cNvPr id="16" name="ui_nav_page_3_2">
          <a:extLst>
            <a:ext uri="{FF2B5EF4-FFF2-40B4-BE49-F238E27FC236}">
              <a16:creationId xmlns:a16="http://schemas.microsoft.com/office/drawing/2014/main" id="{00000000-0008-0000-1900-000010000000}"/>
            </a:ext>
          </a:extLst>
        </xdr:cNvPr>
        <xdr:cNvSpPr txBox="1"/>
      </xdr:nvSpPr>
      <xdr:spPr>
        <a:xfrm>
          <a:off x="4646705" y="440764"/>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4</xdr:col>
      <xdr:colOff>1128058</xdr:colOff>
      <xdr:row>0</xdr:row>
      <xdr:rowOff>433294</xdr:rowOff>
    </xdr:from>
    <xdr:to>
      <xdr:col>5</xdr:col>
      <xdr:colOff>1008529</xdr:colOff>
      <xdr:row>0</xdr:row>
      <xdr:rowOff>702234</xdr:rowOff>
    </xdr:to>
    <xdr:sp macro="[0]!go_to_NewsletterEN" textlink="">
      <xdr:nvSpPr>
        <xdr:cNvPr id="17" name="ui_nav_page_3_2">
          <a:extLst>
            <a:ext uri="{FF2B5EF4-FFF2-40B4-BE49-F238E27FC236}">
              <a16:creationId xmlns:a16="http://schemas.microsoft.com/office/drawing/2014/main" id="{00000000-0008-0000-1900-000011000000}"/>
            </a:ext>
          </a:extLst>
        </xdr:cNvPr>
        <xdr:cNvSpPr txBox="1"/>
      </xdr:nvSpPr>
      <xdr:spPr>
        <a:xfrm>
          <a:off x="5789705" y="433294"/>
          <a:ext cx="1045883" cy="26894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NEWSLETTER</a:t>
          </a:r>
          <a:r>
            <a:rPr lang="en-GB" sz="1000" b="1" baseline="0">
              <a:solidFill>
                <a:srgbClr val="800000"/>
              </a:solidFill>
            </a:rPr>
            <a:t> EN</a:t>
          </a:r>
          <a:endParaRPr lang="en-GB" sz="1000" b="1">
            <a:solidFill>
              <a:srgbClr val="800000"/>
            </a:solidFill>
          </a:endParaRPr>
        </a:p>
      </xdr:txBody>
    </xdr:sp>
    <xdr:clientData/>
  </xdr:twoCellAnchor>
  <xdr:twoCellAnchor>
    <xdr:from>
      <xdr:col>1</xdr:col>
      <xdr:colOff>194235</xdr:colOff>
      <xdr:row>0</xdr:row>
      <xdr:rowOff>0</xdr:rowOff>
    </xdr:from>
    <xdr:to>
      <xdr:col>2</xdr:col>
      <xdr:colOff>336176</xdr:colOff>
      <xdr:row>0</xdr:row>
      <xdr:rowOff>231589</xdr:rowOff>
    </xdr:to>
    <xdr:sp macro="[0]!go_to_Monthly_Digital_Summary" textlink="">
      <xdr:nvSpPr>
        <xdr:cNvPr id="18" name="EditDataset">
          <a:extLst>
            <a:ext uri="{FF2B5EF4-FFF2-40B4-BE49-F238E27FC236}">
              <a16:creationId xmlns:a16="http://schemas.microsoft.com/office/drawing/2014/main" id="{00000000-0008-0000-1900-000012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388471</xdr:colOff>
      <xdr:row>0</xdr:row>
      <xdr:rowOff>0</xdr:rowOff>
    </xdr:from>
    <xdr:to>
      <xdr:col>4</xdr:col>
      <xdr:colOff>403413</xdr:colOff>
      <xdr:row>0</xdr:row>
      <xdr:rowOff>231590</xdr:rowOff>
    </xdr:to>
    <xdr:sp macro="[0]!go_to_summary_template" textlink="">
      <xdr:nvSpPr>
        <xdr:cNvPr id="19" name="EditDataset">
          <a:extLst>
            <a:ext uri="{FF2B5EF4-FFF2-40B4-BE49-F238E27FC236}">
              <a16:creationId xmlns:a16="http://schemas.microsoft.com/office/drawing/2014/main" id="{00000000-0008-0000-1900-000013000000}"/>
            </a:ext>
          </a:extLst>
        </xdr:cNvPr>
        <xdr:cNvSpPr txBox="1"/>
      </xdr:nvSpPr>
      <xdr:spPr>
        <a:xfrm>
          <a:off x="2719295"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4</xdr:col>
      <xdr:colOff>466165</xdr:colOff>
      <xdr:row>0</xdr:row>
      <xdr:rowOff>0</xdr:rowOff>
    </xdr:from>
    <xdr:to>
      <xdr:col>6</xdr:col>
      <xdr:colOff>440766</xdr:colOff>
      <xdr:row>0</xdr:row>
      <xdr:rowOff>228602</xdr:rowOff>
    </xdr:to>
    <xdr:sp macro="[0]!go_to_saved_summary" textlink="">
      <xdr:nvSpPr>
        <xdr:cNvPr id="20" name="EditDataset">
          <a:extLst>
            <a:ext uri="{FF2B5EF4-FFF2-40B4-BE49-F238E27FC236}">
              <a16:creationId xmlns:a16="http://schemas.microsoft.com/office/drawing/2014/main" id="{00000000-0008-0000-1900-000014000000}"/>
            </a:ext>
          </a:extLst>
        </xdr:cNvPr>
        <xdr:cNvSpPr txBox="1"/>
      </xdr:nvSpPr>
      <xdr:spPr>
        <a:xfrm>
          <a:off x="5127812"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141941</xdr:colOff>
      <xdr:row>0</xdr:row>
      <xdr:rowOff>231589</xdr:rowOff>
    </xdr:to>
    <xdr:sp macro="[0]!go_to_Website" textlink="">
      <xdr:nvSpPr>
        <xdr:cNvPr id="21" name="EditDataset">
          <a:extLst>
            <a:ext uri="{FF2B5EF4-FFF2-40B4-BE49-F238E27FC236}">
              <a16:creationId xmlns:a16="http://schemas.microsoft.com/office/drawing/2014/main" id="{00000000-0008-0000-1900-000015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440764</xdr:colOff>
      <xdr:row>1</xdr:row>
      <xdr:rowOff>104588</xdr:rowOff>
    </xdr:from>
    <xdr:to>
      <xdr:col>4</xdr:col>
      <xdr:colOff>336176</xdr:colOff>
      <xdr:row>1</xdr:row>
      <xdr:rowOff>291353</xdr:rowOff>
    </xdr:to>
    <xdr:sp macro="[0]!format_table" textlink="">
      <xdr:nvSpPr>
        <xdr:cNvPr id="22" name="EditDataset">
          <a:extLst>
            <a:ext uri="{FF2B5EF4-FFF2-40B4-BE49-F238E27FC236}">
              <a16:creationId xmlns:a16="http://schemas.microsoft.com/office/drawing/2014/main" id="{00000000-0008-0000-1900-000016000000}"/>
            </a:ext>
          </a:extLst>
        </xdr:cNvPr>
        <xdr:cNvSpPr txBox="1"/>
      </xdr:nvSpPr>
      <xdr:spPr>
        <a:xfrm>
          <a:off x="3936999" y="1120588"/>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88900</xdr:colOff>
      <xdr:row>2</xdr:row>
      <xdr:rowOff>114300</xdr:rowOff>
    </xdr:from>
    <xdr:to>
      <xdr:col>1</xdr:col>
      <xdr:colOff>450850</xdr:colOff>
      <xdr:row>2</xdr:row>
      <xdr:rowOff>297180</xdr:rowOff>
    </xdr:to>
    <xdr:sp macro="[0]!back_to_top" textlink="">
      <xdr:nvSpPr>
        <xdr:cNvPr id="2" name="EditDataset">
          <a:extLst>
            <a:ext uri="{FF2B5EF4-FFF2-40B4-BE49-F238E27FC236}">
              <a16:creationId xmlns:a16="http://schemas.microsoft.com/office/drawing/2014/main" id="{00000000-0008-0000-1A00-000002000000}"/>
            </a:ext>
          </a:extLst>
        </xdr:cNvPr>
        <xdr:cNvSpPr txBox="1"/>
      </xdr:nvSpPr>
      <xdr:spPr>
        <a:xfrm>
          <a:off x="88900" y="1225550"/>
          <a:ext cx="971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2</xdr:col>
      <xdr:colOff>1181100</xdr:colOff>
      <xdr:row>2</xdr:row>
      <xdr:rowOff>114300</xdr:rowOff>
    </xdr:from>
    <xdr:to>
      <xdr:col>2</xdr:col>
      <xdr:colOff>2609850</xdr:colOff>
      <xdr:row>2</xdr:row>
      <xdr:rowOff>297180</xdr:rowOff>
    </xdr:to>
    <xdr:sp macro="[0]!go_to_current_month" textlink="">
      <xdr:nvSpPr>
        <xdr:cNvPr id="3" name="EditDataset">
          <a:extLst>
            <a:ext uri="{FF2B5EF4-FFF2-40B4-BE49-F238E27FC236}">
              <a16:creationId xmlns:a16="http://schemas.microsoft.com/office/drawing/2014/main" id="{00000000-0008-0000-1A00-000003000000}"/>
            </a:ext>
          </a:extLst>
        </xdr:cNvPr>
        <xdr:cNvSpPr txBox="1"/>
      </xdr:nvSpPr>
      <xdr:spPr>
        <a:xfrm>
          <a:off x="2520950" y="1225550"/>
          <a:ext cx="14287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GO</a:t>
          </a:r>
          <a:r>
            <a:rPr lang="en-GB" sz="1000" b="1" u="none" baseline="0">
              <a:solidFill>
                <a:sysClr val="windowText" lastClr="000000"/>
              </a:solidFill>
              <a:latin typeface="+mn-lt"/>
            </a:rPr>
            <a:t> TO CURRENT MONTH</a:t>
          </a:r>
          <a:endParaRPr lang="en-GB" sz="1000" b="1" u="none">
            <a:solidFill>
              <a:sysClr val="windowText" lastClr="000000"/>
            </a:solidFill>
            <a:latin typeface="+mn-lt"/>
          </a:endParaRPr>
        </a:p>
      </xdr:txBody>
    </xdr:sp>
    <xdr:clientData/>
  </xdr:twoCellAnchor>
  <xdr:twoCellAnchor>
    <xdr:from>
      <xdr:col>2</xdr:col>
      <xdr:colOff>2674471</xdr:colOff>
      <xdr:row>2</xdr:row>
      <xdr:rowOff>114299</xdr:rowOff>
    </xdr:from>
    <xdr:to>
      <xdr:col>3</xdr:col>
      <xdr:colOff>409389</xdr:colOff>
      <xdr:row>2</xdr:row>
      <xdr:rowOff>305172</xdr:rowOff>
    </xdr:to>
    <xdr:sp macro="[0]!add_new_record" textlink="">
      <xdr:nvSpPr>
        <xdr:cNvPr id="4" name="EditDataset">
          <a:extLst>
            <a:ext uri="{FF2B5EF4-FFF2-40B4-BE49-F238E27FC236}">
              <a16:creationId xmlns:a16="http://schemas.microsoft.com/office/drawing/2014/main" id="{00000000-0008-0000-1A00-000004000000}"/>
            </a:ext>
          </a:extLst>
        </xdr:cNvPr>
        <xdr:cNvSpPr txBox="1"/>
      </xdr:nvSpPr>
      <xdr:spPr>
        <a:xfrm>
          <a:off x="4014321" y="1225549"/>
          <a:ext cx="1297268" cy="190873"/>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3</xdr:col>
      <xdr:colOff>479985</xdr:colOff>
      <xdr:row>2</xdr:row>
      <xdr:rowOff>114298</xdr:rowOff>
    </xdr:from>
    <xdr:to>
      <xdr:col>4</xdr:col>
      <xdr:colOff>398182</xdr:colOff>
      <xdr:row>2</xdr:row>
      <xdr:rowOff>297178</xdr:rowOff>
    </xdr:to>
    <xdr:sp macro="[0]!add_new_year_set" textlink="">
      <xdr:nvSpPr>
        <xdr:cNvPr id="5" name="EditDataset">
          <a:extLst>
            <a:ext uri="{FF2B5EF4-FFF2-40B4-BE49-F238E27FC236}">
              <a16:creationId xmlns:a16="http://schemas.microsoft.com/office/drawing/2014/main" id="{00000000-0008-0000-1A00-000005000000}"/>
            </a:ext>
          </a:extLst>
        </xdr:cNvPr>
        <xdr:cNvSpPr txBox="1"/>
      </xdr:nvSpPr>
      <xdr:spPr>
        <a:xfrm>
          <a:off x="5382185" y="1225548"/>
          <a:ext cx="1251697" cy="18288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YEAR SET</a:t>
          </a:r>
          <a:endParaRPr lang="en-GB" sz="1000" b="1" u="none">
            <a:solidFill>
              <a:sysClr val="windowText" lastClr="000000"/>
            </a:solidFill>
            <a:latin typeface="+mn-lt"/>
          </a:endParaRPr>
        </a:p>
      </xdr:txBody>
    </xdr:sp>
    <xdr:clientData/>
  </xdr:twoCellAnchor>
  <xdr:twoCellAnchor>
    <xdr:from>
      <xdr:col>1</xdr:col>
      <xdr:colOff>508000</xdr:colOff>
      <xdr:row>2</xdr:row>
      <xdr:rowOff>114300</xdr:rowOff>
    </xdr:from>
    <xdr:to>
      <xdr:col>2</xdr:col>
      <xdr:colOff>1130300</xdr:colOff>
      <xdr:row>2</xdr:row>
      <xdr:rowOff>297180</xdr:rowOff>
    </xdr:to>
    <xdr:sp macro="[0]!go_to_last_record_paper" textlink="">
      <xdr:nvSpPr>
        <xdr:cNvPr id="6" name="EditDataset">
          <a:extLst>
            <a:ext uri="{FF2B5EF4-FFF2-40B4-BE49-F238E27FC236}">
              <a16:creationId xmlns:a16="http://schemas.microsoft.com/office/drawing/2014/main" id="{00000000-0008-0000-1A00-000006000000}"/>
            </a:ext>
          </a:extLst>
        </xdr:cNvPr>
        <xdr:cNvSpPr txBox="1"/>
      </xdr:nvSpPr>
      <xdr:spPr>
        <a:xfrm>
          <a:off x="1117600" y="1225550"/>
          <a:ext cx="1352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editAs="oneCell">
    <xdr:from>
      <xdr:col>7</xdr:col>
      <xdr:colOff>444501</xdr:colOff>
      <xdr:row>1</xdr:row>
      <xdr:rowOff>84420</xdr:rowOff>
    </xdr:from>
    <xdr:to>
      <xdr:col>8</xdr:col>
      <xdr:colOff>197597</xdr:colOff>
      <xdr:row>1</xdr:row>
      <xdr:rowOff>301066</xdr:rowOff>
    </xdr:to>
    <xdr:pic macro="[0]!reset_view_download">
      <xdr:nvPicPr>
        <xdr:cNvPr id="10" name="Graphic 9" descr="Repeat with solid fill">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070851" y="846420"/>
          <a:ext cx="216646" cy="216646"/>
        </a:xfrm>
        <a:prstGeom prst="rect">
          <a:avLst/>
        </a:prstGeom>
      </xdr:spPr>
    </xdr:pic>
    <xdr:clientData/>
  </xdr:twoCellAnchor>
  <xdr:twoCellAnchor>
    <xdr:from>
      <xdr:col>11</xdr:col>
      <xdr:colOff>422316</xdr:colOff>
      <xdr:row>0</xdr:row>
      <xdr:rowOff>443614</xdr:rowOff>
    </xdr:from>
    <xdr:to>
      <xdr:col>17</xdr:col>
      <xdr:colOff>428436</xdr:colOff>
      <xdr:row>0</xdr:row>
      <xdr:rowOff>686174</xdr:rowOff>
    </xdr:to>
    <xdr:sp macro="[0]!go_to_SosMedStakeholders" textlink="">
      <xdr:nvSpPr>
        <xdr:cNvPr id="25" name="ui_nav_page_3_2">
          <a:extLst>
            <a:ext uri="{FF2B5EF4-FFF2-40B4-BE49-F238E27FC236}">
              <a16:creationId xmlns:a16="http://schemas.microsoft.com/office/drawing/2014/main" id="{00000000-0008-0000-1A00-000019000000}"/>
            </a:ext>
          </a:extLst>
        </xdr:cNvPr>
        <xdr:cNvSpPr txBox="1"/>
      </xdr:nvSpPr>
      <xdr:spPr>
        <a:xfrm>
          <a:off x="9909963" y="443614"/>
          <a:ext cx="278517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10</xdr:col>
      <xdr:colOff>104770</xdr:colOff>
      <xdr:row>0</xdr:row>
      <xdr:rowOff>413730</xdr:rowOff>
    </xdr:from>
    <xdr:to>
      <xdr:col>11</xdr:col>
      <xdr:colOff>430487</xdr:colOff>
      <xdr:row>0</xdr:row>
      <xdr:rowOff>688050</xdr:rowOff>
    </xdr:to>
    <xdr:sp macro="[0]!go_to_Podcast" textlink="">
      <xdr:nvSpPr>
        <xdr:cNvPr id="26" name="ui_nav_page_3_2">
          <a:extLst>
            <a:ext uri="{FF2B5EF4-FFF2-40B4-BE49-F238E27FC236}">
              <a16:creationId xmlns:a16="http://schemas.microsoft.com/office/drawing/2014/main" id="{00000000-0008-0000-1A00-00001A000000}"/>
            </a:ext>
          </a:extLst>
        </xdr:cNvPr>
        <xdr:cNvSpPr txBox="1"/>
      </xdr:nvSpPr>
      <xdr:spPr>
        <a:xfrm>
          <a:off x="9129241" y="413730"/>
          <a:ext cx="788893"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391505</xdr:rowOff>
    </xdr:from>
    <xdr:to>
      <xdr:col>0</xdr:col>
      <xdr:colOff>612587</xdr:colOff>
      <xdr:row>0</xdr:row>
      <xdr:rowOff>642471</xdr:rowOff>
    </xdr:to>
    <xdr:sp macro="[0]!go_to_Website" textlink="">
      <xdr:nvSpPr>
        <xdr:cNvPr id="27" name="ui_nav_page_3_2">
          <a:extLst>
            <a:ext uri="{FF2B5EF4-FFF2-40B4-BE49-F238E27FC236}">
              <a16:creationId xmlns:a16="http://schemas.microsoft.com/office/drawing/2014/main" id="{00000000-0008-0000-1A00-00001B000000}"/>
            </a:ext>
          </a:extLst>
        </xdr:cNvPr>
        <xdr:cNvSpPr txBox="1"/>
      </xdr:nvSpPr>
      <xdr:spPr>
        <a:xfrm>
          <a:off x="0" y="391505"/>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607356</xdr:colOff>
      <xdr:row>0</xdr:row>
      <xdr:rowOff>388471</xdr:rowOff>
    </xdr:from>
    <xdr:to>
      <xdr:col>1</xdr:col>
      <xdr:colOff>715211</xdr:colOff>
      <xdr:row>0</xdr:row>
      <xdr:rowOff>649942</xdr:rowOff>
    </xdr:to>
    <xdr:sp macro="[0]!go_to_Facebook" textlink="">
      <xdr:nvSpPr>
        <xdr:cNvPr id="28" name="ui_nav_page_3_2">
          <a:extLst>
            <a:ext uri="{FF2B5EF4-FFF2-40B4-BE49-F238E27FC236}">
              <a16:creationId xmlns:a16="http://schemas.microsoft.com/office/drawing/2014/main" id="{00000000-0008-0000-1A00-00001C000000}"/>
            </a:ext>
          </a:extLst>
        </xdr:cNvPr>
        <xdr:cNvSpPr txBox="1"/>
      </xdr:nvSpPr>
      <xdr:spPr>
        <a:xfrm>
          <a:off x="607356" y="388471"/>
          <a:ext cx="72044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668286</xdr:colOff>
      <xdr:row>0</xdr:row>
      <xdr:rowOff>394821</xdr:rowOff>
    </xdr:from>
    <xdr:to>
      <xdr:col>2</xdr:col>
      <xdr:colOff>689161</xdr:colOff>
      <xdr:row>0</xdr:row>
      <xdr:rowOff>660727</xdr:rowOff>
    </xdr:to>
    <xdr:sp macro="[0]!go_to_Twitter" textlink="">
      <xdr:nvSpPr>
        <xdr:cNvPr id="29" name="ui_nav_page_3_2">
          <a:extLst>
            <a:ext uri="{FF2B5EF4-FFF2-40B4-BE49-F238E27FC236}">
              <a16:creationId xmlns:a16="http://schemas.microsoft.com/office/drawing/2014/main" id="{00000000-0008-0000-1A00-00001D000000}"/>
            </a:ext>
          </a:extLst>
        </xdr:cNvPr>
        <xdr:cNvSpPr txBox="1"/>
      </xdr:nvSpPr>
      <xdr:spPr>
        <a:xfrm>
          <a:off x="1280874" y="394821"/>
          <a:ext cx="752993"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2</xdr:col>
      <xdr:colOff>711427</xdr:colOff>
      <xdr:row>0</xdr:row>
      <xdr:rowOff>394821</xdr:rowOff>
    </xdr:from>
    <xdr:to>
      <xdr:col>2</xdr:col>
      <xdr:colOff>1625827</xdr:colOff>
      <xdr:row>0</xdr:row>
      <xdr:rowOff>669141</xdr:rowOff>
    </xdr:to>
    <xdr:sp macro="[0]!go_to_Instagram" textlink="">
      <xdr:nvSpPr>
        <xdr:cNvPr id="30" name="ui_nav_page_3_2">
          <a:extLst>
            <a:ext uri="{FF2B5EF4-FFF2-40B4-BE49-F238E27FC236}">
              <a16:creationId xmlns:a16="http://schemas.microsoft.com/office/drawing/2014/main" id="{00000000-0008-0000-1A00-00001E000000}"/>
            </a:ext>
          </a:extLst>
        </xdr:cNvPr>
        <xdr:cNvSpPr txBox="1"/>
      </xdr:nvSpPr>
      <xdr:spPr>
        <a:xfrm>
          <a:off x="2056133" y="394821"/>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1620651</xdr:colOff>
      <xdr:row>0</xdr:row>
      <xdr:rowOff>402291</xdr:rowOff>
    </xdr:from>
    <xdr:to>
      <xdr:col>2</xdr:col>
      <xdr:colOff>2377514</xdr:colOff>
      <xdr:row>0</xdr:row>
      <xdr:rowOff>678703</xdr:rowOff>
    </xdr:to>
    <xdr:sp macro="[0]!go_to_LinkedIN" textlink="">
      <xdr:nvSpPr>
        <xdr:cNvPr id="31" name="ui_nav_page_3_2">
          <a:extLst>
            <a:ext uri="{FF2B5EF4-FFF2-40B4-BE49-F238E27FC236}">
              <a16:creationId xmlns:a16="http://schemas.microsoft.com/office/drawing/2014/main" id="{00000000-0008-0000-1A00-00001F000000}"/>
            </a:ext>
          </a:extLst>
        </xdr:cNvPr>
        <xdr:cNvSpPr txBox="1"/>
      </xdr:nvSpPr>
      <xdr:spPr>
        <a:xfrm>
          <a:off x="2965357" y="402291"/>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2</xdr:col>
      <xdr:colOff>2414865</xdr:colOff>
      <xdr:row>0</xdr:row>
      <xdr:rowOff>394821</xdr:rowOff>
    </xdr:from>
    <xdr:to>
      <xdr:col>2</xdr:col>
      <xdr:colOff>3099593</xdr:colOff>
      <xdr:row>0</xdr:row>
      <xdr:rowOff>701115</xdr:rowOff>
    </xdr:to>
    <xdr:sp macro="[0]!go_to_Youtube" textlink="">
      <xdr:nvSpPr>
        <xdr:cNvPr id="32" name="ui_nav_page_3_2">
          <a:extLst>
            <a:ext uri="{FF2B5EF4-FFF2-40B4-BE49-F238E27FC236}">
              <a16:creationId xmlns:a16="http://schemas.microsoft.com/office/drawing/2014/main" id="{00000000-0008-0000-1A00-000020000000}"/>
            </a:ext>
          </a:extLst>
        </xdr:cNvPr>
        <xdr:cNvSpPr txBox="1"/>
      </xdr:nvSpPr>
      <xdr:spPr>
        <a:xfrm>
          <a:off x="3759571" y="394821"/>
          <a:ext cx="68472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5</xdr:col>
      <xdr:colOff>136</xdr:colOff>
      <xdr:row>0</xdr:row>
      <xdr:rowOff>394821</xdr:rowOff>
    </xdr:from>
    <xdr:to>
      <xdr:col>6</xdr:col>
      <xdr:colOff>451733</xdr:colOff>
      <xdr:row>0</xdr:row>
      <xdr:rowOff>669141</xdr:rowOff>
    </xdr:to>
    <xdr:sp macro="[0]!go_to_PaperCIPS" textlink="">
      <xdr:nvSpPr>
        <xdr:cNvPr id="33" name="ui_nav_page_3_2">
          <a:extLst>
            <a:ext uri="{FF2B5EF4-FFF2-40B4-BE49-F238E27FC236}">
              <a16:creationId xmlns:a16="http://schemas.microsoft.com/office/drawing/2014/main" id="{00000000-0008-0000-1A00-000021000000}"/>
            </a:ext>
          </a:extLst>
        </xdr:cNvPr>
        <xdr:cNvSpPr txBox="1"/>
      </xdr:nvSpPr>
      <xdr:spPr>
        <a:xfrm>
          <a:off x="6708724" y="394821"/>
          <a:ext cx="914774" cy="27432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PAPER CIPS</a:t>
          </a:r>
        </a:p>
      </xdr:txBody>
    </xdr:sp>
    <xdr:clientData/>
  </xdr:twoCellAnchor>
  <xdr:twoCellAnchor>
    <xdr:from>
      <xdr:col>6</xdr:col>
      <xdr:colOff>451314</xdr:colOff>
      <xdr:row>0</xdr:row>
      <xdr:rowOff>409761</xdr:rowOff>
    </xdr:from>
    <xdr:to>
      <xdr:col>8</xdr:col>
      <xdr:colOff>439361</xdr:colOff>
      <xdr:row>0</xdr:row>
      <xdr:rowOff>684081</xdr:rowOff>
    </xdr:to>
    <xdr:sp macro="[0]!go_to_PaperNeliti" textlink="">
      <xdr:nvSpPr>
        <xdr:cNvPr id="34" name="ui_nav_page_3_2">
          <a:extLst>
            <a:ext uri="{FF2B5EF4-FFF2-40B4-BE49-F238E27FC236}">
              <a16:creationId xmlns:a16="http://schemas.microsoft.com/office/drawing/2014/main" id="{00000000-0008-0000-1A00-000022000000}"/>
            </a:ext>
          </a:extLst>
        </xdr:cNvPr>
        <xdr:cNvSpPr txBox="1"/>
      </xdr:nvSpPr>
      <xdr:spPr>
        <a:xfrm>
          <a:off x="7623079" y="409761"/>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8</xdr:col>
      <xdr:colOff>434176</xdr:colOff>
      <xdr:row>0</xdr:row>
      <xdr:rowOff>394821</xdr:rowOff>
    </xdr:from>
    <xdr:to>
      <xdr:col>10</xdr:col>
      <xdr:colOff>189005</xdr:colOff>
      <xdr:row>0</xdr:row>
      <xdr:rowOff>712556</xdr:rowOff>
    </xdr:to>
    <xdr:sp macro="[0]!go_to_Video" textlink="">
      <xdr:nvSpPr>
        <xdr:cNvPr id="35" name="ui_nav_page_3_2">
          <a:extLst>
            <a:ext uri="{FF2B5EF4-FFF2-40B4-BE49-F238E27FC236}">
              <a16:creationId xmlns:a16="http://schemas.microsoft.com/office/drawing/2014/main" id="{00000000-0008-0000-1A00-000023000000}"/>
            </a:ext>
          </a:extLst>
        </xdr:cNvPr>
        <xdr:cNvSpPr txBox="1"/>
      </xdr:nvSpPr>
      <xdr:spPr>
        <a:xfrm>
          <a:off x="8532294" y="394821"/>
          <a:ext cx="681182"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2</xdr:col>
      <xdr:colOff>3183217</xdr:colOff>
      <xdr:row>0</xdr:row>
      <xdr:rowOff>409762</xdr:rowOff>
    </xdr:from>
    <xdr:to>
      <xdr:col>3</xdr:col>
      <xdr:colOff>722779</xdr:colOff>
      <xdr:row>0</xdr:row>
      <xdr:rowOff>663762</xdr:rowOff>
    </xdr:to>
    <xdr:sp macro="[0]!go_to_NewsletterINA" textlink="">
      <xdr:nvSpPr>
        <xdr:cNvPr id="36" name="ui_nav_page_3_2">
          <a:extLst>
            <a:ext uri="{FF2B5EF4-FFF2-40B4-BE49-F238E27FC236}">
              <a16:creationId xmlns:a16="http://schemas.microsoft.com/office/drawing/2014/main" id="{00000000-0008-0000-1A00-000024000000}"/>
            </a:ext>
          </a:extLst>
        </xdr:cNvPr>
        <xdr:cNvSpPr txBox="1"/>
      </xdr:nvSpPr>
      <xdr:spPr>
        <a:xfrm>
          <a:off x="4527923" y="409762"/>
          <a:ext cx="1103032"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3</xdr:col>
      <xdr:colOff>760131</xdr:colOff>
      <xdr:row>0</xdr:row>
      <xdr:rowOff>402292</xdr:rowOff>
    </xdr:from>
    <xdr:to>
      <xdr:col>5</xdr:col>
      <xdr:colOff>9712</xdr:colOff>
      <xdr:row>0</xdr:row>
      <xdr:rowOff>671232</xdr:rowOff>
    </xdr:to>
    <xdr:sp macro="[0]!go_to_NewsletterEN" textlink="">
      <xdr:nvSpPr>
        <xdr:cNvPr id="37" name="ui_nav_page_3_2">
          <a:extLst>
            <a:ext uri="{FF2B5EF4-FFF2-40B4-BE49-F238E27FC236}">
              <a16:creationId xmlns:a16="http://schemas.microsoft.com/office/drawing/2014/main" id="{00000000-0008-0000-1A00-000025000000}"/>
            </a:ext>
          </a:extLst>
        </xdr:cNvPr>
        <xdr:cNvSpPr txBox="1"/>
      </xdr:nvSpPr>
      <xdr:spPr>
        <a:xfrm>
          <a:off x="5668307" y="402292"/>
          <a:ext cx="104999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2</xdr:col>
      <xdr:colOff>14941</xdr:colOff>
      <xdr:row>0</xdr:row>
      <xdr:rowOff>0</xdr:rowOff>
    </xdr:from>
    <xdr:to>
      <xdr:col>2</xdr:col>
      <xdr:colOff>1322294</xdr:colOff>
      <xdr:row>0</xdr:row>
      <xdr:rowOff>231589</xdr:rowOff>
    </xdr:to>
    <xdr:sp macro="[0]!go_to_Monthly_Digital_Summary" textlink="">
      <xdr:nvSpPr>
        <xdr:cNvPr id="38" name="EditDataset">
          <a:extLst>
            <a:ext uri="{FF2B5EF4-FFF2-40B4-BE49-F238E27FC236}">
              <a16:creationId xmlns:a16="http://schemas.microsoft.com/office/drawing/2014/main" id="{00000000-0008-0000-1A00-000026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2</xdr:col>
      <xdr:colOff>1397001</xdr:colOff>
      <xdr:row>0</xdr:row>
      <xdr:rowOff>0</xdr:rowOff>
    </xdr:from>
    <xdr:to>
      <xdr:col>3</xdr:col>
      <xdr:colOff>179296</xdr:colOff>
      <xdr:row>0</xdr:row>
      <xdr:rowOff>231590</xdr:rowOff>
    </xdr:to>
    <xdr:sp macro="[0]!go_to_summary_template" textlink="">
      <xdr:nvSpPr>
        <xdr:cNvPr id="39" name="EditDataset">
          <a:extLst>
            <a:ext uri="{FF2B5EF4-FFF2-40B4-BE49-F238E27FC236}">
              <a16:creationId xmlns:a16="http://schemas.microsoft.com/office/drawing/2014/main" id="{00000000-0008-0000-1A00-000027000000}"/>
            </a:ext>
          </a:extLst>
        </xdr:cNvPr>
        <xdr:cNvSpPr txBox="1"/>
      </xdr:nvSpPr>
      <xdr:spPr>
        <a:xfrm>
          <a:off x="2741707"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3</xdr:col>
      <xdr:colOff>242049</xdr:colOff>
      <xdr:row>0</xdr:row>
      <xdr:rowOff>0</xdr:rowOff>
    </xdr:from>
    <xdr:to>
      <xdr:col>6</xdr:col>
      <xdr:colOff>283885</xdr:colOff>
      <xdr:row>0</xdr:row>
      <xdr:rowOff>228602</xdr:rowOff>
    </xdr:to>
    <xdr:sp macro="[0]!go_to_saved_summary" textlink="">
      <xdr:nvSpPr>
        <xdr:cNvPr id="40" name="EditDataset">
          <a:extLst>
            <a:ext uri="{FF2B5EF4-FFF2-40B4-BE49-F238E27FC236}">
              <a16:creationId xmlns:a16="http://schemas.microsoft.com/office/drawing/2014/main" id="{00000000-0008-0000-1A00-000028000000}"/>
            </a:ext>
          </a:extLst>
        </xdr:cNvPr>
        <xdr:cNvSpPr txBox="1"/>
      </xdr:nvSpPr>
      <xdr:spPr>
        <a:xfrm>
          <a:off x="5150225"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0</xdr:col>
      <xdr:colOff>0</xdr:colOff>
      <xdr:row>0</xdr:row>
      <xdr:rowOff>0</xdr:rowOff>
    </xdr:from>
    <xdr:to>
      <xdr:col>1</xdr:col>
      <xdr:colOff>694765</xdr:colOff>
      <xdr:row>0</xdr:row>
      <xdr:rowOff>231589</xdr:rowOff>
    </xdr:to>
    <xdr:sp macro="[0]!go_to_Website" textlink="">
      <xdr:nvSpPr>
        <xdr:cNvPr id="41" name="EditDataset">
          <a:extLst>
            <a:ext uri="{FF2B5EF4-FFF2-40B4-BE49-F238E27FC236}">
              <a16:creationId xmlns:a16="http://schemas.microsoft.com/office/drawing/2014/main" id="{00000000-0008-0000-1A00-000029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4</xdr:col>
      <xdr:colOff>455705</xdr:colOff>
      <xdr:row>2</xdr:row>
      <xdr:rowOff>104588</xdr:rowOff>
    </xdr:from>
    <xdr:to>
      <xdr:col>7</xdr:col>
      <xdr:colOff>127000</xdr:colOff>
      <xdr:row>2</xdr:row>
      <xdr:rowOff>291353</xdr:rowOff>
    </xdr:to>
    <xdr:sp macro="[0]!format_table" textlink="">
      <xdr:nvSpPr>
        <xdr:cNvPr id="42" name="EditDataset">
          <a:extLst>
            <a:ext uri="{FF2B5EF4-FFF2-40B4-BE49-F238E27FC236}">
              <a16:creationId xmlns:a16="http://schemas.microsoft.com/office/drawing/2014/main" id="{00000000-0008-0000-1A00-00002A000000}"/>
            </a:ext>
          </a:extLst>
        </xdr:cNvPr>
        <xdr:cNvSpPr txBox="1"/>
      </xdr:nvSpPr>
      <xdr:spPr>
        <a:xfrm>
          <a:off x="6701117" y="1471706"/>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74706</xdr:colOff>
      <xdr:row>2</xdr:row>
      <xdr:rowOff>119529</xdr:rowOff>
    </xdr:from>
    <xdr:to>
      <xdr:col>1</xdr:col>
      <xdr:colOff>435536</xdr:colOff>
      <xdr:row>2</xdr:row>
      <xdr:rowOff>302409</xdr:rowOff>
    </xdr:to>
    <xdr:sp macro="[0]!back_to_top" textlink="">
      <xdr:nvSpPr>
        <xdr:cNvPr id="10" name="EditDataset">
          <a:extLst>
            <a:ext uri="{FF2B5EF4-FFF2-40B4-BE49-F238E27FC236}">
              <a16:creationId xmlns:a16="http://schemas.microsoft.com/office/drawing/2014/main" id="{00000000-0008-0000-1B00-00000A000000}"/>
            </a:ext>
          </a:extLst>
        </xdr:cNvPr>
        <xdr:cNvSpPr txBox="1"/>
      </xdr:nvSpPr>
      <xdr:spPr>
        <a:xfrm>
          <a:off x="74706" y="1225176"/>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1896036</xdr:colOff>
      <xdr:row>2</xdr:row>
      <xdr:rowOff>119529</xdr:rowOff>
    </xdr:from>
    <xdr:to>
      <xdr:col>1</xdr:col>
      <xdr:colOff>3301999</xdr:colOff>
      <xdr:row>2</xdr:row>
      <xdr:rowOff>298823</xdr:rowOff>
    </xdr:to>
    <xdr:sp macro="[0]!go_to_current_month" textlink="">
      <xdr:nvSpPr>
        <xdr:cNvPr id="11" name="EditDataset">
          <a:extLst>
            <a:ext uri="{FF2B5EF4-FFF2-40B4-BE49-F238E27FC236}">
              <a16:creationId xmlns:a16="http://schemas.microsoft.com/office/drawing/2014/main" id="{00000000-0008-0000-1B00-00000B000000}"/>
            </a:ext>
          </a:extLst>
        </xdr:cNvPr>
        <xdr:cNvSpPr txBox="1"/>
      </xdr:nvSpPr>
      <xdr:spPr>
        <a:xfrm>
          <a:off x="2508624" y="1225176"/>
          <a:ext cx="1405963" cy="179294"/>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GO</a:t>
          </a:r>
          <a:r>
            <a:rPr lang="en-GB" sz="1000" b="1" u="none" baseline="0">
              <a:solidFill>
                <a:sysClr val="windowText" lastClr="000000"/>
              </a:solidFill>
              <a:latin typeface="+mn-lt"/>
            </a:rPr>
            <a:t> TO CURRENT MONTH</a:t>
          </a:r>
          <a:endParaRPr lang="en-GB" sz="1000" b="1" u="none">
            <a:solidFill>
              <a:sysClr val="windowText" lastClr="000000"/>
            </a:solidFill>
            <a:latin typeface="+mn-lt"/>
          </a:endParaRPr>
        </a:p>
      </xdr:txBody>
    </xdr:sp>
    <xdr:clientData/>
  </xdr:twoCellAnchor>
  <xdr:twoCellAnchor>
    <xdr:from>
      <xdr:col>1</xdr:col>
      <xdr:colOff>3366993</xdr:colOff>
      <xdr:row>2</xdr:row>
      <xdr:rowOff>119529</xdr:rowOff>
    </xdr:from>
    <xdr:to>
      <xdr:col>2</xdr:col>
      <xdr:colOff>698125</xdr:colOff>
      <xdr:row>2</xdr:row>
      <xdr:rowOff>302409</xdr:rowOff>
    </xdr:to>
    <xdr:sp macro="[0]!add_new_record_neliti" textlink="">
      <xdr:nvSpPr>
        <xdr:cNvPr id="12" name="EditDataset">
          <a:extLst>
            <a:ext uri="{FF2B5EF4-FFF2-40B4-BE49-F238E27FC236}">
              <a16:creationId xmlns:a16="http://schemas.microsoft.com/office/drawing/2014/main" id="{00000000-0008-0000-1B00-00000C000000}"/>
            </a:ext>
          </a:extLst>
        </xdr:cNvPr>
        <xdr:cNvSpPr txBox="1"/>
      </xdr:nvSpPr>
      <xdr:spPr>
        <a:xfrm>
          <a:off x="3979581" y="1225176"/>
          <a:ext cx="1118720" cy="18288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2</xdr:col>
      <xdr:colOff>761625</xdr:colOff>
      <xdr:row>2</xdr:row>
      <xdr:rowOff>119529</xdr:rowOff>
    </xdr:from>
    <xdr:to>
      <xdr:col>4</xdr:col>
      <xdr:colOff>342899</xdr:colOff>
      <xdr:row>2</xdr:row>
      <xdr:rowOff>302409</xdr:rowOff>
    </xdr:to>
    <xdr:sp macro="[0]!add_new_year_set_neliti" textlink="">
      <xdr:nvSpPr>
        <xdr:cNvPr id="13" name="EditDataset">
          <a:extLst>
            <a:ext uri="{FF2B5EF4-FFF2-40B4-BE49-F238E27FC236}">
              <a16:creationId xmlns:a16="http://schemas.microsoft.com/office/drawing/2014/main" id="{00000000-0008-0000-1B00-00000D000000}"/>
            </a:ext>
          </a:extLst>
        </xdr:cNvPr>
        <xdr:cNvSpPr txBox="1"/>
      </xdr:nvSpPr>
      <xdr:spPr>
        <a:xfrm>
          <a:off x="5161801" y="1225176"/>
          <a:ext cx="1254686" cy="18288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YEAR SET</a:t>
          </a:r>
          <a:endParaRPr lang="en-GB" sz="1000" b="1" u="none">
            <a:solidFill>
              <a:sysClr val="windowText" lastClr="000000"/>
            </a:solidFill>
            <a:latin typeface="+mn-lt"/>
          </a:endParaRPr>
        </a:p>
      </xdr:txBody>
    </xdr:sp>
    <xdr:clientData/>
  </xdr:twoCellAnchor>
  <xdr:twoCellAnchor>
    <xdr:from>
      <xdr:col>1</xdr:col>
      <xdr:colOff>492686</xdr:colOff>
      <xdr:row>2</xdr:row>
      <xdr:rowOff>119529</xdr:rowOff>
    </xdr:from>
    <xdr:to>
      <xdr:col>1</xdr:col>
      <xdr:colOff>1845236</xdr:colOff>
      <xdr:row>2</xdr:row>
      <xdr:rowOff>302409</xdr:rowOff>
    </xdr:to>
    <xdr:sp macro="[0]!go_to_last_record" textlink="">
      <xdr:nvSpPr>
        <xdr:cNvPr id="14" name="EditDataset">
          <a:extLst>
            <a:ext uri="{FF2B5EF4-FFF2-40B4-BE49-F238E27FC236}">
              <a16:creationId xmlns:a16="http://schemas.microsoft.com/office/drawing/2014/main" id="{00000000-0008-0000-1B00-00000E000000}"/>
            </a:ext>
          </a:extLst>
        </xdr:cNvPr>
        <xdr:cNvSpPr txBox="1"/>
      </xdr:nvSpPr>
      <xdr:spPr>
        <a:xfrm>
          <a:off x="1105274" y="1225176"/>
          <a:ext cx="1352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editAs="oneCell">
    <xdr:from>
      <xdr:col>9</xdr:col>
      <xdr:colOff>118038</xdr:colOff>
      <xdr:row>1</xdr:row>
      <xdr:rowOff>106458</xdr:rowOff>
    </xdr:from>
    <xdr:to>
      <xdr:col>9</xdr:col>
      <xdr:colOff>331696</xdr:colOff>
      <xdr:row>1</xdr:row>
      <xdr:rowOff>323104</xdr:rowOff>
    </xdr:to>
    <xdr:pic macro="[0]!reset_view_download_neliti">
      <xdr:nvPicPr>
        <xdr:cNvPr id="15" name="Graphic 14" descr="Repeat with solid fill">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61988" y="868458"/>
          <a:ext cx="213658" cy="216646"/>
        </a:xfrm>
        <a:prstGeom prst="rect">
          <a:avLst/>
        </a:prstGeom>
      </xdr:spPr>
    </xdr:pic>
    <xdr:clientData/>
  </xdr:twoCellAnchor>
  <xdr:twoCellAnchor>
    <xdr:from>
      <xdr:col>11</xdr:col>
      <xdr:colOff>240407</xdr:colOff>
      <xdr:row>0</xdr:row>
      <xdr:rowOff>422322</xdr:rowOff>
    </xdr:from>
    <xdr:to>
      <xdr:col>16</xdr:col>
      <xdr:colOff>373528</xdr:colOff>
      <xdr:row>0</xdr:row>
      <xdr:rowOff>664882</xdr:rowOff>
    </xdr:to>
    <xdr:sp macro="[0]!go_to_SosMedStakeholders" textlink="">
      <xdr:nvSpPr>
        <xdr:cNvPr id="25" name="ui_nav_page_3_2">
          <a:extLst>
            <a:ext uri="{FF2B5EF4-FFF2-40B4-BE49-F238E27FC236}">
              <a16:creationId xmlns:a16="http://schemas.microsoft.com/office/drawing/2014/main" id="{00000000-0008-0000-1B00-000019000000}"/>
            </a:ext>
          </a:extLst>
        </xdr:cNvPr>
        <xdr:cNvSpPr txBox="1"/>
      </xdr:nvSpPr>
      <xdr:spPr>
        <a:xfrm>
          <a:off x="10026878" y="422322"/>
          <a:ext cx="278517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9</xdr:col>
      <xdr:colOff>520883</xdr:colOff>
      <xdr:row>0</xdr:row>
      <xdr:rowOff>392438</xdr:rowOff>
    </xdr:from>
    <xdr:to>
      <xdr:col>11</xdr:col>
      <xdr:colOff>248578</xdr:colOff>
      <xdr:row>0</xdr:row>
      <xdr:rowOff>666758</xdr:rowOff>
    </xdr:to>
    <xdr:sp macro="[0]!go_to_Podcast" textlink="">
      <xdr:nvSpPr>
        <xdr:cNvPr id="26" name="ui_nav_page_3_2">
          <a:extLst>
            <a:ext uri="{FF2B5EF4-FFF2-40B4-BE49-F238E27FC236}">
              <a16:creationId xmlns:a16="http://schemas.microsoft.com/office/drawing/2014/main" id="{00000000-0008-0000-1B00-00001A000000}"/>
            </a:ext>
          </a:extLst>
        </xdr:cNvPr>
        <xdr:cNvSpPr txBox="1"/>
      </xdr:nvSpPr>
      <xdr:spPr>
        <a:xfrm>
          <a:off x="9246530" y="392438"/>
          <a:ext cx="788519"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376563</xdr:rowOff>
    </xdr:from>
    <xdr:to>
      <xdr:col>0</xdr:col>
      <xdr:colOff>612587</xdr:colOff>
      <xdr:row>0</xdr:row>
      <xdr:rowOff>627529</xdr:rowOff>
    </xdr:to>
    <xdr:sp macro="[0]!go_to_Website" textlink="">
      <xdr:nvSpPr>
        <xdr:cNvPr id="27" name="ui_nav_page_3_2">
          <a:extLst>
            <a:ext uri="{FF2B5EF4-FFF2-40B4-BE49-F238E27FC236}">
              <a16:creationId xmlns:a16="http://schemas.microsoft.com/office/drawing/2014/main" id="{00000000-0008-0000-1B00-00001B000000}"/>
            </a:ext>
          </a:extLst>
        </xdr:cNvPr>
        <xdr:cNvSpPr txBox="1"/>
      </xdr:nvSpPr>
      <xdr:spPr>
        <a:xfrm>
          <a:off x="0" y="376563"/>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1</xdr:col>
      <xdr:colOff>7468</xdr:colOff>
      <xdr:row>0</xdr:row>
      <xdr:rowOff>373529</xdr:rowOff>
    </xdr:from>
    <xdr:to>
      <xdr:col>1</xdr:col>
      <xdr:colOff>834741</xdr:colOff>
      <xdr:row>0</xdr:row>
      <xdr:rowOff>635000</xdr:rowOff>
    </xdr:to>
    <xdr:sp macro="[0]!go_to_Facebook" textlink="">
      <xdr:nvSpPr>
        <xdr:cNvPr id="28" name="ui_nav_page_3_2">
          <a:extLst>
            <a:ext uri="{FF2B5EF4-FFF2-40B4-BE49-F238E27FC236}">
              <a16:creationId xmlns:a16="http://schemas.microsoft.com/office/drawing/2014/main" id="{00000000-0008-0000-1B00-00001C000000}"/>
            </a:ext>
          </a:extLst>
        </xdr:cNvPr>
        <xdr:cNvSpPr txBox="1"/>
      </xdr:nvSpPr>
      <xdr:spPr>
        <a:xfrm>
          <a:off x="620056" y="373529"/>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787816</xdr:colOff>
      <xdr:row>0</xdr:row>
      <xdr:rowOff>373529</xdr:rowOff>
    </xdr:from>
    <xdr:to>
      <xdr:col>1</xdr:col>
      <xdr:colOff>1538941</xdr:colOff>
      <xdr:row>0</xdr:row>
      <xdr:rowOff>639435</xdr:rowOff>
    </xdr:to>
    <xdr:sp macro="[0]!go_to_Twitter" textlink="">
      <xdr:nvSpPr>
        <xdr:cNvPr id="29" name="ui_nav_page_3_2">
          <a:extLst>
            <a:ext uri="{FF2B5EF4-FFF2-40B4-BE49-F238E27FC236}">
              <a16:creationId xmlns:a16="http://schemas.microsoft.com/office/drawing/2014/main" id="{00000000-0008-0000-1B00-00001D000000}"/>
            </a:ext>
          </a:extLst>
        </xdr:cNvPr>
        <xdr:cNvSpPr txBox="1"/>
      </xdr:nvSpPr>
      <xdr:spPr>
        <a:xfrm>
          <a:off x="1400404" y="373529"/>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1561207</xdr:colOff>
      <xdr:row>0</xdr:row>
      <xdr:rowOff>373529</xdr:rowOff>
    </xdr:from>
    <xdr:to>
      <xdr:col>1</xdr:col>
      <xdr:colOff>2475607</xdr:colOff>
      <xdr:row>0</xdr:row>
      <xdr:rowOff>647849</xdr:rowOff>
    </xdr:to>
    <xdr:sp macro="[0]!go_to_Instagram" textlink="">
      <xdr:nvSpPr>
        <xdr:cNvPr id="30" name="ui_nav_page_3_2">
          <a:extLst>
            <a:ext uri="{FF2B5EF4-FFF2-40B4-BE49-F238E27FC236}">
              <a16:creationId xmlns:a16="http://schemas.microsoft.com/office/drawing/2014/main" id="{00000000-0008-0000-1B00-00001E000000}"/>
            </a:ext>
          </a:extLst>
        </xdr:cNvPr>
        <xdr:cNvSpPr txBox="1"/>
      </xdr:nvSpPr>
      <xdr:spPr>
        <a:xfrm>
          <a:off x="2173795" y="37352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1</xdr:col>
      <xdr:colOff>2470431</xdr:colOff>
      <xdr:row>0</xdr:row>
      <xdr:rowOff>380999</xdr:rowOff>
    </xdr:from>
    <xdr:to>
      <xdr:col>1</xdr:col>
      <xdr:colOff>3227294</xdr:colOff>
      <xdr:row>0</xdr:row>
      <xdr:rowOff>657411</xdr:rowOff>
    </xdr:to>
    <xdr:sp macro="[0]!go_to_LinkedIN" textlink="">
      <xdr:nvSpPr>
        <xdr:cNvPr id="31" name="ui_nav_page_3_2">
          <a:extLst>
            <a:ext uri="{FF2B5EF4-FFF2-40B4-BE49-F238E27FC236}">
              <a16:creationId xmlns:a16="http://schemas.microsoft.com/office/drawing/2014/main" id="{00000000-0008-0000-1B00-00001F000000}"/>
            </a:ext>
          </a:extLst>
        </xdr:cNvPr>
        <xdr:cNvSpPr txBox="1"/>
      </xdr:nvSpPr>
      <xdr:spPr>
        <a:xfrm>
          <a:off x="3083019" y="380999"/>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1</xdr:col>
      <xdr:colOff>3264645</xdr:colOff>
      <xdr:row>0</xdr:row>
      <xdr:rowOff>373529</xdr:rowOff>
    </xdr:from>
    <xdr:to>
      <xdr:col>2</xdr:col>
      <xdr:colOff>162905</xdr:colOff>
      <xdr:row>0</xdr:row>
      <xdr:rowOff>679823</xdr:rowOff>
    </xdr:to>
    <xdr:sp macro="[0]!go_to_Youtube" textlink="">
      <xdr:nvSpPr>
        <xdr:cNvPr id="32" name="ui_nav_page_3_2">
          <a:extLst>
            <a:ext uri="{FF2B5EF4-FFF2-40B4-BE49-F238E27FC236}">
              <a16:creationId xmlns:a16="http://schemas.microsoft.com/office/drawing/2014/main" id="{00000000-0008-0000-1B00-000020000000}"/>
            </a:ext>
          </a:extLst>
        </xdr:cNvPr>
        <xdr:cNvSpPr txBox="1"/>
      </xdr:nvSpPr>
      <xdr:spPr>
        <a:xfrm>
          <a:off x="3877233" y="373529"/>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5</xdr:col>
      <xdr:colOff>177562</xdr:colOff>
      <xdr:row>0</xdr:row>
      <xdr:rowOff>373529</xdr:rowOff>
    </xdr:from>
    <xdr:to>
      <xdr:col>7</xdr:col>
      <xdr:colOff>31138</xdr:colOff>
      <xdr:row>0</xdr:row>
      <xdr:rowOff>647849</xdr:rowOff>
    </xdr:to>
    <xdr:sp macro="[0]!go_to_PaperCIPS" textlink="">
      <xdr:nvSpPr>
        <xdr:cNvPr id="33" name="ui_nav_page_3_2">
          <a:extLst>
            <a:ext uri="{FF2B5EF4-FFF2-40B4-BE49-F238E27FC236}">
              <a16:creationId xmlns:a16="http://schemas.microsoft.com/office/drawing/2014/main" id="{00000000-0008-0000-1B00-000021000000}"/>
            </a:ext>
          </a:extLst>
        </xdr:cNvPr>
        <xdr:cNvSpPr txBox="1"/>
      </xdr:nvSpPr>
      <xdr:spPr>
        <a:xfrm>
          <a:off x="6781562" y="37352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7</xdr:col>
      <xdr:colOff>75169</xdr:colOff>
      <xdr:row>0</xdr:row>
      <xdr:rowOff>373527</xdr:rowOff>
    </xdr:from>
    <xdr:to>
      <xdr:col>8</xdr:col>
      <xdr:colOff>459158</xdr:colOff>
      <xdr:row>0</xdr:row>
      <xdr:rowOff>647847</xdr:rowOff>
    </xdr:to>
    <xdr:sp macro="[0]!go_to_PaperNeliti" textlink="">
      <xdr:nvSpPr>
        <xdr:cNvPr id="34" name="ui_nav_page_3_2">
          <a:extLst>
            <a:ext uri="{FF2B5EF4-FFF2-40B4-BE49-F238E27FC236}">
              <a16:creationId xmlns:a16="http://schemas.microsoft.com/office/drawing/2014/main" id="{00000000-0008-0000-1B00-000022000000}"/>
            </a:ext>
          </a:extLst>
        </xdr:cNvPr>
        <xdr:cNvSpPr txBox="1"/>
      </xdr:nvSpPr>
      <xdr:spPr>
        <a:xfrm>
          <a:off x="7739993" y="373527"/>
          <a:ext cx="914400" cy="27432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PAPER NELITI</a:t>
          </a:r>
        </a:p>
      </xdr:txBody>
    </xdr:sp>
    <xdr:clientData/>
  </xdr:twoCellAnchor>
  <xdr:twoCellAnchor>
    <xdr:from>
      <xdr:col>8</xdr:col>
      <xdr:colOff>453973</xdr:colOff>
      <xdr:row>0</xdr:row>
      <xdr:rowOff>373529</xdr:rowOff>
    </xdr:from>
    <xdr:to>
      <xdr:col>10</xdr:col>
      <xdr:colOff>74706</xdr:colOff>
      <xdr:row>0</xdr:row>
      <xdr:rowOff>691264</xdr:rowOff>
    </xdr:to>
    <xdr:sp macro="[0]!go_to_Video" textlink="">
      <xdr:nvSpPr>
        <xdr:cNvPr id="35" name="ui_nav_page_3_2">
          <a:extLst>
            <a:ext uri="{FF2B5EF4-FFF2-40B4-BE49-F238E27FC236}">
              <a16:creationId xmlns:a16="http://schemas.microsoft.com/office/drawing/2014/main" id="{00000000-0008-0000-1B00-000023000000}"/>
            </a:ext>
          </a:extLst>
        </xdr:cNvPr>
        <xdr:cNvSpPr txBox="1"/>
      </xdr:nvSpPr>
      <xdr:spPr>
        <a:xfrm>
          <a:off x="8649208" y="373529"/>
          <a:ext cx="681557"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2</xdr:col>
      <xdr:colOff>246529</xdr:colOff>
      <xdr:row>0</xdr:row>
      <xdr:rowOff>388470</xdr:rowOff>
    </xdr:from>
    <xdr:to>
      <xdr:col>3</xdr:col>
      <xdr:colOff>209177</xdr:colOff>
      <xdr:row>0</xdr:row>
      <xdr:rowOff>642470</xdr:rowOff>
    </xdr:to>
    <xdr:sp macro="[0]!go_to_NewsletterINA" textlink="">
      <xdr:nvSpPr>
        <xdr:cNvPr id="36" name="ui_nav_page_3_2">
          <a:extLst>
            <a:ext uri="{FF2B5EF4-FFF2-40B4-BE49-F238E27FC236}">
              <a16:creationId xmlns:a16="http://schemas.microsoft.com/office/drawing/2014/main" id="{00000000-0008-0000-1B00-000024000000}"/>
            </a:ext>
          </a:extLst>
        </xdr:cNvPr>
        <xdr:cNvSpPr txBox="1"/>
      </xdr:nvSpPr>
      <xdr:spPr>
        <a:xfrm>
          <a:off x="4646705" y="388470"/>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3</xdr:col>
      <xdr:colOff>246529</xdr:colOff>
      <xdr:row>0</xdr:row>
      <xdr:rowOff>381000</xdr:rowOff>
    </xdr:from>
    <xdr:to>
      <xdr:col>5</xdr:col>
      <xdr:colOff>231588</xdr:colOff>
      <xdr:row>0</xdr:row>
      <xdr:rowOff>649940</xdr:rowOff>
    </xdr:to>
    <xdr:sp macro="[0]!go_to_NewsletterEN" textlink="">
      <xdr:nvSpPr>
        <xdr:cNvPr id="37" name="ui_nav_page_3_2">
          <a:extLst>
            <a:ext uri="{FF2B5EF4-FFF2-40B4-BE49-F238E27FC236}">
              <a16:creationId xmlns:a16="http://schemas.microsoft.com/office/drawing/2014/main" id="{00000000-0008-0000-1B00-000025000000}"/>
            </a:ext>
          </a:extLst>
        </xdr:cNvPr>
        <xdr:cNvSpPr txBox="1"/>
      </xdr:nvSpPr>
      <xdr:spPr>
        <a:xfrm>
          <a:off x="5789705" y="381000"/>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0</xdr:col>
      <xdr:colOff>1082863</xdr:colOff>
      <xdr:row>2</xdr:row>
      <xdr:rowOff>119529</xdr:rowOff>
    </xdr:from>
    <xdr:to>
      <xdr:col>0</xdr:col>
      <xdr:colOff>2435413</xdr:colOff>
      <xdr:row>2</xdr:row>
      <xdr:rowOff>302409</xdr:rowOff>
    </xdr:to>
    <xdr:sp macro="[0]!go_to_last_record" textlink="">
      <xdr:nvSpPr>
        <xdr:cNvPr id="23" name="EditDataset">
          <a:extLst>
            <a:ext uri="{FF2B5EF4-FFF2-40B4-BE49-F238E27FC236}">
              <a16:creationId xmlns:a16="http://schemas.microsoft.com/office/drawing/2014/main" id="{00000000-0008-0000-1B00-000017000000}"/>
            </a:ext>
          </a:extLst>
        </xdr:cNvPr>
        <xdr:cNvSpPr txBox="1"/>
      </xdr:nvSpPr>
      <xdr:spPr>
        <a:xfrm>
          <a:off x="1690649" y="1226243"/>
          <a:ext cx="1352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1</xdr:col>
      <xdr:colOff>747059</xdr:colOff>
      <xdr:row>0</xdr:row>
      <xdr:rowOff>0</xdr:rowOff>
    </xdr:from>
    <xdr:to>
      <xdr:col>1</xdr:col>
      <xdr:colOff>2054412</xdr:colOff>
      <xdr:row>0</xdr:row>
      <xdr:rowOff>231589</xdr:rowOff>
    </xdr:to>
    <xdr:sp macro="[0]!go_to_Monthly_Digital_Summary" textlink="">
      <xdr:nvSpPr>
        <xdr:cNvPr id="22" name="EditDataset">
          <a:extLst>
            <a:ext uri="{FF2B5EF4-FFF2-40B4-BE49-F238E27FC236}">
              <a16:creationId xmlns:a16="http://schemas.microsoft.com/office/drawing/2014/main" id="{00000000-0008-0000-1B00-000016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0</xdr:col>
      <xdr:colOff>0</xdr:colOff>
      <xdr:row>0</xdr:row>
      <xdr:rowOff>0</xdr:rowOff>
    </xdr:from>
    <xdr:to>
      <xdr:col>1</xdr:col>
      <xdr:colOff>694765</xdr:colOff>
      <xdr:row>0</xdr:row>
      <xdr:rowOff>231589</xdr:rowOff>
    </xdr:to>
    <xdr:sp macro="[0]!go_to_Website" textlink="">
      <xdr:nvSpPr>
        <xdr:cNvPr id="39" name="EditDataset">
          <a:extLst>
            <a:ext uri="{FF2B5EF4-FFF2-40B4-BE49-F238E27FC236}">
              <a16:creationId xmlns:a16="http://schemas.microsoft.com/office/drawing/2014/main" id="{00000000-0008-0000-1B00-000027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4</xdr:col>
      <xdr:colOff>403410</xdr:colOff>
      <xdr:row>2</xdr:row>
      <xdr:rowOff>112059</xdr:rowOff>
    </xdr:from>
    <xdr:to>
      <xdr:col>6</xdr:col>
      <xdr:colOff>403410</xdr:colOff>
      <xdr:row>2</xdr:row>
      <xdr:rowOff>298824</xdr:rowOff>
    </xdr:to>
    <xdr:sp macro="[0]!format_table" textlink="">
      <xdr:nvSpPr>
        <xdr:cNvPr id="40" name="EditDataset">
          <a:extLst>
            <a:ext uri="{FF2B5EF4-FFF2-40B4-BE49-F238E27FC236}">
              <a16:creationId xmlns:a16="http://schemas.microsoft.com/office/drawing/2014/main" id="{00000000-0008-0000-1B00-000028000000}"/>
            </a:ext>
          </a:extLst>
        </xdr:cNvPr>
        <xdr:cNvSpPr txBox="1"/>
      </xdr:nvSpPr>
      <xdr:spPr>
        <a:xfrm>
          <a:off x="6476998" y="1471706"/>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twoCellAnchor>
    <xdr:from>
      <xdr:col>1</xdr:col>
      <xdr:colOff>2129118</xdr:colOff>
      <xdr:row>0</xdr:row>
      <xdr:rowOff>0</xdr:rowOff>
    </xdr:from>
    <xdr:to>
      <xdr:col>2</xdr:col>
      <xdr:colOff>687295</xdr:colOff>
      <xdr:row>0</xdr:row>
      <xdr:rowOff>231590</xdr:rowOff>
    </xdr:to>
    <xdr:sp macro="[0]!go_to_summary_template" textlink="">
      <xdr:nvSpPr>
        <xdr:cNvPr id="41" name="EditDataset">
          <a:extLst>
            <a:ext uri="{FF2B5EF4-FFF2-40B4-BE49-F238E27FC236}">
              <a16:creationId xmlns:a16="http://schemas.microsoft.com/office/drawing/2014/main" id="{00000000-0008-0000-1B00-000029000000}"/>
            </a:ext>
          </a:extLst>
        </xdr:cNvPr>
        <xdr:cNvSpPr txBox="1"/>
      </xdr:nvSpPr>
      <xdr:spPr>
        <a:xfrm>
          <a:off x="2741706"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2</xdr:col>
      <xdr:colOff>750047</xdr:colOff>
      <xdr:row>0</xdr:row>
      <xdr:rowOff>0</xdr:rowOff>
    </xdr:from>
    <xdr:to>
      <xdr:col>6</xdr:col>
      <xdr:colOff>321236</xdr:colOff>
      <xdr:row>0</xdr:row>
      <xdr:rowOff>228602</xdr:rowOff>
    </xdr:to>
    <xdr:sp macro="[0]!go_to_saved_summary" textlink="">
      <xdr:nvSpPr>
        <xdr:cNvPr id="42" name="EditDataset">
          <a:extLst>
            <a:ext uri="{FF2B5EF4-FFF2-40B4-BE49-F238E27FC236}">
              <a16:creationId xmlns:a16="http://schemas.microsoft.com/office/drawing/2014/main" id="{00000000-0008-0000-1B00-00002A000000}"/>
            </a:ext>
          </a:extLst>
        </xdr:cNvPr>
        <xdr:cNvSpPr txBox="1"/>
      </xdr:nvSpPr>
      <xdr:spPr>
        <a:xfrm>
          <a:off x="5150223"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77695</xdr:colOff>
      <xdr:row>2</xdr:row>
      <xdr:rowOff>113179</xdr:rowOff>
    </xdr:from>
    <xdr:to>
      <xdr:col>1</xdr:col>
      <xdr:colOff>441513</xdr:colOff>
      <xdr:row>2</xdr:row>
      <xdr:rowOff>296059</xdr:rowOff>
    </xdr:to>
    <xdr:sp macro="[0]!back_to_top" textlink="">
      <xdr:nvSpPr>
        <xdr:cNvPr id="2" name="EditDataset">
          <a:extLst>
            <a:ext uri="{FF2B5EF4-FFF2-40B4-BE49-F238E27FC236}">
              <a16:creationId xmlns:a16="http://schemas.microsoft.com/office/drawing/2014/main" id="{00000000-0008-0000-1C00-000002000000}"/>
            </a:ext>
          </a:extLst>
        </xdr:cNvPr>
        <xdr:cNvSpPr txBox="1"/>
      </xdr:nvSpPr>
      <xdr:spPr>
        <a:xfrm>
          <a:off x="77695" y="1218079"/>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1916207</xdr:colOff>
      <xdr:row>2</xdr:row>
      <xdr:rowOff>113178</xdr:rowOff>
    </xdr:from>
    <xdr:to>
      <xdr:col>1</xdr:col>
      <xdr:colOff>3034927</xdr:colOff>
      <xdr:row>2</xdr:row>
      <xdr:rowOff>296058</xdr:rowOff>
    </xdr:to>
    <xdr:sp macro="[0]!add_new_record_video" textlink="">
      <xdr:nvSpPr>
        <xdr:cNvPr id="3" name="EditDataset">
          <a:extLst>
            <a:ext uri="{FF2B5EF4-FFF2-40B4-BE49-F238E27FC236}">
              <a16:creationId xmlns:a16="http://schemas.microsoft.com/office/drawing/2014/main" id="{00000000-0008-0000-1C00-000003000000}"/>
            </a:ext>
          </a:extLst>
        </xdr:cNvPr>
        <xdr:cNvSpPr txBox="1"/>
      </xdr:nvSpPr>
      <xdr:spPr>
        <a:xfrm>
          <a:off x="2525807" y="1218078"/>
          <a:ext cx="1118720" cy="18288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1</xdr:col>
      <xdr:colOff>498663</xdr:colOff>
      <xdr:row>2</xdr:row>
      <xdr:rowOff>113179</xdr:rowOff>
    </xdr:from>
    <xdr:to>
      <xdr:col>1</xdr:col>
      <xdr:colOff>1851213</xdr:colOff>
      <xdr:row>2</xdr:row>
      <xdr:rowOff>296059</xdr:rowOff>
    </xdr:to>
    <xdr:sp macro="[0]!go_to_last_record" textlink="">
      <xdr:nvSpPr>
        <xdr:cNvPr id="4" name="EditDataset">
          <a:extLst>
            <a:ext uri="{FF2B5EF4-FFF2-40B4-BE49-F238E27FC236}">
              <a16:creationId xmlns:a16="http://schemas.microsoft.com/office/drawing/2014/main" id="{00000000-0008-0000-1C00-000004000000}"/>
            </a:ext>
          </a:extLst>
        </xdr:cNvPr>
        <xdr:cNvSpPr txBox="1"/>
      </xdr:nvSpPr>
      <xdr:spPr>
        <a:xfrm>
          <a:off x="1108263" y="1218079"/>
          <a:ext cx="1352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editAs="oneCell">
    <xdr:from>
      <xdr:col>4</xdr:col>
      <xdr:colOff>677209</xdr:colOff>
      <xdr:row>1</xdr:row>
      <xdr:rowOff>74705</xdr:rowOff>
    </xdr:from>
    <xdr:to>
      <xdr:col>4</xdr:col>
      <xdr:colOff>893855</xdr:colOff>
      <xdr:row>1</xdr:row>
      <xdr:rowOff>291351</xdr:rowOff>
    </xdr:to>
    <xdr:pic macro="[0]!reset_video_view">
      <xdr:nvPicPr>
        <xdr:cNvPr id="5" name="Graphic 4" descr="Repeat with solid fill">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36709" y="836705"/>
          <a:ext cx="216646" cy="216646"/>
        </a:xfrm>
        <a:prstGeom prst="rect">
          <a:avLst/>
        </a:prstGeom>
      </xdr:spPr>
    </xdr:pic>
    <xdr:clientData/>
  </xdr:twoCellAnchor>
  <xdr:twoCellAnchor>
    <xdr:from>
      <xdr:col>8</xdr:col>
      <xdr:colOff>392808</xdr:colOff>
      <xdr:row>0</xdr:row>
      <xdr:rowOff>325205</xdr:rowOff>
    </xdr:from>
    <xdr:to>
      <xdr:col>10</xdr:col>
      <xdr:colOff>682809</xdr:colOff>
      <xdr:row>0</xdr:row>
      <xdr:rowOff>567765</xdr:rowOff>
    </xdr:to>
    <xdr:sp macro="[0]!go_to_SosMedStakeholders" textlink="">
      <xdr:nvSpPr>
        <xdr:cNvPr id="17" name="ui_nav_page_3_2">
          <a:extLst>
            <a:ext uri="{FF2B5EF4-FFF2-40B4-BE49-F238E27FC236}">
              <a16:creationId xmlns:a16="http://schemas.microsoft.com/office/drawing/2014/main" id="{00000000-0008-0000-1C00-000011000000}"/>
            </a:ext>
          </a:extLst>
        </xdr:cNvPr>
        <xdr:cNvSpPr txBox="1"/>
      </xdr:nvSpPr>
      <xdr:spPr>
        <a:xfrm>
          <a:off x="10328690" y="325205"/>
          <a:ext cx="2785178"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7</xdr:col>
      <xdr:colOff>597647</xdr:colOff>
      <xdr:row>0</xdr:row>
      <xdr:rowOff>325202</xdr:rowOff>
    </xdr:from>
    <xdr:to>
      <xdr:col>8</xdr:col>
      <xdr:colOff>440764</xdr:colOff>
      <xdr:row>0</xdr:row>
      <xdr:rowOff>590176</xdr:rowOff>
    </xdr:to>
    <xdr:sp macro="[0]!go_to_Podcast" textlink="">
      <xdr:nvSpPr>
        <xdr:cNvPr id="18" name="ui_nav_page_3_2">
          <a:extLst>
            <a:ext uri="{FF2B5EF4-FFF2-40B4-BE49-F238E27FC236}">
              <a16:creationId xmlns:a16="http://schemas.microsoft.com/office/drawing/2014/main" id="{00000000-0008-0000-1C00-000012000000}"/>
            </a:ext>
          </a:extLst>
        </xdr:cNvPr>
        <xdr:cNvSpPr txBox="1"/>
      </xdr:nvSpPr>
      <xdr:spPr>
        <a:xfrm>
          <a:off x="9495118" y="325202"/>
          <a:ext cx="881528" cy="26497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339210</xdr:rowOff>
    </xdr:from>
    <xdr:to>
      <xdr:col>1</xdr:col>
      <xdr:colOff>2987</xdr:colOff>
      <xdr:row>0</xdr:row>
      <xdr:rowOff>590176</xdr:rowOff>
    </xdr:to>
    <xdr:sp macro="[0]!go_to_Website" textlink="">
      <xdr:nvSpPr>
        <xdr:cNvPr id="19" name="ui_nav_page_3_2">
          <a:extLst>
            <a:ext uri="{FF2B5EF4-FFF2-40B4-BE49-F238E27FC236}">
              <a16:creationId xmlns:a16="http://schemas.microsoft.com/office/drawing/2014/main" id="{00000000-0008-0000-1C00-000013000000}"/>
            </a:ext>
          </a:extLst>
        </xdr:cNvPr>
        <xdr:cNvSpPr txBox="1"/>
      </xdr:nvSpPr>
      <xdr:spPr>
        <a:xfrm>
          <a:off x="0" y="339210"/>
          <a:ext cx="615575"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1</xdr:col>
      <xdr:colOff>10456</xdr:colOff>
      <xdr:row>0</xdr:row>
      <xdr:rowOff>336176</xdr:rowOff>
    </xdr:from>
    <xdr:to>
      <xdr:col>1</xdr:col>
      <xdr:colOff>837729</xdr:colOff>
      <xdr:row>0</xdr:row>
      <xdr:rowOff>597647</xdr:rowOff>
    </xdr:to>
    <xdr:sp macro="[0]!go_to_Facebook" textlink="">
      <xdr:nvSpPr>
        <xdr:cNvPr id="20" name="ui_nav_page_3_2">
          <a:extLst>
            <a:ext uri="{FF2B5EF4-FFF2-40B4-BE49-F238E27FC236}">
              <a16:creationId xmlns:a16="http://schemas.microsoft.com/office/drawing/2014/main" id="{00000000-0008-0000-1C00-000014000000}"/>
            </a:ext>
          </a:extLst>
        </xdr:cNvPr>
        <xdr:cNvSpPr txBox="1"/>
      </xdr:nvSpPr>
      <xdr:spPr>
        <a:xfrm>
          <a:off x="623044" y="336176"/>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790804</xdr:colOff>
      <xdr:row>0</xdr:row>
      <xdr:rowOff>336176</xdr:rowOff>
    </xdr:from>
    <xdr:to>
      <xdr:col>1</xdr:col>
      <xdr:colOff>1541929</xdr:colOff>
      <xdr:row>0</xdr:row>
      <xdr:rowOff>602082</xdr:rowOff>
    </xdr:to>
    <xdr:sp macro="[0]!go_to_Twitter" textlink="">
      <xdr:nvSpPr>
        <xdr:cNvPr id="21" name="ui_nav_page_3_2">
          <a:extLst>
            <a:ext uri="{FF2B5EF4-FFF2-40B4-BE49-F238E27FC236}">
              <a16:creationId xmlns:a16="http://schemas.microsoft.com/office/drawing/2014/main" id="{00000000-0008-0000-1C00-000015000000}"/>
            </a:ext>
          </a:extLst>
        </xdr:cNvPr>
        <xdr:cNvSpPr txBox="1"/>
      </xdr:nvSpPr>
      <xdr:spPr>
        <a:xfrm>
          <a:off x="1403392" y="336176"/>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1564195</xdr:colOff>
      <xdr:row>0</xdr:row>
      <xdr:rowOff>336176</xdr:rowOff>
    </xdr:from>
    <xdr:to>
      <xdr:col>1</xdr:col>
      <xdr:colOff>2478595</xdr:colOff>
      <xdr:row>0</xdr:row>
      <xdr:rowOff>610496</xdr:rowOff>
    </xdr:to>
    <xdr:sp macro="[0]!go_to_Instagram" textlink="">
      <xdr:nvSpPr>
        <xdr:cNvPr id="22" name="ui_nav_page_3_2">
          <a:extLst>
            <a:ext uri="{FF2B5EF4-FFF2-40B4-BE49-F238E27FC236}">
              <a16:creationId xmlns:a16="http://schemas.microsoft.com/office/drawing/2014/main" id="{00000000-0008-0000-1C00-000016000000}"/>
            </a:ext>
          </a:extLst>
        </xdr:cNvPr>
        <xdr:cNvSpPr txBox="1"/>
      </xdr:nvSpPr>
      <xdr:spPr>
        <a:xfrm>
          <a:off x="2176783" y="336176"/>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1</xdr:col>
      <xdr:colOff>2473419</xdr:colOff>
      <xdr:row>0</xdr:row>
      <xdr:rowOff>343646</xdr:rowOff>
    </xdr:from>
    <xdr:to>
      <xdr:col>1</xdr:col>
      <xdr:colOff>3233644</xdr:colOff>
      <xdr:row>0</xdr:row>
      <xdr:rowOff>620058</xdr:rowOff>
    </xdr:to>
    <xdr:sp macro="[0]!go_to_LinkedIN" textlink="">
      <xdr:nvSpPr>
        <xdr:cNvPr id="23" name="ui_nav_page_3_2">
          <a:extLst>
            <a:ext uri="{FF2B5EF4-FFF2-40B4-BE49-F238E27FC236}">
              <a16:creationId xmlns:a16="http://schemas.microsoft.com/office/drawing/2014/main" id="{00000000-0008-0000-1C00-000017000000}"/>
            </a:ext>
          </a:extLst>
        </xdr:cNvPr>
        <xdr:cNvSpPr txBox="1"/>
      </xdr:nvSpPr>
      <xdr:spPr>
        <a:xfrm>
          <a:off x="3086007" y="343646"/>
          <a:ext cx="760225"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1</xdr:col>
      <xdr:colOff>3270995</xdr:colOff>
      <xdr:row>0</xdr:row>
      <xdr:rowOff>336176</xdr:rowOff>
    </xdr:from>
    <xdr:to>
      <xdr:col>2</xdr:col>
      <xdr:colOff>311898</xdr:colOff>
      <xdr:row>0</xdr:row>
      <xdr:rowOff>642470</xdr:rowOff>
    </xdr:to>
    <xdr:sp macro="[0]!go_to_Youtube" textlink="">
      <xdr:nvSpPr>
        <xdr:cNvPr id="24" name="ui_nav_page_3_2">
          <a:extLst>
            <a:ext uri="{FF2B5EF4-FFF2-40B4-BE49-F238E27FC236}">
              <a16:creationId xmlns:a16="http://schemas.microsoft.com/office/drawing/2014/main" id="{00000000-0008-0000-1C00-000018000000}"/>
            </a:ext>
          </a:extLst>
        </xdr:cNvPr>
        <xdr:cNvSpPr txBox="1"/>
      </xdr:nvSpPr>
      <xdr:spPr>
        <a:xfrm>
          <a:off x="3883583" y="336176"/>
          <a:ext cx="828491"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4</xdr:col>
      <xdr:colOff>135354</xdr:colOff>
      <xdr:row>0</xdr:row>
      <xdr:rowOff>357653</xdr:rowOff>
    </xdr:from>
    <xdr:to>
      <xdr:col>4</xdr:col>
      <xdr:colOff>1045882</xdr:colOff>
      <xdr:row>0</xdr:row>
      <xdr:rowOff>605118</xdr:rowOff>
    </xdr:to>
    <xdr:sp macro="[0]!go_to_PaperCIPS" textlink="">
      <xdr:nvSpPr>
        <xdr:cNvPr id="25" name="ui_nav_page_3_2">
          <a:extLst>
            <a:ext uri="{FF2B5EF4-FFF2-40B4-BE49-F238E27FC236}">
              <a16:creationId xmlns:a16="http://schemas.microsoft.com/office/drawing/2014/main" id="{00000000-0008-0000-1C00-000019000000}"/>
            </a:ext>
          </a:extLst>
        </xdr:cNvPr>
        <xdr:cNvSpPr txBox="1"/>
      </xdr:nvSpPr>
      <xdr:spPr>
        <a:xfrm>
          <a:off x="6843942" y="357653"/>
          <a:ext cx="910528" cy="24746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4</xdr:col>
      <xdr:colOff>1004138</xdr:colOff>
      <xdr:row>0</xdr:row>
      <xdr:rowOff>336175</xdr:rowOff>
    </xdr:from>
    <xdr:to>
      <xdr:col>5</xdr:col>
      <xdr:colOff>963706</xdr:colOff>
      <xdr:row>0</xdr:row>
      <xdr:rowOff>605118</xdr:rowOff>
    </xdr:to>
    <xdr:sp macro="[0]!go_to_PaperNeliti" textlink="">
      <xdr:nvSpPr>
        <xdr:cNvPr id="26" name="ui_nav_page_3_2">
          <a:extLst>
            <a:ext uri="{FF2B5EF4-FFF2-40B4-BE49-F238E27FC236}">
              <a16:creationId xmlns:a16="http://schemas.microsoft.com/office/drawing/2014/main" id="{00000000-0008-0000-1C00-00001A000000}"/>
            </a:ext>
          </a:extLst>
        </xdr:cNvPr>
        <xdr:cNvSpPr txBox="1"/>
      </xdr:nvSpPr>
      <xdr:spPr>
        <a:xfrm>
          <a:off x="7712726" y="336175"/>
          <a:ext cx="1042804" cy="26894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5</xdr:col>
      <xdr:colOff>971683</xdr:colOff>
      <xdr:row>0</xdr:row>
      <xdr:rowOff>298823</xdr:rowOff>
    </xdr:from>
    <xdr:to>
      <xdr:col>7</xdr:col>
      <xdr:colOff>537882</xdr:colOff>
      <xdr:row>0</xdr:row>
      <xdr:rowOff>616558</xdr:rowOff>
    </xdr:to>
    <xdr:sp macro="[0]!go_to_Video" textlink="">
      <xdr:nvSpPr>
        <xdr:cNvPr id="27" name="ui_nav_page_3_2">
          <a:extLst>
            <a:ext uri="{FF2B5EF4-FFF2-40B4-BE49-F238E27FC236}">
              <a16:creationId xmlns:a16="http://schemas.microsoft.com/office/drawing/2014/main" id="{00000000-0008-0000-1C00-00001B000000}"/>
            </a:ext>
          </a:extLst>
        </xdr:cNvPr>
        <xdr:cNvSpPr txBox="1"/>
      </xdr:nvSpPr>
      <xdr:spPr>
        <a:xfrm>
          <a:off x="8763507" y="298823"/>
          <a:ext cx="671846" cy="317735"/>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VIDEO</a:t>
          </a:r>
        </a:p>
      </xdr:txBody>
    </xdr:sp>
    <xdr:clientData/>
  </xdr:twoCellAnchor>
  <xdr:twoCellAnchor>
    <xdr:from>
      <xdr:col>2</xdr:col>
      <xdr:colOff>373530</xdr:colOff>
      <xdr:row>0</xdr:row>
      <xdr:rowOff>358587</xdr:rowOff>
    </xdr:from>
    <xdr:to>
      <xdr:col>3</xdr:col>
      <xdr:colOff>89648</xdr:colOff>
      <xdr:row>0</xdr:row>
      <xdr:rowOff>612588</xdr:rowOff>
    </xdr:to>
    <xdr:sp macro="[0]!go_to_NewsletterINA" textlink="">
      <xdr:nvSpPr>
        <xdr:cNvPr id="28" name="ui_nav_page_3_2">
          <a:extLst>
            <a:ext uri="{FF2B5EF4-FFF2-40B4-BE49-F238E27FC236}">
              <a16:creationId xmlns:a16="http://schemas.microsoft.com/office/drawing/2014/main" id="{00000000-0008-0000-1C00-00001C000000}"/>
            </a:ext>
          </a:extLst>
        </xdr:cNvPr>
        <xdr:cNvSpPr txBox="1"/>
      </xdr:nvSpPr>
      <xdr:spPr>
        <a:xfrm>
          <a:off x="4773706" y="358587"/>
          <a:ext cx="986118" cy="25400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3</xdr:col>
      <xdr:colOff>200959</xdr:colOff>
      <xdr:row>0</xdr:row>
      <xdr:rowOff>366059</xdr:rowOff>
    </xdr:from>
    <xdr:to>
      <xdr:col>4</xdr:col>
      <xdr:colOff>127000</xdr:colOff>
      <xdr:row>0</xdr:row>
      <xdr:rowOff>612588</xdr:rowOff>
    </xdr:to>
    <xdr:sp macro="[0]!go_to_NewsletterEN" textlink="">
      <xdr:nvSpPr>
        <xdr:cNvPr id="29" name="ui_nav_page_3_2">
          <a:extLst>
            <a:ext uri="{FF2B5EF4-FFF2-40B4-BE49-F238E27FC236}">
              <a16:creationId xmlns:a16="http://schemas.microsoft.com/office/drawing/2014/main" id="{00000000-0008-0000-1C00-00001D000000}"/>
            </a:ext>
          </a:extLst>
        </xdr:cNvPr>
        <xdr:cNvSpPr txBox="1"/>
      </xdr:nvSpPr>
      <xdr:spPr>
        <a:xfrm>
          <a:off x="5871135" y="366059"/>
          <a:ext cx="964453" cy="24652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0</xdr:col>
      <xdr:colOff>1082863</xdr:colOff>
      <xdr:row>2</xdr:row>
      <xdr:rowOff>119529</xdr:rowOff>
    </xdr:from>
    <xdr:to>
      <xdr:col>0</xdr:col>
      <xdr:colOff>2435413</xdr:colOff>
      <xdr:row>2</xdr:row>
      <xdr:rowOff>302409</xdr:rowOff>
    </xdr:to>
    <xdr:sp macro="[0]!go_to_last_record" textlink="">
      <xdr:nvSpPr>
        <xdr:cNvPr id="32" name="EditDataset">
          <a:extLst>
            <a:ext uri="{FF2B5EF4-FFF2-40B4-BE49-F238E27FC236}">
              <a16:creationId xmlns:a16="http://schemas.microsoft.com/office/drawing/2014/main" id="{00000000-0008-0000-1C00-000020000000}"/>
            </a:ext>
          </a:extLst>
        </xdr:cNvPr>
        <xdr:cNvSpPr txBox="1"/>
      </xdr:nvSpPr>
      <xdr:spPr>
        <a:xfrm>
          <a:off x="1692463" y="1224429"/>
          <a:ext cx="1352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1</xdr:col>
      <xdr:colOff>747059</xdr:colOff>
      <xdr:row>0</xdr:row>
      <xdr:rowOff>0</xdr:rowOff>
    </xdr:from>
    <xdr:to>
      <xdr:col>1</xdr:col>
      <xdr:colOff>2054412</xdr:colOff>
      <xdr:row>0</xdr:row>
      <xdr:rowOff>231589</xdr:rowOff>
    </xdr:to>
    <xdr:sp macro="[0]!go_to_Monthly_Digital_Summary" textlink="">
      <xdr:nvSpPr>
        <xdr:cNvPr id="30" name="EditDataset">
          <a:extLst>
            <a:ext uri="{FF2B5EF4-FFF2-40B4-BE49-F238E27FC236}">
              <a16:creationId xmlns:a16="http://schemas.microsoft.com/office/drawing/2014/main" id="{00000000-0008-0000-1C00-00001E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0</xdr:col>
      <xdr:colOff>0</xdr:colOff>
      <xdr:row>0</xdr:row>
      <xdr:rowOff>0</xdr:rowOff>
    </xdr:from>
    <xdr:to>
      <xdr:col>1</xdr:col>
      <xdr:colOff>694765</xdr:colOff>
      <xdr:row>0</xdr:row>
      <xdr:rowOff>231589</xdr:rowOff>
    </xdr:to>
    <xdr:sp macro="[0]!go_to_Website" textlink="">
      <xdr:nvSpPr>
        <xdr:cNvPr id="34" name="EditDataset">
          <a:extLst>
            <a:ext uri="{FF2B5EF4-FFF2-40B4-BE49-F238E27FC236}">
              <a16:creationId xmlns:a16="http://schemas.microsoft.com/office/drawing/2014/main" id="{00000000-0008-0000-1C00-000022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1</xdr:col>
      <xdr:colOff>3107765</xdr:colOff>
      <xdr:row>2</xdr:row>
      <xdr:rowOff>112058</xdr:rowOff>
    </xdr:from>
    <xdr:to>
      <xdr:col>2</xdr:col>
      <xdr:colOff>381001</xdr:colOff>
      <xdr:row>2</xdr:row>
      <xdr:rowOff>298823</xdr:rowOff>
    </xdr:to>
    <xdr:sp macro="[0]!format_table" textlink="">
      <xdr:nvSpPr>
        <xdr:cNvPr id="35" name="EditDataset">
          <a:extLst>
            <a:ext uri="{FF2B5EF4-FFF2-40B4-BE49-F238E27FC236}">
              <a16:creationId xmlns:a16="http://schemas.microsoft.com/office/drawing/2014/main" id="{00000000-0008-0000-1C00-000023000000}"/>
            </a:ext>
          </a:extLst>
        </xdr:cNvPr>
        <xdr:cNvSpPr txBox="1"/>
      </xdr:nvSpPr>
      <xdr:spPr>
        <a:xfrm>
          <a:off x="3720353" y="1471705"/>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twoCellAnchor>
    <xdr:from>
      <xdr:col>1</xdr:col>
      <xdr:colOff>2114177</xdr:colOff>
      <xdr:row>0</xdr:row>
      <xdr:rowOff>0</xdr:rowOff>
    </xdr:from>
    <xdr:to>
      <xdr:col>2</xdr:col>
      <xdr:colOff>672354</xdr:colOff>
      <xdr:row>0</xdr:row>
      <xdr:rowOff>231590</xdr:rowOff>
    </xdr:to>
    <xdr:sp macro="[0]!go_to_summary_template" textlink="">
      <xdr:nvSpPr>
        <xdr:cNvPr id="36" name="EditDataset">
          <a:extLst>
            <a:ext uri="{FF2B5EF4-FFF2-40B4-BE49-F238E27FC236}">
              <a16:creationId xmlns:a16="http://schemas.microsoft.com/office/drawing/2014/main" id="{00000000-0008-0000-1C00-000024000000}"/>
            </a:ext>
          </a:extLst>
        </xdr:cNvPr>
        <xdr:cNvSpPr txBox="1"/>
      </xdr:nvSpPr>
      <xdr:spPr>
        <a:xfrm>
          <a:off x="2726765"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2</xdr:col>
      <xdr:colOff>735106</xdr:colOff>
      <xdr:row>0</xdr:row>
      <xdr:rowOff>0</xdr:rowOff>
    </xdr:from>
    <xdr:to>
      <xdr:col>3</xdr:col>
      <xdr:colOff>769472</xdr:colOff>
      <xdr:row>0</xdr:row>
      <xdr:rowOff>228602</xdr:rowOff>
    </xdr:to>
    <xdr:sp macro="[0]!go_to_saved_summary" textlink="">
      <xdr:nvSpPr>
        <xdr:cNvPr id="37" name="EditDataset">
          <a:extLst>
            <a:ext uri="{FF2B5EF4-FFF2-40B4-BE49-F238E27FC236}">
              <a16:creationId xmlns:a16="http://schemas.microsoft.com/office/drawing/2014/main" id="{00000000-0008-0000-1C00-000025000000}"/>
            </a:ext>
          </a:extLst>
        </xdr:cNvPr>
        <xdr:cNvSpPr txBox="1"/>
      </xdr:nvSpPr>
      <xdr:spPr>
        <a:xfrm>
          <a:off x="5135282"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448235</xdr:colOff>
      <xdr:row>2</xdr:row>
      <xdr:rowOff>112061</xdr:rowOff>
    </xdr:from>
    <xdr:to>
      <xdr:col>3</xdr:col>
      <xdr:colOff>724648</xdr:colOff>
      <xdr:row>2</xdr:row>
      <xdr:rowOff>298825</xdr:rowOff>
    </xdr:to>
    <xdr:sp macro="[0]!sort_videos_uploaded_date" textlink="">
      <xdr:nvSpPr>
        <xdr:cNvPr id="31" name="EditDataset">
          <a:extLst>
            <a:ext uri="{FF2B5EF4-FFF2-40B4-BE49-F238E27FC236}">
              <a16:creationId xmlns:a16="http://schemas.microsoft.com/office/drawing/2014/main" id="{00000000-0008-0000-1C00-00001F000000}"/>
            </a:ext>
          </a:extLst>
        </xdr:cNvPr>
        <xdr:cNvSpPr txBox="1"/>
      </xdr:nvSpPr>
      <xdr:spPr>
        <a:xfrm>
          <a:off x="4848411" y="1471708"/>
          <a:ext cx="1546413" cy="186764"/>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SORT OLDEST TO NEWEST</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90395</xdr:colOff>
      <xdr:row>2</xdr:row>
      <xdr:rowOff>106829</xdr:rowOff>
    </xdr:from>
    <xdr:to>
      <xdr:col>1</xdr:col>
      <xdr:colOff>454213</xdr:colOff>
      <xdr:row>2</xdr:row>
      <xdr:rowOff>289709</xdr:rowOff>
    </xdr:to>
    <xdr:sp macro="[0]!back_to_top" textlink="">
      <xdr:nvSpPr>
        <xdr:cNvPr id="2" name="EditDataset">
          <a:extLst>
            <a:ext uri="{FF2B5EF4-FFF2-40B4-BE49-F238E27FC236}">
              <a16:creationId xmlns:a16="http://schemas.microsoft.com/office/drawing/2014/main" id="{00000000-0008-0000-1D00-000002000000}"/>
            </a:ext>
          </a:extLst>
        </xdr:cNvPr>
        <xdr:cNvSpPr txBox="1"/>
      </xdr:nvSpPr>
      <xdr:spPr>
        <a:xfrm>
          <a:off x="90395" y="1211729"/>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1928907</xdr:colOff>
      <xdr:row>2</xdr:row>
      <xdr:rowOff>106828</xdr:rowOff>
    </xdr:from>
    <xdr:to>
      <xdr:col>1</xdr:col>
      <xdr:colOff>3047627</xdr:colOff>
      <xdr:row>2</xdr:row>
      <xdr:rowOff>289708</xdr:rowOff>
    </xdr:to>
    <xdr:sp macro="[0]!add_new_record_podcast" textlink="">
      <xdr:nvSpPr>
        <xdr:cNvPr id="4" name="EditDataset">
          <a:extLst>
            <a:ext uri="{FF2B5EF4-FFF2-40B4-BE49-F238E27FC236}">
              <a16:creationId xmlns:a16="http://schemas.microsoft.com/office/drawing/2014/main" id="{00000000-0008-0000-1D00-000004000000}"/>
            </a:ext>
          </a:extLst>
        </xdr:cNvPr>
        <xdr:cNvSpPr txBox="1"/>
      </xdr:nvSpPr>
      <xdr:spPr>
        <a:xfrm>
          <a:off x="2538507" y="1211728"/>
          <a:ext cx="1118720" cy="18288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1</xdr:col>
      <xdr:colOff>511363</xdr:colOff>
      <xdr:row>2</xdr:row>
      <xdr:rowOff>106829</xdr:rowOff>
    </xdr:from>
    <xdr:to>
      <xdr:col>1</xdr:col>
      <xdr:colOff>1863913</xdr:colOff>
      <xdr:row>2</xdr:row>
      <xdr:rowOff>289709</xdr:rowOff>
    </xdr:to>
    <xdr:sp macro="[0]!go_to_last_record" textlink="">
      <xdr:nvSpPr>
        <xdr:cNvPr id="6" name="EditDataset">
          <a:extLst>
            <a:ext uri="{FF2B5EF4-FFF2-40B4-BE49-F238E27FC236}">
              <a16:creationId xmlns:a16="http://schemas.microsoft.com/office/drawing/2014/main" id="{00000000-0008-0000-1D00-000006000000}"/>
            </a:ext>
          </a:extLst>
        </xdr:cNvPr>
        <xdr:cNvSpPr txBox="1"/>
      </xdr:nvSpPr>
      <xdr:spPr>
        <a:xfrm>
          <a:off x="1120963" y="1211729"/>
          <a:ext cx="1352550"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editAs="oneCell">
    <xdr:from>
      <xdr:col>4</xdr:col>
      <xdr:colOff>874059</xdr:colOff>
      <xdr:row>1</xdr:row>
      <xdr:rowOff>74705</xdr:rowOff>
    </xdr:from>
    <xdr:to>
      <xdr:col>4</xdr:col>
      <xdr:colOff>1090705</xdr:colOff>
      <xdr:row>1</xdr:row>
      <xdr:rowOff>291351</xdr:rowOff>
    </xdr:to>
    <xdr:pic macro="[0]!reset_podcast_listens">
      <xdr:nvPicPr>
        <xdr:cNvPr id="5" name="Graphic 4" descr="Repeat with solid fill">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23959" y="417605"/>
          <a:ext cx="216646" cy="216646"/>
        </a:xfrm>
        <a:prstGeom prst="rect">
          <a:avLst/>
        </a:prstGeom>
      </xdr:spPr>
    </xdr:pic>
    <xdr:clientData/>
  </xdr:twoCellAnchor>
  <xdr:twoCellAnchor>
    <xdr:from>
      <xdr:col>5</xdr:col>
      <xdr:colOff>168690</xdr:colOff>
      <xdr:row>0</xdr:row>
      <xdr:rowOff>414852</xdr:rowOff>
    </xdr:from>
    <xdr:to>
      <xdr:col>8</xdr:col>
      <xdr:colOff>645457</xdr:colOff>
      <xdr:row>0</xdr:row>
      <xdr:rowOff>657412</xdr:rowOff>
    </xdr:to>
    <xdr:sp macro="[0]!go_to_SosMedStakeholders" textlink="">
      <xdr:nvSpPr>
        <xdr:cNvPr id="18" name="ui_nav_page_3_2">
          <a:extLst>
            <a:ext uri="{FF2B5EF4-FFF2-40B4-BE49-F238E27FC236}">
              <a16:creationId xmlns:a16="http://schemas.microsoft.com/office/drawing/2014/main" id="{00000000-0008-0000-1D00-000012000000}"/>
            </a:ext>
          </a:extLst>
        </xdr:cNvPr>
        <xdr:cNvSpPr txBox="1"/>
      </xdr:nvSpPr>
      <xdr:spPr>
        <a:xfrm>
          <a:off x="10239043" y="414852"/>
          <a:ext cx="2785179" cy="2425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SOCIAL MEDIA STAKEHOLDERS ENGAGEMENT</a:t>
          </a:r>
        </a:p>
      </xdr:txBody>
    </xdr:sp>
    <xdr:clientData/>
  </xdr:twoCellAnchor>
  <xdr:twoCellAnchor>
    <xdr:from>
      <xdr:col>4</xdr:col>
      <xdr:colOff>957166</xdr:colOff>
      <xdr:row>0</xdr:row>
      <xdr:rowOff>366059</xdr:rowOff>
    </xdr:from>
    <xdr:to>
      <xdr:col>5</xdr:col>
      <xdr:colOff>266509</xdr:colOff>
      <xdr:row>0</xdr:row>
      <xdr:rowOff>659288</xdr:rowOff>
    </xdr:to>
    <xdr:sp macro="[0]!go_to_Podcast" textlink="">
      <xdr:nvSpPr>
        <xdr:cNvPr id="19" name="ui_nav_page_3_2">
          <a:extLst>
            <a:ext uri="{FF2B5EF4-FFF2-40B4-BE49-F238E27FC236}">
              <a16:creationId xmlns:a16="http://schemas.microsoft.com/office/drawing/2014/main" id="{00000000-0008-0000-1D00-000013000000}"/>
            </a:ext>
          </a:extLst>
        </xdr:cNvPr>
        <xdr:cNvSpPr txBox="1"/>
      </xdr:nvSpPr>
      <xdr:spPr>
        <a:xfrm>
          <a:off x="9548342" y="366059"/>
          <a:ext cx="788520" cy="293229"/>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PODCAST</a:t>
          </a:r>
        </a:p>
      </xdr:txBody>
    </xdr:sp>
    <xdr:clientData/>
  </xdr:twoCellAnchor>
  <xdr:twoCellAnchor>
    <xdr:from>
      <xdr:col>0</xdr:col>
      <xdr:colOff>0</xdr:colOff>
      <xdr:row>0</xdr:row>
      <xdr:rowOff>369093</xdr:rowOff>
    </xdr:from>
    <xdr:to>
      <xdr:col>1</xdr:col>
      <xdr:colOff>2987</xdr:colOff>
      <xdr:row>0</xdr:row>
      <xdr:rowOff>620059</xdr:rowOff>
    </xdr:to>
    <xdr:sp macro="[0]!go_to_Website" textlink="">
      <xdr:nvSpPr>
        <xdr:cNvPr id="20" name="ui_nav_page_3_2">
          <a:extLst>
            <a:ext uri="{FF2B5EF4-FFF2-40B4-BE49-F238E27FC236}">
              <a16:creationId xmlns:a16="http://schemas.microsoft.com/office/drawing/2014/main" id="{00000000-0008-0000-1D00-000014000000}"/>
            </a:ext>
          </a:extLst>
        </xdr:cNvPr>
        <xdr:cNvSpPr txBox="1"/>
      </xdr:nvSpPr>
      <xdr:spPr>
        <a:xfrm>
          <a:off x="0" y="369093"/>
          <a:ext cx="615575"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1</xdr:col>
      <xdr:colOff>10456</xdr:colOff>
      <xdr:row>0</xdr:row>
      <xdr:rowOff>366059</xdr:rowOff>
    </xdr:from>
    <xdr:to>
      <xdr:col>1</xdr:col>
      <xdr:colOff>837729</xdr:colOff>
      <xdr:row>0</xdr:row>
      <xdr:rowOff>627530</xdr:rowOff>
    </xdr:to>
    <xdr:sp macro="[0]!go_to_Facebook" textlink="">
      <xdr:nvSpPr>
        <xdr:cNvPr id="21" name="ui_nav_page_3_2">
          <a:extLst>
            <a:ext uri="{FF2B5EF4-FFF2-40B4-BE49-F238E27FC236}">
              <a16:creationId xmlns:a16="http://schemas.microsoft.com/office/drawing/2014/main" id="{00000000-0008-0000-1D00-000015000000}"/>
            </a:ext>
          </a:extLst>
        </xdr:cNvPr>
        <xdr:cNvSpPr txBox="1"/>
      </xdr:nvSpPr>
      <xdr:spPr>
        <a:xfrm>
          <a:off x="623044" y="366059"/>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790804</xdr:colOff>
      <xdr:row>0</xdr:row>
      <xdr:rowOff>366059</xdr:rowOff>
    </xdr:from>
    <xdr:to>
      <xdr:col>1</xdr:col>
      <xdr:colOff>1541929</xdr:colOff>
      <xdr:row>0</xdr:row>
      <xdr:rowOff>631965</xdr:rowOff>
    </xdr:to>
    <xdr:sp macro="[0]!go_to_Twitter" textlink="">
      <xdr:nvSpPr>
        <xdr:cNvPr id="22" name="ui_nav_page_3_2">
          <a:extLst>
            <a:ext uri="{FF2B5EF4-FFF2-40B4-BE49-F238E27FC236}">
              <a16:creationId xmlns:a16="http://schemas.microsoft.com/office/drawing/2014/main" id="{00000000-0008-0000-1D00-000016000000}"/>
            </a:ext>
          </a:extLst>
        </xdr:cNvPr>
        <xdr:cNvSpPr txBox="1"/>
      </xdr:nvSpPr>
      <xdr:spPr>
        <a:xfrm>
          <a:off x="1403392" y="366059"/>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1564195</xdr:colOff>
      <xdr:row>0</xdr:row>
      <xdr:rowOff>366059</xdr:rowOff>
    </xdr:from>
    <xdr:to>
      <xdr:col>1</xdr:col>
      <xdr:colOff>2478595</xdr:colOff>
      <xdr:row>0</xdr:row>
      <xdr:rowOff>640379</xdr:rowOff>
    </xdr:to>
    <xdr:sp macro="[0]!go_to_Instagram" textlink="">
      <xdr:nvSpPr>
        <xdr:cNvPr id="23" name="ui_nav_page_3_2">
          <a:extLst>
            <a:ext uri="{FF2B5EF4-FFF2-40B4-BE49-F238E27FC236}">
              <a16:creationId xmlns:a16="http://schemas.microsoft.com/office/drawing/2014/main" id="{00000000-0008-0000-1D00-000017000000}"/>
            </a:ext>
          </a:extLst>
        </xdr:cNvPr>
        <xdr:cNvSpPr txBox="1"/>
      </xdr:nvSpPr>
      <xdr:spPr>
        <a:xfrm>
          <a:off x="2176783" y="366059"/>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1</xdr:col>
      <xdr:colOff>2473419</xdr:colOff>
      <xdr:row>0</xdr:row>
      <xdr:rowOff>373529</xdr:rowOff>
    </xdr:from>
    <xdr:to>
      <xdr:col>1</xdr:col>
      <xdr:colOff>3233644</xdr:colOff>
      <xdr:row>0</xdr:row>
      <xdr:rowOff>649941</xdr:rowOff>
    </xdr:to>
    <xdr:sp macro="[0]!go_to_LinkedIN" textlink="">
      <xdr:nvSpPr>
        <xdr:cNvPr id="24" name="ui_nav_page_3_2">
          <a:extLst>
            <a:ext uri="{FF2B5EF4-FFF2-40B4-BE49-F238E27FC236}">
              <a16:creationId xmlns:a16="http://schemas.microsoft.com/office/drawing/2014/main" id="{00000000-0008-0000-1D00-000018000000}"/>
            </a:ext>
          </a:extLst>
        </xdr:cNvPr>
        <xdr:cNvSpPr txBox="1"/>
      </xdr:nvSpPr>
      <xdr:spPr>
        <a:xfrm>
          <a:off x="3086007" y="373529"/>
          <a:ext cx="760225"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1</xdr:col>
      <xdr:colOff>3270995</xdr:colOff>
      <xdr:row>0</xdr:row>
      <xdr:rowOff>366059</xdr:rowOff>
    </xdr:from>
    <xdr:to>
      <xdr:col>2</xdr:col>
      <xdr:colOff>463177</xdr:colOff>
      <xdr:row>0</xdr:row>
      <xdr:rowOff>672353</xdr:rowOff>
    </xdr:to>
    <xdr:sp macro="[0]!go_to_Youtube" textlink="">
      <xdr:nvSpPr>
        <xdr:cNvPr id="25" name="ui_nav_page_3_2">
          <a:extLst>
            <a:ext uri="{FF2B5EF4-FFF2-40B4-BE49-F238E27FC236}">
              <a16:creationId xmlns:a16="http://schemas.microsoft.com/office/drawing/2014/main" id="{00000000-0008-0000-1D00-000019000000}"/>
            </a:ext>
          </a:extLst>
        </xdr:cNvPr>
        <xdr:cNvSpPr txBox="1"/>
      </xdr:nvSpPr>
      <xdr:spPr>
        <a:xfrm>
          <a:off x="3883583" y="366059"/>
          <a:ext cx="979770"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3</xdr:col>
      <xdr:colOff>202589</xdr:colOff>
      <xdr:row>0</xdr:row>
      <xdr:rowOff>380065</xdr:rowOff>
    </xdr:from>
    <xdr:to>
      <xdr:col>3</xdr:col>
      <xdr:colOff>1116989</xdr:colOff>
      <xdr:row>0</xdr:row>
      <xdr:rowOff>654385</xdr:rowOff>
    </xdr:to>
    <xdr:sp macro="[0]!go_to_PaperCIPS" textlink="">
      <xdr:nvSpPr>
        <xdr:cNvPr id="26" name="ui_nav_page_3_2">
          <a:extLst>
            <a:ext uri="{FF2B5EF4-FFF2-40B4-BE49-F238E27FC236}">
              <a16:creationId xmlns:a16="http://schemas.microsoft.com/office/drawing/2014/main" id="{00000000-0008-0000-1D00-00001A000000}"/>
            </a:ext>
          </a:extLst>
        </xdr:cNvPr>
        <xdr:cNvSpPr txBox="1"/>
      </xdr:nvSpPr>
      <xdr:spPr>
        <a:xfrm>
          <a:off x="7038177" y="380065"/>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3</xdr:col>
      <xdr:colOff>1116570</xdr:colOff>
      <xdr:row>0</xdr:row>
      <xdr:rowOff>380999</xdr:rowOff>
    </xdr:from>
    <xdr:to>
      <xdr:col>4</xdr:col>
      <xdr:colOff>274635</xdr:colOff>
      <xdr:row>0</xdr:row>
      <xdr:rowOff>655319</xdr:rowOff>
    </xdr:to>
    <xdr:sp macro="[0]!go_to_PaperNeliti" textlink="">
      <xdr:nvSpPr>
        <xdr:cNvPr id="27" name="ui_nav_page_3_2">
          <a:extLst>
            <a:ext uri="{FF2B5EF4-FFF2-40B4-BE49-F238E27FC236}">
              <a16:creationId xmlns:a16="http://schemas.microsoft.com/office/drawing/2014/main" id="{00000000-0008-0000-1D00-00001B000000}"/>
            </a:ext>
          </a:extLst>
        </xdr:cNvPr>
        <xdr:cNvSpPr txBox="1"/>
      </xdr:nvSpPr>
      <xdr:spPr>
        <a:xfrm>
          <a:off x="7952158" y="380999"/>
          <a:ext cx="913653"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4</xdr:col>
      <xdr:colOff>269450</xdr:colOff>
      <xdr:row>0</xdr:row>
      <xdr:rowOff>366059</xdr:rowOff>
    </xdr:from>
    <xdr:to>
      <xdr:col>4</xdr:col>
      <xdr:colOff>951753</xdr:colOff>
      <xdr:row>0</xdr:row>
      <xdr:rowOff>683794</xdr:rowOff>
    </xdr:to>
    <xdr:sp macro="[0]!go_to_Video" textlink="">
      <xdr:nvSpPr>
        <xdr:cNvPr id="28" name="ui_nav_page_3_2">
          <a:extLst>
            <a:ext uri="{FF2B5EF4-FFF2-40B4-BE49-F238E27FC236}">
              <a16:creationId xmlns:a16="http://schemas.microsoft.com/office/drawing/2014/main" id="{00000000-0008-0000-1D00-00001C000000}"/>
            </a:ext>
          </a:extLst>
        </xdr:cNvPr>
        <xdr:cNvSpPr txBox="1"/>
      </xdr:nvSpPr>
      <xdr:spPr>
        <a:xfrm>
          <a:off x="8860626" y="366059"/>
          <a:ext cx="682303"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2</xdr:col>
      <xdr:colOff>458694</xdr:colOff>
      <xdr:row>0</xdr:row>
      <xdr:rowOff>381000</xdr:rowOff>
    </xdr:from>
    <xdr:to>
      <xdr:col>2</xdr:col>
      <xdr:colOff>1567704</xdr:colOff>
      <xdr:row>0</xdr:row>
      <xdr:rowOff>635000</xdr:rowOff>
    </xdr:to>
    <xdr:sp macro="[0]!go_to_NewsletterINA" textlink="">
      <xdr:nvSpPr>
        <xdr:cNvPr id="29" name="ui_nav_page_3_2">
          <a:extLst>
            <a:ext uri="{FF2B5EF4-FFF2-40B4-BE49-F238E27FC236}">
              <a16:creationId xmlns:a16="http://schemas.microsoft.com/office/drawing/2014/main" id="{00000000-0008-0000-1D00-00001D000000}"/>
            </a:ext>
          </a:extLst>
        </xdr:cNvPr>
        <xdr:cNvSpPr txBox="1"/>
      </xdr:nvSpPr>
      <xdr:spPr>
        <a:xfrm>
          <a:off x="4858870" y="381000"/>
          <a:ext cx="1109010"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2</xdr:col>
      <xdr:colOff>1605056</xdr:colOff>
      <xdr:row>0</xdr:row>
      <xdr:rowOff>373530</xdr:rowOff>
    </xdr:from>
    <xdr:to>
      <xdr:col>3</xdr:col>
      <xdr:colOff>212165</xdr:colOff>
      <xdr:row>0</xdr:row>
      <xdr:rowOff>642470</xdr:rowOff>
    </xdr:to>
    <xdr:sp macro="[0]!go_to_NewsletterEN" textlink="">
      <xdr:nvSpPr>
        <xdr:cNvPr id="30" name="ui_nav_page_3_2">
          <a:extLst>
            <a:ext uri="{FF2B5EF4-FFF2-40B4-BE49-F238E27FC236}">
              <a16:creationId xmlns:a16="http://schemas.microsoft.com/office/drawing/2014/main" id="{00000000-0008-0000-1D00-00001E000000}"/>
            </a:ext>
          </a:extLst>
        </xdr:cNvPr>
        <xdr:cNvSpPr txBox="1"/>
      </xdr:nvSpPr>
      <xdr:spPr>
        <a:xfrm>
          <a:off x="6005232" y="373530"/>
          <a:ext cx="1042521"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747059</xdr:colOff>
      <xdr:row>0</xdr:row>
      <xdr:rowOff>0</xdr:rowOff>
    </xdr:from>
    <xdr:to>
      <xdr:col>1</xdr:col>
      <xdr:colOff>2054412</xdr:colOff>
      <xdr:row>0</xdr:row>
      <xdr:rowOff>231589</xdr:rowOff>
    </xdr:to>
    <xdr:sp macro="[0]!go_to_Monthly_Digital_Summary" textlink="">
      <xdr:nvSpPr>
        <xdr:cNvPr id="31" name="EditDataset">
          <a:extLst>
            <a:ext uri="{FF2B5EF4-FFF2-40B4-BE49-F238E27FC236}">
              <a16:creationId xmlns:a16="http://schemas.microsoft.com/office/drawing/2014/main" id="{00000000-0008-0000-1D00-00001F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0</xdr:col>
      <xdr:colOff>0</xdr:colOff>
      <xdr:row>0</xdr:row>
      <xdr:rowOff>0</xdr:rowOff>
    </xdr:from>
    <xdr:to>
      <xdr:col>1</xdr:col>
      <xdr:colOff>694765</xdr:colOff>
      <xdr:row>0</xdr:row>
      <xdr:rowOff>231589</xdr:rowOff>
    </xdr:to>
    <xdr:sp macro="[0]!go_to_Website" textlink="">
      <xdr:nvSpPr>
        <xdr:cNvPr id="34" name="EditDataset">
          <a:extLst>
            <a:ext uri="{FF2B5EF4-FFF2-40B4-BE49-F238E27FC236}">
              <a16:creationId xmlns:a16="http://schemas.microsoft.com/office/drawing/2014/main" id="{00000000-0008-0000-1D00-000022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1</xdr:col>
      <xdr:colOff>3115235</xdr:colOff>
      <xdr:row>2</xdr:row>
      <xdr:rowOff>104588</xdr:rowOff>
    </xdr:from>
    <xdr:to>
      <xdr:col>2</xdr:col>
      <xdr:colOff>388471</xdr:colOff>
      <xdr:row>2</xdr:row>
      <xdr:rowOff>291353</xdr:rowOff>
    </xdr:to>
    <xdr:sp macro="[0]!format_table" textlink="">
      <xdr:nvSpPr>
        <xdr:cNvPr id="35" name="EditDataset">
          <a:extLst>
            <a:ext uri="{FF2B5EF4-FFF2-40B4-BE49-F238E27FC236}">
              <a16:creationId xmlns:a16="http://schemas.microsoft.com/office/drawing/2014/main" id="{00000000-0008-0000-1D00-000023000000}"/>
            </a:ext>
          </a:extLst>
        </xdr:cNvPr>
        <xdr:cNvSpPr txBox="1"/>
      </xdr:nvSpPr>
      <xdr:spPr>
        <a:xfrm>
          <a:off x="3727823" y="1464235"/>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twoCellAnchor>
    <xdr:from>
      <xdr:col>1</xdr:col>
      <xdr:colOff>2114177</xdr:colOff>
      <xdr:row>0</xdr:row>
      <xdr:rowOff>0</xdr:rowOff>
    </xdr:from>
    <xdr:to>
      <xdr:col>2</xdr:col>
      <xdr:colOff>672354</xdr:colOff>
      <xdr:row>0</xdr:row>
      <xdr:rowOff>231590</xdr:rowOff>
    </xdr:to>
    <xdr:sp macro="[0]!go_to_summary_template" textlink="">
      <xdr:nvSpPr>
        <xdr:cNvPr id="36" name="EditDataset">
          <a:extLst>
            <a:ext uri="{FF2B5EF4-FFF2-40B4-BE49-F238E27FC236}">
              <a16:creationId xmlns:a16="http://schemas.microsoft.com/office/drawing/2014/main" id="{00000000-0008-0000-1D00-000024000000}"/>
            </a:ext>
          </a:extLst>
        </xdr:cNvPr>
        <xdr:cNvSpPr txBox="1"/>
      </xdr:nvSpPr>
      <xdr:spPr>
        <a:xfrm>
          <a:off x="2726765"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2</xdr:col>
      <xdr:colOff>735106</xdr:colOff>
      <xdr:row>0</xdr:row>
      <xdr:rowOff>0</xdr:rowOff>
    </xdr:from>
    <xdr:to>
      <xdr:col>3</xdr:col>
      <xdr:colOff>605119</xdr:colOff>
      <xdr:row>0</xdr:row>
      <xdr:rowOff>228602</xdr:rowOff>
    </xdr:to>
    <xdr:sp macro="[0]!go_to_saved_summary" textlink="">
      <xdr:nvSpPr>
        <xdr:cNvPr id="37" name="EditDataset">
          <a:extLst>
            <a:ext uri="{FF2B5EF4-FFF2-40B4-BE49-F238E27FC236}">
              <a16:creationId xmlns:a16="http://schemas.microsoft.com/office/drawing/2014/main" id="{00000000-0008-0000-1D00-000025000000}"/>
            </a:ext>
          </a:extLst>
        </xdr:cNvPr>
        <xdr:cNvSpPr txBox="1"/>
      </xdr:nvSpPr>
      <xdr:spPr>
        <a:xfrm>
          <a:off x="5135282"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twoCellAnchor>
    <xdr:from>
      <xdr:col>2</xdr:col>
      <xdr:colOff>440764</xdr:colOff>
      <xdr:row>2</xdr:row>
      <xdr:rowOff>97117</xdr:rowOff>
    </xdr:from>
    <xdr:to>
      <xdr:col>2</xdr:col>
      <xdr:colOff>1987177</xdr:colOff>
      <xdr:row>2</xdr:row>
      <xdr:rowOff>283881</xdr:rowOff>
    </xdr:to>
    <xdr:sp macro="[0]!sort_podcast_uploaded_date" textlink="">
      <xdr:nvSpPr>
        <xdr:cNvPr id="32" name="EditDataset">
          <a:extLst>
            <a:ext uri="{FF2B5EF4-FFF2-40B4-BE49-F238E27FC236}">
              <a16:creationId xmlns:a16="http://schemas.microsoft.com/office/drawing/2014/main" id="{00000000-0008-0000-1D00-000020000000}"/>
            </a:ext>
          </a:extLst>
        </xdr:cNvPr>
        <xdr:cNvSpPr txBox="1"/>
      </xdr:nvSpPr>
      <xdr:spPr>
        <a:xfrm>
          <a:off x="4840940" y="1456764"/>
          <a:ext cx="1546413" cy="186764"/>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SORT OLDEST TO NEWEST</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77695</xdr:colOff>
      <xdr:row>2</xdr:row>
      <xdr:rowOff>90766</xdr:rowOff>
    </xdr:from>
    <xdr:to>
      <xdr:col>0</xdr:col>
      <xdr:colOff>1051113</xdr:colOff>
      <xdr:row>2</xdr:row>
      <xdr:rowOff>273646</xdr:rowOff>
    </xdr:to>
    <xdr:sp macro="[0]!back_to_top" textlink="">
      <xdr:nvSpPr>
        <xdr:cNvPr id="2" name="EditDataset">
          <a:extLst>
            <a:ext uri="{FF2B5EF4-FFF2-40B4-BE49-F238E27FC236}">
              <a16:creationId xmlns:a16="http://schemas.microsoft.com/office/drawing/2014/main" id="{00000000-0008-0000-1E00-000002000000}"/>
            </a:ext>
          </a:extLst>
        </xdr:cNvPr>
        <xdr:cNvSpPr txBox="1"/>
      </xdr:nvSpPr>
      <xdr:spPr>
        <a:xfrm>
          <a:off x="77695" y="1450413"/>
          <a:ext cx="973418" cy="182880"/>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a:t>
          </a:r>
          <a:r>
            <a:rPr lang="en-GB" sz="1000" b="1" u="none">
              <a:solidFill>
                <a:sysClr val="windowText" lastClr="000000"/>
              </a:solidFill>
              <a:latin typeface="+mn-lt"/>
            </a:rPr>
            <a:t>BACK TO TOP</a:t>
          </a:r>
        </a:p>
      </xdr:txBody>
    </xdr:sp>
    <xdr:clientData/>
  </xdr:twoCellAnchor>
  <xdr:twoCellAnchor>
    <xdr:from>
      <xdr:col>1</xdr:col>
      <xdr:colOff>1367492</xdr:colOff>
      <xdr:row>2</xdr:row>
      <xdr:rowOff>90765</xdr:rowOff>
    </xdr:from>
    <xdr:to>
      <xdr:col>2</xdr:col>
      <xdr:colOff>1075764</xdr:colOff>
      <xdr:row>2</xdr:row>
      <xdr:rowOff>283881</xdr:rowOff>
    </xdr:to>
    <xdr:sp macro="[0]!add_new_sosmed_stakeholders_engagement" textlink="">
      <xdr:nvSpPr>
        <xdr:cNvPr id="3" name="EditDataset">
          <a:extLst>
            <a:ext uri="{FF2B5EF4-FFF2-40B4-BE49-F238E27FC236}">
              <a16:creationId xmlns:a16="http://schemas.microsoft.com/office/drawing/2014/main" id="{00000000-0008-0000-1E00-000003000000}"/>
            </a:ext>
          </a:extLst>
        </xdr:cNvPr>
        <xdr:cNvSpPr txBox="1"/>
      </xdr:nvSpPr>
      <xdr:spPr>
        <a:xfrm>
          <a:off x="2525433" y="1450412"/>
          <a:ext cx="1150096" cy="193116"/>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ADD NEW</a:t>
          </a:r>
          <a:r>
            <a:rPr lang="en-GB" sz="1000" b="1" u="none" baseline="0">
              <a:solidFill>
                <a:sysClr val="windowText" lastClr="000000"/>
              </a:solidFill>
              <a:latin typeface="+mn-lt"/>
            </a:rPr>
            <a:t> RECORD</a:t>
          </a:r>
          <a:endParaRPr lang="en-GB" sz="1000" b="1" u="none">
            <a:solidFill>
              <a:sysClr val="windowText" lastClr="000000"/>
            </a:solidFill>
            <a:latin typeface="+mn-lt"/>
          </a:endParaRPr>
        </a:p>
      </xdr:txBody>
    </xdr:sp>
    <xdr:clientData/>
  </xdr:twoCellAnchor>
  <xdr:twoCellAnchor>
    <xdr:from>
      <xdr:col>0</xdr:col>
      <xdr:colOff>1108263</xdr:colOff>
      <xdr:row>2</xdr:row>
      <xdr:rowOff>90765</xdr:rowOff>
    </xdr:from>
    <xdr:to>
      <xdr:col>1</xdr:col>
      <xdr:colOff>1307353</xdr:colOff>
      <xdr:row>2</xdr:row>
      <xdr:rowOff>283880</xdr:rowOff>
    </xdr:to>
    <xdr:sp macro="[0]!go_to_last_record" textlink="">
      <xdr:nvSpPr>
        <xdr:cNvPr id="4" name="EditDataset">
          <a:extLst>
            <a:ext uri="{FF2B5EF4-FFF2-40B4-BE49-F238E27FC236}">
              <a16:creationId xmlns:a16="http://schemas.microsoft.com/office/drawing/2014/main" id="{00000000-0008-0000-1E00-000004000000}"/>
            </a:ext>
          </a:extLst>
        </xdr:cNvPr>
        <xdr:cNvSpPr txBox="1"/>
      </xdr:nvSpPr>
      <xdr:spPr>
        <a:xfrm>
          <a:off x="1108263" y="1450412"/>
          <a:ext cx="1357031" cy="19311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sym typeface="Wingdings" panose="05000000000000000000" pitchFamily="2" charset="2"/>
            </a:rPr>
            <a:t> GO TO </a:t>
          </a:r>
          <a:r>
            <a:rPr lang="en-GB" sz="1000" b="1" u="none">
              <a:solidFill>
                <a:sysClr val="windowText" lastClr="000000"/>
              </a:solidFill>
              <a:latin typeface="+mn-lt"/>
            </a:rPr>
            <a:t>LAST RECORD</a:t>
          </a:r>
        </a:p>
      </xdr:txBody>
    </xdr:sp>
    <xdr:clientData/>
  </xdr:twoCellAnchor>
  <xdr:twoCellAnchor>
    <xdr:from>
      <xdr:col>2</xdr:col>
      <xdr:colOff>1157940</xdr:colOff>
      <xdr:row>2</xdr:row>
      <xdr:rowOff>97116</xdr:rowOff>
    </xdr:from>
    <xdr:to>
      <xdr:col>3</xdr:col>
      <xdr:colOff>1524000</xdr:colOff>
      <xdr:row>2</xdr:row>
      <xdr:rowOff>298822</xdr:rowOff>
    </xdr:to>
    <xdr:sp macro="[0]!refresh_dropdown_stakeholder_engag" textlink="">
      <xdr:nvSpPr>
        <xdr:cNvPr id="5" name="EditDataset">
          <a:extLst>
            <a:ext uri="{FF2B5EF4-FFF2-40B4-BE49-F238E27FC236}">
              <a16:creationId xmlns:a16="http://schemas.microsoft.com/office/drawing/2014/main" id="{00000000-0008-0000-1E00-000005000000}"/>
            </a:ext>
          </a:extLst>
        </xdr:cNvPr>
        <xdr:cNvSpPr txBox="1"/>
      </xdr:nvSpPr>
      <xdr:spPr>
        <a:xfrm>
          <a:off x="3757705" y="1456763"/>
          <a:ext cx="1792942" cy="201706"/>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DROPDOWN FILTERS</a:t>
          </a:r>
        </a:p>
      </xdr:txBody>
    </xdr:sp>
    <xdr:clientData/>
  </xdr:twoCellAnchor>
  <xdr:twoCellAnchor editAs="oneCell">
    <xdr:from>
      <xdr:col>5</xdr:col>
      <xdr:colOff>874059</xdr:colOff>
      <xdr:row>1</xdr:row>
      <xdr:rowOff>74705</xdr:rowOff>
    </xdr:from>
    <xdr:to>
      <xdr:col>5</xdr:col>
      <xdr:colOff>1093880</xdr:colOff>
      <xdr:row>1</xdr:row>
      <xdr:rowOff>294526</xdr:rowOff>
    </xdr:to>
    <xdr:pic macro="[0]!reset_engagements">
      <xdr:nvPicPr>
        <xdr:cNvPr id="6" name="Graphic 5" descr="Repeat with solid fill">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23959" y="404905"/>
          <a:ext cx="216646" cy="216646"/>
        </a:xfrm>
        <a:prstGeom prst="rect">
          <a:avLst/>
        </a:prstGeom>
      </xdr:spPr>
    </xdr:pic>
    <xdr:clientData/>
  </xdr:twoCellAnchor>
  <xdr:twoCellAnchor>
    <xdr:from>
      <xdr:col>5</xdr:col>
      <xdr:colOff>763349</xdr:colOff>
      <xdr:row>0</xdr:row>
      <xdr:rowOff>343647</xdr:rowOff>
    </xdr:from>
    <xdr:to>
      <xdr:col>6</xdr:col>
      <xdr:colOff>1038410</xdr:colOff>
      <xdr:row>0</xdr:row>
      <xdr:rowOff>635000</xdr:rowOff>
    </xdr:to>
    <xdr:sp macro="[0]!go_to_SosMedStakeholders" textlink="">
      <xdr:nvSpPr>
        <xdr:cNvPr id="18" name="ui_nav_page_3_2">
          <a:extLst>
            <a:ext uri="{FF2B5EF4-FFF2-40B4-BE49-F238E27FC236}">
              <a16:creationId xmlns:a16="http://schemas.microsoft.com/office/drawing/2014/main" id="{00000000-0008-0000-1E00-000012000000}"/>
            </a:ext>
          </a:extLst>
        </xdr:cNvPr>
        <xdr:cNvSpPr txBox="1"/>
      </xdr:nvSpPr>
      <xdr:spPr>
        <a:xfrm>
          <a:off x="10026878" y="343647"/>
          <a:ext cx="2785179" cy="291353"/>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rgbClr val="800000"/>
              </a:solidFill>
            </a:rPr>
            <a:t>SOCIAL MEDIA STAKEHOLDERS ENGAGEMENT</a:t>
          </a:r>
        </a:p>
      </xdr:txBody>
    </xdr:sp>
    <xdr:clientData/>
  </xdr:twoCellAnchor>
  <xdr:twoCellAnchor>
    <xdr:from>
      <xdr:col>4</xdr:col>
      <xdr:colOff>2575294</xdr:colOff>
      <xdr:row>0</xdr:row>
      <xdr:rowOff>362556</xdr:rowOff>
    </xdr:from>
    <xdr:to>
      <xdr:col>5</xdr:col>
      <xdr:colOff>771520</xdr:colOff>
      <xdr:row>0</xdr:row>
      <xdr:rowOff>636876</xdr:rowOff>
    </xdr:to>
    <xdr:sp macro="[0]!go_to_Podcast" textlink="">
      <xdr:nvSpPr>
        <xdr:cNvPr id="19" name="ui_nav_page_3_2">
          <a:extLst>
            <a:ext uri="{FF2B5EF4-FFF2-40B4-BE49-F238E27FC236}">
              <a16:creationId xmlns:a16="http://schemas.microsoft.com/office/drawing/2014/main" id="{00000000-0008-0000-1E00-000013000000}"/>
            </a:ext>
          </a:extLst>
        </xdr:cNvPr>
        <xdr:cNvSpPr txBox="1"/>
      </xdr:nvSpPr>
      <xdr:spPr>
        <a:xfrm>
          <a:off x="9246529" y="362556"/>
          <a:ext cx="78852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PODCAST</a:t>
          </a:r>
        </a:p>
      </xdr:txBody>
    </xdr:sp>
    <xdr:clientData/>
  </xdr:twoCellAnchor>
  <xdr:twoCellAnchor>
    <xdr:from>
      <xdr:col>0</xdr:col>
      <xdr:colOff>0</xdr:colOff>
      <xdr:row>0</xdr:row>
      <xdr:rowOff>346681</xdr:rowOff>
    </xdr:from>
    <xdr:to>
      <xdr:col>0</xdr:col>
      <xdr:colOff>612587</xdr:colOff>
      <xdr:row>0</xdr:row>
      <xdr:rowOff>597647</xdr:rowOff>
    </xdr:to>
    <xdr:sp macro="[0]!go_to_Website" textlink="">
      <xdr:nvSpPr>
        <xdr:cNvPr id="20" name="ui_nav_page_3_2">
          <a:extLst>
            <a:ext uri="{FF2B5EF4-FFF2-40B4-BE49-F238E27FC236}">
              <a16:creationId xmlns:a16="http://schemas.microsoft.com/office/drawing/2014/main" id="{00000000-0008-0000-1E00-000014000000}"/>
            </a:ext>
          </a:extLst>
        </xdr:cNvPr>
        <xdr:cNvSpPr txBox="1"/>
      </xdr:nvSpPr>
      <xdr:spPr>
        <a:xfrm>
          <a:off x="0" y="346681"/>
          <a:ext cx="612587" cy="250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WEBSITE</a:t>
          </a:r>
        </a:p>
      </xdr:txBody>
    </xdr:sp>
    <xdr:clientData/>
  </xdr:twoCellAnchor>
  <xdr:twoCellAnchor>
    <xdr:from>
      <xdr:col>0</xdr:col>
      <xdr:colOff>620056</xdr:colOff>
      <xdr:row>0</xdr:row>
      <xdr:rowOff>343647</xdr:rowOff>
    </xdr:from>
    <xdr:to>
      <xdr:col>1</xdr:col>
      <xdr:colOff>289388</xdr:colOff>
      <xdr:row>0</xdr:row>
      <xdr:rowOff>605118</xdr:rowOff>
    </xdr:to>
    <xdr:sp macro="[0]!go_to_Facebook" textlink="">
      <xdr:nvSpPr>
        <xdr:cNvPr id="21" name="ui_nav_page_3_2">
          <a:extLst>
            <a:ext uri="{FF2B5EF4-FFF2-40B4-BE49-F238E27FC236}">
              <a16:creationId xmlns:a16="http://schemas.microsoft.com/office/drawing/2014/main" id="{00000000-0008-0000-1E00-000015000000}"/>
            </a:ext>
          </a:extLst>
        </xdr:cNvPr>
        <xdr:cNvSpPr txBox="1"/>
      </xdr:nvSpPr>
      <xdr:spPr>
        <a:xfrm>
          <a:off x="620056" y="343647"/>
          <a:ext cx="827273" cy="26147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FACEBOOK</a:t>
          </a:r>
        </a:p>
      </xdr:txBody>
    </xdr:sp>
    <xdr:clientData/>
  </xdr:twoCellAnchor>
  <xdr:twoCellAnchor>
    <xdr:from>
      <xdr:col>1</xdr:col>
      <xdr:colOff>242463</xdr:colOff>
      <xdr:row>0</xdr:row>
      <xdr:rowOff>343647</xdr:rowOff>
    </xdr:from>
    <xdr:to>
      <xdr:col>1</xdr:col>
      <xdr:colOff>993588</xdr:colOff>
      <xdr:row>0</xdr:row>
      <xdr:rowOff>609553</xdr:rowOff>
    </xdr:to>
    <xdr:sp macro="[0]!go_to_Twitter" textlink="">
      <xdr:nvSpPr>
        <xdr:cNvPr id="22" name="ui_nav_page_3_2">
          <a:extLst>
            <a:ext uri="{FF2B5EF4-FFF2-40B4-BE49-F238E27FC236}">
              <a16:creationId xmlns:a16="http://schemas.microsoft.com/office/drawing/2014/main" id="{00000000-0008-0000-1E00-000016000000}"/>
            </a:ext>
          </a:extLst>
        </xdr:cNvPr>
        <xdr:cNvSpPr txBox="1"/>
      </xdr:nvSpPr>
      <xdr:spPr>
        <a:xfrm>
          <a:off x="1400404" y="343647"/>
          <a:ext cx="751125" cy="26590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TWITTER</a:t>
          </a:r>
        </a:p>
      </xdr:txBody>
    </xdr:sp>
    <xdr:clientData/>
  </xdr:twoCellAnchor>
  <xdr:twoCellAnchor>
    <xdr:from>
      <xdr:col>1</xdr:col>
      <xdr:colOff>1015854</xdr:colOff>
      <xdr:row>0</xdr:row>
      <xdr:rowOff>343647</xdr:rowOff>
    </xdr:from>
    <xdr:to>
      <xdr:col>2</xdr:col>
      <xdr:colOff>488430</xdr:colOff>
      <xdr:row>0</xdr:row>
      <xdr:rowOff>617967</xdr:rowOff>
    </xdr:to>
    <xdr:sp macro="[0]!go_to_Instagram" textlink="">
      <xdr:nvSpPr>
        <xdr:cNvPr id="23" name="ui_nav_page_3_2">
          <a:extLst>
            <a:ext uri="{FF2B5EF4-FFF2-40B4-BE49-F238E27FC236}">
              <a16:creationId xmlns:a16="http://schemas.microsoft.com/office/drawing/2014/main" id="{00000000-0008-0000-1E00-000017000000}"/>
            </a:ext>
          </a:extLst>
        </xdr:cNvPr>
        <xdr:cNvSpPr txBox="1"/>
      </xdr:nvSpPr>
      <xdr:spPr>
        <a:xfrm>
          <a:off x="2173795" y="343647"/>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INSTAGRAM</a:t>
          </a:r>
        </a:p>
      </xdr:txBody>
    </xdr:sp>
    <xdr:clientData/>
  </xdr:twoCellAnchor>
  <xdr:twoCellAnchor>
    <xdr:from>
      <xdr:col>2</xdr:col>
      <xdr:colOff>483254</xdr:colOff>
      <xdr:row>0</xdr:row>
      <xdr:rowOff>351117</xdr:rowOff>
    </xdr:from>
    <xdr:to>
      <xdr:col>2</xdr:col>
      <xdr:colOff>1240117</xdr:colOff>
      <xdr:row>0</xdr:row>
      <xdr:rowOff>627529</xdr:rowOff>
    </xdr:to>
    <xdr:sp macro="[0]!go_to_LinkedIN" textlink="">
      <xdr:nvSpPr>
        <xdr:cNvPr id="24" name="ui_nav_page_3_2">
          <a:extLst>
            <a:ext uri="{FF2B5EF4-FFF2-40B4-BE49-F238E27FC236}">
              <a16:creationId xmlns:a16="http://schemas.microsoft.com/office/drawing/2014/main" id="{00000000-0008-0000-1E00-000018000000}"/>
            </a:ext>
          </a:extLst>
        </xdr:cNvPr>
        <xdr:cNvSpPr txBox="1"/>
      </xdr:nvSpPr>
      <xdr:spPr>
        <a:xfrm>
          <a:off x="3083019" y="351117"/>
          <a:ext cx="756863" cy="2764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LINKEDIN</a:t>
          </a:r>
        </a:p>
      </xdr:txBody>
    </xdr:sp>
    <xdr:clientData/>
  </xdr:twoCellAnchor>
  <xdr:twoCellAnchor>
    <xdr:from>
      <xdr:col>2</xdr:col>
      <xdr:colOff>1277468</xdr:colOff>
      <xdr:row>0</xdr:row>
      <xdr:rowOff>343647</xdr:rowOff>
    </xdr:from>
    <xdr:to>
      <xdr:col>3</xdr:col>
      <xdr:colOff>536434</xdr:colOff>
      <xdr:row>0</xdr:row>
      <xdr:rowOff>649941</xdr:rowOff>
    </xdr:to>
    <xdr:sp macro="[0]!go_to_Youtube" textlink="">
      <xdr:nvSpPr>
        <xdr:cNvPr id="25" name="ui_nav_page_3_2">
          <a:extLst>
            <a:ext uri="{FF2B5EF4-FFF2-40B4-BE49-F238E27FC236}">
              <a16:creationId xmlns:a16="http://schemas.microsoft.com/office/drawing/2014/main" id="{00000000-0008-0000-1E00-000019000000}"/>
            </a:ext>
          </a:extLst>
        </xdr:cNvPr>
        <xdr:cNvSpPr txBox="1"/>
      </xdr:nvSpPr>
      <xdr:spPr>
        <a:xfrm>
          <a:off x="3877233" y="343647"/>
          <a:ext cx="685848" cy="30629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YOUTUBE</a:t>
          </a:r>
        </a:p>
      </xdr:txBody>
    </xdr:sp>
    <xdr:clientData/>
  </xdr:twoCellAnchor>
  <xdr:twoCellAnchor>
    <xdr:from>
      <xdr:col>4</xdr:col>
      <xdr:colOff>154777</xdr:colOff>
      <xdr:row>0</xdr:row>
      <xdr:rowOff>357653</xdr:rowOff>
    </xdr:from>
    <xdr:to>
      <xdr:col>4</xdr:col>
      <xdr:colOff>1069177</xdr:colOff>
      <xdr:row>0</xdr:row>
      <xdr:rowOff>631973</xdr:rowOff>
    </xdr:to>
    <xdr:sp macro="[0]!go_to_PaperCIPS" textlink="">
      <xdr:nvSpPr>
        <xdr:cNvPr id="26" name="ui_nav_page_3_2">
          <a:extLst>
            <a:ext uri="{FF2B5EF4-FFF2-40B4-BE49-F238E27FC236}">
              <a16:creationId xmlns:a16="http://schemas.microsoft.com/office/drawing/2014/main" id="{00000000-0008-0000-1E00-00001A000000}"/>
            </a:ext>
          </a:extLst>
        </xdr:cNvPr>
        <xdr:cNvSpPr txBox="1"/>
      </xdr:nvSpPr>
      <xdr:spPr>
        <a:xfrm>
          <a:off x="6826012" y="357653"/>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CIPS</a:t>
          </a:r>
        </a:p>
      </xdr:txBody>
    </xdr:sp>
    <xdr:clientData/>
  </xdr:twoCellAnchor>
  <xdr:twoCellAnchor>
    <xdr:from>
      <xdr:col>4</xdr:col>
      <xdr:colOff>1068758</xdr:colOff>
      <xdr:row>0</xdr:row>
      <xdr:rowOff>358587</xdr:rowOff>
    </xdr:from>
    <xdr:to>
      <xdr:col>4</xdr:col>
      <xdr:colOff>1983158</xdr:colOff>
      <xdr:row>0</xdr:row>
      <xdr:rowOff>632907</xdr:rowOff>
    </xdr:to>
    <xdr:sp macro="[0]!go_to_PaperNeliti" textlink="">
      <xdr:nvSpPr>
        <xdr:cNvPr id="27" name="ui_nav_page_3_2">
          <a:extLst>
            <a:ext uri="{FF2B5EF4-FFF2-40B4-BE49-F238E27FC236}">
              <a16:creationId xmlns:a16="http://schemas.microsoft.com/office/drawing/2014/main" id="{00000000-0008-0000-1E00-00001B000000}"/>
            </a:ext>
          </a:extLst>
        </xdr:cNvPr>
        <xdr:cNvSpPr txBox="1"/>
      </xdr:nvSpPr>
      <xdr:spPr>
        <a:xfrm>
          <a:off x="7739993" y="358587"/>
          <a:ext cx="914400" cy="2743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PAPER NELITI</a:t>
          </a:r>
        </a:p>
      </xdr:txBody>
    </xdr:sp>
    <xdr:clientData/>
  </xdr:twoCellAnchor>
  <xdr:twoCellAnchor>
    <xdr:from>
      <xdr:col>4</xdr:col>
      <xdr:colOff>1977973</xdr:colOff>
      <xdr:row>0</xdr:row>
      <xdr:rowOff>343647</xdr:rowOff>
    </xdr:from>
    <xdr:to>
      <xdr:col>5</xdr:col>
      <xdr:colOff>67235</xdr:colOff>
      <xdr:row>0</xdr:row>
      <xdr:rowOff>661382</xdr:rowOff>
    </xdr:to>
    <xdr:sp macro="[0]!go_to_Video" textlink="">
      <xdr:nvSpPr>
        <xdr:cNvPr id="28" name="ui_nav_page_3_2">
          <a:extLst>
            <a:ext uri="{FF2B5EF4-FFF2-40B4-BE49-F238E27FC236}">
              <a16:creationId xmlns:a16="http://schemas.microsoft.com/office/drawing/2014/main" id="{00000000-0008-0000-1E00-00001C000000}"/>
            </a:ext>
          </a:extLst>
        </xdr:cNvPr>
        <xdr:cNvSpPr txBox="1"/>
      </xdr:nvSpPr>
      <xdr:spPr>
        <a:xfrm>
          <a:off x="8649208" y="343647"/>
          <a:ext cx="681556" cy="31773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VIDEO</a:t>
          </a:r>
        </a:p>
      </xdr:txBody>
    </xdr:sp>
    <xdr:clientData/>
  </xdr:twoCellAnchor>
  <xdr:twoCellAnchor>
    <xdr:from>
      <xdr:col>3</xdr:col>
      <xdr:colOff>620058</xdr:colOff>
      <xdr:row>0</xdr:row>
      <xdr:rowOff>358588</xdr:rowOff>
    </xdr:from>
    <xdr:to>
      <xdr:col>3</xdr:col>
      <xdr:colOff>1725706</xdr:colOff>
      <xdr:row>0</xdr:row>
      <xdr:rowOff>612588</xdr:rowOff>
    </xdr:to>
    <xdr:sp macro="[0]!go_to_NewsletterINA" textlink="">
      <xdr:nvSpPr>
        <xdr:cNvPr id="29" name="ui_nav_page_3_2">
          <a:extLst>
            <a:ext uri="{FF2B5EF4-FFF2-40B4-BE49-F238E27FC236}">
              <a16:creationId xmlns:a16="http://schemas.microsoft.com/office/drawing/2014/main" id="{00000000-0008-0000-1E00-00001D000000}"/>
            </a:ext>
          </a:extLst>
        </xdr:cNvPr>
        <xdr:cNvSpPr txBox="1"/>
      </xdr:nvSpPr>
      <xdr:spPr>
        <a:xfrm>
          <a:off x="4646705" y="358588"/>
          <a:ext cx="1105648" cy="2540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INA</a:t>
          </a:r>
          <a:endParaRPr lang="en-GB" sz="1000" b="1">
            <a:solidFill>
              <a:schemeClr val="bg2">
                <a:lumMod val="50000"/>
              </a:schemeClr>
            </a:solidFill>
          </a:endParaRPr>
        </a:p>
      </xdr:txBody>
    </xdr:sp>
    <xdr:clientData/>
  </xdr:twoCellAnchor>
  <xdr:twoCellAnchor>
    <xdr:from>
      <xdr:col>3</xdr:col>
      <xdr:colOff>1763058</xdr:colOff>
      <xdr:row>0</xdr:row>
      <xdr:rowOff>351118</xdr:rowOff>
    </xdr:from>
    <xdr:to>
      <xdr:col>4</xdr:col>
      <xdr:colOff>164353</xdr:colOff>
      <xdr:row>0</xdr:row>
      <xdr:rowOff>620058</xdr:rowOff>
    </xdr:to>
    <xdr:sp macro="[0]!go_to_NewsletterEN" textlink="">
      <xdr:nvSpPr>
        <xdr:cNvPr id="30" name="ui_nav_page_3_2">
          <a:extLst>
            <a:ext uri="{FF2B5EF4-FFF2-40B4-BE49-F238E27FC236}">
              <a16:creationId xmlns:a16="http://schemas.microsoft.com/office/drawing/2014/main" id="{00000000-0008-0000-1E00-00001E000000}"/>
            </a:ext>
          </a:extLst>
        </xdr:cNvPr>
        <xdr:cNvSpPr txBox="1"/>
      </xdr:nvSpPr>
      <xdr:spPr>
        <a:xfrm>
          <a:off x="5789705" y="351118"/>
          <a:ext cx="1045883" cy="26894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a:solidFill>
                <a:schemeClr val="bg2">
                  <a:lumMod val="50000"/>
                </a:schemeClr>
              </a:solidFill>
            </a:rPr>
            <a:t>NEWSLETTER</a:t>
          </a:r>
          <a:r>
            <a:rPr lang="en-GB" sz="1000" b="1" baseline="0">
              <a:solidFill>
                <a:schemeClr val="bg2">
                  <a:lumMod val="50000"/>
                </a:schemeClr>
              </a:solidFill>
            </a:rPr>
            <a:t> EN</a:t>
          </a:r>
          <a:endParaRPr lang="en-GB" sz="1000" b="1">
            <a:solidFill>
              <a:schemeClr val="bg2">
                <a:lumMod val="50000"/>
              </a:schemeClr>
            </a:solidFill>
          </a:endParaRPr>
        </a:p>
      </xdr:txBody>
    </xdr:sp>
    <xdr:clientData/>
  </xdr:twoCellAnchor>
  <xdr:twoCellAnchor>
    <xdr:from>
      <xdr:col>1</xdr:col>
      <xdr:colOff>201706</xdr:colOff>
      <xdr:row>0</xdr:row>
      <xdr:rowOff>0</xdr:rowOff>
    </xdr:from>
    <xdr:to>
      <xdr:col>2</xdr:col>
      <xdr:colOff>67235</xdr:colOff>
      <xdr:row>0</xdr:row>
      <xdr:rowOff>231589</xdr:rowOff>
    </xdr:to>
    <xdr:sp macro="[0]!go_to_Monthly_Digital_Summary" textlink="">
      <xdr:nvSpPr>
        <xdr:cNvPr id="31" name="EditDataset">
          <a:extLst>
            <a:ext uri="{FF2B5EF4-FFF2-40B4-BE49-F238E27FC236}">
              <a16:creationId xmlns:a16="http://schemas.microsoft.com/office/drawing/2014/main" id="{00000000-0008-0000-1E00-00001F000000}"/>
            </a:ext>
          </a:extLst>
        </xdr:cNvPr>
        <xdr:cNvSpPr txBox="1"/>
      </xdr:nvSpPr>
      <xdr:spPr>
        <a:xfrm>
          <a:off x="1359647" y="0"/>
          <a:ext cx="1307353" cy="231589"/>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REPORT</a:t>
          </a:r>
        </a:p>
      </xdr:txBody>
    </xdr:sp>
    <xdr:clientData/>
  </xdr:twoCellAnchor>
  <xdr:twoCellAnchor>
    <xdr:from>
      <xdr:col>0</xdr:col>
      <xdr:colOff>0</xdr:colOff>
      <xdr:row>0</xdr:row>
      <xdr:rowOff>0</xdr:rowOff>
    </xdr:from>
    <xdr:to>
      <xdr:col>1</xdr:col>
      <xdr:colOff>149412</xdr:colOff>
      <xdr:row>0</xdr:row>
      <xdr:rowOff>231589</xdr:rowOff>
    </xdr:to>
    <xdr:sp macro="[0]!go_to_Website" textlink="">
      <xdr:nvSpPr>
        <xdr:cNvPr id="34" name="EditDataset">
          <a:extLst>
            <a:ext uri="{FF2B5EF4-FFF2-40B4-BE49-F238E27FC236}">
              <a16:creationId xmlns:a16="http://schemas.microsoft.com/office/drawing/2014/main" id="{00000000-0008-0000-1E00-000022000000}"/>
            </a:ext>
          </a:extLst>
        </xdr:cNvPr>
        <xdr:cNvSpPr txBox="1"/>
      </xdr:nvSpPr>
      <xdr:spPr>
        <a:xfrm>
          <a:off x="0" y="0"/>
          <a:ext cx="1307353" cy="231589"/>
        </a:xfrm>
        <a:prstGeom prst="rect">
          <a:avLst/>
        </a:prstGeom>
        <a:solidFill>
          <a:srgbClr val="800000"/>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chemeClr val="bg1"/>
              </a:solidFill>
              <a:latin typeface="+mn-lt"/>
            </a:rPr>
            <a:t>DATABASE</a:t>
          </a:r>
        </a:p>
      </xdr:txBody>
    </xdr:sp>
    <xdr:clientData/>
  </xdr:twoCellAnchor>
  <xdr:twoCellAnchor>
    <xdr:from>
      <xdr:col>3</xdr:col>
      <xdr:colOff>1583765</xdr:colOff>
      <xdr:row>2</xdr:row>
      <xdr:rowOff>97116</xdr:rowOff>
    </xdr:from>
    <xdr:to>
      <xdr:col>4</xdr:col>
      <xdr:colOff>1</xdr:colOff>
      <xdr:row>2</xdr:row>
      <xdr:rowOff>283881</xdr:rowOff>
    </xdr:to>
    <xdr:sp macro="[0]!format_table" textlink="">
      <xdr:nvSpPr>
        <xdr:cNvPr id="35" name="EditDataset">
          <a:extLst>
            <a:ext uri="{FF2B5EF4-FFF2-40B4-BE49-F238E27FC236}">
              <a16:creationId xmlns:a16="http://schemas.microsoft.com/office/drawing/2014/main" id="{00000000-0008-0000-1E00-000023000000}"/>
            </a:ext>
          </a:extLst>
        </xdr:cNvPr>
        <xdr:cNvSpPr txBox="1"/>
      </xdr:nvSpPr>
      <xdr:spPr>
        <a:xfrm>
          <a:off x="5610412" y="1456763"/>
          <a:ext cx="1060824" cy="186765"/>
        </a:xfrm>
        <a:prstGeom prst="rect">
          <a:avLst/>
        </a:prstGeom>
        <a:solidFill>
          <a:schemeClr val="bg1"/>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REFRESH TABLE</a:t>
          </a:r>
        </a:p>
      </xdr:txBody>
    </xdr:sp>
    <xdr:clientData/>
  </xdr:twoCellAnchor>
  <xdr:twoCellAnchor>
    <xdr:from>
      <xdr:col>2</xdr:col>
      <xdr:colOff>126999</xdr:colOff>
      <xdr:row>0</xdr:row>
      <xdr:rowOff>0</xdr:rowOff>
    </xdr:from>
    <xdr:to>
      <xdr:col>3</xdr:col>
      <xdr:colOff>1045882</xdr:colOff>
      <xdr:row>0</xdr:row>
      <xdr:rowOff>231590</xdr:rowOff>
    </xdr:to>
    <xdr:sp macro="[0]!go_to_summary_template" textlink="">
      <xdr:nvSpPr>
        <xdr:cNvPr id="36" name="EditDataset">
          <a:extLst>
            <a:ext uri="{FF2B5EF4-FFF2-40B4-BE49-F238E27FC236}">
              <a16:creationId xmlns:a16="http://schemas.microsoft.com/office/drawing/2014/main" id="{00000000-0008-0000-1E00-000024000000}"/>
            </a:ext>
          </a:extLst>
        </xdr:cNvPr>
        <xdr:cNvSpPr txBox="1"/>
      </xdr:nvSpPr>
      <xdr:spPr>
        <a:xfrm>
          <a:off x="2726764" y="0"/>
          <a:ext cx="2345765" cy="231590"/>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CREATE</a:t>
          </a:r>
          <a:r>
            <a:rPr lang="en-GB" sz="1000" b="1" u="none" baseline="0">
              <a:solidFill>
                <a:sysClr val="windowText" lastClr="000000"/>
              </a:solidFill>
              <a:latin typeface="+mn-lt"/>
            </a:rPr>
            <a:t> MONTHLY EXECUTIVE SUMMARY</a:t>
          </a:r>
          <a:endParaRPr lang="en-GB" sz="1000" b="1" u="none">
            <a:solidFill>
              <a:sysClr val="windowText" lastClr="000000"/>
            </a:solidFill>
            <a:latin typeface="+mn-lt"/>
          </a:endParaRPr>
        </a:p>
      </xdr:txBody>
    </xdr:sp>
    <xdr:clientData/>
  </xdr:twoCellAnchor>
  <xdr:twoCellAnchor>
    <xdr:from>
      <xdr:col>3</xdr:col>
      <xdr:colOff>1108634</xdr:colOff>
      <xdr:row>0</xdr:row>
      <xdr:rowOff>0</xdr:rowOff>
    </xdr:from>
    <xdr:to>
      <xdr:col>4</xdr:col>
      <xdr:colOff>769471</xdr:colOff>
      <xdr:row>0</xdr:row>
      <xdr:rowOff>228602</xdr:rowOff>
    </xdr:to>
    <xdr:sp macro="[0]!go_to_saved_summary" textlink="">
      <xdr:nvSpPr>
        <xdr:cNvPr id="37" name="EditDataset">
          <a:extLst>
            <a:ext uri="{FF2B5EF4-FFF2-40B4-BE49-F238E27FC236}">
              <a16:creationId xmlns:a16="http://schemas.microsoft.com/office/drawing/2014/main" id="{00000000-0008-0000-1E00-000025000000}"/>
            </a:ext>
          </a:extLst>
        </xdr:cNvPr>
        <xdr:cNvSpPr txBox="1"/>
      </xdr:nvSpPr>
      <xdr:spPr>
        <a:xfrm>
          <a:off x="5135281" y="0"/>
          <a:ext cx="2305425" cy="228602"/>
        </a:xfrm>
        <a:prstGeom prst="rect">
          <a:avLst/>
        </a:prstGeom>
        <a:solidFill>
          <a:schemeClr val="accent4">
            <a:lumMod val="60000"/>
            <a:lumOff val="4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lIns="0" rIns="0" rtlCol="0" anchor="ctr"/>
        <a:lstStyle/>
        <a:p>
          <a:pPr algn="ctr"/>
          <a:r>
            <a:rPr lang="en-GB" sz="1000" b="1" u="none">
              <a:solidFill>
                <a:sysClr val="windowText" lastClr="000000"/>
              </a:solidFill>
              <a:latin typeface="+mn-lt"/>
            </a:rPr>
            <a:t>SAVED MONTHLY EXECUTIVE SUMMARY</a:t>
          </a:r>
        </a:p>
      </xdr:txBody>
    </xdr:sp>
    <xdr:clientData/>
  </xdr:twoCellAnchor>
</xdr:wsDr>
</file>

<file path=xl/persons/person.xml><?xml version="1.0" encoding="utf-8"?>
<personList xmlns="http://schemas.microsoft.com/office/spreadsheetml/2018/threadedcomments" xmlns:x="http://schemas.openxmlformats.org/spreadsheetml/2006/main">
  <person displayName="Nina Natasya" id="{04C9850E-6B8C-42E5-8C81-F5385432615A}" userId="cbec31cb87ab405f" providerId="Windows Live"/>
  <person displayName="Eky CIPS" id="{9125B441-3F30-4800-A7B5-DA5E241718DC}" userId="cf31ac9d305a4723"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80" dT="2021-11-29T10:20:10.50" personId="{04C9850E-6B8C-42E5-8C81-F5385432615A}" id="{C0136389-8980-40EF-9896-9B09BA9E31F1}">
    <text>Paid Ads : Event Kesejahteraan Petani with FnF</text>
  </threadedComment>
  <threadedComment ref="C81" dT="2021-11-29T10:21:17.60" personId="{04C9850E-6B8C-42E5-8C81-F5385432615A}" id="{586F5AFB-AA85-49D4-9D98-C20171A8327C}">
    <text>688.885 is total reach combined with ads, 2390 is the number of organic reach.</text>
  </threadedComment>
  <threadedComment ref="D81" dT="2021-11-29T10:21:59.83" personId="{04C9850E-6B8C-42E5-8C81-F5385432615A}" id="{0D6F40FE-B212-4F54-AE81-8E2B5965FE14}">
    <text>1.128.837 is total Ads impressions (Digiweek), 2757 is the number of organic impressions.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J84" dT="2021-12-23T05:03:35.26" personId="{9125B441-3F30-4800-A7B5-DA5E241718DC}" id="{C17F26FF-0BB2-44C2-AA94-56F6A94FE7CE}">
    <text>Per 23 Dec</text>
  </threadedComment>
</ThreadedComments>
</file>

<file path=xl/threadedComments/threadedComment3.xml><?xml version="1.0" encoding="utf-8"?>
<ThreadedComments xmlns="http://schemas.microsoft.com/office/spreadsheetml/2018/threadedcomments" xmlns:x="http://schemas.openxmlformats.org/spreadsheetml/2006/main">
  <threadedComment ref="C52" dT="2021-11-29T11:59:11.99" personId="{04C9850E-6B8C-42E5-8C81-F5385432615A}" id="{722E145E-819B-46BC-96D0-0A5BCF7D46DE}">
    <text>Digiweek Ads Promotion</text>
  </threadedComment>
  <threadedComment ref="D52" dT="2021-11-29T11:59:03.83" personId="{04C9850E-6B8C-42E5-8C81-F5385432615A}" id="{6517F50B-6AD1-49F6-AAFB-CE9226255651}">
    <text>Accounts reached 193.954 due to DigiWeek promotion</text>
  </threadedComment>
  <threadedComment ref="G53" dT="2021-11-29T12:02:33.82" personId="{04C9850E-6B8C-42E5-8C81-F5385432615A}" id="{F7C6AD4B-C3CB-449F-8509-5A87EC009B4F}">
    <text>Like, comment, share and saved combined: Akses Pemerintah Terhadap Data
Most shared and saved : Whats Your Money Personality https://www.instagram.com/p/CVrPW7NPnHw/</text>
  </threadedComment>
  <threadedComment ref="B55" dT="2021-12-23T05:04:18.40" personId="{9125B441-3F30-4800-A7B5-DA5E241718DC}" id="{F2F9B969-9FCC-47C6-9F8F-81461D2E0750}">
    <text>Per 23 Dec</text>
  </threadedComment>
</ThreadedComments>
</file>

<file path=xl/threadedComments/threadedComment4.xml><?xml version="1.0" encoding="utf-8"?>
<ThreadedComments xmlns="http://schemas.microsoft.com/office/spreadsheetml/2018/threadedcomments" xmlns:x="http://schemas.openxmlformats.org/spreadsheetml/2006/main">
  <threadedComment ref="G39" dT="2021-12-07T10:22:04.99" personId="{04C9850E-6B8C-42E5-8C81-F5385432615A}" id="{EB8342B1-658F-461F-9E8C-9D980817E0D3}">
    <text>2nd Most Engaged:
https://www.linkedin.com/feed/update/urn:li:activity:6871337176748175360/
Most comment: https://www.linkedin.com/feed/update/urn:li:activity:6866946159060111361/</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7.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image" Target="../media/image12.emf"/><Relationship Id="rId5" Type="http://schemas.openxmlformats.org/officeDocument/2006/relationships/control" Target="../activeX/activeX3.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hyperlink" Target="https://www.facebook.com/cips.indonesia/photos/a.387716221427668/1653407144858563/?type=3&amp;size=1080%2C1080&amp;fbid=1653407144858563&amp;source=12&amp;player_origin=unknown&amp;__xts__%5B0%5D=68.ARDThyiFYpNhCvyKi2TtaJWzm2ZSNwsw2qzdF46Rb2My5iJ3hmSdzEa-7kvgNrsHYjPUwLyfCFiSLLIIBKEQ-YA14O9uwY29bCA2hF7FuoberNnxyyA37Pr7FCrEQHXPGI4EBneBFPb2QNzUoXVJ6MOB2H8PHtiZwQz7Eu_s34Nas-L9_7qBndMLtqu0Fi9pCM5C3asU0nZh4b3b3SVaeh7n0bSHYqodEFuxkgOZAYB7x7NbgOHIHQOpalTlfxeEgZWn-o_UMAtcdH20xJV8-SLv6p4plmhIBtwjDpWt4bGPWoA3GY7d8A" TargetMode="External"/><Relationship Id="rId13" Type="http://schemas.openxmlformats.org/officeDocument/2006/relationships/hyperlink" Target="https://www.facebook.com/cips.indonesia/photos/a.387716221427668/1813900248809251/?type=3&amp;size=1080%2C1080&amp;fbid=1813900248809251&amp;source=12&amp;player_origin=unknown&amp;__xts__%5b0%5d=68.ARBMD_aVJsrCF-mVXVw2B9hNg-4pOB9HfhI5ZvDpIoN0Fk6-ZW6QQsbVqJBu6QnddIBA-THqRMDFy7BLksIbl8SojJZ_urzHjAPc9Qmk13dbpgpFLtjnzYwLJtLv5mD81FLPcxdOVJmSgOzDunpieHu3Skj7tE4inrteU3hFmjw5Ge5rRtwa7a7hnNqdZs_k5IwFYLvaeEvSV5V2LyOSj-I7R-7nom8itp10I0krHwZ78Z34jef2HwzmnM8iPMl4LIVONuCoo1lSK3HNuDVHMbbZyOTn3PdaxH0AHwzeZUfrSWxesqgnWw" TargetMode="External"/><Relationship Id="rId18" Type="http://schemas.openxmlformats.org/officeDocument/2006/relationships/hyperlink" Target="https://www.facebook.com/cips.indonesia/posts/pfbid02idyaXrQ2e1Wk2mbavPbagVKEmThhNZWF73nNeomoGTw8GY3ykV5CQc4R6c3pHtLgl?__xts__%5b0%5d=68.ARCXPrD5PUunNnup8AEHWRrxHgTZpoW9Lj6vqAW4dNKvdfuY27_Ij7sgJX1pHzr0Wg6qlJpimd6ImJC8SGP7gzlLwXc8kZ8eQWPYWWcbJ7vtj_MkJ4j3svXeV5ekQnss3RezYWFD-lC6NF_F19aQcMyRIgSF-PQDmKwFZZDW4QIvmtzwSS4SNmJ5u0Vj4MuMDdC3Fp4oIIUJTKy16lFZqzfyxRCef8gkj8q-2vL8Kzc92NaU526hofvJTvy4Qz1UZZvt3s1QAnGe_7sH_ReOx15CWbsfy93LA5GFz4dpT7qJsnewy1BQUA&amp;__tn__=-R" TargetMode="External"/><Relationship Id="rId26" Type="http://schemas.openxmlformats.org/officeDocument/2006/relationships/drawing" Target="../drawings/drawing20.xml"/><Relationship Id="rId3" Type="http://schemas.openxmlformats.org/officeDocument/2006/relationships/hyperlink" Target="https://www.facebook.com/cips.indonesia/photos/a.387716221427668/1477681952431084/?type=3&amp;size=1280%2C1280&amp;fbid=1477681952431084&amp;source=12&amp;player_origin=unknown&amp;__xts__%5B0%5D=68.ARBuzI82-9cmeEV0NALSmQ4tZQip1u9RKC6qyEeNVulS9V-8Kt417f0PLW1SIuxKH4cJUhmI525XPJbp2NqMilMTuuDi7Nq6hGaVyIyXCyras3NO-f4FrOfgnjJ4xgc285lwMNH4aO9dRrxpeQkSKzKCz5IcZyooboWUgksC74WfMzyDXPdJAiSpqZbCs-e3ElAlt-GRmY56OkxRBE6_jhVWIs53L65CSzB0kSlkvBT49VNi8FyZcXW9zHQYvzGiKgf4JuBzq2Ifk8hO5uaFVKvhrzubd-fmG5uZ1PJy9tSW9SUAkELSLrBUxtgBF4enh1lf_sYp24HZ4LYusFLDRuIypg" TargetMode="External"/><Relationship Id="rId21" Type="http://schemas.openxmlformats.org/officeDocument/2006/relationships/hyperlink" Target="https://www.facebook.com/cips.indonesia/photos/a.387716221427668/2093883220810951/?type=3&amp;theater" TargetMode="External"/><Relationship Id="rId7" Type="http://schemas.openxmlformats.org/officeDocument/2006/relationships/hyperlink" Target="https://www.facebook.com/cips.indonesia/photos/a.387716221427668/1625721650960446/?type=3&amp;size=1000%2C1000&amp;fbid=1625721650960446&amp;source=12&amp;player_origin=unknown&amp;__xts__%5B0%5D=68.ARCL-lG2E9SFLzdg4rd4i2aldpusma_QWxHDzoZGL-jdt2ejfVDEk-dWQrhqHwt4dacoZEbFi4621dGe4hqg-EwKASv8nQMuJYru5jbHcHE4elqYH_9Jax4cuc5gip2_JgvAo-vQIb40HiMQrzR_OT5TEgDuJb0Ou-ILP0LUTLxJA0kLRDuR03qcAwLpn8uLa57qcVvF0sHKW_pwetlYU6Xg8Tj9DFpzU4d9sD8v5GbllSKVvFWEHYeHYFZ_Ie4smDHGks2-xGNebBcmGWX6RnBRmihMjgUQQy7T8DRWNhKRii0AmPkcuQ" TargetMode="External"/><Relationship Id="rId12" Type="http://schemas.openxmlformats.org/officeDocument/2006/relationships/hyperlink" Target="https://www.facebook.com/cips.indonesia/posts/1776178935914716?__xts__%5b0%5d=68.ARDbXvYPpQBRDJsDbDKBHK49cc_O5mThLDVbHVLlO0UAivx16hWo1REH_Oz00HV5rQmbNv8CanvMild38VxSEyP5pfB3mM3R3ogbH8k1Kp3G7sTSkH4dFOSkbnOxevLfqwBKYvu5V4VkMCpmlAcGPa_JgLLVlU_B2T36_Lj1USdBF4QFZ0Zcwiggu4AGTqVyefQgOA7sl89YvHqHpPm4YdtHYTp4PVWwRNcuLj4B7II7VDigsdQn-cZzoX2kMltm9WO45RKcaomWVxo9vVjQETxLk_wGOXolkUI7lMG3-oFmiilNkwNF8A" TargetMode="External"/><Relationship Id="rId17" Type="http://schemas.openxmlformats.org/officeDocument/2006/relationships/hyperlink" Target="https://www.facebook.com/cips.indonesia/videos/777515593407991/" TargetMode="External"/><Relationship Id="rId25" Type="http://schemas.openxmlformats.org/officeDocument/2006/relationships/printerSettings" Target="../printerSettings/printerSettings20.bin"/><Relationship Id="rId2" Type="http://schemas.openxmlformats.org/officeDocument/2006/relationships/hyperlink" Target="https://www.facebook.com/cips.indonesia/photos/a.387716221427668/1442638912602055/?type=3&amp;theater" TargetMode="External"/><Relationship Id="rId16" Type="http://schemas.openxmlformats.org/officeDocument/2006/relationships/hyperlink" Target="https://www.facebook.com/cips.indonesia/photos/a.387716221427668/1919623508236924/?type=3&amp;theater" TargetMode="External"/><Relationship Id="rId20" Type="http://schemas.openxmlformats.org/officeDocument/2006/relationships/hyperlink" Target="https://www.facebook.com/cips.indonesia/photos/a.387716221427668/2013406672191940/?type=3&amp;theater" TargetMode="External"/><Relationship Id="rId29" Type="http://schemas.microsoft.com/office/2017/10/relationships/threadedComment" Target="../threadedComments/threadedComment1.xml"/><Relationship Id="rId1" Type="http://schemas.openxmlformats.org/officeDocument/2006/relationships/hyperlink" Target="https://www.facebook.com/cips.indonesia/photos/a.387716221427668/1411689322363681/?type=3&amp;theater" TargetMode="External"/><Relationship Id="rId6" Type="http://schemas.openxmlformats.org/officeDocument/2006/relationships/hyperlink" Target="https://www.facebook.com/cips.indonesia/posts/1607822399417038?__xts__%5B0%5D=68.ARBvInsNXThYOdTWI9k88uirwDa_vOl5l_FjMyNQwANubjTzknZjn8VV_zCEeTTithvtsRUp-t2EWCHphdTTbQviGb0FVhCMNIJWJtzTZpAJh6066Ud-jmYUTE3uP3JYSvpFIWDs4w99337445iW-O-LZXAqGrqKtac3j4S3-iKm0KrcPTFthl-0hmA-H30JedoC8CiQetzlR2UKRtV-tnZ6xliDbMoDAPnwTz6vqSrQ265OU-zLX8tuNR8GENQkRZ2PVhQE6eNQJa4jKUzccFhHidTs5rxdMAiXv56hRSkm5Zuyxv1tqQ" TargetMode="External"/><Relationship Id="rId11" Type="http://schemas.openxmlformats.org/officeDocument/2006/relationships/hyperlink" Target="https://www.facebook.com/watch/?v=1239575846511263" TargetMode="External"/><Relationship Id="rId24" Type="http://schemas.openxmlformats.org/officeDocument/2006/relationships/hyperlink" Target="https://www.facebook.com/cips.indonesia/posts/pfbid02xbcfQJLQTej2DwQUmPTGbiRtT6oRBdTnsHfWpCMT4hZGbZ5eeTcKG1nNgvw4rQ95l" TargetMode="External"/><Relationship Id="rId5" Type="http://schemas.openxmlformats.org/officeDocument/2006/relationships/hyperlink" Target="https://www.facebook.com/cips.indonesia/photos/a.387716221427668/1585982041601074/?type=3&amp;size=1080%2C1080&amp;fbid=1585982041601074&amp;source=12&amp;player_origin=unknown&amp;__xts__%5b0%5d=68.ARDwEVIprXzOfAByOjpBH3tLzzMJMiSXeO0nobtkLmWslmT7UtxoyzQkHvmK0DR3i_uNbP6HNzdFG_YNX_I6i77mq6YQ_fwsB1Ti0LG4vD81CRqQQimiRRaA7tdPHZu8w-pJfwWAS_bgQMZmUGyJT2DYwCLlerDLpSdbcFxG4XUJSDORgz5Hzg-xatp1BhFl5LLrIk2nMYspEjPTb2HMbx7pBvSyTto1w-2JTiUfEYQT3eKC-4M1Lvvwvj2h828kDN-NDfxEBhN0dToS--1l6a3cKh53DVZdsHU3tcfzS2fWTXHFnzCNVA" TargetMode="External"/><Relationship Id="rId15" Type="http://schemas.openxmlformats.org/officeDocument/2006/relationships/hyperlink" Target="https://www.facebook.com/cips.indonesia/posts/pfbid02RYd5RWrPgW9mzLGRjjrEv5JU9DeWbXDTwvZ3MUmuZHvcVzGxkqACBsLV9aR8iEyDl?__xts__%5b0%5d=68.ARAITMuJ5Ko03WyIMALfY2gKceMyymEoDs-cP-EAOW48Uh8-RF5K0r--zEdDpJHwr04OK8-fBpAtMbH297f-X5LUitdNjLDWMwjSl1UOyTOEe8XmAn8FkUwprLjc-vtZt6lKlBCgsv6i1XC9DEd9QZCld45IpJJx7NmfzZBOwtbwrMYubxxkmvAJc7zcm0Re_47K0oFlnENKT6ouph1_XnWU8tBgCsHSFEX4kAJ9A-1NHsI5TiR_ri_sWjyfeEW0W10eF5MQUoNN3nZYROu9kfAiQRqxnksytvUb3AaiG4bp4LD5PucOwQ" TargetMode="External"/><Relationship Id="rId23" Type="http://schemas.openxmlformats.org/officeDocument/2006/relationships/hyperlink" Target="https://www.facebook.com/cips.indonesia/photos/a.431374143728542/2136590939873512/?type=3&amp;theater" TargetMode="External"/><Relationship Id="rId28" Type="http://schemas.openxmlformats.org/officeDocument/2006/relationships/comments" Target="../comments1.xml"/><Relationship Id="rId10" Type="http://schemas.openxmlformats.org/officeDocument/2006/relationships/hyperlink" Target="https://www.facebook.com/cips.indonesia/photos/a.387716221427668/1713532082179402/?type=3&amp;eid=ARDFIBwPGhc5PvCYMeWNv6kVIs5IoHptQnprfPO4TLaVyHnEtdyg7C6obbbQ_2wMoGe_aWI7q240mc_f&amp;size=1080%2C1080&amp;fbid=1713532082179402&amp;source=13&amp;player_origin=unknown&amp;__xts__%5b0%5d=68.ARBAsNdFDkt0rzNEBt7JZbuYj9giY0FMwSyN6CSm7i4FUI_O9wHFVpA-ZrYPTXwPpNswqv4aDmttWsYazWqbjGi2PURmd6MjmAW4A_vPrli2a1cO4R0SzO7kjyBZyNLWNII5TT_JZ0xnhO5SYzF0xO04aMbzz-iP3MY4uBW2034gzkc4S26ImstnGlzb_op34abUwZuFD_F64hweg7ybaRICxdBALP2BLotdhhq1MsJpc73WSWdrpNYTwPGd8k7ymrVm3rkT-LXqeJXeFlkhIghKFbo0n89-mUkk3oW-80D6k9nQ1A1M5A" TargetMode="External"/><Relationship Id="rId19" Type="http://schemas.openxmlformats.org/officeDocument/2006/relationships/hyperlink" Target="https://www.facebook.com/cips.indonesia/posts/pfbid0UEsCqcz3mgRpFKpjDjB2bfjB529W8pPcPKjPhbhhUSq4mEsGNCENcF9rAzZp3597l?__xts__%5b0%5d=68.ARDRNtaYy0irmlByafXQCwH-cJOSW-QzRG3sUaHkgvw-hZc2gGtlTADNDAeWq3D6Fi9BZ20jIEJeuBv_cXSAFfwP9-T67KoOAk8uDm-ocbikkpk7EGAgg_3Kwmh0tVzxtCH_3imfHgVe1LfgK08D6QJWDJs0DA-2XFHkDBZnoT2wYbT2DbSdPXXYqKlS1eM5GzRmEjUpxJTJnIRpaA19BJV7IjYlhs_MlVfsGpd6PEc4houX-pfCizEjRNqDYJ6fnZ5HTavX19QHdI1O4D5cn8ohBGqH7Jh-qsxdobHlbz2AsWlfxquE2w" TargetMode="External"/><Relationship Id="rId4" Type="http://schemas.openxmlformats.org/officeDocument/2006/relationships/hyperlink" Target="https://www.facebook.com/cips.indonesia/posts/1550729281793017?__xts__%5B0%5D=68.ARB0la9rley9zPDnLiHGlJ6_fRcMkS3UGqyPulPG_O9znIBTSa4_F1fL2LMVn3qtQ1nu-a0IXAOFJvbZ2ws9UUx3tLzx4yqSUXtgzueKFzvn7KLeTjsc84C65SkpaGpAFZkDW7ZU1MNnT-SnnOvEg7uOlDziZd8dds5WyRdkrmNBhD-KP8urDWY6_s9DT4D-dJvmIqxYAXzky1O5rM6r6XPLGBsKh2v8hhO9FNMpv0J7mZNTrIRINSXtbGloyfNywCpvTss1UWasVeWwEwxjo09ic5Y_Zs-IwTC37ytIS2No2-aLJN7Gvw" TargetMode="External"/><Relationship Id="rId9" Type="http://schemas.openxmlformats.org/officeDocument/2006/relationships/hyperlink" Target="https://www.facebook.com/cips.indonesia/photos/pcb.1706087452923865/1706087309590546/" TargetMode="External"/><Relationship Id="rId14" Type="http://schemas.openxmlformats.org/officeDocument/2006/relationships/hyperlink" Target="https://www.facebook.com/cips.indonesia/posts/pfbid02M9VW6P88wta1G4syDfbrEaSQ65kSFSNZyP3tpQXAJiFdmxRck9akWYSnx2mxCVo1l?__xts__%5b0%5d=68.ARAQihYxdzCkqE9mX4m6CbO2gSjZMZZD_qjAdpz39W7ucGbgI8ldgicwpsJcIvX3fqOM96zY2OUCb7t9LQRrF0KtsOt78RVg5tmlgjcCd_z0pK5yyCUJXrEU3d2VEKeYzmVoXYZVgF8vNf8DU7yeNfg-vN32LeFEffYrFqy2grEbcpDTSXi6xJ8DoA6Ku3gOEOvO1cB4LY_n0PTI1Ueu8x7hkJQMO94QavExIknR7eQeRvdgbsUl17FLS4eT-XHFW3U1hv7pvUleecRfIBYkFSXj0u-MleWOlY7YCClAc5x_WODpNFSUxw" TargetMode="External"/><Relationship Id="rId22" Type="http://schemas.openxmlformats.org/officeDocument/2006/relationships/hyperlink" Target="https://www.facebook.com/cips.indonesia/photos/a.431374143728542/2105560949643178/?type=3&amp;theater" TargetMode="External"/><Relationship Id="rId27"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8" Type="http://schemas.openxmlformats.org/officeDocument/2006/relationships/hyperlink" Target="https://twitter.com/cips_id/status/1347485466266718221" TargetMode="External"/><Relationship Id="rId13" Type="http://schemas.openxmlformats.org/officeDocument/2006/relationships/hyperlink" Target="https://t.co/OY60EjQpSf" TargetMode="External"/><Relationship Id="rId18" Type="http://schemas.openxmlformats.org/officeDocument/2006/relationships/hyperlink" Target="https://twitter.com/cips_id/status/1465593051812749317" TargetMode="External"/><Relationship Id="rId26" Type="http://schemas.openxmlformats.org/officeDocument/2006/relationships/hyperlink" Target="https://twitter.com/cips_id/status/1554730552397217792" TargetMode="External"/><Relationship Id="rId39" Type="http://schemas.openxmlformats.org/officeDocument/2006/relationships/drawing" Target="../drawings/drawing21.xml"/><Relationship Id="rId3" Type="http://schemas.openxmlformats.org/officeDocument/2006/relationships/hyperlink" Target="http://pic.twitter.com/NKeXZzbj8G" TargetMode="External"/><Relationship Id="rId21" Type="http://schemas.openxmlformats.org/officeDocument/2006/relationships/hyperlink" Target="https://twitter.com/cips_id/status/1491711301508231169?s=20&amp;t=gdr7RgTuBKRNTDtkzFUroQ" TargetMode="External"/><Relationship Id="rId34" Type="http://schemas.openxmlformats.org/officeDocument/2006/relationships/hyperlink" Target="https://twitter.com/cips_id/status/1648193245103656960" TargetMode="External"/><Relationship Id="rId42" Type="http://schemas.microsoft.com/office/2017/10/relationships/threadedComment" Target="../threadedComments/threadedComment2.xml"/><Relationship Id="rId7" Type="http://schemas.openxmlformats.org/officeDocument/2006/relationships/hyperlink" Target="https://twitter.com/cips_id/status/1334824527809810432" TargetMode="External"/><Relationship Id="rId12" Type="http://schemas.openxmlformats.org/officeDocument/2006/relationships/hyperlink" Target="https://t.co/QjSTGGnshK" TargetMode="External"/><Relationship Id="rId17" Type="http://schemas.openxmlformats.org/officeDocument/2006/relationships/hyperlink" Target="https://twitter.com/cips_id/status/1452898686128857089" TargetMode="External"/><Relationship Id="rId25" Type="http://schemas.openxmlformats.org/officeDocument/2006/relationships/hyperlink" Target="https://twitter.com/cips_id/status/1552114039542943745" TargetMode="External"/><Relationship Id="rId33" Type="http://schemas.openxmlformats.org/officeDocument/2006/relationships/hyperlink" Target="https://twitter.com/cips_id/status/1634149270461853696" TargetMode="External"/><Relationship Id="rId38" Type="http://schemas.openxmlformats.org/officeDocument/2006/relationships/printerSettings" Target="../printerSettings/printerSettings21.bin"/><Relationship Id="rId2" Type="http://schemas.openxmlformats.org/officeDocument/2006/relationships/hyperlink" Target="http://pic.twitter.com/WXMfLlVWUN" TargetMode="External"/><Relationship Id="rId16" Type="http://schemas.openxmlformats.org/officeDocument/2006/relationships/hyperlink" Target="https://twitter.com/cips_id/status/1443151669513043973" TargetMode="External"/><Relationship Id="rId20" Type="http://schemas.openxmlformats.org/officeDocument/2006/relationships/hyperlink" Target="https://twitter.com/cips_id/status/1486641413911580674" TargetMode="External"/><Relationship Id="rId29" Type="http://schemas.openxmlformats.org/officeDocument/2006/relationships/hyperlink" Target="https://twitter.com/cips_id/status/1590641952692715523" TargetMode="External"/><Relationship Id="rId41" Type="http://schemas.openxmlformats.org/officeDocument/2006/relationships/comments" Target="../comments2.xml"/><Relationship Id="rId1" Type="http://schemas.openxmlformats.org/officeDocument/2006/relationships/hyperlink" Target="https://t.co/aAWi0nI8P7" TargetMode="External"/><Relationship Id="rId6" Type="http://schemas.openxmlformats.org/officeDocument/2006/relationships/hyperlink" Target="https://twitter.com/cips_id/status/1327072944892198913" TargetMode="External"/><Relationship Id="rId11" Type="http://schemas.openxmlformats.org/officeDocument/2006/relationships/hyperlink" Target="https://twitter.com/cips_id/status/1397824903139655682" TargetMode="External"/><Relationship Id="rId24" Type="http://schemas.openxmlformats.org/officeDocument/2006/relationships/hyperlink" Target="https://twitter.com/cips_id/status/1542047789013934080" TargetMode="External"/><Relationship Id="rId32" Type="http://schemas.openxmlformats.org/officeDocument/2006/relationships/hyperlink" Target="https://twitter.com/cips_id/status/1630528290103644160?s=20" TargetMode="External"/><Relationship Id="rId37" Type="http://schemas.openxmlformats.org/officeDocument/2006/relationships/hyperlink" Target="https://twitter.com/cips_id/status/1697112407179739294" TargetMode="External"/><Relationship Id="rId40" Type="http://schemas.openxmlformats.org/officeDocument/2006/relationships/vmlDrawing" Target="../drawings/vmlDrawing20.vml"/><Relationship Id="rId5" Type="http://schemas.openxmlformats.org/officeDocument/2006/relationships/hyperlink" Target="https://twitter.com/cips_id/status/1305702293279399936" TargetMode="External"/><Relationship Id="rId15" Type="http://schemas.openxmlformats.org/officeDocument/2006/relationships/hyperlink" Target="https://twitter.com/cips_id/status/1423222992536965120" TargetMode="External"/><Relationship Id="rId23" Type="http://schemas.openxmlformats.org/officeDocument/2006/relationships/hyperlink" Target="https://twitter.com/cips_id/status/1523574438494883843" TargetMode="External"/><Relationship Id="rId28" Type="http://schemas.openxmlformats.org/officeDocument/2006/relationships/hyperlink" Target="https://twitter.com/cips_id/status/1585209856528564230" TargetMode="External"/><Relationship Id="rId36" Type="http://schemas.openxmlformats.org/officeDocument/2006/relationships/hyperlink" Target="https://twitter.com/cips_id/status/1684066136072257536" TargetMode="External"/><Relationship Id="rId10" Type="http://schemas.openxmlformats.org/officeDocument/2006/relationships/hyperlink" Target="https://twitter.com/cips_id/status/1380113190059663365" TargetMode="External"/><Relationship Id="rId19" Type="http://schemas.openxmlformats.org/officeDocument/2006/relationships/hyperlink" Target="https://twitter.com/cips_id/status/1471796105994067975" TargetMode="External"/><Relationship Id="rId31" Type="http://schemas.openxmlformats.org/officeDocument/2006/relationships/hyperlink" Target="https://twitter.com/cips_id/status/1615650458835746816" TargetMode="External"/><Relationship Id="rId4" Type="http://schemas.openxmlformats.org/officeDocument/2006/relationships/hyperlink" Target="https://twitter.com/cips_id/status/1280728318187155456" TargetMode="External"/><Relationship Id="rId9" Type="http://schemas.openxmlformats.org/officeDocument/2006/relationships/hyperlink" Target="https://twitter.com/cips_id/status/1356195396310114304" TargetMode="External"/><Relationship Id="rId14" Type="http://schemas.openxmlformats.org/officeDocument/2006/relationships/hyperlink" Target="https://twitter.com/cips_id/status/1452898686128857089" TargetMode="External"/><Relationship Id="rId22" Type="http://schemas.openxmlformats.org/officeDocument/2006/relationships/hyperlink" Target="https://twitter.com/cips_id/status/1506097391581433861" TargetMode="External"/><Relationship Id="rId27" Type="http://schemas.openxmlformats.org/officeDocument/2006/relationships/hyperlink" Target="https://twitter.com/cips_id/status/1570692292478111744" TargetMode="External"/><Relationship Id="rId30" Type="http://schemas.openxmlformats.org/officeDocument/2006/relationships/hyperlink" Target="https://twitter.com/cips_id/status/1605157257788141571" TargetMode="External"/><Relationship Id="rId35" Type="http://schemas.openxmlformats.org/officeDocument/2006/relationships/hyperlink" Target="https://twitter.com/cips_id/status/1658429733015785472"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www.instagram.com/p/CNCmtAjhJoe/" TargetMode="External"/><Relationship Id="rId13" Type="http://schemas.openxmlformats.org/officeDocument/2006/relationships/hyperlink" Target="https://www.instagram.com/p/CUHpjGtFOlO/?utm_medium=copy_link" TargetMode="External"/><Relationship Id="rId18" Type="http://schemas.openxmlformats.org/officeDocument/2006/relationships/hyperlink" Target="https://www.instagram.com/p/Cb9ymzKPh3t/?utm_source=ig_web_copy_link" TargetMode="External"/><Relationship Id="rId26" Type="http://schemas.openxmlformats.org/officeDocument/2006/relationships/hyperlink" Target="https://www.instagram.com/p/Ckpu_m8vafv/" TargetMode="External"/><Relationship Id="rId39" Type="http://schemas.openxmlformats.org/officeDocument/2006/relationships/hyperlink" Target="https://www.instagram.com/p/CvW_nh2JP8w/?utm_source=ig_web_copy_link&amp;igshid=MzRlODBiNWFlZA%3D%3D" TargetMode="External"/><Relationship Id="rId3" Type="http://schemas.openxmlformats.org/officeDocument/2006/relationships/hyperlink" Target="https://www.instagram.com/p/CB5VtedBiB7/" TargetMode="External"/><Relationship Id="rId21" Type="http://schemas.openxmlformats.org/officeDocument/2006/relationships/hyperlink" Target="https://www.instagram.com/p/CftWVijP-a-/?utm_source=ig_web_copy_link" TargetMode="External"/><Relationship Id="rId34" Type="http://schemas.openxmlformats.org/officeDocument/2006/relationships/hyperlink" Target="https://www.instagram.com/p/CrK7xlqP66T/?utm_source=ig_web_copy_link" TargetMode="External"/><Relationship Id="rId42" Type="http://schemas.openxmlformats.org/officeDocument/2006/relationships/drawing" Target="../drawings/drawing22.xml"/><Relationship Id="rId7" Type="http://schemas.openxmlformats.org/officeDocument/2006/relationships/hyperlink" Target="https://www.instagram.com/p/CKvz39yhEOl/" TargetMode="External"/><Relationship Id="rId12" Type="http://schemas.openxmlformats.org/officeDocument/2006/relationships/hyperlink" Target="https://www.instagram.com/p/CSJCnO5lf_0/" TargetMode="External"/><Relationship Id="rId17" Type="http://schemas.openxmlformats.org/officeDocument/2006/relationships/hyperlink" Target="https://www.instagram.com/p/CbPiSH7uTMP/?utm_source=ig_web_copy_link" TargetMode="External"/><Relationship Id="rId25" Type="http://schemas.openxmlformats.org/officeDocument/2006/relationships/hyperlink" Target="https://www.instagram.com/p/CirS2Z2vK0g/" TargetMode="External"/><Relationship Id="rId33" Type="http://schemas.openxmlformats.org/officeDocument/2006/relationships/hyperlink" Target="https://www.instagram.com/p/Crhu5PePOZT/?utm_source=ig_web_copy_link" TargetMode="External"/><Relationship Id="rId38" Type="http://schemas.openxmlformats.org/officeDocument/2006/relationships/hyperlink" Target="https://www.instagram.com/p/CtjH5tUP-8K/?utm_source=ig_web_copy_link&amp;igshid=MzRlODBiNWFlZA==" TargetMode="External"/><Relationship Id="rId2" Type="http://schemas.openxmlformats.org/officeDocument/2006/relationships/hyperlink" Target="https://www.instagram.com/p/B_3zb2Zhexo/" TargetMode="External"/><Relationship Id="rId16" Type="http://schemas.openxmlformats.org/officeDocument/2006/relationships/hyperlink" Target="https://www.instagram.com/reel/Cbe7DmbFPAV/?utm_source=ig_web_copy_link" TargetMode="External"/><Relationship Id="rId20" Type="http://schemas.openxmlformats.org/officeDocument/2006/relationships/hyperlink" Target="https://www.instagram.com/p/CfYbeoJPcuU/" TargetMode="External"/><Relationship Id="rId29" Type="http://schemas.openxmlformats.org/officeDocument/2006/relationships/hyperlink" Target="https://www.instagram.com/p/Cny9mIavney/?utm_source=ig_web_copy_link" TargetMode="External"/><Relationship Id="rId41" Type="http://schemas.openxmlformats.org/officeDocument/2006/relationships/printerSettings" Target="../printerSettings/printerSettings22.bin"/><Relationship Id="rId1" Type="http://schemas.openxmlformats.org/officeDocument/2006/relationships/hyperlink" Target="https://www.instagram.com/p/B_pI99NB5eK/" TargetMode="External"/><Relationship Id="rId6" Type="http://schemas.openxmlformats.org/officeDocument/2006/relationships/hyperlink" Target="https://www.instagram.com/p/CKLxcJ7BE_n/" TargetMode="External"/><Relationship Id="rId11" Type="http://schemas.openxmlformats.org/officeDocument/2006/relationships/hyperlink" Target="https://www.instagram.com/p/CRfwmiAh1iS/?utm_source=ig_web_copy_link" TargetMode="External"/><Relationship Id="rId24" Type="http://schemas.openxmlformats.org/officeDocument/2006/relationships/hyperlink" Target="https://www.instagram.com/p/Ch63AxkPLOW/" TargetMode="External"/><Relationship Id="rId32" Type="http://schemas.openxmlformats.org/officeDocument/2006/relationships/hyperlink" Target="https://www.instagram.com/reel/CppP3hkSrRF/?utm_source=ig_web_copy_link" TargetMode="External"/><Relationship Id="rId37" Type="http://schemas.openxmlformats.org/officeDocument/2006/relationships/hyperlink" Target="https://www.instagram.com/p/CuD8-cnBfR1/?utm_source=ig_web_copy_link" TargetMode="External"/><Relationship Id="rId40" Type="http://schemas.openxmlformats.org/officeDocument/2006/relationships/hyperlink" Target="https://www.instagram.com/p/CvEU8SmRkyC/?utm_source=ig_web_copy_link" TargetMode="External"/><Relationship Id="rId45" Type="http://schemas.microsoft.com/office/2017/10/relationships/threadedComment" Target="../threadedComments/threadedComment3.xml"/><Relationship Id="rId5" Type="http://schemas.openxmlformats.org/officeDocument/2006/relationships/hyperlink" Target="https://www.instagram.com/p/CKOBUmNhGvy/" TargetMode="External"/><Relationship Id="rId15" Type="http://schemas.openxmlformats.org/officeDocument/2006/relationships/hyperlink" Target="https://www.instagram.com/p/CV2aIt4vso8/" TargetMode="External"/><Relationship Id="rId23" Type="http://schemas.openxmlformats.org/officeDocument/2006/relationships/hyperlink" Target="https://www.instagram.com/p/Ch63AxkPLOW/" TargetMode="External"/><Relationship Id="rId28" Type="http://schemas.openxmlformats.org/officeDocument/2006/relationships/hyperlink" Target="https://www.instagram.com/p/CnjdZ6zvmls/" TargetMode="External"/><Relationship Id="rId36" Type="http://schemas.openxmlformats.org/officeDocument/2006/relationships/hyperlink" Target="https://www.instagram.com/p/CsdozQ1ycjK/?utm_source=ig_web_copy_link&amp;igshid=MzRlODBiNWFlZA==" TargetMode="External"/><Relationship Id="rId10" Type="http://schemas.openxmlformats.org/officeDocument/2006/relationships/hyperlink" Target="https://www.instagram.com/p/CPF8ZF-hiYT/" TargetMode="External"/><Relationship Id="rId19" Type="http://schemas.openxmlformats.org/officeDocument/2006/relationships/hyperlink" Target="https://www.instagram.com/p/CdptoxHL3tl/?utm_source=ig_web_copy_link" TargetMode="External"/><Relationship Id="rId31" Type="http://schemas.openxmlformats.org/officeDocument/2006/relationships/hyperlink" Target="https://www.instagram.com/p/Coet06_ym3r/?igshid=NDk5N2NlZjQ=" TargetMode="External"/><Relationship Id="rId44" Type="http://schemas.openxmlformats.org/officeDocument/2006/relationships/comments" Target="../comments3.xml"/><Relationship Id="rId4" Type="http://schemas.openxmlformats.org/officeDocument/2006/relationships/hyperlink" Target="https://www.instagram.com/p/CB0L3DiBh4i/" TargetMode="External"/><Relationship Id="rId9" Type="http://schemas.openxmlformats.org/officeDocument/2006/relationships/hyperlink" Target="https://www.instagram.com/p/COkHJBaBSeT/" TargetMode="External"/><Relationship Id="rId14" Type="http://schemas.openxmlformats.org/officeDocument/2006/relationships/hyperlink" Target="https://www.instagram.com/p/CVe0pDqPNxG/" TargetMode="External"/><Relationship Id="rId22" Type="http://schemas.openxmlformats.org/officeDocument/2006/relationships/hyperlink" Target="https://www.instagram.com/tv/Cflk-KflxF7/?utm_source=ig_web_copy_link" TargetMode="External"/><Relationship Id="rId27" Type="http://schemas.openxmlformats.org/officeDocument/2006/relationships/hyperlink" Target="https://www.instagram.com/p/ClQXfPXBzQc/" TargetMode="External"/><Relationship Id="rId30" Type="http://schemas.openxmlformats.org/officeDocument/2006/relationships/hyperlink" Target="https://www.instagram.com/p/Cob2idlvGB-/?igshid=NDk5N2NlZjQ=" TargetMode="External"/><Relationship Id="rId35" Type="http://schemas.openxmlformats.org/officeDocument/2006/relationships/hyperlink" Target="https://www.instagram.com/p/Crx03K6vBYk/?utm_source=ig_web_copy_link&amp;igshid=MzRlODBiNWFlZA%3D%3D" TargetMode="External"/><Relationship Id="rId43"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8" Type="http://schemas.openxmlformats.org/officeDocument/2006/relationships/hyperlink" Target="https://www.linkedin.com/feed/update/urn:li:activity:6747698885805924352/" TargetMode="External"/><Relationship Id="rId13" Type="http://schemas.openxmlformats.org/officeDocument/2006/relationships/hyperlink" Target="https://www.linkedin.com/feed/update/urn:li:activity:6796267877780590592" TargetMode="External"/><Relationship Id="rId18" Type="http://schemas.openxmlformats.org/officeDocument/2006/relationships/hyperlink" Target="https://www.linkedin.com/feed/update/urn:li:activity:6862242345463750656/" TargetMode="External"/><Relationship Id="rId26" Type="http://schemas.openxmlformats.org/officeDocument/2006/relationships/hyperlink" Target="https://www.linkedin.com/feed/update/urn:li:activity:6958023690206818304/" TargetMode="External"/><Relationship Id="rId39" Type="http://schemas.openxmlformats.org/officeDocument/2006/relationships/printerSettings" Target="../printerSettings/printerSettings23.bin"/><Relationship Id="rId3" Type="http://schemas.openxmlformats.org/officeDocument/2006/relationships/hyperlink" Target="https://www.linkedin.com/company/10321482/admin/analytics/updates/" TargetMode="External"/><Relationship Id="rId21" Type="http://schemas.openxmlformats.org/officeDocument/2006/relationships/hyperlink" Target="https://www.linkedin.com/feed/update/urn:li:activity:6894938899727159296/" TargetMode="External"/><Relationship Id="rId34" Type="http://schemas.openxmlformats.org/officeDocument/2006/relationships/hyperlink" Target="https://www.linkedin.com/feed/update/urn:li:activity:7036966353995538432" TargetMode="External"/><Relationship Id="rId42" Type="http://schemas.openxmlformats.org/officeDocument/2006/relationships/comments" Target="../comments4.xml"/><Relationship Id="rId7" Type="http://schemas.openxmlformats.org/officeDocument/2006/relationships/hyperlink" Target="https://www.linkedin.com/feed/update/urn:li:activity:6732852972583305216/" TargetMode="External"/><Relationship Id="rId12" Type="http://schemas.openxmlformats.org/officeDocument/2006/relationships/hyperlink" Target="https://www.linkedin.com/feed/update/urn:li:activity:6793847386981642240/" TargetMode="External"/><Relationship Id="rId17" Type="http://schemas.openxmlformats.org/officeDocument/2006/relationships/hyperlink" Target="https://www.linkedin.com/feed/update/urn:li:activity:6858653230214340608/" TargetMode="External"/><Relationship Id="rId25" Type="http://schemas.openxmlformats.org/officeDocument/2006/relationships/hyperlink" Target="https://www.linkedin.com/feed/update/urn:li:activity:6942387663547047938/" TargetMode="External"/><Relationship Id="rId33" Type="http://schemas.openxmlformats.org/officeDocument/2006/relationships/hyperlink" Target="https://www.linkedin.com/feed/update/urn:li:activity:7032260860077105152/" TargetMode="External"/><Relationship Id="rId38" Type="http://schemas.openxmlformats.org/officeDocument/2006/relationships/hyperlink" Target="https://www.linkedin.com/feed/update/urn:li:activity:7100073395379175424/" TargetMode="External"/><Relationship Id="rId2" Type="http://schemas.openxmlformats.org/officeDocument/2006/relationships/hyperlink" Target="https://www.linkedin.com/feed/update/urn:li:activity:6679241245040214016/" TargetMode="External"/><Relationship Id="rId16" Type="http://schemas.openxmlformats.org/officeDocument/2006/relationships/hyperlink" Target="https://www.linkedin.com/feed/update/urn:li:activity:6846330608516501508/" TargetMode="External"/><Relationship Id="rId20" Type="http://schemas.openxmlformats.org/officeDocument/2006/relationships/hyperlink" Target="https://www.linkedin.com/feed/update/urn:li:activity:6892398993364668416/" TargetMode="External"/><Relationship Id="rId29" Type="http://schemas.openxmlformats.org/officeDocument/2006/relationships/hyperlink" Target="https://www.linkedin.com/feed/update/urn:li:activity:6990967445335289856/" TargetMode="External"/><Relationship Id="rId41" Type="http://schemas.openxmlformats.org/officeDocument/2006/relationships/vmlDrawing" Target="../drawings/vmlDrawing22.vml"/><Relationship Id="rId1" Type="http://schemas.openxmlformats.org/officeDocument/2006/relationships/hyperlink" Target="https://www.linkedin.com/feed/update/urn:li:activity:6668863245211836416/" TargetMode="External"/><Relationship Id="rId6" Type="http://schemas.openxmlformats.org/officeDocument/2006/relationships/hyperlink" Target="https://www.linkedin.com/feed/update/urn:li:activity:6721346034808836096/" TargetMode="External"/><Relationship Id="rId11" Type="http://schemas.openxmlformats.org/officeDocument/2006/relationships/hyperlink" Target="https://www.linkedin.com/feed/update/urn:li:activity:6772773971529211904/" TargetMode="External"/><Relationship Id="rId24" Type="http://schemas.openxmlformats.org/officeDocument/2006/relationships/hyperlink" Target="https://www.linkedin.com/feed/update/urn:li:activity:6932965934294777856" TargetMode="External"/><Relationship Id="rId32" Type="http://schemas.openxmlformats.org/officeDocument/2006/relationships/hyperlink" Target="https://www.linkedin.com/feed/update/urn:li:activity:7021400891882700800" TargetMode="External"/><Relationship Id="rId37" Type="http://schemas.openxmlformats.org/officeDocument/2006/relationships/hyperlink" Target="https://www.linkedin.com/feed/update/urn:li:activity:7084124097877606400/" TargetMode="External"/><Relationship Id="rId40" Type="http://schemas.openxmlformats.org/officeDocument/2006/relationships/drawing" Target="../drawings/drawing23.xml"/><Relationship Id="rId5" Type="http://schemas.openxmlformats.org/officeDocument/2006/relationships/hyperlink" Target="https://www.linkedin.com/feed/update/urn:li:activity:6713738278828408832/" TargetMode="External"/><Relationship Id="rId15" Type="http://schemas.openxmlformats.org/officeDocument/2006/relationships/hyperlink" Target="https://www.linkedin.com/feed/update/urn:li:activity:6836109192789663744/" TargetMode="External"/><Relationship Id="rId23" Type="http://schemas.openxmlformats.org/officeDocument/2006/relationships/hyperlink" Target="https://www.linkedin.com/feed/update/urn:li:activity:6918139200420679680/" TargetMode="External"/><Relationship Id="rId28" Type="http://schemas.openxmlformats.org/officeDocument/2006/relationships/hyperlink" Target="https://www.linkedin.com/feed/update/urn:li:activity:6980803321414520832/" TargetMode="External"/><Relationship Id="rId36" Type="http://schemas.openxmlformats.org/officeDocument/2006/relationships/hyperlink" Target="https://www.linkedin.com/feed/update/urn:li:activity:7067741154418556928" TargetMode="External"/><Relationship Id="rId10" Type="http://schemas.openxmlformats.org/officeDocument/2006/relationships/hyperlink" Target="https://www.linkedin.com/feed/update/urn:li:activity:6770202565415194624/" TargetMode="External"/><Relationship Id="rId19" Type="http://schemas.openxmlformats.org/officeDocument/2006/relationships/hyperlink" Target="https://www.linkedin.com/feed/update/urn:li:activity:6877159361467293696/" TargetMode="External"/><Relationship Id="rId31" Type="http://schemas.openxmlformats.org/officeDocument/2006/relationships/hyperlink" Target="https://www.linkedin.com/feed/update/urn:li:activity:7011197163246411776" TargetMode="External"/><Relationship Id="rId4" Type="http://schemas.openxmlformats.org/officeDocument/2006/relationships/hyperlink" Target="https://www.linkedin.com/feed/update/urn:li:activity:6701712320533553152/" TargetMode="External"/><Relationship Id="rId9" Type="http://schemas.openxmlformats.org/officeDocument/2006/relationships/hyperlink" Target="https://www.linkedin.com/posts/cips-indonesia_dinas-commentary-on-jakarta-post-activity-6763374884295991296-MzeZ" TargetMode="External"/><Relationship Id="rId14" Type="http://schemas.openxmlformats.org/officeDocument/2006/relationships/hyperlink" Target="https://www.linkedin.com/posts/cips-indonesia_infografik-activity-6820960073867767808-4zk_/" TargetMode="External"/><Relationship Id="rId22" Type="http://schemas.openxmlformats.org/officeDocument/2006/relationships/hyperlink" Target="https://www.linkedin.com/feed/update/urn:li:activity:6910162899424489472/" TargetMode="External"/><Relationship Id="rId27" Type="http://schemas.openxmlformats.org/officeDocument/2006/relationships/hyperlink" Target="https://www.linkedin.com/feed/update/urn:li:activity:6970654924162420736" TargetMode="External"/><Relationship Id="rId30" Type="http://schemas.openxmlformats.org/officeDocument/2006/relationships/hyperlink" Target="https://www.linkedin.com/feed/update/urn:li:activity:6997861350563602432/" TargetMode="External"/><Relationship Id="rId35" Type="http://schemas.openxmlformats.org/officeDocument/2006/relationships/hyperlink" Target="https://www.linkedin.com/feed/update/urn:li:activity:7052171436379025409" TargetMode="External"/><Relationship Id="rId43" Type="http://schemas.microsoft.com/office/2017/10/relationships/threadedComment" Target="../threadedComments/threadedComment4.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openxmlformats.org/officeDocument/2006/relationships/hyperlink" Target="https://youtu.be/Y0Y_V9ElNms" TargetMode="External"/><Relationship Id="rId5" Type="http://schemas.openxmlformats.org/officeDocument/2006/relationships/comments" Target="../comments5.xml"/><Relationship Id="rId4"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omments" Target="../comments6.xml"/></Relationships>
</file>

<file path=xl/worksheets/_rels/sheet28.xml.rels><?xml version="1.0" encoding="UTF-8" standalone="yes"?>
<Relationships xmlns="http://schemas.openxmlformats.org/package/2006/relationships"><Relationship Id="rId3" Type="http://schemas.openxmlformats.org/officeDocument/2006/relationships/hyperlink" Target="https://www.neliti.com/dashboard/repository/23/publication/303" TargetMode="External"/><Relationship Id="rId7" Type="http://schemas.openxmlformats.org/officeDocument/2006/relationships/drawing" Target="../drawings/drawing28.xml"/><Relationship Id="rId2" Type="http://schemas.openxmlformats.org/officeDocument/2006/relationships/hyperlink" Target="http://cips-indonesia.org/wp-admin/post.php?post=2074&amp;action=edit" TargetMode="External"/><Relationship Id="rId1" Type="http://schemas.openxmlformats.org/officeDocument/2006/relationships/hyperlink" Target="http://cips-indonesia.org/wp-admin/post.php?post=2075&amp;action=edit" TargetMode="External"/><Relationship Id="rId6" Type="http://schemas.openxmlformats.org/officeDocument/2006/relationships/printerSettings" Target="../printerSettings/printerSettings28.bin"/><Relationship Id="rId5" Type="http://schemas.openxmlformats.org/officeDocument/2006/relationships/hyperlink" Target="https://www.neliti.com/dashboard/repository/23/publication/275466" TargetMode="External"/><Relationship Id="rId4" Type="http://schemas.openxmlformats.org/officeDocument/2006/relationships/hyperlink" Target="https://www.neliti.com/dashboard/repository/23/publication/275467" TargetMode="External"/></Relationships>
</file>

<file path=xl/worksheets/_rels/sheet29.xml.rels><?xml version="1.0" encoding="UTF-8" standalone="yes"?>
<Relationships xmlns="http://schemas.openxmlformats.org/package/2006/relationships"><Relationship Id="rId13" Type="http://schemas.openxmlformats.org/officeDocument/2006/relationships/hyperlink" Target="https://www.instagram.com/tv/CR8ILYUhOU3/" TargetMode="External"/><Relationship Id="rId18" Type="http://schemas.openxmlformats.org/officeDocument/2006/relationships/hyperlink" Target="https://www.instagram.com/tv/CXlAsI6l0w_/" TargetMode="External"/><Relationship Id="rId26" Type="http://schemas.openxmlformats.org/officeDocument/2006/relationships/hyperlink" Target="https://youtu.be/8SB8TB2nYic" TargetMode="External"/><Relationship Id="rId39" Type="http://schemas.openxmlformats.org/officeDocument/2006/relationships/hyperlink" Target="https://youtu.be/YCf19w4nIqw" TargetMode="External"/><Relationship Id="rId21" Type="http://schemas.openxmlformats.org/officeDocument/2006/relationships/hyperlink" Target="https://youtu.be/pEaTsgTpEE0" TargetMode="External"/><Relationship Id="rId34" Type="http://schemas.openxmlformats.org/officeDocument/2006/relationships/hyperlink" Target="https://youtu.be/Q-iiX7oUzxw" TargetMode="External"/><Relationship Id="rId42" Type="http://schemas.openxmlformats.org/officeDocument/2006/relationships/hyperlink" Target="https://www.instagram.com/p/Ckpu_m8vafv/" TargetMode="External"/><Relationship Id="rId47" Type="http://schemas.openxmlformats.org/officeDocument/2006/relationships/hyperlink" Target="https://youtube.com/shorts/dLua0rrxfxU" TargetMode="External"/><Relationship Id="rId50" Type="http://schemas.openxmlformats.org/officeDocument/2006/relationships/hyperlink" Target="https://youtube.com/shorts/f29WYdfeViw" TargetMode="External"/><Relationship Id="rId55" Type="http://schemas.openxmlformats.org/officeDocument/2006/relationships/hyperlink" Target="https://www.instagram.com/reel/CuO7Njlu-g6/" TargetMode="External"/><Relationship Id="rId7" Type="http://schemas.openxmlformats.org/officeDocument/2006/relationships/hyperlink" Target="https://www.youtube.com/watch?v=L6vwFnp1-XE" TargetMode="External"/><Relationship Id="rId12" Type="http://schemas.openxmlformats.org/officeDocument/2006/relationships/hyperlink" Target="https://www.instagram.com/tv/CR8IE3-hSHI/" TargetMode="External"/><Relationship Id="rId17" Type="http://schemas.openxmlformats.org/officeDocument/2006/relationships/hyperlink" Target="https://www.instagram.com/tv/CW-jBEuldG1/" TargetMode="External"/><Relationship Id="rId25" Type="http://schemas.openxmlformats.org/officeDocument/2006/relationships/hyperlink" Target="https://www.facebook.com/watch/?v=645311096613924" TargetMode="External"/><Relationship Id="rId33" Type="http://schemas.openxmlformats.org/officeDocument/2006/relationships/hyperlink" Target="https://youtu.be/gDQEmA54Cwk" TargetMode="External"/><Relationship Id="rId38" Type="http://schemas.openxmlformats.org/officeDocument/2006/relationships/hyperlink" Target="https://youtu.be/EtzwD3CFf3o" TargetMode="External"/><Relationship Id="rId46" Type="http://schemas.openxmlformats.org/officeDocument/2006/relationships/hyperlink" Target="https://youtube.com/shorts/hwrbUgRn4bo" TargetMode="External"/><Relationship Id="rId59" Type="http://schemas.openxmlformats.org/officeDocument/2006/relationships/printerSettings" Target="../printerSettings/printerSettings29.bin"/><Relationship Id="rId2" Type="http://schemas.openxmlformats.org/officeDocument/2006/relationships/hyperlink" Target="https://www.youtube.com/watch?v=_KPU39TyGPs" TargetMode="External"/><Relationship Id="rId16" Type="http://schemas.openxmlformats.org/officeDocument/2006/relationships/hyperlink" Target="https://www.instagram.com/tv/CWsfjQvFEa-/" TargetMode="External"/><Relationship Id="rId20" Type="http://schemas.openxmlformats.org/officeDocument/2006/relationships/hyperlink" Target="https://youtu.be/dW3OKaJH_no" TargetMode="External"/><Relationship Id="rId29" Type="http://schemas.openxmlformats.org/officeDocument/2006/relationships/hyperlink" Target="https://youtu.be/a81bXkES-gg" TargetMode="External"/><Relationship Id="rId41" Type="http://schemas.openxmlformats.org/officeDocument/2006/relationships/hyperlink" Target="https://youtube.com/shorts/s1hXn2Hb_8o" TargetMode="External"/><Relationship Id="rId54" Type="http://schemas.openxmlformats.org/officeDocument/2006/relationships/hyperlink" Target="https://youtu.be/x5LTzko76WU" TargetMode="External"/><Relationship Id="rId1" Type="http://schemas.openxmlformats.org/officeDocument/2006/relationships/hyperlink" Target="https://www.youtube.com/watch?v=3E55q5nlgr4" TargetMode="External"/><Relationship Id="rId6" Type="http://schemas.openxmlformats.org/officeDocument/2006/relationships/hyperlink" Target="https://www.youtube.com/watch?v=5ROFIuTEV_M" TargetMode="External"/><Relationship Id="rId11" Type="http://schemas.openxmlformats.org/officeDocument/2006/relationships/hyperlink" Target="https://www.instagram.com/tv/COriEtEB-YX/" TargetMode="External"/><Relationship Id="rId24" Type="http://schemas.openxmlformats.org/officeDocument/2006/relationships/hyperlink" Target="https://www.instagram.com/p/CZJUPGNNTJs/" TargetMode="External"/><Relationship Id="rId32" Type="http://schemas.openxmlformats.org/officeDocument/2006/relationships/hyperlink" Target="https://youtu.be/R6GIYgeKy-M" TargetMode="External"/><Relationship Id="rId37" Type="http://schemas.openxmlformats.org/officeDocument/2006/relationships/hyperlink" Target="https://www.instagram.com/p/Cc2c1OmllhU/" TargetMode="External"/><Relationship Id="rId40" Type="http://schemas.openxmlformats.org/officeDocument/2006/relationships/hyperlink" Target="https://www.instagram.com/p/CdxwpLjh_kk/" TargetMode="External"/><Relationship Id="rId45" Type="http://schemas.openxmlformats.org/officeDocument/2006/relationships/hyperlink" Target="https://youtube.com/shorts/r1Ovg3dqaPE" TargetMode="External"/><Relationship Id="rId53" Type="http://schemas.openxmlformats.org/officeDocument/2006/relationships/hyperlink" Target="https://youtu.be/M45qFsRqH-8" TargetMode="External"/><Relationship Id="rId58" Type="http://schemas.openxmlformats.org/officeDocument/2006/relationships/hyperlink" Target="https://www.instagram.com/reel/Cu6q8RJPq3i/" TargetMode="External"/><Relationship Id="rId5" Type="http://schemas.openxmlformats.org/officeDocument/2006/relationships/hyperlink" Target="https://www.youtube.com/watch?v=w4cZZAofmxc" TargetMode="External"/><Relationship Id="rId15" Type="http://schemas.openxmlformats.org/officeDocument/2006/relationships/hyperlink" Target="https://www.instagram.com/p/CX3PYKJKbFx/" TargetMode="External"/><Relationship Id="rId23" Type="http://schemas.openxmlformats.org/officeDocument/2006/relationships/hyperlink" Target="https://youtu.be/Ne8r0LxVxgg" TargetMode="External"/><Relationship Id="rId28" Type="http://schemas.openxmlformats.org/officeDocument/2006/relationships/hyperlink" Target="https://youtu.be/z9csC_vP9B0" TargetMode="External"/><Relationship Id="rId36" Type="http://schemas.openxmlformats.org/officeDocument/2006/relationships/hyperlink" Target="https://www.instagram.com/p/CcxSCeeFVBN/" TargetMode="External"/><Relationship Id="rId49" Type="http://schemas.openxmlformats.org/officeDocument/2006/relationships/hyperlink" Target="https://www.youtube.com/shorts/cqOG5iwvWHk" TargetMode="External"/><Relationship Id="rId57" Type="http://schemas.openxmlformats.org/officeDocument/2006/relationships/hyperlink" Target="https://www.instagram.com/reel/Cuoz_S5RQHN/" TargetMode="External"/><Relationship Id="rId10" Type="http://schemas.openxmlformats.org/officeDocument/2006/relationships/hyperlink" Target="https://www.youtube.com/watch?v=lMg5SewQsCY" TargetMode="External"/><Relationship Id="rId19" Type="http://schemas.openxmlformats.org/officeDocument/2006/relationships/hyperlink" Target="https://youtu.be/hp8AzqLj78c" TargetMode="External"/><Relationship Id="rId31" Type="http://schemas.openxmlformats.org/officeDocument/2006/relationships/hyperlink" Target="https://www.instagram.com/tv/CbHtJTIFa1U/" TargetMode="External"/><Relationship Id="rId44" Type="http://schemas.openxmlformats.org/officeDocument/2006/relationships/hyperlink" Target="https://www.instagram.com/reel/Cl74DayrRyv/" TargetMode="External"/><Relationship Id="rId52" Type="http://schemas.openxmlformats.org/officeDocument/2006/relationships/hyperlink" Target="https://youtube.com/shorts/T9Z6uBbzuG4" TargetMode="External"/><Relationship Id="rId60" Type="http://schemas.openxmlformats.org/officeDocument/2006/relationships/drawing" Target="../drawings/drawing29.xml"/><Relationship Id="rId4" Type="http://schemas.openxmlformats.org/officeDocument/2006/relationships/hyperlink" Target="https://www.youtube.com/watch?v=4sMyr0TzrfQ" TargetMode="External"/><Relationship Id="rId9" Type="http://schemas.openxmlformats.org/officeDocument/2006/relationships/hyperlink" Target="https://www.youtube.com/watch?v=Yigxq8d52yw" TargetMode="External"/><Relationship Id="rId14" Type="http://schemas.openxmlformats.org/officeDocument/2006/relationships/hyperlink" Target="https://www.instagram.com/p/CTetyASlRc1/" TargetMode="External"/><Relationship Id="rId22" Type="http://schemas.openxmlformats.org/officeDocument/2006/relationships/hyperlink" Target="https://www.youtube.com/watch?v=ykgOyPr6Wqw" TargetMode="External"/><Relationship Id="rId27" Type="http://schemas.openxmlformats.org/officeDocument/2006/relationships/hyperlink" Target="https://youtu.be/U1hQS0ziUZg" TargetMode="External"/><Relationship Id="rId30" Type="http://schemas.openxmlformats.org/officeDocument/2006/relationships/hyperlink" Target="https://www.instagram.com/tv/Ca4WAk2loMB/" TargetMode="External"/><Relationship Id="rId35" Type="http://schemas.openxmlformats.org/officeDocument/2006/relationships/hyperlink" Target="https://youtu.be/iXSoUDKyz4c" TargetMode="External"/><Relationship Id="rId43" Type="http://schemas.openxmlformats.org/officeDocument/2006/relationships/hyperlink" Target="https://www.instagram.com/reel/ClqT-08LZvK/" TargetMode="External"/><Relationship Id="rId48" Type="http://schemas.openxmlformats.org/officeDocument/2006/relationships/hyperlink" Target="https://www.youtube.com/watch?v=ICwjsFSP2tE" TargetMode="External"/><Relationship Id="rId56" Type="http://schemas.openxmlformats.org/officeDocument/2006/relationships/hyperlink" Target="https://www.instagram.com/reel/CuWsRjJvxOQ/" TargetMode="External"/><Relationship Id="rId8" Type="http://schemas.openxmlformats.org/officeDocument/2006/relationships/hyperlink" Target="https://www.youtube.com/watch?v=qsZ2l8n7c_U" TargetMode="External"/><Relationship Id="rId51" Type="http://schemas.openxmlformats.org/officeDocument/2006/relationships/hyperlink" Target="https://youtu.be/YrNi3r1bYW8" TargetMode="External"/><Relationship Id="rId3" Type="http://schemas.openxmlformats.org/officeDocument/2006/relationships/hyperlink" Target="https://www.youtube.com/watch?v=3oaED2fX6Y8" TargetMode="External"/></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30.bin"/><Relationship Id="rId3" Type="http://schemas.openxmlformats.org/officeDocument/2006/relationships/hyperlink" Target="https://open.spotify.com/embed-podcast/episode/0TIqYkZvoxQmgV0ZasS8y6" TargetMode="External"/><Relationship Id="rId7" Type="http://schemas.openxmlformats.org/officeDocument/2006/relationships/hyperlink" Target="https://spotifyanchor-web.app.link/e/kxzwhmWm2yb" TargetMode="External"/><Relationship Id="rId2" Type="http://schemas.openxmlformats.org/officeDocument/2006/relationships/hyperlink" Target="https://open.spotify.com/embed-podcast/episode/16Vy03bW2mEbo9lOYD7PD2" TargetMode="External"/><Relationship Id="rId1" Type="http://schemas.openxmlformats.org/officeDocument/2006/relationships/hyperlink" Target="https://open.spotify.com/embed-podcast/episode/0TIqYkZvoxQmgV0ZasS8y6" TargetMode="External"/><Relationship Id="rId6" Type="http://schemas.openxmlformats.org/officeDocument/2006/relationships/hyperlink" Target="https://open.spotify.com/show/71aLm069Fa4YIH8tM816F4" TargetMode="External"/><Relationship Id="rId5" Type="http://schemas.openxmlformats.org/officeDocument/2006/relationships/hyperlink" Target="https://open.spotify.com/embed-podcast/episode/16Vy03bW2mEbo9lOYD7PD2" TargetMode="External"/><Relationship Id="rId4" Type="http://schemas.openxmlformats.org/officeDocument/2006/relationships/hyperlink" Target="https://open.spotify.com/episode/2uR48nATapRxliANv940tk?si=fIIUlkTRRKCiUYOKzoADag" TargetMode="External"/><Relationship Id="rId9"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26" Type="http://schemas.openxmlformats.org/officeDocument/2006/relationships/hyperlink" Target="https://www.linkedin.com/feed/update/urn:li:activity:6801032996406341632" TargetMode="External"/><Relationship Id="rId117" Type="http://schemas.openxmlformats.org/officeDocument/2006/relationships/hyperlink" Target="https://www.instagram.com/p/CSoH0p5F-2O/" TargetMode="External"/><Relationship Id="rId21" Type="http://schemas.openxmlformats.org/officeDocument/2006/relationships/hyperlink" Target="https://www.linkedin.com/in/nigelhembrow/" TargetMode="External"/><Relationship Id="rId42" Type="http://schemas.openxmlformats.org/officeDocument/2006/relationships/hyperlink" Target="https://twitter.com/cips_id/status/1397069923814461440" TargetMode="External"/><Relationship Id="rId47" Type="http://schemas.openxmlformats.org/officeDocument/2006/relationships/hyperlink" Target="https://www.linkedin.com/in/natrishabarnett/" TargetMode="External"/><Relationship Id="rId63" Type="http://schemas.openxmlformats.org/officeDocument/2006/relationships/hyperlink" Target="https://www.instagram.com/p/CP2ME5rBRm2/?utm_source=ig_web_copy_link" TargetMode="External"/><Relationship Id="rId68" Type="http://schemas.openxmlformats.org/officeDocument/2006/relationships/hyperlink" Target="https://www.instagram.com/p/CQa3Ez3AtY2/?utm_source=ig_web_copy_link" TargetMode="External"/><Relationship Id="rId84" Type="http://schemas.openxmlformats.org/officeDocument/2006/relationships/hyperlink" Target="https://twitter.com/AustradeJakarta" TargetMode="External"/><Relationship Id="rId89" Type="http://schemas.openxmlformats.org/officeDocument/2006/relationships/hyperlink" Target="http://bkp.pertanian.go.id/blog/post/perubahan-pendaftaran-psat" TargetMode="External"/><Relationship Id="rId112" Type="http://schemas.openxmlformats.org/officeDocument/2006/relationships/hyperlink" Target="https://twitter.com/SINDOnews/status/1382711259817119749?s=20" TargetMode="External"/><Relationship Id="rId133" Type="http://schemas.openxmlformats.org/officeDocument/2006/relationships/hyperlink" Target="https://twitter.com/cips_id/status/1467796193396895752?s=21" TargetMode="External"/><Relationship Id="rId138" Type="http://schemas.openxmlformats.org/officeDocument/2006/relationships/hyperlink" Target="https://twitter.com/nabiylarisfa" TargetMode="External"/><Relationship Id="rId16" Type="http://schemas.openxmlformats.org/officeDocument/2006/relationships/hyperlink" Target="https://www.linkedin.com/in/anggadm/" TargetMode="External"/><Relationship Id="rId107" Type="http://schemas.openxmlformats.org/officeDocument/2006/relationships/hyperlink" Target="https://twitter.com/WFPIndonesia/status/1417795001149399049" TargetMode="External"/><Relationship Id="rId11" Type="http://schemas.openxmlformats.org/officeDocument/2006/relationships/hyperlink" Target="https://www.instagram.com/ditbilateral/" TargetMode="External"/><Relationship Id="rId32" Type="http://schemas.openxmlformats.org/officeDocument/2006/relationships/hyperlink" Target="https://www.linkedin.com/feed/update/urn:li:activity:6794490975671717888" TargetMode="External"/><Relationship Id="rId37" Type="http://schemas.openxmlformats.org/officeDocument/2006/relationships/hyperlink" Target="https://www.instagram.com/p/COW6psohBt_/" TargetMode="External"/><Relationship Id="rId53" Type="http://schemas.openxmlformats.org/officeDocument/2006/relationships/hyperlink" Target="https://www.linkedin.com/feed/update/urn:li:activity:6813694981971185664" TargetMode="External"/><Relationship Id="rId58" Type="http://schemas.openxmlformats.org/officeDocument/2006/relationships/hyperlink" Target="https://www.linkedin.com/feed/update/urn:li:activity:6807873227784908800" TargetMode="External"/><Relationship Id="rId74" Type="http://schemas.openxmlformats.org/officeDocument/2006/relationships/hyperlink" Target="https://www.instagram.com/p/CQh9kdms9jj/?utm_source=ig_web_copy_link" TargetMode="External"/><Relationship Id="rId79" Type="http://schemas.openxmlformats.org/officeDocument/2006/relationships/hyperlink" Target="https://twitter.com/cips_id/status/1407929821552726019" TargetMode="External"/><Relationship Id="rId102" Type="http://schemas.openxmlformats.org/officeDocument/2006/relationships/hyperlink" Target="https://www.linkedin.com/feed/update/urn:li:activity:6822718644062179328" TargetMode="External"/><Relationship Id="rId123" Type="http://schemas.openxmlformats.org/officeDocument/2006/relationships/hyperlink" Target="https://www.linkedin.com/feed/update/urn:li:activity:6859772557877506049" TargetMode="External"/><Relationship Id="rId128" Type="http://schemas.openxmlformats.org/officeDocument/2006/relationships/hyperlink" Target="https://www.linkedin.com/in/thomashilde/" TargetMode="External"/><Relationship Id="rId5" Type="http://schemas.openxmlformats.org/officeDocument/2006/relationships/hyperlink" Target="https://twitter.com/abcaustralia_id" TargetMode="External"/><Relationship Id="rId90" Type="http://schemas.openxmlformats.org/officeDocument/2006/relationships/hyperlink" Target="https://pse.litbang.pertanian.go.id/eng/" TargetMode="External"/><Relationship Id="rId95" Type="http://schemas.openxmlformats.org/officeDocument/2006/relationships/hyperlink" Target="https://www.linkedin.com/feed/update/urn:li:activity:6816250930829238272" TargetMode="External"/><Relationship Id="rId22" Type="http://schemas.openxmlformats.org/officeDocument/2006/relationships/hyperlink" Target="https://www.linkedin.com/in/hanifikaa/" TargetMode="External"/><Relationship Id="rId27" Type="http://schemas.openxmlformats.org/officeDocument/2006/relationships/hyperlink" Target="https://www.linkedin.com/feed/update/urn:li:activity:6801032996406341632" TargetMode="External"/><Relationship Id="rId43" Type="http://schemas.openxmlformats.org/officeDocument/2006/relationships/hyperlink" Target="https://www.linkedin.com/in/doris-liew/?originalSubdomain=sg" TargetMode="External"/><Relationship Id="rId48" Type="http://schemas.openxmlformats.org/officeDocument/2006/relationships/hyperlink" Target="https://www.linkedin.com/in/dr-melania-gondomartojo-0a2731155/" TargetMode="External"/><Relationship Id="rId64" Type="http://schemas.openxmlformats.org/officeDocument/2006/relationships/hyperlink" Target="https://www.instagram.com/p/CP2ME5rBRm2/?utm_source=ig_web_copy_link" TargetMode="External"/><Relationship Id="rId69" Type="http://schemas.openxmlformats.org/officeDocument/2006/relationships/hyperlink" Target="https://www.instagram.com/diaskinanthi/" TargetMode="External"/><Relationship Id="rId113" Type="http://schemas.openxmlformats.org/officeDocument/2006/relationships/hyperlink" Target="https://twitter.com/cips_id/status/1387990834570665986" TargetMode="External"/><Relationship Id="rId118" Type="http://schemas.openxmlformats.org/officeDocument/2006/relationships/hyperlink" Target="https://www.instagram.com/p/CSqXWLJFRVd/" TargetMode="External"/><Relationship Id="rId134" Type="http://schemas.openxmlformats.org/officeDocument/2006/relationships/hyperlink" Target="https://twitter.com/cips_id/status/1465568925555458050?s=21" TargetMode="External"/><Relationship Id="rId139" Type="http://schemas.openxmlformats.org/officeDocument/2006/relationships/hyperlink" Target="https://www.linkedin.com/feed/update/urn:li:activity:6876794738155040768/?actorCompanyId=10321482" TargetMode="External"/><Relationship Id="rId8" Type="http://schemas.openxmlformats.org/officeDocument/2006/relationships/hyperlink" Target="https://twitter.com/SINDOnews" TargetMode="External"/><Relationship Id="rId51" Type="http://schemas.openxmlformats.org/officeDocument/2006/relationships/hyperlink" Target="https://www.linkedin.com/in/johannes-von-stamm-83849665/" TargetMode="External"/><Relationship Id="rId72" Type="http://schemas.openxmlformats.org/officeDocument/2006/relationships/hyperlink" Target="https://www.instagram.com/p/CP7ry4xtfEW/" TargetMode="External"/><Relationship Id="rId80" Type="http://schemas.openxmlformats.org/officeDocument/2006/relationships/hyperlink" Target="https://twitter.com/IndonesiaAust/status/1405418932379340804" TargetMode="External"/><Relationship Id="rId85" Type="http://schemas.openxmlformats.org/officeDocument/2006/relationships/hyperlink" Target="https://twitter.com/kchalise" TargetMode="External"/><Relationship Id="rId93" Type="http://schemas.openxmlformats.org/officeDocument/2006/relationships/hyperlink" Target="https://www.premiercrop.com/" TargetMode="External"/><Relationship Id="rId98" Type="http://schemas.openxmlformats.org/officeDocument/2006/relationships/hyperlink" Target="https://www.linkedin.com/feed/update/urn:li:activity:6820274551985987584" TargetMode="External"/><Relationship Id="rId121" Type="http://schemas.openxmlformats.org/officeDocument/2006/relationships/hyperlink" Target="https://www.linkedin.com/feed/update/urn:li:activity:6838409607212339200" TargetMode="External"/><Relationship Id="rId3" Type="http://schemas.openxmlformats.org/officeDocument/2006/relationships/hyperlink" Target="https://twitter.com/TifaFoundation" TargetMode="External"/><Relationship Id="rId12" Type="http://schemas.openxmlformats.org/officeDocument/2006/relationships/hyperlink" Target="https://www.linkedin.com/in/jelitawiedoko/" TargetMode="External"/><Relationship Id="rId17" Type="http://schemas.openxmlformats.org/officeDocument/2006/relationships/hyperlink" Target="https://www.linkedin.com/in/budiprimawanexpertprpractitinr/" TargetMode="External"/><Relationship Id="rId25" Type="http://schemas.openxmlformats.org/officeDocument/2006/relationships/hyperlink" Target="https://www.linkedin.com/in/moctora/" TargetMode="External"/><Relationship Id="rId33" Type="http://schemas.openxmlformats.org/officeDocument/2006/relationships/hyperlink" Target="https://www.linkedin.com/feed/update/urn:li:activity:6794490975671717888?commentUrn=urn%3Ali%3Acomment%3A%28activity%3A6794490975671717888%2C6799206248123387905%29" TargetMode="External"/><Relationship Id="rId38" Type="http://schemas.openxmlformats.org/officeDocument/2006/relationships/hyperlink" Target="https://www.instagram.com/p/CPDfxGHByOW/" TargetMode="External"/><Relationship Id="rId46" Type="http://schemas.openxmlformats.org/officeDocument/2006/relationships/hyperlink" Target="https://www.linkedin.com/feed/update/urn:li:activity:6805787323553460224" TargetMode="External"/><Relationship Id="rId59" Type="http://schemas.openxmlformats.org/officeDocument/2006/relationships/hyperlink" Target="http://kompas.com/" TargetMode="External"/><Relationship Id="rId67" Type="http://schemas.openxmlformats.org/officeDocument/2006/relationships/hyperlink" Target="https://www.instagram.com/p/CQKyXoYBaOR/?utm_source=ig_web_copy_link" TargetMode="External"/><Relationship Id="rId103" Type="http://schemas.openxmlformats.org/officeDocument/2006/relationships/hyperlink" Target="https://www.linkedin.com/feed/update/urn:li:activity:6822718644062179328" TargetMode="External"/><Relationship Id="rId108" Type="http://schemas.openxmlformats.org/officeDocument/2006/relationships/hyperlink" Target="https://twitter.com/rineaudrine/status/1379433345428324355" TargetMode="External"/><Relationship Id="rId116" Type="http://schemas.openxmlformats.org/officeDocument/2006/relationships/hyperlink" Target="https://www.linkedin.com/feed/update/urn%3Ali%3Aactivity%3A6785842169468059648/?actorCompanyId=10321482" TargetMode="External"/><Relationship Id="rId124" Type="http://schemas.openxmlformats.org/officeDocument/2006/relationships/hyperlink" Target="https://www.linkedin.com/feed/update/urn:li:activity:6859772557877506049" TargetMode="External"/><Relationship Id="rId129" Type="http://schemas.openxmlformats.org/officeDocument/2006/relationships/hyperlink" Target="https://www.linkedin.com/in/widielsanl/" TargetMode="External"/><Relationship Id="rId137" Type="http://schemas.openxmlformats.org/officeDocument/2006/relationships/hyperlink" Target="https://www.linkedin.com/feed/update/urn:li:activity:6892079579641589760/?commentUrn=urn%3Ali%3Acomment%3A%28ugcPost%3A6892079579020845057%2C6892350172500779008%29&amp;actorCompanyId=10321482" TargetMode="External"/><Relationship Id="rId20" Type="http://schemas.openxmlformats.org/officeDocument/2006/relationships/hyperlink" Target="https://www.linkedin.com/in/tim-martin-39949039/" TargetMode="External"/><Relationship Id="rId41" Type="http://schemas.openxmlformats.org/officeDocument/2006/relationships/hyperlink" Target="https://twitter.com/cips_id/status/1397069923814461440" TargetMode="External"/><Relationship Id="rId54" Type="http://schemas.openxmlformats.org/officeDocument/2006/relationships/hyperlink" Target="https://www.linkedin.com/feed/update/urn:li:activity:6813694981971185664" TargetMode="External"/><Relationship Id="rId62" Type="http://schemas.openxmlformats.org/officeDocument/2006/relationships/hyperlink" Target="https://www.instagram.com/p/CPsNfEuBYUT/?utm_source=ig_web_copy_link" TargetMode="External"/><Relationship Id="rId70" Type="http://schemas.openxmlformats.org/officeDocument/2006/relationships/hyperlink" Target="https://www.instagram.com/p/CP2ME5rBRm2/?utm_source=ig_web_copy_link" TargetMode="External"/><Relationship Id="rId75" Type="http://schemas.openxmlformats.org/officeDocument/2006/relationships/hyperlink" Target="https://twitter.com/TulusAbadi" TargetMode="External"/><Relationship Id="rId83" Type="http://schemas.openxmlformats.org/officeDocument/2006/relationships/hyperlink" Target="https://twitter.com/devex/status/1409537733354266637" TargetMode="External"/><Relationship Id="rId88" Type="http://schemas.openxmlformats.org/officeDocument/2006/relationships/hyperlink" Target="https://www.instagram.com/p/CRGp2R8DyQ3/" TargetMode="External"/><Relationship Id="rId91" Type="http://schemas.openxmlformats.org/officeDocument/2006/relationships/hyperlink" Target="https://pse.litbang.pertanian.go.id/eng/" TargetMode="External"/><Relationship Id="rId96" Type="http://schemas.openxmlformats.org/officeDocument/2006/relationships/hyperlink" Target="https://www.linkedin.com/feed/update/urn:li:activity:6816635435733913600" TargetMode="External"/><Relationship Id="rId111" Type="http://schemas.openxmlformats.org/officeDocument/2006/relationships/hyperlink" Target="https://twitter.com/hotradero/status/1380531472591769601?s=20" TargetMode="External"/><Relationship Id="rId132" Type="http://schemas.openxmlformats.org/officeDocument/2006/relationships/hyperlink" Target="https://twitter.com/ANUIndonesia/status/1424572169393037318" TargetMode="External"/><Relationship Id="rId140" Type="http://schemas.openxmlformats.org/officeDocument/2006/relationships/printerSettings" Target="../printerSettings/printerSettings31.bin"/><Relationship Id="rId1" Type="http://schemas.openxmlformats.org/officeDocument/2006/relationships/hyperlink" Target="https://twitter.com/sun_indonesia" TargetMode="External"/><Relationship Id="rId6" Type="http://schemas.openxmlformats.org/officeDocument/2006/relationships/hyperlink" Target="https://twitter.com/MadeMarthini" TargetMode="External"/><Relationship Id="rId15" Type="http://schemas.openxmlformats.org/officeDocument/2006/relationships/hyperlink" Target="https://www.linkedin.com/in/cseas-indonesia-282457139/" TargetMode="External"/><Relationship Id="rId23" Type="http://schemas.openxmlformats.org/officeDocument/2006/relationships/hyperlink" Target="https://www.linkedin.com/in/sam-spurrett-b52646b/?originalSubdomain=au" TargetMode="External"/><Relationship Id="rId28" Type="http://schemas.openxmlformats.org/officeDocument/2006/relationships/hyperlink" Target="https://www.linkedin.com/feed/update/urn:li:activity:6801032996406341632" TargetMode="External"/><Relationship Id="rId36" Type="http://schemas.openxmlformats.org/officeDocument/2006/relationships/hyperlink" Target="https://www.instagram.com/p/COh30WXBjav/" TargetMode="External"/><Relationship Id="rId49" Type="http://schemas.openxmlformats.org/officeDocument/2006/relationships/hyperlink" Target="https://www.linkedin.com/in/mordekhaiaruan89/" TargetMode="External"/><Relationship Id="rId57" Type="http://schemas.openxmlformats.org/officeDocument/2006/relationships/hyperlink" Target="https://www.linkedin.com/feed/update/urn:li:activity:6808261573258424320" TargetMode="External"/><Relationship Id="rId106" Type="http://schemas.openxmlformats.org/officeDocument/2006/relationships/hyperlink" Target="https://twitter.com/WFPIndonesia/status/1417795001149399049" TargetMode="External"/><Relationship Id="rId114" Type="http://schemas.openxmlformats.org/officeDocument/2006/relationships/hyperlink" Target="https://twitter.com/cips_id/status/1387982141644886018?s=20" TargetMode="External"/><Relationship Id="rId119" Type="http://schemas.openxmlformats.org/officeDocument/2006/relationships/hyperlink" Target="https://www.instagram.com/p/CSv_TY2FBLf/" TargetMode="External"/><Relationship Id="rId127" Type="http://schemas.openxmlformats.org/officeDocument/2006/relationships/hyperlink" Target="https://www.linkedin.com/feed/update/urn:li:activity:6865946729313910784/?actorCompanyId=10321482" TargetMode="External"/><Relationship Id="rId10" Type="http://schemas.openxmlformats.org/officeDocument/2006/relationships/hyperlink" Target="https://twitter.com/Aswicahyono" TargetMode="External"/><Relationship Id="rId31" Type="http://schemas.openxmlformats.org/officeDocument/2006/relationships/hyperlink" Target="https://www.linkedin.com/feed/update/urn:li:activity:6794490975671717888" TargetMode="External"/><Relationship Id="rId44" Type="http://schemas.openxmlformats.org/officeDocument/2006/relationships/hyperlink" Target="https://www.linkedin.com/feed/update/urn:li:activity:6814031059638992896" TargetMode="External"/><Relationship Id="rId52" Type="http://schemas.openxmlformats.org/officeDocument/2006/relationships/hyperlink" Target="https://www.linkedin.com/in/sourav-das-231221b/" TargetMode="External"/><Relationship Id="rId60" Type="http://schemas.openxmlformats.org/officeDocument/2006/relationships/hyperlink" Target="https://www.linkedin.com/feed/update/urn:li:activity:6807554316589789184" TargetMode="External"/><Relationship Id="rId65" Type="http://schemas.openxmlformats.org/officeDocument/2006/relationships/hyperlink" Target="https://www.instagram.com/p/CQGR8-PD39-/?utm_source=ig_web_copy_link" TargetMode="External"/><Relationship Id="rId73" Type="http://schemas.openxmlformats.org/officeDocument/2006/relationships/hyperlink" Target="https://www.instagram.com/p/CQh9kdms9jj/?utm_source=ig_web_copy_link" TargetMode="External"/><Relationship Id="rId78" Type="http://schemas.openxmlformats.org/officeDocument/2006/relationships/hyperlink" Target="https://twitter.com/cips_id/status/1408035428561657862" TargetMode="External"/><Relationship Id="rId81" Type="http://schemas.openxmlformats.org/officeDocument/2006/relationships/hyperlink" Target="https://twitter.com/rayestu/status/1403340915192725507" TargetMode="External"/><Relationship Id="rId86" Type="http://schemas.openxmlformats.org/officeDocument/2006/relationships/hyperlink" Target="https://twitter.com/m_bidhyalaxmi" TargetMode="External"/><Relationship Id="rId94" Type="http://schemas.openxmlformats.org/officeDocument/2006/relationships/hyperlink" Target="https://www.linkedin.com/in/b-norman-nathan-24261866/" TargetMode="External"/><Relationship Id="rId99" Type="http://schemas.openxmlformats.org/officeDocument/2006/relationships/hyperlink" Target="https://www.linkedin.com/feed/update/urn:li:activity:6820960073867767808" TargetMode="External"/><Relationship Id="rId101" Type="http://schemas.openxmlformats.org/officeDocument/2006/relationships/hyperlink" Target="https://www.linkedin.com/feed/update/urn:li:activity:6822718644062179328" TargetMode="External"/><Relationship Id="rId122" Type="http://schemas.openxmlformats.org/officeDocument/2006/relationships/hyperlink" Target="https://twitter.com/cips_id/status/1427523782709633033?s=20" TargetMode="External"/><Relationship Id="rId130" Type="http://schemas.openxmlformats.org/officeDocument/2006/relationships/hyperlink" Target="https://www.linkedin.com/in/matthewredshaw/" TargetMode="External"/><Relationship Id="rId135" Type="http://schemas.openxmlformats.org/officeDocument/2006/relationships/hyperlink" Target="https://www.linkedin.com/feed/update/urn:li:activity:6892398993364668416/?actorCompanyId=10321482" TargetMode="External"/><Relationship Id="rId4" Type="http://schemas.openxmlformats.org/officeDocument/2006/relationships/hyperlink" Target="https://twitter.com/AK_Umam" TargetMode="External"/><Relationship Id="rId9" Type="http://schemas.openxmlformats.org/officeDocument/2006/relationships/hyperlink" Target="https://twitter.com/wicaksena" TargetMode="External"/><Relationship Id="rId13" Type="http://schemas.openxmlformats.org/officeDocument/2006/relationships/hyperlink" Target="https://www.linkedin.com/in/julia-tijaja-a561074/" TargetMode="External"/><Relationship Id="rId18" Type="http://schemas.openxmlformats.org/officeDocument/2006/relationships/hyperlink" Target="https://www.linkedin.com/in/wichard-v-harrach-99a155/" TargetMode="External"/><Relationship Id="rId39" Type="http://schemas.openxmlformats.org/officeDocument/2006/relationships/hyperlink" Target="https://www.instagram.com/forum.pembangunan/?hl=en" TargetMode="External"/><Relationship Id="rId109" Type="http://schemas.openxmlformats.org/officeDocument/2006/relationships/hyperlink" Target="https://twitter.com/TifaFoundation/status/1377240503628931074" TargetMode="External"/><Relationship Id="rId34" Type="http://schemas.openxmlformats.org/officeDocument/2006/relationships/hyperlink" Target="https://www.instagram.com/p/COh30WXBjav/" TargetMode="External"/><Relationship Id="rId50" Type="http://schemas.openxmlformats.org/officeDocument/2006/relationships/hyperlink" Target="https://www.linkedin.com/in/rahardhi/" TargetMode="External"/><Relationship Id="rId55" Type="http://schemas.openxmlformats.org/officeDocument/2006/relationships/hyperlink" Target="https://www.linkedin.com/feed/update/urn:li:activity:6812944397999718400" TargetMode="External"/><Relationship Id="rId76" Type="http://schemas.openxmlformats.org/officeDocument/2006/relationships/hyperlink" Target="https://twitter.com/cips_id/status/1408348761059774464" TargetMode="External"/><Relationship Id="rId97" Type="http://schemas.openxmlformats.org/officeDocument/2006/relationships/hyperlink" Target="https://www.linkedin.com/feed/update/urn:li:activity:6818752011765456897" TargetMode="External"/><Relationship Id="rId104" Type="http://schemas.openxmlformats.org/officeDocument/2006/relationships/hyperlink" Target="https://twitter.com/KgmBappenas" TargetMode="External"/><Relationship Id="rId120" Type="http://schemas.openxmlformats.org/officeDocument/2006/relationships/hyperlink" Target="https://www.instagram.com/p/CSyphttFrAM/" TargetMode="External"/><Relationship Id="rId125" Type="http://schemas.openxmlformats.org/officeDocument/2006/relationships/hyperlink" Target="https://www.linkedin.com/feed/update/urn:li:ugcPost:6877242061926612992/?actorCompanyId=10321482" TargetMode="External"/><Relationship Id="rId141" Type="http://schemas.openxmlformats.org/officeDocument/2006/relationships/drawing" Target="../drawings/drawing31.xml"/><Relationship Id="rId7" Type="http://schemas.openxmlformats.org/officeDocument/2006/relationships/hyperlink" Target="https://twitter.com/hotradero" TargetMode="External"/><Relationship Id="rId71" Type="http://schemas.openxmlformats.org/officeDocument/2006/relationships/hyperlink" Target="https://www.instagram.com/elisandy/" TargetMode="External"/><Relationship Id="rId92" Type="http://schemas.openxmlformats.org/officeDocument/2006/relationships/hyperlink" Target="https://www.linkedin.com/in/jbudi/" TargetMode="External"/><Relationship Id="rId2" Type="http://schemas.openxmlformats.org/officeDocument/2006/relationships/hyperlink" Target="https://twitter.com/clariecam" TargetMode="External"/><Relationship Id="rId29" Type="http://schemas.openxmlformats.org/officeDocument/2006/relationships/hyperlink" Target="https://www.linkedin.com/feed/update/urn:li:activity:6796008997943152640" TargetMode="External"/><Relationship Id="rId24" Type="http://schemas.openxmlformats.org/officeDocument/2006/relationships/hyperlink" Target="https://www.linkedin.com/in/claricecampbell/" TargetMode="External"/><Relationship Id="rId40" Type="http://schemas.openxmlformats.org/officeDocument/2006/relationships/hyperlink" Target="https://twitter.com/cips_id/status/1397069923814461440" TargetMode="External"/><Relationship Id="rId45" Type="http://schemas.openxmlformats.org/officeDocument/2006/relationships/hyperlink" Target="https://www.linkedin.com/feed/update/urn:li:activity:6805787323553460224" TargetMode="External"/><Relationship Id="rId66" Type="http://schemas.openxmlformats.org/officeDocument/2006/relationships/hyperlink" Target="https://www.instagram.com/p/CQGR8-PD39-/?utm_source=ig_web_copy_link" TargetMode="External"/><Relationship Id="rId87" Type="http://schemas.openxmlformats.org/officeDocument/2006/relationships/hyperlink" Target="https://twitter.com/cips_id/status/1400045249297227780" TargetMode="External"/><Relationship Id="rId110" Type="http://schemas.openxmlformats.org/officeDocument/2006/relationships/hyperlink" Target="https://twitter.com/cips_id/status/1384733661661040641" TargetMode="External"/><Relationship Id="rId115" Type="http://schemas.openxmlformats.org/officeDocument/2006/relationships/hyperlink" Target="https://www.linkedin.com/feed/update/urn%3Ali%3Aactivity%3A6785861037351677952/?actorCompanyId=10321482" TargetMode="External"/><Relationship Id="rId131" Type="http://schemas.openxmlformats.org/officeDocument/2006/relationships/hyperlink" Target="https://www.instagram.com/pakinindonesia/" TargetMode="External"/><Relationship Id="rId136" Type="http://schemas.openxmlformats.org/officeDocument/2006/relationships/hyperlink" Target="https://www.linkedin.com/feed/update/urn:li:activity:6892398993364668416/?actorCompanyId=10321482" TargetMode="External"/><Relationship Id="rId61" Type="http://schemas.openxmlformats.org/officeDocument/2006/relationships/hyperlink" Target="https://www.instagram.com/tv/CPrj51FgvP5/?utm_source=ig_web_copy_link" TargetMode="External"/><Relationship Id="rId82" Type="http://schemas.openxmlformats.org/officeDocument/2006/relationships/hyperlink" Target="https://twitter.com/billy4riez/status/1409665878124163074" TargetMode="External"/><Relationship Id="rId19" Type="http://schemas.openxmlformats.org/officeDocument/2006/relationships/hyperlink" Target="https://www.linkedin.com/in/megan-reinwald/" TargetMode="External"/><Relationship Id="rId14" Type="http://schemas.openxmlformats.org/officeDocument/2006/relationships/hyperlink" Target="https://www.linkedin.com/in/alam-medina-bb726742/" TargetMode="External"/><Relationship Id="rId30" Type="http://schemas.openxmlformats.org/officeDocument/2006/relationships/hyperlink" Target="https://www.linkedin.com/feed/update/urn:li:activity:6794490975671717888" TargetMode="External"/><Relationship Id="rId35" Type="http://schemas.openxmlformats.org/officeDocument/2006/relationships/hyperlink" Target="https://www.instagram.com/p/COcEwXRhr7I/" TargetMode="External"/><Relationship Id="rId56" Type="http://schemas.openxmlformats.org/officeDocument/2006/relationships/hyperlink" Target="https://www.linkedin.com/feed/update/urn:li:activity:6810158856631656448" TargetMode="External"/><Relationship Id="rId77" Type="http://schemas.openxmlformats.org/officeDocument/2006/relationships/hyperlink" Target="https://twitter.com/cips_id/status/1408245924191621124" TargetMode="External"/><Relationship Id="rId100" Type="http://schemas.openxmlformats.org/officeDocument/2006/relationships/hyperlink" Target="https://www.linkedin.com/feed/update/urn:li:activity:6821278537463549952" TargetMode="External"/><Relationship Id="rId105" Type="http://schemas.openxmlformats.org/officeDocument/2006/relationships/hyperlink" Target="https://twitter.com/mandabeat" TargetMode="External"/><Relationship Id="rId126" Type="http://schemas.openxmlformats.org/officeDocument/2006/relationships/hyperlink" Target="https://www.linkedin.com/feed/update/urn:li:activity:6871719398261035008/?actorCompanyId=10321482" TargetMode="External"/></Relationships>
</file>

<file path=xl/worksheets/_rels/sheet33.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hyperlink" Target="https://www.neliti.com/dashboard/repository/23/publication/303" TargetMode="External"/><Relationship Id="rId7" Type="http://schemas.openxmlformats.org/officeDocument/2006/relationships/vmlDrawing" Target="../drawings/vmlDrawing25.vml"/><Relationship Id="rId2" Type="http://schemas.openxmlformats.org/officeDocument/2006/relationships/hyperlink" Target="http://cips-indonesia.org/wp-admin/post.php?post=2074&amp;action=edit" TargetMode="External"/><Relationship Id="rId1" Type="http://schemas.openxmlformats.org/officeDocument/2006/relationships/hyperlink" Target="http://cips-indonesia.org/wp-admin/post.php?post=2075&amp;action=edit" TargetMode="External"/><Relationship Id="rId6" Type="http://schemas.openxmlformats.org/officeDocument/2006/relationships/printerSettings" Target="../printerSettings/printerSettings32.bin"/><Relationship Id="rId5" Type="http://schemas.openxmlformats.org/officeDocument/2006/relationships/hyperlink" Target="https://www.neliti.com/dashboard/repository/23/publication/275466" TargetMode="External"/><Relationship Id="rId4" Type="http://schemas.openxmlformats.org/officeDocument/2006/relationships/hyperlink" Target="https://www.neliti.com/dashboard/repository/23/publication/275467"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2791B-3BD5-4C8C-9F92-9D9D216EAE33}">
  <sheetPr codeName="Sheet3"/>
  <dimension ref="B1:AD906"/>
  <sheetViews>
    <sheetView showGridLines="0" zoomScale="85" zoomScaleNormal="85" workbookViewId="0">
      <selection activeCell="H6" sqref="H6:K21"/>
    </sheetView>
  </sheetViews>
  <sheetFormatPr defaultColWidth="8.5703125" defaultRowHeight="15"/>
  <cols>
    <col min="1" max="1" width="3.5703125" style="3" customWidth="1"/>
    <col min="2" max="2" width="9" style="1" customWidth="1"/>
    <col min="3" max="3" width="16.42578125" style="3" customWidth="1"/>
    <col min="4" max="6" width="16.42578125" style="1" customWidth="1"/>
    <col min="7" max="7" width="9" style="87" customWidth="1"/>
    <col min="8" max="9" width="16.42578125" style="88" customWidth="1"/>
    <col min="10" max="11" width="16.42578125" style="3" customWidth="1"/>
    <col min="12" max="12" width="10.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2:30" ht="63.75" customHeight="1">
      <c r="B1" s="395" t="s">
        <v>1175</v>
      </c>
      <c r="C1" s="395"/>
      <c r="D1" s="395"/>
      <c r="E1" s="395"/>
      <c r="F1" s="395"/>
      <c r="G1" s="395"/>
      <c r="H1" s="395"/>
      <c r="I1" s="76"/>
      <c r="J1" s="75"/>
      <c r="K1" s="75"/>
      <c r="L1" s="74"/>
      <c r="M1" s="75"/>
      <c r="N1" s="75"/>
      <c r="O1" s="75"/>
    </row>
    <row r="2" spans="2:30" ht="37.5" customHeight="1">
      <c r="B2" s="396" t="s">
        <v>1254</v>
      </c>
      <c r="C2" s="396"/>
      <c r="D2" s="396"/>
      <c r="E2" s="396"/>
      <c r="F2" s="396"/>
      <c r="G2" s="95"/>
      <c r="H2" s="95"/>
      <c r="I2" s="76"/>
      <c r="J2" s="75"/>
      <c r="K2" s="75"/>
      <c r="L2" s="74"/>
      <c r="M2" s="75"/>
      <c r="N2" s="75"/>
      <c r="O2" s="75"/>
    </row>
    <row r="3" spans="2:30" ht="60" customHeight="1">
      <c r="B3" s="397">
        <v>45108</v>
      </c>
      <c r="C3" s="398"/>
      <c r="D3" s="399"/>
      <c r="E3" s="399"/>
      <c r="F3" s="400"/>
      <c r="G3" s="400"/>
      <c r="H3" s="400"/>
      <c r="I3" s="400"/>
      <c r="J3" s="75"/>
      <c r="K3" s="75"/>
      <c r="L3" s="74"/>
      <c r="M3" s="75"/>
      <c r="N3" s="75"/>
      <c r="O3" s="75"/>
    </row>
    <row r="4" spans="2:30" ht="30" customHeight="1">
      <c r="B4" s="78"/>
      <c r="C4" s="401" t="s">
        <v>1176</v>
      </c>
      <c r="D4" s="401"/>
      <c r="E4" s="401"/>
      <c r="F4" s="79"/>
      <c r="G4" s="79"/>
      <c r="H4" s="79"/>
      <c r="I4" s="79"/>
      <c r="J4" s="79"/>
      <c r="K4" s="79"/>
      <c r="L4" s="79"/>
      <c r="M4" s="75"/>
      <c r="N4" s="75"/>
      <c r="V4" s="73"/>
      <c r="W4" s="3"/>
      <c r="Z4" s="73"/>
      <c r="AD4" s="3"/>
    </row>
    <row r="5" spans="2:30" ht="17.45" customHeight="1">
      <c r="B5" s="80"/>
      <c r="C5" s="81"/>
      <c r="D5" s="81"/>
      <c r="E5" s="81"/>
      <c r="F5" s="81"/>
      <c r="G5" s="81"/>
      <c r="H5" s="81"/>
      <c r="I5" s="81"/>
      <c r="J5" s="81"/>
      <c r="K5" s="82"/>
      <c r="L5" s="83"/>
      <c r="M5" s="75"/>
      <c r="N5" s="75"/>
      <c r="O5" s="75"/>
    </row>
    <row r="6" spans="2:30" ht="26.45" customHeight="1">
      <c r="B6" s="25"/>
      <c r="C6" s="386" t="s">
        <v>4069</v>
      </c>
      <c r="D6" s="387"/>
      <c r="E6" s="387"/>
      <c r="F6" s="388"/>
      <c r="G6" s="84"/>
      <c r="H6" s="386" t="s">
        <v>4070</v>
      </c>
      <c r="I6" s="387"/>
      <c r="J6" s="387"/>
      <c r="K6" s="388"/>
      <c r="L6" s="83"/>
      <c r="M6" s="75"/>
      <c r="N6" s="75"/>
      <c r="O6" s="75"/>
    </row>
    <row r="7" spans="2:30" ht="17.45" customHeight="1">
      <c r="B7" s="84"/>
      <c r="C7" s="389"/>
      <c r="D7" s="390"/>
      <c r="E7" s="390"/>
      <c r="F7" s="391"/>
      <c r="G7" s="84"/>
      <c r="H7" s="389"/>
      <c r="I7" s="390"/>
      <c r="J7" s="390"/>
      <c r="K7" s="391"/>
      <c r="L7" s="83"/>
      <c r="M7" s="75"/>
      <c r="N7" s="75"/>
      <c r="O7" s="75"/>
    </row>
    <row r="8" spans="2:30" ht="19.5" customHeight="1">
      <c r="B8" s="84"/>
      <c r="C8" s="389"/>
      <c r="D8" s="390"/>
      <c r="E8" s="390"/>
      <c r="F8" s="391"/>
      <c r="G8" s="84"/>
      <c r="H8" s="389"/>
      <c r="I8" s="390"/>
      <c r="J8" s="390"/>
      <c r="K8" s="391"/>
      <c r="L8" s="83"/>
      <c r="M8" s="75"/>
      <c r="N8" s="75"/>
      <c r="O8" s="75"/>
    </row>
    <row r="9" spans="2:30" ht="30" customHeight="1">
      <c r="B9" s="84"/>
      <c r="C9" s="389"/>
      <c r="D9" s="390"/>
      <c r="E9" s="390"/>
      <c r="F9" s="391"/>
      <c r="G9" s="84"/>
      <c r="H9" s="389"/>
      <c r="I9" s="390"/>
      <c r="J9" s="390"/>
      <c r="K9" s="391"/>
      <c r="L9" s="83"/>
      <c r="M9" s="75"/>
      <c r="N9" s="75"/>
      <c r="O9" s="75"/>
    </row>
    <row r="10" spans="2:30" ht="30" customHeight="1">
      <c r="B10" s="84"/>
      <c r="C10" s="389"/>
      <c r="D10" s="390"/>
      <c r="E10" s="390"/>
      <c r="F10" s="391"/>
      <c r="G10" s="84"/>
      <c r="H10" s="389"/>
      <c r="I10" s="390"/>
      <c r="J10" s="390"/>
      <c r="K10" s="391"/>
      <c r="L10" s="83"/>
      <c r="M10" s="75"/>
      <c r="N10" s="75"/>
      <c r="O10" s="75"/>
    </row>
    <row r="11" spans="2:30" ht="30" customHeight="1">
      <c r="B11" s="84"/>
      <c r="C11" s="389"/>
      <c r="D11" s="390"/>
      <c r="E11" s="390"/>
      <c r="F11" s="391"/>
      <c r="G11" s="84"/>
      <c r="H11" s="389"/>
      <c r="I11" s="390"/>
      <c r="J11" s="390"/>
      <c r="K11" s="391"/>
      <c r="L11" s="83"/>
      <c r="M11" s="75"/>
      <c r="N11" s="75"/>
      <c r="O11" s="75"/>
    </row>
    <row r="12" spans="2:30" ht="30" customHeight="1">
      <c r="B12" s="84"/>
      <c r="C12" s="389"/>
      <c r="D12" s="390"/>
      <c r="E12" s="390"/>
      <c r="F12" s="391"/>
      <c r="G12" s="84"/>
      <c r="H12" s="389"/>
      <c r="I12" s="390"/>
      <c r="J12" s="390"/>
      <c r="K12" s="391"/>
      <c r="L12" s="83"/>
      <c r="M12" s="75"/>
      <c r="N12" s="75"/>
      <c r="O12" s="75"/>
    </row>
    <row r="13" spans="2:30" ht="30.95" customHeight="1">
      <c r="B13" s="84"/>
      <c r="C13" s="389"/>
      <c r="D13" s="390"/>
      <c r="E13" s="390"/>
      <c r="F13" s="391"/>
      <c r="G13" s="84"/>
      <c r="H13" s="389"/>
      <c r="I13" s="390"/>
      <c r="J13" s="390"/>
      <c r="K13" s="391"/>
      <c r="L13" s="83"/>
      <c r="M13" s="75"/>
      <c r="N13" s="75"/>
      <c r="O13" s="75"/>
    </row>
    <row r="14" spans="2:30" ht="24.95" customHeight="1">
      <c r="B14" s="84"/>
      <c r="C14" s="389"/>
      <c r="D14" s="390"/>
      <c r="E14" s="390"/>
      <c r="F14" s="391"/>
      <c r="G14" s="84"/>
      <c r="H14" s="389"/>
      <c r="I14" s="390"/>
      <c r="J14" s="390"/>
      <c r="K14" s="391"/>
      <c r="L14" s="83"/>
      <c r="M14" s="75"/>
      <c r="N14" s="75"/>
      <c r="U14" s="73"/>
      <c r="W14" s="3"/>
      <c r="Y14" s="73"/>
      <c r="Z14" s="73"/>
      <c r="AC14" s="3"/>
      <c r="AD14" s="3"/>
    </row>
    <row r="15" spans="2:30" ht="24.95" customHeight="1">
      <c r="B15" s="84"/>
      <c r="C15" s="389"/>
      <c r="D15" s="390"/>
      <c r="E15" s="390"/>
      <c r="F15" s="391"/>
      <c r="G15" s="84"/>
      <c r="H15" s="389"/>
      <c r="I15" s="390"/>
      <c r="J15" s="390"/>
      <c r="K15" s="391"/>
      <c r="L15" s="83"/>
      <c r="M15" s="75"/>
      <c r="N15" s="75"/>
      <c r="U15" s="73"/>
      <c r="W15" s="3"/>
      <c r="Y15" s="73"/>
      <c r="Z15" s="73"/>
      <c r="AC15" s="3"/>
      <c r="AD15" s="3"/>
    </row>
    <row r="16" spans="2:30" s="85" customFormat="1" ht="18" customHeight="1">
      <c r="B16" s="84"/>
      <c r="C16" s="389"/>
      <c r="D16" s="390"/>
      <c r="E16" s="390"/>
      <c r="F16" s="391"/>
      <c r="G16" s="84"/>
      <c r="H16" s="389"/>
      <c r="I16" s="390"/>
      <c r="J16" s="390"/>
      <c r="K16" s="391"/>
      <c r="L16" s="83"/>
      <c r="M16" s="75"/>
      <c r="N16" s="75"/>
      <c r="U16" s="86"/>
      <c r="Y16" s="86"/>
      <c r="Z16" s="86"/>
      <c r="AA16" s="86"/>
      <c r="AB16" s="86"/>
    </row>
    <row r="17" spans="2:30" ht="19.5" customHeight="1">
      <c r="B17" s="84"/>
      <c r="C17" s="389"/>
      <c r="D17" s="390"/>
      <c r="E17" s="390"/>
      <c r="F17" s="391"/>
      <c r="G17" s="84"/>
      <c r="H17" s="389"/>
      <c r="I17" s="390"/>
      <c r="J17" s="390"/>
      <c r="K17" s="391"/>
      <c r="L17" s="83"/>
      <c r="M17" s="75"/>
      <c r="N17" s="75"/>
      <c r="U17" s="73"/>
      <c r="W17" s="3"/>
      <c r="Y17" s="73"/>
      <c r="Z17" s="73"/>
      <c r="AC17" s="3"/>
      <c r="AD17" s="3"/>
    </row>
    <row r="18" spans="2:30" ht="30" customHeight="1">
      <c r="B18" s="84"/>
      <c r="C18" s="389"/>
      <c r="D18" s="390"/>
      <c r="E18" s="390"/>
      <c r="F18" s="391"/>
      <c r="G18" s="84"/>
      <c r="H18" s="389"/>
      <c r="I18" s="390"/>
      <c r="J18" s="390"/>
      <c r="K18" s="391"/>
      <c r="L18" s="83"/>
      <c r="M18" s="75"/>
      <c r="N18" s="75"/>
      <c r="U18" s="73"/>
      <c r="W18" s="3"/>
      <c r="Y18" s="73"/>
      <c r="Z18" s="73"/>
      <c r="AC18" s="3"/>
      <c r="AD18" s="3"/>
    </row>
    <row r="19" spans="2:30" ht="30" customHeight="1">
      <c r="B19" s="84"/>
      <c r="C19" s="389"/>
      <c r="D19" s="390"/>
      <c r="E19" s="390"/>
      <c r="F19" s="391"/>
      <c r="G19" s="84"/>
      <c r="H19" s="389"/>
      <c r="I19" s="390"/>
      <c r="J19" s="390"/>
      <c r="K19" s="391"/>
      <c r="L19" s="83"/>
      <c r="M19" s="75"/>
      <c r="N19" s="75"/>
      <c r="U19" s="73"/>
      <c r="W19" s="3"/>
      <c r="Y19" s="73"/>
      <c r="Z19" s="73"/>
      <c r="AC19" s="3"/>
      <c r="AD19" s="3"/>
    </row>
    <row r="20" spans="2:30" ht="30" customHeight="1">
      <c r="B20" s="84"/>
      <c r="C20" s="389"/>
      <c r="D20" s="390"/>
      <c r="E20" s="390"/>
      <c r="F20" s="391"/>
      <c r="G20" s="84"/>
      <c r="H20" s="389"/>
      <c r="I20" s="390"/>
      <c r="J20" s="390"/>
      <c r="K20" s="391"/>
      <c r="L20" s="83"/>
      <c r="M20" s="75"/>
      <c r="N20" s="75"/>
      <c r="U20" s="73"/>
      <c r="W20" s="3"/>
      <c r="Y20" s="73"/>
      <c r="Z20" s="73"/>
      <c r="AC20" s="3"/>
      <c r="AD20" s="3"/>
    </row>
    <row r="21" spans="2:30" ht="42.95" customHeight="1">
      <c r="B21" s="84"/>
      <c r="C21" s="392"/>
      <c r="D21" s="393"/>
      <c r="E21" s="393"/>
      <c r="F21" s="394"/>
      <c r="G21" s="84"/>
      <c r="H21" s="392"/>
      <c r="I21" s="393"/>
      <c r="J21" s="393"/>
      <c r="K21" s="394"/>
      <c r="L21" s="83"/>
      <c r="M21" s="75"/>
      <c r="N21" s="75"/>
      <c r="U21" s="73"/>
      <c r="W21" s="3"/>
      <c r="Y21" s="73"/>
      <c r="Z21" s="73"/>
      <c r="AC21" s="3"/>
      <c r="AD21" s="3"/>
    </row>
    <row r="22" spans="2:30" ht="45.75" customHeight="1">
      <c r="B22" s="84"/>
      <c r="C22" s="84"/>
      <c r="D22" s="84"/>
      <c r="E22" s="84"/>
      <c r="F22" s="84"/>
      <c r="G22" s="84"/>
      <c r="H22" s="84"/>
      <c r="I22" s="84"/>
      <c r="J22" s="84"/>
      <c r="K22" s="84"/>
      <c r="L22" s="83"/>
      <c r="M22" s="75"/>
      <c r="N22" s="75"/>
      <c r="U22" s="73"/>
      <c r="W22" s="3"/>
      <c r="Y22" s="73"/>
      <c r="Z22" s="73"/>
      <c r="AC22" s="3"/>
      <c r="AD22" s="3"/>
    </row>
    <row r="23" spans="2:30" ht="30" customHeight="1">
      <c r="B23" s="74"/>
      <c r="C23" s="75"/>
      <c r="D23" s="74"/>
      <c r="E23" s="74"/>
      <c r="F23" s="74"/>
      <c r="G23" s="76"/>
      <c r="H23" s="76"/>
      <c r="I23" s="76"/>
      <c r="J23" s="75"/>
      <c r="K23" s="75"/>
      <c r="L23" s="74"/>
      <c r="M23" s="75"/>
      <c r="N23" s="75"/>
      <c r="O23" s="73"/>
      <c r="S23" s="73"/>
      <c r="T23" s="73"/>
      <c r="U23" s="73"/>
      <c r="V23" s="73"/>
      <c r="W23" s="3"/>
      <c r="AA23" s="3"/>
      <c r="AB23" s="3"/>
      <c r="AC23" s="3"/>
      <c r="AD23" s="3"/>
    </row>
    <row r="24" spans="2:30" ht="30" customHeight="1">
      <c r="B24" s="74"/>
      <c r="C24" s="75"/>
      <c r="D24" s="74"/>
      <c r="E24" s="74"/>
      <c r="F24" s="74"/>
      <c r="G24" s="76"/>
      <c r="H24" s="76"/>
      <c r="I24" s="76"/>
      <c r="J24" s="75"/>
      <c r="K24" s="75"/>
      <c r="L24" s="74"/>
      <c r="M24" s="75"/>
      <c r="N24" s="75"/>
      <c r="O24" s="73"/>
      <c r="S24" s="73"/>
      <c r="T24" s="73"/>
      <c r="U24" s="73"/>
      <c r="V24" s="73"/>
      <c r="W24" s="3"/>
      <c r="AA24" s="3"/>
      <c r="AB24" s="3"/>
      <c r="AC24" s="3"/>
      <c r="AD24" s="3"/>
    </row>
    <row r="25" spans="2:30" ht="27.95" customHeight="1">
      <c r="B25" s="74"/>
      <c r="C25" s="75"/>
      <c r="D25" s="74"/>
      <c r="E25" s="74"/>
      <c r="F25" s="74"/>
      <c r="G25" s="76"/>
      <c r="H25" s="76"/>
      <c r="I25" s="76"/>
      <c r="J25" s="75"/>
      <c r="K25" s="75"/>
      <c r="L25" s="74"/>
      <c r="M25" s="75"/>
      <c r="N25" s="75"/>
      <c r="O25" s="75"/>
    </row>
    <row r="26" spans="2:30">
      <c r="B26" s="74"/>
      <c r="C26" s="75"/>
      <c r="D26" s="74"/>
      <c r="E26" s="74"/>
      <c r="F26" s="74"/>
      <c r="G26" s="76"/>
      <c r="H26" s="76"/>
      <c r="I26" s="76"/>
      <c r="J26" s="75"/>
      <c r="K26" s="75"/>
      <c r="L26" s="74"/>
      <c r="M26" s="75"/>
      <c r="N26" s="75"/>
      <c r="O26" s="75"/>
    </row>
    <row r="27" spans="2:30">
      <c r="B27" s="74"/>
      <c r="C27" s="75"/>
      <c r="D27" s="74"/>
      <c r="E27" s="74"/>
      <c r="F27" s="74"/>
      <c r="G27" s="76"/>
      <c r="H27" s="76"/>
      <c r="I27" s="76"/>
      <c r="J27" s="75"/>
      <c r="K27" s="75"/>
      <c r="L27" s="74"/>
      <c r="M27" s="75"/>
      <c r="N27" s="75"/>
      <c r="O27" s="75"/>
    </row>
    <row r="28" spans="2:30">
      <c r="B28" s="74"/>
      <c r="C28" s="75"/>
      <c r="D28" s="74"/>
      <c r="E28" s="74"/>
      <c r="F28" s="74"/>
      <c r="G28" s="76"/>
      <c r="H28" s="76"/>
      <c r="I28" s="76"/>
      <c r="J28" s="75"/>
      <c r="K28" s="75"/>
      <c r="L28" s="74"/>
      <c r="M28" s="75"/>
      <c r="N28" s="75"/>
      <c r="O28" s="75"/>
    </row>
    <row r="29" spans="2:30" ht="24.95" customHeight="1">
      <c r="B29" s="74"/>
      <c r="C29" s="75"/>
      <c r="D29" s="74"/>
      <c r="E29" s="74"/>
      <c r="F29" s="74"/>
      <c r="G29" s="76"/>
      <c r="H29" s="76"/>
      <c r="I29" s="76"/>
      <c r="J29" s="75"/>
      <c r="K29" s="75"/>
      <c r="L29" s="74"/>
      <c r="M29" s="75"/>
      <c r="N29" s="75"/>
      <c r="O29" s="75"/>
    </row>
    <row r="30" spans="2:30" ht="30" customHeight="1">
      <c r="B30" s="74"/>
      <c r="C30" s="75"/>
      <c r="D30" s="74"/>
      <c r="E30" s="74"/>
      <c r="F30" s="74"/>
      <c r="G30" s="76"/>
      <c r="H30" s="76"/>
      <c r="I30" s="76"/>
      <c r="J30" s="75"/>
      <c r="K30" s="75"/>
      <c r="L30" s="74"/>
      <c r="M30" s="75"/>
      <c r="N30" s="75"/>
      <c r="O30" s="75"/>
    </row>
    <row r="31" spans="2:30" ht="30" customHeight="1">
      <c r="B31" s="74"/>
      <c r="C31" s="75"/>
      <c r="D31" s="74"/>
      <c r="E31" s="74"/>
      <c r="F31" s="74"/>
      <c r="G31" s="76"/>
      <c r="H31" s="76"/>
      <c r="I31" s="76"/>
      <c r="J31" s="75"/>
      <c r="K31" s="75"/>
      <c r="L31" s="74"/>
      <c r="M31" s="75"/>
      <c r="N31" s="75"/>
      <c r="O31" s="75"/>
    </row>
    <row r="32" spans="2:30" ht="30" customHeight="1">
      <c r="B32" s="74"/>
      <c r="C32" s="75"/>
      <c r="D32" s="74"/>
      <c r="E32" s="74"/>
      <c r="F32" s="74"/>
      <c r="G32" s="76"/>
      <c r="H32" s="76"/>
      <c r="I32" s="76"/>
      <c r="J32" s="75"/>
      <c r="K32" s="75"/>
      <c r="L32" s="74"/>
      <c r="M32" s="75"/>
      <c r="N32" s="75"/>
      <c r="O32" s="75"/>
    </row>
    <row r="33" spans="2:15" ht="24.95" customHeight="1">
      <c r="B33" s="74"/>
      <c r="C33" s="75"/>
      <c r="D33" s="74"/>
      <c r="E33" s="74"/>
      <c r="F33" s="74"/>
      <c r="G33" s="76"/>
      <c r="H33" s="76"/>
      <c r="I33" s="76"/>
      <c r="J33" s="75"/>
      <c r="K33" s="75"/>
      <c r="L33" s="74"/>
      <c r="M33" s="75"/>
      <c r="N33" s="75"/>
      <c r="O33" s="75"/>
    </row>
    <row r="34" spans="2:15" ht="30" customHeight="1">
      <c r="B34" s="74"/>
      <c r="C34" s="75"/>
      <c r="D34" s="74"/>
      <c r="E34" s="74"/>
      <c r="F34" s="74"/>
      <c r="G34" s="76"/>
      <c r="H34" s="76"/>
      <c r="I34" s="76"/>
      <c r="J34" s="75"/>
      <c r="K34" s="75"/>
      <c r="L34" s="74"/>
      <c r="M34" s="75"/>
      <c r="N34" s="75"/>
      <c r="O34" s="75"/>
    </row>
    <row r="35" spans="2:15" ht="30" customHeight="1">
      <c r="B35" s="74"/>
      <c r="C35" s="75"/>
      <c r="D35" s="74"/>
      <c r="E35" s="74"/>
      <c r="F35" s="74"/>
      <c r="G35" s="76"/>
      <c r="H35" s="76"/>
      <c r="I35" s="76"/>
      <c r="J35" s="75"/>
      <c r="K35" s="75"/>
      <c r="L35" s="74"/>
      <c r="M35" s="75"/>
      <c r="N35" s="75"/>
      <c r="O35" s="75"/>
    </row>
    <row r="36" spans="2:15" ht="30" customHeight="1">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O862" s="75"/>
    </row>
    <row r="863" spans="2:15">
      <c r="O863" s="75"/>
    </row>
    <row r="864" spans="2:15">
      <c r="O864" s="75"/>
    </row>
    <row r="865" spans="15:15">
      <c r="O865" s="75"/>
    </row>
    <row r="866" spans="15:15">
      <c r="O866" s="75"/>
    </row>
    <row r="867" spans="15:15">
      <c r="O867" s="75"/>
    </row>
    <row r="868" spans="15:15">
      <c r="O868" s="75"/>
    </row>
    <row r="869" spans="15:15">
      <c r="O869" s="75"/>
    </row>
    <row r="870" spans="15:15">
      <c r="O870" s="75"/>
    </row>
    <row r="871" spans="15:15">
      <c r="O871" s="75"/>
    </row>
    <row r="872" spans="15:15">
      <c r="O872" s="75"/>
    </row>
    <row r="873" spans="15:15">
      <c r="O873" s="75"/>
    </row>
    <row r="874" spans="15:15">
      <c r="O874" s="75"/>
    </row>
    <row r="875" spans="15:15">
      <c r="O875" s="75"/>
    </row>
    <row r="876" spans="15:15">
      <c r="O876" s="75"/>
    </row>
    <row r="877" spans="15:15">
      <c r="O877" s="75"/>
    </row>
    <row r="878" spans="15:15">
      <c r="O878" s="75"/>
    </row>
    <row r="879" spans="15:15">
      <c r="O879" s="75"/>
    </row>
    <row r="880" spans="15:15">
      <c r="O880" s="75"/>
    </row>
    <row r="881" spans="15:15">
      <c r="O881" s="75"/>
    </row>
    <row r="882" spans="15:15">
      <c r="O882" s="75"/>
    </row>
    <row r="883" spans="15:15">
      <c r="O883" s="75"/>
    </row>
    <row r="884" spans="15:15">
      <c r="O884" s="75"/>
    </row>
    <row r="885" spans="15:15">
      <c r="O885" s="75"/>
    </row>
    <row r="886" spans="15:15">
      <c r="O886" s="75"/>
    </row>
    <row r="887" spans="15:15">
      <c r="O887" s="75"/>
    </row>
    <row r="888" spans="15:15">
      <c r="O888" s="75"/>
    </row>
    <row r="889" spans="15:15">
      <c r="O889" s="75"/>
    </row>
    <row r="890" spans="15:15">
      <c r="O890" s="75"/>
    </row>
    <row r="891" spans="15:15">
      <c r="O891" s="75"/>
    </row>
    <row r="892" spans="15:15">
      <c r="O892" s="75"/>
    </row>
    <row r="893" spans="15:15">
      <c r="O893" s="75"/>
    </row>
    <row r="894" spans="15:15">
      <c r="O894" s="75"/>
    </row>
    <row r="895" spans="15:15">
      <c r="O895" s="75"/>
    </row>
    <row r="896" spans="15:15">
      <c r="O896" s="75"/>
    </row>
    <row r="897" spans="15:15">
      <c r="O897" s="75"/>
    </row>
    <row r="898" spans="15:15">
      <c r="O898" s="75"/>
    </row>
    <row r="899" spans="15:15">
      <c r="O899" s="75"/>
    </row>
    <row r="900" spans="15:15">
      <c r="O900" s="75"/>
    </row>
    <row r="901" spans="15:15">
      <c r="O901" s="75"/>
    </row>
    <row r="902" spans="15:15">
      <c r="O902" s="75"/>
    </row>
    <row r="903" spans="15:15">
      <c r="O903" s="75"/>
    </row>
    <row r="904" spans="15:15">
      <c r="O904" s="75"/>
    </row>
    <row r="905" spans="15:15">
      <c r="O905" s="75"/>
    </row>
    <row r="906" spans="15:15">
      <c r="O906" s="75"/>
    </row>
  </sheetData>
  <mergeCells count="8">
    <mergeCell ref="C6:F21"/>
    <mergeCell ref="H6:K21"/>
    <mergeCell ref="B1:H1"/>
    <mergeCell ref="B2:F2"/>
    <mergeCell ref="B3:C3"/>
    <mergeCell ref="D3:E3"/>
    <mergeCell ref="F3:I3"/>
    <mergeCell ref="C4:E4"/>
  </mergeCells>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32EE4-E133-4233-BF9E-EFF41B0E4FF1}">
  <sheetPr codeName="Sheet2"/>
  <dimension ref="A1:P33"/>
  <sheetViews>
    <sheetView showGridLines="0" zoomScale="85" zoomScaleNormal="85" workbookViewId="0">
      <pane ySplit="3" topLeftCell="A4" activePane="bottomLeft" state="frozen"/>
      <selection activeCell="B3" sqref="B3:C3"/>
      <selection pane="bottomLeft" activeCell="A27" sqref="A27"/>
    </sheetView>
  </sheetViews>
  <sheetFormatPr defaultColWidth="8.85546875" defaultRowHeight="15"/>
  <cols>
    <col min="1" max="1" width="8.5703125" style="94"/>
    <col min="2" max="2" width="81.42578125" style="23" customWidth="1"/>
    <col min="3" max="3" width="84.140625" style="23" customWidth="1"/>
    <col min="4" max="4" width="17.140625" style="3" customWidth="1"/>
  </cols>
  <sheetData>
    <row r="1" spans="1:4" ht="54.75" customHeight="1">
      <c r="A1" s="97" t="s">
        <v>1183</v>
      </c>
    </row>
    <row r="2" spans="1:4" ht="30.95" customHeight="1">
      <c r="A2" s="89"/>
      <c r="B2" s="90"/>
      <c r="C2" s="90"/>
      <c r="D2" s="218"/>
    </row>
    <row r="3" spans="1:4" s="93" customFormat="1" ht="24.75" customHeight="1">
      <c r="A3" s="91" t="s">
        <v>1179</v>
      </c>
      <c r="B3" s="92" t="s">
        <v>1180</v>
      </c>
      <c r="C3" s="92" t="s">
        <v>1181</v>
      </c>
      <c r="D3" s="92" t="s">
        <v>1184</v>
      </c>
    </row>
    <row r="4" spans="1:4" ht="270">
      <c r="A4" s="234">
        <v>44470</v>
      </c>
      <c r="B4" s="235" t="s">
        <v>1177</v>
      </c>
      <c r="C4" s="235" t="s">
        <v>1178</v>
      </c>
      <c r="D4" s="236"/>
    </row>
    <row r="5" spans="1:4" ht="270">
      <c r="A5" s="234">
        <v>44236</v>
      </c>
      <c r="B5" s="235" t="s">
        <v>1177</v>
      </c>
      <c r="C5" s="235" t="s">
        <v>1178</v>
      </c>
      <c r="D5" s="236"/>
    </row>
    <row r="6" spans="1:4">
      <c r="A6" s="234">
        <v>44197</v>
      </c>
      <c r="B6" s="235" t="s">
        <v>1182</v>
      </c>
      <c r="C6" s="235" t="s">
        <v>1182</v>
      </c>
      <c r="D6" s="236" t="s">
        <v>1185</v>
      </c>
    </row>
    <row r="7" spans="1:4" ht="270">
      <c r="A7" s="234">
        <v>44348</v>
      </c>
      <c r="B7" s="235" t="s">
        <v>1177</v>
      </c>
      <c r="C7" s="235" t="s">
        <v>1178</v>
      </c>
      <c r="D7" s="236" t="s">
        <v>1186</v>
      </c>
    </row>
    <row r="8" spans="1:4">
      <c r="A8" s="234">
        <v>44317</v>
      </c>
      <c r="B8" s="235"/>
      <c r="C8" s="235"/>
      <c r="D8" s="236" t="s">
        <v>1255</v>
      </c>
    </row>
    <row r="9" spans="1:4" ht="254.1" customHeight="1">
      <c r="A9" s="234">
        <v>44501</v>
      </c>
      <c r="B9" s="235" t="s">
        <v>1502</v>
      </c>
      <c r="C9" s="235"/>
      <c r="D9" s="236" t="s">
        <v>1508</v>
      </c>
    </row>
    <row r="10" spans="1:4" ht="285">
      <c r="A10" s="234">
        <v>44531</v>
      </c>
      <c r="B10" s="235" t="s">
        <v>1890</v>
      </c>
      <c r="C10" s="235"/>
      <c r="D10" s="236" t="s">
        <v>1891</v>
      </c>
    </row>
    <row r="11" spans="1:4" ht="255">
      <c r="A11" s="234">
        <v>44562</v>
      </c>
      <c r="B11" s="235" t="s">
        <v>1976</v>
      </c>
      <c r="C11" s="235" t="s">
        <v>1977</v>
      </c>
      <c r="D11" s="236" t="s">
        <v>1978</v>
      </c>
    </row>
    <row r="12" spans="1:4" ht="150">
      <c r="A12" s="234">
        <v>44593</v>
      </c>
      <c r="B12" s="235" t="s">
        <v>2060</v>
      </c>
      <c r="C12" s="235" t="s">
        <v>2061</v>
      </c>
      <c r="D12" s="236" t="s">
        <v>2062</v>
      </c>
    </row>
    <row r="13" spans="1:4" ht="315">
      <c r="A13" s="234">
        <v>44621</v>
      </c>
      <c r="B13" s="235" t="s">
        <v>2453</v>
      </c>
      <c r="C13" s="235" t="s">
        <v>2454</v>
      </c>
      <c r="D13" s="236" t="s">
        <v>2455</v>
      </c>
    </row>
    <row r="14" spans="1:4" ht="300">
      <c r="A14" s="234">
        <v>44652</v>
      </c>
      <c r="B14" s="235" t="s">
        <v>2547</v>
      </c>
      <c r="C14" s="235" t="s">
        <v>2550</v>
      </c>
      <c r="D14" s="236" t="s">
        <v>2551</v>
      </c>
    </row>
    <row r="15" spans="1:4" ht="225">
      <c r="A15" s="234">
        <v>44682</v>
      </c>
      <c r="B15" s="235" t="s">
        <v>2660</v>
      </c>
      <c r="C15" s="235"/>
      <c r="D15" s="236" t="s">
        <v>2661</v>
      </c>
    </row>
    <row r="16" spans="1:4" ht="330">
      <c r="A16" s="234">
        <v>44713</v>
      </c>
      <c r="B16" s="235" t="s">
        <v>2734</v>
      </c>
      <c r="C16" s="235" t="s">
        <v>2733</v>
      </c>
      <c r="D16" s="236" t="s">
        <v>2735</v>
      </c>
    </row>
    <row r="17" spans="1:16" ht="150">
      <c r="A17" s="234">
        <v>44743</v>
      </c>
      <c r="B17" s="235" t="s">
        <v>2834</v>
      </c>
      <c r="C17" s="235" t="s">
        <v>2835</v>
      </c>
      <c r="D17" s="236" t="s">
        <v>2836</v>
      </c>
    </row>
    <row r="18" spans="1:16" ht="330">
      <c r="A18" s="234">
        <v>44774</v>
      </c>
      <c r="B18" s="235" t="s">
        <v>2918</v>
      </c>
      <c r="C18" s="235" t="s">
        <v>2919</v>
      </c>
      <c r="D18" s="236" t="s">
        <v>2920</v>
      </c>
    </row>
    <row r="19" spans="1:16" ht="240">
      <c r="A19" s="234">
        <v>44805</v>
      </c>
      <c r="B19" s="235" t="s">
        <v>3088</v>
      </c>
      <c r="C19" s="235" t="s">
        <v>3193</v>
      </c>
      <c r="D19" s="236" t="s">
        <v>3194</v>
      </c>
    </row>
    <row r="20" spans="1:16" ht="165">
      <c r="A20" s="234">
        <v>44835</v>
      </c>
      <c r="B20" s="235" t="s">
        <v>3195</v>
      </c>
      <c r="C20" s="235" t="s">
        <v>3196</v>
      </c>
      <c r="D20" s="236" t="s">
        <v>3197</v>
      </c>
    </row>
    <row r="21" spans="1:16" ht="150">
      <c r="A21" s="234">
        <v>44866</v>
      </c>
      <c r="B21" s="235" t="s">
        <v>3304</v>
      </c>
      <c r="C21" s="235" t="s">
        <v>3305</v>
      </c>
      <c r="D21" s="236" t="s">
        <v>3306</v>
      </c>
    </row>
    <row r="22" spans="1:16" ht="195">
      <c r="A22" s="234">
        <v>44896</v>
      </c>
      <c r="B22" s="235" t="s">
        <v>3371</v>
      </c>
      <c r="C22" s="235" t="s">
        <v>3372</v>
      </c>
      <c r="D22" s="236" t="s">
        <v>3373</v>
      </c>
    </row>
    <row r="23" spans="1:16" ht="180">
      <c r="A23" s="234">
        <v>44927</v>
      </c>
      <c r="B23" s="235" t="s">
        <v>3510</v>
      </c>
      <c r="C23" s="235" t="s">
        <v>3511</v>
      </c>
      <c r="D23" s="236" t="s">
        <v>3512</v>
      </c>
    </row>
    <row r="24" spans="1:16" ht="60">
      <c r="A24" s="234">
        <v>44958</v>
      </c>
      <c r="B24" s="235" t="s">
        <v>3615</v>
      </c>
      <c r="C24" s="235"/>
      <c r="D24" s="236" t="s">
        <v>3616</v>
      </c>
    </row>
    <row r="25" spans="1:16" ht="165">
      <c r="A25" s="234">
        <v>44986</v>
      </c>
      <c r="B25" s="235" t="s">
        <v>3618</v>
      </c>
      <c r="C25" s="235" t="s">
        <v>3619</v>
      </c>
      <c r="D25" s="236" t="s">
        <v>3620</v>
      </c>
    </row>
    <row r="26" spans="1:16" ht="180">
      <c r="A26" s="234">
        <v>45017</v>
      </c>
      <c r="B26" s="235" t="s">
        <v>3692</v>
      </c>
      <c r="C26" s="235" t="s">
        <v>3693</v>
      </c>
      <c r="D26" s="236" t="s">
        <v>3694</v>
      </c>
    </row>
    <row r="27" spans="1:16" ht="210">
      <c r="A27" s="234">
        <v>45108</v>
      </c>
      <c r="B27" s="235" t="s">
        <v>4068</v>
      </c>
      <c r="C27" s="235" t="s">
        <v>4071</v>
      </c>
      <c r="D27" s="236" t="s">
        <v>4072</v>
      </c>
    </row>
    <row r="29" spans="1:16" ht="20.25" customHeight="1"/>
    <row r="30" spans="1:16" ht="50.25" customHeight="1"/>
    <row r="31" spans="1:16" ht="50.25" customHeight="1">
      <c r="B31" s="98">
        <v>1</v>
      </c>
      <c r="C31" s="99"/>
      <c r="D31" s="402"/>
      <c r="E31" s="402"/>
      <c r="F31" s="402"/>
      <c r="G31" s="100"/>
      <c r="H31" s="101"/>
      <c r="I31" s="101"/>
      <c r="J31" s="101"/>
      <c r="K31" s="100"/>
      <c r="L31" s="100"/>
      <c r="M31" s="102"/>
      <c r="N31" s="100"/>
      <c r="O31" s="100"/>
      <c r="P31" s="100"/>
    </row>
    <row r="32" spans="1:16" ht="50.25" customHeight="1">
      <c r="B32" s="98"/>
      <c r="C32" s="99"/>
      <c r="D32" s="402"/>
      <c r="E32" s="402"/>
      <c r="F32" s="402"/>
      <c r="G32" s="100"/>
      <c r="H32" s="101"/>
      <c r="I32" s="101"/>
      <c r="J32" s="101"/>
      <c r="K32" s="100"/>
      <c r="L32" s="100"/>
      <c r="M32" s="102"/>
      <c r="N32" s="100"/>
      <c r="O32" s="100"/>
      <c r="P32" s="100"/>
    </row>
    <row r="33" spans="2:16" ht="50.25" customHeight="1">
      <c r="B33" s="98"/>
      <c r="C33" s="99"/>
      <c r="D33" s="402"/>
      <c r="E33" s="402"/>
      <c r="F33" s="402"/>
      <c r="G33" s="100"/>
      <c r="H33" s="101"/>
      <c r="I33" s="101"/>
      <c r="J33" s="101"/>
      <c r="K33" s="100"/>
      <c r="L33" s="100"/>
      <c r="M33" s="102"/>
      <c r="N33" s="100"/>
      <c r="O33" s="100"/>
      <c r="P33" s="100"/>
    </row>
  </sheetData>
  <mergeCells count="3">
    <mergeCell ref="D31:F31"/>
    <mergeCell ref="D32:F32"/>
    <mergeCell ref="D33:F33"/>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7A890-CE3C-4AFE-B6AE-0C23F82372F8}">
  <sheetPr codeName="Sheet37">
    <tabColor theme="7" tint="0.79998168889431442"/>
    <pageSetUpPr fitToPage="1"/>
  </sheetPr>
  <dimension ref="A1:BB904"/>
  <sheetViews>
    <sheetView showGridLines="0" zoomScale="85" zoomScaleNormal="85" workbookViewId="0">
      <pane ySplit="5" topLeftCell="A6" activePane="bottomLeft" state="frozen"/>
      <selection activeCell="I8" sqref="I8"/>
      <selection pane="bottomLeft"/>
    </sheetView>
  </sheetViews>
  <sheetFormatPr defaultColWidth="8.5703125" defaultRowHeight="15"/>
  <cols>
    <col min="1" max="1" width="3.5703125" style="3" customWidth="1"/>
    <col min="2" max="2" width="9" style="1" customWidth="1"/>
    <col min="3" max="3" width="16.42578125" style="3" customWidth="1"/>
    <col min="4" max="6" width="16.42578125" style="1" customWidth="1"/>
    <col min="7" max="7" width="9" style="87" customWidth="1"/>
    <col min="8" max="9" width="16.42578125" style="88" customWidth="1"/>
    <col min="10" max="11" width="16.42578125" style="3" customWidth="1"/>
    <col min="12" max="12" width="10.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54" ht="39.950000000000003" customHeight="1">
      <c r="B1" s="103"/>
      <c r="C1" s="104"/>
      <c r="D1" s="105"/>
      <c r="E1" s="106"/>
      <c r="F1" s="105"/>
      <c r="G1" s="107"/>
      <c r="H1" s="107"/>
      <c r="I1" s="108"/>
      <c r="J1" s="109"/>
      <c r="K1" s="105"/>
      <c r="L1" s="105"/>
      <c r="M1" s="110"/>
      <c r="N1" s="110"/>
      <c r="O1" s="110"/>
      <c r="W1" s="3"/>
      <c r="AA1"/>
    </row>
    <row r="2" spans="1:54" ht="30" customHeight="1">
      <c r="A2" s="111"/>
      <c r="B2" s="112"/>
      <c r="C2" s="113"/>
      <c r="D2" s="114"/>
      <c r="E2" s="114"/>
      <c r="F2" s="114"/>
      <c r="G2" s="115"/>
      <c r="H2" s="115"/>
      <c r="I2" s="115"/>
      <c r="J2" s="114"/>
      <c r="K2" s="114"/>
      <c r="L2" s="25"/>
      <c r="M2" s="25"/>
      <c r="N2" s="25"/>
      <c r="O2" s="25"/>
      <c r="P2" s="25"/>
      <c r="W2" s="3"/>
      <c r="AA2"/>
    </row>
    <row r="3" spans="1:54" s="110" customFormat="1" ht="30" customHeight="1">
      <c r="A3" s="116"/>
      <c r="B3" s="117"/>
      <c r="C3" s="118"/>
      <c r="D3" s="119"/>
      <c r="E3" s="120"/>
      <c r="F3" s="119"/>
      <c r="G3" s="121"/>
      <c r="H3" s="121"/>
      <c r="I3" s="121"/>
      <c r="J3" s="119"/>
      <c r="K3" s="119"/>
      <c r="L3" s="116"/>
      <c r="M3" s="116"/>
      <c r="N3" s="116"/>
      <c r="O3" s="116"/>
      <c r="P3" s="116"/>
      <c r="AA3"/>
      <c r="AB3" s="122"/>
      <c r="AC3" s="122"/>
      <c r="AD3" s="122"/>
    </row>
    <row r="4" spans="1:54" ht="30" customHeight="1">
      <c r="A4" s="123"/>
      <c r="B4" s="123"/>
      <c r="C4" s="124"/>
      <c r="D4" s="124"/>
      <c r="E4" s="124"/>
      <c r="F4" s="124"/>
      <c r="G4" s="125"/>
      <c r="H4" s="125"/>
      <c r="I4" s="125"/>
      <c r="J4" s="126"/>
      <c r="K4" s="126"/>
      <c r="L4" s="124"/>
      <c r="M4" s="126"/>
      <c r="N4" s="126"/>
      <c r="O4" s="126"/>
      <c r="P4" s="123"/>
    </row>
    <row r="5" spans="1:54">
      <c r="B5" s="74"/>
      <c r="C5" s="75"/>
      <c r="D5" s="74"/>
      <c r="E5" s="74"/>
      <c r="F5" s="74"/>
      <c r="G5" s="76"/>
      <c r="H5" s="76"/>
      <c r="I5" s="76"/>
      <c r="J5" s="75"/>
      <c r="K5" s="75"/>
      <c r="L5" s="74"/>
      <c r="M5" s="75"/>
      <c r="N5" s="75"/>
      <c r="O5" s="75"/>
    </row>
    <row r="6" spans="1:54" ht="33" customHeight="1">
      <c r="B6" s="403" t="s">
        <v>1175</v>
      </c>
      <c r="C6" s="403"/>
      <c r="D6" s="403"/>
      <c r="E6" s="403"/>
      <c r="F6" s="403"/>
      <c r="G6" s="403"/>
      <c r="H6" s="403"/>
      <c r="I6" s="76"/>
      <c r="J6" s="75"/>
      <c r="K6" s="75"/>
      <c r="L6" s="75"/>
      <c r="M6" s="75"/>
      <c r="N6" s="75"/>
      <c r="O6" s="74"/>
      <c r="P6" s="75"/>
      <c r="Q6" s="75"/>
      <c r="R6" s="75"/>
      <c r="W6" s="3"/>
      <c r="Z6" s="73"/>
      <c r="AA6" s="3"/>
      <c r="AB6" s="3"/>
      <c r="AC6" s="3"/>
      <c r="AD6"/>
      <c r="AE6"/>
      <c r="AF6" s="1"/>
      <c r="AG6"/>
      <c r="AH6" s="1"/>
      <c r="AI6"/>
      <c r="AJ6"/>
      <c r="AK6" s="1"/>
      <c r="AL6"/>
      <c r="AM6" s="1"/>
      <c r="AN6" s="1"/>
      <c r="AO6" s="1"/>
      <c r="AP6" s="1"/>
      <c r="AQ6" s="1"/>
      <c r="AR6" s="1"/>
      <c r="AS6" s="1"/>
      <c r="AT6" s="1"/>
      <c r="AU6" s="1"/>
      <c r="AV6" s="1"/>
      <c r="AW6" s="1"/>
      <c r="AX6" s="1"/>
      <c r="AY6" s="1"/>
      <c r="AZ6" s="1"/>
      <c r="BA6" s="1"/>
      <c r="BB6" s="1"/>
    </row>
    <row r="7" spans="1:54" ht="21.95" customHeight="1">
      <c r="B7" s="404" t="s">
        <v>1254</v>
      </c>
      <c r="C7" s="404"/>
      <c r="D7" s="404"/>
      <c r="E7" s="404"/>
      <c r="F7" s="404"/>
      <c r="G7" s="95"/>
      <c r="H7" s="95"/>
      <c r="I7" s="76"/>
      <c r="J7" s="75"/>
      <c r="K7" s="75"/>
      <c r="L7" s="75"/>
      <c r="M7" s="75"/>
      <c r="N7" s="75"/>
      <c r="O7" s="74"/>
      <c r="P7" s="75"/>
      <c r="Q7" s="75"/>
      <c r="R7" s="75"/>
      <c r="W7" s="3"/>
      <c r="Z7" s="73"/>
      <c r="AA7" s="3"/>
      <c r="AB7" s="3"/>
      <c r="AC7" s="3"/>
      <c r="AD7" s="1"/>
      <c r="AE7" s="1"/>
      <c r="AF7" s="1"/>
      <c r="AG7" s="1"/>
      <c r="AH7" s="1"/>
      <c r="AI7" s="156"/>
      <c r="AJ7" s="1"/>
      <c r="AK7" s="1"/>
      <c r="AL7" s="1"/>
      <c r="AM7" s="1"/>
      <c r="AN7" s="1"/>
      <c r="AO7" s="1"/>
      <c r="AP7" s="1"/>
      <c r="AQ7" s="1"/>
      <c r="AR7" s="1"/>
      <c r="AS7" s="1"/>
      <c r="AT7" s="1"/>
      <c r="AU7" s="1"/>
      <c r="AV7" s="1"/>
      <c r="AW7" s="1"/>
      <c r="AX7" s="1"/>
      <c r="AY7" s="1"/>
      <c r="AZ7" s="1"/>
      <c r="BA7" s="1"/>
      <c r="BB7" s="1"/>
    </row>
    <row r="8" spans="1:54" ht="50.25" customHeight="1">
      <c r="B8" s="405"/>
      <c r="C8" s="405"/>
      <c r="D8" s="405"/>
      <c r="E8" s="405"/>
      <c r="F8" s="405"/>
      <c r="G8" s="77"/>
      <c r="H8" s="77"/>
      <c r="I8" s="76"/>
      <c r="J8" s="75"/>
      <c r="K8" s="75"/>
      <c r="L8" s="75"/>
      <c r="M8" s="75"/>
      <c r="N8" s="75"/>
      <c r="O8" s="74"/>
      <c r="P8" s="75"/>
      <c r="Q8" s="75"/>
      <c r="R8" s="75"/>
      <c r="W8" s="3"/>
      <c r="Z8" s="73"/>
      <c r="AA8" s="3"/>
      <c r="AB8" s="3"/>
      <c r="AC8" s="3"/>
      <c r="AD8" s="156"/>
      <c r="AE8" s="156"/>
      <c r="AF8" s="156"/>
      <c r="AG8" s="156"/>
      <c r="AH8" s="156"/>
      <c r="AI8" s="156"/>
      <c r="AJ8" s="1"/>
      <c r="AK8" s="1"/>
      <c r="AL8" s="1"/>
      <c r="AM8" s="1"/>
      <c r="AN8" s="1"/>
      <c r="AO8" s="1"/>
      <c r="AP8" s="1"/>
      <c r="AQ8" s="1"/>
      <c r="AR8" s="1"/>
      <c r="AS8" s="1"/>
      <c r="AT8" s="1"/>
      <c r="AU8" s="1"/>
      <c r="AV8" s="1"/>
      <c r="AW8" s="1"/>
      <c r="AX8" s="1"/>
      <c r="AY8" s="1"/>
      <c r="AZ8" s="1"/>
      <c r="BA8" s="1"/>
      <c r="BB8" s="1"/>
    </row>
    <row r="9" spans="1:54" ht="33.75">
      <c r="B9" s="78"/>
      <c r="C9" s="401" t="s">
        <v>1176</v>
      </c>
      <c r="D9" s="401"/>
      <c r="E9" s="401"/>
      <c r="F9" s="79"/>
      <c r="G9" s="79"/>
      <c r="H9" s="79"/>
      <c r="I9" s="79"/>
      <c r="J9" s="79"/>
      <c r="K9" s="79"/>
      <c r="L9" s="79"/>
      <c r="M9" s="75"/>
      <c r="N9" s="75"/>
      <c r="O9" s="74"/>
      <c r="P9" s="75"/>
      <c r="Q9" s="75"/>
      <c r="R9" s="75"/>
      <c r="W9" s="3"/>
      <c r="Z9" s="73"/>
      <c r="AA9" s="3"/>
      <c r="AB9" s="3"/>
      <c r="AC9" s="3"/>
      <c r="AD9" s="156"/>
      <c r="AE9" s="156"/>
      <c r="AF9" s="156"/>
      <c r="AG9" s="156"/>
      <c r="AH9" s="156"/>
      <c r="AI9" s="156"/>
      <c r="AJ9" s="1"/>
      <c r="AK9" s="1"/>
      <c r="AL9" s="1"/>
      <c r="AM9" s="1"/>
      <c r="AN9" s="1"/>
      <c r="AO9" s="1"/>
      <c r="AP9" s="1"/>
      <c r="AQ9" s="1"/>
      <c r="AR9" s="1"/>
      <c r="AS9" s="1"/>
      <c r="AT9" s="1"/>
      <c r="AU9" s="1"/>
      <c r="AV9" s="1"/>
      <c r="AW9" s="1"/>
      <c r="AX9" s="1"/>
      <c r="AY9" s="1"/>
      <c r="AZ9" s="1"/>
      <c r="BA9" s="1"/>
      <c r="BB9" s="1"/>
    </row>
    <row r="10" spans="1:54" ht="24.75" customHeight="1">
      <c r="B10" s="80"/>
      <c r="C10" s="81"/>
      <c r="D10" s="81"/>
      <c r="E10" s="81"/>
      <c r="F10" s="81"/>
      <c r="G10" s="81"/>
      <c r="H10" s="81"/>
      <c r="I10" s="81"/>
      <c r="J10" s="81"/>
      <c r="K10" s="82"/>
      <c r="L10" s="83"/>
      <c r="M10" s="75"/>
      <c r="N10" s="75"/>
      <c r="O10" s="74"/>
      <c r="P10" s="75"/>
      <c r="Q10" s="75"/>
      <c r="R10" s="75"/>
      <c r="W10" s="3"/>
      <c r="Z10" s="73"/>
      <c r="AA10" s="3"/>
      <c r="AB10" s="3"/>
      <c r="AC10" s="3"/>
      <c r="AD10" s="156"/>
      <c r="AE10" s="156"/>
      <c r="AF10" s="156"/>
      <c r="AG10" s="156"/>
      <c r="AH10" s="156"/>
      <c r="AI10" s="156"/>
      <c r="AJ10" s="1"/>
      <c r="AK10" s="1"/>
      <c r="AL10" s="1"/>
      <c r="AM10" s="1"/>
      <c r="AN10" s="1"/>
      <c r="AO10" s="1"/>
      <c r="AP10" s="1"/>
      <c r="AQ10" s="1"/>
      <c r="AR10" s="1"/>
      <c r="AS10" s="1"/>
      <c r="AT10" s="1"/>
      <c r="AU10" s="1"/>
      <c r="AV10" s="1"/>
      <c r="AW10" s="1"/>
      <c r="AX10" s="1"/>
      <c r="AY10" s="1"/>
      <c r="AZ10" s="1"/>
      <c r="BA10" s="1"/>
      <c r="BB10" s="1"/>
    </row>
    <row r="11" spans="1:54" ht="24.95" customHeight="1">
      <c r="B11" s="25"/>
      <c r="C11" s="406"/>
      <c r="D11" s="407"/>
      <c r="E11" s="407"/>
      <c r="F11" s="407"/>
      <c r="G11" s="84"/>
      <c r="H11" s="407"/>
      <c r="I11" s="407"/>
      <c r="J11" s="407"/>
      <c r="K11" s="407"/>
      <c r="L11" s="83"/>
      <c r="M11" s="75"/>
      <c r="N11" s="75"/>
      <c r="O11" s="74"/>
      <c r="P11" s="75"/>
      <c r="Q11" s="75"/>
      <c r="R11" s="75"/>
      <c r="W11" s="3"/>
      <c r="Z11" s="73"/>
      <c r="AA11" s="3"/>
      <c r="AB11" s="3"/>
      <c r="AC11" s="3"/>
      <c r="AD11" s="156"/>
      <c r="AE11" s="156"/>
      <c r="AF11" s="156"/>
      <c r="AG11" s="156"/>
      <c r="AH11" s="156"/>
      <c r="AI11" s="156"/>
      <c r="AJ11" s="1"/>
      <c r="AK11" s="1"/>
      <c r="AL11" s="1"/>
      <c r="AM11" s="1"/>
      <c r="AN11" s="1"/>
      <c r="AO11" s="1"/>
      <c r="AP11" s="1"/>
      <c r="AQ11" s="1"/>
      <c r="AR11" s="1"/>
      <c r="AS11" s="1"/>
      <c r="AT11" s="1"/>
      <c r="AU11" s="1"/>
      <c r="AV11" s="1"/>
      <c r="AW11" s="1"/>
      <c r="AX11" s="1"/>
      <c r="AY11" s="1"/>
      <c r="AZ11" s="1"/>
      <c r="BA11" s="1"/>
      <c r="BB11" s="1"/>
    </row>
    <row r="12" spans="1:54" ht="24.95" customHeight="1">
      <c r="B12" s="84"/>
      <c r="C12" s="407"/>
      <c r="D12" s="407"/>
      <c r="E12" s="407"/>
      <c r="F12" s="407"/>
      <c r="G12" s="84"/>
      <c r="H12" s="407"/>
      <c r="I12" s="407"/>
      <c r="J12" s="407"/>
      <c r="K12" s="407"/>
      <c r="L12" s="83"/>
      <c r="M12" s="75"/>
      <c r="N12" s="75"/>
      <c r="O12" s="74"/>
      <c r="P12" s="75"/>
      <c r="Q12" s="75"/>
      <c r="R12" s="75"/>
      <c r="W12" s="3"/>
      <c r="Z12" s="73"/>
      <c r="AA12" s="3"/>
      <c r="AB12" s="3"/>
      <c r="AC12" s="3"/>
      <c r="AD12" s="156"/>
      <c r="AE12" s="156"/>
      <c r="AF12" s="156"/>
      <c r="AG12" s="156"/>
      <c r="AH12" s="156"/>
      <c r="AI12" s="156"/>
      <c r="AJ12" s="1"/>
      <c r="AK12" s="1"/>
      <c r="AL12" s="1"/>
      <c r="AM12" s="1"/>
      <c r="AN12" s="1"/>
      <c r="AO12" s="1"/>
      <c r="AP12" s="1"/>
      <c r="AQ12" s="1"/>
      <c r="AR12" s="1"/>
      <c r="AS12" s="1"/>
      <c r="AT12" s="1"/>
      <c r="AU12" s="1"/>
      <c r="AV12" s="1"/>
      <c r="AW12" s="1"/>
      <c r="AX12" s="1"/>
      <c r="AY12" s="1"/>
      <c r="AZ12" s="1"/>
      <c r="BA12" s="1"/>
      <c r="BB12" s="1"/>
    </row>
    <row r="13" spans="1:54" ht="24.95" customHeight="1">
      <c r="B13" s="84"/>
      <c r="C13" s="407"/>
      <c r="D13" s="407"/>
      <c r="E13" s="407"/>
      <c r="F13" s="407"/>
      <c r="G13" s="84"/>
      <c r="H13" s="407"/>
      <c r="I13" s="407"/>
      <c r="J13" s="407"/>
      <c r="K13" s="407"/>
      <c r="L13" s="83"/>
      <c r="M13" s="75"/>
      <c r="N13" s="75"/>
      <c r="O13" s="74"/>
      <c r="P13" s="75"/>
      <c r="Q13" s="75"/>
      <c r="R13" s="75"/>
      <c r="W13" s="3"/>
      <c r="Z13" s="73"/>
      <c r="AA13" s="3"/>
      <c r="AB13" s="3"/>
      <c r="AC13" s="3"/>
      <c r="AD13" s="156"/>
      <c r="AE13" s="156"/>
      <c r="AF13" s="156"/>
      <c r="AG13" s="156"/>
      <c r="AH13" s="156"/>
      <c r="AI13" s="156"/>
      <c r="AJ13" s="1"/>
      <c r="AK13" s="1"/>
      <c r="AL13" s="1"/>
      <c r="AM13" s="1"/>
      <c r="AN13" s="1"/>
      <c r="AO13" s="1"/>
      <c r="AP13" s="1"/>
      <c r="AQ13" s="1"/>
      <c r="AR13" s="1"/>
      <c r="AS13" s="1"/>
      <c r="AT13" s="1"/>
      <c r="AU13" s="1"/>
      <c r="AV13" s="1"/>
      <c r="AW13" s="1"/>
      <c r="AX13" s="1"/>
      <c r="AY13" s="1"/>
      <c r="AZ13" s="1"/>
      <c r="BA13" s="1"/>
      <c r="BB13" s="1"/>
    </row>
    <row r="14" spans="1:54" ht="24.95" customHeight="1">
      <c r="B14" s="84"/>
      <c r="C14" s="407"/>
      <c r="D14" s="407"/>
      <c r="E14" s="407"/>
      <c r="F14" s="407"/>
      <c r="G14" s="84"/>
      <c r="H14" s="407"/>
      <c r="I14" s="407"/>
      <c r="J14" s="407"/>
      <c r="K14" s="407"/>
      <c r="L14" s="83"/>
      <c r="M14" s="75"/>
      <c r="N14" s="75"/>
      <c r="O14" s="74"/>
      <c r="P14" s="75"/>
      <c r="Q14" s="75"/>
      <c r="R14" s="75"/>
      <c r="W14" s="3"/>
      <c r="Z14" s="73"/>
      <c r="AA14" s="3"/>
      <c r="AB14" s="3"/>
      <c r="AC14" s="3"/>
      <c r="AD14" s="156"/>
      <c r="AE14" s="156"/>
      <c r="AF14" s="156"/>
      <c r="AG14" s="156"/>
      <c r="AH14" s="156"/>
      <c r="AI14" s="156"/>
      <c r="AJ14" s="1"/>
      <c r="AK14" s="1"/>
      <c r="AL14" s="1"/>
      <c r="AM14" s="1"/>
      <c r="AN14" s="1"/>
      <c r="AO14" s="1"/>
      <c r="AP14" s="1"/>
      <c r="AQ14" s="1"/>
      <c r="AR14" s="1"/>
      <c r="AS14" s="1"/>
      <c r="AT14" s="1"/>
      <c r="AU14" s="1"/>
      <c r="AV14" s="1"/>
      <c r="AW14" s="1"/>
      <c r="AX14" s="1"/>
      <c r="AY14" s="1"/>
      <c r="AZ14" s="1"/>
      <c r="BA14" s="1"/>
      <c r="BB14" s="1"/>
    </row>
    <row r="15" spans="1:54" ht="24.95" customHeight="1">
      <c r="B15" s="84"/>
      <c r="C15" s="407"/>
      <c r="D15" s="407"/>
      <c r="E15" s="407"/>
      <c r="F15" s="407"/>
      <c r="G15" s="84"/>
      <c r="H15" s="407"/>
      <c r="I15" s="407"/>
      <c r="J15" s="407"/>
      <c r="K15" s="407"/>
      <c r="L15" s="83"/>
      <c r="M15" s="75"/>
      <c r="N15" s="75"/>
      <c r="O15" s="74"/>
      <c r="P15" s="75"/>
      <c r="Q15" s="75"/>
      <c r="R15" s="75"/>
      <c r="W15" s="3"/>
      <c r="Z15" s="73"/>
      <c r="AA15" s="3"/>
      <c r="AB15" s="3"/>
      <c r="AC15" s="3"/>
      <c r="AD15" s="156"/>
      <c r="AE15" s="156"/>
      <c r="AF15" s="156"/>
      <c r="AG15" s="156"/>
      <c r="AH15" s="156"/>
      <c r="AI15" s="156"/>
      <c r="AJ15" s="1"/>
      <c r="AK15" s="1"/>
      <c r="AL15" s="1"/>
      <c r="AM15" s="1"/>
      <c r="AN15" s="1"/>
      <c r="AO15" s="1"/>
      <c r="AP15" s="1"/>
      <c r="AQ15" s="1"/>
      <c r="AR15" s="1"/>
      <c r="AS15" s="1"/>
      <c r="AT15" s="1"/>
      <c r="AU15" s="1"/>
      <c r="AV15" s="1"/>
      <c r="AW15" s="1"/>
      <c r="AX15" s="1"/>
      <c r="AY15" s="1"/>
      <c r="AZ15" s="1"/>
      <c r="BA15" s="1"/>
      <c r="BB15" s="1"/>
    </row>
    <row r="16" spans="1:54" ht="24.95" customHeight="1">
      <c r="B16" s="84"/>
      <c r="C16" s="407"/>
      <c r="D16" s="407"/>
      <c r="E16" s="407"/>
      <c r="F16" s="407"/>
      <c r="G16" s="84"/>
      <c r="H16" s="407"/>
      <c r="I16" s="407"/>
      <c r="J16" s="407"/>
      <c r="K16" s="407"/>
      <c r="L16" s="83"/>
      <c r="M16" s="75"/>
      <c r="N16" s="75"/>
      <c r="O16" s="74"/>
      <c r="P16" s="75"/>
      <c r="Q16" s="75"/>
      <c r="R16" s="75"/>
      <c r="W16" s="3"/>
      <c r="Z16" s="73"/>
      <c r="AA16" s="3"/>
      <c r="AB16" s="3"/>
      <c r="AC16" s="3"/>
      <c r="AD16" s="156"/>
      <c r="AE16" s="156"/>
      <c r="AF16" s="156"/>
      <c r="AG16" s="156"/>
      <c r="AH16" s="156"/>
      <c r="AI16" s="156"/>
      <c r="AJ16" s="1"/>
      <c r="AK16" s="1"/>
      <c r="AL16" s="1"/>
      <c r="AM16" s="1"/>
      <c r="AN16" s="1"/>
      <c r="AO16" s="1"/>
      <c r="AP16" s="1"/>
      <c r="AQ16" s="1"/>
      <c r="AR16" s="1"/>
      <c r="AS16" s="1"/>
      <c r="AT16" s="1"/>
      <c r="AU16" s="1"/>
      <c r="AV16" s="1"/>
      <c r="AW16" s="1"/>
      <c r="AX16" s="1"/>
      <c r="AY16" s="1"/>
      <c r="AZ16" s="1"/>
      <c r="BA16" s="1"/>
      <c r="BB16" s="1"/>
    </row>
    <row r="17" spans="2:54" ht="24.95" customHeight="1">
      <c r="B17" s="84"/>
      <c r="C17" s="407"/>
      <c r="D17" s="407"/>
      <c r="E17" s="407"/>
      <c r="F17" s="407"/>
      <c r="G17" s="84"/>
      <c r="H17" s="407"/>
      <c r="I17" s="407"/>
      <c r="J17" s="407"/>
      <c r="K17" s="407"/>
      <c r="L17" s="83"/>
      <c r="M17" s="75"/>
      <c r="N17" s="75"/>
      <c r="O17" s="74"/>
      <c r="P17" s="75"/>
      <c r="Q17" s="75"/>
      <c r="R17" s="75"/>
      <c r="W17" s="3"/>
      <c r="Z17" s="73"/>
      <c r="AA17" s="3"/>
      <c r="AB17" s="3"/>
      <c r="AC17" s="3"/>
      <c r="AD17" s="156"/>
      <c r="AE17" s="156"/>
      <c r="AF17" s="156"/>
      <c r="AG17" s="156"/>
      <c r="AH17" s="156"/>
      <c r="AI17" s="156"/>
      <c r="AJ17" s="1"/>
      <c r="AK17" s="1"/>
      <c r="AL17" s="1"/>
      <c r="AM17" s="1"/>
      <c r="AN17" s="1"/>
      <c r="AO17" s="1"/>
      <c r="AP17" s="1"/>
      <c r="AQ17" s="1"/>
      <c r="AR17" s="1"/>
      <c r="AS17" s="1"/>
      <c r="AT17" s="1"/>
      <c r="AU17" s="1"/>
      <c r="AV17" s="1"/>
      <c r="AW17" s="1"/>
      <c r="AX17" s="1"/>
      <c r="AY17" s="1"/>
      <c r="AZ17" s="1"/>
      <c r="BA17" s="1"/>
      <c r="BB17" s="1"/>
    </row>
    <row r="18" spans="2:54" ht="24.95" customHeight="1">
      <c r="B18" s="84"/>
      <c r="C18" s="407"/>
      <c r="D18" s="407"/>
      <c r="E18" s="407"/>
      <c r="F18" s="407"/>
      <c r="G18" s="84"/>
      <c r="H18" s="407"/>
      <c r="I18" s="407"/>
      <c r="J18" s="407"/>
      <c r="K18" s="407"/>
      <c r="L18" s="83"/>
      <c r="M18" s="75"/>
      <c r="N18" s="75"/>
      <c r="O18" s="74"/>
      <c r="P18" s="75"/>
      <c r="Q18" s="75"/>
      <c r="R18" s="75"/>
      <c r="W18" s="3"/>
      <c r="Z18" s="73"/>
      <c r="AA18" s="3"/>
      <c r="AB18" s="3"/>
      <c r="AC18" s="3"/>
      <c r="AD18" s="156"/>
      <c r="AE18" s="156"/>
      <c r="AF18" s="156"/>
      <c r="AG18" s="156"/>
      <c r="AH18" s="156"/>
      <c r="AI18" s="156"/>
      <c r="AJ18" s="1"/>
      <c r="AK18" s="1"/>
      <c r="AL18" s="1"/>
      <c r="AM18" s="1"/>
      <c r="AN18" s="1"/>
      <c r="AO18" s="1"/>
      <c r="AP18" s="1"/>
      <c r="AQ18" s="1"/>
      <c r="AR18" s="1"/>
      <c r="AS18" s="1"/>
      <c r="AT18" s="1"/>
      <c r="AU18" s="1"/>
      <c r="AV18" s="1"/>
      <c r="AW18" s="1"/>
      <c r="AX18" s="1"/>
      <c r="AY18" s="1"/>
      <c r="AZ18" s="1"/>
      <c r="BA18" s="1"/>
      <c r="BB18" s="1"/>
    </row>
    <row r="19" spans="2:54" ht="24.95" customHeight="1">
      <c r="B19" s="84"/>
      <c r="C19" s="407"/>
      <c r="D19" s="407"/>
      <c r="E19" s="407"/>
      <c r="F19" s="407"/>
      <c r="G19" s="84"/>
      <c r="H19" s="407"/>
      <c r="I19" s="407"/>
      <c r="J19" s="407"/>
      <c r="K19" s="407"/>
      <c r="L19" s="83"/>
      <c r="M19" s="75"/>
      <c r="N19" s="75"/>
      <c r="O19" s="74"/>
      <c r="P19" s="75"/>
      <c r="Q19" s="75"/>
      <c r="R19" s="75"/>
      <c r="W19" s="3"/>
      <c r="Z19" s="73"/>
      <c r="AA19" s="3"/>
      <c r="AB19" s="3"/>
      <c r="AC19" s="3"/>
      <c r="AD19" s="156"/>
      <c r="AE19" s="156"/>
      <c r="AF19" s="156"/>
      <c r="AG19" s="156"/>
      <c r="AH19" s="156"/>
      <c r="AI19" s="156"/>
      <c r="AJ19" s="1"/>
      <c r="AK19" s="1"/>
      <c r="AL19" s="1"/>
      <c r="AM19" s="1"/>
      <c r="AN19" s="1"/>
      <c r="AO19" s="1"/>
      <c r="AP19" s="1"/>
      <c r="AQ19" s="1"/>
      <c r="AR19" s="1"/>
      <c r="AS19" s="1"/>
      <c r="AT19" s="1"/>
      <c r="AU19" s="1"/>
      <c r="AV19" s="1"/>
      <c r="AW19" s="1"/>
      <c r="AX19" s="1"/>
      <c r="AY19" s="1"/>
      <c r="AZ19" s="1"/>
      <c r="BA19" s="1"/>
      <c r="BB19" s="1"/>
    </row>
    <row r="20" spans="2:54" ht="24.95" customHeight="1">
      <c r="B20" s="84"/>
      <c r="C20" s="407"/>
      <c r="D20" s="407"/>
      <c r="E20" s="407"/>
      <c r="F20" s="407"/>
      <c r="G20" s="84"/>
      <c r="H20" s="407"/>
      <c r="I20" s="407"/>
      <c r="J20" s="407"/>
      <c r="K20" s="407"/>
      <c r="L20" s="83"/>
      <c r="M20" s="75"/>
      <c r="N20" s="75"/>
      <c r="O20" s="74"/>
      <c r="P20" s="75"/>
      <c r="Q20" s="75"/>
      <c r="R20" s="75"/>
      <c r="W20" s="3"/>
      <c r="Z20" s="73"/>
      <c r="AA20" s="3"/>
      <c r="AB20" s="3"/>
      <c r="AC20" s="3"/>
      <c r="AD20" s="156"/>
      <c r="AE20" s="156"/>
      <c r="AF20" s="156"/>
      <c r="AG20" s="156"/>
      <c r="AH20" s="156"/>
      <c r="AI20" s="156"/>
      <c r="AJ20" s="1"/>
      <c r="AK20" s="1"/>
      <c r="AL20" s="1"/>
      <c r="AM20" s="1"/>
      <c r="AN20" s="1"/>
      <c r="AO20" s="1"/>
      <c r="AP20" s="1"/>
      <c r="AQ20" s="1"/>
      <c r="AR20" s="1"/>
      <c r="AS20" s="1"/>
      <c r="AT20" s="1"/>
      <c r="AU20" s="1"/>
      <c r="AV20" s="1"/>
      <c r="AW20" s="1"/>
      <c r="AX20" s="1"/>
      <c r="AY20" s="1"/>
      <c r="AZ20" s="1"/>
      <c r="BA20" s="1"/>
      <c r="BB20" s="1"/>
    </row>
    <row r="21" spans="2:54" ht="24.95" customHeight="1">
      <c r="B21" s="84"/>
      <c r="C21" s="407"/>
      <c r="D21" s="407"/>
      <c r="E21" s="407"/>
      <c r="F21" s="407"/>
      <c r="G21" s="84"/>
      <c r="H21" s="407"/>
      <c r="I21" s="407"/>
      <c r="J21" s="407"/>
      <c r="K21" s="407"/>
      <c r="L21" s="83"/>
      <c r="M21" s="75"/>
      <c r="N21" s="75"/>
      <c r="O21" s="74"/>
      <c r="P21" s="75"/>
      <c r="Q21" s="75"/>
      <c r="R21" s="75"/>
      <c r="W21" s="3"/>
      <c r="Z21" s="73"/>
      <c r="AA21" s="3"/>
      <c r="AB21" s="3"/>
      <c r="AC21" s="3"/>
      <c r="AD21" s="156"/>
      <c r="AE21" s="156"/>
      <c r="AF21" s="156"/>
      <c r="AG21" s="156"/>
      <c r="AH21" s="156"/>
      <c r="AI21" s="156"/>
      <c r="AJ21" s="1"/>
      <c r="AK21" s="1"/>
      <c r="AL21" s="1"/>
      <c r="AM21" s="1"/>
      <c r="AN21" s="1"/>
      <c r="AO21" s="1"/>
      <c r="AP21" s="1"/>
      <c r="AQ21" s="1"/>
      <c r="AR21" s="1"/>
      <c r="AS21" s="1"/>
      <c r="AT21" s="1"/>
      <c r="AU21" s="1"/>
      <c r="AV21" s="1"/>
      <c r="AW21" s="1"/>
      <c r="AX21" s="1"/>
      <c r="AY21" s="1"/>
      <c r="AZ21" s="1"/>
      <c r="BA21" s="1"/>
      <c r="BB21" s="1"/>
    </row>
    <row r="22" spans="2:54" ht="24.95" customHeight="1">
      <c r="B22" s="84"/>
      <c r="C22" s="407"/>
      <c r="D22" s="407"/>
      <c r="E22" s="407"/>
      <c r="F22" s="407"/>
      <c r="G22" s="84"/>
      <c r="H22" s="407"/>
      <c r="I22" s="407"/>
      <c r="J22" s="407"/>
      <c r="K22" s="407"/>
      <c r="L22" s="83"/>
      <c r="M22" s="75"/>
      <c r="N22" s="75"/>
      <c r="O22" s="74"/>
      <c r="P22" s="75"/>
      <c r="Q22" s="75"/>
      <c r="R22" s="75"/>
      <c r="W22" s="3"/>
      <c r="Z22" s="73"/>
      <c r="AA22" s="3"/>
      <c r="AB22" s="3"/>
      <c r="AC22" s="3"/>
      <c r="AD22" s="156"/>
      <c r="AE22" s="156"/>
      <c r="AF22" s="156"/>
      <c r="AG22" s="156"/>
      <c r="AH22" s="156"/>
      <c r="AI22" s="156"/>
      <c r="AJ22" s="1"/>
      <c r="AK22" s="1"/>
      <c r="AL22" s="1"/>
      <c r="AM22" s="1"/>
      <c r="AN22" s="1"/>
      <c r="AO22" s="1"/>
      <c r="AP22" s="1"/>
      <c r="AQ22" s="1"/>
      <c r="AR22" s="1"/>
      <c r="AS22" s="1"/>
      <c r="AT22" s="1"/>
      <c r="AU22" s="1"/>
      <c r="AV22" s="1"/>
      <c r="AW22" s="1"/>
      <c r="AX22" s="1"/>
      <c r="AY22" s="1"/>
      <c r="AZ22" s="1"/>
      <c r="BA22" s="1"/>
      <c r="BB22" s="1"/>
    </row>
    <row r="23" spans="2:54" ht="24.95" customHeight="1">
      <c r="B23" s="84"/>
      <c r="C23" s="407"/>
      <c r="D23" s="407"/>
      <c r="E23" s="407"/>
      <c r="F23" s="407"/>
      <c r="G23" s="84"/>
      <c r="H23" s="407"/>
      <c r="I23" s="407"/>
      <c r="J23" s="407"/>
      <c r="K23" s="407"/>
      <c r="L23" s="83"/>
      <c r="M23" s="75"/>
      <c r="N23" s="75"/>
      <c r="O23" s="74"/>
      <c r="P23" s="75"/>
      <c r="Q23" s="75"/>
      <c r="R23" s="75"/>
      <c r="W23" s="3"/>
      <c r="Z23" s="73"/>
      <c r="AA23" s="3"/>
      <c r="AB23" s="3"/>
      <c r="AC23" s="3"/>
      <c r="AD23" s="156"/>
      <c r="AE23" s="156"/>
      <c r="AF23" s="156"/>
      <c r="AG23" s="156"/>
      <c r="AH23" s="156"/>
      <c r="AI23" s="156"/>
      <c r="AJ23" s="1"/>
      <c r="AK23" s="1"/>
      <c r="AL23" s="1"/>
      <c r="AM23" s="1"/>
      <c r="AN23" s="1"/>
      <c r="AO23" s="1"/>
      <c r="AP23" s="1"/>
      <c r="AQ23" s="1"/>
      <c r="AR23" s="1"/>
      <c r="AS23" s="1"/>
      <c r="AT23" s="1"/>
      <c r="AU23" s="1"/>
      <c r="AV23" s="1"/>
      <c r="AW23" s="1"/>
      <c r="AX23" s="1"/>
      <c r="AY23" s="1"/>
      <c r="AZ23" s="1"/>
      <c r="BA23" s="1"/>
      <c r="BB23" s="1"/>
    </row>
    <row r="24" spans="2:54" ht="24.95" customHeight="1">
      <c r="B24" s="84"/>
      <c r="C24" s="407"/>
      <c r="D24" s="407"/>
      <c r="E24" s="407"/>
      <c r="F24" s="407"/>
      <c r="G24" s="84"/>
      <c r="H24" s="407"/>
      <c r="I24" s="407"/>
      <c r="J24" s="407"/>
      <c r="K24" s="407"/>
      <c r="L24" s="83"/>
      <c r="M24" s="75"/>
      <c r="N24" s="75"/>
      <c r="O24" s="74"/>
      <c r="P24" s="75"/>
      <c r="Q24" s="75"/>
      <c r="R24" s="75"/>
      <c r="W24" s="3"/>
      <c r="Z24" s="73"/>
      <c r="AA24" s="3"/>
      <c r="AB24" s="3"/>
      <c r="AC24" s="3"/>
      <c r="AD24" s="156"/>
      <c r="AE24" s="156"/>
      <c r="AF24" s="156"/>
      <c r="AG24" s="156"/>
      <c r="AH24" s="156"/>
      <c r="AI24" s="156"/>
      <c r="AJ24" s="1"/>
      <c r="AK24" s="1"/>
      <c r="AL24" s="1"/>
      <c r="AM24" s="1"/>
      <c r="AN24" s="1"/>
      <c r="AO24" s="1"/>
      <c r="AP24" s="1"/>
      <c r="AQ24" s="1"/>
      <c r="AR24" s="1"/>
      <c r="AS24" s="1"/>
      <c r="AT24" s="1"/>
      <c r="AU24" s="1"/>
      <c r="AV24" s="1"/>
      <c r="AW24" s="1"/>
      <c r="AX24" s="1"/>
      <c r="AY24" s="1"/>
      <c r="AZ24" s="1"/>
      <c r="BA24" s="1"/>
      <c r="BB24" s="1"/>
    </row>
    <row r="25" spans="2:54" ht="24.95" customHeight="1">
      <c r="B25" s="84"/>
      <c r="C25" s="407"/>
      <c r="D25" s="407"/>
      <c r="E25" s="407"/>
      <c r="F25" s="407"/>
      <c r="G25" s="84"/>
      <c r="H25" s="407"/>
      <c r="I25" s="407"/>
      <c r="J25" s="407"/>
      <c r="K25" s="407"/>
      <c r="L25" s="83"/>
      <c r="M25" s="75"/>
      <c r="N25" s="75"/>
      <c r="O25" s="74"/>
      <c r="P25" s="75"/>
      <c r="Q25" s="75"/>
      <c r="R25" s="75"/>
      <c r="W25" s="3"/>
      <c r="Z25" s="73"/>
      <c r="AA25" s="3"/>
      <c r="AB25" s="3"/>
      <c r="AC25" s="3"/>
      <c r="AD25" s="156"/>
      <c r="AE25" s="156"/>
      <c r="AF25" s="156"/>
      <c r="AG25" s="156"/>
      <c r="AH25" s="156"/>
      <c r="AI25" s="156"/>
      <c r="AJ25" s="1"/>
      <c r="AK25" s="1"/>
      <c r="AL25" s="1"/>
      <c r="AM25" s="1"/>
      <c r="AN25" s="1"/>
      <c r="AO25" s="1"/>
      <c r="AP25" s="1"/>
      <c r="AQ25" s="1"/>
      <c r="AR25" s="1"/>
      <c r="AS25" s="1"/>
      <c r="AT25" s="1"/>
      <c r="AU25" s="1"/>
      <c r="AV25" s="1"/>
      <c r="AW25" s="1"/>
      <c r="AX25" s="1"/>
      <c r="AY25" s="1"/>
      <c r="AZ25" s="1"/>
      <c r="BA25" s="1"/>
      <c r="BB25" s="1"/>
    </row>
    <row r="26" spans="2:54" ht="24.95" customHeight="1">
      <c r="B26" s="84"/>
      <c r="C26" s="407"/>
      <c r="D26" s="407"/>
      <c r="E26" s="407"/>
      <c r="F26" s="407"/>
      <c r="G26" s="84"/>
      <c r="H26" s="407"/>
      <c r="I26" s="407"/>
      <c r="J26" s="407"/>
      <c r="K26" s="407"/>
      <c r="L26" s="83"/>
      <c r="M26" s="75"/>
      <c r="N26" s="75"/>
      <c r="O26" s="74"/>
      <c r="P26" s="75"/>
      <c r="Q26" s="75"/>
      <c r="R26" s="75"/>
      <c r="W26" s="3"/>
      <c r="Z26" s="73"/>
      <c r="AA26" s="3"/>
      <c r="AB26" s="3"/>
      <c r="AC26" s="3"/>
      <c r="AD26" s="156"/>
      <c r="AE26" s="156"/>
      <c r="AF26" s="156"/>
      <c r="AG26" s="156"/>
      <c r="AH26" s="156"/>
      <c r="AI26" s="156"/>
      <c r="AJ26" s="1"/>
      <c r="AK26" s="1"/>
      <c r="AL26" s="1"/>
      <c r="AM26" s="1"/>
      <c r="AN26" s="1"/>
      <c r="AO26" s="1"/>
      <c r="AP26" s="1"/>
      <c r="AQ26" s="1"/>
      <c r="AR26" s="1"/>
      <c r="AS26" s="1"/>
      <c r="AT26" s="1"/>
      <c r="AU26" s="1"/>
      <c r="AV26" s="1"/>
      <c r="AW26" s="1"/>
      <c r="AX26" s="1"/>
      <c r="AY26" s="1"/>
      <c r="AZ26" s="1"/>
      <c r="BA26" s="1"/>
      <c r="BB26" s="1"/>
    </row>
    <row r="27" spans="2:54" ht="18.75">
      <c r="B27" s="84"/>
      <c r="C27" s="84"/>
      <c r="D27" s="84"/>
      <c r="E27" s="84"/>
      <c r="F27" s="84"/>
      <c r="G27" s="84"/>
      <c r="H27" s="84"/>
      <c r="I27" s="84"/>
      <c r="J27" s="84"/>
      <c r="K27" s="84"/>
      <c r="L27" s="83"/>
      <c r="M27" s="75"/>
      <c r="N27" s="75"/>
      <c r="O27" s="74"/>
      <c r="P27" s="75"/>
      <c r="Q27" s="75"/>
      <c r="R27" s="75"/>
      <c r="W27" s="3"/>
      <c r="Z27" s="73"/>
      <c r="AA27" s="3"/>
      <c r="AB27" s="3"/>
      <c r="AC27" s="3"/>
      <c r="AD27" s="156"/>
      <c r="AE27" s="156"/>
      <c r="AF27" s="156"/>
      <c r="AG27" s="156"/>
      <c r="AH27" s="156"/>
      <c r="AI27" s="156"/>
      <c r="AJ27" s="1"/>
      <c r="AK27" s="1"/>
      <c r="AL27" s="1"/>
      <c r="AM27" s="1"/>
      <c r="AN27" s="1"/>
      <c r="AO27" s="1"/>
      <c r="AP27" s="1"/>
      <c r="AQ27" s="1"/>
      <c r="AR27" s="1"/>
      <c r="AS27" s="1"/>
      <c r="AT27" s="1"/>
      <c r="AU27" s="1"/>
      <c r="AV27" s="1"/>
      <c r="AW27" s="1"/>
      <c r="AX27" s="1"/>
      <c r="AY27" s="1"/>
      <c r="AZ27" s="1"/>
      <c r="BA27" s="1"/>
      <c r="BB27" s="1"/>
    </row>
    <row r="28" spans="2:54">
      <c r="B28" s="74"/>
      <c r="C28" s="75"/>
      <c r="D28" s="74"/>
      <c r="E28" s="74"/>
      <c r="F28" s="74"/>
      <c r="G28" s="76"/>
      <c r="H28" s="76"/>
      <c r="I28" s="76"/>
      <c r="J28" s="75"/>
      <c r="K28" s="75"/>
      <c r="L28" s="75"/>
      <c r="M28" s="75"/>
      <c r="N28" s="75"/>
      <c r="O28" s="74"/>
      <c r="P28" s="75"/>
      <c r="Q28" s="75"/>
      <c r="R28" s="75"/>
      <c r="W28" s="3"/>
      <c r="Z28" s="73"/>
      <c r="AA28" s="3"/>
      <c r="AB28" s="3"/>
      <c r="AC28" s="3"/>
      <c r="AD28" s="156"/>
      <c r="AE28" s="156"/>
      <c r="AF28" s="156"/>
      <c r="AG28" s="156"/>
      <c r="AH28" s="156"/>
      <c r="AI28" s="156"/>
      <c r="AJ28" s="1"/>
      <c r="AK28" s="1"/>
      <c r="AL28" s="1"/>
      <c r="AM28" s="1"/>
      <c r="AN28" s="1"/>
      <c r="AO28" s="1"/>
      <c r="AP28" s="1"/>
      <c r="AQ28" s="1"/>
      <c r="AR28" s="1"/>
      <c r="AS28" s="1"/>
      <c r="AT28" s="1"/>
      <c r="AU28" s="1"/>
      <c r="AV28" s="1"/>
      <c r="AW28" s="1"/>
      <c r="AX28" s="1"/>
      <c r="AY28" s="1"/>
      <c r="AZ28" s="1"/>
      <c r="BA28" s="1"/>
      <c r="BB28" s="1"/>
    </row>
    <row r="29" spans="2:54">
      <c r="B29" s="74"/>
      <c r="C29" s="75"/>
      <c r="D29" s="74"/>
      <c r="E29" s="74"/>
      <c r="F29" s="74"/>
      <c r="G29" s="76"/>
      <c r="H29" s="76"/>
      <c r="I29" s="76"/>
      <c r="J29" s="75"/>
      <c r="K29" s="75"/>
      <c r="L29" s="75"/>
      <c r="M29" s="75"/>
      <c r="N29" s="75"/>
      <c r="O29" s="74"/>
      <c r="P29" s="75"/>
      <c r="Q29" s="75"/>
      <c r="R29" s="75"/>
      <c r="W29" s="3"/>
      <c r="Z29" s="73"/>
      <c r="AA29" s="3"/>
      <c r="AB29" s="3"/>
      <c r="AC29" s="3"/>
      <c r="AD29" s="156"/>
      <c r="AE29" s="156"/>
      <c r="AF29" s="156"/>
      <c r="AG29" s="156"/>
      <c r="AH29" s="156"/>
      <c r="AI29" s="156"/>
      <c r="AJ29" s="1"/>
      <c r="AK29" s="1"/>
      <c r="AL29" s="1"/>
      <c r="AM29" s="1"/>
      <c r="AN29" s="1"/>
      <c r="AO29" s="1"/>
      <c r="AP29" s="1"/>
      <c r="AQ29" s="1"/>
      <c r="AR29" s="1"/>
      <c r="AS29" s="1"/>
      <c r="AT29" s="1"/>
      <c r="AU29" s="1"/>
      <c r="AV29" s="1"/>
      <c r="AW29" s="1"/>
      <c r="AX29" s="1"/>
      <c r="AY29" s="1"/>
      <c r="AZ29" s="1"/>
      <c r="BA29" s="1"/>
      <c r="BB29" s="1"/>
    </row>
    <row r="30" spans="2:54">
      <c r="B30" s="74"/>
      <c r="C30" s="75"/>
      <c r="D30" s="74"/>
      <c r="E30" s="74"/>
      <c r="F30" s="74"/>
      <c r="G30" s="76"/>
      <c r="H30" s="76"/>
      <c r="I30" s="76"/>
      <c r="J30" s="75"/>
      <c r="K30" s="75"/>
      <c r="L30" s="75"/>
      <c r="M30" s="75"/>
      <c r="N30" s="75"/>
      <c r="O30" s="74"/>
      <c r="P30" s="75"/>
      <c r="Q30" s="75"/>
      <c r="R30" s="75"/>
      <c r="W30" s="3"/>
      <c r="Z30" s="73"/>
      <c r="AA30" s="3"/>
      <c r="AB30" s="3"/>
      <c r="AC30" s="3"/>
      <c r="AD30" s="156"/>
      <c r="AE30" s="156"/>
      <c r="AF30" s="156"/>
      <c r="AG30" s="156"/>
      <c r="AH30" s="156"/>
      <c r="AI30" s="156"/>
      <c r="AJ30" s="1"/>
      <c r="AK30" s="1"/>
      <c r="AL30" s="1"/>
      <c r="AM30" s="1"/>
      <c r="AN30" s="1"/>
      <c r="AO30" s="1"/>
      <c r="AP30" s="1"/>
      <c r="AQ30" s="1"/>
      <c r="AR30" s="1"/>
      <c r="AS30" s="1"/>
      <c r="AT30" s="1"/>
      <c r="AU30" s="1"/>
      <c r="AV30" s="1"/>
      <c r="AW30" s="1"/>
      <c r="AX30" s="1"/>
      <c r="AY30" s="1"/>
      <c r="AZ30" s="1"/>
      <c r="BA30" s="1"/>
      <c r="BB30" s="1"/>
    </row>
    <row r="31" spans="2:54">
      <c r="B31" s="74"/>
      <c r="C31" s="75"/>
      <c r="D31" s="74"/>
      <c r="E31" s="74"/>
      <c r="F31" s="74"/>
      <c r="G31" s="76"/>
      <c r="H31" s="76"/>
      <c r="I31" s="76"/>
      <c r="J31" s="75"/>
      <c r="K31" s="75"/>
      <c r="L31" s="75"/>
      <c r="M31" s="75"/>
      <c r="N31" s="75"/>
      <c r="O31" s="74"/>
      <c r="P31" s="75"/>
      <c r="Q31" s="75"/>
      <c r="R31" s="75"/>
      <c r="W31" s="3"/>
      <c r="Z31" s="73"/>
      <c r="AA31" s="3"/>
      <c r="AB31" s="3"/>
      <c r="AC31" s="3"/>
      <c r="AD31" s="156"/>
      <c r="AE31" s="156"/>
      <c r="AF31" s="156"/>
      <c r="AG31" s="156"/>
      <c r="AH31" s="156"/>
      <c r="AI31" s="156"/>
      <c r="AJ31" s="1"/>
      <c r="AK31" s="1"/>
      <c r="AL31" s="1"/>
      <c r="AM31" s="1"/>
      <c r="AN31" s="1"/>
      <c r="AO31" s="1"/>
      <c r="AP31" s="1"/>
      <c r="AQ31" s="1"/>
      <c r="AR31" s="1"/>
      <c r="AS31" s="1"/>
      <c r="AT31" s="1"/>
      <c r="AU31" s="1"/>
      <c r="AV31" s="1"/>
      <c r="AW31" s="1"/>
      <c r="AX31" s="1"/>
      <c r="AY31" s="1"/>
      <c r="AZ31" s="1"/>
      <c r="BA31" s="1"/>
      <c r="BB31" s="1"/>
    </row>
    <row r="32" spans="2:54">
      <c r="B32" s="74"/>
      <c r="C32" s="75"/>
      <c r="D32" s="74"/>
      <c r="E32" s="74"/>
      <c r="F32" s="74"/>
      <c r="G32" s="76"/>
      <c r="H32" s="76"/>
      <c r="I32" s="76"/>
      <c r="J32" s="75"/>
      <c r="K32" s="75"/>
      <c r="L32" s="75"/>
      <c r="M32" s="75"/>
      <c r="N32" s="75"/>
      <c r="O32" s="74"/>
      <c r="P32" s="75"/>
      <c r="Q32" s="75"/>
      <c r="R32" s="75"/>
      <c r="W32" s="3"/>
      <c r="Z32" s="73"/>
      <c r="AA32" s="3"/>
      <c r="AB32" s="3"/>
      <c r="AC32" s="3"/>
      <c r="AD32" s="156"/>
      <c r="AE32" s="156"/>
      <c r="AF32" s="156"/>
      <c r="AG32" s="156"/>
      <c r="AH32" s="156"/>
      <c r="AI32" s="156"/>
      <c r="AJ32" s="1"/>
      <c r="AK32" s="1"/>
      <c r="AL32" s="1"/>
      <c r="AM32" s="1"/>
      <c r="AN32" s="1"/>
      <c r="AO32" s="1"/>
      <c r="AP32" s="1"/>
      <c r="AQ32" s="1"/>
      <c r="AR32" s="1"/>
      <c r="AS32" s="1"/>
      <c r="AT32" s="1"/>
      <c r="AU32" s="1"/>
      <c r="AV32" s="1"/>
      <c r="AW32" s="1"/>
      <c r="AX32" s="1"/>
      <c r="AY32" s="1"/>
      <c r="AZ32" s="1"/>
      <c r="BA32" s="1"/>
      <c r="BB32" s="1"/>
    </row>
    <row r="33" spans="2:54">
      <c r="B33" s="74"/>
      <c r="C33" s="75"/>
      <c r="D33" s="74"/>
      <c r="E33" s="74"/>
      <c r="F33" s="74"/>
      <c r="G33" s="76"/>
      <c r="H33" s="76"/>
      <c r="I33" s="76"/>
      <c r="J33" s="75"/>
      <c r="K33" s="75"/>
      <c r="L33" s="75"/>
      <c r="M33" s="75"/>
      <c r="N33" s="75"/>
      <c r="O33" s="74"/>
      <c r="P33" s="75"/>
      <c r="Q33" s="75"/>
      <c r="R33" s="75"/>
      <c r="W33" s="3"/>
      <c r="Z33" s="73"/>
      <c r="AA33" s="3"/>
      <c r="AB33" s="3"/>
      <c r="AC33" s="3"/>
      <c r="AD33" s="156"/>
      <c r="AE33" s="156"/>
      <c r="AF33" s="156"/>
      <c r="AG33" s="156"/>
      <c r="AH33" s="156"/>
      <c r="AI33" s="156"/>
      <c r="AJ33" s="1"/>
      <c r="AK33" s="1"/>
      <c r="AL33" s="1"/>
      <c r="AM33" s="1"/>
      <c r="AN33" s="1"/>
      <c r="AO33" s="1"/>
      <c r="AP33" s="1"/>
      <c r="AQ33" s="1"/>
      <c r="AR33" s="1"/>
      <c r="AS33" s="1"/>
      <c r="AT33" s="1"/>
      <c r="AU33" s="1"/>
      <c r="AV33" s="1"/>
      <c r="AW33" s="1"/>
      <c r="AX33" s="1"/>
      <c r="AY33" s="1"/>
      <c r="AZ33" s="1"/>
      <c r="BA33" s="1"/>
      <c r="BB33" s="1"/>
    </row>
    <row r="34" spans="2:54">
      <c r="B34" s="74"/>
      <c r="C34" s="75"/>
      <c r="D34" s="74"/>
      <c r="E34" s="74"/>
      <c r="F34" s="74"/>
      <c r="G34" s="76"/>
      <c r="H34" s="76"/>
      <c r="I34" s="76"/>
      <c r="J34" s="75"/>
      <c r="K34" s="75"/>
      <c r="L34" s="75"/>
      <c r="M34" s="75"/>
      <c r="N34" s="75"/>
      <c r="O34" s="74"/>
      <c r="P34" s="75"/>
      <c r="Q34" s="75"/>
      <c r="R34" s="75"/>
      <c r="W34" s="3"/>
      <c r="Z34" s="73"/>
      <c r="AA34" s="3"/>
      <c r="AB34" s="3"/>
      <c r="AC34" s="3"/>
      <c r="AD34" s="156"/>
      <c r="AE34" s="156"/>
      <c r="AF34" s="156"/>
      <c r="AG34" s="156"/>
      <c r="AH34" s="156"/>
      <c r="AI34" s="156"/>
      <c r="AJ34" s="1"/>
      <c r="AK34" s="1"/>
      <c r="AL34" s="1"/>
      <c r="AM34" s="1"/>
      <c r="AN34" s="1"/>
      <c r="AO34" s="1"/>
      <c r="AP34" s="1"/>
      <c r="AQ34" s="1"/>
      <c r="AR34" s="1"/>
      <c r="AS34" s="1"/>
      <c r="AT34" s="1"/>
      <c r="AU34" s="1"/>
      <c r="AV34" s="1"/>
      <c r="AW34" s="1"/>
      <c r="AX34" s="1"/>
      <c r="AY34" s="1"/>
      <c r="AZ34" s="1"/>
      <c r="BA34" s="1"/>
      <c r="BB34" s="1"/>
    </row>
    <row r="35" spans="2:54">
      <c r="B35" s="74"/>
      <c r="C35" s="75"/>
      <c r="D35" s="74"/>
      <c r="E35" s="74"/>
      <c r="F35" s="74"/>
      <c r="G35" s="76"/>
      <c r="H35" s="76"/>
      <c r="I35" s="76"/>
      <c r="J35" s="75"/>
      <c r="K35" s="75"/>
      <c r="L35" s="74"/>
      <c r="M35" s="75"/>
      <c r="N35" s="75"/>
      <c r="O35" s="75"/>
    </row>
    <row r="36" spans="2:54">
      <c r="B36" s="74"/>
      <c r="C36" s="75"/>
      <c r="D36" s="74"/>
      <c r="E36" s="74"/>
      <c r="F36" s="74"/>
      <c r="G36" s="76"/>
      <c r="H36" s="76"/>
      <c r="I36" s="76"/>
      <c r="J36" s="75"/>
      <c r="K36" s="75"/>
      <c r="L36" s="74"/>
      <c r="M36" s="75"/>
      <c r="N36" s="75"/>
      <c r="O36" s="75"/>
    </row>
    <row r="37" spans="2:54">
      <c r="B37" s="74"/>
      <c r="C37" s="75"/>
      <c r="D37" s="74"/>
      <c r="E37" s="74"/>
      <c r="F37" s="74"/>
      <c r="G37" s="76"/>
      <c r="H37" s="76"/>
      <c r="I37" s="76"/>
      <c r="J37" s="75"/>
      <c r="K37" s="75"/>
      <c r="L37" s="74"/>
      <c r="M37" s="75"/>
      <c r="N37" s="75"/>
      <c r="O37" s="75"/>
    </row>
    <row r="38" spans="2:54">
      <c r="B38" s="74"/>
      <c r="C38" s="75"/>
      <c r="D38" s="74"/>
      <c r="E38" s="74"/>
      <c r="F38" s="74"/>
      <c r="G38" s="76"/>
      <c r="H38" s="76"/>
      <c r="I38" s="76"/>
      <c r="J38" s="75"/>
      <c r="K38" s="75"/>
      <c r="L38" s="74"/>
      <c r="M38" s="75"/>
      <c r="N38" s="75"/>
      <c r="O38" s="75"/>
    </row>
    <row r="39" spans="2:54">
      <c r="B39" s="74"/>
      <c r="C39" s="75"/>
      <c r="D39" s="74"/>
      <c r="E39" s="74"/>
      <c r="F39" s="74"/>
      <c r="G39" s="76"/>
      <c r="H39" s="76"/>
      <c r="I39" s="76"/>
      <c r="J39" s="75"/>
      <c r="K39" s="75"/>
      <c r="L39" s="74"/>
      <c r="M39" s="75"/>
      <c r="N39" s="75"/>
      <c r="O39" s="75"/>
    </row>
    <row r="40" spans="2:54">
      <c r="B40" s="74"/>
      <c r="C40" s="75"/>
      <c r="D40" s="74"/>
      <c r="E40" s="74"/>
      <c r="F40" s="74"/>
      <c r="G40" s="76"/>
      <c r="H40" s="76"/>
      <c r="I40" s="76"/>
      <c r="J40" s="75"/>
      <c r="K40" s="75"/>
      <c r="L40" s="74"/>
      <c r="M40" s="75"/>
      <c r="N40" s="75"/>
      <c r="O40" s="75"/>
    </row>
    <row r="41" spans="2:54">
      <c r="B41" s="74"/>
      <c r="C41" s="75"/>
      <c r="D41" s="74"/>
      <c r="E41" s="74"/>
      <c r="F41" s="74"/>
      <c r="G41" s="76"/>
      <c r="H41" s="76"/>
      <c r="I41" s="76"/>
      <c r="J41" s="75"/>
      <c r="K41" s="75"/>
      <c r="L41" s="74"/>
      <c r="M41" s="75"/>
      <c r="N41" s="75"/>
      <c r="O41" s="75"/>
    </row>
    <row r="42" spans="2:54">
      <c r="B42" s="74"/>
      <c r="C42" s="75"/>
      <c r="D42" s="74"/>
      <c r="E42" s="74"/>
      <c r="F42" s="74"/>
      <c r="G42" s="76"/>
      <c r="H42" s="76"/>
      <c r="I42" s="76"/>
      <c r="J42" s="75"/>
      <c r="K42" s="75"/>
      <c r="L42" s="74"/>
      <c r="M42" s="75"/>
      <c r="N42" s="75"/>
      <c r="O42" s="75"/>
    </row>
    <row r="43" spans="2:54">
      <c r="B43" s="74"/>
      <c r="C43" s="75"/>
      <c r="D43" s="74"/>
      <c r="E43" s="74"/>
      <c r="F43" s="74"/>
      <c r="G43" s="76"/>
      <c r="H43" s="76"/>
      <c r="I43" s="76"/>
      <c r="J43" s="75"/>
      <c r="K43" s="75"/>
      <c r="L43" s="74"/>
      <c r="M43" s="75"/>
      <c r="N43" s="75"/>
      <c r="O43" s="75"/>
    </row>
    <row r="44" spans="2:54">
      <c r="B44" s="74"/>
      <c r="C44" s="75"/>
      <c r="D44" s="74"/>
      <c r="E44" s="74"/>
      <c r="F44" s="74"/>
      <c r="G44" s="76"/>
      <c r="H44" s="76"/>
      <c r="I44" s="76"/>
      <c r="J44" s="75"/>
      <c r="K44" s="75"/>
      <c r="L44" s="74"/>
      <c r="M44" s="75"/>
      <c r="N44" s="75"/>
      <c r="O44" s="75"/>
    </row>
    <row r="45" spans="2:54">
      <c r="B45" s="74"/>
      <c r="C45" s="75"/>
      <c r="D45" s="74"/>
      <c r="E45" s="74"/>
      <c r="F45" s="74"/>
      <c r="G45" s="76"/>
      <c r="H45" s="76"/>
      <c r="I45" s="76"/>
      <c r="J45" s="75"/>
      <c r="K45" s="75"/>
      <c r="L45" s="74"/>
      <c r="M45" s="75"/>
      <c r="N45" s="75"/>
      <c r="O45" s="75"/>
    </row>
    <row r="46" spans="2:54">
      <c r="B46" s="74"/>
      <c r="C46" s="75"/>
      <c r="D46" s="74"/>
      <c r="E46" s="74"/>
      <c r="F46" s="74"/>
      <c r="G46" s="76"/>
      <c r="H46" s="76"/>
      <c r="I46" s="76"/>
      <c r="J46" s="75"/>
      <c r="K46" s="75"/>
      <c r="L46" s="74"/>
      <c r="M46" s="75"/>
      <c r="N46" s="75"/>
      <c r="O46" s="75"/>
    </row>
    <row r="47" spans="2:54">
      <c r="B47" s="74"/>
      <c r="C47" s="75"/>
      <c r="D47" s="74"/>
      <c r="E47" s="74"/>
      <c r="F47" s="74"/>
      <c r="G47" s="76"/>
      <c r="H47" s="76"/>
      <c r="I47" s="76"/>
      <c r="J47" s="75"/>
      <c r="K47" s="75"/>
      <c r="L47" s="74"/>
      <c r="M47" s="75"/>
      <c r="N47" s="75"/>
      <c r="O47" s="75"/>
    </row>
    <row r="48" spans="2:54">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O860" s="75"/>
    </row>
    <row r="861" spans="2:15">
      <c r="O861" s="75"/>
    </row>
    <row r="862" spans="2:15">
      <c r="O862" s="75"/>
    </row>
    <row r="863" spans="2:15">
      <c r="O863" s="75"/>
    </row>
    <row r="864" spans="2:15">
      <c r="O864" s="75"/>
    </row>
    <row r="865" spans="15:15">
      <c r="O865" s="75"/>
    </row>
    <row r="866" spans="15:15">
      <c r="O866" s="75"/>
    </row>
    <row r="867" spans="15:15">
      <c r="O867" s="75"/>
    </row>
    <row r="868" spans="15:15">
      <c r="O868" s="75"/>
    </row>
    <row r="869" spans="15:15">
      <c r="O869" s="75"/>
    </row>
    <row r="870" spans="15:15">
      <c r="O870" s="75"/>
    </row>
    <row r="871" spans="15:15">
      <c r="O871" s="75"/>
    </row>
    <row r="872" spans="15:15">
      <c r="O872" s="75"/>
    </row>
    <row r="873" spans="15:15">
      <c r="O873" s="75"/>
    </row>
    <row r="874" spans="15:15">
      <c r="O874" s="75"/>
    </row>
    <row r="875" spans="15:15">
      <c r="O875" s="75"/>
    </row>
    <row r="876" spans="15:15">
      <c r="O876" s="75"/>
    </row>
    <row r="877" spans="15:15">
      <c r="O877" s="75"/>
    </row>
    <row r="878" spans="15:15">
      <c r="O878" s="75"/>
    </row>
    <row r="879" spans="15:15">
      <c r="O879" s="75"/>
    </row>
    <row r="880" spans="15:15">
      <c r="O880" s="75"/>
    </row>
    <row r="881" spans="15:15">
      <c r="O881" s="75"/>
    </row>
    <row r="882" spans="15:15">
      <c r="O882" s="75"/>
    </row>
    <row r="883" spans="15:15">
      <c r="O883" s="75"/>
    </row>
    <row r="884" spans="15:15">
      <c r="O884" s="75"/>
    </row>
    <row r="885" spans="15:15">
      <c r="O885" s="75"/>
    </row>
    <row r="886" spans="15:15">
      <c r="O886" s="75"/>
    </row>
    <row r="887" spans="15:15">
      <c r="O887" s="75"/>
    </row>
    <row r="888" spans="15:15">
      <c r="O888" s="75"/>
    </row>
    <row r="889" spans="15:15">
      <c r="O889" s="75"/>
    </row>
    <row r="890" spans="15:15">
      <c r="O890" s="75"/>
    </row>
    <row r="891" spans="15:15">
      <c r="O891" s="75"/>
    </row>
    <row r="892" spans="15:15">
      <c r="O892" s="75"/>
    </row>
    <row r="893" spans="15:15">
      <c r="O893" s="75"/>
    </row>
    <row r="894" spans="15:15">
      <c r="O894" s="75"/>
    </row>
    <row r="895" spans="15:15">
      <c r="O895" s="75"/>
    </row>
    <row r="896" spans="15:15">
      <c r="O896" s="75"/>
    </row>
    <row r="897" spans="15:15">
      <c r="O897" s="75"/>
    </row>
    <row r="898" spans="15:15">
      <c r="O898" s="75"/>
    </row>
    <row r="899" spans="15:15">
      <c r="O899" s="75"/>
    </row>
    <row r="900" spans="15:15">
      <c r="O900" s="75"/>
    </row>
    <row r="901" spans="15:15">
      <c r="O901" s="75"/>
    </row>
    <row r="902" spans="15:15">
      <c r="O902" s="75"/>
    </row>
    <row r="903" spans="15:15">
      <c r="O903" s="75"/>
    </row>
    <row r="904" spans="15:15">
      <c r="O904" s="75"/>
    </row>
  </sheetData>
  <sheetProtection selectLockedCells="1" selectUnlockedCells="1"/>
  <mergeCells count="6">
    <mergeCell ref="B6:H6"/>
    <mergeCell ref="B7:F7"/>
    <mergeCell ref="B8:F8"/>
    <mergeCell ref="C9:E9"/>
    <mergeCell ref="C11:F26"/>
    <mergeCell ref="H11:K26"/>
  </mergeCells>
  <pageMargins left="0.24" right="0.34" top="0.38" bottom="0.77" header="0.3" footer="0.14000000000000001"/>
  <pageSetup paperSize="9" scale="78" fitToHeight="0" orientation="landscape" horizontalDpi="1200" verticalDpi="1200" r:id="rId1"/>
  <headerFooter>
    <oddFooter>&amp;L&amp;"-,Italic"&amp;10External Relations Report - Digital
Printed &amp;D, &amp;T&amp;C&amp;10Page &amp;P of &amp;N&amp;R&amp;G</oddFooter>
  </headerFooter>
  <drawing r:id="rId2"/>
  <legacyDrawing r:id="rId3"/>
  <legacyDrawingHF r:id="rId4"/>
  <controls>
    <mc:AlternateContent xmlns:mc="http://schemas.openxmlformats.org/markup-compatibility/2006">
      <mc:Choice Requires="x14">
        <control shapeId="3077" r:id="rId5" name="cmbMonth">
          <controlPr defaultSize="0" autoLine="0" r:id="rId6">
            <anchor>
              <from>
                <xdr:col>1</xdr:col>
                <xdr:colOff>142875</xdr:colOff>
                <xdr:row>3</xdr:row>
                <xdr:rowOff>85725</xdr:rowOff>
              </from>
              <to>
                <xdr:col>2</xdr:col>
                <xdr:colOff>809625</xdr:colOff>
                <xdr:row>3</xdr:row>
                <xdr:rowOff>304800</xdr:rowOff>
              </to>
            </anchor>
          </controlPr>
        </control>
      </mc:Choice>
      <mc:Fallback>
        <control shapeId="3077" r:id="rId5" name="cmbMonth"/>
      </mc:Fallback>
    </mc:AlternateContent>
    <mc:AlternateContent xmlns:mc="http://schemas.openxmlformats.org/markup-compatibility/2006">
      <mc:Choice Requires="x14">
        <control shapeId="3078" r:id="rId7" name="cmbYear">
          <controlPr defaultSize="0" autoLine="0" autoPict="0" r:id="rId8">
            <anchor>
              <from>
                <xdr:col>2</xdr:col>
                <xdr:colOff>904875</xdr:colOff>
                <xdr:row>3</xdr:row>
                <xdr:rowOff>85725</xdr:rowOff>
              </from>
              <to>
                <xdr:col>3</xdr:col>
                <xdr:colOff>866775</xdr:colOff>
                <xdr:row>3</xdr:row>
                <xdr:rowOff>304800</xdr:rowOff>
              </to>
            </anchor>
          </controlPr>
        </control>
      </mc:Choice>
      <mc:Fallback>
        <control shapeId="3078" r:id="rId7" name="cmbYea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9DDC9-D46C-4D6F-9A27-2EE62523C922}">
  <sheetPr codeName="Sheet24">
    <tabColor theme="7" tint="0.79998168889431442"/>
    <pageSetUpPr fitToPage="1"/>
  </sheetPr>
  <dimension ref="A1:AD902"/>
  <sheetViews>
    <sheetView showGridLines="0" zoomScale="85" zoomScaleNormal="85" workbookViewId="0">
      <pane ySplit="8" topLeftCell="A21" activePane="bottomLeft" state="frozen"/>
      <selection pane="bottomLeft"/>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AA1"/>
    </row>
    <row r="2" spans="1:30" ht="30" customHeight="1">
      <c r="A2" s="111"/>
      <c r="B2" s="112"/>
      <c r="C2" s="113"/>
      <c r="D2" s="114"/>
      <c r="E2" s="114"/>
      <c r="F2" s="114"/>
      <c r="G2" s="115"/>
      <c r="H2" s="115"/>
      <c r="I2" s="115"/>
      <c r="J2" s="114"/>
      <c r="K2" s="114"/>
      <c r="L2" s="25"/>
      <c r="M2" s="25"/>
      <c r="N2" s="25"/>
      <c r="O2" s="25"/>
      <c r="P2" s="25"/>
      <c r="W2" s="3"/>
      <c r="AA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c r="B5" s="74"/>
      <c r="C5" s="75"/>
      <c r="D5" s="74"/>
      <c r="E5" s="74"/>
      <c r="F5" s="74"/>
      <c r="G5" s="76"/>
      <c r="H5" s="76"/>
      <c r="I5" s="76"/>
      <c r="J5" s="75"/>
      <c r="K5" s="75"/>
      <c r="L5" s="74"/>
      <c r="M5" s="75"/>
      <c r="N5" s="75"/>
      <c r="O5" s="75"/>
    </row>
    <row r="6" spans="1:30" ht="33" customHeight="1">
      <c r="B6" s="403" t="s">
        <v>1175</v>
      </c>
      <c r="C6" s="403"/>
      <c r="D6" s="403"/>
      <c r="E6" s="403"/>
      <c r="F6" s="403"/>
      <c r="G6" s="403"/>
      <c r="H6" s="403"/>
      <c r="I6" s="76"/>
      <c r="J6" s="75"/>
      <c r="K6" s="75"/>
      <c r="L6" s="74"/>
      <c r="M6" s="75"/>
      <c r="N6" s="75"/>
      <c r="O6" s="75"/>
    </row>
    <row r="7" spans="1:30" ht="21.95" customHeight="1">
      <c r="B7" s="404" t="s">
        <v>1256</v>
      </c>
      <c r="C7" s="404"/>
      <c r="D7" s="404"/>
      <c r="E7" s="404"/>
      <c r="F7" s="404"/>
      <c r="G7" s="95"/>
      <c r="H7" s="95"/>
      <c r="I7" s="76"/>
      <c r="J7" s="75"/>
      <c r="K7" s="75"/>
      <c r="L7" s="74"/>
      <c r="M7" s="75"/>
      <c r="N7" s="75"/>
      <c r="O7" s="75"/>
    </row>
    <row r="8" spans="1:30" ht="60" customHeight="1">
      <c r="B8" s="413"/>
      <c r="C8" s="414"/>
      <c r="D8" s="414"/>
      <c r="E8" s="414"/>
      <c r="F8" s="414"/>
      <c r="G8" s="77"/>
      <c r="H8" s="77"/>
      <c r="I8" s="76"/>
      <c r="J8" s="75"/>
      <c r="K8" s="75"/>
      <c r="L8" s="74"/>
      <c r="M8" s="75"/>
      <c r="N8" s="75"/>
      <c r="O8" s="75"/>
    </row>
    <row r="9" spans="1:30" ht="26.45" customHeight="1">
      <c r="B9" s="415" t="s">
        <v>1187</v>
      </c>
      <c r="C9" s="415"/>
      <c r="D9" s="415"/>
      <c r="E9" s="415"/>
      <c r="F9" s="415"/>
      <c r="G9" s="76"/>
      <c r="H9" s="76"/>
      <c r="I9" s="76"/>
      <c r="J9" s="75"/>
      <c r="K9" s="75"/>
      <c r="L9" s="74"/>
      <c r="M9" s="75"/>
      <c r="N9" s="75"/>
      <c r="O9" s="75"/>
    </row>
    <row r="10" spans="1:30" ht="17.45" customHeight="1">
      <c r="B10" s="410" t="s">
        <v>1188</v>
      </c>
      <c r="C10" s="408"/>
      <c r="D10" s="127" t="s">
        <v>1189</v>
      </c>
      <c r="E10" s="408"/>
      <c r="F10" s="127" t="s">
        <v>1189</v>
      </c>
      <c r="G10" s="408"/>
      <c r="H10" s="76"/>
      <c r="I10" s="76"/>
      <c r="J10" s="75"/>
      <c r="K10" s="75"/>
      <c r="L10" s="74"/>
      <c r="M10" s="75"/>
      <c r="N10" s="75"/>
      <c r="O10" s="75"/>
    </row>
    <row r="11" spans="1:30" ht="19.5" customHeight="1">
      <c r="B11" s="410"/>
      <c r="C11" s="408"/>
      <c r="D11" s="128"/>
      <c r="E11" s="408"/>
      <c r="F11" s="128"/>
      <c r="G11" s="408"/>
      <c r="H11" s="76"/>
      <c r="I11" s="76"/>
      <c r="J11" s="75"/>
      <c r="K11" s="75"/>
      <c r="L11" s="74"/>
      <c r="M11" s="75"/>
      <c r="N11" s="75"/>
      <c r="O11" s="75"/>
    </row>
    <row r="12" spans="1:30" ht="30" customHeight="1">
      <c r="B12" s="129" t="s">
        <v>1190</v>
      </c>
      <c r="C12" s="130"/>
      <c r="D12" s="131" t="str">
        <f>IF(C12=0,"N/A",IF(E12=0,"N/A",(C12-E12)/E12))</f>
        <v>N/A</v>
      </c>
      <c r="E12" s="132"/>
      <c r="F12" s="131" t="str">
        <f>IF(C12=0,"N/A",IF(G12=0,"N/A",(C12-G12)/G12))</f>
        <v>N/A</v>
      </c>
      <c r="G12" s="132"/>
      <c r="H12" s="76"/>
      <c r="I12" s="76"/>
      <c r="J12" s="75"/>
      <c r="K12" s="75"/>
      <c r="L12" s="74"/>
      <c r="M12" s="75"/>
      <c r="N12" s="75"/>
      <c r="O12" s="75"/>
    </row>
    <row r="13" spans="1:30" ht="30" customHeight="1">
      <c r="B13" s="133" t="s">
        <v>1191</v>
      </c>
      <c r="C13" s="134"/>
      <c r="D13" s="135" t="str">
        <f>IF(C13=0,"N/A",IF(E13=0,"N/A",(C13-E13)/E13))</f>
        <v>N/A</v>
      </c>
      <c r="E13" s="136"/>
      <c r="F13" s="135" t="str">
        <f>IF(C13=0,"N/A",IF(G13=0,"N/A",(C13-G13)/G13))</f>
        <v>N/A</v>
      </c>
      <c r="G13" s="136"/>
      <c r="H13" s="76"/>
      <c r="I13" s="76"/>
      <c r="J13" s="75"/>
      <c r="K13" s="75"/>
      <c r="L13" s="74"/>
      <c r="M13" s="75"/>
      <c r="N13" s="75"/>
      <c r="O13" s="75"/>
    </row>
    <row r="14" spans="1:30" ht="30" customHeight="1">
      <c r="B14" s="129" t="s">
        <v>1192</v>
      </c>
      <c r="C14" s="130"/>
      <c r="D14" s="131" t="str">
        <f>IF(C14=0,"N/A",IF(E14=0,"N/A",(C14-E14)/E14))</f>
        <v>N/A</v>
      </c>
      <c r="E14" s="132"/>
      <c r="F14" s="131" t="str">
        <f>IF(C14=0,"N/A",IF(G14=0,"N/A",(C14-G14)/G14))</f>
        <v>N/A</v>
      </c>
      <c r="G14" s="132"/>
      <c r="H14" s="76"/>
      <c r="I14" s="76"/>
      <c r="J14" s="75"/>
      <c r="K14" s="75"/>
      <c r="L14" s="74"/>
      <c r="M14" s="75"/>
      <c r="N14" s="75"/>
      <c r="O14" s="75"/>
    </row>
    <row r="15" spans="1:30" ht="30" customHeight="1">
      <c r="B15" s="133" t="s">
        <v>1193</v>
      </c>
      <c r="C15" s="137"/>
      <c r="D15" s="135" t="str">
        <f>IF(C15=0,"N/A",IF(E15=0,"N/A",(C15-E15)/E15))</f>
        <v>N/A</v>
      </c>
      <c r="E15" s="138"/>
      <c r="F15" s="135" t="str">
        <f>IF(C15=0,"N/A",IF(G15=0,"N/A",(C15-G15)/G15))</f>
        <v>N/A</v>
      </c>
      <c r="G15" s="139"/>
      <c r="H15" s="76"/>
      <c r="I15" s="76"/>
      <c r="J15" s="75"/>
      <c r="K15" s="75"/>
      <c r="L15" s="74"/>
      <c r="M15" s="75"/>
      <c r="N15" s="75"/>
      <c r="O15" s="75"/>
    </row>
    <row r="16" spans="1:30" ht="30.95" customHeight="1">
      <c r="B16" s="133"/>
      <c r="C16" s="75"/>
      <c r="D16" s="74"/>
      <c r="E16" s="74"/>
      <c r="F16" s="74"/>
      <c r="G16" s="76"/>
      <c r="H16" s="76"/>
      <c r="I16" s="76"/>
      <c r="J16" s="75"/>
      <c r="K16" s="75"/>
      <c r="L16" s="74"/>
      <c r="M16" s="75"/>
      <c r="N16" s="75"/>
      <c r="O16" s="75"/>
    </row>
    <row r="17" spans="2:30" ht="24.95" customHeight="1">
      <c r="B17" s="411" t="s">
        <v>1194</v>
      </c>
      <c r="C17" s="411"/>
      <c r="D17" s="75"/>
      <c r="E17" s="75"/>
      <c r="F17" s="75"/>
      <c r="G17" s="75"/>
      <c r="H17" s="75"/>
      <c r="I17" s="412"/>
      <c r="J17" s="412"/>
      <c r="K17" s="140"/>
      <c r="L17" s="140"/>
      <c r="M17" s="141"/>
      <c r="N17" s="141"/>
      <c r="U17" s="73"/>
      <c r="W17" s="3"/>
      <c r="Y17" s="73"/>
      <c r="Z17" s="73"/>
      <c r="AC17" s="3"/>
      <c r="AD17" s="3"/>
    </row>
    <row r="18" spans="2:30" ht="24.95" customHeight="1">
      <c r="B18" s="409" t="s">
        <v>1195</v>
      </c>
      <c r="C18" s="409"/>
      <c r="D18" s="75"/>
      <c r="E18" s="75"/>
      <c r="F18" s="75"/>
      <c r="G18" s="75"/>
      <c r="H18" s="75"/>
      <c r="I18" s="3"/>
      <c r="L18" s="3"/>
      <c r="U18" s="73"/>
      <c r="W18" s="3"/>
      <c r="Y18" s="73"/>
      <c r="Z18" s="73"/>
      <c r="AC18" s="3"/>
      <c r="AD18" s="3"/>
    </row>
    <row r="19" spans="2:30" s="85" customFormat="1" ht="18" customHeight="1">
      <c r="B19" s="410" t="s">
        <v>1188</v>
      </c>
      <c r="C19" s="408"/>
      <c r="D19" s="127" t="s">
        <v>1189</v>
      </c>
      <c r="E19" s="408"/>
      <c r="F19" s="127" t="s">
        <v>1189</v>
      </c>
      <c r="G19" s="408"/>
      <c r="H19" s="142"/>
      <c r="U19" s="86"/>
      <c r="Y19" s="86"/>
      <c r="Z19" s="86"/>
      <c r="AA19" s="86"/>
      <c r="AB19" s="86"/>
    </row>
    <row r="20" spans="2:30" ht="19.5" customHeight="1">
      <c r="B20" s="410"/>
      <c r="C20" s="408"/>
      <c r="D20" s="128"/>
      <c r="E20" s="408"/>
      <c r="F20" s="128"/>
      <c r="G20" s="408"/>
      <c r="H20" s="142"/>
      <c r="I20" s="3"/>
      <c r="L20" s="3"/>
      <c r="U20" s="73"/>
      <c r="W20" s="3"/>
      <c r="Y20" s="73"/>
      <c r="Z20" s="73"/>
      <c r="AC20" s="3"/>
      <c r="AD20" s="3"/>
    </row>
    <row r="21" spans="2:30" ht="30" customHeight="1">
      <c r="B21" s="129" t="s">
        <v>467</v>
      </c>
      <c r="C21" s="130"/>
      <c r="D21" s="131" t="str">
        <f>IF(C21=0,"N/A",IF(E21=0,"N/A",(C21-E21)/E21))</f>
        <v>N/A</v>
      </c>
      <c r="E21" s="132"/>
      <c r="F21" s="131" t="str">
        <f>IF(C21=0,"N/A",IF(G21=0,"N/A",(C21-G21)/G21))</f>
        <v>N/A</v>
      </c>
      <c r="G21" s="132"/>
      <c r="H21" s="3"/>
      <c r="I21" s="3"/>
      <c r="L21" s="3"/>
      <c r="U21" s="73"/>
      <c r="W21" s="3"/>
      <c r="Y21" s="73"/>
      <c r="Z21" s="73"/>
      <c r="AC21" s="3"/>
      <c r="AD21" s="3"/>
    </row>
    <row r="22" spans="2:30" ht="30" customHeight="1">
      <c r="B22" s="133" t="s">
        <v>469</v>
      </c>
      <c r="C22" s="134"/>
      <c r="D22" s="135" t="str">
        <f>IF(C22=0,"N/A",IF(E22=0,"N/A",(C22-E22)/E22))</f>
        <v>N/A</v>
      </c>
      <c r="E22" s="136"/>
      <c r="F22" s="135" t="str">
        <f>IF(C22=0,"N/A",IF(G22=0,"N/A",(C22-G22)/G22))</f>
        <v>N/A</v>
      </c>
      <c r="G22" s="136"/>
      <c r="H22" s="3"/>
      <c r="I22" s="3"/>
      <c r="L22" s="3"/>
      <c r="U22" s="73"/>
      <c r="W22" s="3"/>
      <c r="Y22" s="73"/>
      <c r="Z22" s="73"/>
      <c r="AC22" s="3"/>
      <c r="AD22" s="3"/>
    </row>
    <row r="23" spans="2:30" ht="30" customHeight="1">
      <c r="B23" s="129" t="s">
        <v>465</v>
      </c>
      <c r="C23" s="130"/>
      <c r="D23" s="131" t="str">
        <f>IF(C23=0,"N/A",IF(E23=0,"N/A",(C23-E23)/E23))</f>
        <v>N/A</v>
      </c>
      <c r="E23" s="132"/>
      <c r="F23" s="131" t="str">
        <f>IF(C23=0,"N/A",IF(G23=0,"N/A",(C23-G23)/G23))</f>
        <v>N/A</v>
      </c>
      <c r="G23" s="132"/>
      <c r="H23" s="3"/>
      <c r="I23" s="3"/>
      <c r="L23" s="3"/>
      <c r="U23" s="73"/>
      <c r="W23" s="3"/>
      <c r="Y23" s="73"/>
      <c r="Z23" s="73"/>
      <c r="AC23" s="3"/>
      <c r="AD23" s="3"/>
    </row>
    <row r="24" spans="2:30" ht="30" customHeight="1">
      <c r="B24" s="133" t="s">
        <v>468</v>
      </c>
      <c r="C24" s="134"/>
      <c r="D24" s="135" t="str">
        <f>IF(C24=0,"N/A",IF(E24=0,"N/A",(C24-E24)/E24))</f>
        <v>N/A</v>
      </c>
      <c r="E24" s="136"/>
      <c r="F24" s="135" t="str">
        <f>IF(C24=0,"N/A",IF(G24=0,"N/A",(C24-G24)/G24))</f>
        <v>N/A</v>
      </c>
      <c r="G24" s="136"/>
      <c r="H24" s="3"/>
      <c r="I24" s="3"/>
      <c r="L24" s="3"/>
      <c r="U24" s="73"/>
      <c r="W24" s="3"/>
      <c r="Y24" s="73"/>
      <c r="Z24" s="73"/>
      <c r="AC24" s="3"/>
      <c r="AD24" s="3"/>
    </row>
    <row r="25" spans="2:30" ht="30" customHeight="1">
      <c r="B25" s="129" t="s">
        <v>466</v>
      </c>
      <c r="C25" s="130"/>
      <c r="D25" s="131" t="str">
        <f>IF(C25=0,"N/A",IF(E25=0,"N/A",(C25-E25)/E25))</f>
        <v>N/A</v>
      </c>
      <c r="E25" s="132"/>
      <c r="F25" s="131" t="str">
        <f>IF(C25=0,"N/A",IF(G25=0,"N/A",(C25-G25)/G25))</f>
        <v>N/A</v>
      </c>
      <c r="G25" s="132"/>
      <c r="H25" s="3"/>
      <c r="I25" s="3"/>
      <c r="L25" s="3"/>
      <c r="U25" s="73"/>
      <c r="W25" s="3"/>
      <c r="Y25" s="73"/>
      <c r="Z25" s="73"/>
      <c r="AC25" s="3"/>
      <c r="AD25" s="3"/>
    </row>
    <row r="26" spans="2:30" ht="31.5" customHeight="1">
      <c r="B26" s="143"/>
      <c r="C26" s="75"/>
      <c r="D26" s="74"/>
      <c r="E26" s="74"/>
      <c r="F26" s="76"/>
      <c r="G26" s="76"/>
      <c r="H26" s="75"/>
      <c r="I26" s="75"/>
      <c r="J26" s="74"/>
      <c r="K26" s="75"/>
      <c r="L26" s="75"/>
      <c r="M26" s="75"/>
      <c r="U26" s="73"/>
      <c r="W26" s="3"/>
      <c r="Y26" s="73"/>
      <c r="Z26" s="73"/>
      <c r="AC26" s="3"/>
      <c r="AD26" s="3"/>
    </row>
    <row r="27" spans="2:30" ht="24.95" customHeight="1">
      <c r="B27" s="409" t="s">
        <v>1196</v>
      </c>
      <c r="C27" s="409"/>
      <c r="D27" s="75"/>
      <c r="E27" s="75"/>
      <c r="F27" s="75"/>
      <c r="G27" s="75"/>
      <c r="H27" s="75"/>
      <c r="I27" s="409" t="s">
        <v>1993</v>
      </c>
      <c r="J27" s="409"/>
      <c r="K27" s="75"/>
      <c r="L27" s="75"/>
      <c r="M27" s="75"/>
      <c r="N27" s="75"/>
      <c r="O27" s="73"/>
      <c r="S27" s="73"/>
      <c r="T27" s="73"/>
      <c r="U27" s="73"/>
      <c r="V27" s="73"/>
      <c r="W27" s="3"/>
      <c r="AA27" s="3"/>
      <c r="AB27" s="3"/>
      <c r="AC27" s="3"/>
      <c r="AD27" s="3"/>
    </row>
    <row r="28" spans="2:30" s="85" customFormat="1" ht="18" customHeight="1">
      <c r="B28" s="410" t="s">
        <v>1188</v>
      </c>
      <c r="C28" s="408"/>
      <c r="D28" s="127" t="s">
        <v>1189</v>
      </c>
      <c r="E28" s="408"/>
      <c r="F28" s="127" t="s">
        <v>1189</v>
      </c>
      <c r="G28" s="408"/>
      <c r="H28" s="142"/>
      <c r="I28" s="410" t="s">
        <v>1188</v>
      </c>
      <c r="J28" s="408"/>
      <c r="K28" s="127" t="s">
        <v>1189</v>
      </c>
      <c r="L28" s="408"/>
      <c r="M28" s="127" t="s">
        <v>1189</v>
      </c>
      <c r="N28" s="408"/>
      <c r="O28" s="86"/>
      <c r="S28" s="86"/>
      <c r="T28" s="86"/>
      <c r="U28" s="86"/>
      <c r="V28" s="86"/>
    </row>
    <row r="29" spans="2:30" ht="19.5" customHeight="1">
      <c r="B29" s="410"/>
      <c r="C29" s="408"/>
      <c r="D29" s="128"/>
      <c r="E29" s="408"/>
      <c r="F29" s="128"/>
      <c r="G29" s="408"/>
      <c r="H29" s="142"/>
      <c r="I29" s="410"/>
      <c r="J29" s="408"/>
      <c r="K29" s="128"/>
      <c r="L29" s="408"/>
      <c r="M29" s="128"/>
      <c r="N29" s="408"/>
      <c r="O29" s="73"/>
      <c r="S29" s="73"/>
      <c r="T29" s="73"/>
      <c r="U29" s="73"/>
      <c r="V29" s="73"/>
      <c r="W29" s="3"/>
      <c r="AA29" s="3"/>
      <c r="AB29" s="3"/>
      <c r="AC29" s="3"/>
      <c r="AD29" s="3"/>
    </row>
    <row r="30" spans="2:30" ht="30" customHeight="1">
      <c r="B30" s="129" t="s">
        <v>467</v>
      </c>
      <c r="C30" s="144"/>
      <c r="D30" s="131" t="str">
        <f>IF(C30=0,"N/A",IF(E30=0,"N/A",(C30-E30)/E30))</f>
        <v>N/A</v>
      </c>
      <c r="E30" s="145"/>
      <c r="F30" s="131" t="str">
        <f>IF(C30=0,"N/A",IF(G30=0,"N/A",(C30-G30)/G30))</f>
        <v>N/A</v>
      </c>
      <c r="G30" s="145"/>
      <c r="H30" s="3"/>
      <c r="I30" s="129" t="s">
        <v>467</v>
      </c>
      <c r="J30" s="130"/>
      <c r="K30" s="131" t="str">
        <f>IF(J30=0,"N/A",IF(L30=0,"N/A",(J30-L30)/L30))</f>
        <v>N/A</v>
      </c>
      <c r="L30" s="132"/>
      <c r="M30" s="131" t="str">
        <f>IF(J30=0,"N/A",IF(N30=0,"N/A",(J30-N30)/N30))</f>
        <v>N/A</v>
      </c>
      <c r="N30" s="132"/>
      <c r="O30" s="73"/>
      <c r="S30" s="73"/>
      <c r="T30" s="73"/>
      <c r="U30" s="73"/>
      <c r="V30" s="73"/>
      <c r="W30" s="3"/>
      <c r="AA30" s="3"/>
      <c r="AB30" s="3"/>
      <c r="AC30" s="3"/>
      <c r="AD30" s="3"/>
    </row>
    <row r="31" spans="2:30" ht="30" customHeight="1">
      <c r="B31" s="133" t="s">
        <v>469</v>
      </c>
      <c r="C31" s="146"/>
      <c r="D31" s="135" t="str">
        <f>IF(C31=0,"N/A",IF(E31=0,"N/A",(C31-E31)/E31))</f>
        <v>N/A</v>
      </c>
      <c r="E31" s="147"/>
      <c r="F31" s="135" t="str">
        <f>IF(C31=0,"N/A",IF(G31=0,"N/A",(C31-G31)/G31))</f>
        <v>N/A</v>
      </c>
      <c r="G31" s="147"/>
      <c r="H31" s="3"/>
      <c r="I31" s="133" t="s">
        <v>469</v>
      </c>
      <c r="J31" s="134"/>
      <c r="K31" s="135" t="str">
        <f>IF(J31=0,"N/A",IF(L31=0,"N/A",(J31-L31)/L31))</f>
        <v>N/A</v>
      </c>
      <c r="L31" s="136"/>
      <c r="M31" s="135" t="str">
        <f>IF(J31=0,"N/A",IF(N31=0,"N/A",(J31-N31)/N31))</f>
        <v>N/A</v>
      </c>
      <c r="N31" s="136"/>
      <c r="O31" s="73"/>
      <c r="S31" s="73"/>
      <c r="T31" s="73"/>
      <c r="U31" s="73"/>
      <c r="V31" s="73"/>
      <c r="W31" s="3"/>
      <c r="AA31" s="3"/>
      <c r="AB31" s="3"/>
      <c r="AC31" s="3"/>
      <c r="AD31" s="3"/>
    </row>
    <row r="32" spans="2:30" ht="30" customHeight="1">
      <c r="B32" s="129" t="s">
        <v>465</v>
      </c>
      <c r="C32" s="144"/>
      <c r="D32" s="131" t="str">
        <f>IF(C32=0,"N/A",IF(E32=0,"N/A",(C32-E32)/E32))</f>
        <v>N/A</v>
      </c>
      <c r="E32" s="145"/>
      <c r="F32" s="131" t="str">
        <f>IF(C32=0,"N/A",IF(G32=0,"N/A",(C32-G32)/G32))</f>
        <v>N/A</v>
      </c>
      <c r="G32" s="145"/>
      <c r="H32" s="3"/>
      <c r="I32" s="129" t="s">
        <v>465</v>
      </c>
      <c r="J32" s="130"/>
      <c r="K32" s="131" t="str">
        <f>IF(J32=0,"N/A",IF(L32=0,"N/A",(J32-L32)/L32))</f>
        <v>N/A</v>
      </c>
      <c r="L32" s="132"/>
      <c r="M32" s="131" t="str">
        <f>IF(J32=0,"N/A",IF(N32=0,"N/A",(J32-N32)/N32))</f>
        <v>N/A</v>
      </c>
      <c r="N32" s="132"/>
      <c r="O32" s="73"/>
      <c r="S32" s="73"/>
      <c r="T32" s="73"/>
      <c r="U32" s="73"/>
      <c r="V32" s="73"/>
      <c r="W32" s="3"/>
      <c r="AA32" s="3"/>
      <c r="AB32" s="3"/>
      <c r="AC32" s="3"/>
      <c r="AD32" s="3"/>
    </row>
    <row r="33" spans="2:30" ht="30" customHeight="1">
      <c r="B33" s="133" t="s">
        <v>468</v>
      </c>
      <c r="C33" s="146"/>
      <c r="D33" s="135" t="str">
        <f>IF(C33=0,"N/A",IF(E33=0,"N/A",(C33-E33)/E33))</f>
        <v>N/A</v>
      </c>
      <c r="E33" s="147"/>
      <c r="F33" s="135" t="str">
        <f>IF(C33=0,"N/A",IF(G33=0,"N/A",(C33-G33)/G33))</f>
        <v>N/A</v>
      </c>
      <c r="G33" s="147"/>
      <c r="H33" s="3"/>
      <c r="I33" s="133" t="s">
        <v>468</v>
      </c>
      <c r="J33" s="134"/>
      <c r="K33" s="135" t="str">
        <f>IF(J33=0,"N/A",IF(L33=0,"N/A",(J33-L33)/L33))</f>
        <v>N/A</v>
      </c>
      <c r="L33" s="136"/>
      <c r="M33" s="135" t="str">
        <f>IF(J33=0,"N/A",IF(N33=0,"N/A",(J33-N33)/N33))</f>
        <v>N/A</v>
      </c>
      <c r="N33" s="136"/>
      <c r="O33" s="73"/>
      <c r="S33" s="73"/>
      <c r="T33" s="73"/>
      <c r="U33" s="73"/>
      <c r="V33" s="73"/>
      <c r="W33" s="3"/>
      <c r="AA33" s="3"/>
      <c r="AB33" s="3"/>
      <c r="AC33" s="3"/>
      <c r="AD33" s="3"/>
    </row>
    <row r="34" spans="2:30" ht="30" customHeight="1">
      <c r="B34" s="129" t="s">
        <v>466</v>
      </c>
      <c r="C34" s="144"/>
      <c r="D34" s="131" t="str">
        <f>IF(C34=0,"N/A",IF(E34=0,"N/A",(C34-E34)/E34))</f>
        <v>N/A</v>
      </c>
      <c r="E34" s="145"/>
      <c r="F34" s="131" t="str">
        <f>IF(C34=0,"N/A",IF(G34=0,"N/A",(C34-G34)/G34))</f>
        <v>N/A</v>
      </c>
      <c r="G34" s="145"/>
      <c r="H34" s="3"/>
      <c r="I34" s="129" t="s">
        <v>466</v>
      </c>
      <c r="J34" s="130"/>
      <c r="K34" s="131" t="str">
        <f>IF(J34=0,"N/A",IF(L34=0,"N/A",(J34-L34)/L34))</f>
        <v>N/A</v>
      </c>
      <c r="L34" s="132"/>
      <c r="M34" s="131" t="str">
        <f>IF(J34=0,"N/A",IF(N34=0,"N/A",(J34-N34)/N34))</f>
        <v>N/A</v>
      </c>
      <c r="N34" s="132"/>
      <c r="O34" s="73"/>
      <c r="S34" s="73"/>
      <c r="T34" s="73"/>
      <c r="U34" s="73"/>
      <c r="V34" s="73"/>
      <c r="W34" s="3"/>
      <c r="AA34" s="3"/>
      <c r="AB34" s="3"/>
      <c r="AC34" s="3"/>
      <c r="AD34" s="3"/>
    </row>
    <row r="35" spans="2:30" ht="27.95" customHeight="1">
      <c r="B35" s="74"/>
      <c r="C35" s="75"/>
      <c r="D35" s="74"/>
      <c r="E35" s="74"/>
      <c r="F35" s="74"/>
      <c r="G35" s="76"/>
      <c r="H35" s="76"/>
      <c r="I35" s="76"/>
      <c r="J35" s="75"/>
      <c r="K35" s="75"/>
      <c r="L35" s="74"/>
      <c r="M35" s="75"/>
      <c r="N35" s="75"/>
      <c r="O35" s="75"/>
    </row>
    <row r="36" spans="2:30">
      <c r="B36" s="74"/>
      <c r="C36" s="75"/>
      <c r="D36" s="74"/>
      <c r="E36" s="74"/>
      <c r="F36" s="74"/>
      <c r="G36" s="76"/>
      <c r="H36" s="76"/>
      <c r="I36" s="76"/>
      <c r="J36" s="75"/>
      <c r="K36" s="75"/>
      <c r="L36" s="74"/>
      <c r="M36" s="75"/>
      <c r="N36" s="75"/>
      <c r="O36" s="75"/>
    </row>
    <row r="37" spans="2:30">
      <c r="B37" s="74"/>
      <c r="C37" s="239"/>
      <c r="D37" s="74"/>
      <c r="E37" s="240"/>
      <c r="F37" s="74"/>
      <c r="G37" s="76"/>
      <c r="H37" s="76"/>
      <c r="I37" s="76"/>
      <c r="J37" s="75"/>
      <c r="K37" s="75"/>
      <c r="L37" s="74"/>
      <c r="M37" s="75"/>
      <c r="N37" s="75"/>
      <c r="O37" s="75"/>
    </row>
    <row r="38" spans="2:30">
      <c r="B38" s="74"/>
      <c r="C38" s="75"/>
      <c r="D38" s="240"/>
      <c r="E38" s="74"/>
      <c r="F38" s="240"/>
      <c r="G38" s="76"/>
      <c r="H38" s="76"/>
      <c r="I38" s="76"/>
      <c r="J38" s="75"/>
      <c r="K38" s="75"/>
      <c r="L38" s="74"/>
      <c r="M38" s="75"/>
      <c r="N38" s="75"/>
      <c r="O38" s="75"/>
    </row>
    <row r="39" spans="2:30">
      <c r="B39" s="74"/>
      <c r="C39" s="75"/>
      <c r="D39" s="74"/>
      <c r="E39" s="74"/>
      <c r="F39" s="74"/>
      <c r="G39" s="76"/>
      <c r="H39" s="76"/>
      <c r="I39" s="76"/>
      <c r="J39" s="75"/>
      <c r="K39" s="75"/>
      <c r="L39" s="74"/>
      <c r="M39" s="75"/>
      <c r="N39" s="75"/>
      <c r="O39" s="75"/>
    </row>
    <row r="40" spans="2:30">
      <c r="B40" s="74"/>
      <c r="C40" s="75"/>
      <c r="D40" s="74"/>
      <c r="E40" s="74"/>
      <c r="F40" s="74"/>
      <c r="G40" s="76"/>
      <c r="H40" s="76"/>
      <c r="I40" s="76"/>
      <c r="J40" s="75"/>
      <c r="K40" s="75"/>
      <c r="L40" s="74"/>
      <c r="M40" s="75"/>
      <c r="N40" s="75"/>
      <c r="O40" s="75"/>
    </row>
    <row r="41" spans="2:30">
      <c r="B41" s="74"/>
      <c r="C41" s="75"/>
      <c r="D41" s="74"/>
      <c r="E41" s="74"/>
      <c r="F41" s="74"/>
      <c r="G41" s="76"/>
      <c r="H41" s="76"/>
      <c r="I41" s="76"/>
      <c r="J41" s="75"/>
      <c r="K41" s="75"/>
      <c r="L41" s="74"/>
      <c r="M41" s="75"/>
      <c r="N41" s="75"/>
      <c r="O41" s="75"/>
    </row>
    <row r="42" spans="2:30">
      <c r="B42" s="74"/>
      <c r="C42" s="75"/>
      <c r="D42" s="74"/>
      <c r="E42" s="74"/>
      <c r="F42" s="74"/>
      <c r="G42" s="76"/>
      <c r="H42" s="76"/>
      <c r="I42" s="76"/>
      <c r="J42" s="75"/>
      <c r="K42" s="75"/>
      <c r="L42" s="74"/>
      <c r="M42" s="75"/>
      <c r="N42" s="75"/>
      <c r="O42" s="75"/>
    </row>
    <row r="43" spans="2:30">
      <c r="B43" s="74"/>
      <c r="C43" s="75"/>
      <c r="D43" s="74"/>
      <c r="E43" s="74"/>
      <c r="F43" s="74"/>
      <c r="G43" s="76"/>
      <c r="H43" s="76"/>
      <c r="I43" s="76"/>
      <c r="J43" s="75"/>
      <c r="K43" s="75"/>
      <c r="L43" s="74"/>
      <c r="M43" s="75"/>
      <c r="N43" s="75"/>
      <c r="O43" s="75"/>
    </row>
    <row r="44" spans="2:30">
      <c r="B44" s="74"/>
      <c r="C44" s="75"/>
      <c r="D44" s="74"/>
      <c r="E44" s="74"/>
      <c r="F44" s="74"/>
      <c r="G44" s="76"/>
      <c r="H44" s="76"/>
      <c r="I44" s="76"/>
      <c r="J44" s="75"/>
      <c r="K44" s="75"/>
      <c r="L44" s="74"/>
      <c r="M44" s="75"/>
      <c r="N44" s="75"/>
      <c r="O44" s="75"/>
    </row>
    <row r="45" spans="2:30">
      <c r="B45" s="74"/>
      <c r="C45" s="75"/>
      <c r="D45" s="74"/>
      <c r="E45" s="74"/>
      <c r="F45" s="74"/>
      <c r="G45" s="76"/>
      <c r="H45" s="76"/>
      <c r="I45" s="76"/>
      <c r="J45" s="75"/>
      <c r="K45" s="75"/>
      <c r="L45" s="74"/>
      <c r="M45" s="75"/>
      <c r="N45" s="75"/>
      <c r="O45" s="75"/>
    </row>
    <row r="46" spans="2:30">
      <c r="B46" s="74"/>
      <c r="C46" s="75"/>
      <c r="D46" s="74"/>
      <c r="E46" s="74"/>
      <c r="F46" s="74"/>
      <c r="G46" s="76"/>
      <c r="H46" s="76"/>
      <c r="I46" s="76"/>
      <c r="J46" s="75"/>
      <c r="K46" s="75"/>
      <c r="L46" s="74"/>
      <c r="M46" s="75"/>
      <c r="N46" s="75"/>
      <c r="O46" s="75"/>
    </row>
    <row r="47" spans="2:30">
      <c r="B47" s="74"/>
      <c r="C47" s="75"/>
      <c r="D47" s="74"/>
      <c r="E47" s="74"/>
      <c r="F47" s="74"/>
      <c r="G47" s="76"/>
      <c r="H47" s="76"/>
      <c r="I47" s="76"/>
      <c r="J47" s="75"/>
      <c r="K47" s="75"/>
      <c r="L47" s="74"/>
      <c r="M47" s="75"/>
      <c r="N47" s="75"/>
      <c r="O47" s="75"/>
    </row>
    <row r="48" spans="2:30">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row r="890" spans="2:15">
      <c r="B890" s="74"/>
      <c r="C890" s="75"/>
      <c r="D890" s="74"/>
      <c r="E890" s="74"/>
      <c r="F890" s="74"/>
      <c r="G890" s="76"/>
      <c r="H890" s="76"/>
      <c r="I890" s="76"/>
      <c r="J890" s="75"/>
      <c r="K890" s="75"/>
      <c r="L890" s="74"/>
      <c r="M890" s="75"/>
      <c r="N890" s="75"/>
      <c r="O890" s="75"/>
    </row>
    <row r="891" spans="2:15">
      <c r="B891" s="74"/>
      <c r="C891" s="75"/>
      <c r="D891" s="74"/>
      <c r="E891" s="74"/>
      <c r="F891" s="74"/>
      <c r="G891" s="76"/>
      <c r="H891" s="76"/>
      <c r="I891" s="76"/>
      <c r="J891" s="75"/>
      <c r="K891" s="75"/>
      <c r="L891" s="74"/>
      <c r="M891" s="75"/>
      <c r="N891" s="75"/>
      <c r="O891" s="75"/>
    </row>
    <row r="892" spans="2:15">
      <c r="B892" s="74"/>
      <c r="C892" s="75"/>
      <c r="D892" s="74"/>
      <c r="E892" s="74"/>
      <c r="F892" s="74"/>
      <c r="G892" s="76"/>
      <c r="H892" s="76"/>
      <c r="I892" s="76"/>
      <c r="J892" s="75"/>
      <c r="K892" s="75"/>
      <c r="L892" s="74"/>
      <c r="M892" s="75"/>
      <c r="N892" s="75"/>
      <c r="O892" s="75"/>
    </row>
    <row r="893" spans="2:15">
      <c r="B893" s="74"/>
      <c r="C893" s="75"/>
      <c r="D893" s="74"/>
      <c r="E893" s="74"/>
      <c r="F893" s="74"/>
      <c r="G893" s="76"/>
      <c r="H893" s="76"/>
      <c r="I893" s="76"/>
      <c r="J893" s="75"/>
      <c r="K893" s="75"/>
      <c r="L893" s="74"/>
      <c r="M893" s="75"/>
      <c r="N893" s="75"/>
      <c r="O893" s="75"/>
    </row>
    <row r="894" spans="2:15">
      <c r="B894" s="74"/>
      <c r="C894" s="75"/>
      <c r="D894" s="74"/>
      <c r="E894" s="74"/>
      <c r="F894" s="74"/>
      <c r="G894" s="76"/>
      <c r="H894" s="76"/>
      <c r="I894" s="76"/>
      <c r="J894" s="75"/>
      <c r="K894" s="75"/>
      <c r="L894" s="74"/>
      <c r="M894" s="75"/>
      <c r="N894" s="75"/>
      <c r="O894" s="75"/>
    </row>
    <row r="895" spans="2:15">
      <c r="B895" s="74"/>
      <c r="C895" s="75"/>
      <c r="D895" s="74"/>
      <c r="E895" s="74"/>
      <c r="F895" s="74"/>
      <c r="G895" s="76"/>
      <c r="H895" s="76"/>
      <c r="I895" s="76"/>
      <c r="J895" s="75"/>
      <c r="K895" s="75"/>
      <c r="L895" s="74"/>
      <c r="M895" s="75"/>
      <c r="N895" s="75"/>
      <c r="O895" s="75"/>
    </row>
    <row r="896" spans="2:15">
      <c r="B896" s="74"/>
      <c r="C896" s="75"/>
      <c r="D896" s="74"/>
      <c r="E896" s="74"/>
      <c r="F896" s="74"/>
      <c r="G896" s="76"/>
      <c r="H896" s="76"/>
      <c r="I896" s="76"/>
      <c r="J896" s="75"/>
      <c r="K896" s="75"/>
      <c r="L896" s="74"/>
      <c r="M896" s="75"/>
      <c r="N896" s="75"/>
      <c r="O896" s="75"/>
    </row>
    <row r="897" spans="2:15">
      <c r="B897" s="74"/>
      <c r="C897" s="75"/>
      <c r="D897" s="74"/>
      <c r="E897" s="74"/>
      <c r="F897" s="74"/>
      <c r="G897" s="76"/>
      <c r="H897" s="76"/>
      <c r="I897" s="76"/>
      <c r="J897" s="75"/>
      <c r="K897" s="75"/>
      <c r="L897" s="74"/>
      <c r="M897" s="75"/>
      <c r="N897" s="75"/>
      <c r="O897" s="75"/>
    </row>
    <row r="898" spans="2:15">
      <c r="B898" s="74"/>
      <c r="C898" s="75"/>
      <c r="D898" s="74"/>
      <c r="E898" s="74"/>
      <c r="F898" s="74"/>
      <c r="G898" s="76"/>
      <c r="H898" s="76"/>
      <c r="I898" s="76"/>
      <c r="J898" s="75"/>
      <c r="K898" s="75"/>
      <c r="L898" s="74"/>
      <c r="M898" s="75"/>
      <c r="N898" s="75"/>
      <c r="O898" s="75"/>
    </row>
    <row r="899" spans="2:15">
      <c r="B899" s="74"/>
      <c r="C899" s="75"/>
      <c r="D899" s="74"/>
      <c r="E899" s="74"/>
      <c r="F899" s="74"/>
      <c r="G899" s="76"/>
      <c r="H899" s="76"/>
      <c r="I899" s="76"/>
      <c r="J899" s="75"/>
      <c r="K899" s="75"/>
      <c r="L899" s="74"/>
      <c r="M899" s="75"/>
      <c r="N899" s="75"/>
      <c r="O899" s="75"/>
    </row>
    <row r="900" spans="2:15">
      <c r="B900" s="74"/>
      <c r="C900" s="75"/>
      <c r="D900" s="74"/>
      <c r="E900" s="74"/>
      <c r="F900" s="74"/>
      <c r="G900" s="76"/>
      <c r="H900" s="76"/>
      <c r="I900" s="76"/>
      <c r="J900" s="75"/>
      <c r="K900" s="75"/>
      <c r="L900" s="74"/>
      <c r="M900" s="75"/>
      <c r="N900" s="75"/>
      <c r="O900" s="75"/>
    </row>
    <row r="901" spans="2:15">
      <c r="B901" s="74"/>
      <c r="C901" s="75"/>
      <c r="D901" s="74"/>
      <c r="E901" s="74"/>
      <c r="F901" s="74"/>
      <c r="G901" s="76"/>
      <c r="H901" s="76"/>
      <c r="I901" s="76"/>
      <c r="J901" s="75"/>
      <c r="K901" s="75"/>
      <c r="L901" s="74"/>
      <c r="M901" s="75"/>
      <c r="N901" s="75"/>
      <c r="O901" s="75"/>
    </row>
    <row r="902" spans="2:15">
      <c r="B902" s="74"/>
      <c r="C902" s="75"/>
      <c r="D902" s="74"/>
      <c r="E902" s="74"/>
      <c r="F902" s="74"/>
      <c r="G902" s="76"/>
      <c r="H902" s="76"/>
      <c r="I902" s="76"/>
      <c r="J902" s="75"/>
      <c r="K902" s="75"/>
      <c r="L902" s="74"/>
      <c r="M902" s="75"/>
      <c r="N902" s="75"/>
      <c r="O902" s="75"/>
    </row>
  </sheetData>
  <sheetProtection selectLockedCells="1" selectUnlockedCells="1"/>
  <mergeCells count="25">
    <mergeCell ref="B6:H6"/>
    <mergeCell ref="B7:F7"/>
    <mergeCell ref="B8:F8"/>
    <mergeCell ref="B9:F9"/>
    <mergeCell ref="B10:B11"/>
    <mergeCell ref="C10:C11"/>
    <mergeCell ref="E10:E11"/>
    <mergeCell ref="G10:G11"/>
    <mergeCell ref="B17:C17"/>
    <mergeCell ref="I17:J17"/>
    <mergeCell ref="B18:C18"/>
    <mergeCell ref="B19:B20"/>
    <mergeCell ref="C19:C20"/>
    <mergeCell ref="E19:E20"/>
    <mergeCell ref="G19:G20"/>
    <mergeCell ref="L28:L29"/>
    <mergeCell ref="N28:N29"/>
    <mergeCell ref="B27:C27"/>
    <mergeCell ref="I27:J27"/>
    <mergeCell ref="B28:B29"/>
    <mergeCell ref="C28:C29"/>
    <mergeCell ref="E28:E29"/>
    <mergeCell ref="G28:G29"/>
    <mergeCell ref="I28:I29"/>
    <mergeCell ref="J28:J29"/>
  </mergeCells>
  <conditionalFormatting sqref="D12">
    <cfRule type="cellIs" dxfId="85" priority="63" operator="lessThan">
      <formula>0</formula>
    </cfRule>
  </conditionalFormatting>
  <conditionalFormatting sqref="F12">
    <cfRule type="cellIs" dxfId="84" priority="61" operator="lessThan">
      <formula>0</formula>
    </cfRule>
  </conditionalFormatting>
  <conditionalFormatting sqref="F13">
    <cfRule type="cellIs" dxfId="83" priority="57" operator="lessThan">
      <formula>0</formula>
    </cfRule>
  </conditionalFormatting>
  <conditionalFormatting sqref="D14">
    <cfRule type="cellIs" dxfId="82" priority="55" operator="lessThan">
      <formula>0</formula>
    </cfRule>
  </conditionalFormatting>
  <conditionalFormatting sqref="D13">
    <cfRule type="cellIs" dxfId="81" priority="59" operator="lessThan">
      <formula>0</formula>
    </cfRule>
  </conditionalFormatting>
  <conditionalFormatting sqref="F22 F24">
    <cfRule type="cellIs" dxfId="80" priority="41" operator="lessThan">
      <formula>0</formula>
    </cfRule>
  </conditionalFormatting>
  <conditionalFormatting sqref="D30 D32 D34">
    <cfRule type="cellIs" dxfId="79" priority="39" operator="lessThan">
      <formula>0</formula>
    </cfRule>
  </conditionalFormatting>
  <conditionalFormatting sqref="F14">
    <cfRule type="cellIs" dxfId="78" priority="53" operator="lessThan">
      <formula>0</formula>
    </cfRule>
  </conditionalFormatting>
  <conditionalFormatting sqref="D15">
    <cfRule type="cellIs" dxfId="77" priority="51" operator="lessThan">
      <formula>0</formula>
    </cfRule>
  </conditionalFormatting>
  <conditionalFormatting sqref="F15">
    <cfRule type="cellIs" dxfId="76" priority="49" operator="lessThan">
      <formula>0</formula>
    </cfRule>
  </conditionalFormatting>
  <conditionalFormatting sqref="D21 D23 D25">
    <cfRule type="cellIs" dxfId="75" priority="47" operator="lessThan">
      <formula>0</formula>
    </cfRule>
  </conditionalFormatting>
  <conditionalFormatting sqref="F21 F23 F25">
    <cfRule type="cellIs" dxfId="74" priority="45" operator="lessThan">
      <formula>0</formula>
    </cfRule>
  </conditionalFormatting>
  <conditionalFormatting sqref="D22 D24">
    <cfRule type="cellIs" dxfId="73" priority="43" operator="lessThan">
      <formula>0</formula>
    </cfRule>
  </conditionalFormatting>
  <conditionalFormatting sqref="M30 M32 M34">
    <cfRule type="cellIs" dxfId="72" priority="29" operator="lessThan">
      <formula>0</formula>
    </cfRule>
  </conditionalFormatting>
  <conditionalFormatting sqref="K31 K33">
    <cfRule type="cellIs" dxfId="71" priority="27" operator="lessThan">
      <formula>0</formula>
    </cfRule>
  </conditionalFormatting>
  <conditionalFormatting sqref="F30 F32 F34">
    <cfRule type="cellIs" dxfId="70" priority="37" operator="lessThan">
      <formula>0</formula>
    </cfRule>
  </conditionalFormatting>
  <conditionalFormatting sqref="D31 D33">
    <cfRule type="cellIs" dxfId="69" priority="35" operator="lessThan">
      <formula>0</formula>
    </cfRule>
  </conditionalFormatting>
  <conditionalFormatting sqref="F31 F33">
    <cfRule type="cellIs" dxfId="68" priority="33" operator="lessThan">
      <formula>0</formula>
    </cfRule>
  </conditionalFormatting>
  <conditionalFormatting sqref="K30 K32 K34">
    <cfRule type="cellIs" dxfId="67" priority="31" operator="lessThan">
      <formula>0</formula>
    </cfRule>
  </conditionalFormatting>
  <conditionalFormatting sqref="M31 M33">
    <cfRule type="cellIs" dxfId="66" priority="25" operator="lessThan">
      <formula>0</formula>
    </cfRule>
  </conditionalFormatting>
  <pageMargins left="0.24" right="0.34" top="0.38" bottom="0.71"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64" id="{15A8E5AD-865A-4028-9D57-351E832E74C2}">
            <x14:iconSet iconSet="3Triangles">
              <x14:cfvo type="percent">
                <xm:f>0</xm:f>
              </x14:cfvo>
              <x14:cfvo type="num">
                <xm:f>0</xm:f>
              </x14:cfvo>
              <x14:cfvo type="num" gte="0">
                <xm:f>0</xm:f>
              </x14:cfvo>
            </x14:iconSet>
          </x14:cfRule>
          <xm:sqref>D12</xm:sqref>
        </x14:conditionalFormatting>
        <x14:conditionalFormatting xmlns:xm="http://schemas.microsoft.com/office/excel/2006/main">
          <x14:cfRule type="iconSet" priority="62" id="{F1EACDCA-8DEB-4405-9DB8-FEE465D75091}">
            <x14:iconSet iconSet="3Triangles">
              <x14:cfvo type="percent">
                <xm:f>0</xm:f>
              </x14:cfvo>
              <x14:cfvo type="num">
                <xm:f>0</xm:f>
              </x14:cfvo>
              <x14:cfvo type="num" gte="0">
                <xm:f>0</xm:f>
              </x14:cfvo>
            </x14:iconSet>
          </x14:cfRule>
          <xm:sqref>F12</xm:sqref>
        </x14:conditionalFormatting>
        <x14:conditionalFormatting xmlns:xm="http://schemas.microsoft.com/office/excel/2006/main">
          <x14:cfRule type="iconSet" priority="60" id="{B8030348-4688-4976-9530-3425503D9E6E}">
            <x14:iconSet iconSet="3Triangles">
              <x14:cfvo type="percent">
                <xm:f>0</xm:f>
              </x14:cfvo>
              <x14:cfvo type="num">
                <xm:f>0</xm:f>
              </x14:cfvo>
              <x14:cfvo type="num" gte="0">
                <xm:f>0</xm:f>
              </x14:cfvo>
            </x14:iconSet>
          </x14:cfRule>
          <xm:sqref>D13</xm:sqref>
        </x14:conditionalFormatting>
        <x14:conditionalFormatting xmlns:xm="http://schemas.microsoft.com/office/excel/2006/main">
          <x14:cfRule type="iconSet" priority="58" id="{9FF8E210-659B-45E6-B0EC-98DD3756D9EA}">
            <x14:iconSet iconSet="3Triangles">
              <x14:cfvo type="percent">
                <xm:f>0</xm:f>
              </x14:cfvo>
              <x14:cfvo type="num">
                <xm:f>0</xm:f>
              </x14:cfvo>
              <x14:cfvo type="num" gte="0">
                <xm:f>0</xm:f>
              </x14:cfvo>
            </x14:iconSet>
          </x14:cfRule>
          <xm:sqref>F13</xm:sqref>
        </x14:conditionalFormatting>
        <x14:conditionalFormatting xmlns:xm="http://schemas.microsoft.com/office/excel/2006/main">
          <x14:cfRule type="iconSet" priority="56" id="{058D1F55-FF0B-41B4-9690-1AED36DEF013}">
            <x14:iconSet iconSet="3Triangles">
              <x14:cfvo type="percent">
                <xm:f>0</xm:f>
              </x14:cfvo>
              <x14:cfvo type="num">
                <xm:f>0</xm:f>
              </x14:cfvo>
              <x14:cfvo type="num" gte="0">
                <xm:f>0</xm:f>
              </x14:cfvo>
            </x14:iconSet>
          </x14:cfRule>
          <xm:sqref>D14</xm:sqref>
        </x14:conditionalFormatting>
        <x14:conditionalFormatting xmlns:xm="http://schemas.microsoft.com/office/excel/2006/main">
          <x14:cfRule type="iconSet" priority="54" id="{56D19388-A249-4469-B5B6-EE8D35BE2C1D}">
            <x14:iconSet iconSet="3Triangles">
              <x14:cfvo type="percent">
                <xm:f>0</xm:f>
              </x14:cfvo>
              <x14:cfvo type="num">
                <xm:f>0</xm:f>
              </x14:cfvo>
              <x14:cfvo type="num" gte="0">
                <xm:f>0</xm:f>
              </x14:cfvo>
            </x14:iconSet>
          </x14:cfRule>
          <xm:sqref>F14</xm:sqref>
        </x14:conditionalFormatting>
        <x14:conditionalFormatting xmlns:xm="http://schemas.microsoft.com/office/excel/2006/main">
          <x14:cfRule type="iconSet" priority="52" id="{EC0A63F4-58C1-4C79-932B-86D797EC5FD6}">
            <x14:iconSet iconSet="3Triangles">
              <x14:cfvo type="percent">
                <xm:f>0</xm:f>
              </x14:cfvo>
              <x14:cfvo type="num">
                <xm:f>0</xm:f>
              </x14:cfvo>
              <x14:cfvo type="num" gte="0">
                <xm:f>0</xm:f>
              </x14:cfvo>
            </x14:iconSet>
          </x14:cfRule>
          <xm:sqref>D15</xm:sqref>
        </x14:conditionalFormatting>
        <x14:conditionalFormatting xmlns:xm="http://schemas.microsoft.com/office/excel/2006/main">
          <x14:cfRule type="iconSet" priority="50" id="{072C7B7B-5BF1-4637-9EED-A9670315D49D}">
            <x14:iconSet iconSet="3Triangles">
              <x14:cfvo type="percent">
                <xm:f>0</xm:f>
              </x14:cfvo>
              <x14:cfvo type="num">
                <xm:f>0</xm:f>
              </x14:cfvo>
              <x14:cfvo type="num" gte="0">
                <xm:f>0</xm:f>
              </x14:cfvo>
            </x14:iconSet>
          </x14:cfRule>
          <xm:sqref>F15</xm:sqref>
        </x14:conditionalFormatting>
        <x14:conditionalFormatting xmlns:xm="http://schemas.microsoft.com/office/excel/2006/main">
          <x14:cfRule type="iconSet" priority="48" id="{63742E19-7773-496F-BC31-4666DC7C5645}">
            <x14:iconSet iconSet="3Triangles">
              <x14:cfvo type="percent">
                <xm:f>0</xm:f>
              </x14:cfvo>
              <x14:cfvo type="num">
                <xm:f>0</xm:f>
              </x14:cfvo>
              <x14:cfvo type="num" gte="0">
                <xm:f>0</xm:f>
              </x14:cfvo>
            </x14:iconSet>
          </x14:cfRule>
          <xm:sqref>D21 D23 D25</xm:sqref>
        </x14:conditionalFormatting>
        <x14:conditionalFormatting xmlns:xm="http://schemas.microsoft.com/office/excel/2006/main">
          <x14:cfRule type="iconSet" priority="46" id="{14440149-BEA0-4321-90CF-FB8571317BF8}">
            <x14:iconSet iconSet="3Triangles">
              <x14:cfvo type="percent">
                <xm:f>0</xm:f>
              </x14:cfvo>
              <x14:cfvo type="num">
                <xm:f>0</xm:f>
              </x14:cfvo>
              <x14:cfvo type="num" gte="0">
                <xm:f>0</xm:f>
              </x14:cfvo>
            </x14:iconSet>
          </x14:cfRule>
          <xm:sqref>F21 F23 F25</xm:sqref>
        </x14:conditionalFormatting>
        <x14:conditionalFormatting xmlns:xm="http://schemas.microsoft.com/office/excel/2006/main">
          <x14:cfRule type="iconSet" priority="44" id="{97DD4726-D78C-4742-A3AE-758143D11EA3}">
            <x14:iconSet iconSet="3Triangles">
              <x14:cfvo type="percent">
                <xm:f>0</xm:f>
              </x14:cfvo>
              <x14:cfvo type="num">
                <xm:f>0</xm:f>
              </x14:cfvo>
              <x14:cfvo type="num" gte="0">
                <xm:f>0</xm:f>
              </x14:cfvo>
            </x14:iconSet>
          </x14:cfRule>
          <xm:sqref>D22 D24</xm:sqref>
        </x14:conditionalFormatting>
        <x14:conditionalFormatting xmlns:xm="http://schemas.microsoft.com/office/excel/2006/main">
          <x14:cfRule type="iconSet" priority="42" id="{5B6CEC2C-9875-4B41-B317-E8F1ACEC5624}">
            <x14:iconSet iconSet="3Triangles">
              <x14:cfvo type="percent">
                <xm:f>0</xm:f>
              </x14:cfvo>
              <x14:cfvo type="num">
                <xm:f>0</xm:f>
              </x14:cfvo>
              <x14:cfvo type="num" gte="0">
                <xm:f>0</xm:f>
              </x14:cfvo>
            </x14:iconSet>
          </x14:cfRule>
          <xm:sqref>F22 F24</xm:sqref>
        </x14:conditionalFormatting>
        <x14:conditionalFormatting xmlns:xm="http://schemas.microsoft.com/office/excel/2006/main">
          <x14:cfRule type="iconSet" priority="40" id="{818AB88A-E409-4C3A-B252-AACA99AE8277}">
            <x14:iconSet iconSet="3Triangles">
              <x14:cfvo type="percent">
                <xm:f>0</xm:f>
              </x14:cfvo>
              <x14:cfvo type="num">
                <xm:f>0</xm:f>
              </x14:cfvo>
              <x14:cfvo type="num" gte="0">
                <xm:f>0</xm:f>
              </x14:cfvo>
            </x14:iconSet>
          </x14:cfRule>
          <xm:sqref>D30 D32 D34</xm:sqref>
        </x14:conditionalFormatting>
        <x14:conditionalFormatting xmlns:xm="http://schemas.microsoft.com/office/excel/2006/main">
          <x14:cfRule type="iconSet" priority="38" id="{6184520A-403A-41DE-BAA8-DE042D9DDB76}">
            <x14:iconSet iconSet="3Triangles">
              <x14:cfvo type="percent">
                <xm:f>0</xm:f>
              </x14:cfvo>
              <x14:cfvo type="num">
                <xm:f>0</xm:f>
              </x14:cfvo>
              <x14:cfvo type="num" gte="0">
                <xm:f>0</xm:f>
              </x14:cfvo>
            </x14:iconSet>
          </x14:cfRule>
          <xm:sqref>F30 F32 F34</xm:sqref>
        </x14:conditionalFormatting>
        <x14:conditionalFormatting xmlns:xm="http://schemas.microsoft.com/office/excel/2006/main">
          <x14:cfRule type="iconSet" priority="36" id="{1AE56854-C046-40FF-90A7-DEC4FD749258}">
            <x14:iconSet iconSet="3Triangles">
              <x14:cfvo type="percent">
                <xm:f>0</xm:f>
              </x14:cfvo>
              <x14:cfvo type="num">
                <xm:f>0</xm:f>
              </x14:cfvo>
              <x14:cfvo type="num" gte="0">
                <xm:f>0</xm:f>
              </x14:cfvo>
            </x14:iconSet>
          </x14:cfRule>
          <xm:sqref>D31 D33</xm:sqref>
        </x14:conditionalFormatting>
        <x14:conditionalFormatting xmlns:xm="http://schemas.microsoft.com/office/excel/2006/main">
          <x14:cfRule type="iconSet" priority="34" id="{FA05E52F-004D-44B1-B9A1-0A73CB633ED9}">
            <x14:iconSet iconSet="3Triangles">
              <x14:cfvo type="percent">
                <xm:f>0</xm:f>
              </x14:cfvo>
              <x14:cfvo type="num">
                <xm:f>0</xm:f>
              </x14:cfvo>
              <x14:cfvo type="num" gte="0">
                <xm:f>0</xm:f>
              </x14:cfvo>
            </x14:iconSet>
          </x14:cfRule>
          <xm:sqref>F31 F33</xm:sqref>
        </x14:conditionalFormatting>
        <x14:conditionalFormatting xmlns:xm="http://schemas.microsoft.com/office/excel/2006/main">
          <x14:cfRule type="iconSet" priority="32" id="{41D822DC-7BF0-43F6-A3B8-F6C36C2EC6DA}">
            <x14:iconSet iconSet="3Triangles">
              <x14:cfvo type="percent">
                <xm:f>0</xm:f>
              </x14:cfvo>
              <x14:cfvo type="num">
                <xm:f>0</xm:f>
              </x14:cfvo>
              <x14:cfvo type="num" gte="0">
                <xm:f>0</xm:f>
              </x14:cfvo>
            </x14:iconSet>
          </x14:cfRule>
          <xm:sqref>K30 K32 K34</xm:sqref>
        </x14:conditionalFormatting>
        <x14:conditionalFormatting xmlns:xm="http://schemas.microsoft.com/office/excel/2006/main">
          <x14:cfRule type="iconSet" priority="30" id="{521CA232-9FF7-4A2E-A722-89B147125C76}">
            <x14:iconSet iconSet="3Triangles">
              <x14:cfvo type="percent">
                <xm:f>0</xm:f>
              </x14:cfvo>
              <x14:cfvo type="num">
                <xm:f>0</xm:f>
              </x14:cfvo>
              <x14:cfvo type="num" gte="0">
                <xm:f>0</xm:f>
              </x14:cfvo>
            </x14:iconSet>
          </x14:cfRule>
          <xm:sqref>M30 M32 M34</xm:sqref>
        </x14:conditionalFormatting>
        <x14:conditionalFormatting xmlns:xm="http://schemas.microsoft.com/office/excel/2006/main">
          <x14:cfRule type="iconSet" priority="28" id="{2082AA0C-CAD6-467C-A0C2-32BEB8EE7980}">
            <x14:iconSet iconSet="3Triangles">
              <x14:cfvo type="percent">
                <xm:f>0</xm:f>
              </x14:cfvo>
              <x14:cfvo type="num">
                <xm:f>0</xm:f>
              </x14:cfvo>
              <x14:cfvo type="num" gte="0">
                <xm:f>0</xm:f>
              </x14:cfvo>
            </x14:iconSet>
          </x14:cfRule>
          <xm:sqref>K31 K33</xm:sqref>
        </x14:conditionalFormatting>
        <x14:conditionalFormatting xmlns:xm="http://schemas.microsoft.com/office/excel/2006/main">
          <x14:cfRule type="iconSet" priority="26" id="{E7E3D461-E058-4637-8DB4-78F18938A9D4}">
            <x14:iconSet iconSet="3Triangles">
              <x14:cfvo type="percent">
                <xm:f>0</xm:f>
              </x14:cfvo>
              <x14:cfvo type="num">
                <xm:f>0</xm:f>
              </x14:cfvo>
              <x14:cfvo type="num" gte="0">
                <xm:f>0</xm:f>
              </x14:cfvo>
            </x14:iconSet>
          </x14:cfRule>
          <xm:sqref>M31 M33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8A54-B745-4BB9-B0C1-1D87F48AD5AE}">
  <sheetPr codeName="Sheet34">
    <tabColor theme="7" tint="0.79998168889431442"/>
    <pageSetUpPr fitToPage="1"/>
  </sheetPr>
  <dimension ref="A1:AD889"/>
  <sheetViews>
    <sheetView showGridLines="0" zoomScale="85" zoomScaleNormal="85" workbookViewId="0">
      <pane ySplit="8" topLeftCell="A16" activePane="bottomLeft" state="frozen"/>
      <selection pane="bottomLeft"/>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AA1"/>
    </row>
    <row r="2" spans="1:30" ht="30" customHeight="1">
      <c r="A2" s="111"/>
      <c r="B2" s="112"/>
      <c r="C2" s="113"/>
      <c r="D2" s="114"/>
      <c r="E2" s="114"/>
      <c r="F2" s="114"/>
      <c r="G2" s="115"/>
      <c r="H2" s="115"/>
      <c r="I2" s="115"/>
      <c r="J2" s="114"/>
      <c r="K2" s="114"/>
      <c r="L2" s="25"/>
      <c r="M2" s="25"/>
      <c r="N2" s="25"/>
      <c r="O2" s="25"/>
      <c r="P2" s="25"/>
      <c r="W2" s="3"/>
      <c r="AA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c r="B5" s="74"/>
      <c r="C5" s="75"/>
      <c r="D5" s="74"/>
      <c r="E5" s="74"/>
      <c r="F5" s="74"/>
      <c r="G5" s="76"/>
      <c r="H5" s="76"/>
      <c r="I5" s="76"/>
      <c r="J5" s="75"/>
      <c r="K5" s="75"/>
      <c r="L5" s="74"/>
      <c r="M5" s="75"/>
      <c r="N5" s="75"/>
      <c r="O5" s="75"/>
    </row>
    <row r="6" spans="1:30" ht="33" customHeight="1">
      <c r="B6" s="403" t="s">
        <v>1175</v>
      </c>
      <c r="C6" s="403"/>
      <c r="D6" s="403"/>
      <c r="E6" s="403"/>
      <c r="F6" s="403"/>
      <c r="G6" s="403"/>
      <c r="H6" s="403"/>
      <c r="I6" s="76"/>
      <c r="J6" s="75"/>
      <c r="K6" s="75"/>
      <c r="L6" s="74"/>
      <c r="M6" s="75"/>
      <c r="N6" s="75"/>
      <c r="O6" s="75"/>
    </row>
    <row r="7" spans="1:30" ht="21.95" customHeight="1">
      <c r="B7" s="404" t="s">
        <v>1257</v>
      </c>
      <c r="C7" s="404"/>
      <c r="D7" s="404"/>
      <c r="E7" s="404"/>
      <c r="F7" s="404"/>
      <c r="G7" s="95"/>
      <c r="H7" s="95"/>
      <c r="I7" s="76"/>
      <c r="J7" s="75"/>
      <c r="K7" s="75"/>
      <c r="L7" s="74"/>
      <c r="M7" s="75"/>
      <c r="N7" s="75"/>
      <c r="O7" s="75"/>
    </row>
    <row r="8" spans="1:30" ht="60" customHeight="1">
      <c r="B8" s="413"/>
      <c r="C8" s="414"/>
      <c r="D8" s="414"/>
      <c r="E8" s="414"/>
      <c r="F8" s="414"/>
      <c r="G8" s="77"/>
      <c r="H8" s="77"/>
      <c r="I8" s="76"/>
      <c r="J8" s="75"/>
      <c r="K8" s="75"/>
      <c r="L8" s="74"/>
      <c r="M8" s="75"/>
      <c r="N8" s="75"/>
      <c r="O8" s="75"/>
    </row>
    <row r="9" spans="1:30" ht="21">
      <c r="B9" s="415" t="s">
        <v>671</v>
      </c>
      <c r="C9" s="415"/>
      <c r="D9" s="415"/>
      <c r="E9" s="415"/>
      <c r="F9" s="415"/>
      <c r="G9" s="76"/>
      <c r="H9" s="76"/>
      <c r="I9" s="76"/>
      <c r="J9" s="75"/>
      <c r="K9" s="75"/>
      <c r="L9" s="74"/>
      <c r="M9" s="75"/>
      <c r="N9" s="75"/>
      <c r="O9" s="75"/>
    </row>
    <row r="10" spans="1:30" ht="15.75">
      <c r="B10" s="410" t="s">
        <v>1188</v>
      </c>
      <c r="C10" s="408"/>
      <c r="D10" s="127" t="s">
        <v>1189</v>
      </c>
      <c r="E10" s="408"/>
      <c r="F10" s="127" t="s">
        <v>1189</v>
      </c>
      <c r="G10" s="408"/>
      <c r="H10" s="76"/>
      <c r="I10" s="76"/>
      <c r="J10" s="75"/>
      <c r="K10" s="75"/>
      <c r="L10" s="74"/>
      <c r="M10" s="75"/>
      <c r="N10" s="75"/>
      <c r="O10" s="75"/>
    </row>
    <row r="11" spans="1:30" ht="15.75">
      <c r="B11" s="410"/>
      <c r="C11" s="408"/>
      <c r="D11" s="128"/>
      <c r="E11" s="408"/>
      <c r="F11" s="128"/>
      <c r="G11" s="408"/>
      <c r="H11" s="76"/>
      <c r="I11" s="76"/>
      <c r="J11" s="75"/>
      <c r="K11" s="75"/>
      <c r="L11" s="74"/>
      <c r="M11" s="75"/>
      <c r="N11" s="75"/>
      <c r="O11" s="75"/>
    </row>
    <row r="12" spans="1:30" ht="24.95" customHeight="1">
      <c r="B12" s="148" t="s">
        <v>1198</v>
      </c>
      <c r="C12" s="149"/>
      <c r="D12" s="150"/>
      <c r="E12" s="149"/>
      <c r="F12" s="150"/>
      <c r="G12" s="149"/>
      <c r="H12" s="76"/>
      <c r="I12" s="76"/>
      <c r="J12" s="75"/>
      <c r="K12" s="75"/>
      <c r="L12" s="74"/>
      <c r="M12" s="75"/>
      <c r="N12" s="75"/>
      <c r="O12" s="75"/>
    </row>
    <row r="13" spans="1:30" ht="30" customHeight="1">
      <c r="B13" s="129" t="s">
        <v>1199</v>
      </c>
      <c r="C13" s="130"/>
      <c r="D13" s="131" t="str">
        <f>IF(C13=0,"N/A",IF(E13=0,"N/A",(C13-E13)/E13))</f>
        <v>N/A</v>
      </c>
      <c r="E13" s="132"/>
      <c r="F13" s="131" t="str">
        <f>IF(C13=0,"N/A",IF(G13=0,"N/A",(C13-G13)/G13))</f>
        <v>N/A</v>
      </c>
      <c r="G13" s="132"/>
      <c r="H13" s="76"/>
      <c r="I13" s="76"/>
      <c r="J13" s="75"/>
      <c r="K13" s="75"/>
      <c r="L13" s="74"/>
      <c r="M13" s="75"/>
      <c r="N13" s="75"/>
      <c r="O13" s="75"/>
    </row>
    <row r="14" spans="1:30" ht="30" customHeight="1">
      <c r="B14" s="133" t="s">
        <v>1200</v>
      </c>
      <c r="C14" s="146"/>
      <c r="D14" s="135" t="str">
        <f>IF(C14=0,"N/A",IF(E14=0,"N/A",(C14-E14)/E14))</f>
        <v>N/A</v>
      </c>
      <c r="E14" s="147"/>
      <c r="F14" s="135" t="str">
        <f>IF(C14=0,"N/A",IF(G14=0,"N/A",(C14-G14)/G14))</f>
        <v>N/A</v>
      </c>
      <c r="G14" s="147"/>
      <c r="H14" s="76"/>
      <c r="I14" s="76"/>
      <c r="J14" s="75"/>
      <c r="K14" s="75"/>
      <c r="L14" s="74"/>
      <c r="M14" s="75"/>
      <c r="N14" s="75"/>
      <c r="O14" s="75"/>
    </row>
    <row r="15" spans="1:30" ht="30" customHeight="1">
      <c r="B15" s="129" t="s">
        <v>1201</v>
      </c>
      <c r="C15" s="144"/>
      <c r="D15" s="131" t="str">
        <f>IF(C15=0,"N/A",IF(E15=0,"N/A",(C15-E15)/E15))</f>
        <v>N/A</v>
      </c>
      <c r="E15" s="145"/>
      <c r="F15" s="131" t="str">
        <f>IF(C15=0,"N/A",IF(G15=0,"N/A",(C15-G15)/G15))</f>
        <v>N/A</v>
      </c>
      <c r="G15" s="145"/>
      <c r="H15" s="76"/>
      <c r="I15" s="76"/>
      <c r="J15" s="75"/>
      <c r="K15" s="75"/>
      <c r="L15" s="74"/>
      <c r="M15" s="75"/>
      <c r="N15" s="75"/>
      <c r="O15" s="75"/>
    </row>
    <row r="16" spans="1:30" ht="24.95" customHeight="1">
      <c r="B16" s="148" t="s">
        <v>1202</v>
      </c>
      <c r="C16" s="149"/>
      <c r="D16" s="150"/>
      <c r="E16" s="149"/>
      <c r="F16" s="150"/>
      <c r="G16" s="149"/>
      <c r="H16" s="76"/>
      <c r="I16" s="76"/>
      <c r="J16" s="75"/>
      <c r="K16" s="75"/>
      <c r="L16" s="74"/>
      <c r="M16" s="75"/>
      <c r="N16" s="75"/>
      <c r="O16" s="75"/>
    </row>
    <row r="17" spans="2:15" ht="30" customHeight="1">
      <c r="B17" s="129" t="s">
        <v>1199</v>
      </c>
      <c r="C17" s="130"/>
      <c r="D17" s="131" t="str">
        <f>IF(C17=0,"N/A",IF(E17=0,"N/A",(C17-E17)/E17))</f>
        <v>N/A</v>
      </c>
      <c r="E17" s="132"/>
      <c r="F17" s="131" t="str">
        <f>IF(C17=0,"N/A",IF(G17=0,"N/A",(C17-G17)/G17))</f>
        <v>N/A</v>
      </c>
      <c r="G17" s="132"/>
      <c r="H17" s="76"/>
      <c r="I17" s="76"/>
      <c r="J17" s="75"/>
      <c r="K17" s="75"/>
      <c r="L17" s="74"/>
      <c r="M17" s="75"/>
      <c r="N17" s="75"/>
      <c r="O17" s="75"/>
    </row>
    <row r="18" spans="2:15" ht="30" customHeight="1">
      <c r="B18" s="133" t="s">
        <v>1200</v>
      </c>
      <c r="C18" s="146"/>
      <c r="D18" s="135" t="str">
        <f>IF(C18=0,"N/A",IF(E18=0,"N/A",(C18-E18)/E18))</f>
        <v>N/A</v>
      </c>
      <c r="E18" s="147"/>
      <c r="F18" s="135" t="str">
        <f>IF(C18=0,"N/A",IF(G18=0,"N/A",(C18-G18)/G18))</f>
        <v>N/A</v>
      </c>
      <c r="G18" s="147"/>
      <c r="H18" s="76"/>
      <c r="I18" s="76"/>
      <c r="J18" s="75"/>
      <c r="K18" s="75"/>
      <c r="L18" s="74"/>
      <c r="M18" s="75"/>
      <c r="N18" s="75"/>
      <c r="O18" s="75"/>
    </row>
    <row r="19" spans="2:15" ht="30" customHeight="1">
      <c r="B19" s="129" t="s">
        <v>1201</v>
      </c>
      <c r="C19" s="144"/>
      <c r="D19" s="131" t="str">
        <f>IF(C19=0,"N/A",IF(E19=0,"N/A",(C19-E19)/E19))</f>
        <v>N/A</v>
      </c>
      <c r="E19" s="145"/>
      <c r="F19" s="131" t="str">
        <f>IF(C19=0,"N/A",IF(G19=0,"N/A",(C19-G19)/G19))</f>
        <v>N/A</v>
      </c>
      <c r="G19" s="145"/>
      <c r="H19" s="76"/>
      <c r="I19" s="76"/>
      <c r="J19" s="75"/>
      <c r="K19" s="75"/>
      <c r="L19" s="74"/>
      <c r="M19" s="75"/>
      <c r="N19" s="75"/>
      <c r="O19" s="75"/>
    </row>
    <row r="20" spans="2:15">
      <c r="B20" s="74"/>
      <c r="C20" s="75"/>
      <c r="D20" s="74"/>
      <c r="E20" s="74"/>
      <c r="F20" s="74"/>
      <c r="G20" s="76"/>
      <c r="H20" s="76"/>
      <c r="I20" s="76"/>
      <c r="J20" s="75"/>
      <c r="K20" s="75"/>
      <c r="L20" s="74"/>
      <c r="M20" s="75"/>
      <c r="N20" s="75"/>
      <c r="O20" s="75"/>
    </row>
    <row r="21" spans="2:15">
      <c r="B21" s="74"/>
      <c r="C21" s="75"/>
      <c r="D21" s="74"/>
      <c r="E21" s="74"/>
      <c r="F21" s="74"/>
      <c r="G21" s="76"/>
      <c r="H21" s="76"/>
      <c r="I21" s="76"/>
      <c r="J21" s="75"/>
      <c r="K21" s="75"/>
      <c r="L21" s="74"/>
      <c r="M21" s="75"/>
      <c r="N21" s="75"/>
      <c r="O21" s="75"/>
    </row>
    <row r="22" spans="2:15">
      <c r="B22" s="74"/>
      <c r="C22" s="75"/>
      <c r="D22" s="74"/>
      <c r="E22" s="74"/>
      <c r="F22" s="74"/>
      <c r="G22" s="76"/>
      <c r="H22" s="76"/>
      <c r="I22" s="76"/>
      <c r="J22" s="75"/>
      <c r="K22" s="75"/>
      <c r="L22" s="74"/>
      <c r="M22" s="75"/>
      <c r="N22" s="75"/>
      <c r="O22" s="75"/>
    </row>
    <row r="23" spans="2:15">
      <c r="B23" s="74"/>
      <c r="C23" s="75"/>
      <c r="D23" s="74"/>
      <c r="E23" s="74"/>
      <c r="F23" s="74"/>
      <c r="G23" s="76"/>
      <c r="H23" s="76"/>
      <c r="I23" s="76"/>
      <c r="J23" s="75"/>
      <c r="K23" s="75"/>
      <c r="L23" s="74"/>
      <c r="M23" s="75"/>
      <c r="N23" s="75"/>
      <c r="O23" s="75"/>
    </row>
    <row r="24" spans="2:15">
      <c r="B24" s="74"/>
      <c r="C24" s="75"/>
      <c r="D24" s="74"/>
      <c r="E24" s="74"/>
      <c r="F24" s="74"/>
      <c r="G24" s="76"/>
      <c r="H24" s="76"/>
      <c r="I24" s="76"/>
      <c r="J24" s="75"/>
      <c r="K24" s="75"/>
      <c r="L24" s="74"/>
      <c r="M24" s="75"/>
      <c r="N24" s="75"/>
      <c r="O24" s="75"/>
    </row>
    <row r="25" spans="2:15">
      <c r="B25" s="74"/>
      <c r="C25" s="75"/>
      <c r="D25" s="74"/>
      <c r="E25" s="74"/>
      <c r="F25" s="74"/>
      <c r="G25" s="76"/>
      <c r="H25" s="76"/>
      <c r="I25" s="76"/>
      <c r="J25" s="75"/>
      <c r="K25" s="75"/>
      <c r="L25" s="74"/>
      <c r="M25" s="75"/>
      <c r="N25" s="75"/>
      <c r="O25" s="75"/>
    </row>
    <row r="26" spans="2:15">
      <c r="B26" s="74"/>
      <c r="C26" s="75"/>
      <c r="D26" s="74"/>
      <c r="E26" s="74"/>
      <c r="F26" s="74"/>
      <c r="G26" s="76"/>
      <c r="H26" s="76"/>
      <c r="I26" s="76"/>
      <c r="J26" s="75"/>
      <c r="K26" s="75"/>
      <c r="L26" s="74"/>
      <c r="M26" s="75"/>
      <c r="N26" s="75"/>
      <c r="O26" s="75"/>
    </row>
    <row r="27" spans="2:15">
      <c r="B27" s="74"/>
      <c r="C27" s="75"/>
      <c r="D27" s="74"/>
      <c r="E27" s="74"/>
      <c r="F27" s="74"/>
      <c r="G27" s="76"/>
      <c r="H27" s="76"/>
      <c r="I27" s="76"/>
      <c r="J27" s="75"/>
      <c r="K27" s="75"/>
      <c r="L27" s="74"/>
      <c r="M27" s="75"/>
      <c r="N27" s="75"/>
      <c r="O27" s="75"/>
    </row>
    <row r="28" spans="2:15">
      <c r="B28" s="74"/>
      <c r="C28" s="75"/>
      <c r="D28" s="74"/>
      <c r="E28" s="74"/>
      <c r="F28" s="74"/>
      <c r="G28" s="76"/>
      <c r="H28" s="76"/>
      <c r="I28" s="76"/>
      <c r="J28" s="75"/>
      <c r="K28" s="75"/>
      <c r="L28" s="74"/>
      <c r="M28" s="75"/>
      <c r="N28" s="75"/>
      <c r="O28" s="75"/>
    </row>
    <row r="29" spans="2:15">
      <c r="B29" s="74"/>
      <c r="C29" s="75"/>
      <c r="D29" s="74"/>
      <c r="E29" s="74"/>
      <c r="F29" s="74"/>
      <c r="G29" s="76"/>
      <c r="H29" s="76"/>
      <c r="I29" s="76"/>
      <c r="J29" s="75"/>
      <c r="K29" s="75"/>
      <c r="L29" s="74"/>
      <c r="M29" s="75"/>
      <c r="N29" s="75"/>
      <c r="O29" s="75"/>
    </row>
    <row r="30" spans="2:15">
      <c r="B30" s="74"/>
      <c r="C30" s="75"/>
      <c r="D30" s="74"/>
      <c r="E30" s="74"/>
      <c r="F30" s="74"/>
      <c r="G30" s="76"/>
      <c r="H30" s="76"/>
      <c r="I30" s="76"/>
      <c r="J30" s="75"/>
      <c r="K30" s="75"/>
      <c r="L30" s="74"/>
      <c r="M30" s="75"/>
      <c r="N30" s="75"/>
      <c r="O30" s="75"/>
    </row>
    <row r="31" spans="2:15">
      <c r="B31" s="74"/>
      <c r="C31" s="75"/>
      <c r="D31" s="74"/>
      <c r="E31" s="74"/>
      <c r="F31" s="74"/>
      <c r="G31" s="76"/>
      <c r="H31" s="76"/>
      <c r="I31" s="76"/>
      <c r="J31" s="75"/>
      <c r="K31" s="75"/>
      <c r="L31" s="74"/>
      <c r="M31" s="75"/>
      <c r="N31" s="75"/>
      <c r="O31" s="75"/>
    </row>
    <row r="32" spans="2:15">
      <c r="B32" s="74"/>
      <c r="C32" s="75"/>
      <c r="D32" s="74"/>
      <c r="E32" s="74"/>
      <c r="F32" s="74"/>
      <c r="G32" s="76"/>
      <c r="H32" s="76"/>
      <c r="I32" s="76"/>
      <c r="J32" s="75"/>
      <c r="K32" s="75"/>
      <c r="L32" s="74"/>
      <c r="M32" s="75"/>
      <c r="N32" s="75"/>
      <c r="O32" s="75"/>
    </row>
    <row r="33" spans="2:15">
      <c r="B33" s="74"/>
      <c r="C33" s="75"/>
      <c r="D33" s="74"/>
      <c r="E33" s="74"/>
      <c r="F33" s="74"/>
      <c r="G33" s="76"/>
      <c r="H33" s="76"/>
      <c r="I33" s="76"/>
      <c r="J33" s="75"/>
      <c r="K33" s="75"/>
      <c r="L33" s="74"/>
      <c r="M33" s="75"/>
      <c r="N33" s="75"/>
      <c r="O33" s="75"/>
    </row>
    <row r="34" spans="2:15">
      <c r="B34" s="74"/>
      <c r="C34" s="75"/>
      <c r="D34" s="74"/>
      <c r="E34" s="74"/>
      <c r="F34" s="74"/>
      <c r="G34" s="76"/>
      <c r="H34" s="76"/>
      <c r="I34" s="76"/>
      <c r="J34" s="75"/>
      <c r="K34" s="75"/>
      <c r="L34" s="74"/>
      <c r="M34" s="75"/>
      <c r="N34" s="75"/>
      <c r="O34" s="75"/>
    </row>
    <row r="35" spans="2:15">
      <c r="B35" s="74"/>
      <c r="C35" s="75"/>
      <c r="D35" s="74"/>
      <c r="E35" s="74"/>
      <c r="F35" s="74"/>
      <c r="G35" s="76"/>
      <c r="H35" s="76"/>
      <c r="I35" s="76"/>
      <c r="J35" s="75"/>
      <c r="K35" s="75"/>
      <c r="L35" s="74"/>
      <c r="M35" s="75"/>
      <c r="N35" s="75"/>
      <c r="O35" s="75"/>
    </row>
    <row r="36" spans="2:15">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sheetData>
  <sheetProtection selectLockedCells="1" selectUnlockedCells="1"/>
  <mergeCells count="8">
    <mergeCell ref="B6:H6"/>
    <mergeCell ref="B7:F7"/>
    <mergeCell ref="B8:F8"/>
    <mergeCell ref="B9:F9"/>
    <mergeCell ref="B10:B11"/>
    <mergeCell ref="C10:C11"/>
    <mergeCell ref="E10:E11"/>
    <mergeCell ref="G10:G11"/>
  </mergeCells>
  <conditionalFormatting sqref="D14">
    <cfRule type="cellIs" dxfId="65" priority="23" operator="lessThan">
      <formula>0</formula>
    </cfRule>
  </conditionalFormatting>
  <conditionalFormatting sqref="F14">
    <cfRule type="cellIs" dxfId="64" priority="21" operator="lessThan">
      <formula>0</formula>
    </cfRule>
  </conditionalFormatting>
  <conditionalFormatting sqref="D15">
    <cfRule type="cellIs" dxfId="63" priority="19" operator="lessThan">
      <formula>0</formula>
    </cfRule>
  </conditionalFormatting>
  <conditionalFormatting sqref="F15">
    <cfRule type="cellIs" dxfId="62" priority="17" operator="lessThan">
      <formula>0</formula>
    </cfRule>
  </conditionalFormatting>
  <conditionalFormatting sqref="F18">
    <cfRule type="cellIs" dxfId="61" priority="13" operator="lessThan">
      <formula>0</formula>
    </cfRule>
  </conditionalFormatting>
  <conditionalFormatting sqref="D19">
    <cfRule type="cellIs" dxfId="60" priority="11" operator="lessThan">
      <formula>0</formula>
    </cfRule>
  </conditionalFormatting>
  <conditionalFormatting sqref="D18">
    <cfRule type="cellIs" dxfId="59" priority="15" operator="lessThan">
      <formula>0</formula>
    </cfRule>
  </conditionalFormatting>
  <conditionalFormatting sqref="F19">
    <cfRule type="cellIs" dxfId="58" priority="9" operator="lessThan">
      <formula>0</formula>
    </cfRule>
  </conditionalFormatting>
  <conditionalFormatting sqref="D13">
    <cfRule type="cellIs" dxfId="57" priority="7" operator="lessThan">
      <formula>0</formula>
    </cfRule>
  </conditionalFormatting>
  <conditionalFormatting sqref="F13">
    <cfRule type="cellIs" dxfId="56" priority="5" operator="lessThan">
      <formula>0</formula>
    </cfRule>
  </conditionalFormatting>
  <conditionalFormatting sqref="D17">
    <cfRule type="cellIs" dxfId="55" priority="3" operator="lessThan">
      <formula>0</formula>
    </cfRule>
  </conditionalFormatting>
  <conditionalFormatting sqref="F17">
    <cfRule type="cellIs" dxfId="54" priority="1" operator="lessThan">
      <formula>0</formula>
    </cfRule>
  </conditionalFormatting>
  <pageMargins left="0.24" right="0.34" top="0.38" bottom="0.71"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24" id="{0093D9B6-E484-452F-9CE8-56FB22AEF5AC}">
            <x14:iconSet iconSet="3Triangles">
              <x14:cfvo type="percent">
                <xm:f>0</xm:f>
              </x14:cfvo>
              <x14:cfvo type="num">
                <xm:f>0</xm:f>
              </x14:cfvo>
              <x14:cfvo type="num" gte="0">
                <xm:f>0</xm:f>
              </x14:cfvo>
            </x14:iconSet>
          </x14:cfRule>
          <xm:sqref>D14</xm:sqref>
        </x14:conditionalFormatting>
        <x14:conditionalFormatting xmlns:xm="http://schemas.microsoft.com/office/excel/2006/main">
          <x14:cfRule type="iconSet" priority="22" id="{760750A9-6CF8-44CC-86C9-7852903E2C80}">
            <x14:iconSet iconSet="3Triangles">
              <x14:cfvo type="percent">
                <xm:f>0</xm:f>
              </x14:cfvo>
              <x14:cfvo type="num">
                <xm:f>0</xm:f>
              </x14:cfvo>
              <x14:cfvo type="num" gte="0">
                <xm:f>0</xm:f>
              </x14:cfvo>
            </x14:iconSet>
          </x14:cfRule>
          <xm:sqref>F14</xm:sqref>
        </x14:conditionalFormatting>
        <x14:conditionalFormatting xmlns:xm="http://schemas.microsoft.com/office/excel/2006/main">
          <x14:cfRule type="iconSet" priority="20" id="{36D66BFE-E336-46A9-8D2C-21824075917C}">
            <x14:iconSet iconSet="3Triangles">
              <x14:cfvo type="percent">
                <xm:f>0</xm:f>
              </x14:cfvo>
              <x14:cfvo type="num">
                <xm:f>0</xm:f>
              </x14:cfvo>
              <x14:cfvo type="num" gte="0">
                <xm:f>0</xm:f>
              </x14:cfvo>
            </x14:iconSet>
          </x14:cfRule>
          <xm:sqref>D15</xm:sqref>
        </x14:conditionalFormatting>
        <x14:conditionalFormatting xmlns:xm="http://schemas.microsoft.com/office/excel/2006/main">
          <x14:cfRule type="iconSet" priority="18" id="{06FFE93D-D713-4BBD-9C34-86DA88C35484}">
            <x14:iconSet iconSet="3Triangles">
              <x14:cfvo type="percent">
                <xm:f>0</xm:f>
              </x14:cfvo>
              <x14:cfvo type="num">
                <xm:f>0</xm:f>
              </x14:cfvo>
              <x14:cfvo type="num" gte="0">
                <xm:f>0</xm:f>
              </x14:cfvo>
            </x14:iconSet>
          </x14:cfRule>
          <xm:sqref>F15</xm:sqref>
        </x14:conditionalFormatting>
        <x14:conditionalFormatting xmlns:xm="http://schemas.microsoft.com/office/excel/2006/main">
          <x14:cfRule type="iconSet" priority="16" id="{50B8E7F7-4F44-4CAD-BD01-E656E1A42D85}">
            <x14:iconSet iconSet="3Triangles">
              <x14:cfvo type="percent">
                <xm:f>0</xm:f>
              </x14:cfvo>
              <x14:cfvo type="num">
                <xm:f>0</xm:f>
              </x14:cfvo>
              <x14:cfvo type="num" gte="0">
                <xm:f>0</xm:f>
              </x14:cfvo>
            </x14:iconSet>
          </x14:cfRule>
          <xm:sqref>D18</xm:sqref>
        </x14:conditionalFormatting>
        <x14:conditionalFormatting xmlns:xm="http://schemas.microsoft.com/office/excel/2006/main">
          <x14:cfRule type="iconSet" priority="14" id="{F9D500BB-9AA9-4F60-9A4A-9C4811CB1386}">
            <x14:iconSet iconSet="3Triangles">
              <x14:cfvo type="percent">
                <xm:f>0</xm:f>
              </x14:cfvo>
              <x14:cfvo type="num">
                <xm:f>0</xm:f>
              </x14:cfvo>
              <x14:cfvo type="num" gte="0">
                <xm:f>0</xm:f>
              </x14:cfvo>
            </x14:iconSet>
          </x14:cfRule>
          <xm:sqref>F18</xm:sqref>
        </x14:conditionalFormatting>
        <x14:conditionalFormatting xmlns:xm="http://schemas.microsoft.com/office/excel/2006/main">
          <x14:cfRule type="iconSet" priority="12" id="{CE3E8F38-4F23-4DC9-81F5-23B9D456A6EE}">
            <x14:iconSet iconSet="3Triangles">
              <x14:cfvo type="percent">
                <xm:f>0</xm:f>
              </x14:cfvo>
              <x14:cfvo type="num">
                <xm:f>0</xm:f>
              </x14:cfvo>
              <x14:cfvo type="num" gte="0">
                <xm:f>0</xm:f>
              </x14:cfvo>
            </x14:iconSet>
          </x14:cfRule>
          <xm:sqref>D19</xm:sqref>
        </x14:conditionalFormatting>
        <x14:conditionalFormatting xmlns:xm="http://schemas.microsoft.com/office/excel/2006/main">
          <x14:cfRule type="iconSet" priority="10" id="{1CE8162C-D515-4CBB-A68B-8888B9948F25}">
            <x14:iconSet iconSet="3Triangles">
              <x14:cfvo type="percent">
                <xm:f>0</xm:f>
              </x14:cfvo>
              <x14:cfvo type="num">
                <xm:f>0</xm:f>
              </x14:cfvo>
              <x14:cfvo type="num" gte="0">
                <xm:f>0</xm:f>
              </x14:cfvo>
            </x14:iconSet>
          </x14:cfRule>
          <xm:sqref>F19</xm:sqref>
        </x14:conditionalFormatting>
        <x14:conditionalFormatting xmlns:xm="http://schemas.microsoft.com/office/excel/2006/main">
          <x14:cfRule type="iconSet" priority="8" id="{75FEEE9E-71F7-47BE-9FB5-BCDB542DD6E9}">
            <x14:iconSet iconSet="3Triangles">
              <x14:cfvo type="percent">
                <xm:f>0</xm:f>
              </x14:cfvo>
              <x14:cfvo type="num">
                <xm:f>0</xm:f>
              </x14:cfvo>
              <x14:cfvo type="num" gte="0">
                <xm:f>0</xm:f>
              </x14:cfvo>
            </x14:iconSet>
          </x14:cfRule>
          <xm:sqref>D13</xm:sqref>
        </x14:conditionalFormatting>
        <x14:conditionalFormatting xmlns:xm="http://schemas.microsoft.com/office/excel/2006/main">
          <x14:cfRule type="iconSet" priority="6" id="{967AC44B-D2CA-45CB-BACA-5105BF3A9D4C}">
            <x14:iconSet iconSet="3Triangles">
              <x14:cfvo type="percent">
                <xm:f>0</xm:f>
              </x14:cfvo>
              <x14:cfvo type="num">
                <xm:f>0</xm:f>
              </x14:cfvo>
              <x14:cfvo type="num" gte="0">
                <xm:f>0</xm:f>
              </x14:cfvo>
            </x14:iconSet>
          </x14:cfRule>
          <xm:sqref>F13</xm:sqref>
        </x14:conditionalFormatting>
        <x14:conditionalFormatting xmlns:xm="http://schemas.microsoft.com/office/excel/2006/main">
          <x14:cfRule type="iconSet" priority="4" id="{83F0F2D4-BA3D-440A-808A-A39FD339E961}">
            <x14:iconSet iconSet="3Triangles">
              <x14:cfvo type="percent">
                <xm:f>0</xm:f>
              </x14:cfvo>
              <x14:cfvo type="num">
                <xm:f>0</xm:f>
              </x14:cfvo>
              <x14:cfvo type="num" gte="0">
                <xm:f>0</xm:f>
              </x14:cfvo>
            </x14:iconSet>
          </x14:cfRule>
          <xm:sqref>D17</xm:sqref>
        </x14:conditionalFormatting>
        <x14:conditionalFormatting xmlns:xm="http://schemas.microsoft.com/office/excel/2006/main">
          <x14:cfRule type="iconSet" priority="2" id="{EB90C193-B12A-4C91-82EB-5F1F64A0E72E}">
            <x14:iconSet iconSet="3Triangles">
              <x14:cfvo type="percent">
                <xm:f>0</xm:f>
              </x14:cfvo>
              <x14:cfvo type="num">
                <xm:f>0</xm:f>
              </x14:cfvo>
              <x14:cfvo type="num" gte="0">
                <xm:f>0</xm:f>
              </x14:cfvo>
            </x14:iconSet>
          </x14:cfRule>
          <xm:sqref>F17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AED11-5A21-4A21-9DE6-3B1AFCA81986}">
  <sheetPr codeName="Sheet25">
    <tabColor theme="7" tint="0.79998168889431442"/>
    <pageSetUpPr fitToPage="1"/>
  </sheetPr>
  <dimension ref="A1:AT875"/>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32" width="8.5703125" style="3"/>
    <col min="33" max="33" width="21.140625" style="3" customWidth="1"/>
    <col min="34" max="34" width="17.140625" style="3" customWidth="1"/>
    <col min="35" max="16384" width="8.5703125" style="3"/>
  </cols>
  <sheetData>
    <row r="1" spans="1:46" ht="39.950000000000003" customHeight="1">
      <c r="B1" s="103"/>
      <c r="C1" s="104"/>
      <c r="D1" s="105"/>
      <c r="E1" s="106"/>
      <c r="F1" s="105"/>
      <c r="G1" s="107"/>
      <c r="H1" s="107"/>
      <c r="I1" s="108"/>
      <c r="J1" s="109"/>
      <c r="K1" s="105"/>
      <c r="L1" s="105"/>
      <c r="M1" s="110"/>
      <c r="N1" s="110"/>
      <c r="O1" s="110"/>
      <c r="W1" s="3"/>
      <c r="AA1"/>
      <c r="AH1" s="333"/>
      <c r="AI1" s="333"/>
      <c r="AJ1" s="333"/>
      <c r="AK1" s="333"/>
      <c r="AL1" s="333"/>
      <c r="AM1" s="333"/>
      <c r="AN1" s="333"/>
      <c r="AO1" s="333"/>
      <c r="AP1" s="333"/>
      <c r="AQ1" s="333"/>
      <c r="AR1" s="333"/>
      <c r="AS1" s="333"/>
      <c r="AT1" s="333"/>
    </row>
    <row r="2" spans="1:46" ht="30" customHeight="1">
      <c r="A2" s="111"/>
      <c r="B2" s="112"/>
      <c r="C2" s="113"/>
      <c r="D2" s="114"/>
      <c r="E2" s="114"/>
      <c r="F2" s="114"/>
      <c r="G2" s="115"/>
      <c r="H2" s="115"/>
      <c r="I2" s="115"/>
      <c r="J2" s="114"/>
      <c r="K2" s="114"/>
      <c r="L2" s="25"/>
      <c r="M2" s="25"/>
      <c r="N2" s="25"/>
      <c r="O2" s="25"/>
      <c r="P2" s="25"/>
      <c r="W2" s="3"/>
      <c r="AA2"/>
    </row>
    <row r="3" spans="1:46" s="110" customFormat="1" ht="30" customHeight="1">
      <c r="A3" s="116"/>
      <c r="B3" s="117"/>
      <c r="C3" s="118"/>
      <c r="D3" s="119"/>
      <c r="E3" s="120"/>
      <c r="F3" s="119"/>
      <c r="G3" s="121"/>
      <c r="H3" s="121"/>
      <c r="I3" s="121"/>
      <c r="J3" s="119"/>
      <c r="K3" s="119"/>
      <c r="L3" s="116"/>
      <c r="M3" s="116"/>
      <c r="N3" s="116"/>
      <c r="O3" s="116"/>
      <c r="P3" s="116"/>
      <c r="AA3"/>
      <c r="AB3" s="122"/>
      <c r="AC3" s="122"/>
      <c r="AD3" s="122"/>
    </row>
    <row r="4" spans="1:46" ht="30" customHeight="1">
      <c r="A4" s="123"/>
      <c r="B4" s="123"/>
      <c r="C4" s="124"/>
      <c r="D4" s="124"/>
      <c r="E4" s="124"/>
      <c r="F4" s="124"/>
      <c r="G4" s="125"/>
      <c r="H4" s="125"/>
      <c r="I4" s="125"/>
      <c r="J4" s="126"/>
      <c r="K4" s="126"/>
      <c r="L4" s="124"/>
      <c r="M4" s="126"/>
      <c r="N4" s="126"/>
      <c r="O4" s="126"/>
      <c r="P4" s="123"/>
    </row>
    <row r="5" spans="1:46">
      <c r="B5" s="74"/>
      <c r="C5" s="75"/>
      <c r="D5" s="74"/>
      <c r="E5" s="74"/>
      <c r="F5" s="74"/>
      <c r="G5" s="76"/>
      <c r="H5" s="76"/>
      <c r="I5" s="76"/>
      <c r="J5" s="75"/>
      <c r="K5" s="75"/>
      <c r="L5" s="74"/>
      <c r="M5" s="75"/>
      <c r="N5" s="75"/>
      <c r="O5" s="75"/>
    </row>
    <row r="6" spans="1:46" ht="33" customHeight="1">
      <c r="B6" s="403" t="s">
        <v>1175</v>
      </c>
      <c r="C6" s="403"/>
      <c r="D6" s="403"/>
      <c r="E6" s="403"/>
      <c r="F6" s="403"/>
      <c r="G6" s="403"/>
      <c r="H6" s="403"/>
      <c r="I6" s="76"/>
      <c r="J6" s="75"/>
      <c r="K6" s="75"/>
      <c r="L6" s="74"/>
      <c r="M6" s="75"/>
      <c r="N6" s="75"/>
      <c r="O6" s="75"/>
    </row>
    <row r="7" spans="1:46" ht="21.95" customHeight="1">
      <c r="B7" s="404" t="s">
        <v>1259</v>
      </c>
      <c r="C7" s="404"/>
      <c r="D7" s="404"/>
      <c r="E7" s="404"/>
      <c r="F7" s="404"/>
      <c r="G7" s="95"/>
      <c r="H7" s="95"/>
      <c r="I7" s="76"/>
      <c r="J7" s="75"/>
      <c r="K7" s="75"/>
      <c r="L7" s="74"/>
      <c r="M7" s="75"/>
      <c r="N7" s="75"/>
      <c r="O7" s="75"/>
    </row>
    <row r="8" spans="1:46" ht="67.5" customHeight="1">
      <c r="B8" s="413"/>
      <c r="C8" s="414"/>
      <c r="D8" s="414"/>
      <c r="E8" s="414"/>
      <c r="F8" s="414"/>
      <c r="G8" s="77"/>
      <c r="H8" s="77"/>
      <c r="I8" s="76"/>
      <c r="J8" s="75"/>
      <c r="K8" s="75"/>
      <c r="L8" s="74"/>
      <c r="M8" s="75"/>
      <c r="N8" s="75"/>
      <c r="O8" s="75"/>
    </row>
    <row r="9" spans="1:46" ht="294" customHeight="1">
      <c r="B9" s="416" t="s">
        <v>1203</v>
      </c>
      <c r="C9" s="416"/>
      <c r="D9" s="416"/>
      <c r="E9" s="416"/>
      <c r="F9" s="416"/>
      <c r="G9" s="76"/>
      <c r="H9" s="76"/>
      <c r="I9" s="76"/>
      <c r="J9" s="75"/>
      <c r="K9" s="75"/>
      <c r="L9" s="74"/>
      <c r="M9" s="75"/>
      <c r="N9" s="75"/>
      <c r="O9" s="75"/>
    </row>
    <row r="10" spans="1:46" ht="12.75" customHeight="1">
      <c r="B10" s="409"/>
      <c r="C10" s="409"/>
      <c r="D10" s="409"/>
      <c r="E10" s="409"/>
      <c r="F10" s="409"/>
      <c r="G10" s="76"/>
      <c r="H10" s="76"/>
      <c r="I10" s="76"/>
      <c r="J10" s="75"/>
      <c r="K10" s="75"/>
      <c r="L10" s="74"/>
      <c r="M10" s="75"/>
      <c r="N10" s="75"/>
      <c r="O10" s="75"/>
    </row>
    <row r="11" spans="1:46" ht="17.45" customHeight="1">
      <c r="B11" s="408"/>
      <c r="C11" s="127" t="s">
        <v>1189</v>
      </c>
      <c r="D11" s="408"/>
      <c r="E11" s="127" t="s">
        <v>1189</v>
      </c>
      <c r="F11" s="408"/>
      <c r="G11" s="76"/>
      <c r="H11" s="76"/>
      <c r="I11" s="76"/>
      <c r="J11" s="75"/>
      <c r="K11" s="75"/>
      <c r="L11" s="74"/>
      <c r="M11" s="75"/>
      <c r="N11" s="75"/>
      <c r="O11" s="75"/>
    </row>
    <row r="12" spans="1:46" ht="19.5" customHeight="1">
      <c r="B12" s="408"/>
      <c r="C12" s="128"/>
      <c r="D12" s="408"/>
      <c r="E12" s="128"/>
      <c r="F12" s="408"/>
      <c r="G12" s="76"/>
      <c r="H12" s="76"/>
      <c r="I12" s="76"/>
      <c r="J12" s="75"/>
      <c r="K12" s="75"/>
      <c r="L12" s="74"/>
      <c r="M12" s="75"/>
      <c r="N12" s="75"/>
      <c r="O12" s="75"/>
    </row>
    <row r="13" spans="1:46" ht="30" customHeight="1">
      <c r="B13" s="130"/>
      <c r="C13" s="131" t="str">
        <f>IF(B13=0,"N/A",IF(D13=0,"N/A",(B13-D13)/D13))</f>
        <v>N/A</v>
      </c>
      <c r="D13" s="132"/>
      <c r="E13" s="131" t="str">
        <f>IF(B13=0,"N/A",IF(F13=0,"N/A",(B13-F13)/F13))</f>
        <v>N/A</v>
      </c>
      <c r="F13" s="132"/>
      <c r="G13" s="76"/>
      <c r="H13" s="76"/>
      <c r="I13" s="76"/>
      <c r="J13" s="75"/>
      <c r="K13" s="75"/>
      <c r="L13" s="74"/>
      <c r="M13" s="75"/>
      <c r="N13" s="75"/>
      <c r="O13" s="75"/>
    </row>
    <row r="14" spans="1:46" ht="39.950000000000003" customHeight="1">
      <c r="B14" s="151"/>
      <c r="C14" s="75"/>
      <c r="D14" s="74"/>
      <c r="E14" s="74"/>
      <c r="F14" s="74"/>
      <c r="G14" s="76"/>
      <c r="H14" s="76"/>
      <c r="I14" s="76"/>
      <c r="J14" s="75"/>
      <c r="K14" s="75"/>
      <c r="L14" s="74"/>
      <c r="M14" s="75"/>
      <c r="N14" s="75"/>
      <c r="O14" s="75"/>
    </row>
    <row r="15" spans="1:46" ht="24.95" customHeight="1">
      <c r="B15" s="409" t="s">
        <v>1204</v>
      </c>
      <c r="C15" s="409"/>
      <c r="D15" s="75"/>
      <c r="E15" s="75"/>
      <c r="F15" s="75"/>
      <c r="G15" s="75"/>
      <c r="H15" s="75"/>
      <c r="I15" s="412" t="s">
        <v>1205</v>
      </c>
      <c r="J15" s="412"/>
      <c r="K15" s="140"/>
      <c r="L15" s="140"/>
      <c r="M15" s="141"/>
      <c r="N15" s="141"/>
      <c r="U15" s="73"/>
      <c r="W15" s="3"/>
      <c r="Y15" s="73"/>
      <c r="Z15" s="73"/>
      <c r="AC15" s="3"/>
      <c r="AD15" s="3"/>
    </row>
    <row r="16" spans="1:46" s="85" customFormat="1" ht="18" customHeight="1">
      <c r="B16" s="410" t="s">
        <v>1188</v>
      </c>
      <c r="C16" s="408"/>
      <c r="D16" s="127" t="s">
        <v>1189</v>
      </c>
      <c r="E16" s="408"/>
      <c r="F16" s="127" t="s">
        <v>1189</v>
      </c>
      <c r="G16" s="408"/>
      <c r="H16" s="142"/>
      <c r="I16" s="410" t="s">
        <v>1188</v>
      </c>
      <c r="J16" s="408"/>
      <c r="K16" s="127" t="s">
        <v>1189</v>
      </c>
      <c r="L16" s="408"/>
      <c r="M16" s="127" t="s">
        <v>1189</v>
      </c>
      <c r="N16" s="408"/>
      <c r="U16" s="86"/>
      <c r="Y16" s="86"/>
      <c r="Z16" s="86"/>
      <c r="AA16" s="86"/>
      <c r="AB16" s="86"/>
    </row>
    <row r="17" spans="2:30" ht="19.5" customHeight="1">
      <c r="B17" s="410"/>
      <c r="C17" s="408"/>
      <c r="D17" s="128"/>
      <c r="E17" s="408"/>
      <c r="F17" s="128"/>
      <c r="G17" s="408"/>
      <c r="H17" s="142"/>
      <c r="I17" s="410"/>
      <c r="J17" s="408"/>
      <c r="K17" s="128"/>
      <c r="L17" s="408"/>
      <c r="M17" s="128"/>
      <c r="N17" s="408"/>
      <c r="U17" s="73"/>
      <c r="W17" s="3"/>
      <c r="Y17" s="73"/>
      <c r="Z17" s="73"/>
      <c r="AC17" s="3"/>
      <c r="AD17" s="3"/>
    </row>
    <row r="18" spans="2:30" ht="30" customHeight="1">
      <c r="B18" s="129" t="s">
        <v>1206</v>
      </c>
      <c r="C18" s="130"/>
      <c r="D18" s="131" t="str">
        <f t="shared" ref="D18:D23" si="0">IF(C18=0,"N/A",IF(E18=0,"N/A",(C18-E18)/E18))</f>
        <v>N/A</v>
      </c>
      <c r="E18" s="132"/>
      <c r="F18" s="131" t="str">
        <f t="shared" ref="F18:F23" si="1">IF(C18=0,"N/A",IF(G18=0,"N/A",(C18-G18)/G18))</f>
        <v>N/A</v>
      </c>
      <c r="G18" s="132"/>
      <c r="H18" s="3"/>
      <c r="I18" s="129" t="s">
        <v>1206</v>
      </c>
      <c r="J18" s="130"/>
      <c r="K18" s="131" t="str">
        <f t="shared" ref="K18:K23" si="2">IF(J18=0,"N/A",IF(L18=0,"N/A",(J18-L18)/L18))</f>
        <v>N/A</v>
      </c>
      <c r="L18" s="132"/>
      <c r="M18" s="131" t="str">
        <f t="shared" ref="M18:M23" si="3">IF(J18=0,"N/A",IF(N18=0,"N/A",(J18-N18)/N18))</f>
        <v>N/A</v>
      </c>
      <c r="N18" s="132"/>
      <c r="U18" s="73"/>
      <c r="W18" s="3"/>
      <c r="Y18" s="73"/>
      <c r="Z18" s="73"/>
      <c r="AC18" s="3"/>
      <c r="AD18" s="3"/>
    </row>
    <row r="19" spans="2:30" ht="30" customHeight="1">
      <c r="B19" s="129" t="s">
        <v>1207</v>
      </c>
      <c r="C19" s="130"/>
      <c r="D19" s="131" t="str">
        <f t="shared" si="0"/>
        <v>N/A</v>
      </c>
      <c r="E19" s="132"/>
      <c r="F19" s="131" t="str">
        <f t="shared" si="1"/>
        <v>N/A</v>
      </c>
      <c r="G19" s="132"/>
      <c r="H19" s="3"/>
      <c r="I19" s="129" t="s">
        <v>1207</v>
      </c>
      <c r="J19" s="130"/>
      <c r="K19" s="131" t="str">
        <f t="shared" si="2"/>
        <v>N/A</v>
      </c>
      <c r="L19" s="132"/>
      <c r="M19" s="131" t="str">
        <f t="shared" si="3"/>
        <v>N/A</v>
      </c>
      <c r="N19" s="132"/>
      <c r="U19" s="73"/>
      <c r="W19" s="3"/>
      <c r="Y19" s="73"/>
      <c r="Z19" s="73"/>
      <c r="AC19" s="3"/>
      <c r="AD19" s="3"/>
    </row>
    <row r="20" spans="2:30" ht="30" customHeight="1">
      <c r="B20" s="152" t="s">
        <v>1208</v>
      </c>
      <c r="C20" s="134"/>
      <c r="D20" s="135" t="str">
        <f t="shared" si="0"/>
        <v>N/A</v>
      </c>
      <c r="E20" s="136"/>
      <c r="F20" s="135" t="str">
        <f t="shared" si="1"/>
        <v>N/A</v>
      </c>
      <c r="G20" s="136"/>
      <c r="H20" s="3"/>
      <c r="I20" s="152" t="s">
        <v>1208</v>
      </c>
      <c r="J20" s="134"/>
      <c r="K20" s="135" t="str">
        <f t="shared" si="2"/>
        <v>N/A</v>
      </c>
      <c r="L20" s="136"/>
      <c r="M20" s="135" t="str">
        <f t="shared" si="3"/>
        <v>N/A</v>
      </c>
      <c r="N20" s="136"/>
      <c r="U20" s="73"/>
      <c r="W20" s="3"/>
      <c r="Y20" s="73"/>
      <c r="Z20" s="73"/>
      <c r="AC20" s="3"/>
      <c r="AD20" s="3"/>
    </row>
    <row r="21" spans="2:30" ht="30" customHeight="1">
      <c r="B21" s="152" t="s">
        <v>1209</v>
      </c>
      <c r="C21" s="134"/>
      <c r="D21" s="135" t="str">
        <f t="shared" si="0"/>
        <v>N/A</v>
      </c>
      <c r="E21" s="136"/>
      <c r="F21" s="135" t="str">
        <f t="shared" si="1"/>
        <v>N/A</v>
      </c>
      <c r="G21" s="136"/>
      <c r="H21" s="3"/>
      <c r="I21" s="152" t="s">
        <v>1209</v>
      </c>
      <c r="J21" s="134"/>
      <c r="K21" s="135" t="str">
        <f t="shared" si="2"/>
        <v>N/A</v>
      </c>
      <c r="L21" s="136"/>
      <c r="M21" s="135" t="str">
        <f t="shared" si="3"/>
        <v>N/A</v>
      </c>
      <c r="N21" s="136"/>
      <c r="U21" s="73"/>
      <c r="W21" s="3"/>
      <c r="Y21" s="73"/>
      <c r="Z21" s="73"/>
      <c r="AC21" s="3"/>
      <c r="AD21" s="3"/>
    </row>
    <row r="22" spans="2:30" ht="30" customHeight="1">
      <c r="B22" s="129" t="s">
        <v>1210</v>
      </c>
      <c r="C22" s="130"/>
      <c r="D22" s="131" t="str">
        <f t="shared" si="0"/>
        <v>N/A</v>
      </c>
      <c r="E22" s="132"/>
      <c r="F22" s="131" t="str">
        <f t="shared" si="1"/>
        <v>N/A</v>
      </c>
      <c r="G22" s="132"/>
      <c r="H22" s="3"/>
      <c r="I22" s="129" t="s">
        <v>1210</v>
      </c>
      <c r="J22" s="130"/>
      <c r="K22" s="131" t="str">
        <f t="shared" si="2"/>
        <v>N/A</v>
      </c>
      <c r="L22" s="132"/>
      <c r="M22" s="131" t="str">
        <f t="shared" si="3"/>
        <v>N/A</v>
      </c>
      <c r="N22" s="132"/>
      <c r="U22" s="73"/>
      <c r="W22" s="3"/>
      <c r="Y22" s="73"/>
      <c r="Z22" s="73"/>
      <c r="AC22" s="3"/>
      <c r="AD22" s="3"/>
    </row>
    <row r="23" spans="2:30" ht="30" customHeight="1">
      <c r="B23" s="129" t="s">
        <v>1211</v>
      </c>
      <c r="C23" s="130"/>
      <c r="D23" s="131" t="str">
        <f t="shared" si="0"/>
        <v>N/A</v>
      </c>
      <c r="E23" s="132"/>
      <c r="F23" s="131" t="str">
        <f t="shared" si="1"/>
        <v>N/A</v>
      </c>
      <c r="G23" s="132"/>
      <c r="H23" s="3"/>
      <c r="I23" s="129" t="s">
        <v>1211</v>
      </c>
      <c r="J23" s="130"/>
      <c r="K23" s="131" t="str">
        <f t="shared" si="2"/>
        <v>N/A</v>
      </c>
      <c r="L23" s="132"/>
      <c r="M23" s="131" t="str">
        <f t="shared" si="3"/>
        <v>N/A</v>
      </c>
      <c r="N23" s="132"/>
      <c r="U23" s="73"/>
      <c r="W23" s="3"/>
      <c r="Y23" s="73"/>
      <c r="Z23" s="73"/>
      <c r="AC23" s="3"/>
      <c r="AD23" s="3"/>
    </row>
    <row r="24" spans="2:30" ht="48" customHeight="1">
      <c r="B24" s="143"/>
      <c r="C24" s="75"/>
      <c r="D24" s="74"/>
      <c r="E24" s="74"/>
      <c r="F24" s="76"/>
      <c r="G24" s="76"/>
      <c r="H24" s="75"/>
      <c r="I24" s="75"/>
      <c r="J24" s="74"/>
      <c r="K24" s="75"/>
      <c r="L24" s="75"/>
      <c r="M24" s="75"/>
      <c r="U24" s="73"/>
      <c r="W24" s="3"/>
      <c r="Y24" s="73"/>
      <c r="Z24" s="73"/>
      <c r="AC24" s="3"/>
      <c r="AD24" s="3"/>
    </row>
    <row r="25" spans="2:30">
      <c r="B25" s="74"/>
      <c r="C25" s="75"/>
      <c r="D25" s="74"/>
      <c r="E25" s="74"/>
      <c r="F25" s="74"/>
      <c r="G25" s="76"/>
      <c r="H25" s="76"/>
      <c r="I25" s="76"/>
      <c r="J25" s="75"/>
      <c r="K25" s="75"/>
      <c r="L25" s="74"/>
      <c r="M25" s="75"/>
      <c r="N25" s="75"/>
      <c r="O25" s="75"/>
    </row>
    <row r="26" spans="2:30">
      <c r="B26" s="74"/>
      <c r="C26" s="75"/>
      <c r="D26" s="74"/>
      <c r="E26" s="74"/>
      <c r="F26" s="74"/>
      <c r="G26" s="76"/>
      <c r="H26" s="76"/>
      <c r="I26" s="76"/>
      <c r="J26" s="75"/>
      <c r="K26" s="75"/>
      <c r="L26" s="74"/>
      <c r="M26" s="75"/>
      <c r="N26" s="75"/>
      <c r="O26" s="75"/>
    </row>
    <row r="27" spans="2:30">
      <c r="B27" s="74"/>
      <c r="C27" s="75"/>
      <c r="D27" s="74"/>
      <c r="E27" s="74"/>
      <c r="F27" s="74"/>
      <c r="G27" s="76"/>
      <c r="H27" s="76"/>
      <c r="I27" s="76"/>
      <c r="J27" s="75"/>
      <c r="K27" s="75"/>
      <c r="L27" s="74"/>
      <c r="M27" s="75"/>
      <c r="N27" s="75"/>
      <c r="O27" s="75"/>
    </row>
    <row r="28" spans="2:30">
      <c r="B28" s="74"/>
      <c r="C28" s="75"/>
      <c r="D28" s="74"/>
      <c r="E28" s="74"/>
      <c r="F28" s="74"/>
      <c r="G28" s="76"/>
      <c r="H28" s="76"/>
      <c r="I28" s="76"/>
      <c r="J28" s="75"/>
      <c r="K28" s="75"/>
      <c r="L28" s="74"/>
      <c r="M28" s="75"/>
      <c r="N28" s="75"/>
      <c r="O28" s="75"/>
    </row>
    <row r="29" spans="2:30">
      <c r="B29" s="74"/>
      <c r="C29" s="75"/>
      <c r="D29" s="74"/>
      <c r="E29" s="74"/>
      <c r="F29" s="74"/>
      <c r="G29" s="76"/>
      <c r="H29" s="76"/>
      <c r="I29" s="76"/>
      <c r="J29" s="75"/>
      <c r="K29" s="75"/>
      <c r="L29" s="74"/>
      <c r="M29" s="75"/>
      <c r="N29" s="75"/>
      <c r="O29" s="75"/>
    </row>
    <row r="30" spans="2:30">
      <c r="B30" s="74"/>
      <c r="C30" s="75"/>
      <c r="D30" s="74"/>
      <c r="E30" s="74"/>
      <c r="F30" s="74"/>
      <c r="G30" s="76"/>
      <c r="H30" s="76"/>
      <c r="I30" s="76"/>
      <c r="J30" s="75"/>
      <c r="K30" s="75"/>
      <c r="L30" s="74"/>
      <c r="M30" s="75"/>
      <c r="N30" s="75"/>
      <c r="O30" s="75"/>
    </row>
    <row r="31" spans="2:30">
      <c r="B31" s="74"/>
      <c r="C31" s="75"/>
      <c r="D31" s="74"/>
      <c r="E31" s="74"/>
      <c r="F31" s="74"/>
      <c r="G31" s="76"/>
      <c r="H31" s="76"/>
      <c r="I31" s="76"/>
      <c r="J31" s="75"/>
      <c r="K31" s="75"/>
      <c r="L31" s="74"/>
      <c r="M31" s="75"/>
      <c r="N31" s="75"/>
      <c r="O31" s="75"/>
    </row>
    <row r="32" spans="2:30">
      <c r="B32" s="74"/>
      <c r="C32" s="75"/>
      <c r="D32" s="74"/>
      <c r="E32" s="74"/>
      <c r="F32" s="74"/>
      <c r="G32" s="76"/>
      <c r="H32" s="76"/>
      <c r="I32" s="76"/>
      <c r="J32" s="75"/>
      <c r="K32" s="75"/>
      <c r="L32" s="74"/>
      <c r="M32" s="75"/>
      <c r="N32" s="75"/>
      <c r="O32" s="75"/>
    </row>
    <row r="33" spans="2:15">
      <c r="B33" s="74"/>
      <c r="C33" s="75"/>
      <c r="D33" s="74"/>
      <c r="E33" s="74"/>
      <c r="F33" s="74"/>
      <c r="G33" s="76"/>
      <c r="H33" s="76"/>
      <c r="I33" s="76"/>
      <c r="J33" s="75"/>
      <c r="K33" s="75"/>
      <c r="L33" s="74"/>
      <c r="M33" s="75"/>
      <c r="N33" s="75"/>
      <c r="O33" s="75"/>
    </row>
    <row r="34" spans="2:15">
      <c r="B34" s="74"/>
      <c r="C34" s="75"/>
      <c r="D34" s="74"/>
      <c r="E34" s="74"/>
      <c r="F34" s="74"/>
      <c r="G34" s="76"/>
      <c r="H34" s="76"/>
      <c r="I34" s="76"/>
      <c r="J34" s="75"/>
      <c r="K34" s="75"/>
      <c r="L34" s="74"/>
      <c r="M34" s="75"/>
      <c r="N34" s="75"/>
      <c r="O34" s="75"/>
    </row>
    <row r="35" spans="2:15">
      <c r="B35" s="74"/>
      <c r="C35" s="75"/>
      <c r="D35" s="74"/>
      <c r="E35" s="74"/>
      <c r="F35" s="74"/>
      <c r="G35" s="76"/>
      <c r="H35" s="76"/>
      <c r="I35" s="76"/>
      <c r="J35" s="75"/>
      <c r="K35" s="75"/>
      <c r="L35" s="74"/>
      <c r="M35" s="75"/>
      <c r="N35" s="75"/>
      <c r="O35" s="75"/>
    </row>
    <row r="36" spans="2:15">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sheetData>
  <sheetProtection selectLockedCells="1" selectUnlockedCells="1"/>
  <mergeCells count="18">
    <mergeCell ref="B11:B12"/>
    <mergeCell ref="D11:D12"/>
    <mergeCell ref="F11:F12"/>
    <mergeCell ref="B6:H6"/>
    <mergeCell ref="B7:F7"/>
    <mergeCell ref="B8:F8"/>
    <mergeCell ref="B9:F9"/>
    <mergeCell ref="B10:F10"/>
    <mergeCell ref="L16:L17"/>
    <mergeCell ref="N16:N17"/>
    <mergeCell ref="B15:C15"/>
    <mergeCell ref="I15:J15"/>
    <mergeCell ref="B16:B17"/>
    <mergeCell ref="C16:C17"/>
    <mergeCell ref="E16:E17"/>
    <mergeCell ref="G16:G17"/>
    <mergeCell ref="I16:I17"/>
    <mergeCell ref="J16:J17"/>
  </mergeCells>
  <conditionalFormatting sqref="C13">
    <cfRule type="cellIs" dxfId="53" priority="11" operator="lessThan">
      <formula>0</formula>
    </cfRule>
  </conditionalFormatting>
  <conditionalFormatting sqref="E13">
    <cfRule type="cellIs" dxfId="52" priority="9" operator="lessThan">
      <formula>0</formula>
    </cfRule>
  </conditionalFormatting>
  <conditionalFormatting sqref="F18:F23">
    <cfRule type="cellIs" dxfId="51" priority="5" operator="lessThan">
      <formula>0</formula>
    </cfRule>
  </conditionalFormatting>
  <conditionalFormatting sqref="D18:D23">
    <cfRule type="cellIs" dxfId="50" priority="7" operator="lessThan">
      <formula>0</formula>
    </cfRule>
  </conditionalFormatting>
  <conditionalFormatting sqref="K18:K23">
    <cfRule type="cellIs" dxfId="49" priority="3" operator="lessThan">
      <formula>0</formula>
    </cfRule>
  </conditionalFormatting>
  <conditionalFormatting sqref="M18:M23">
    <cfRule type="cellIs" dxfId="48" priority="1" operator="lessThan">
      <formula>0</formula>
    </cfRule>
  </conditionalFormatting>
  <pageMargins left="0.24" right="0.34" top="0.38" bottom="1.1299999999999999"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12" id="{01F7BB52-5A9A-4470-BDA5-A275B6995411}">
            <x14:iconSet iconSet="3Triangles">
              <x14:cfvo type="percent">
                <xm:f>0</xm:f>
              </x14:cfvo>
              <x14:cfvo type="num">
                <xm:f>0</xm:f>
              </x14:cfvo>
              <x14:cfvo type="num" gte="0">
                <xm:f>0</xm:f>
              </x14:cfvo>
            </x14:iconSet>
          </x14:cfRule>
          <xm:sqref>C13</xm:sqref>
        </x14:conditionalFormatting>
        <x14:conditionalFormatting xmlns:xm="http://schemas.microsoft.com/office/excel/2006/main">
          <x14:cfRule type="iconSet" priority="10" id="{A160D58B-A21B-47F9-9979-DA1727F7F7E8}">
            <x14:iconSet iconSet="3Triangles">
              <x14:cfvo type="percent">
                <xm:f>0</xm:f>
              </x14:cfvo>
              <x14:cfvo type="num">
                <xm:f>0</xm:f>
              </x14:cfvo>
              <x14:cfvo type="num" gte="0">
                <xm:f>0</xm:f>
              </x14:cfvo>
            </x14:iconSet>
          </x14:cfRule>
          <xm:sqref>E13</xm:sqref>
        </x14:conditionalFormatting>
        <x14:conditionalFormatting xmlns:xm="http://schemas.microsoft.com/office/excel/2006/main">
          <x14:cfRule type="iconSet" priority="8" id="{5B5ED6FC-816C-442E-9BA2-51EB684E5250}">
            <x14:iconSet iconSet="3Triangles">
              <x14:cfvo type="percent">
                <xm:f>0</xm:f>
              </x14:cfvo>
              <x14:cfvo type="num">
                <xm:f>0</xm:f>
              </x14:cfvo>
              <x14:cfvo type="num" gte="0">
                <xm:f>0</xm:f>
              </x14:cfvo>
            </x14:iconSet>
          </x14:cfRule>
          <xm:sqref>D18:D23</xm:sqref>
        </x14:conditionalFormatting>
        <x14:conditionalFormatting xmlns:xm="http://schemas.microsoft.com/office/excel/2006/main">
          <x14:cfRule type="iconSet" priority="6" id="{2616BC90-4AEF-4FE4-8FD0-93BF911CF079}">
            <x14:iconSet iconSet="3Triangles">
              <x14:cfvo type="percent">
                <xm:f>0</xm:f>
              </x14:cfvo>
              <x14:cfvo type="num">
                <xm:f>0</xm:f>
              </x14:cfvo>
              <x14:cfvo type="num" gte="0">
                <xm:f>0</xm:f>
              </x14:cfvo>
            </x14:iconSet>
          </x14:cfRule>
          <xm:sqref>F18:F23</xm:sqref>
        </x14:conditionalFormatting>
        <x14:conditionalFormatting xmlns:xm="http://schemas.microsoft.com/office/excel/2006/main">
          <x14:cfRule type="iconSet" priority="4" id="{EB5D5739-7359-447B-854D-33D47752C8D1}">
            <x14:iconSet iconSet="3Triangles">
              <x14:cfvo type="percent">
                <xm:f>0</xm:f>
              </x14:cfvo>
              <x14:cfvo type="num">
                <xm:f>0</xm:f>
              </x14:cfvo>
              <x14:cfvo type="num" gte="0">
                <xm:f>0</xm:f>
              </x14:cfvo>
            </x14:iconSet>
          </x14:cfRule>
          <xm:sqref>K18:K23</xm:sqref>
        </x14:conditionalFormatting>
        <x14:conditionalFormatting xmlns:xm="http://schemas.microsoft.com/office/excel/2006/main">
          <x14:cfRule type="iconSet" priority="2" id="{A02D1FC0-8656-4335-8ECA-335413165C29}">
            <x14:iconSet iconSet="3Triangles">
              <x14:cfvo type="percent">
                <xm:f>0</xm:f>
              </x14:cfvo>
              <x14:cfvo type="num">
                <xm:f>0</xm:f>
              </x14:cfvo>
              <x14:cfvo type="num" gte="0">
                <xm:f>0</xm:f>
              </x14:cfvo>
            </x14:iconSet>
          </x14:cfRule>
          <xm:sqref>M18:M23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1230-BF92-4D16-9C2A-1FE2B7AFE1C1}">
  <sheetPr codeName="Sheet35">
    <tabColor theme="7" tint="0.79998168889431442"/>
    <pageSetUpPr fitToPage="1"/>
  </sheetPr>
  <dimension ref="A1:AD912"/>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AA1"/>
    </row>
    <row r="2" spans="1:30" ht="30" customHeight="1">
      <c r="A2" s="111"/>
      <c r="B2" s="112"/>
      <c r="C2" s="113"/>
      <c r="D2" s="114"/>
      <c r="E2" s="114"/>
      <c r="F2" s="114"/>
      <c r="G2" s="115"/>
      <c r="H2" s="115"/>
      <c r="I2" s="115"/>
      <c r="J2" s="114"/>
      <c r="K2" s="114"/>
      <c r="L2" s="25"/>
      <c r="M2" s="25"/>
      <c r="N2" s="25"/>
      <c r="O2" s="25"/>
      <c r="P2" s="25"/>
      <c r="W2" s="3"/>
      <c r="AA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c r="B5" s="74"/>
      <c r="C5" s="75"/>
      <c r="D5" s="74"/>
      <c r="E5" s="74"/>
      <c r="F5" s="74"/>
      <c r="G5" s="76"/>
      <c r="H5" s="76"/>
      <c r="I5" s="76"/>
      <c r="J5" s="75"/>
      <c r="K5" s="75"/>
      <c r="L5" s="74"/>
      <c r="M5" s="75"/>
      <c r="N5" s="75"/>
      <c r="O5" s="75"/>
    </row>
    <row r="6" spans="1:30" ht="33" customHeight="1">
      <c r="B6" s="403" t="s">
        <v>1175</v>
      </c>
      <c r="C6" s="403"/>
      <c r="D6" s="403"/>
      <c r="E6" s="403"/>
      <c r="F6" s="403"/>
      <c r="G6" s="403"/>
      <c r="H6" s="403"/>
      <c r="I6" s="76"/>
      <c r="J6" s="75"/>
      <c r="K6" s="75"/>
      <c r="L6" s="74"/>
      <c r="M6" s="75"/>
      <c r="N6" s="75"/>
      <c r="O6" s="75"/>
    </row>
    <row r="7" spans="1:30" ht="21.95" customHeight="1">
      <c r="B7" s="404" t="s">
        <v>1258</v>
      </c>
      <c r="C7" s="404"/>
      <c r="D7" s="404"/>
      <c r="E7" s="404"/>
      <c r="F7" s="404"/>
      <c r="G7" s="95"/>
      <c r="H7" s="95"/>
      <c r="I7" s="76"/>
      <c r="J7" s="75"/>
      <c r="K7" s="75"/>
      <c r="L7" s="74"/>
      <c r="M7" s="75"/>
      <c r="N7" s="75"/>
      <c r="O7" s="75"/>
    </row>
    <row r="8" spans="1:30" ht="67.5" customHeight="1">
      <c r="B8" s="413"/>
      <c r="C8" s="414"/>
      <c r="D8" s="414"/>
      <c r="E8" s="414"/>
      <c r="F8" s="414"/>
      <c r="G8" s="77"/>
      <c r="H8" s="77"/>
      <c r="I8" s="76"/>
      <c r="J8" s="75"/>
      <c r="K8" s="75"/>
      <c r="L8" s="74"/>
      <c r="M8" s="75"/>
      <c r="N8" s="75"/>
      <c r="O8" s="75"/>
    </row>
    <row r="9" spans="1:30" ht="24.95" customHeight="1">
      <c r="B9" s="412" t="s">
        <v>1212</v>
      </c>
      <c r="C9" s="412"/>
      <c r="D9" s="412"/>
      <c r="E9" s="412"/>
      <c r="F9" s="412"/>
      <c r="G9" s="412"/>
      <c r="H9" s="153"/>
      <c r="I9" s="412" t="s">
        <v>1213</v>
      </c>
      <c r="J9" s="412"/>
      <c r="K9" s="412"/>
      <c r="L9" s="412"/>
      <c r="M9" s="412"/>
      <c r="N9" s="412"/>
      <c r="O9" s="412"/>
      <c r="U9" s="73"/>
      <c r="W9" s="3"/>
      <c r="Y9" s="73"/>
      <c r="Z9" s="73"/>
      <c r="AC9" s="3"/>
      <c r="AD9" s="3"/>
    </row>
    <row r="10" spans="1:30" ht="24.75" customHeight="1">
      <c r="B10" s="237" t="s">
        <v>1214</v>
      </c>
      <c r="C10" s="417" t="s">
        <v>1215</v>
      </c>
      <c r="D10" s="417"/>
      <c r="E10" s="417"/>
      <c r="F10" s="417"/>
      <c r="G10" s="417"/>
      <c r="H10" s="154"/>
      <c r="I10" s="237" t="s">
        <v>1216</v>
      </c>
      <c r="J10" s="417" t="s">
        <v>1215</v>
      </c>
      <c r="K10" s="417"/>
      <c r="L10" s="417"/>
      <c r="M10" s="417"/>
      <c r="N10" s="417"/>
      <c r="O10" s="142"/>
      <c r="U10" s="73"/>
      <c r="W10" s="3"/>
      <c r="Y10" s="73"/>
      <c r="Z10" s="73"/>
      <c r="AC10" s="3"/>
      <c r="AD10" s="3"/>
    </row>
    <row r="11" spans="1:30" ht="24.95" customHeight="1">
      <c r="B11" s="148" t="s">
        <v>1198</v>
      </c>
      <c r="C11" s="155"/>
      <c r="D11" s="156"/>
      <c r="E11" s="157"/>
      <c r="F11" s="157"/>
      <c r="G11" s="158"/>
      <c r="H11" s="158"/>
      <c r="I11" s="148" t="s">
        <v>1198</v>
      </c>
      <c r="J11" s="155"/>
      <c r="K11" s="156"/>
      <c r="L11" s="157"/>
      <c r="M11" s="157"/>
      <c r="N11" s="158"/>
      <c r="O11" s="158"/>
      <c r="R11" s="73"/>
      <c r="V11" s="73"/>
      <c r="X11" s="73"/>
      <c r="Y11" s="73"/>
      <c r="AA11" s="3"/>
      <c r="AB11" s="3"/>
      <c r="AC11" s="3"/>
      <c r="AD11" s="3"/>
    </row>
    <row r="12" spans="1:30" ht="32.25" customHeight="1">
      <c r="B12" s="159"/>
      <c r="C12" s="418"/>
      <c r="D12" s="418"/>
      <c r="E12" s="418"/>
      <c r="F12" s="418"/>
      <c r="G12" s="418"/>
      <c r="H12" s="160"/>
      <c r="I12" s="159"/>
      <c r="J12" s="418"/>
      <c r="K12" s="418"/>
      <c r="L12" s="418"/>
      <c r="M12" s="418"/>
      <c r="N12" s="418"/>
      <c r="O12" s="161"/>
      <c r="R12" s="73"/>
      <c r="V12" s="73"/>
      <c r="X12" s="73"/>
      <c r="Y12" s="73"/>
      <c r="AA12" s="3"/>
      <c r="AB12" s="3"/>
      <c r="AC12" s="3"/>
      <c r="AD12" s="3"/>
    </row>
    <row r="13" spans="1:30" ht="32.25" customHeight="1">
      <c r="B13" s="162"/>
      <c r="C13" s="419"/>
      <c r="D13" s="419"/>
      <c r="E13" s="419"/>
      <c r="F13" s="419"/>
      <c r="G13" s="419"/>
      <c r="H13" s="160"/>
      <c r="I13" s="162"/>
      <c r="J13" s="419"/>
      <c r="K13" s="419"/>
      <c r="L13" s="419"/>
      <c r="M13" s="419"/>
      <c r="N13" s="419"/>
      <c r="O13" s="158"/>
      <c r="R13" s="73"/>
      <c r="V13" s="73"/>
      <c r="X13" s="73"/>
      <c r="Y13" s="73"/>
      <c r="AA13" s="3"/>
      <c r="AB13" s="3"/>
      <c r="AC13" s="3"/>
      <c r="AD13" s="3"/>
    </row>
    <row r="14" spans="1:30" ht="32.25" customHeight="1">
      <c r="B14" s="159"/>
      <c r="C14" s="418"/>
      <c r="D14" s="418"/>
      <c r="E14" s="418"/>
      <c r="F14" s="418"/>
      <c r="G14" s="418"/>
      <c r="H14" s="160"/>
      <c r="I14" s="159"/>
      <c r="J14" s="418"/>
      <c r="K14" s="418"/>
      <c r="L14" s="418"/>
      <c r="M14" s="418"/>
      <c r="N14" s="418"/>
      <c r="O14" s="158"/>
      <c r="R14" s="73"/>
      <c r="V14" s="73"/>
      <c r="X14" s="73"/>
      <c r="Y14" s="73"/>
      <c r="AA14" s="3"/>
      <c r="AB14" s="3"/>
      <c r="AC14" s="3"/>
      <c r="AD14" s="3"/>
    </row>
    <row r="15" spans="1:30" ht="24.95" customHeight="1">
      <c r="B15" s="148" t="s">
        <v>1202</v>
      </c>
      <c r="C15" s="163"/>
      <c r="D15" s="164"/>
      <c r="E15" s="165"/>
      <c r="F15" s="165"/>
      <c r="G15" s="166"/>
      <c r="H15" s="158"/>
      <c r="I15" s="148" t="s">
        <v>1202</v>
      </c>
      <c r="J15" s="238"/>
      <c r="K15" s="164"/>
      <c r="L15" s="165"/>
      <c r="M15" s="165"/>
      <c r="N15" s="166"/>
      <c r="O15" s="158"/>
      <c r="R15" s="73"/>
      <c r="V15" s="73"/>
      <c r="X15" s="73"/>
      <c r="Y15" s="73"/>
      <c r="AA15" s="3"/>
      <c r="AB15" s="3"/>
      <c r="AC15" s="3"/>
      <c r="AD15" s="3"/>
    </row>
    <row r="16" spans="1:30" ht="32.25" customHeight="1">
      <c r="B16" s="159"/>
      <c r="C16" s="418"/>
      <c r="D16" s="418"/>
      <c r="E16" s="418"/>
      <c r="F16" s="418"/>
      <c r="G16" s="418"/>
      <c r="H16" s="160"/>
      <c r="I16" s="159"/>
      <c r="J16" s="418"/>
      <c r="K16" s="418"/>
      <c r="L16" s="418"/>
      <c r="M16" s="418"/>
      <c r="N16" s="418"/>
      <c r="O16" s="158"/>
      <c r="R16" s="73"/>
      <c r="V16" s="73"/>
      <c r="X16" s="73"/>
      <c r="Y16" s="73"/>
      <c r="AA16" s="3"/>
      <c r="AB16" s="3"/>
      <c r="AC16" s="3"/>
      <c r="AD16" s="3"/>
    </row>
    <row r="17" spans="2:30" ht="32.25" customHeight="1">
      <c r="B17" s="162"/>
      <c r="C17" s="419"/>
      <c r="D17" s="419"/>
      <c r="E17" s="419"/>
      <c r="F17" s="419"/>
      <c r="G17" s="419"/>
      <c r="H17" s="160"/>
      <c r="I17" s="162"/>
      <c r="J17" s="419"/>
      <c r="K17" s="419"/>
      <c r="L17" s="419"/>
      <c r="M17" s="419"/>
      <c r="N17" s="419"/>
      <c r="O17" s="158"/>
      <c r="R17" s="73"/>
      <c r="V17" s="73"/>
      <c r="X17" s="73"/>
      <c r="Y17" s="73"/>
      <c r="AA17" s="3"/>
      <c r="AB17" s="3"/>
      <c r="AC17" s="3"/>
      <c r="AD17" s="3"/>
    </row>
    <row r="18" spans="2:30" ht="32.25" customHeight="1">
      <c r="B18" s="159"/>
      <c r="C18" s="418"/>
      <c r="D18" s="418"/>
      <c r="E18" s="418"/>
      <c r="F18" s="418"/>
      <c r="G18" s="418"/>
      <c r="H18" s="160"/>
      <c r="I18" s="159"/>
      <c r="J18" s="418"/>
      <c r="K18" s="418"/>
      <c r="L18" s="418"/>
      <c r="M18" s="418"/>
      <c r="N18" s="418"/>
      <c r="O18" s="158"/>
      <c r="R18" s="73"/>
      <c r="V18" s="73"/>
      <c r="X18" s="73"/>
      <c r="Y18" s="73"/>
      <c r="AA18" s="3"/>
      <c r="AB18" s="3"/>
      <c r="AC18" s="3"/>
      <c r="AD18" s="3"/>
    </row>
    <row r="19" spans="2:30" ht="24.95" customHeight="1">
      <c r="B19" s="3"/>
      <c r="D19" s="3"/>
      <c r="E19" s="3"/>
      <c r="F19" s="3"/>
      <c r="G19" s="3"/>
      <c r="H19" s="167"/>
      <c r="I19" s="167"/>
      <c r="J19" s="168"/>
      <c r="K19" s="168"/>
      <c r="L19" s="169"/>
      <c r="M19" s="168"/>
      <c r="N19" s="168"/>
      <c r="O19" s="168"/>
    </row>
    <row r="20" spans="2:30" ht="24.95" customHeight="1">
      <c r="B20" s="412" t="s">
        <v>1217</v>
      </c>
      <c r="C20" s="412"/>
      <c r="D20" s="412"/>
      <c r="E20" s="412"/>
      <c r="F20" s="412"/>
      <c r="G20" s="412"/>
      <c r="H20" s="3"/>
      <c r="I20" s="76"/>
      <c r="J20" s="75"/>
      <c r="K20" s="75"/>
      <c r="L20" s="74"/>
      <c r="M20" s="75"/>
      <c r="N20" s="75"/>
      <c r="O20" s="75"/>
    </row>
    <row r="21" spans="2:30" s="85" customFormat="1" ht="38.25" customHeight="1">
      <c r="B21" s="170" t="s">
        <v>1218</v>
      </c>
      <c r="C21" s="417" t="s">
        <v>1215</v>
      </c>
      <c r="D21" s="417"/>
      <c r="E21" s="417"/>
      <c r="F21" s="417"/>
      <c r="G21" s="417"/>
      <c r="H21" s="168"/>
      <c r="I21" s="169"/>
      <c r="J21" s="168"/>
      <c r="K21" s="168"/>
      <c r="L21" s="168"/>
      <c r="T21" s="86"/>
      <c r="X21" s="86"/>
      <c r="Y21" s="86"/>
      <c r="Z21" s="86"/>
      <c r="AA21" s="86"/>
    </row>
    <row r="22" spans="2:30" ht="24.95" customHeight="1">
      <c r="B22" s="148" t="s">
        <v>1198</v>
      </c>
      <c r="C22" s="155"/>
      <c r="D22" s="171"/>
      <c r="E22" s="171"/>
      <c r="F22" s="171"/>
      <c r="G22" s="172"/>
      <c r="H22" s="168"/>
      <c r="I22" s="169"/>
      <c r="J22" s="168"/>
      <c r="K22" s="168"/>
      <c r="L22" s="168"/>
      <c r="T22" s="73"/>
      <c r="W22" s="3"/>
      <c r="X22" s="73"/>
      <c r="Y22" s="73"/>
      <c r="Z22" s="73"/>
      <c r="AB22" s="3"/>
      <c r="AC22" s="3"/>
      <c r="AD22" s="3"/>
    </row>
    <row r="23" spans="2:30" ht="32.25" customHeight="1">
      <c r="B23" s="173"/>
      <c r="C23" s="418"/>
      <c r="D23" s="418"/>
      <c r="E23" s="418"/>
      <c r="F23" s="418"/>
      <c r="G23" s="418"/>
      <c r="H23" s="168"/>
      <c r="I23" s="169"/>
      <c r="J23" s="168"/>
      <c r="K23" s="168"/>
      <c r="L23" s="168"/>
      <c r="T23" s="73"/>
      <c r="W23" s="3"/>
      <c r="X23" s="73"/>
      <c r="Y23" s="73"/>
      <c r="Z23" s="73"/>
      <c r="AB23" s="3"/>
      <c r="AC23" s="3"/>
      <c r="AD23" s="3"/>
    </row>
    <row r="24" spans="2:30" ht="32.25" customHeight="1">
      <c r="B24" s="174"/>
      <c r="C24" s="419"/>
      <c r="D24" s="419"/>
      <c r="E24" s="419"/>
      <c r="F24" s="419"/>
      <c r="G24" s="419"/>
      <c r="H24" s="168"/>
      <c r="I24" s="169"/>
      <c r="J24" s="168"/>
      <c r="K24" s="168"/>
      <c r="L24" s="168"/>
      <c r="T24" s="73"/>
      <c r="W24" s="3"/>
      <c r="X24" s="73"/>
      <c r="Y24" s="73"/>
      <c r="Z24" s="73"/>
      <c r="AB24" s="3"/>
      <c r="AC24" s="3"/>
      <c r="AD24" s="3"/>
    </row>
    <row r="25" spans="2:30" ht="32.25" customHeight="1">
      <c r="B25" s="173"/>
      <c r="C25" s="418"/>
      <c r="D25" s="418"/>
      <c r="E25" s="418"/>
      <c r="F25" s="418"/>
      <c r="G25" s="418"/>
      <c r="H25" s="168"/>
      <c r="I25" s="169"/>
      <c r="J25" s="168"/>
      <c r="K25" s="168"/>
      <c r="L25" s="168"/>
      <c r="T25" s="73"/>
      <c r="W25" s="3"/>
      <c r="X25" s="73"/>
      <c r="Y25" s="73"/>
      <c r="Z25" s="73"/>
      <c r="AB25" s="3"/>
      <c r="AC25" s="3"/>
      <c r="AD25" s="3"/>
    </row>
    <row r="26" spans="2:30" ht="24.95" customHeight="1">
      <c r="B26" s="148" t="s">
        <v>1202</v>
      </c>
      <c r="C26" s="155"/>
      <c r="D26" s="175"/>
      <c r="E26" s="175"/>
      <c r="F26" s="175"/>
      <c r="G26" s="176"/>
      <c r="H26" s="168"/>
      <c r="I26" s="169"/>
      <c r="J26" s="168"/>
      <c r="K26" s="168"/>
      <c r="L26" s="168"/>
      <c r="T26" s="73"/>
      <c r="W26" s="3"/>
      <c r="X26" s="73"/>
      <c r="Y26" s="73"/>
      <c r="Z26" s="73"/>
      <c r="AB26" s="3"/>
      <c r="AC26" s="3"/>
      <c r="AD26" s="3"/>
    </row>
    <row r="27" spans="2:30" ht="32.25" customHeight="1">
      <c r="B27" s="173"/>
      <c r="C27" s="418"/>
      <c r="D27" s="418"/>
      <c r="E27" s="418"/>
      <c r="F27" s="418"/>
      <c r="G27" s="418"/>
      <c r="H27" s="75"/>
      <c r="I27" s="74"/>
      <c r="J27" s="75"/>
      <c r="K27" s="75"/>
      <c r="L27" s="75"/>
      <c r="T27" s="73"/>
      <c r="W27" s="3"/>
      <c r="X27" s="73"/>
      <c r="Y27" s="73"/>
      <c r="Z27" s="73"/>
      <c r="AB27" s="3"/>
      <c r="AC27" s="3"/>
      <c r="AD27" s="3"/>
    </row>
    <row r="28" spans="2:30" ht="32.25" customHeight="1">
      <c r="B28" s="174"/>
      <c r="C28" s="419"/>
      <c r="D28" s="419"/>
      <c r="E28" s="419"/>
      <c r="F28" s="419"/>
      <c r="G28" s="419"/>
      <c r="H28" s="75"/>
      <c r="I28" s="74"/>
      <c r="J28" s="75"/>
      <c r="K28" s="75"/>
      <c r="L28" s="75"/>
      <c r="T28" s="73"/>
      <c r="W28" s="3"/>
      <c r="X28" s="73"/>
      <c r="Y28" s="73"/>
      <c r="Z28" s="73"/>
      <c r="AB28" s="3"/>
      <c r="AC28" s="3"/>
      <c r="AD28" s="3"/>
    </row>
    <row r="29" spans="2:30" ht="32.25" customHeight="1">
      <c r="B29" s="173"/>
      <c r="C29" s="418"/>
      <c r="D29" s="418"/>
      <c r="E29" s="418"/>
      <c r="F29" s="418"/>
      <c r="G29" s="418"/>
      <c r="H29" s="76"/>
      <c r="I29" s="75"/>
      <c r="J29" s="75"/>
      <c r="K29" s="74"/>
      <c r="L29" s="75"/>
      <c r="M29" s="75"/>
      <c r="N29" s="75"/>
      <c r="V29" s="73"/>
      <c r="W29" s="3"/>
      <c r="Z29" s="73"/>
      <c r="AD29" s="3"/>
    </row>
    <row r="30" spans="2:30" ht="24.95" customHeight="1">
      <c r="B30" s="177" t="s">
        <v>1219</v>
      </c>
      <c r="C30" s="75"/>
      <c r="D30" s="74"/>
      <c r="E30" s="74"/>
      <c r="F30" s="74"/>
      <c r="G30" s="76"/>
      <c r="H30" s="76"/>
      <c r="I30" s="3"/>
      <c r="L30" s="3"/>
      <c r="M30" s="74"/>
      <c r="N30" s="76"/>
      <c r="O30" s="75"/>
    </row>
    <row r="31" spans="2:30">
      <c r="B31" s="74"/>
      <c r="C31" s="75"/>
      <c r="D31" s="74"/>
      <c r="E31" s="74"/>
      <c r="F31" s="74"/>
      <c r="G31" s="76"/>
      <c r="H31" s="76"/>
      <c r="I31" s="76"/>
      <c r="J31" s="75"/>
      <c r="K31" s="75"/>
      <c r="L31" s="74"/>
      <c r="M31" s="75"/>
      <c r="N31" s="75"/>
      <c r="O31" s="75"/>
    </row>
    <row r="32" spans="2:30">
      <c r="B32" s="74"/>
      <c r="C32" s="75"/>
      <c r="D32" s="74"/>
      <c r="E32" s="74"/>
      <c r="F32" s="74"/>
      <c r="G32" s="76"/>
      <c r="H32" s="76"/>
      <c r="I32" s="76"/>
      <c r="J32" s="75"/>
      <c r="K32" s="75"/>
      <c r="L32" s="74"/>
      <c r="M32" s="75"/>
      <c r="N32" s="75"/>
      <c r="O32" s="75"/>
    </row>
    <row r="33" spans="2:15">
      <c r="B33" s="74"/>
      <c r="C33" s="75"/>
      <c r="D33" s="74"/>
      <c r="E33" s="74"/>
      <c r="F33" s="74"/>
      <c r="G33" s="76"/>
      <c r="H33" s="76"/>
      <c r="I33" s="76"/>
      <c r="J33" s="75"/>
      <c r="K33" s="75"/>
      <c r="L33" s="74"/>
      <c r="M33" s="75"/>
      <c r="N33" s="75"/>
      <c r="O33" s="75"/>
    </row>
    <row r="34" spans="2:15">
      <c r="B34" s="74"/>
      <c r="C34" s="75"/>
      <c r="D34" s="74"/>
      <c r="E34" s="74"/>
      <c r="F34" s="74"/>
      <c r="G34" s="76"/>
      <c r="H34" s="76"/>
      <c r="I34" s="76"/>
      <c r="J34" s="75"/>
      <c r="K34" s="75"/>
      <c r="L34" s="74"/>
      <c r="M34" s="75"/>
      <c r="N34" s="75"/>
      <c r="O34" s="75"/>
    </row>
    <row r="35" spans="2:15">
      <c r="B35" s="74"/>
      <c r="C35" s="75"/>
      <c r="D35" s="74"/>
      <c r="E35" s="74"/>
      <c r="F35" s="74"/>
      <c r="G35" s="76"/>
      <c r="H35" s="76"/>
      <c r="I35" s="76"/>
      <c r="J35" s="75"/>
      <c r="K35" s="75"/>
      <c r="L35" s="74"/>
      <c r="M35" s="75"/>
      <c r="N35" s="75"/>
      <c r="O35" s="75"/>
    </row>
    <row r="36" spans="2:15">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row r="890" spans="2:15">
      <c r="B890" s="74"/>
      <c r="C890" s="75"/>
      <c r="D890" s="74"/>
      <c r="E890" s="74"/>
      <c r="F890" s="74"/>
      <c r="G890" s="76"/>
      <c r="H890" s="76"/>
      <c r="I890" s="76"/>
      <c r="J890" s="75"/>
      <c r="K890" s="75"/>
      <c r="L890" s="74"/>
      <c r="M890" s="75"/>
      <c r="N890" s="75"/>
      <c r="O890" s="75"/>
    </row>
    <row r="891" spans="2:15">
      <c r="B891" s="74"/>
      <c r="C891" s="75"/>
      <c r="D891" s="74"/>
      <c r="E891" s="74"/>
      <c r="F891" s="74"/>
      <c r="G891" s="76"/>
      <c r="H891" s="76"/>
      <c r="I891" s="76"/>
      <c r="J891" s="75"/>
      <c r="K891" s="75"/>
      <c r="L891" s="74"/>
      <c r="M891" s="75"/>
      <c r="N891" s="75"/>
      <c r="O891" s="75"/>
    </row>
    <row r="892" spans="2:15">
      <c r="B892" s="74"/>
      <c r="C892" s="75"/>
      <c r="D892" s="74"/>
      <c r="E892" s="74"/>
      <c r="F892" s="74"/>
      <c r="G892" s="76"/>
      <c r="H892" s="76"/>
      <c r="I892" s="76"/>
      <c r="J892" s="75"/>
      <c r="K892" s="75"/>
      <c r="L892" s="74"/>
      <c r="M892" s="75"/>
      <c r="N892" s="75"/>
      <c r="O892" s="75"/>
    </row>
    <row r="893" spans="2:15">
      <c r="B893" s="74"/>
      <c r="C893" s="75"/>
      <c r="D893" s="74"/>
      <c r="E893" s="74"/>
      <c r="F893" s="74"/>
      <c r="G893" s="76"/>
      <c r="H893" s="76"/>
      <c r="I893" s="76"/>
      <c r="J893" s="75"/>
      <c r="K893" s="75"/>
      <c r="L893" s="74"/>
      <c r="M893" s="75"/>
      <c r="N893" s="75"/>
      <c r="O893" s="75"/>
    </row>
    <row r="894" spans="2:15">
      <c r="B894" s="74"/>
      <c r="C894" s="75"/>
      <c r="D894" s="74"/>
      <c r="E894" s="74"/>
      <c r="F894" s="74"/>
      <c r="G894" s="76"/>
      <c r="H894" s="76"/>
      <c r="I894" s="76"/>
      <c r="J894" s="75"/>
      <c r="K894" s="75"/>
      <c r="L894" s="74"/>
      <c r="M894" s="75"/>
      <c r="N894" s="75"/>
      <c r="O894" s="75"/>
    </row>
    <row r="895" spans="2:15">
      <c r="B895" s="74"/>
      <c r="C895" s="75"/>
      <c r="D895" s="74"/>
      <c r="E895" s="74"/>
      <c r="F895" s="74"/>
      <c r="G895" s="76"/>
      <c r="H895" s="76"/>
      <c r="I895" s="76"/>
      <c r="J895" s="75"/>
      <c r="K895" s="75"/>
      <c r="L895" s="74"/>
      <c r="M895" s="75"/>
      <c r="N895" s="75"/>
      <c r="O895" s="75"/>
    </row>
    <row r="896" spans="2:15">
      <c r="B896" s="74"/>
      <c r="C896" s="75"/>
      <c r="D896" s="74"/>
      <c r="E896" s="74"/>
      <c r="F896" s="74"/>
      <c r="G896" s="76"/>
      <c r="H896" s="76"/>
      <c r="I896" s="76"/>
      <c r="J896" s="75"/>
      <c r="K896" s="75"/>
      <c r="L896" s="74"/>
      <c r="M896" s="75"/>
      <c r="N896" s="75"/>
      <c r="O896" s="75"/>
    </row>
    <row r="897" spans="2:15">
      <c r="B897" s="74"/>
      <c r="C897" s="75"/>
      <c r="D897" s="74"/>
      <c r="E897" s="74"/>
      <c r="F897" s="74"/>
      <c r="G897" s="76"/>
      <c r="H897" s="76"/>
      <c r="I897" s="76"/>
      <c r="J897" s="75"/>
      <c r="K897" s="75"/>
      <c r="L897" s="74"/>
      <c r="M897" s="75"/>
      <c r="N897" s="75"/>
      <c r="O897" s="75"/>
    </row>
    <row r="898" spans="2:15">
      <c r="B898" s="74"/>
      <c r="C898" s="75"/>
      <c r="D898" s="74"/>
      <c r="E898" s="74"/>
      <c r="F898" s="74"/>
      <c r="G898" s="76"/>
      <c r="H898" s="76"/>
      <c r="I898" s="76"/>
      <c r="J898" s="75"/>
      <c r="K898" s="75"/>
      <c r="L898" s="74"/>
      <c r="M898" s="75"/>
      <c r="N898" s="75"/>
      <c r="O898" s="75"/>
    </row>
    <row r="899" spans="2:15">
      <c r="B899" s="74"/>
      <c r="C899" s="75"/>
      <c r="D899" s="74"/>
      <c r="E899" s="74"/>
      <c r="F899" s="74"/>
      <c r="G899" s="76"/>
      <c r="H899" s="76"/>
      <c r="I899" s="76"/>
      <c r="J899" s="75"/>
      <c r="K899" s="75"/>
      <c r="L899" s="74"/>
      <c r="M899" s="75"/>
      <c r="N899" s="75"/>
      <c r="O899" s="75"/>
    </row>
    <row r="900" spans="2:15">
      <c r="B900" s="74"/>
      <c r="C900" s="75"/>
      <c r="D900" s="74"/>
      <c r="E900" s="74"/>
      <c r="F900" s="74"/>
      <c r="G900" s="76"/>
      <c r="H900" s="76"/>
      <c r="I900" s="76"/>
      <c r="J900" s="75"/>
      <c r="K900" s="75"/>
      <c r="L900" s="74"/>
      <c r="M900" s="75"/>
      <c r="N900" s="75"/>
      <c r="O900" s="75"/>
    </row>
    <row r="901" spans="2:15">
      <c r="B901" s="74"/>
      <c r="C901" s="75"/>
      <c r="D901" s="74"/>
      <c r="E901" s="74"/>
      <c r="F901" s="74"/>
      <c r="G901" s="76"/>
      <c r="H901" s="76"/>
      <c r="I901" s="76"/>
      <c r="J901" s="75"/>
      <c r="K901" s="75"/>
      <c r="L901" s="74"/>
      <c r="M901" s="75"/>
      <c r="N901" s="75"/>
      <c r="O901" s="75"/>
    </row>
    <row r="902" spans="2:15">
      <c r="B902" s="74"/>
      <c r="C902" s="75"/>
      <c r="D902" s="74"/>
      <c r="E902" s="74"/>
      <c r="F902" s="74"/>
      <c r="G902" s="76"/>
      <c r="H902" s="76"/>
      <c r="I902" s="76"/>
      <c r="J902" s="75"/>
      <c r="K902" s="75"/>
      <c r="L902" s="74"/>
      <c r="M902" s="75"/>
      <c r="N902" s="75"/>
      <c r="O902" s="75"/>
    </row>
    <row r="903" spans="2:15">
      <c r="B903" s="74"/>
      <c r="C903" s="75"/>
      <c r="D903" s="74"/>
      <c r="E903" s="74"/>
      <c r="F903" s="74"/>
      <c r="G903" s="76"/>
      <c r="H903" s="76"/>
      <c r="I903" s="76"/>
      <c r="J903" s="75"/>
      <c r="K903" s="75"/>
      <c r="L903" s="74"/>
      <c r="M903" s="75"/>
      <c r="N903" s="75"/>
      <c r="O903" s="75"/>
    </row>
    <row r="904" spans="2:15">
      <c r="B904" s="74"/>
      <c r="C904" s="75"/>
      <c r="D904" s="74"/>
      <c r="E904" s="74"/>
      <c r="F904" s="74"/>
      <c r="G904" s="76"/>
      <c r="H904" s="76"/>
      <c r="I904" s="76"/>
      <c r="J904" s="75"/>
      <c r="K904" s="75"/>
      <c r="L904" s="74"/>
      <c r="M904" s="75"/>
      <c r="N904" s="75"/>
      <c r="O904" s="75"/>
    </row>
    <row r="905" spans="2:15">
      <c r="B905" s="74"/>
      <c r="C905" s="75"/>
      <c r="D905" s="74"/>
      <c r="E905" s="74"/>
      <c r="F905" s="74"/>
      <c r="G905" s="76"/>
      <c r="H905" s="76"/>
      <c r="I905" s="76"/>
      <c r="J905" s="75"/>
      <c r="K905" s="75"/>
      <c r="L905" s="74"/>
      <c r="M905" s="75"/>
      <c r="N905" s="75"/>
      <c r="O905" s="75"/>
    </row>
    <row r="906" spans="2:15">
      <c r="B906" s="74"/>
      <c r="C906" s="75"/>
      <c r="D906" s="74"/>
      <c r="E906" s="74"/>
      <c r="F906" s="74"/>
      <c r="G906" s="76"/>
      <c r="H906" s="76"/>
      <c r="I906" s="76"/>
      <c r="J906" s="75"/>
      <c r="K906" s="75"/>
      <c r="L906" s="74"/>
      <c r="M906" s="75"/>
      <c r="N906" s="75"/>
      <c r="O906" s="75"/>
    </row>
    <row r="907" spans="2:15">
      <c r="B907" s="74"/>
      <c r="C907" s="75"/>
      <c r="D907" s="74"/>
      <c r="E907" s="74"/>
      <c r="F907" s="74"/>
      <c r="G907" s="76"/>
      <c r="H907" s="76"/>
      <c r="I907" s="76"/>
      <c r="J907" s="75"/>
      <c r="K907" s="75"/>
      <c r="L907" s="74"/>
      <c r="M907" s="75"/>
      <c r="N907" s="75"/>
      <c r="O907" s="75"/>
    </row>
    <row r="908" spans="2:15">
      <c r="B908" s="74"/>
      <c r="C908" s="75"/>
      <c r="D908" s="74"/>
      <c r="E908" s="74"/>
      <c r="F908" s="74"/>
      <c r="G908" s="76"/>
      <c r="H908" s="76"/>
      <c r="I908" s="76"/>
      <c r="J908" s="75"/>
      <c r="K908" s="75"/>
      <c r="L908" s="74"/>
      <c r="M908" s="75"/>
      <c r="N908" s="75"/>
      <c r="O908" s="75"/>
    </row>
    <row r="909" spans="2:15">
      <c r="B909" s="74"/>
      <c r="C909" s="75"/>
      <c r="D909" s="74"/>
      <c r="E909" s="74"/>
      <c r="F909" s="74"/>
      <c r="G909" s="76"/>
      <c r="H909" s="76"/>
      <c r="I909" s="76"/>
      <c r="J909" s="75"/>
      <c r="K909" s="75"/>
      <c r="L909" s="74"/>
      <c r="M909" s="75"/>
      <c r="N909" s="75"/>
      <c r="O909" s="75"/>
    </row>
    <row r="910" spans="2:15">
      <c r="B910" s="74"/>
      <c r="C910" s="75"/>
      <c r="D910" s="74"/>
      <c r="E910" s="74"/>
      <c r="F910" s="74"/>
      <c r="G910" s="76"/>
      <c r="H910" s="76"/>
      <c r="I910" s="76"/>
      <c r="J910" s="75"/>
      <c r="K910" s="75"/>
      <c r="L910" s="74"/>
      <c r="M910" s="75"/>
      <c r="N910" s="75"/>
      <c r="O910" s="75"/>
    </row>
    <row r="911" spans="2:15">
      <c r="B911" s="74"/>
      <c r="C911" s="75"/>
      <c r="D911" s="74"/>
      <c r="E911" s="74"/>
      <c r="F911" s="74"/>
      <c r="G911" s="76"/>
      <c r="H911" s="76"/>
      <c r="I911" s="76"/>
      <c r="J911" s="75"/>
      <c r="K911" s="75"/>
      <c r="L911" s="74"/>
      <c r="M911" s="75"/>
      <c r="N911" s="75"/>
      <c r="O911" s="75"/>
    </row>
    <row r="912" spans="2:15">
      <c r="B912" s="74"/>
      <c r="C912" s="75"/>
      <c r="D912" s="74"/>
      <c r="E912" s="74"/>
      <c r="F912" s="74"/>
      <c r="G912" s="76"/>
      <c r="H912" s="76"/>
      <c r="I912" s="76"/>
      <c r="J912" s="75"/>
      <c r="K912" s="75"/>
      <c r="L912" s="74"/>
      <c r="M912" s="75"/>
      <c r="N912" s="75"/>
      <c r="O912" s="75"/>
    </row>
  </sheetData>
  <sheetProtection selectLockedCells="1" selectUnlockedCells="1"/>
  <mergeCells count="27">
    <mergeCell ref="C28:G28"/>
    <mergeCell ref="C29:G29"/>
    <mergeCell ref="B20:G20"/>
    <mergeCell ref="C21:G21"/>
    <mergeCell ref="C23:G23"/>
    <mergeCell ref="C24:G24"/>
    <mergeCell ref="C25:G25"/>
    <mergeCell ref="C27:G27"/>
    <mergeCell ref="C16:G16"/>
    <mergeCell ref="J16:N16"/>
    <mergeCell ref="C17:G17"/>
    <mergeCell ref="J17:N17"/>
    <mergeCell ref="C18:G18"/>
    <mergeCell ref="J18:N18"/>
    <mergeCell ref="C12:G12"/>
    <mergeCell ref="J12:N12"/>
    <mergeCell ref="C13:G13"/>
    <mergeCell ref="J13:N13"/>
    <mergeCell ref="C14:G14"/>
    <mergeCell ref="J14:N14"/>
    <mergeCell ref="B9:G9"/>
    <mergeCell ref="I9:O9"/>
    <mergeCell ref="C10:G10"/>
    <mergeCell ref="J10:N10"/>
    <mergeCell ref="B6:H6"/>
    <mergeCell ref="B7:F7"/>
    <mergeCell ref="B8:F8"/>
  </mergeCells>
  <pageMargins left="0.24" right="0.34" top="0.38" bottom="1.1299999999999999"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558C3-B258-4928-ABCB-C2C3A5741D68}">
  <sheetPr codeName="Sheet26">
    <tabColor theme="7" tint="0.79998168889431442"/>
  </sheetPr>
  <dimension ref="A1:AD16"/>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8" width="19.42578125" style="88" customWidth="1"/>
    <col min="9" max="9" width="21.140625" style="88" customWidth="1"/>
    <col min="10" max="10" width="19.85546875" style="3" customWidth="1"/>
    <col min="11"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AA1"/>
    </row>
    <row r="2" spans="1:30" ht="30" customHeight="1">
      <c r="A2" s="111"/>
      <c r="B2" s="112"/>
      <c r="C2" s="113"/>
      <c r="D2" s="114"/>
      <c r="E2" s="114"/>
      <c r="F2" s="114"/>
      <c r="G2" s="115"/>
      <c r="H2" s="115"/>
      <c r="I2" s="115"/>
      <c r="J2" s="114"/>
      <c r="K2" s="114"/>
      <c r="L2" s="25"/>
      <c r="M2" s="25"/>
      <c r="N2" s="25"/>
      <c r="O2" s="25"/>
      <c r="P2" s="25"/>
      <c r="W2" s="3"/>
      <c r="AA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c r="B5" s="74"/>
      <c r="C5" s="75"/>
      <c r="D5" s="74"/>
      <c r="E5" s="74"/>
      <c r="F5" s="74"/>
      <c r="G5" s="76"/>
      <c r="H5" s="76"/>
      <c r="I5" s="76"/>
      <c r="J5" s="75"/>
      <c r="K5" s="75"/>
      <c r="L5" s="74"/>
      <c r="M5" s="75"/>
      <c r="N5" s="75"/>
      <c r="O5" s="75"/>
    </row>
    <row r="6" spans="1:30" ht="33" customHeight="1">
      <c r="B6" s="403" t="s">
        <v>1175</v>
      </c>
      <c r="C6" s="403"/>
      <c r="D6" s="403"/>
      <c r="E6" s="403"/>
      <c r="F6" s="403"/>
      <c r="G6" s="403"/>
      <c r="H6" s="403"/>
      <c r="J6" s="423"/>
      <c r="K6" s="423"/>
      <c r="L6" s="423"/>
      <c r="M6" s="423"/>
      <c r="N6" s="423"/>
      <c r="O6" s="75"/>
    </row>
    <row r="7" spans="1:30" ht="21.95" customHeight="1">
      <c r="B7" s="404" t="s">
        <v>1220</v>
      </c>
      <c r="C7" s="404"/>
      <c r="D7" s="404"/>
      <c r="E7" s="404"/>
      <c r="F7" s="404"/>
      <c r="G7" s="95"/>
      <c r="H7" s="95"/>
      <c r="J7" s="178"/>
      <c r="K7" s="178"/>
      <c r="L7" s="178"/>
      <c r="M7" s="178"/>
      <c r="N7" s="178"/>
      <c r="O7" s="75"/>
    </row>
    <row r="8" spans="1:30" s="179" customFormat="1" ht="72" customHeight="1">
      <c r="B8" s="413"/>
      <c r="C8" s="414"/>
      <c r="D8" s="414"/>
      <c r="E8" s="414"/>
      <c r="F8" s="414"/>
      <c r="G8" s="77"/>
      <c r="H8" s="77"/>
      <c r="I8" s="77"/>
      <c r="J8" s="424"/>
      <c r="K8" s="424"/>
      <c r="L8" s="424"/>
      <c r="M8" s="424"/>
      <c r="N8" s="424"/>
      <c r="O8" s="180"/>
      <c r="W8" s="181"/>
      <c r="AA8" s="181"/>
      <c r="AB8" s="181"/>
      <c r="AC8" s="181"/>
      <c r="AD8" s="181"/>
    </row>
    <row r="9" spans="1:30" ht="253.5" customHeight="1">
      <c r="B9" s="416" t="s">
        <v>1221</v>
      </c>
      <c r="C9" s="416"/>
      <c r="D9" s="416"/>
      <c r="E9" s="416"/>
      <c r="F9" s="416"/>
      <c r="G9" s="76"/>
      <c r="O9" s="75"/>
    </row>
    <row r="10" spans="1:30" ht="27.6" customHeight="1">
      <c r="B10" s="409"/>
      <c r="C10" s="409"/>
      <c r="D10" s="409"/>
      <c r="E10" s="409"/>
      <c r="F10" s="409"/>
      <c r="G10" s="76"/>
      <c r="H10" s="422" t="s">
        <v>1987</v>
      </c>
      <c r="I10" s="422"/>
      <c r="J10" s="422"/>
      <c r="K10" s="341"/>
      <c r="L10" s="341"/>
      <c r="M10" s="341"/>
      <c r="N10" s="341"/>
      <c r="O10" s="75"/>
    </row>
    <row r="11" spans="1:30" ht="17.25" customHeight="1">
      <c r="B11" s="408"/>
      <c r="C11" s="127" t="s">
        <v>1189</v>
      </c>
      <c r="D11" s="408"/>
      <c r="E11" s="127" t="s">
        <v>1189</v>
      </c>
      <c r="F11" s="408"/>
      <c r="G11" s="76"/>
      <c r="H11" s="417" t="s">
        <v>1988</v>
      </c>
      <c r="I11" s="335" t="s">
        <v>1989</v>
      </c>
      <c r="J11" s="335" t="s">
        <v>1990</v>
      </c>
      <c r="K11" s="142"/>
      <c r="L11" s="75"/>
      <c r="T11" s="73"/>
      <c r="W11" s="3"/>
      <c r="X11" s="73"/>
      <c r="Y11" s="73"/>
      <c r="Z11" s="73"/>
      <c r="AB11" s="3"/>
      <c r="AC11" s="3"/>
      <c r="AD11" s="3"/>
    </row>
    <row r="12" spans="1:30" ht="20.45" customHeight="1">
      <c r="B12" s="408"/>
      <c r="C12" s="128"/>
      <c r="D12" s="408"/>
      <c r="E12" s="128"/>
      <c r="F12" s="408"/>
      <c r="G12" s="76"/>
      <c r="H12" s="417"/>
      <c r="I12" s="334"/>
      <c r="J12" s="334"/>
      <c r="K12" s="158"/>
      <c r="L12" s="75"/>
      <c r="T12" s="73"/>
      <c r="W12" s="3"/>
      <c r="X12" s="73"/>
      <c r="Y12" s="73"/>
      <c r="Z12" s="73"/>
      <c r="AB12" s="3"/>
      <c r="AC12" s="3"/>
      <c r="AD12" s="3"/>
    </row>
    <row r="13" spans="1:30" ht="30" customHeight="1">
      <c r="B13" s="130"/>
      <c r="C13" s="131" t="str">
        <f>IF(B13=0,"N/A",IF(D13=0,"N/A",(B13-D13)/D13))</f>
        <v>N/A</v>
      </c>
      <c r="D13" s="132"/>
      <c r="E13" s="131" t="str">
        <f>IF(B13=0,"N/A",IF(F13=0,"N/A",(B13-F13)/F13))</f>
        <v>N/A</v>
      </c>
      <c r="F13" s="132"/>
      <c r="G13" s="76"/>
      <c r="H13" s="159"/>
      <c r="I13" s="159"/>
      <c r="J13" s="339"/>
      <c r="K13" s="161"/>
      <c r="L13" s="3"/>
      <c r="R13" s="73"/>
      <c r="V13" s="73"/>
      <c r="X13" s="73"/>
      <c r="Y13" s="73"/>
      <c r="AA13" s="3"/>
      <c r="AB13" s="3"/>
      <c r="AC13" s="3"/>
      <c r="AD13" s="3"/>
    </row>
    <row r="14" spans="1:30" s="85" customFormat="1" ht="39" customHeight="1">
      <c r="B14" s="151"/>
      <c r="C14" s="75"/>
      <c r="D14" s="74"/>
      <c r="E14" s="74"/>
      <c r="F14" s="74"/>
      <c r="G14" s="76"/>
      <c r="H14" s="76"/>
      <c r="I14" s="168"/>
      <c r="J14" s="169"/>
      <c r="K14" s="168"/>
      <c r="L14" s="168"/>
      <c r="M14" s="168"/>
      <c r="U14" s="86"/>
      <c r="Y14" s="86"/>
      <c r="Z14" s="86"/>
      <c r="AA14" s="86"/>
      <c r="AB14" s="86"/>
    </row>
    <row r="15" spans="1:30" s="158" customFormat="1" ht="24.95" customHeight="1">
      <c r="B15" s="412" t="s">
        <v>1222</v>
      </c>
      <c r="C15" s="412"/>
      <c r="D15" s="412"/>
      <c r="E15" s="412"/>
      <c r="F15" s="412"/>
      <c r="G15" s="412"/>
      <c r="H15" s="153"/>
    </row>
    <row r="16" spans="1:30" s="142" customFormat="1" ht="34.5" customHeight="1">
      <c r="B16" s="182" t="s">
        <v>1223</v>
      </c>
      <c r="C16" s="417" t="s">
        <v>1224</v>
      </c>
      <c r="D16" s="417"/>
      <c r="E16" s="417"/>
      <c r="F16" s="417"/>
      <c r="G16" s="417"/>
      <c r="H16" s="338" t="s">
        <v>1893</v>
      </c>
      <c r="I16" s="338" t="s">
        <v>1894</v>
      </c>
      <c r="J16" s="183" t="s">
        <v>1226</v>
      </c>
      <c r="M16" s="184"/>
      <c r="Q16" s="184"/>
      <c r="R16" s="184"/>
      <c r="S16" s="184"/>
      <c r="T16" s="184"/>
    </row>
  </sheetData>
  <sheetProtection selectLockedCells="1" selectUnlockedCells="1"/>
  <mergeCells count="14">
    <mergeCell ref="J6:N6"/>
    <mergeCell ref="B7:F7"/>
    <mergeCell ref="B8:F8"/>
    <mergeCell ref="J8:N8"/>
    <mergeCell ref="B9:F9"/>
    <mergeCell ref="B6:H6"/>
    <mergeCell ref="H11:H12"/>
    <mergeCell ref="H10:J10"/>
    <mergeCell ref="B10:F10"/>
    <mergeCell ref="B11:B12"/>
    <mergeCell ref="D11:D12"/>
    <mergeCell ref="F11:F12"/>
    <mergeCell ref="C16:G16"/>
    <mergeCell ref="B15:G15"/>
  </mergeCells>
  <conditionalFormatting sqref="C13">
    <cfRule type="cellIs" dxfId="47" priority="3" operator="lessThan">
      <formula>0</formula>
    </cfRule>
  </conditionalFormatting>
  <conditionalFormatting sqref="E13">
    <cfRule type="cellIs" dxfId="46" priority="1" operator="lessThan">
      <formula>0</formula>
    </cfRule>
  </conditionalFormatting>
  <pageMargins left="0.23622047244094499" right="0.35433070866141703" top="0.39370078740157499" bottom="0.86614173228346503" header="0.31496062992126" footer="0.15748031496063"/>
  <pageSetup paperSize="9" scale="69" fitToWidth="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4" id="{84C55A60-2BB6-4391-9C2A-F24F21B0C584}">
            <x14:iconSet iconSet="3Triangles">
              <x14:cfvo type="percent">
                <xm:f>0</xm:f>
              </x14:cfvo>
              <x14:cfvo type="num">
                <xm:f>0</xm:f>
              </x14:cfvo>
              <x14:cfvo type="num" gte="0">
                <xm:f>0</xm:f>
              </x14:cfvo>
            </x14:iconSet>
          </x14:cfRule>
          <xm:sqref>C13</xm:sqref>
        </x14:conditionalFormatting>
        <x14:conditionalFormatting xmlns:xm="http://schemas.microsoft.com/office/excel/2006/main">
          <x14:cfRule type="iconSet" priority="2" id="{ACC08FF9-2404-47C9-9E24-B5AAB4ECB010}">
            <x14:iconSet iconSet="3Triangles">
              <x14:cfvo type="percent">
                <xm:f>0</xm:f>
              </x14:cfvo>
              <x14:cfvo type="num">
                <xm:f>0</xm:f>
              </x14:cfvo>
              <x14:cfvo type="num" gte="0">
                <xm:f>0</xm:f>
              </x14:cfvo>
            </x14:iconSet>
          </x14:cfRule>
          <xm:sqref>E13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B1D-AFAF-473F-8421-480CB8E9CF24}">
  <sheetPr codeName="Sheet27">
    <tabColor theme="7" tint="0.79998168889431442"/>
  </sheetPr>
  <dimension ref="A1:AD394"/>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8" width="21.85546875" style="88" customWidth="1"/>
    <col min="9" max="9" width="21.140625" style="88" customWidth="1"/>
    <col min="10" max="10" width="19.85546875" style="3" customWidth="1"/>
    <col min="11"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AA1"/>
    </row>
    <row r="2" spans="1:30" ht="30" customHeight="1">
      <c r="A2" s="111"/>
      <c r="B2" s="112"/>
      <c r="C2" s="113"/>
      <c r="D2" s="114"/>
      <c r="E2" s="114"/>
      <c r="F2" s="114"/>
      <c r="G2" s="115"/>
      <c r="H2" s="115"/>
      <c r="I2" s="115"/>
      <c r="J2" s="114"/>
      <c r="K2" s="114"/>
      <c r="L2" s="25"/>
      <c r="M2" s="25"/>
      <c r="N2" s="25"/>
      <c r="O2" s="25"/>
      <c r="P2" s="25"/>
      <c r="W2" s="3"/>
      <c r="AA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c r="B5" s="74"/>
      <c r="C5" s="75"/>
      <c r="D5" s="74"/>
      <c r="E5" s="74"/>
      <c r="F5" s="74"/>
      <c r="G5" s="76"/>
      <c r="H5" s="76"/>
      <c r="I5" s="76"/>
      <c r="J5" s="75"/>
      <c r="K5" s="75"/>
      <c r="L5" s="74"/>
      <c r="M5" s="75"/>
      <c r="N5" s="75"/>
      <c r="O5" s="75"/>
    </row>
    <row r="6" spans="1:30" ht="33" customHeight="1">
      <c r="B6" s="403" t="s">
        <v>1175</v>
      </c>
      <c r="C6" s="403"/>
      <c r="D6" s="403"/>
      <c r="E6" s="403"/>
      <c r="F6" s="403"/>
      <c r="G6" s="403"/>
      <c r="H6" s="403"/>
      <c r="J6" s="423"/>
      <c r="K6" s="423"/>
      <c r="L6" s="423"/>
      <c r="M6" s="423"/>
      <c r="N6" s="423"/>
      <c r="O6" s="75"/>
    </row>
    <row r="7" spans="1:30" ht="21.95" customHeight="1">
      <c r="B7" s="404" t="s">
        <v>1227</v>
      </c>
      <c r="C7" s="404"/>
      <c r="D7" s="404"/>
      <c r="E7" s="404"/>
      <c r="F7" s="404"/>
      <c r="G7" s="95"/>
      <c r="H7" s="95"/>
      <c r="J7" s="178"/>
      <c r="K7" s="178"/>
      <c r="L7" s="178"/>
      <c r="M7" s="178"/>
      <c r="N7" s="178"/>
      <c r="O7" s="75"/>
    </row>
    <row r="8" spans="1:30" s="179" customFormat="1" ht="69.95" customHeight="1">
      <c r="B8" s="413"/>
      <c r="C8" s="414"/>
      <c r="D8" s="414"/>
      <c r="E8" s="414"/>
      <c r="F8" s="414"/>
      <c r="G8" s="77"/>
      <c r="H8" s="77"/>
      <c r="I8" s="77"/>
      <c r="J8" s="424"/>
      <c r="K8" s="424"/>
      <c r="L8" s="424"/>
      <c r="M8" s="424"/>
      <c r="N8" s="424"/>
      <c r="O8" s="180"/>
      <c r="W8" s="181"/>
      <c r="AA8" s="181"/>
      <c r="AB8" s="181"/>
      <c r="AC8" s="181"/>
      <c r="AD8" s="181"/>
    </row>
    <row r="9" spans="1:30" ht="253.5" customHeight="1">
      <c r="B9" s="416" t="s">
        <v>1228</v>
      </c>
      <c r="C9" s="416"/>
      <c r="D9" s="416"/>
      <c r="E9" s="416"/>
      <c r="F9" s="416"/>
      <c r="G9" s="76"/>
      <c r="H9" s="76"/>
      <c r="I9" s="76"/>
      <c r="J9" s="75"/>
      <c r="K9" s="75"/>
      <c r="L9" s="74"/>
      <c r="M9" s="75"/>
      <c r="N9" s="75"/>
      <c r="O9" s="75"/>
    </row>
    <row r="10" spans="1:30" ht="11.25" customHeight="1">
      <c r="B10" s="409"/>
      <c r="C10" s="409"/>
      <c r="D10" s="409"/>
      <c r="E10" s="409"/>
      <c r="F10" s="409"/>
      <c r="G10" s="76"/>
      <c r="H10" s="76"/>
      <c r="I10" s="76"/>
      <c r="J10" s="75"/>
      <c r="K10" s="75"/>
      <c r="L10" s="74"/>
      <c r="M10" s="75"/>
      <c r="N10" s="75"/>
      <c r="O10" s="75"/>
    </row>
    <row r="11" spans="1:30" ht="17.25" customHeight="1">
      <c r="B11" s="408"/>
      <c r="C11" s="127" t="s">
        <v>1189</v>
      </c>
      <c r="D11" s="408"/>
      <c r="E11" s="127" t="s">
        <v>1189</v>
      </c>
      <c r="F11" s="408"/>
      <c r="G11" s="76"/>
      <c r="H11" s="76"/>
      <c r="I11" s="76"/>
      <c r="J11" s="75"/>
      <c r="K11" s="75"/>
      <c r="L11" s="74"/>
      <c r="M11" s="75"/>
      <c r="N11" s="75"/>
      <c r="O11" s="75"/>
    </row>
    <row r="12" spans="1:30" ht="20.45" customHeight="1">
      <c r="B12" s="408"/>
      <c r="C12" s="128"/>
      <c r="D12" s="408"/>
      <c r="E12" s="128"/>
      <c r="F12" s="408"/>
      <c r="G12" s="76"/>
      <c r="H12" s="76"/>
      <c r="I12" s="76"/>
      <c r="J12" s="75"/>
      <c r="K12" s="75"/>
      <c r="L12" s="74"/>
      <c r="M12" s="75"/>
      <c r="N12" s="75"/>
      <c r="O12" s="75"/>
    </row>
    <row r="13" spans="1:30" ht="30" customHeight="1">
      <c r="B13" s="130"/>
      <c r="C13" s="131" t="str">
        <f>IF(B13=0,"N/A",IF(D13=0,"N/A",(B13-D13)/D13))</f>
        <v>N/A</v>
      </c>
      <c r="D13" s="132"/>
      <c r="E13" s="131" t="str">
        <f>IF(B13=0,"N/A",IF(F13=0,"N/A",(B13-F13)/F13))</f>
        <v>N/A</v>
      </c>
      <c r="F13" s="132"/>
      <c r="G13" s="76"/>
      <c r="H13" s="76"/>
      <c r="I13" s="75"/>
      <c r="J13" s="74"/>
      <c r="K13" s="75"/>
      <c r="L13" s="75"/>
      <c r="M13" s="75"/>
      <c r="U13" s="73"/>
      <c r="W13" s="3"/>
      <c r="Y13" s="73"/>
      <c r="Z13" s="73"/>
      <c r="AC13" s="3"/>
      <c r="AD13" s="3"/>
    </row>
    <row r="14" spans="1:30" s="85" customFormat="1" ht="39" customHeight="1">
      <c r="B14" s="151"/>
      <c r="C14" s="75"/>
      <c r="D14" s="74"/>
      <c r="E14" s="74"/>
      <c r="F14" s="74"/>
      <c r="G14" s="76"/>
      <c r="H14" s="76"/>
      <c r="I14" s="168"/>
      <c r="J14" s="169"/>
      <c r="K14" s="168"/>
      <c r="L14" s="168"/>
      <c r="M14" s="168"/>
      <c r="U14" s="86"/>
      <c r="Y14" s="86"/>
      <c r="Z14" s="86"/>
      <c r="AA14" s="86"/>
      <c r="AB14" s="86"/>
    </row>
    <row r="15" spans="1:30" s="158" customFormat="1" ht="24.95" customHeight="1">
      <c r="B15" s="412" t="s">
        <v>463</v>
      </c>
      <c r="C15" s="412"/>
      <c r="D15" s="412"/>
      <c r="E15" s="412"/>
      <c r="F15" s="412"/>
      <c r="G15" s="412"/>
      <c r="H15" s="153"/>
    </row>
    <row r="16" spans="1:30" s="142" customFormat="1" ht="34.5" customHeight="1">
      <c r="B16" s="182" t="s">
        <v>1229</v>
      </c>
      <c r="C16" s="417" t="s">
        <v>1230</v>
      </c>
      <c r="D16" s="417"/>
      <c r="E16" s="417"/>
      <c r="F16" s="417"/>
      <c r="G16" s="417"/>
      <c r="H16" s="170" t="s">
        <v>1985</v>
      </c>
      <c r="I16" s="170" t="s">
        <v>1986</v>
      </c>
      <c r="J16" s="183" t="s">
        <v>1232</v>
      </c>
      <c r="M16" s="184"/>
      <c r="Q16" s="184"/>
      <c r="R16" s="184"/>
      <c r="S16" s="184"/>
      <c r="T16" s="184"/>
    </row>
    <row r="17" spans="2:15">
      <c r="B17" s="74"/>
      <c r="C17" s="75"/>
      <c r="D17" s="74"/>
      <c r="E17" s="74"/>
      <c r="F17" s="74"/>
      <c r="G17" s="76"/>
      <c r="H17" s="76"/>
      <c r="I17" s="76"/>
      <c r="J17" s="75"/>
      <c r="K17" s="75"/>
      <c r="L17" s="74"/>
      <c r="M17" s="75"/>
      <c r="N17" s="75"/>
      <c r="O17" s="75"/>
    </row>
    <row r="18" spans="2:15">
      <c r="B18" s="74"/>
      <c r="C18" s="75"/>
      <c r="D18" s="74"/>
      <c r="E18" s="74"/>
      <c r="F18" s="74"/>
      <c r="G18" s="76"/>
      <c r="H18" s="76"/>
      <c r="I18" s="76"/>
      <c r="J18" s="75"/>
      <c r="K18" s="75"/>
      <c r="L18" s="74"/>
      <c r="M18" s="75"/>
      <c r="N18" s="75"/>
      <c r="O18" s="75"/>
    </row>
    <row r="19" spans="2:15">
      <c r="B19" s="74"/>
      <c r="C19" s="75"/>
      <c r="D19" s="74"/>
      <c r="E19" s="74"/>
      <c r="F19" s="74"/>
      <c r="G19" s="76"/>
      <c r="H19" s="76"/>
      <c r="I19" s="76"/>
      <c r="J19" s="75"/>
      <c r="K19" s="75"/>
      <c r="L19" s="74"/>
      <c r="M19" s="75"/>
      <c r="N19" s="75"/>
      <c r="O19" s="75"/>
    </row>
    <row r="20" spans="2:15">
      <c r="B20" s="74"/>
      <c r="C20" s="75"/>
      <c r="D20" s="74"/>
      <c r="E20" s="74"/>
      <c r="F20" s="74"/>
      <c r="G20" s="76"/>
      <c r="H20" s="76"/>
      <c r="I20" s="76"/>
      <c r="J20" s="75"/>
      <c r="K20" s="75"/>
      <c r="L20" s="74"/>
      <c r="M20" s="75"/>
      <c r="N20" s="75"/>
      <c r="O20" s="75"/>
    </row>
    <row r="21" spans="2:15">
      <c r="B21" s="74"/>
      <c r="C21" s="75"/>
      <c r="D21" s="74"/>
      <c r="E21" s="74"/>
      <c r="F21" s="74"/>
      <c r="G21" s="76"/>
      <c r="H21" s="76"/>
      <c r="I21" s="76"/>
      <c r="J21" s="75"/>
      <c r="K21" s="75"/>
      <c r="L21" s="74"/>
      <c r="M21" s="75"/>
      <c r="N21" s="75"/>
      <c r="O21" s="75"/>
    </row>
    <row r="22" spans="2:15">
      <c r="B22" s="74"/>
      <c r="C22" s="75"/>
      <c r="D22" s="74"/>
      <c r="E22" s="74"/>
      <c r="F22" s="74"/>
      <c r="G22" s="76"/>
      <c r="H22" s="76"/>
      <c r="I22" s="76"/>
      <c r="J22" s="75"/>
      <c r="K22" s="75"/>
      <c r="L22" s="74"/>
      <c r="M22" s="75"/>
      <c r="N22" s="75"/>
      <c r="O22" s="75"/>
    </row>
    <row r="23" spans="2:15">
      <c r="B23" s="74"/>
      <c r="C23" s="75"/>
      <c r="D23" s="74"/>
      <c r="E23" s="74"/>
      <c r="F23" s="74"/>
      <c r="G23" s="76"/>
      <c r="H23" s="76"/>
      <c r="I23" s="76"/>
      <c r="J23" s="75"/>
      <c r="K23" s="75"/>
      <c r="L23" s="74"/>
      <c r="M23" s="75"/>
      <c r="N23" s="75"/>
      <c r="O23" s="75"/>
    </row>
    <row r="24" spans="2:15">
      <c r="B24" s="74"/>
      <c r="C24" s="75"/>
      <c r="D24" s="74"/>
      <c r="E24" s="74"/>
      <c r="F24" s="74"/>
      <c r="G24" s="76"/>
      <c r="H24" s="76"/>
      <c r="I24" s="76"/>
      <c r="J24" s="75"/>
      <c r="K24" s="75"/>
      <c r="L24" s="74"/>
      <c r="M24" s="75"/>
      <c r="N24" s="75"/>
      <c r="O24" s="75"/>
    </row>
    <row r="25" spans="2:15">
      <c r="B25" s="74"/>
      <c r="C25" s="75"/>
      <c r="D25" s="74"/>
      <c r="E25" s="74"/>
      <c r="F25" s="74"/>
      <c r="G25" s="76"/>
      <c r="H25" s="76"/>
      <c r="I25" s="76"/>
      <c r="J25" s="75"/>
      <c r="K25" s="75"/>
      <c r="L25" s="74"/>
      <c r="M25" s="75"/>
      <c r="N25" s="75"/>
      <c r="O25" s="75"/>
    </row>
    <row r="26" spans="2:15">
      <c r="B26" s="74"/>
      <c r="C26" s="75"/>
      <c r="D26" s="74"/>
      <c r="E26" s="74"/>
      <c r="F26" s="74"/>
      <c r="G26" s="76"/>
      <c r="H26" s="76"/>
      <c r="I26" s="76"/>
      <c r="J26" s="75"/>
      <c r="K26" s="75"/>
      <c r="L26" s="74"/>
      <c r="M26" s="75"/>
      <c r="N26" s="75"/>
      <c r="O26" s="75"/>
    </row>
    <row r="27" spans="2:15">
      <c r="B27" s="74"/>
      <c r="C27" s="75"/>
      <c r="D27" s="74"/>
      <c r="E27" s="74"/>
      <c r="F27" s="74"/>
      <c r="G27" s="76"/>
      <c r="H27" s="76"/>
      <c r="I27" s="76"/>
      <c r="J27" s="75"/>
      <c r="K27" s="75"/>
      <c r="L27" s="74"/>
      <c r="M27" s="75"/>
      <c r="N27" s="75"/>
      <c r="O27" s="75"/>
    </row>
    <row r="28" spans="2:15">
      <c r="B28" s="74"/>
      <c r="C28" s="75"/>
      <c r="D28" s="74"/>
      <c r="E28" s="74"/>
      <c r="F28" s="74"/>
      <c r="G28" s="76"/>
      <c r="H28" s="76"/>
      <c r="I28" s="76"/>
      <c r="J28" s="75"/>
      <c r="K28" s="75"/>
      <c r="L28" s="74"/>
      <c r="M28" s="75"/>
      <c r="N28" s="75"/>
      <c r="O28" s="75"/>
    </row>
    <row r="29" spans="2:15">
      <c r="B29" s="74"/>
      <c r="C29" s="75"/>
      <c r="D29" s="74"/>
      <c r="E29" s="74"/>
      <c r="F29" s="74"/>
      <c r="G29" s="76"/>
      <c r="H29" s="76"/>
      <c r="I29" s="76"/>
      <c r="J29" s="75"/>
      <c r="K29" s="75"/>
      <c r="L29" s="74"/>
      <c r="M29" s="75"/>
      <c r="N29" s="75"/>
      <c r="O29" s="75"/>
    </row>
    <row r="30" spans="2:15">
      <c r="B30" s="74"/>
      <c r="C30" s="75"/>
      <c r="D30" s="74"/>
      <c r="E30" s="74"/>
      <c r="F30" s="74"/>
      <c r="G30" s="76"/>
      <c r="H30" s="76"/>
      <c r="I30" s="76"/>
      <c r="J30" s="75"/>
      <c r="K30" s="75"/>
      <c r="L30" s="74"/>
      <c r="M30" s="75"/>
      <c r="N30" s="75"/>
      <c r="O30" s="75"/>
    </row>
    <row r="31" spans="2:15">
      <c r="B31" s="74"/>
      <c r="C31" s="75"/>
      <c r="D31" s="74"/>
      <c r="E31" s="74"/>
      <c r="F31" s="74"/>
      <c r="G31" s="76"/>
      <c r="H31" s="76"/>
      <c r="I31" s="76"/>
      <c r="J31" s="75"/>
      <c r="K31" s="75"/>
      <c r="L31" s="74"/>
      <c r="M31" s="75"/>
      <c r="N31" s="75"/>
      <c r="O31" s="75"/>
    </row>
    <row r="32" spans="2:15">
      <c r="B32" s="74"/>
      <c r="C32" s="75"/>
      <c r="D32" s="74"/>
      <c r="E32" s="74"/>
      <c r="F32" s="74"/>
      <c r="G32" s="76"/>
      <c r="H32" s="76"/>
      <c r="I32" s="76"/>
      <c r="J32" s="75"/>
      <c r="K32" s="75"/>
      <c r="L32" s="74"/>
      <c r="M32" s="75"/>
      <c r="N32" s="75"/>
      <c r="O32" s="75"/>
    </row>
    <row r="33" spans="2:15">
      <c r="B33" s="74"/>
      <c r="C33" s="75"/>
      <c r="D33" s="74"/>
      <c r="E33" s="74"/>
      <c r="F33" s="74"/>
      <c r="G33" s="76"/>
      <c r="H33" s="76"/>
      <c r="I33" s="76"/>
      <c r="J33" s="75"/>
      <c r="K33" s="75"/>
      <c r="L33" s="74"/>
      <c r="M33" s="75"/>
      <c r="N33" s="75"/>
      <c r="O33" s="75"/>
    </row>
    <row r="34" spans="2:15">
      <c r="B34" s="74"/>
      <c r="C34" s="75"/>
      <c r="D34" s="74"/>
      <c r="E34" s="74"/>
      <c r="F34" s="74"/>
      <c r="G34" s="76"/>
      <c r="H34" s="76"/>
      <c r="I34" s="76"/>
      <c r="J34" s="75"/>
      <c r="K34" s="75"/>
      <c r="L34" s="74"/>
      <c r="M34" s="75"/>
      <c r="N34" s="75"/>
      <c r="O34" s="75"/>
    </row>
    <row r="35" spans="2:15">
      <c r="B35" s="74"/>
      <c r="C35" s="75"/>
      <c r="D35" s="74"/>
      <c r="E35" s="74"/>
      <c r="F35" s="74"/>
      <c r="G35" s="76"/>
      <c r="H35" s="76"/>
      <c r="I35" s="76"/>
      <c r="J35" s="75"/>
      <c r="K35" s="75"/>
      <c r="L35" s="74"/>
      <c r="M35" s="75"/>
      <c r="N35" s="75"/>
      <c r="O35" s="75"/>
    </row>
    <row r="36" spans="2:15">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sheetData>
  <sheetProtection selectLockedCells="1" selectUnlockedCells="1"/>
  <mergeCells count="12">
    <mergeCell ref="C16:G16"/>
    <mergeCell ref="B6:H6"/>
    <mergeCell ref="J6:N6"/>
    <mergeCell ref="B7:F7"/>
    <mergeCell ref="B8:F8"/>
    <mergeCell ref="J8:N8"/>
    <mergeCell ref="B9:F9"/>
    <mergeCell ref="B10:F10"/>
    <mergeCell ref="B11:B12"/>
    <mergeCell ref="D11:D12"/>
    <mergeCell ref="F11:F12"/>
    <mergeCell ref="B15:G15"/>
  </mergeCells>
  <conditionalFormatting sqref="C13">
    <cfRule type="cellIs" dxfId="45" priority="3" operator="lessThan">
      <formula>0</formula>
    </cfRule>
  </conditionalFormatting>
  <conditionalFormatting sqref="E13">
    <cfRule type="cellIs" dxfId="44" priority="1" operator="lessThan">
      <formula>0</formula>
    </cfRule>
  </conditionalFormatting>
  <pageMargins left="0.23622047244094491" right="0.35433070866141736" top="0.39370078740157483" bottom="0.43307086614173229" header="0.31496062992125984" footer="0.15748031496062992"/>
  <pageSetup paperSize="9" scale="69" fitToWidth="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4" id="{6BF01C63-2369-4DE7-8C4C-4AB433886255}">
            <x14:iconSet iconSet="3Triangles">
              <x14:cfvo type="percent">
                <xm:f>0</xm:f>
              </x14:cfvo>
              <x14:cfvo type="num">
                <xm:f>0</xm:f>
              </x14:cfvo>
              <x14:cfvo type="num" gte="0">
                <xm:f>0</xm:f>
              </x14:cfvo>
            </x14:iconSet>
          </x14:cfRule>
          <xm:sqref>C13</xm:sqref>
        </x14:conditionalFormatting>
        <x14:conditionalFormatting xmlns:xm="http://schemas.microsoft.com/office/excel/2006/main">
          <x14:cfRule type="iconSet" priority="2" id="{119FD887-DCB0-42B9-B1CA-34F4117A4AA3}">
            <x14:iconSet iconSet="3Triangles">
              <x14:cfvo type="percent">
                <xm:f>0</xm:f>
              </x14:cfvo>
              <x14:cfvo type="num">
                <xm:f>0</xm:f>
              </x14:cfvo>
              <x14:cfvo type="num" gte="0">
                <xm:f>0</xm:f>
              </x14:cfvo>
            </x14:iconSet>
          </x14:cfRule>
          <xm:sqref>E13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79A2A-7383-484B-AE45-2881F354789B}">
  <sheetPr codeName="Sheet29">
    <tabColor theme="7" tint="0.79998168889431442"/>
  </sheetPr>
  <dimension ref="A1:AO892"/>
  <sheetViews>
    <sheetView showGridLines="0" zoomScale="85" zoomScaleNormal="85" workbookViewId="0">
      <pane ySplit="8" topLeftCell="A9" activePane="bottomLeft" state="frozen"/>
      <selection pane="bottomLeft"/>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8" width="15.42578125" style="88" customWidth="1"/>
    <col min="9" max="9" width="21.140625" style="88" customWidth="1"/>
    <col min="10" max="10" width="19.85546875" style="3" customWidth="1"/>
    <col min="11"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27" width="25.140625" customWidth="1"/>
    <col min="28" max="28" width="16.85546875" customWidth="1"/>
    <col min="29" max="29" width="8.5703125" style="5"/>
    <col min="30" max="30" width="9.85546875" style="34" customWidth="1"/>
    <col min="31" max="31" width="25.85546875" customWidth="1"/>
    <col min="32" max="33" width="8.85546875"/>
    <col min="34" max="34" width="8.5703125" style="73"/>
    <col min="35" max="37" width="8.85546875"/>
    <col min="38" max="38" width="8.5703125" style="73"/>
    <col min="39" max="39" width="14.42578125" customWidth="1"/>
    <col min="40" max="41" width="8.85546875"/>
    <col min="42" max="16384" width="8.5703125" style="3"/>
  </cols>
  <sheetData>
    <row r="1" spans="1:41" ht="39.950000000000003" customHeight="1">
      <c r="B1" s="103"/>
      <c r="C1" s="104"/>
      <c r="D1" s="105"/>
      <c r="E1" s="106"/>
      <c r="F1" s="105"/>
      <c r="G1" s="107"/>
      <c r="H1" s="107"/>
      <c r="I1" s="108"/>
      <c r="J1" s="109"/>
      <c r="K1" s="105"/>
      <c r="L1" s="105"/>
      <c r="M1" s="110"/>
      <c r="N1" s="110"/>
      <c r="O1" s="110"/>
      <c r="W1" s="3"/>
      <c r="AB1" s="57"/>
      <c r="AD1" s="73"/>
      <c r="AF1" s="57"/>
      <c r="AH1" s="3"/>
      <c r="AJ1" s="185"/>
      <c r="AK1" s="3"/>
      <c r="AL1" s="3"/>
      <c r="AN1" s="57"/>
    </row>
    <row r="2" spans="1:41" ht="30" customHeight="1">
      <c r="A2" s="111"/>
      <c r="B2" s="112"/>
      <c r="C2" s="113"/>
      <c r="D2" s="114"/>
      <c r="E2" s="114"/>
      <c r="F2" s="114"/>
      <c r="G2" s="115"/>
      <c r="H2" s="115"/>
      <c r="I2" s="115"/>
      <c r="J2" s="114"/>
      <c r="K2" s="114"/>
      <c r="L2" s="25"/>
      <c r="M2" s="25"/>
      <c r="N2" s="25"/>
      <c r="O2" s="25"/>
      <c r="P2" s="25"/>
      <c r="W2" s="3"/>
      <c r="AB2" s="57"/>
      <c r="AD2" s="73"/>
      <c r="AF2" s="185"/>
      <c r="AH2" s="3"/>
      <c r="AJ2" s="185"/>
      <c r="AK2" s="3"/>
      <c r="AL2" s="3"/>
      <c r="AN2" s="57"/>
    </row>
    <row r="3" spans="1:41" s="110" customFormat="1" ht="30" customHeight="1">
      <c r="A3" s="116"/>
      <c r="B3" s="117"/>
      <c r="C3" s="118"/>
      <c r="D3" s="119"/>
      <c r="E3" s="120"/>
      <c r="F3" s="119"/>
      <c r="G3" s="121"/>
      <c r="H3" s="121"/>
      <c r="I3" s="121"/>
      <c r="J3" s="119"/>
      <c r="K3" s="119"/>
      <c r="L3" s="116"/>
      <c r="M3" s="116"/>
      <c r="N3" s="116"/>
      <c r="O3" s="116"/>
      <c r="P3" s="116"/>
      <c r="AA3"/>
      <c r="AB3" s="57"/>
      <c r="AC3" s="5"/>
      <c r="AD3" s="122"/>
      <c r="AE3"/>
      <c r="AF3" s="57"/>
      <c r="AG3"/>
      <c r="AI3"/>
      <c r="AJ3" s="186"/>
      <c r="AK3" s="187"/>
      <c r="AM3"/>
      <c r="AN3" s="185"/>
      <c r="AO3" s="3"/>
    </row>
    <row r="4" spans="1:41" ht="30" customHeight="1">
      <c r="A4" s="123"/>
      <c r="B4" s="123"/>
      <c r="C4" s="124"/>
      <c r="D4" s="124"/>
      <c r="E4" s="124"/>
      <c r="F4" s="124"/>
      <c r="G4" s="125"/>
      <c r="H4" s="125"/>
      <c r="I4" s="125"/>
      <c r="J4" s="126"/>
      <c r="K4" s="126"/>
      <c r="L4" s="124"/>
      <c r="M4" s="126"/>
      <c r="N4" s="126"/>
      <c r="O4" s="126"/>
      <c r="P4" s="123"/>
      <c r="AB4" s="57"/>
      <c r="AD4" s="73"/>
      <c r="AF4" s="57"/>
      <c r="AH4" s="3"/>
      <c r="AL4" s="3"/>
      <c r="AN4" s="186"/>
      <c r="AO4" s="187"/>
    </row>
    <row r="5" spans="1:41">
      <c r="B5" s="74"/>
      <c r="C5" s="75"/>
      <c r="D5" s="74"/>
      <c r="E5" s="74"/>
      <c r="F5" s="74"/>
      <c r="G5" s="76"/>
      <c r="H5" s="76"/>
      <c r="I5" s="76"/>
      <c r="J5" s="75"/>
      <c r="K5" s="75"/>
      <c r="L5" s="74"/>
      <c r="M5" s="75"/>
      <c r="N5" s="75"/>
      <c r="O5" s="75"/>
      <c r="AB5" s="57"/>
      <c r="AF5" s="57"/>
      <c r="AL5" s="189"/>
      <c r="AN5" s="185"/>
      <c r="AO5" s="3"/>
    </row>
    <row r="6" spans="1:41" ht="33" customHeight="1">
      <c r="B6" s="403" t="s">
        <v>1175</v>
      </c>
      <c r="C6" s="403"/>
      <c r="D6" s="403"/>
      <c r="E6" s="403"/>
      <c r="F6" s="403"/>
      <c r="G6" s="403"/>
      <c r="H6" s="403"/>
      <c r="J6" s="423"/>
      <c r="K6" s="423"/>
      <c r="L6" s="423"/>
      <c r="M6" s="423"/>
      <c r="N6" s="423"/>
      <c r="O6" s="75"/>
      <c r="AB6" s="185"/>
      <c r="AC6" s="190"/>
      <c r="AF6" s="57"/>
      <c r="AL6" s="189"/>
    </row>
    <row r="7" spans="1:41" ht="21.95" customHeight="1">
      <c r="B7" s="404" t="s">
        <v>1233</v>
      </c>
      <c r="C7" s="404"/>
      <c r="D7" s="404"/>
      <c r="E7" s="404"/>
      <c r="F7" s="404"/>
      <c r="G7" s="95"/>
      <c r="H7" s="95"/>
      <c r="J7" s="178"/>
      <c r="K7" s="178"/>
      <c r="L7" s="178"/>
      <c r="M7" s="178"/>
      <c r="N7" s="178"/>
      <c r="O7" s="75"/>
      <c r="AB7" s="57"/>
      <c r="AF7" s="185"/>
      <c r="AG7" s="187"/>
      <c r="AL7" s="189"/>
    </row>
    <row r="8" spans="1:41" s="179" customFormat="1" ht="65.25" customHeight="1">
      <c r="B8" s="426"/>
      <c r="C8" s="427"/>
      <c r="D8" s="427"/>
      <c r="E8" s="427"/>
      <c r="F8" s="427"/>
      <c r="G8" s="77"/>
      <c r="H8" s="77"/>
      <c r="I8" s="77"/>
      <c r="J8" s="424"/>
      <c r="K8" s="424"/>
      <c r="L8" s="424"/>
      <c r="M8" s="424"/>
      <c r="N8" s="424"/>
      <c r="O8" s="180"/>
      <c r="W8" s="181"/>
      <c r="AA8"/>
      <c r="AB8" s="57"/>
      <c r="AC8" s="5"/>
      <c r="AD8" s="34"/>
      <c r="AE8"/>
      <c r="AF8" s="57"/>
      <c r="AG8"/>
      <c r="AH8" s="181"/>
      <c r="AI8"/>
      <c r="AJ8"/>
      <c r="AK8"/>
      <c r="AL8" s="181"/>
      <c r="AM8"/>
      <c r="AN8"/>
      <c r="AO8"/>
    </row>
    <row r="9" spans="1:41" ht="328.5" customHeight="1">
      <c r="B9" s="428" t="s">
        <v>1234</v>
      </c>
      <c r="C9" s="428"/>
      <c r="D9" s="428"/>
      <c r="E9" s="428"/>
      <c r="F9" s="428"/>
      <c r="G9" s="76"/>
      <c r="H9" s="428"/>
      <c r="I9" s="428"/>
      <c r="J9" s="428"/>
      <c r="K9" s="428"/>
      <c r="L9" s="191"/>
      <c r="M9" s="191"/>
      <c r="N9" s="191"/>
      <c r="O9" s="191"/>
      <c r="P9" s="191"/>
      <c r="U9" s="192"/>
      <c r="V9" s="192"/>
      <c r="W9" s="192"/>
      <c r="X9" s="192"/>
      <c r="AB9" s="57"/>
      <c r="AF9" s="57"/>
    </row>
    <row r="10" spans="1:41" ht="11.25" customHeight="1">
      <c r="B10" s="409"/>
      <c r="C10" s="409"/>
      <c r="D10" s="409"/>
      <c r="E10" s="409"/>
      <c r="F10" s="409"/>
      <c r="G10" s="76"/>
      <c r="H10" s="76"/>
      <c r="I10" s="76"/>
      <c r="J10" s="75"/>
      <c r="K10" s="75"/>
      <c r="L10" s="74"/>
      <c r="M10" s="75"/>
      <c r="N10" s="75"/>
      <c r="O10" s="75"/>
      <c r="AB10" s="57"/>
      <c r="AF10" s="57"/>
    </row>
    <row r="11" spans="1:41" ht="17.25" customHeight="1">
      <c r="B11" s="408"/>
      <c r="C11" s="127" t="s">
        <v>1189</v>
      </c>
      <c r="D11" s="408"/>
      <c r="E11" s="127" t="s">
        <v>1189</v>
      </c>
      <c r="F11" s="408"/>
      <c r="G11" s="76"/>
      <c r="H11" s="76"/>
      <c r="I11" s="76"/>
      <c r="J11" s="75"/>
      <c r="K11" s="75"/>
      <c r="L11" s="74"/>
      <c r="M11" s="75"/>
      <c r="N11" s="75"/>
      <c r="O11" s="75"/>
      <c r="AB11" s="186"/>
      <c r="AC11" s="188"/>
      <c r="AF11" s="57"/>
    </row>
    <row r="12" spans="1:41" ht="20.45" customHeight="1">
      <c r="B12" s="408"/>
      <c r="C12" s="128"/>
      <c r="D12" s="408"/>
      <c r="E12" s="128"/>
      <c r="F12" s="408"/>
      <c r="G12" s="76"/>
      <c r="H12" s="76"/>
      <c r="I12" s="76"/>
      <c r="J12" s="75"/>
      <c r="K12" s="75"/>
      <c r="L12" s="74"/>
      <c r="M12" s="75"/>
      <c r="N12" s="75"/>
      <c r="O12" s="75"/>
      <c r="AB12" s="57"/>
      <c r="AF12" s="57"/>
    </row>
    <row r="13" spans="1:41" ht="30" customHeight="1">
      <c r="B13" s="130"/>
      <c r="C13" s="131" t="str">
        <f>IF(B13=0,"N/A",IF(D13=0,"N/A",(B13-D13)/D13))</f>
        <v>N/A</v>
      </c>
      <c r="D13" s="132"/>
      <c r="E13" s="131" t="str">
        <f>IF(B13=0,"N/A",IF(F13=0,"N/A",(B13-F13)/F13))</f>
        <v>N/A</v>
      </c>
      <c r="F13" s="132"/>
      <c r="G13" s="76"/>
      <c r="H13" s="76"/>
      <c r="I13" s="75"/>
      <c r="J13" s="74"/>
      <c r="K13" s="75"/>
      <c r="L13" s="75"/>
      <c r="M13" s="75"/>
      <c r="U13" s="73"/>
      <c r="W13" s="3"/>
      <c r="Y13" s="73"/>
      <c r="Z13" s="73"/>
      <c r="AB13" s="57"/>
      <c r="AC13"/>
      <c r="AF13" s="57"/>
    </row>
    <row r="14" spans="1:41" s="193" customFormat="1" ht="20.25" customHeight="1">
      <c r="B14" s="194"/>
      <c r="C14" s="195"/>
      <c r="D14" s="196"/>
      <c r="E14" s="195"/>
      <c r="F14" s="196"/>
      <c r="G14" s="197"/>
      <c r="H14" s="197"/>
      <c r="I14" s="198"/>
      <c r="J14" s="199"/>
      <c r="K14" s="198"/>
      <c r="L14" s="198"/>
      <c r="M14" s="198"/>
      <c r="AA14"/>
      <c r="AB14" s="57"/>
      <c r="AC14" s="5"/>
      <c r="AD14" s="34"/>
      <c r="AE14"/>
      <c r="AF14" s="57"/>
      <c r="AG14"/>
      <c r="AH14" s="73"/>
      <c r="AI14"/>
      <c r="AJ14"/>
      <c r="AK14"/>
      <c r="AL14" s="73"/>
      <c r="AM14"/>
      <c r="AN14"/>
      <c r="AO14"/>
    </row>
    <row r="15" spans="1:41" s="85" customFormat="1" ht="24.75" hidden="1" customHeight="1">
      <c r="B15" s="151"/>
      <c r="C15" s="75"/>
      <c r="D15" s="74"/>
      <c r="E15" s="74"/>
      <c r="F15" s="74"/>
      <c r="G15" s="76"/>
      <c r="H15" s="76"/>
      <c r="I15" s="168"/>
      <c r="J15" s="169"/>
      <c r="K15" s="168"/>
      <c r="L15" s="168"/>
      <c r="M15" s="168"/>
      <c r="U15" s="86"/>
      <c r="Y15" s="86"/>
      <c r="Z15" s="86"/>
      <c r="AA15"/>
      <c r="AB15" s="57"/>
      <c r="AC15" s="5"/>
      <c r="AD15" s="34"/>
      <c r="AE15"/>
      <c r="AF15" s="186"/>
      <c r="AG15" s="3"/>
      <c r="AH15" s="86"/>
      <c r="AI15"/>
      <c r="AJ15"/>
      <c r="AK15"/>
      <c r="AL15" s="86"/>
      <c r="AM15"/>
      <c r="AN15"/>
      <c r="AO15"/>
    </row>
    <row r="16" spans="1:41" s="85" customFormat="1" ht="50.45" customHeight="1">
      <c r="B16" s="425"/>
      <c r="C16" s="425"/>
      <c r="D16" s="425"/>
      <c r="E16" s="425"/>
      <c r="F16" s="425"/>
      <c r="G16" s="76"/>
      <c r="H16" s="200"/>
      <c r="I16" s="200"/>
      <c r="J16" s="200"/>
      <c r="K16" s="200"/>
      <c r="L16" s="200"/>
      <c r="M16" s="200"/>
      <c r="N16" s="200"/>
      <c r="O16" s="200"/>
      <c r="P16" s="200"/>
      <c r="U16" s="86"/>
      <c r="Y16" s="86"/>
      <c r="Z16" s="86"/>
      <c r="AA16"/>
      <c r="AB16" s="57"/>
      <c r="AC16" s="5"/>
      <c r="AD16" s="34"/>
      <c r="AE16"/>
      <c r="AF16" s="57"/>
      <c r="AG16"/>
      <c r="AH16" s="86"/>
      <c r="AI16"/>
      <c r="AJ16"/>
      <c r="AK16"/>
      <c r="AL16" s="86"/>
      <c r="AM16"/>
      <c r="AN16"/>
      <c r="AO16"/>
    </row>
    <row r="17" spans="2:41">
      <c r="B17" s="3"/>
      <c r="D17" s="3"/>
      <c r="E17" s="3"/>
      <c r="F17" s="3"/>
      <c r="G17" s="3"/>
      <c r="H17" s="3"/>
      <c r="I17" s="76"/>
      <c r="J17" s="75"/>
      <c r="K17" s="75"/>
      <c r="L17" s="74"/>
      <c r="M17" s="75"/>
      <c r="N17" s="75"/>
      <c r="O17" s="75"/>
      <c r="AB17" s="185"/>
      <c r="AC17" s="190"/>
      <c r="AF17" s="57"/>
    </row>
    <row r="18" spans="2:41" ht="30" customHeight="1">
      <c r="B18" s="3"/>
      <c r="D18" s="3"/>
      <c r="E18" s="3"/>
      <c r="F18" s="3"/>
      <c r="G18" s="3"/>
      <c r="H18" s="3"/>
      <c r="I18" s="76"/>
      <c r="J18" s="75"/>
      <c r="K18" s="75"/>
      <c r="L18" s="409"/>
      <c r="M18" s="409"/>
      <c r="N18" s="409"/>
      <c r="O18" s="409"/>
      <c r="P18" s="409"/>
      <c r="AB18" s="57"/>
      <c r="AF18" s="57"/>
    </row>
    <row r="19" spans="2:41" ht="30" customHeight="1">
      <c r="B19" s="3"/>
      <c r="D19" s="3"/>
      <c r="E19" s="3"/>
      <c r="F19" s="3"/>
      <c r="G19" s="3"/>
      <c r="H19" s="3"/>
      <c r="I19" s="76"/>
      <c r="J19" s="75"/>
      <c r="K19" s="75"/>
      <c r="L19" s="74"/>
      <c r="M19" s="75"/>
      <c r="N19" s="75"/>
      <c r="O19" s="75"/>
      <c r="AB19" s="57"/>
      <c r="AF19" s="57"/>
      <c r="AG19" s="3"/>
    </row>
    <row r="20" spans="2:41" ht="30" customHeight="1">
      <c r="B20" s="3"/>
      <c r="D20" s="3"/>
      <c r="E20" s="3"/>
      <c r="F20" s="3"/>
      <c r="G20" s="3"/>
      <c r="H20" s="3"/>
      <c r="I20" s="76"/>
      <c r="J20" s="75"/>
      <c r="K20" s="75"/>
      <c r="L20" s="74"/>
      <c r="M20" s="75"/>
      <c r="N20" s="75"/>
      <c r="O20" s="75"/>
      <c r="AB20" s="57"/>
      <c r="AF20" s="57"/>
    </row>
    <row r="21" spans="2:41">
      <c r="B21" s="3"/>
      <c r="D21" s="3"/>
      <c r="E21" s="3"/>
      <c r="F21" s="3"/>
      <c r="G21" s="3"/>
      <c r="H21" s="3"/>
      <c r="I21" s="76"/>
      <c r="J21" s="75"/>
      <c r="K21" s="75"/>
      <c r="L21" s="74"/>
      <c r="M21" s="75"/>
      <c r="N21" s="75"/>
      <c r="O21" s="75"/>
      <c r="AB21" s="57"/>
      <c r="AF21" s="57"/>
    </row>
    <row r="22" spans="2:41">
      <c r="B22" s="74"/>
      <c r="C22" s="75"/>
      <c r="D22" s="74"/>
      <c r="E22" s="74"/>
      <c r="F22" s="74"/>
      <c r="G22" s="76"/>
      <c r="H22" s="76"/>
      <c r="I22" s="76"/>
      <c r="J22" s="75"/>
      <c r="K22" s="75"/>
      <c r="L22" s="74"/>
      <c r="M22" s="75"/>
      <c r="N22" s="75"/>
      <c r="O22" s="75"/>
      <c r="AB22" s="57"/>
      <c r="AF22" s="57"/>
    </row>
    <row r="23" spans="2:41">
      <c r="B23" s="74"/>
      <c r="C23" s="75"/>
      <c r="D23" s="74"/>
      <c r="E23" s="74"/>
      <c r="F23" s="74"/>
      <c r="G23" s="76"/>
      <c r="H23" s="76"/>
      <c r="I23" s="76"/>
      <c r="J23" s="75"/>
      <c r="K23" s="75"/>
      <c r="L23" s="74"/>
      <c r="M23" s="75"/>
      <c r="N23" s="75"/>
      <c r="O23" s="75"/>
      <c r="AB23" s="57"/>
      <c r="AF23" s="57"/>
    </row>
    <row r="24" spans="2:41">
      <c r="B24" s="74"/>
      <c r="C24" s="75"/>
      <c r="D24" s="74"/>
      <c r="E24" s="74"/>
      <c r="F24" s="74"/>
      <c r="G24" s="76"/>
      <c r="H24" s="76"/>
      <c r="I24" s="76"/>
      <c r="J24" s="75"/>
      <c r="K24" s="75"/>
      <c r="L24" s="74"/>
      <c r="M24" s="75"/>
      <c r="N24" s="75"/>
      <c r="O24" s="75"/>
      <c r="AB24" s="57"/>
      <c r="AC24"/>
    </row>
    <row r="25" spans="2:41">
      <c r="B25" s="74"/>
      <c r="C25" s="75"/>
      <c r="D25" s="74"/>
      <c r="E25" s="74"/>
      <c r="F25" s="74"/>
      <c r="G25" s="76"/>
      <c r="H25" s="76"/>
      <c r="I25" s="76"/>
      <c r="J25" s="75"/>
      <c r="K25" s="75"/>
      <c r="L25" s="74"/>
      <c r="M25" s="75"/>
      <c r="N25" s="75"/>
      <c r="O25" s="75"/>
      <c r="AB25" s="57"/>
    </row>
    <row r="26" spans="2:41">
      <c r="B26" s="74"/>
      <c r="C26" s="75"/>
      <c r="D26" s="74"/>
      <c r="E26" s="74"/>
      <c r="F26" s="74"/>
      <c r="G26" s="76"/>
      <c r="H26" s="76"/>
      <c r="I26" s="76"/>
      <c r="J26" s="75"/>
      <c r="K26" s="75"/>
      <c r="L26" s="74"/>
      <c r="M26" s="75"/>
      <c r="N26" s="75"/>
      <c r="O26" s="75"/>
    </row>
    <row r="27" spans="2:41">
      <c r="B27" s="74"/>
      <c r="C27" s="75"/>
      <c r="D27" s="74"/>
      <c r="E27" s="74"/>
      <c r="F27" s="74"/>
      <c r="G27" s="76"/>
      <c r="H27" s="76"/>
      <c r="I27" s="76"/>
      <c r="J27" s="75"/>
      <c r="K27" s="75"/>
      <c r="L27" s="74"/>
      <c r="M27" s="75"/>
      <c r="N27" s="75"/>
      <c r="O27" s="75"/>
    </row>
    <row r="28" spans="2:41">
      <c r="B28" s="74"/>
      <c r="C28" s="75"/>
      <c r="D28" s="74"/>
      <c r="E28" s="74"/>
      <c r="F28" s="74"/>
      <c r="G28" s="76"/>
      <c r="H28" s="76"/>
      <c r="I28" s="76"/>
      <c r="J28" s="75"/>
      <c r="K28" s="75"/>
      <c r="L28" s="74"/>
      <c r="M28" s="75"/>
      <c r="N28" s="75"/>
      <c r="O28" s="75"/>
    </row>
    <row r="29" spans="2:41">
      <c r="B29" s="74"/>
      <c r="C29" s="75"/>
      <c r="D29" s="74"/>
      <c r="E29" s="74"/>
      <c r="F29" s="74"/>
      <c r="G29" s="76"/>
      <c r="H29" s="76"/>
      <c r="I29" s="76"/>
      <c r="J29" s="75"/>
      <c r="K29" s="75"/>
      <c r="L29" s="74"/>
      <c r="M29" s="75"/>
      <c r="N29" s="75"/>
      <c r="O29" s="75"/>
    </row>
    <row r="30" spans="2:41" ht="21" customHeight="1">
      <c r="G30" s="76"/>
      <c r="H30" s="76"/>
      <c r="I30" s="76"/>
      <c r="J30" s="75"/>
      <c r="K30" s="75"/>
      <c r="L30" s="74"/>
      <c r="M30" s="75"/>
      <c r="N30" s="75"/>
      <c r="O30" s="75"/>
    </row>
    <row r="31" spans="2:41">
      <c r="B31" s="74"/>
      <c r="C31" s="75"/>
      <c r="D31" s="74"/>
      <c r="E31" s="74"/>
      <c r="F31" s="74"/>
      <c r="G31" s="76"/>
      <c r="H31" s="76"/>
      <c r="I31" s="76"/>
      <c r="J31" s="75"/>
      <c r="K31" s="75"/>
      <c r="L31" s="74"/>
      <c r="M31" s="75"/>
      <c r="N31" s="75"/>
      <c r="O31" s="75"/>
      <c r="AC31"/>
      <c r="AJ31" s="201"/>
      <c r="AK31" s="202"/>
      <c r="AN31" s="201"/>
      <c r="AO31" s="202"/>
    </row>
    <row r="32" spans="2:41">
      <c r="B32" s="74"/>
      <c r="C32" s="75"/>
      <c r="D32" s="74"/>
      <c r="E32" s="74"/>
      <c r="F32" s="74"/>
      <c r="G32" s="76"/>
      <c r="H32" s="76"/>
      <c r="I32" s="76"/>
      <c r="J32" s="75"/>
      <c r="K32" s="75"/>
      <c r="L32" s="74"/>
      <c r="M32" s="75"/>
      <c r="N32" s="75"/>
      <c r="O32" s="75"/>
    </row>
    <row r="33" spans="2:38">
      <c r="B33" s="74"/>
      <c r="C33" s="75"/>
      <c r="D33" s="74"/>
      <c r="E33" s="74"/>
      <c r="F33" s="74"/>
      <c r="G33" s="76"/>
      <c r="H33" s="76"/>
      <c r="I33" s="76"/>
      <c r="J33" s="75"/>
      <c r="K33" s="75"/>
      <c r="L33" s="74"/>
      <c r="M33" s="75"/>
      <c r="N33" s="75"/>
      <c r="O33" s="75"/>
    </row>
    <row r="34" spans="2:38">
      <c r="B34" s="74"/>
      <c r="C34" s="75"/>
      <c r="D34" s="74"/>
      <c r="E34" s="74"/>
      <c r="F34" s="74"/>
      <c r="G34" s="76"/>
      <c r="H34" s="76"/>
      <c r="I34" s="76"/>
      <c r="J34" s="75"/>
      <c r="K34" s="75"/>
      <c r="L34" s="74"/>
      <c r="M34" s="75"/>
      <c r="N34" s="75"/>
      <c r="O34" s="75"/>
    </row>
    <row r="35" spans="2:38">
      <c r="B35" s="74"/>
      <c r="C35" s="75"/>
      <c r="D35" s="74"/>
      <c r="E35" s="74"/>
      <c r="F35" s="74"/>
      <c r="G35" s="76"/>
      <c r="H35" s="76"/>
      <c r="I35" s="76"/>
      <c r="J35" s="75"/>
      <c r="K35" s="75"/>
      <c r="L35" s="74"/>
      <c r="M35" s="75"/>
      <c r="N35" s="75"/>
      <c r="O35" s="75"/>
    </row>
    <row r="36" spans="2:38">
      <c r="B36" s="74"/>
      <c r="C36" s="75"/>
      <c r="D36" s="74"/>
      <c r="E36" s="74"/>
      <c r="F36" s="74"/>
      <c r="G36" s="76"/>
      <c r="H36" s="76"/>
      <c r="I36" s="76"/>
      <c r="J36" s="75"/>
      <c r="K36" s="75"/>
      <c r="L36" s="74"/>
      <c r="M36" s="75"/>
      <c r="N36" s="75"/>
      <c r="O36" s="75"/>
    </row>
    <row r="37" spans="2:38">
      <c r="B37" s="74"/>
      <c r="C37" s="75"/>
      <c r="D37" s="74"/>
      <c r="E37" s="74"/>
      <c r="F37" s="74"/>
      <c r="G37" s="76"/>
      <c r="H37" s="76"/>
      <c r="I37" s="76"/>
      <c r="J37" s="75"/>
      <c r="K37" s="75"/>
      <c r="L37" s="74"/>
      <c r="M37" s="75"/>
      <c r="N37" s="75"/>
      <c r="O37" s="75"/>
    </row>
    <row r="38" spans="2:38">
      <c r="B38" s="74"/>
      <c r="C38" s="75"/>
      <c r="D38" s="74"/>
      <c r="E38" s="74"/>
      <c r="F38" s="74"/>
      <c r="G38" s="76"/>
      <c r="H38" s="76"/>
      <c r="I38" s="76"/>
      <c r="J38" s="75"/>
      <c r="K38" s="75"/>
      <c r="L38" s="74"/>
      <c r="M38" s="75"/>
      <c r="N38" s="75"/>
      <c r="O38" s="75"/>
    </row>
    <row r="39" spans="2:38">
      <c r="B39" s="74"/>
      <c r="C39" s="75"/>
      <c r="D39" s="74"/>
      <c r="E39" s="74"/>
      <c r="F39" s="74"/>
      <c r="G39" s="76"/>
      <c r="H39" s="76"/>
      <c r="I39" s="76"/>
      <c r="J39" s="75"/>
      <c r="K39" s="75"/>
      <c r="L39" s="74"/>
      <c r="M39" s="75"/>
      <c r="N39" s="75"/>
      <c r="O39" s="75"/>
    </row>
    <row r="40" spans="2:38" ht="26.25">
      <c r="B40" s="425"/>
      <c r="C40" s="425"/>
      <c r="D40" s="425"/>
      <c r="E40" s="425"/>
      <c r="F40" s="425"/>
      <c r="G40" s="76"/>
      <c r="H40" s="76"/>
      <c r="I40" s="76"/>
      <c r="J40" s="75"/>
      <c r="K40" s="75"/>
      <c r="L40" s="74"/>
      <c r="M40" s="75"/>
      <c r="N40" s="75"/>
      <c r="O40" s="75"/>
    </row>
    <row r="41" spans="2:38">
      <c r="B41" s="74"/>
      <c r="C41" s="75"/>
      <c r="D41" s="74"/>
      <c r="E41" s="74"/>
      <c r="F41" s="74"/>
      <c r="G41" s="76"/>
      <c r="H41" s="76"/>
      <c r="I41" s="76"/>
      <c r="J41" s="75"/>
      <c r="K41" s="75"/>
      <c r="L41" s="74"/>
      <c r="M41" s="75"/>
      <c r="N41" s="75"/>
      <c r="O41" s="75"/>
    </row>
    <row r="42" spans="2:38" ht="26.25" customHeight="1">
      <c r="B42" s="76"/>
      <c r="C42" s="76"/>
      <c r="D42" s="76"/>
      <c r="E42" s="75"/>
      <c r="F42" s="75"/>
      <c r="G42" s="74"/>
      <c r="H42" s="75"/>
      <c r="I42" s="75"/>
      <c r="J42" s="75"/>
      <c r="L42" s="3"/>
      <c r="R42" s="73"/>
      <c r="V42"/>
      <c r="W42"/>
      <c r="X42" s="5"/>
      <c r="Y42" s="34"/>
      <c r="Z42"/>
      <c r="AD42"/>
      <c r="AH42" s="3"/>
      <c r="AL42" s="3"/>
    </row>
    <row r="43" spans="2:38">
      <c r="B43" s="74"/>
      <c r="C43" s="75"/>
      <c r="D43" s="75"/>
      <c r="E43" s="75"/>
      <c r="F43" s="3"/>
      <c r="G43" s="3"/>
      <c r="H43" s="3"/>
      <c r="I43" s="3"/>
      <c r="L43" s="3"/>
      <c r="M43" s="73"/>
      <c r="Q43"/>
      <c r="R43"/>
      <c r="S43" s="5"/>
      <c r="T43" s="34"/>
      <c r="U43"/>
      <c r="V43"/>
      <c r="W43"/>
      <c r="X43" s="5"/>
      <c r="Y43"/>
      <c r="Z43"/>
      <c r="AD43"/>
      <c r="AH43" s="3"/>
      <c r="AL43" s="3"/>
    </row>
    <row r="44" spans="2:38" ht="16.5" customHeight="1">
      <c r="B44" s="74"/>
      <c r="C44" s="75"/>
      <c r="D44" s="75"/>
      <c r="E44" s="75"/>
      <c r="F44" s="3"/>
      <c r="G44" s="3"/>
      <c r="H44" s="3"/>
      <c r="I44" s="3"/>
      <c r="L44" s="3"/>
      <c r="M44" s="73"/>
      <c r="Q44"/>
      <c r="R44"/>
      <c r="S44" s="5"/>
      <c r="T44" s="34"/>
      <c r="U44"/>
      <c r="V44"/>
      <c r="W44"/>
      <c r="X44" s="5"/>
      <c r="Y44"/>
      <c r="Z44"/>
      <c r="AD44"/>
      <c r="AH44" s="3"/>
      <c r="AL44" s="3"/>
    </row>
    <row r="45" spans="2:38">
      <c r="B45" s="74"/>
      <c r="C45" s="75"/>
      <c r="D45" s="75"/>
      <c r="E45" s="75"/>
      <c r="F45" s="3"/>
      <c r="G45" s="3"/>
      <c r="H45" s="3"/>
      <c r="I45" s="3"/>
      <c r="L45" s="3"/>
      <c r="M45" s="73"/>
      <c r="Q45"/>
      <c r="R45"/>
      <c r="S45" s="5"/>
      <c r="T45" s="34"/>
      <c r="U45"/>
      <c r="V45"/>
      <c r="W45"/>
      <c r="X45" s="5"/>
      <c r="Y45"/>
      <c r="Z45"/>
      <c r="AD45"/>
      <c r="AH45" s="3"/>
      <c r="AL45" s="3"/>
    </row>
    <row r="46" spans="2:38" ht="45.75" customHeight="1">
      <c r="B46" s="76"/>
      <c r="C46" s="76"/>
      <c r="D46" s="76"/>
      <c r="E46" s="75"/>
      <c r="F46" s="75"/>
      <c r="G46" s="74"/>
      <c r="H46" s="75"/>
      <c r="I46" s="75"/>
      <c r="J46" s="75"/>
      <c r="L46" s="3"/>
      <c r="R46" s="73"/>
      <c r="V46"/>
      <c r="W46"/>
      <c r="X46" s="5"/>
      <c r="Y46" s="34"/>
      <c r="Z46"/>
      <c r="AD46"/>
      <c r="AH46" s="3"/>
      <c r="AL46" s="3"/>
    </row>
    <row r="47" spans="2:38">
      <c r="B47" s="74"/>
      <c r="C47" s="75"/>
      <c r="D47" s="74"/>
      <c r="E47" s="74"/>
      <c r="F47" s="74"/>
      <c r="G47" s="76"/>
      <c r="H47" s="76"/>
      <c r="I47" s="76"/>
      <c r="J47" s="75"/>
      <c r="K47" s="75"/>
      <c r="L47" s="74"/>
      <c r="M47" s="75"/>
      <c r="N47" s="75"/>
      <c r="O47" s="75"/>
    </row>
    <row r="48" spans="2:38">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row r="890" spans="2:15">
      <c r="B890" s="74"/>
      <c r="C890" s="75"/>
      <c r="D890" s="74"/>
      <c r="E890" s="74"/>
      <c r="F890" s="74"/>
      <c r="G890" s="76"/>
      <c r="H890" s="76"/>
      <c r="I890" s="76"/>
      <c r="J890" s="75"/>
      <c r="K890" s="75"/>
      <c r="L890" s="74"/>
      <c r="M890" s="75"/>
      <c r="N890" s="75"/>
      <c r="O890" s="75"/>
    </row>
    <row r="891" spans="2:15">
      <c r="B891" s="74"/>
      <c r="C891" s="75"/>
      <c r="D891" s="74"/>
      <c r="E891" s="74"/>
      <c r="F891" s="74"/>
      <c r="G891" s="76"/>
      <c r="H891" s="76"/>
      <c r="I891" s="76"/>
      <c r="J891" s="75"/>
      <c r="K891" s="75"/>
      <c r="L891" s="74"/>
      <c r="M891" s="75"/>
      <c r="N891" s="75"/>
      <c r="O891" s="75"/>
    </row>
    <row r="892" spans="2:15">
      <c r="B892" s="74"/>
      <c r="C892" s="75"/>
      <c r="D892" s="74"/>
      <c r="E892" s="74"/>
      <c r="F892" s="74"/>
      <c r="G892" s="76"/>
      <c r="H892" s="76"/>
      <c r="I892" s="76"/>
      <c r="J892" s="75"/>
      <c r="K892" s="75"/>
      <c r="L892" s="74"/>
      <c r="M892" s="75"/>
      <c r="N892" s="75"/>
      <c r="O892" s="75"/>
    </row>
  </sheetData>
  <sheetProtection selectLockedCells="1" selectUnlockedCells="1"/>
  <mergeCells count="14">
    <mergeCell ref="L18:P18"/>
    <mergeCell ref="B6:H6"/>
    <mergeCell ref="J6:N6"/>
    <mergeCell ref="B7:F7"/>
    <mergeCell ref="B8:F8"/>
    <mergeCell ref="J8:N8"/>
    <mergeCell ref="B9:F9"/>
    <mergeCell ref="H9:K9"/>
    <mergeCell ref="B40:F40"/>
    <mergeCell ref="B10:F10"/>
    <mergeCell ref="B11:B12"/>
    <mergeCell ref="D11:D12"/>
    <mergeCell ref="F11:F12"/>
    <mergeCell ref="B16:F16"/>
  </mergeCells>
  <conditionalFormatting sqref="C13:C14">
    <cfRule type="cellIs" dxfId="43" priority="3" operator="lessThan">
      <formula>0</formula>
    </cfRule>
  </conditionalFormatting>
  <conditionalFormatting sqref="E13:E14">
    <cfRule type="cellIs" dxfId="42" priority="1" operator="lessThan">
      <formula>0</formula>
    </cfRule>
  </conditionalFormatting>
  <pageMargins left="0.24" right="0.34" top="0.24" bottom="0.35" header="0.3" footer="0.14000000000000001"/>
  <pageSetup paperSize="9" scale="50" fitToWidth="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4" id="{36DE8F0D-905D-4B07-8EB2-ED912211FF78}">
            <x14:iconSet iconSet="3Triangles">
              <x14:cfvo type="percent">
                <xm:f>0</xm:f>
              </x14:cfvo>
              <x14:cfvo type="num">
                <xm:f>0</xm:f>
              </x14:cfvo>
              <x14:cfvo type="num" gte="0">
                <xm:f>0</xm:f>
              </x14:cfvo>
            </x14:iconSet>
          </x14:cfRule>
          <xm:sqref>C13:C14</xm:sqref>
        </x14:conditionalFormatting>
        <x14:conditionalFormatting xmlns:xm="http://schemas.microsoft.com/office/excel/2006/main">
          <x14:cfRule type="iconSet" priority="2" id="{1FA7561D-117D-4ECD-B9D2-98132748DD25}">
            <x14:iconSet iconSet="3Triangles">
              <x14:cfvo type="percent">
                <xm:f>0</xm:f>
              </x14:cfvo>
              <x14:cfvo type="num">
                <xm:f>0</xm:f>
              </x14:cfvo>
              <x14:cfvo type="num" gte="0">
                <xm:f>0</xm:f>
              </x14:cfvo>
            </x14:iconSet>
          </x14:cfRule>
          <xm:sqref>E13:E14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0ABD4-B4DD-4624-9EAB-E1D94C9C35CF}">
  <sheetPr codeName="Sheet28">
    <tabColor theme="9" tint="0.79998168889431442"/>
    <pageSetUpPr fitToPage="1"/>
  </sheetPr>
  <dimension ref="A1:AD904"/>
  <sheetViews>
    <sheetView showGridLines="0" zoomScale="85" zoomScaleNormal="85" workbookViewId="0">
      <pane ySplit="8" topLeftCell="A9" activePane="bottomLeft" state="frozen"/>
      <selection activeCell="K10" sqref="K10"/>
      <selection pane="bottomLeft"/>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1" width="14.42578125" style="3" customWidth="1"/>
    <col min="22" max="22" width="8.5703125" style="73"/>
    <col min="23" max="25" width="8.5703125" style="3"/>
    <col min="26" max="29" width="8.5703125" style="73"/>
    <col min="30" max="16384" width="8.5703125" style="3"/>
  </cols>
  <sheetData>
    <row r="1" spans="1:30" ht="39.950000000000003" customHeight="1">
      <c r="B1" s="103"/>
      <c r="C1" s="104"/>
      <c r="D1" s="105"/>
      <c r="E1" s="106"/>
      <c r="F1" s="105"/>
      <c r="G1" s="107"/>
      <c r="H1" s="107"/>
      <c r="I1" s="108"/>
      <c r="J1" s="109"/>
      <c r="K1" s="105"/>
      <c r="L1" s="105"/>
      <c r="M1" s="110"/>
      <c r="N1" s="110"/>
      <c r="O1" s="110"/>
      <c r="V1" s="3"/>
      <c r="Z1"/>
    </row>
    <row r="2" spans="1:30" ht="30" customHeight="1">
      <c r="A2" s="111"/>
      <c r="B2" s="112"/>
      <c r="C2" s="113"/>
      <c r="D2" s="114"/>
      <c r="E2" s="114"/>
      <c r="F2" s="114"/>
      <c r="G2" s="115"/>
      <c r="H2" s="115"/>
      <c r="I2" s="115"/>
      <c r="J2" s="114"/>
      <c r="K2" s="114"/>
      <c r="L2" s="25"/>
      <c r="M2" s="25"/>
      <c r="N2" s="25"/>
      <c r="O2" s="25"/>
      <c r="P2" s="25"/>
      <c r="V2" s="3"/>
      <c r="Z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c r="V4" s="3"/>
      <c r="W4" s="73"/>
      <c r="Z4" s="3"/>
      <c r="AD4" s="73"/>
    </row>
    <row r="5" spans="1:30">
      <c r="B5" s="74"/>
      <c r="C5" s="75"/>
      <c r="D5" s="74"/>
      <c r="E5" s="74"/>
      <c r="F5" s="74"/>
      <c r="G5" s="76"/>
      <c r="H5" s="76"/>
      <c r="I5" s="76"/>
      <c r="J5" s="75"/>
      <c r="K5" s="75"/>
      <c r="L5" s="74"/>
      <c r="M5" s="75"/>
      <c r="N5" s="75"/>
      <c r="O5" s="75"/>
    </row>
    <row r="6" spans="1:30" ht="33" customHeight="1">
      <c r="B6" s="403" t="s">
        <v>1247</v>
      </c>
      <c r="C6" s="403"/>
      <c r="D6" s="403"/>
      <c r="E6" s="403"/>
      <c r="F6" s="403"/>
      <c r="G6" s="403"/>
      <c r="H6" s="403"/>
      <c r="I6" s="76"/>
      <c r="J6" s="75"/>
      <c r="K6" s="75"/>
      <c r="L6" s="74"/>
      <c r="M6" s="75"/>
      <c r="N6" s="75"/>
      <c r="O6" s="75"/>
    </row>
    <row r="7" spans="1:30" ht="21.95" customHeight="1">
      <c r="B7" s="404" t="s">
        <v>1256</v>
      </c>
      <c r="C7" s="404"/>
      <c r="D7" s="404"/>
      <c r="E7" s="404"/>
      <c r="F7" s="404"/>
      <c r="G7" s="95"/>
      <c r="H7" s="95"/>
      <c r="I7" s="76"/>
      <c r="J7" s="75"/>
      <c r="K7" s="75"/>
      <c r="L7" s="74"/>
      <c r="M7" s="75"/>
      <c r="N7" s="75"/>
      <c r="O7" s="75"/>
    </row>
    <row r="8" spans="1:30" ht="60" customHeight="1">
      <c r="B8" s="414"/>
      <c r="C8" s="414"/>
      <c r="D8" s="414"/>
      <c r="E8" s="414"/>
      <c r="F8" s="414"/>
      <c r="G8" s="77"/>
      <c r="H8" s="77"/>
      <c r="I8" s="76"/>
      <c r="J8" s="75"/>
      <c r="K8" s="75"/>
      <c r="L8" s="74"/>
      <c r="M8" s="75"/>
      <c r="N8" s="75"/>
      <c r="O8" s="75"/>
    </row>
    <row r="9" spans="1:30" ht="26.45" customHeight="1">
      <c r="B9" s="415" t="s">
        <v>1187</v>
      </c>
      <c r="C9" s="415"/>
      <c r="D9" s="415"/>
      <c r="E9" s="415"/>
      <c r="F9" s="415"/>
      <c r="G9" s="76"/>
      <c r="H9" s="76"/>
      <c r="I9" s="76"/>
      <c r="J9" s="75"/>
      <c r="K9" s="75"/>
      <c r="L9" s="74"/>
      <c r="M9" s="75"/>
      <c r="N9" s="75"/>
      <c r="O9" s="75"/>
    </row>
    <row r="10" spans="1:30" ht="17.45" customHeight="1">
      <c r="B10" s="410" t="s">
        <v>1188</v>
      </c>
      <c r="C10" s="429"/>
      <c r="D10" s="127" t="s">
        <v>1189</v>
      </c>
      <c r="E10" s="429"/>
      <c r="F10" s="127" t="s">
        <v>1189</v>
      </c>
      <c r="G10" s="429"/>
      <c r="H10" s="76"/>
      <c r="I10" s="76"/>
      <c r="J10" s="75"/>
      <c r="K10" s="75"/>
      <c r="L10" s="74"/>
      <c r="M10" s="75"/>
      <c r="N10" s="75"/>
      <c r="O10" s="75"/>
    </row>
    <row r="11" spans="1:30" ht="19.5" customHeight="1">
      <c r="B11" s="410"/>
      <c r="C11" s="429"/>
      <c r="D11" s="219"/>
      <c r="E11" s="429"/>
      <c r="F11" s="219"/>
      <c r="G11" s="429"/>
      <c r="H11" s="76"/>
      <c r="I11" s="76"/>
      <c r="J11" s="75"/>
      <c r="K11" s="75"/>
      <c r="L11" s="74"/>
      <c r="M11" s="75"/>
      <c r="N11" s="75"/>
      <c r="O11" s="75"/>
    </row>
    <row r="12" spans="1:30" ht="30" hidden="1" customHeight="1">
      <c r="B12" s="129" t="s">
        <v>1190</v>
      </c>
      <c r="C12" s="130"/>
      <c r="D12" s="131" t="str">
        <f>IF(C12=0,"N/A",IF(E12=0,"N/A",(C12-E12)/E12))</f>
        <v>N/A</v>
      </c>
      <c r="E12" s="132"/>
      <c r="F12" s="131" t="str">
        <f>IF(C12=0,"N/A",IF(G12=0,"N/A",(C12-G12)/G12))</f>
        <v>N/A</v>
      </c>
      <c r="G12" s="132"/>
      <c r="H12" s="76"/>
      <c r="I12" s="76"/>
      <c r="J12" s="75"/>
      <c r="K12" s="75"/>
      <c r="L12" s="74"/>
      <c r="M12" s="75"/>
      <c r="N12" s="75"/>
      <c r="O12" s="75"/>
    </row>
    <row r="13" spans="1:30" ht="30" customHeight="1">
      <c r="B13" s="133" t="s">
        <v>1191</v>
      </c>
      <c r="C13" s="134"/>
      <c r="D13" s="135" t="str">
        <f>IF(C13=0,"N/A",IF(E13=0,"N/A",(C13-E13)/E13))</f>
        <v>N/A</v>
      </c>
      <c r="E13" s="136"/>
      <c r="F13" s="135" t="str">
        <f>IF(C13=0,"N/A",IF(G13=0,"N/A",(C13-G13)/G13))</f>
        <v>N/A</v>
      </c>
      <c r="G13" s="136"/>
      <c r="H13" s="76"/>
      <c r="I13" s="76"/>
      <c r="J13" s="75"/>
      <c r="K13" s="75"/>
      <c r="L13" s="74"/>
      <c r="M13" s="75"/>
      <c r="N13" s="75"/>
      <c r="O13" s="75"/>
    </row>
    <row r="14" spans="1:30" ht="30" customHeight="1">
      <c r="B14" s="129" t="s">
        <v>1192</v>
      </c>
      <c r="C14" s="130"/>
      <c r="D14" s="131" t="str">
        <f>IF(C14=0,"N/A",IF(E14=0,"N/A",(C14-E14)/E14))</f>
        <v>N/A</v>
      </c>
      <c r="E14" s="132"/>
      <c r="F14" s="131" t="str">
        <f>IF(C14=0,"N/A",IF(G14=0,"N/A",(C14-G14)/G14))</f>
        <v>N/A</v>
      </c>
      <c r="G14" s="132"/>
      <c r="H14" s="76"/>
      <c r="I14" s="76"/>
      <c r="J14" s="75"/>
      <c r="K14" s="75"/>
      <c r="L14" s="74"/>
      <c r="M14" s="75"/>
      <c r="N14" s="75"/>
      <c r="O14" s="75"/>
    </row>
    <row r="15" spans="1:30" ht="30" customHeight="1">
      <c r="B15" s="133" t="s">
        <v>1193</v>
      </c>
      <c r="C15" s="137"/>
      <c r="D15" s="135" t="str">
        <f>IF(C15=0,"N/A",IF(E15=0,"N/A",(C15-E15)/E15))</f>
        <v>N/A</v>
      </c>
      <c r="E15" s="138"/>
      <c r="F15" s="135" t="str">
        <f>IF(C15=0,"N/A",IF(G15=0,"N/A",(C15-G15)/G15))</f>
        <v>N/A</v>
      </c>
      <c r="G15" s="139"/>
      <c r="H15" s="76"/>
      <c r="I15" s="76"/>
      <c r="J15" s="75"/>
      <c r="K15" s="75"/>
      <c r="L15" s="74"/>
      <c r="M15" s="75"/>
      <c r="N15" s="75"/>
      <c r="O15" s="75"/>
    </row>
    <row r="16" spans="1:30" ht="30.95" customHeight="1">
      <c r="B16" s="133"/>
      <c r="C16" s="220"/>
      <c r="D16" s="74"/>
      <c r="E16" s="74"/>
      <c r="F16" s="74"/>
      <c r="G16" s="76"/>
      <c r="H16" s="76"/>
      <c r="I16" s="76"/>
      <c r="J16" s="75"/>
      <c r="K16" s="75"/>
      <c r="L16" s="74"/>
      <c r="M16" s="75"/>
      <c r="N16" s="75"/>
      <c r="O16" s="75"/>
    </row>
    <row r="17" spans="2:29" ht="24.95" customHeight="1">
      <c r="B17" s="411" t="s">
        <v>1194</v>
      </c>
      <c r="C17" s="411"/>
      <c r="D17" s="75"/>
      <c r="E17" s="75"/>
      <c r="F17" s="75"/>
      <c r="G17" s="75"/>
      <c r="H17" s="75"/>
      <c r="I17" s="412"/>
      <c r="J17" s="412"/>
      <c r="K17" s="140"/>
      <c r="L17" s="140"/>
      <c r="M17" s="141"/>
      <c r="N17" s="141"/>
      <c r="T17" s="73"/>
      <c r="V17" s="3"/>
      <c r="X17" s="73"/>
      <c r="Y17" s="73"/>
      <c r="AB17" s="3"/>
      <c r="AC17" s="3"/>
    </row>
    <row r="18" spans="2:29" ht="24.95" customHeight="1">
      <c r="B18" s="409" t="s">
        <v>1195</v>
      </c>
      <c r="C18" s="409"/>
      <c r="D18" s="75"/>
      <c r="E18" s="75"/>
      <c r="F18" s="75"/>
      <c r="G18" s="75"/>
      <c r="H18" s="75"/>
      <c r="I18" s="3"/>
      <c r="L18" s="3"/>
      <c r="T18" s="73"/>
      <c r="V18" s="3"/>
      <c r="X18" s="73"/>
      <c r="Y18" s="73"/>
      <c r="AB18" s="3"/>
      <c r="AC18" s="3"/>
    </row>
    <row r="19" spans="2:29" s="85" customFormat="1" ht="18" customHeight="1">
      <c r="B19" s="410" t="s">
        <v>1188</v>
      </c>
      <c r="C19" s="429"/>
      <c r="D19" s="127" t="s">
        <v>1189</v>
      </c>
      <c r="E19" s="429"/>
      <c r="F19" s="127" t="s">
        <v>1189</v>
      </c>
      <c r="G19" s="429"/>
      <c r="H19" s="142"/>
      <c r="T19" s="86"/>
      <c r="X19" s="86"/>
      <c r="Y19" s="86"/>
      <c r="Z19" s="86"/>
      <c r="AA19" s="86"/>
    </row>
    <row r="20" spans="2:29" ht="19.5" customHeight="1">
      <c r="B20" s="410"/>
      <c r="C20" s="429"/>
      <c r="D20" s="219"/>
      <c r="E20" s="429"/>
      <c r="F20" s="219"/>
      <c r="G20" s="429"/>
      <c r="H20" s="142"/>
      <c r="I20" s="3"/>
      <c r="L20" s="3"/>
      <c r="T20" s="73"/>
      <c r="V20" s="3"/>
      <c r="X20" s="73"/>
      <c r="Y20" s="73"/>
      <c r="AB20" s="3"/>
      <c r="AC20" s="3"/>
    </row>
    <row r="21" spans="2:29" ht="30" customHeight="1">
      <c r="B21" s="129" t="s">
        <v>467</v>
      </c>
      <c r="C21" s="130"/>
      <c r="D21" s="131" t="str">
        <f>IF(C21=0,"N/A",IF(E21=0,"N/A",(C21-E21)/E21))</f>
        <v>N/A</v>
      </c>
      <c r="E21" s="132"/>
      <c r="F21" s="131" t="str">
        <f>IF(C21=0,"N/A",IF(G21=0,"N/A",(C21-G21)/G21))</f>
        <v>N/A</v>
      </c>
      <c r="G21" s="132"/>
      <c r="H21" s="3"/>
      <c r="I21" s="3"/>
      <c r="L21" s="3"/>
      <c r="T21" s="73"/>
      <c r="V21" s="3"/>
      <c r="X21" s="73"/>
      <c r="Y21" s="73"/>
      <c r="AB21" s="3"/>
      <c r="AC21" s="3"/>
    </row>
    <row r="22" spans="2:29" ht="30" customHeight="1">
      <c r="B22" s="133" t="s">
        <v>469</v>
      </c>
      <c r="C22" s="134"/>
      <c r="D22" s="135" t="str">
        <f>IF(C22=0,"N/A",IF(E22=0,"N/A",(C22-E22)/E22))</f>
        <v>N/A</v>
      </c>
      <c r="E22" s="136"/>
      <c r="F22" s="135" t="str">
        <f>IF(C22=0,"N/A",IF(G22=0,"N/A",(C22-G22)/G22))</f>
        <v>N/A</v>
      </c>
      <c r="G22" s="136"/>
      <c r="H22" s="3"/>
      <c r="I22" s="3"/>
      <c r="L22" s="3"/>
      <c r="T22" s="73"/>
      <c r="V22" s="3"/>
      <c r="X22" s="73"/>
      <c r="Y22" s="73"/>
      <c r="AB22" s="3"/>
      <c r="AC22" s="3"/>
    </row>
    <row r="23" spans="2:29" ht="30" customHeight="1">
      <c r="B23" s="129" t="s">
        <v>465</v>
      </c>
      <c r="C23" s="130"/>
      <c r="D23" s="131" t="str">
        <f>IF(C23=0,"N/A",IF(E23=0,"N/A",(C23-E23)/E23))</f>
        <v>N/A</v>
      </c>
      <c r="E23" s="132"/>
      <c r="F23" s="131" t="str">
        <f>IF(C23=0,"N/A",IF(G23=0,"N/A",(C23-G23)/G23))</f>
        <v>N/A</v>
      </c>
      <c r="G23" s="132"/>
      <c r="H23" s="3"/>
      <c r="I23" s="3"/>
      <c r="L23" s="3"/>
      <c r="T23" s="73"/>
      <c r="V23" s="3"/>
      <c r="X23" s="73"/>
      <c r="Y23" s="73"/>
      <c r="AB23" s="3"/>
      <c r="AC23" s="3"/>
    </row>
    <row r="24" spans="2:29" ht="30" customHeight="1">
      <c r="B24" s="133" t="s">
        <v>468</v>
      </c>
      <c r="C24" s="134"/>
      <c r="D24" s="135" t="str">
        <f>IF(C24=0,"N/A",IF(E24=0,"N/A",(C24-E24)/E24))</f>
        <v>N/A</v>
      </c>
      <c r="E24" s="136"/>
      <c r="F24" s="135" t="str">
        <f>IF(C24=0,"N/A",IF(G24=0,"N/A",(C24-G24)/G24))</f>
        <v>N/A</v>
      </c>
      <c r="G24" s="136"/>
      <c r="H24" s="3"/>
      <c r="I24" s="3"/>
      <c r="L24" s="3"/>
      <c r="T24" s="73"/>
      <c r="V24" s="3"/>
      <c r="X24" s="73"/>
      <c r="Y24" s="73"/>
      <c r="AB24" s="3"/>
      <c r="AC24" s="3"/>
    </row>
    <row r="25" spans="2:29" ht="30" customHeight="1">
      <c r="B25" s="129" t="s">
        <v>466</v>
      </c>
      <c r="C25" s="130"/>
      <c r="D25" s="131" t="str">
        <f>IF(C25=0,"N/A",IF(E25=0,"N/A",(C25-E25)/E25))</f>
        <v>N/A</v>
      </c>
      <c r="E25" s="132"/>
      <c r="F25" s="131" t="str">
        <f>IF(C25=0,"N/A",IF(G25=0,"N/A",(C25-G25)/G25))</f>
        <v>N/A</v>
      </c>
      <c r="G25" s="132"/>
      <c r="H25" s="3"/>
      <c r="I25" s="3"/>
      <c r="L25" s="3"/>
      <c r="T25" s="73"/>
      <c r="V25" s="3"/>
      <c r="X25" s="73"/>
      <c r="Y25" s="73"/>
      <c r="AB25" s="3"/>
      <c r="AC25" s="3"/>
    </row>
    <row r="26" spans="2:29" ht="31.5" customHeight="1">
      <c r="B26" s="143"/>
      <c r="C26" s="75"/>
      <c r="D26" s="74"/>
      <c r="E26" s="74"/>
      <c r="F26" s="76"/>
      <c r="G26" s="76"/>
      <c r="H26" s="75"/>
      <c r="I26" s="75"/>
      <c r="J26" s="74"/>
      <c r="K26" s="75"/>
      <c r="L26" s="75"/>
      <c r="M26" s="75"/>
      <c r="T26" s="73"/>
      <c r="V26" s="3"/>
      <c r="X26" s="73"/>
      <c r="Y26" s="73"/>
      <c r="AB26" s="3"/>
      <c r="AC26" s="3"/>
    </row>
    <row r="27" spans="2:29" ht="24.95" customHeight="1">
      <c r="B27" s="409" t="s">
        <v>1196</v>
      </c>
      <c r="C27" s="409"/>
      <c r="D27" s="75"/>
      <c r="E27" s="75"/>
      <c r="F27" s="75"/>
      <c r="G27" s="75"/>
      <c r="H27" s="75"/>
      <c r="I27" s="409" t="s">
        <v>1197</v>
      </c>
      <c r="J27" s="409"/>
      <c r="K27" s="75"/>
      <c r="L27" s="75"/>
      <c r="M27" s="75"/>
      <c r="N27" s="75"/>
      <c r="O27" s="73"/>
      <c r="S27" s="73"/>
      <c r="T27" s="73"/>
      <c r="U27" s="73"/>
      <c r="V27" s="3"/>
      <c r="Z27" s="3"/>
      <c r="AA27" s="3"/>
      <c r="AB27" s="3"/>
      <c r="AC27" s="3"/>
    </row>
    <row r="28" spans="2:29" s="85" customFormat="1" ht="18" customHeight="1">
      <c r="B28" s="410" t="s">
        <v>1188</v>
      </c>
      <c r="C28" s="429"/>
      <c r="D28" s="127" t="s">
        <v>1189</v>
      </c>
      <c r="E28" s="429"/>
      <c r="F28" s="127" t="s">
        <v>1189</v>
      </c>
      <c r="G28" s="429"/>
      <c r="H28" s="142"/>
      <c r="I28" s="410" t="s">
        <v>1188</v>
      </c>
      <c r="J28" s="429"/>
      <c r="K28" s="127" t="s">
        <v>1189</v>
      </c>
      <c r="L28" s="429"/>
      <c r="M28" s="127" t="s">
        <v>1189</v>
      </c>
      <c r="N28" s="429"/>
      <c r="O28" s="86"/>
      <c r="S28" s="86"/>
      <c r="T28" s="86"/>
      <c r="U28" s="86"/>
    </row>
    <row r="29" spans="2:29" ht="19.5" customHeight="1">
      <c r="B29" s="410"/>
      <c r="C29" s="429"/>
      <c r="D29" s="219"/>
      <c r="E29" s="429"/>
      <c r="F29" s="219"/>
      <c r="G29" s="429"/>
      <c r="H29" s="142"/>
      <c r="I29" s="410"/>
      <c r="J29" s="429"/>
      <c r="K29" s="219"/>
      <c r="L29" s="429"/>
      <c r="M29" s="219"/>
      <c r="N29" s="429"/>
      <c r="O29" s="73"/>
      <c r="S29" s="73"/>
      <c r="T29" s="73"/>
      <c r="U29" s="73"/>
      <c r="V29" s="3"/>
      <c r="Z29" s="3"/>
      <c r="AA29" s="3"/>
      <c r="AB29" s="3"/>
      <c r="AC29" s="3"/>
    </row>
    <row r="30" spans="2:29" ht="30" customHeight="1">
      <c r="B30" s="129" t="s">
        <v>467</v>
      </c>
      <c r="C30" s="144"/>
      <c r="D30" s="131" t="str">
        <f>IF(C30=0,"N/A",IF(E30=0,"N/A",(C30-E30)/E30))</f>
        <v>N/A</v>
      </c>
      <c r="E30" s="145"/>
      <c r="F30" s="131" t="str">
        <f>IF(C30=0,"N/A",IF(G30=0,"N/A",(C30-G30)/G30))</f>
        <v>N/A</v>
      </c>
      <c r="G30" s="145"/>
      <c r="H30" s="3"/>
      <c r="I30" s="129" t="s">
        <v>467</v>
      </c>
      <c r="J30" s="130"/>
      <c r="K30" s="131" t="str">
        <f>IF(J30=0,"N/A",IF(L30=0,"N/A",(J30-L30)/L30))</f>
        <v>N/A</v>
      </c>
      <c r="L30" s="132"/>
      <c r="M30" s="131" t="str">
        <f>IF(J30=0,"N/A",IF(N30=0,"N/A",(J30-N30)/N30))</f>
        <v>N/A</v>
      </c>
      <c r="N30" s="132"/>
      <c r="O30" s="73"/>
      <c r="S30" s="73"/>
      <c r="T30" s="73"/>
      <c r="U30" s="73"/>
      <c r="V30" s="3"/>
      <c r="Z30" s="3"/>
      <c r="AA30" s="3"/>
      <c r="AB30" s="3"/>
      <c r="AC30" s="3"/>
    </row>
    <row r="31" spans="2:29" ht="30" customHeight="1">
      <c r="B31" s="133" t="s">
        <v>469</v>
      </c>
      <c r="C31" s="146"/>
      <c r="D31" s="135" t="str">
        <f>IF(C31=0,"N/A",IF(E31=0,"N/A",(C31-E31)/E31))</f>
        <v>N/A</v>
      </c>
      <c r="E31" s="147"/>
      <c r="F31" s="135" t="str">
        <f>IF(C31=0,"N/A",IF(G31=0,"N/A",(C31-G31)/G31))</f>
        <v>N/A</v>
      </c>
      <c r="G31" s="147"/>
      <c r="H31" s="3"/>
      <c r="I31" s="133" t="s">
        <v>469</v>
      </c>
      <c r="J31" s="134"/>
      <c r="K31" s="135" t="str">
        <f>IF(J31=0,"N/A",IF(L31=0,"N/A",(J31-L31)/L31))</f>
        <v>N/A</v>
      </c>
      <c r="L31" s="136"/>
      <c r="M31" s="135" t="str">
        <f>IF(J31=0,"N/A",IF(N31=0,"N/A",(J31-N31)/N31))</f>
        <v>N/A</v>
      </c>
      <c r="N31" s="136"/>
      <c r="O31" s="73"/>
      <c r="S31" s="73"/>
      <c r="T31" s="73"/>
      <c r="U31" s="73"/>
      <c r="V31" s="3"/>
      <c r="Z31" s="3"/>
      <c r="AA31" s="3"/>
      <c r="AB31" s="3"/>
      <c r="AC31" s="3"/>
    </row>
    <row r="32" spans="2:29" ht="30" customHeight="1">
      <c r="B32" s="129" t="s">
        <v>465</v>
      </c>
      <c r="C32" s="144"/>
      <c r="D32" s="131" t="str">
        <f>IF(C32=0,"N/A",IF(E32=0,"N/A",(C32-E32)/E32))</f>
        <v>N/A</v>
      </c>
      <c r="E32" s="145"/>
      <c r="F32" s="131" t="str">
        <f>IF(C32=0,"N/A",IF(G32=0,"N/A",(C32-G32)/G32))</f>
        <v>N/A</v>
      </c>
      <c r="G32" s="145"/>
      <c r="H32" s="3"/>
      <c r="I32" s="129" t="s">
        <v>465</v>
      </c>
      <c r="J32" s="130"/>
      <c r="K32" s="131" t="str">
        <f>IF(J32=0,"N/A",IF(L32=0,"N/A",(J32-L32)/L32))</f>
        <v>N/A</v>
      </c>
      <c r="L32" s="132"/>
      <c r="M32" s="131" t="str">
        <f>IF(J32=0,"N/A",IF(N32=0,"N/A",(J32-N32)/N32))</f>
        <v>N/A</v>
      </c>
      <c r="N32" s="132"/>
      <c r="O32" s="73"/>
      <c r="S32" s="73"/>
      <c r="T32" s="73"/>
      <c r="U32" s="73"/>
      <c r="V32" s="3"/>
      <c r="Z32" s="3"/>
      <c r="AA32" s="3"/>
      <c r="AB32" s="3"/>
      <c r="AC32" s="3"/>
    </row>
    <row r="33" spans="2:29" ht="30" customHeight="1">
      <c r="B33" s="133" t="s">
        <v>468</v>
      </c>
      <c r="C33" s="146"/>
      <c r="D33" s="135" t="str">
        <f>IF(C33=0,"N/A",IF(E33=0,"N/A",(C33-E33)/E33))</f>
        <v>N/A</v>
      </c>
      <c r="E33" s="147"/>
      <c r="F33" s="135" t="str">
        <f>IF(C33=0,"N/A",IF(G33=0,"N/A",(C33-G33)/G33))</f>
        <v>N/A</v>
      </c>
      <c r="G33" s="147"/>
      <c r="H33" s="3"/>
      <c r="I33" s="133" t="s">
        <v>468</v>
      </c>
      <c r="J33" s="134"/>
      <c r="K33" s="135" t="str">
        <f>IF(J33=0,"N/A",IF(L33=0,"N/A",(J33-L33)/L33))</f>
        <v>N/A</v>
      </c>
      <c r="L33" s="136"/>
      <c r="M33" s="135" t="str">
        <f>IF(J33=0,"N/A",IF(N33=0,"N/A",(J33-N33)/N33))</f>
        <v>N/A</v>
      </c>
      <c r="N33" s="136"/>
      <c r="O33" s="73"/>
      <c r="S33" s="73"/>
      <c r="T33" s="73"/>
      <c r="U33" s="73"/>
      <c r="V33" s="3"/>
      <c r="Z33" s="3"/>
      <c r="AA33" s="3"/>
      <c r="AB33" s="3"/>
      <c r="AC33" s="3"/>
    </row>
    <row r="34" spans="2:29" ht="30" customHeight="1">
      <c r="B34" s="129" t="s">
        <v>466</v>
      </c>
      <c r="C34" s="144"/>
      <c r="D34" s="131" t="str">
        <f>IF(C34=0,"N/A",IF(E34=0,"N/A",(C34-E34)/E34))</f>
        <v>N/A</v>
      </c>
      <c r="E34" s="145"/>
      <c r="F34" s="131" t="str">
        <f>IF(C34=0,"N/A",IF(G34=0,"N/A",(C34-G34)/G34))</f>
        <v>N/A</v>
      </c>
      <c r="G34" s="145"/>
      <c r="H34" s="3"/>
      <c r="I34" s="129" t="s">
        <v>466</v>
      </c>
      <c r="J34" s="130"/>
      <c r="K34" s="131" t="str">
        <f>IF(J34=0,"N/A",IF(L34=0,"N/A",(J34-L34)/L34))</f>
        <v>N/A</v>
      </c>
      <c r="L34" s="132"/>
      <c r="M34" s="131" t="str">
        <f>IF(J34=0,"N/A",IF(N34=0,"N/A",(J34-N34)/N34))</f>
        <v>N/A</v>
      </c>
      <c r="N34" s="132"/>
      <c r="O34" s="73"/>
      <c r="S34" s="73"/>
      <c r="T34" s="73"/>
      <c r="U34" s="73"/>
      <c r="V34" s="3"/>
      <c r="Z34" s="3"/>
      <c r="AA34" s="3"/>
      <c r="AB34" s="3"/>
      <c r="AC34" s="3"/>
    </row>
    <row r="35" spans="2:29" ht="27.95" customHeight="1">
      <c r="B35" s="74"/>
      <c r="C35" s="75"/>
      <c r="D35" s="74"/>
      <c r="E35" s="74"/>
      <c r="F35" s="74"/>
      <c r="G35" s="76"/>
      <c r="H35" s="76"/>
      <c r="I35" s="76"/>
      <c r="J35" s="75"/>
      <c r="K35" s="75"/>
      <c r="L35" s="74"/>
      <c r="M35" s="75"/>
      <c r="N35" s="75"/>
      <c r="O35" s="75"/>
    </row>
    <row r="36" spans="2:29">
      <c r="B36" s="74"/>
      <c r="C36" s="75"/>
      <c r="D36" s="74"/>
      <c r="E36" s="74"/>
      <c r="F36" s="74"/>
      <c r="G36" s="76"/>
      <c r="H36" s="76"/>
      <c r="I36" s="76"/>
      <c r="J36" s="75"/>
      <c r="K36" s="75"/>
      <c r="L36" s="74"/>
      <c r="M36" s="75"/>
      <c r="N36" s="75"/>
      <c r="O36" s="75"/>
    </row>
    <row r="37" spans="2:29">
      <c r="B37" s="74"/>
      <c r="C37" s="75"/>
      <c r="D37" s="74"/>
      <c r="E37" s="74"/>
      <c r="F37" s="74"/>
      <c r="G37" s="76"/>
      <c r="H37" s="76"/>
      <c r="I37" s="76"/>
      <c r="J37" s="75"/>
      <c r="K37" s="75"/>
      <c r="L37" s="74"/>
      <c r="M37" s="75"/>
      <c r="N37" s="75"/>
      <c r="O37" s="75"/>
    </row>
    <row r="38" spans="2:29">
      <c r="B38" s="74"/>
      <c r="C38" s="75"/>
      <c r="D38" s="74"/>
      <c r="E38" s="74"/>
      <c r="F38" s="74"/>
      <c r="G38" s="76"/>
      <c r="H38" s="76"/>
      <c r="I38" s="76"/>
      <c r="J38" s="75"/>
      <c r="K38" s="75"/>
      <c r="L38" s="74"/>
      <c r="M38" s="75"/>
      <c r="N38" s="75"/>
      <c r="O38" s="75"/>
    </row>
    <row r="39" spans="2:29">
      <c r="B39" s="74"/>
      <c r="C39" s="75"/>
      <c r="D39" s="74"/>
      <c r="E39" s="74"/>
      <c r="F39" s="74"/>
      <c r="G39" s="76"/>
      <c r="H39" s="76"/>
      <c r="I39" s="76"/>
      <c r="J39" s="75"/>
      <c r="K39" s="75"/>
      <c r="L39" s="74"/>
      <c r="M39" s="75"/>
      <c r="N39" s="75"/>
      <c r="O39" s="75"/>
    </row>
    <row r="40" spans="2:29">
      <c r="B40" s="74"/>
      <c r="C40" s="75"/>
      <c r="D40" s="74"/>
      <c r="E40" s="74"/>
      <c r="F40" s="74"/>
      <c r="G40" s="76"/>
      <c r="H40" s="76"/>
      <c r="I40" s="76"/>
      <c r="J40" s="75"/>
      <c r="K40" s="75"/>
      <c r="L40" s="74"/>
      <c r="M40" s="75"/>
      <c r="N40" s="75"/>
      <c r="O40" s="75"/>
    </row>
    <row r="41" spans="2:29">
      <c r="B41" s="74"/>
      <c r="C41" s="75"/>
      <c r="D41" s="74"/>
      <c r="E41" s="74"/>
      <c r="F41" s="74"/>
      <c r="G41" s="76"/>
      <c r="H41" s="76"/>
      <c r="I41" s="76"/>
      <c r="J41" s="75"/>
      <c r="K41" s="75"/>
      <c r="L41" s="74"/>
      <c r="M41" s="75"/>
      <c r="N41" s="75"/>
      <c r="O41" s="75"/>
    </row>
    <row r="42" spans="2:29">
      <c r="B42" s="74"/>
      <c r="C42" s="75"/>
      <c r="D42" s="74"/>
      <c r="E42" s="74"/>
      <c r="F42" s="74"/>
      <c r="G42" s="76"/>
      <c r="H42" s="76"/>
      <c r="I42" s="76"/>
      <c r="J42" s="75"/>
      <c r="K42" s="75"/>
      <c r="L42" s="74"/>
      <c r="M42" s="75"/>
      <c r="N42" s="75"/>
      <c r="O42" s="75"/>
    </row>
    <row r="43" spans="2:29">
      <c r="B43" s="74"/>
      <c r="C43" s="75"/>
      <c r="D43" s="74"/>
      <c r="E43" s="74"/>
      <c r="F43" s="74"/>
      <c r="G43" s="76"/>
      <c r="H43" s="76"/>
      <c r="I43" s="76"/>
      <c r="J43" s="75"/>
      <c r="K43" s="75"/>
      <c r="L43" s="74"/>
      <c r="M43" s="75"/>
      <c r="N43" s="75"/>
      <c r="O43" s="75"/>
    </row>
    <row r="44" spans="2:29">
      <c r="B44" s="74"/>
      <c r="C44" s="75"/>
      <c r="D44" s="74"/>
      <c r="E44" s="74"/>
      <c r="F44" s="74"/>
      <c r="G44" s="76"/>
      <c r="H44" s="76"/>
      <c r="I44" s="76"/>
      <c r="J44" s="75"/>
      <c r="K44" s="75"/>
      <c r="L44" s="74"/>
      <c r="M44" s="75"/>
      <c r="N44" s="75"/>
      <c r="O44" s="75"/>
    </row>
    <row r="45" spans="2:29">
      <c r="B45" s="74"/>
      <c r="C45" s="75"/>
      <c r="D45" s="74"/>
      <c r="E45" s="74"/>
      <c r="F45" s="74"/>
      <c r="G45" s="76"/>
      <c r="H45" s="76"/>
      <c r="I45" s="76"/>
      <c r="J45" s="75"/>
      <c r="K45" s="75"/>
      <c r="L45" s="74"/>
      <c r="M45" s="75"/>
      <c r="N45" s="75"/>
      <c r="O45" s="75"/>
    </row>
    <row r="46" spans="2:29">
      <c r="B46" s="74"/>
      <c r="C46" s="75"/>
      <c r="D46" s="74"/>
      <c r="E46" s="74"/>
      <c r="F46" s="74"/>
      <c r="G46" s="76"/>
      <c r="H46" s="76"/>
      <c r="I46" s="76"/>
      <c r="J46" s="75"/>
      <c r="K46" s="75"/>
      <c r="L46" s="74"/>
      <c r="M46" s="75"/>
      <c r="N46" s="75"/>
      <c r="O46" s="75"/>
    </row>
    <row r="47" spans="2:29">
      <c r="B47" s="74"/>
      <c r="C47" s="75"/>
      <c r="D47" s="74"/>
      <c r="E47" s="74"/>
      <c r="F47" s="74"/>
      <c r="G47" s="76"/>
      <c r="H47" s="76"/>
      <c r="I47" s="76"/>
      <c r="J47" s="75"/>
      <c r="K47" s="75"/>
      <c r="L47" s="74"/>
      <c r="M47" s="75"/>
      <c r="N47" s="75"/>
      <c r="O47" s="75"/>
    </row>
    <row r="48" spans="2:29">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row r="890" spans="2:15">
      <c r="B890" s="74"/>
      <c r="C890" s="75"/>
      <c r="D890" s="74"/>
      <c r="E890" s="74"/>
      <c r="F890" s="74"/>
      <c r="G890" s="76"/>
      <c r="H890" s="76"/>
      <c r="I890" s="76"/>
      <c r="J890" s="75"/>
      <c r="K890" s="75"/>
      <c r="L890" s="74"/>
      <c r="M890" s="75"/>
      <c r="N890" s="75"/>
      <c r="O890" s="75"/>
    </row>
    <row r="891" spans="2:15">
      <c r="B891" s="74"/>
      <c r="C891" s="75"/>
      <c r="D891" s="74"/>
      <c r="E891" s="74"/>
      <c r="F891" s="74"/>
      <c r="G891" s="76"/>
      <c r="H891" s="76"/>
      <c r="I891" s="76"/>
      <c r="J891" s="75"/>
      <c r="K891" s="75"/>
      <c r="L891" s="74"/>
      <c r="M891" s="75"/>
      <c r="N891" s="75"/>
      <c r="O891" s="75"/>
    </row>
    <row r="892" spans="2:15">
      <c r="B892" s="74"/>
      <c r="C892" s="75"/>
      <c r="D892" s="74"/>
      <c r="E892" s="74"/>
      <c r="F892" s="74"/>
      <c r="G892" s="76"/>
      <c r="H892" s="76"/>
      <c r="I892" s="76"/>
      <c r="J892" s="75"/>
      <c r="K892" s="75"/>
      <c r="L892" s="74"/>
      <c r="M892" s="75"/>
      <c r="N892" s="75"/>
      <c r="O892" s="75"/>
    </row>
    <row r="893" spans="2:15">
      <c r="B893" s="74"/>
      <c r="C893" s="75"/>
      <c r="D893" s="74"/>
      <c r="E893" s="74"/>
      <c r="F893" s="74"/>
      <c r="G893" s="76"/>
      <c r="H893" s="76"/>
      <c r="I893" s="76"/>
      <c r="J893" s="75"/>
      <c r="K893" s="75"/>
      <c r="L893" s="74"/>
      <c r="M893" s="75"/>
      <c r="N893" s="75"/>
      <c r="O893" s="75"/>
    </row>
    <row r="894" spans="2:15">
      <c r="B894" s="74"/>
      <c r="C894" s="75"/>
      <c r="D894" s="74"/>
      <c r="E894" s="74"/>
      <c r="F894" s="74"/>
      <c r="G894" s="76"/>
      <c r="H894" s="76"/>
      <c r="I894" s="76"/>
      <c r="J894" s="75"/>
      <c r="K894" s="75"/>
      <c r="L894" s="74"/>
      <c r="M894" s="75"/>
      <c r="N894" s="75"/>
      <c r="O894" s="75"/>
    </row>
    <row r="895" spans="2:15">
      <c r="B895" s="74"/>
      <c r="C895" s="75"/>
      <c r="D895" s="74"/>
      <c r="E895" s="74"/>
      <c r="F895" s="74"/>
      <c r="G895" s="76"/>
      <c r="H895" s="76"/>
      <c r="I895" s="76"/>
      <c r="J895" s="75"/>
      <c r="K895" s="75"/>
      <c r="L895" s="74"/>
      <c r="M895" s="75"/>
      <c r="N895" s="75"/>
      <c r="O895" s="75"/>
    </row>
    <row r="896" spans="2:15">
      <c r="B896" s="74"/>
      <c r="C896" s="75"/>
      <c r="D896" s="74"/>
      <c r="E896" s="74"/>
      <c r="F896" s="74"/>
      <c r="G896" s="76"/>
      <c r="H896" s="76"/>
      <c r="I896" s="76"/>
      <c r="J896" s="75"/>
      <c r="K896" s="75"/>
      <c r="L896" s="74"/>
      <c r="M896" s="75"/>
      <c r="N896" s="75"/>
      <c r="O896" s="75"/>
    </row>
    <row r="897" spans="2:15">
      <c r="B897" s="74"/>
      <c r="C897" s="75"/>
      <c r="D897" s="74"/>
      <c r="E897" s="74"/>
      <c r="F897" s="74"/>
      <c r="G897" s="76"/>
      <c r="H897" s="76"/>
      <c r="I897" s="76"/>
      <c r="J897" s="75"/>
      <c r="K897" s="75"/>
      <c r="L897" s="74"/>
      <c r="M897" s="75"/>
      <c r="N897" s="75"/>
      <c r="O897" s="75"/>
    </row>
    <row r="898" spans="2:15">
      <c r="B898" s="74"/>
      <c r="C898" s="75"/>
      <c r="D898" s="74"/>
      <c r="E898" s="74"/>
      <c r="F898" s="74"/>
      <c r="G898" s="76"/>
      <c r="H898" s="76"/>
      <c r="I898" s="76"/>
      <c r="J898" s="75"/>
      <c r="K898" s="75"/>
      <c r="L898" s="74"/>
      <c r="M898" s="75"/>
      <c r="N898" s="75"/>
      <c r="O898" s="75"/>
    </row>
    <row r="899" spans="2:15">
      <c r="B899" s="74"/>
      <c r="C899" s="75"/>
      <c r="D899" s="74"/>
      <c r="E899" s="74"/>
      <c r="F899" s="74"/>
      <c r="G899" s="76"/>
      <c r="H899" s="76"/>
      <c r="I899" s="76"/>
      <c r="J899" s="75"/>
      <c r="K899" s="75"/>
      <c r="L899" s="74"/>
      <c r="M899" s="75"/>
      <c r="N899" s="75"/>
      <c r="O899" s="75"/>
    </row>
    <row r="900" spans="2:15">
      <c r="B900" s="74"/>
      <c r="C900" s="75"/>
      <c r="D900" s="74"/>
      <c r="E900" s="74"/>
      <c r="F900" s="74"/>
      <c r="G900" s="76"/>
      <c r="H900" s="76"/>
      <c r="I900" s="76"/>
      <c r="J900" s="75"/>
      <c r="K900" s="75"/>
      <c r="L900" s="74"/>
      <c r="M900" s="75"/>
      <c r="N900" s="75"/>
      <c r="O900" s="75"/>
    </row>
    <row r="901" spans="2:15">
      <c r="B901" s="74"/>
      <c r="C901" s="75"/>
      <c r="D901" s="74"/>
      <c r="E901" s="74"/>
      <c r="F901" s="74"/>
      <c r="G901" s="76"/>
      <c r="H901" s="76"/>
      <c r="I901" s="76"/>
      <c r="J901" s="75"/>
      <c r="K901" s="75"/>
      <c r="L901" s="74"/>
      <c r="M901" s="75"/>
      <c r="N901" s="75"/>
      <c r="O901" s="75"/>
    </row>
    <row r="902" spans="2:15">
      <c r="B902" s="74"/>
      <c r="C902" s="75"/>
      <c r="D902" s="74"/>
      <c r="E902" s="74"/>
      <c r="F902" s="74"/>
      <c r="G902" s="76"/>
      <c r="H902" s="76"/>
      <c r="I902" s="76"/>
      <c r="J902" s="75"/>
      <c r="K902" s="75"/>
      <c r="L902" s="74"/>
      <c r="M902" s="75"/>
      <c r="N902" s="75"/>
      <c r="O902" s="75"/>
    </row>
    <row r="903" spans="2:15">
      <c r="B903" s="74"/>
      <c r="C903" s="75"/>
      <c r="D903" s="74"/>
      <c r="E903" s="74"/>
      <c r="F903" s="74"/>
      <c r="G903" s="76"/>
      <c r="H903" s="76"/>
      <c r="I903" s="76"/>
      <c r="J903" s="75"/>
      <c r="K903" s="75"/>
      <c r="L903" s="74"/>
      <c r="M903" s="75"/>
      <c r="N903" s="75"/>
      <c r="O903" s="75"/>
    </row>
    <row r="904" spans="2:15">
      <c r="B904" s="74"/>
      <c r="C904" s="75"/>
      <c r="D904" s="74"/>
      <c r="E904" s="74"/>
      <c r="F904" s="74"/>
      <c r="G904" s="76"/>
      <c r="H904" s="76"/>
      <c r="I904" s="76"/>
      <c r="J904" s="75"/>
      <c r="K904" s="75"/>
      <c r="L904" s="74"/>
      <c r="M904" s="75"/>
      <c r="N904" s="75"/>
      <c r="O904" s="75"/>
    </row>
  </sheetData>
  <sheetProtection selectLockedCells="1" selectUnlockedCells="1"/>
  <mergeCells count="25">
    <mergeCell ref="L28:L29"/>
    <mergeCell ref="N28:N29"/>
    <mergeCell ref="B27:C27"/>
    <mergeCell ref="I27:J27"/>
    <mergeCell ref="B28:B29"/>
    <mergeCell ref="C28:C29"/>
    <mergeCell ref="E28:E29"/>
    <mergeCell ref="G28:G29"/>
    <mergeCell ref="I28:I29"/>
    <mergeCell ref="J28:J29"/>
    <mergeCell ref="B17:C17"/>
    <mergeCell ref="I17:J17"/>
    <mergeCell ref="B18:C18"/>
    <mergeCell ref="B19:B20"/>
    <mergeCell ref="C19:C20"/>
    <mergeCell ref="E19:E20"/>
    <mergeCell ref="G19:G20"/>
    <mergeCell ref="B6:H6"/>
    <mergeCell ref="B7:F7"/>
    <mergeCell ref="B8:F8"/>
    <mergeCell ref="B9:F9"/>
    <mergeCell ref="B10:B11"/>
    <mergeCell ref="C10:C11"/>
    <mergeCell ref="E10:E11"/>
    <mergeCell ref="G10:G11"/>
  </mergeCells>
  <conditionalFormatting sqref="D12">
    <cfRule type="cellIs" dxfId="41" priority="59" operator="lessThan">
      <formula>0</formula>
    </cfRule>
  </conditionalFormatting>
  <conditionalFormatting sqref="F12">
    <cfRule type="cellIs" dxfId="40" priority="57" operator="lessThan">
      <formula>0</formula>
    </cfRule>
  </conditionalFormatting>
  <conditionalFormatting sqref="F13">
    <cfRule type="cellIs" dxfId="39" priority="53" operator="lessThan">
      <formula>0</formula>
    </cfRule>
  </conditionalFormatting>
  <conditionalFormatting sqref="D14">
    <cfRule type="cellIs" dxfId="38" priority="51" operator="lessThan">
      <formula>0</formula>
    </cfRule>
  </conditionalFormatting>
  <conditionalFormatting sqref="D13">
    <cfRule type="cellIs" dxfId="37" priority="55" operator="lessThan">
      <formula>0</formula>
    </cfRule>
  </conditionalFormatting>
  <conditionalFormatting sqref="F22 F24">
    <cfRule type="cellIs" dxfId="36" priority="37" operator="lessThan">
      <formula>0</formula>
    </cfRule>
  </conditionalFormatting>
  <conditionalFormatting sqref="D30 D32 D34">
    <cfRule type="cellIs" dxfId="35" priority="35" operator="lessThan">
      <formula>0</formula>
    </cfRule>
  </conditionalFormatting>
  <conditionalFormatting sqref="F14">
    <cfRule type="cellIs" dxfId="34" priority="49" operator="lessThan">
      <formula>0</formula>
    </cfRule>
  </conditionalFormatting>
  <conditionalFormatting sqref="D15">
    <cfRule type="cellIs" dxfId="33" priority="47" operator="lessThan">
      <formula>0</formula>
    </cfRule>
  </conditionalFormatting>
  <conditionalFormatting sqref="F15">
    <cfRule type="cellIs" dxfId="32" priority="45" operator="lessThan">
      <formula>0</formula>
    </cfRule>
  </conditionalFormatting>
  <conditionalFormatting sqref="D21 D23 D25">
    <cfRule type="cellIs" dxfId="31" priority="43" operator="lessThan">
      <formula>0</formula>
    </cfRule>
  </conditionalFormatting>
  <conditionalFormatting sqref="F21 F23 F25">
    <cfRule type="cellIs" dxfId="30" priority="41" operator="lessThan">
      <formula>0</formula>
    </cfRule>
  </conditionalFormatting>
  <conditionalFormatting sqref="D22 D24">
    <cfRule type="cellIs" dxfId="29" priority="39" operator="lessThan">
      <formula>0</formula>
    </cfRule>
  </conditionalFormatting>
  <conditionalFormatting sqref="M30 M32 M34">
    <cfRule type="cellIs" dxfId="28" priority="25" operator="lessThan">
      <formula>0</formula>
    </cfRule>
  </conditionalFormatting>
  <conditionalFormatting sqref="K31 K33">
    <cfRule type="cellIs" dxfId="27" priority="23" operator="lessThan">
      <formula>0</formula>
    </cfRule>
  </conditionalFormatting>
  <conditionalFormatting sqref="F30 F32 F34">
    <cfRule type="cellIs" dxfId="26" priority="33" operator="lessThan">
      <formula>0</formula>
    </cfRule>
  </conditionalFormatting>
  <conditionalFormatting sqref="D31 D33">
    <cfRule type="cellIs" dxfId="25" priority="31" operator="lessThan">
      <formula>0</formula>
    </cfRule>
  </conditionalFormatting>
  <conditionalFormatting sqref="F31 F33">
    <cfRule type="cellIs" dxfId="24" priority="29" operator="lessThan">
      <formula>0</formula>
    </cfRule>
  </conditionalFormatting>
  <conditionalFormatting sqref="K30 K32 K34">
    <cfRule type="cellIs" dxfId="23" priority="27" operator="lessThan">
      <formula>0</formula>
    </cfRule>
  </conditionalFormatting>
  <conditionalFormatting sqref="M31 M33">
    <cfRule type="cellIs" dxfId="22" priority="21" operator="lessThan">
      <formula>0</formula>
    </cfRule>
  </conditionalFormatting>
  <pageMargins left="0.24" right="0.34" top="0.38" bottom="0.71" header="0.3" footer="0.14000000000000001"/>
  <pageSetup paperSize="9" scale="61" fitToHeight="0" orientation="landscape" horizontalDpi="1200" verticalDpi="1200" r:id="rId1"/>
  <headerFooter>
    <oddFooter>&amp;L&amp;"-,Italic"&amp;10External Relations Report - Digital
Printed &amp;D, &amp;T&amp;C&amp;10Page &amp;P of &amp;N&amp;R&amp;G</oddFooter>
  </headerFooter>
  <drawing r:id="rId2"/>
  <legacyDrawing r:id="rId3"/>
  <legacyDrawingHF r:id="rId4"/>
  <controls>
    <mc:AlternateContent xmlns:mc="http://schemas.openxmlformats.org/markup-compatibility/2006">
      <mc:Choice Requires="x14">
        <control shapeId="27651" r:id="rId5" name="cmbYear">
          <controlPr defaultSize="0" autoLine="0" r:id="rId6">
            <anchor>
              <from>
                <xdr:col>1</xdr:col>
                <xdr:colOff>85725</xdr:colOff>
                <xdr:row>3</xdr:row>
                <xdr:rowOff>85725</xdr:rowOff>
              </from>
              <to>
                <xdr:col>2</xdr:col>
                <xdr:colOff>152400</xdr:colOff>
                <xdr:row>3</xdr:row>
                <xdr:rowOff>304800</xdr:rowOff>
              </to>
            </anchor>
          </controlPr>
        </control>
      </mc:Choice>
      <mc:Fallback>
        <control shapeId="27651" r:id="rId5" name="cmbYear"/>
      </mc:Fallback>
    </mc:AlternateContent>
  </controls>
  <extLst>
    <ext xmlns:x14="http://schemas.microsoft.com/office/spreadsheetml/2009/9/main" uri="{78C0D931-6437-407d-A8EE-F0AAD7539E65}">
      <x14:conditionalFormattings>
        <x14:conditionalFormatting xmlns:xm="http://schemas.microsoft.com/office/excel/2006/main">
          <x14:cfRule type="iconSet" priority="60" id="{E5FE8089-4CDF-4FF3-82F1-BB41D616C6D8}">
            <x14:iconSet iconSet="3Triangles">
              <x14:cfvo type="percent">
                <xm:f>0</xm:f>
              </x14:cfvo>
              <x14:cfvo type="num">
                <xm:f>0</xm:f>
              </x14:cfvo>
              <x14:cfvo type="num" gte="0">
                <xm:f>0</xm:f>
              </x14:cfvo>
            </x14:iconSet>
          </x14:cfRule>
          <xm:sqref>D12</xm:sqref>
        </x14:conditionalFormatting>
        <x14:conditionalFormatting xmlns:xm="http://schemas.microsoft.com/office/excel/2006/main">
          <x14:cfRule type="iconSet" priority="58" id="{F8BCA1CF-28C8-44C9-A5AE-0D22A04DA552}">
            <x14:iconSet iconSet="3Triangles">
              <x14:cfvo type="percent">
                <xm:f>0</xm:f>
              </x14:cfvo>
              <x14:cfvo type="num">
                <xm:f>0</xm:f>
              </x14:cfvo>
              <x14:cfvo type="num" gte="0">
                <xm:f>0</xm:f>
              </x14:cfvo>
            </x14:iconSet>
          </x14:cfRule>
          <xm:sqref>F12</xm:sqref>
        </x14:conditionalFormatting>
        <x14:conditionalFormatting xmlns:xm="http://schemas.microsoft.com/office/excel/2006/main">
          <x14:cfRule type="iconSet" priority="56" id="{52244F20-B6D3-4015-BDB0-5D4262521CA1}">
            <x14:iconSet iconSet="3Triangles">
              <x14:cfvo type="percent">
                <xm:f>0</xm:f>
              </x14:cfvo>
              <x14:cfvo type="num">
                <xm:f>0</xm:f>
              </x14:cfvo>
              <x14:cfvo type="num" gte="0">
                <xm:f>0</xm:f>
              </x14:cfvo>
            </x14:iconSet>
          </x14:cfRule>
          <xm:sqref>D13</xm:sqref>
        </x14:conditionalFormatting>
        <x14:conditionalFormatting xmlns:xm="http://schemas.microsoft.com/office/excel/2006/main">
          <x14:cfRule type="iconSet" priority="54" id="{40FE7F71-8CD9-4E49-A559-E92DE5E45988}">
            <x14:iconSet iconSet="3Triangles">
              <x14:cfvo type="percent">
                <xm:f>0</xm:f>
              </x14:cfvo>
              <x14:cfvo type="num">
                <xm:f>0</xm:f>
              </x14:cfvo>
              <x14:cfvo type="num" gte="0">
                <xm:f>0</xm:f>
              </x14:cfvo>
            </x14:iconSet>
          </x14:cfRule>
          <xm:sqref>F13</xm:sqref>
        </x14:conditionalFormatting>
        <x14:conditionalFormatting xmlns:xm="http://schemas.microsoft.com/office/excel/2006/main">
          <x14:cfRule type="iconSet" priority="52" id="{F26D5DB3-5279-4085-B940-6A7152DC9D62}">
            <x14:iconSet iconSet="3Triangles">
              <x14:cfvo type="percent">
                <xm:f>0</xm:f>
              </x14:cfvo>
              <x14:cfvo type="num">
                <xm:f>0</xm:f>
              </x14:cfvo>
              <x14:cfvo type="num" gte="0">
                <xm:f>0</xm:f>
              </x14:cfvo>
            </x14:iconSet>
          </x14:cfRule>
          <xm:sqref>D14</xm:sqref>
        </x14:conditionalFormatting>
        <x14:conditionalFormatting xmlns:xm="http://schemas.microsoft.com/office/excel/2006/main">
          <x14:cfRule type="iconSet" priority="50" id="{E6A0046E-077E-4BF4-9F02-255C477D6E77}">
            <x14:iconSet iconSet="3Triangles">
              <x14:cfvo type="percent">
                <xm:f>0</xm:f>
              </x14:cfvo>
              <x14:cfvo type="num">
                <xm:f>0</xm:f>
              </x14:cfvo>
              <x14:cfvo type="num" gte="0">
                <xm:f>0</xm:f>
              </x14:cfvo>
            </x14:iconSet>
          </x14:cfRule>
          <xm:sqref>F14</xm:sqref>
        </x14:conditionalFormatting>
        <x14:conditionalFormatting xmlns:xm="http://schemas.microsoft.com/office/excel/2006/main">
          <x14:cfRule type="iconSet" priority="48" id="{1152FDE2-90F7-4264-8449-67A83C77BA88}">
            <x14:iconSet iconSet="3Triangles">
              <x14:cfvo type="percent">
                <xm:f>0</xm:f>
              </x14:cfvo>
              <x14:cfvo type="num">
                <xm:f>0</xm:f>
              </x14:cfvo>
              <x14:cfvo type="num" gte="0">
                <xm:f>0</xm:f>
              </x14:cfvo>
            </x14:iconSet>
          </x14:cfRule>
          <xm:sqref>D15</xm:sqref>
        </x14:conditionalFormatting>
        <x14:conditionalFormatting xmlns:xm="http://schemas.microsoft.com/office/excel/2006/main">
          <x14:cfRule type="iconSet" priority="46" id="{0BA70951-9B3D-480B-B122-160D176C8153}">
            <x14:iconSet iconSet="3Triangles">
              <x14:cfvo type="percent">
                <xm:f>0</xm:f>
              </x14:cfvo>
              <x14:cfvo type="num">
                <xm:f>0</xm:f>
              </x14:cfvo>
              <x14:cfvo type="num" gte="0">
                <xm:f>0</xm:f>
              </x14:cfvo>
            </x14:iconSet>
          </x14:cfRule>
          <xm:sqref>F15</xm:sqref>
        </x14:conditionalFormatting>
        <x14:conditionalFormatting xmlns:xm="http://schemas.microsoft.com/office/excel/2006/main">
          <x14:cfRule type="iconSet" priority="44" id="{09732B75-52CF-441E-A9A5-672BE6994069}">
            <x14:iconSet iconSet="3Triangles">
              <x14:cfvo type="percent">
                <xm:f>0</xm:f>
              </x14:cfvo>
              <x14:cfvo type="num">
                <xm:f>0</xm:f>
              </x14:cfvo>
              <x14:cfvo type="num" gte="0">
                <xm:f>0</xm:f>
              </x14:cfvo>
            </x14:iconSet>
          </x14:cfRule>
          <xm:sqref>D21 D23 D25</xm:sqref>
        </x14:conditionalFormatting>
        <x14:conditionalFormatting xmlns:xm="http://schemas.microsoft.com/office/excel/2006/main">
          <x14:cfRule type="iconSet" priority="42" id="{11489213-10C0-4506-89E9-122057FD55BA}">
            <x14:iconSet iconSet="3Triangles">
              <x14:cfvo type="percent">
                <xm:f>0</xm:f>
              </x14:cfvo>
              <x14:cfvo type="num">
                <xm:f>0</xm:f>
              </x14:cfvo>
              <x14:cfvo type="num" gte="0">
                <xm:f>0</xm:f>
              </x14:cfvo>
            </x14:iconSet>
          </x14:cfRule>
          <xm:sqref>F21 F23 F25</xm:sqref>
        </x14:conditionalFormatting>
        <x14:conditionalFormatting xmlns:xm="http://schemas.microsoft.com/office/excel/2006/main">
          <x14:cfRule type="iconSet" priority="40" id="{7CAF0C04-0EA7-4866-8DBA-84057433B7DE}">
            <x14:iconSet iconSet="3Triangles">
              <x14:cfvo type="percent">
                <xm:f>0</xm:f>
              </x14:cfvo>
              <x14:cfvo type="num">
                <xm:f>0</xm:f>
              </x14:cfvo>
              <x14:cfvo type="num" gte="0">
                <xm:f>0</xm:f>
              </x14:cfvo>
            </x14:iconSet>
          </x14:cfRule>
          <xm:sqref>D22 D24</xm:sqref>
        </x14:conditionalFormatting>
        <x14:conditionalFormatting xmlns:xm="http://schemas.microsoft.com/office/excel/2006/main">
          <x14:cfRule type="iconSet" priority="38" id="{495EEF79-AAD8-427F-89E8-0BFB8865FF7F}">
            <x14:iconSet iconSet="3Triangles">
              <x14:cfvo type="percent">
                <xm:f>0</xm:f>
              </x14:cfvo>
              <x14:cfvo type="num">
                <xm:f>0</xm:f>
              </x14:cfvo>
              <x14:cfvo type="num" gte="0">
                <xm:f>0</xm:f>
              </x14:cfvo>
            </x14:iconSet>
          </x14:cfRule>
          <xm:sqref>F22 F24</xm:sqref>
        </x14:conditionalFormatting>
        <x14:conditionalFormatting xmlns:xm="http://schemas.microsoft.com/office/excel/2006/main">
          <x14:cfRule type="iconSet" priority="36" id="{6259C6CD-40E2-439D-815B-0B48EA993F41}">
            <x14:iconSet iconSet="3Triangles">
              <x14:cfvo type="percent">
                <xm:f>0</xm:f>
              </x14:cfvo>
              <x14:cfvo type="num">
                <xm:f>0</xm:f>
              </x14:cfvo>
              <x14:cfvo type="num" gte="0">
                <xm:f>0</xm:f>
              </x14:cfvo>
            </x14:iconSet>
          </x14:cfRule>
          <xm:sqref>D30 D32 D34</xm:sqref>
        </x14:conditionalFormatting>
        <x14:conditionalFormatting xmlns:xm="http://schemas.microsoft.com/office/excel/2006/main">
          <x14:cfRule type="iconSet" priority="34" id="{4DC581BD-9DBD-494F-825E-EB1879C1E65F}">
            <x14:iconSet iconSet="3Triangles">
              <x14:cfvo type="percent">
                <xm:f>0</xm:f>
              </x14:cfvo>
              <x14:cfvo type="num">
                <xm:f>0</xm:f>
              </x14:cfvo>
              <x14:cfvo type="num" gte="0">
                <xm:f>0</xm:f>
              </x14:cfvo>
            </x14:iconSet>
          </x14:cfRule>
          <xm:sqref>F30 F32 F34</xm:sqref>
        </x14:conditionalFormatting>
        <x14:conditionalFormatting xmlns:xm="http://schemas.microsoft.com/office/excel/2006/main">
          <x14:cfRule type="iconSet" priority="32" id="{982D177B-E284-446A-80F6-6A1136D5325B}">
            <x14:iconSet iconSet="3Triangles">
              <x14:cfvo type="percent">
                <xm:f>0</xm:f>
              </x14:cfvo>
              <x14:cfvo type="num">
                <xm:f>0</xm:f>
              </x14:cfvo>
              <x14:cfvo type="num" gte="0">
                <xm:f>0</xm:f>
              </x14:cfvo>
            </x14:iconSet>
          </x14:cfRule>
          <xm:sqref>D31 D33</xm:sqref>
        </x14:conditionalFormatting>
        <x14:conditionalFormatting xmlns:xm="http://schemas.microsoft.com/office/excel/2006/main">
          <x14:cfRule type="iconSet" priority="30" id="{20649788-4E19-404A-84CE-90BF211F7517}">
            <x14:iconSet iconSet="3Triangles">
              <x14:cfvo type="percent">
                <xm:f>0</xm:f>
              </x14:cfvo>
              <x14:cfvo type="num">
                <xm:f>0</xm:f>
              </x14:cfvo>
              <x14:cfvo type="num" gte="0">
                <xm:f>0</xm:f>
              </x14:cfvo>
            </x14:iconSet>
          </x14:cfRule>
          <xm:sqref>F31 F33</xm:sqref>
        </x14:conditionalFormatting>
        <x14:conditionalFormatting xmlns:xm="http://schemas.microsoft.com/office/excel/2006/main">
          <x14:cfRule type="iconSet" priority="28" id="{0F093ACF-0D09-4E20-9D6F-C1D44021A33F}">
            <x14:iconSet iconSet="3Triangles">
              <x14:cfvo type="percent">
                <xm:f>0</xm:f>
              </x14:cfvo>
              <x14:cfvo type="num">
                <xm:f>0</xm:f>
              </x14:cfvo>
              <x14:cfvo type="num" gte="0">
                <xm:f>0</xm:f>
              </x14:cfvo>
            </x14:iconSet>
          </x14:cfRule>
          <xm:sqref>K30 K32 K34</xm:sqref>
        </x14:conditionalFormatting>
        <x14:conditionalFormatting xmlns:xm="http://schemas.microsoft.com/office/excel/2006/main">
          <x14:cfRule type="iconSet" priority="26" id="{60E5F60D-1C44-44A4-9995-D40D289A421A}">
            <x14:iconSet iconSet="3Triangles">
              <x14:cfvo type="percent">
                <xm:f>0</xm:f>
              </x14:cfvo>
              <x14:cfvo type="num">
                <xm:f>0</xm:f>
              </x14:cfvo>
              <x14:cfvo type="num" gte="0">
                <xm:f>0</xm:f>
              </x14:cfvo>
            </x14:iconSet>
          </x14:cfRule>
          <xm:sqref>M30 M32 M34</xm:sqref>
        </x14:conditionalFormatting>
        <x14:conditionalFormatting xmlns:xm="http://schemas.microsoft.com/office/excel/2006/main">
          <x14:cfRule type="iconSet" priority="24" id="{93465FD9-01F1-4420-8781-4D2560ECA60F}">
            <x14:iconSet iconSet="3Triangles">
              <x14:cfvo type="percent">
                <xm:f>0</xm:f>
              </x14:cfvo>
              <x14:cfvo type="num">
                <xm:f>0</xm:f>
              </x14:cfvo>
              <x14:cfvo type="num" gte="0">
                <xm:f>0</xm:f>
              </x14:cfvo>
            </x14:iconSet>
          </x14:cfRule>
          <xm:sqref>K31 K33</xm:sqref>
        </x14:conditionalFormatting>
        <x14:conditionalFormatting xmlns:xm="http://schemas.microsoft.com/office/excel/2006/main">
          <x14:cfRule type="iconSet" priority="22" id="{C5625361-2689-46CA-B2E8-E5B5FFD79F08}">
            <x14:iconSet iconSet="3Triangles">
              <x14:cfvo type="percent">
                <xm:f>0</xm:f>
              </x14:cfvo>
              <x14:cfvo type="num">
                <xm:f>0</xm:f>
              </x14:cfvo>
              <x14:cfvo type="num" gte="0">
                <xm:f>0</xm:f>
              </x14:cfvo>
            </x14:iconSet>
          </x14:cfRule>
          <xm:sqref>M31 M33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E5B32-839B-4875-93A8-602F91C06A3D}">
  <sheetPr codeName="Sheet36">
    <tabColor theme="9" tint="0.79998168889431442"/>
    <pageSetUpPr fitToPage="1"/>
  </sheetPr>
  <dimension ref="A1:FC889"/>
  <sheetViews>
    <sheetView showGridLines="0" zoomScale="85" zoomScaleNormal="85" workbookViewId="0">
      <pane ySplit="8" topLeftCell="A12" activePane="bottomLeft" state="frozen"/>
      <selection pane="bottomLeft"/>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1" width="14.42578125" style="3" customWidth="1"/>
    <col min="22" max="22" width="8.5703125" style="73"/>
    <col min="23" max="25" width="8.5703125" style="3"/>
    <col min="26" max="29" width="8.5703125" style="73"/>
    <col min="30" max="16384" width="8.5703125" style="3"/>
  </cols>
  <sheetData>
    <row r="1" spans="1:30" ht="39.950000000000003" customHeight="1">
      <c r="B1" s="103"/>
      <c r="C1" s="104"/>
      <c r="D1" s="105"/>
      <c r="E1" s="106"/>
      <c r="F1" s="105"/>
      <c r="G1" s="107"/>
      <c r="H1" s="107"/>
      <c r="I1" s="108"/>
      <c r="J1" s="109"/>
      <c r="K1" s="105"/>
      <c r="L1" s="105"/>
      <c r="M1" s="110"/>
      <c r="N1" s="110"/>
      <c r="O1" s="110"/>
      <c r="V1" s="3"/>
      <c r="Z1"/>
    </row>
    <row r="2" spans="1:30" ht="30" customHeight="1">
      <c r="A2" s="111"/>
      <c r="B2" s="112"/>
      <c r="C2" s="113"/>
      <c r="D2" s="114"/>
      <c r="E2" s="114"/>
      <c r="F2" s="114"/>
      <c r="G2" s="115"/>
      <c r="H2" s="115"/>
      <c r="I2" s="115"/>
      <c r="J2" s="114"/>
      <c r="K2" s="114"/>
      <c r="L2" s="25"/>
      <c r="M2" s="25"/>
      <c r="N2" s="25"/>
      <c r="O2" s="25"/>
      <c r="P2" s="25"/>
      <c r="V2" s="3"/>
      <c r="Z2"/>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c r="V4" s="3"/>
      <c r="W4" s="73"/>
      <c r="Z4" s="3"/>
      <c r="AD4" s="73"/>
    </row>
    <row r="5" spans="1:30">
      <c r="B5" s="74"/>
      <c r="C5" s="75"/>
      <c r="D5" s="74"/>
      <c r="E5" s="74"/>
      <c r="F5" s="74"/>
      <c r="G5" s="76"/>
      <c r="H5" s="76"/>
      <c r="I5" s="76"/>
      <c r="J5" s="75"/>
      <c r="K5" s="75"/>
      <c r="L5" s="74"/>
      <c r="M5" s="75"/>
      <c r="N5" s="75"/>
      <c r="O5" s="75"/>
    </row>
    <row r="6" spans="1:30" ht="33" customHeight="1">
      <c r="B6" s="403" t="s">
        <v>1247</v>
      </c>
      <c r="C6" s="403"/>
      <c r="D6" s="403"/>
      <c r="E6" s="403"/>
      <c r="F6" s="403"/>
      <c r="G6" s="403"/>
      <c r="H6" s="403"/>
      <c r="I6" s="76"/>
      <c r="J6" s="75"/>
      <c r="K6" s="75"/>
      <c r="L6" s="74"/>
      <c r="M6" s="75"/>
      <c r="N6" s="75"/>
      <c r="O6" s="75"/>
    </row>
    <row r="7" spans="1:30" ht="21.95" customHeight="1">
      <c r="B7" s="404" t="s">
        <v>1257</v>
      </c>
      <c r="C7" s="404"/>
      <c r="D7" s="404"/>
      <c r="E7" s="404"/>
      <c r="F7" s="404"/>
      <c r="G7" s="95"/>
      <c r="H7" s="95"/>
      <c r="I7" s="76"/>
      <c r="J7" s="75"/>
      <c r="K7" s="75"/>
      <c r="L7" s="74"/>
      <c r="M7" s="75"/>
      <c r="N7" s="75"/>
      <c r="O7" s="75"/>
    </row>
    <row r="8" spans="1:30" ht="60" customHeight="1">
      <c r="B8" s="414"/>
      <c r="C8" s="414"/>
      <c r="D8" s="414"/>
      <c r="E8" s="414"/>
      <c r="F8" s="414"/>
      <c r="G8" s="77"/>
      <c r="H8" s="77"/>
      <c r="I8" s="76"/>
      <c r="J8" s="75"/>
      <c r="K8" s="75"/>
      <c r="L8" s="74"/>
      <c r="M8" s="75"/>
      <c r="N8" s="75"/>
      <c r="O8" s="75"/>
    </row>
    <row r="9" spans="1:30" ht="21">
      <c r="B9" s="415" t="s">
        <v>671</v>
      </c>
      <c r="C9" s="415"/>
      <c r="D9" s="415"/>
      <c r="E9" s="415"/>
      <c r="F9" s="415"/>
      <c r="G9" s="76"/>
      <c r="H9" s="76"/>
      <c r="I9" s="76"/>
      <c r="J9" s="75"/>
      <c r="K9" s="75"/>
      <c r="L9" s="74"/>
      <c r="M9" s="75"/>
      <c r="N9" s="75"/>
      <c r="O9" s="75"/>
    </row>
    <row r="10" spans="1:30" ht="15.75">
      <c r="B10" s="410" t="s">
        <v>1188</v>
      </c>
      <c r="C10" s="429"/>
      <c r="D10" s="127" t="s">
        <v>1189</v>
      </c>
      <c r="E10" s="429"/>
      <c r="F10" s="127" t="s">
        <v>1189</v>
      </c>
      <c r="G10" s="429"/>
      <c r="H10" s="76"/>
      <c r="I10" s="76"/>
      <c r="J10" s="75"/>
      <c r="K10" s="75"/>
      <c r="L10" s="74"/>
      <c r="M10" s="75"/>
      <c r="N10" s="75"/>
      <c r="O10" s="75"/>
    </row>
    <row r="11" spans="1:30" ht="15.75">
      <c r="B11" s="410"/>
      <c r="C11" s="429"/>
      <c r="D11" s="219"/>
      <c r="E11" s="429"/>
      <c r="F11" s="219"/>
      <c r="G11" s="429"/>
      <c r="H11" s="76"/>
      <c r="I11" s="76"/>
      <c r="J11" s="75"/>
      <c r="K11" s="75"/>
      <c r="L11" s="74"/>
      <c r="M11" s="75"/>
      <c r="N11" s="75"/>
      <c r="O11" s="75"/>
    </row>
    <row r="12" spans="1:30" ht="24.95" customHeight="1">
      <c r="B12" s="148" t="s">
        <v>1198</v>
      </c>
      <c r="C12" s="149"/>
      <c r="D12" s="150"/>
      <c r="E12" s="149"/>
      <c r="F12" s="150"/>
      <c r="G12" s="149"/>
      <c r="H12" s="76"/>
      <c r="I12" s="76"/>
      <c r="J12" s="75"/>
      <c r="K12" s="75"/>
      <c r="L12" s="74"/>
      <c r="M12" s="75"/>
      <c r="N12" s="75"/>
      <c r="O12" s="75"/>
    </row>
    <row r="13" spans="1:30" ht="30" customHeight="1">
      <c r="B13" s="129" t="s">
        <v>1199</v>
      </c>
      <c r="C13" s="130"/>
      <c r="D13" s="131" t="str">
        <f>IF(C13=0,"N/A",IF(E13=0,"N/A",(C13-E13)/E13))</f>
        <v>N/A</v>
      </c>
      <c r="E13" s="132"/>
      <c r="F13" s="131" t="str">
        <f>IF(C13=0,"N/A",IF(G13=0,"N/A",(C13-G13)/G13))</f>
        <v>N/A</v>
      </c>
      <c r="G13" s="132"/>
      <c r="H13" s="76"/>
      <c r="I13" s="76"/>
      <c r="J13" s="75"/>
      <c r="K13" s="75"/>
      <c r="L13" s="74"/>
      <c r="M13" s="75"/>
      <c r="N13" s="75"/>
      <c r="O13" s="75"/>
    </row>
    <row r="14" spans="1:30" ht="30" customHeight="1">
      <c r="B14" s="133" t="s">
        <v>1200</v>
      </c>
      <c r="C14" s="146"/>
      <c r="D14" s="135" t="str">
        <f>IF(C14=0,"N/A",IF(E14=0,"N/A",(C14-E14)/E14))</f>
        <v>N/A</v>
      </c>
      <c r="E14" s="147"/>
      <c r="F14" s="135" t="str">
        <f>IF(C14=0,"N/A",IF(G14=0,"N/A",(C14-G14)/G14))</f>
        <v>N/A</v>
      </c>
      <c r="G14" s="147"/>
      <c r="H14" s="76"/>
      <c r="I14" s="76"/>
      <c r="J14" s="75"/>
      <c r="K14" s="75"/>
      <c r="L14" s="74"/>
      <c r="M14" s="75"/>
      <c r="N14" s="75"/>
      <c r="O14" s="75"/>
    </row>
    <row r="15" spans="1:30" ht="30" customHeight="1">
      <c r="B15" s="129" t="s">
        <v>1201</v>
      </c>
      <c r="C15" s="144"/>
      <c r="D15" s="131" t="str">
        <f>IF(C15=0,"N/A",IF(E15=0,"N/A",(C15-E15)/E15))</f>
        <v>N/A</v>
      </c>
      <c r="E15" s="145"/>
      <c r="F15" s="131" t="str">
        <f>IF(C15=0,"N/A",IF(G15=0,"N/A",(C15-G15)/G15))</f>
        <v>N/A</v>
      </c>
      <c r="G15" s="145"/>
      <c r="H15" s="76"/>
      <c r="I15" s="76"/>
      <c r="J15" s="75"/>
      <c r="K15" s="75"/>
      <c r="L15" s="74"/>
      <c r="M15" s="75"/>
      <c r="N15" s="75"/>
      <c r="O15" s="75"/>
    </row>
    <row r="16" spans="1:30" ht="24.95" customHeight="1">
      <c r="B16" s="148" t="s">
        <v>1202</v>
      </c>
      <c r="C16" s="149"/>
      <c r="D16" s="150"/>
      <c r="E16" s="149"/>
      <c r="F16" s="150"/>
      <c r="G16" s="149"/>
      <c r="H16" s="76"/>
      <c r="I16" s="76"/>
      <c r="J16" s="75"/>
      <c r="K16" s="75"/>
      <c r="L16" s="74"/>
      <c r="M16" s="75"/>
      <c r="N16" s="75"/>
      <c r="O16" s="75"/>
    </row>
    <row r="17" spans="2:159" ht="30" customHeight="1">
      <c r="B17" s="129" t="s">
        <v>1199</v>
      </c>
      <c r="C17" s="130"/>
      <c r="D17" s="131" t="str">
        <f>IF(C17=0,"N/A",IF(E17=0,"N/A",(C17-E17)/E17))</f>
        <v>N/A</v>
      </c>
      <c r="E17" s="132"/>
      <c r="F17" s="131" t="str">
        <f>IF(C17=0,"N/A",IF(G17=0,"N/A",(C17-G17)/G17))</f>
        <v>N/A</v>
      </c>
      <c r="G17" s="132"/>
      <c r="H17" s="76"/>
      <c r="I17" s="76"/>
      <c r="J17" s="75"/>
      <c r="K17" s="75"/>
      <c r="L17" s="74"/>
      <c r="M17" s="75"/>
      <c r="N17" s="75"/>
      <c r="O17" s="75"/>
    </row>
    <row r="18" spans="2:159" ht="30" customHeight="1">
      <c r="B18" s="133" t="s">
        <v>1200</v>
      </c>
      <c r="C18" s="146"/>
      <c r="D18" s="135" t="str">
        <f>IF(C18=0,"N/A",IF(E18=0,"N/A",(C18-E18)/E18))</f>
        <v>N/A</v>
      </c>
      <c r="E18" s="147"/>
      <c r="F18" s="135" t="str">
        <f>IF(C18=0,"N/A",IF(G18=0,"N/A",(C18-G18)/G18))</f>
        <v>N/A</v>
      </c>
      <c r="G18" s="147"/>
      <c r="H18" s="76"/>
      <c r="I18" s="76"/>
      <c r="J18" s="75"/>
      <c r="K18" s="75"/>
      <c r="L18" s="74"/>
      <c r="M18" s="75"/>
      <c r="N18" s="75"/>
      <c r="O18" s="75"/>
    </row>
    <row r="19" spans="2:159" ht="30" customHeight="1">
      <c r="B19" s="129" t="s">
        <v>1201</v>
      </c>
      <c r="C19" s="144"/>
      <c r="D19" s="131" t="str">
        <f>IF(C19=0,"N/A",IF(E19=0,"N/A",(C19-E19)/E19))</f>
        <v>N/A</v>
      </c>
      <c r="E19" s="145"/>
      <c r="F19" s="131" t="str">
        <f>IF(C19=0,"N/A",IF(G19=0,"N/A",(C19-G19)/G19))</f>
        <v>N/A</v>
      </c>
      <c r="G19" s="145"/>
      <c r="H19" s="76"/>
      <c r="I19" s="76"/>
      <c r="J19" s="75"/>
      <c r="K19" s="75"/>
      <c r="L19" s="74"/>
      <c r="M19" s="75"/>
      <c r="N19" s="75"/>
      <c r="O19" s="75"/>
      <c r="FC19" s="3">
        <v>7.5333333333333337E-3</v>
      </c>
    </row>
    <row r="20" spans="2:159">
      <c r="B20" s="74"/>
      <c r="C20" s="75"/>
      <c r="D20" s="74"/>
      <c r="E20" s="74"/>
      <c r="F20" s="74"/>
      <c r="G20" s="76"/>
      <c r="H20" s="76"/>
      <c r="I20" s="76"/>
      <c r="J20" s="75"/>
      <c r="K20" s="75"/>
      <c r="L20" s="74"/>
      <c r="M20" s="75"/>
      <c r="N20" s="75"/>
      <c r="O20" s="75"/>
    </row>
    <row r="21" spans="2:159">
      <c r="B21" s="74"/>
      <c r="C21" s="75"/>
      <c r="D21" s="74"/>
      <c r="E21" s="74"/>
      <c r="F21" s="74"/>
      <c r="G21" s="76"/>
      <c r="H21" s="76"/>
      <c r="I21" s="76"/>
      <c r="J21" s="75"/>
      <c r="K21" s="75"/>
      <c r="L21" s="74"/>
      <c r="M21" s="75"/>
      <c r="N21" s="75"/>
      <c r="O21" s="75"/>
    </row>
    <row r="22" spans="2:159">
      <c r="B22" s="74"/>
      <c r="C22" s="75"/>
      <c r="D22" s="74"/>
      <c r="E22" s="74"/>
      <c r="F22" s="74"/>
      <c r="G22" s="76"/>
      <c r="H22" s="76"/>
      <c r="I22" s="76"/>
      <c r="J22" s="75"/>
      <c r="K22" s="75"/>
      <c r="L22" s="74"/>
      <c r="M22" s="75"/>
      <c r="N22" s="75"/>
      <c r="O22" s="75"/>
    </row>
    <row r="23" spans="2:159">
      <c r="B23" s="74"/>
      <c r="C23" s="75"/>
      <c r="D23" s="74"/>
      <c r="E23" s="74"/>
      <c r="F23" s="74"/>
      <c r="G23" s="76"/>
      <c r="H23" s="76"/>
      <c r="I23" s="76"/>
      <c r="J23" s="75"/>
      <c r="K23" s="75"/>
      <c r="L23" s="74"/>
      <c r="M23" s="75"/>
      <c r="N23" s="75"/>
      <c r="O23" s="75"/>
    </row>
    <row r="24" spans="2:159">
      <c r="B24" s="74"/>
      <c r="C24" s="75"/>
      <c r="D24" s="74"/>
      <c r="E24" s="74"/>
      <c r="F24" s="74"/>
      <c r="G24" s="76"/>
      <c r="H24" s="76"/>
      <c r="I24" s="76"/>
      <c r="J24" s="75"/>
      <c r="K24" s="75"/>
      <c r="L24" s="74"/>
      <c r="M24" s="75"/>
      <c r="N24" s="75"/>
      <c r="O24" s="75"/>
    </row>
    <row r="25" spans="2:159">
      <c r="B25" s="74"/>
      <c r="C25" s="75"/>
      <c r="D25" s="74"/>
      <c r="E25" s="74"/>
      <c r="F25" s="74"/>
      <c r="G25" s="76"/>
      <c r="H25" s="76"/>
      <c r="I25" s="76"/>
      <c r="J25" s="75"/>
      <c r="K25" s="75"/>
      <c r="L25" s="74"/>
      <c r="M25" s="75"/>
      <c r="N25" s="75"/>
      <c r="O25" s="75"/>
    </row>
    <row r="26" spans="2:159">
      <c r="B26" s="74"/>
      <c r="C26" s="75"/>
      <c r="D26" s="74"/>
      <c r="E26" s="74"/>
      <c r="F26" s="74"/>
      <c r="G26" s="76"/>
      <c r="H26" s="76"/>
      <c r="I26" s="76"/>
      <c r="J26" s="75"/>
      <c r="K26" s="75"/>
      <c r="L26" s="74"/>
      <c r="M26" s="75"/>
      <c r="N26" s="75"/>
      <c r="O26" s="75"/>
    </row>
    <row r="27" spans="2:159">
      <c r="B27" s="74"/>
      <c r="C27" s="75"/>
      <c r="D27" s="74"/>
      <c r="E27" s="74"/>
      <c r="F27" s="74"/>
      <c r="G27" s="76"/>
      <c r="H27" s="76"/>
      <c r="I27" s="76"/>
      <c r="J27" s="75"/>
      <c r="K27" s="75"/>
      <c r="L27" s="74"/>
      <c r="M27" s="75"/>
      <c r="N27" s="75"/>
      <c r="O27" s="75"/>
    </row>
    <row r="28" spans="2:159">
      <c r="B28" s="74"/>
      <c r="C28" s="75"/>
      <c r="D28" s="74"/>
      <c r="E28" s="74"/>
      <c r="F28" s="74"/>
      <c r="G28" s="76"/>
      <c r="H28" s="76"/>
      <c r="I28" s="76"/>
      <c r="J28" s="75"/>
      <c r="K28" s="75"/>
      <c r="L28" s="74"/>
      <c r="M28" s="75"/>
      <c r="N28" s="75"/>
      <c r="O28" s="75"/>
    </row>
    <row r="29" spans="2:159">
      <c r="B29" s="74"/>
      <c r="C29" s="75"/>
      <c r="D29" s="74"/>
      <c r="E29" s="74"/>
      <c r="F29" s="74"/>
      <c r="G29" s="76"/>
      <c r="H29" s="76"/>
      <c r="I29" s="76"/>
      <c r="J29" s="75"/>
      <c r="K29" s="75"/>
      <c r="L29" s="74"/>
      <c r="M29" s="75"/>
      <c r="N29" s="75"/>
      <c r="O29" s="75"/>
    </row>
    <row r="30" spans="2:159">
      <c r="B30" s="74"/>
      <c r="C30" s="75"/>
      <c r="D30" s="74"/>
      <c r="E30" s="74"/>
      <c r="F30" s="74"/>
      <c r="G30" s="76"/>
      <c r="H30" s="76"/>
      <c r="I30" s="76"/>
      <c r="J30" s="75"/>
      <c r="K30" s="75"/>
      <c r="L30" s="74"/>
      <c r="M30" s="75"/>
      <c r="N30" s="75"/>
      <c r="O30" s="75"/>
    </row>
    <row r="31" spans="2:159">
      <c r="B31" s="74"/>
      <c r="C31" s="75"/>
      <c r="D31" s="74"/>
      <c r="E31" s="74"/>
      <c r="F31" s="74"/>
      <c r="G31" s="76"/>
      <c r="H31" s="76"/>
      <c r="I31" s="76"/>
      <c r="J31" s="75"/>
      <c r="K31" s="75"/>
      <c r="L31" s="74"/>
      <c r="M31" s="75"/>
      <c r="N31" s="75"/>
      <c r="O31" s="75"/>
    </row>
    <row r="32" spans="2:159">
      <c r="B32" s="74"/>
      <c r="C32" s="75"/>
      <c r="D32" s="74"/>
      <c r="E32" s="74"/>
      <c r="F32" s="74"/>
      <c r="G32" s="76"/>
      <c r="H32" s="76"/>
      <c r="I32" s="76"/>
      <c r="J32" s="75"/>
      <c r="K32" s="75"/>
      <c r="L32" s="74"/>
      <c r="M32" s="75"/>
      <c r="N32" s="75"/>
      <c r="O32" s="75"/>
    </row>
    <row r="33" spans="2:15">
      <c r="B33" s="74"/>
      <c r="C33" s="75"/>
      <c r="D33" s="74"/>
      <c r="E33" s="74"/>
      <c r="F33" s="74"/>
      <c r="G33" s="76"/>
      <c r="H33" s="76"/>
      <c r="I33" s="76"/>
      <c r="J33" s="75"/>
      <c r="K33" s="75"/>
      <c r="L33" s="74"/>
      <c r="M33" s="75"/>
      <c r="N33" s="75"/>
      <c r="O33" s="75"/>
    </row>
    <row r="34" spans="2:15">
      <c r="B34" s="74"/>
      <c r="C34" s="75"/>
      <c r="D34" s="74"/>
      <c r="E34" s="74"/>
      <c r="F34" s="74"/>
      <c r="G34" s="76"/>
      <c r="H34" s="76"/>
      <c r="I34" s="76"/>
      <c r="J34" s="75"/>
      <c r="K34" s="75"/>
      <c r="L34" s="74"/>
      <c r="M34" s="75"/>
      <c r="N34" s="75"/>
      <c r="O34" s="75"/>
    </row>
    <row r="35" spans="2:15">
      <c r="B35" s="74"/>
      <c r="C35" s="75"/>
      <c r="D35" s="74"/>
      <c r="E35" s="74"/>
      <c r="F35" s="74"/>
      <c r="G35" s="76"/>
      <c r="H35" s="76"/>
      <c r="I35" s="76"/>
      <c r="J35" s="75"/>
      <c r="K35" s="75"/>
      <c r="L35" s="74"/>
      <c r="M35" s="75"/>
      <c r="N35" s="75"/>
      <c r="O35" s="75"/>
    </row>
    <row r="36" spans="2:15">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sheetData>
  <sheetProtection selectLockedCells="1" selectUnlockedCells="1"/>
  <mergeCells count="8">
    <mergeCell ref="B6:H6"/>
    <mergeCell ref="B7:F7"/>
    <mergeCell ref="B8:F8"/>
    <mergeCell ref="B9:F9"/>
    <mergeCell ref="B10:B11"/>
    <mergeCell ref="C10:C11"/>
    <mergeCell ref="E10:E11"/>
    <mergeCell ref="G10:G11"/>
  </mergeCells>
  <conditionalFormatting sqref="D14">
    <cfRule type="cellIs" dxfId="21" priority="19" operator="lessThan">
      <formula>0</formula>
    </cfRule>
  </conditionalFormatting>
  <conditionalFormatting sqref="D15">
    <cfRule type="cellIs" dxfId="20" priority="17" operator="lessThan">
      <formula>0</formula>
    </cfRule>
  </conditionalFormatting>
  <conditionalFormatting sqref="D19">
    <cfRule type="cellIs" dxfId="19" priority="13" operator="lessThan">
      <formula>0</formula>
    </cfRule>
  </conditionalFormatting>
  <conditionalFormatting sqref="D18">
    <cfRule type="cellIs" dxfId="18" priority="15" operator="lessThan">
      <formula>0</formula>
    </cfRule>
  </conditionalFormatting>
  <conditionalFormatting sqref="D13">
    <cfRule type="cellIs" dxfId="17" priority="11" operator="lessThan">
      <formula>0</formula>
    </cfRule>
  </conditionalFormatting>
  <conditionalFormatting sqref="F14">
    <cfRule type="cellIs" dxfId="16" priority="5" operator="lessThan">
      <formula>0</formula>
    </cfRule>
  </conditionalFormatting>
  <conditionalFormatting sqref="D17">
    <cfRule type="cellIs" dxfId="15" priority="9" operator="lessThan">
      <formula>0</formula>
    </cfRule>
  </conditionalFormatting>
  <conditionalFormatting sqref="F17 F19">
    <cfRule type="cellIs" dxfId="14" priority="3" operator="lessThan">
      <formula>0</formula>
    </cfRule>
  </conditionalFormatting>
  <conditionalFormatting sqref="F18">
    <cfRule type="cellIs" dxfId="13" priority="1" operator="lessThan">
      <formula>0</formula>
    </cfRule>
  </conditionalFormatting>
  <conditionalFormatting sqref="F13 F15">
    <cfRule type="cellIs" dxfId="12" priority="7" operator="lessThan">
      <formula>0</formula>
    </cfRule>
  </conditionalFormatting>
  <pageMargins left="0.24" right="0.34" top="0.38" bottom="0.71"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20" id="{02E7C594-7889-4646-BBE0-47C437C70CA8}">
            <x14:iconSet iconSet="3Triangles">
              <x14:cfvo type="percent">
                <xm:f>0</xm:f>
              </x14:cfvo>
              <x14:cfvo type="num">
                <xm:f>0</xm:f>
              </x14:cfvo>
              <x14:cfvo type="num" gte="0">
                <xm:f>0</xm:f>
              </x14:cfvo>
            </x14:iconSet>
          </x14:cfRule>
          <xm:sqref>D14</xm:sqref>
        </x14:conditionalFormatting>
        <x14:conditionalFormatting xmlns:xm="http://schemas.microsoft.com/office/excel/2006/main">
          <x14:cfRule type="iconSet" priority="18" id="{94CBF0D1-880E-4AC9-9D56-FCFFFFD2CADA}">
            <x14:iconSet iconSet="3Triangles">
              <x14:cfvo type="percent">
                <xm:f>0</xm:f>
              </x14:cfvo>
              <x14:cfvo type="num">
                <xm:f>0</xm:f>
              </x14:cfvo>
              <x14:cfvo type="num" gte="0">
                <xm:f>0</xm:f>
              </x14:cfvo>
            </x14:iconSet>
          </x14:cfRule>
          <xm:sqref>D15</xm:sqref>
        </x14:conditionalFormatting>
        <x14:conditionalFormatting xmlns:xm="http://schemas.microsoft.com/office/excel/2006/main">
          <x14:cfRule type="iconSet" priority="16" id="{35E9AC0B-EAF9-4A93-9C7E-0058E0A2D364}">
            <x14:iconSet iconSet="3Triangles">
              <x14:cfvo type="percent">
                <xm:f>0</xm:f>
              </x14:cfvo>
              <x14:cfvo type="num">
                <xm:f>0</xm:f>
              </x14:cfvo>
              <x14:cfvo type="num" gte="0">
                <xm:f>0</xm:f>
              </x14:cfvo>
            </x14:iconSet>
          </x14:cfRule>
          <xm:sqref>D18</xm:sqref>
        </x14:conditionalFormatting>
        <x14:conditionalFormatting xmlns:xm="http://schemas.microsoft.com/office/excel/2006/main">
          <x14:cfRule type="iconSet" priority="14" id="{8C95D52F-A950-4D40-9630-B535AA10EF5E}">
            <x14:iconSet iconSet="3Triangles">
              <x14:cfvo type="percent">
                <xm:f>0</xm:f>
              </x14:cfvo>
              <x14:cfvo type="num">
                <xm:f>0</xm:f>
              </x14:cfvo>
              <x14:cfvo type="num" gte="0">
                <xm:f>0</xm:f>
              </x14:cfvo>
            </x14:iconSet>
          </x14:cfRule>
          <xm:sqref>D19</xm:sqref>
        </x14:conditionalFormatting>
        <x14:conditionalFormatting xmlns:xm="http://schemas.microsoft.com/office/excel/2006/main">
          <x14:cfRule type="iconSet" priority="12" id="{E2D9B0B8-EE2E-40D8-8B34-673B03BF5211}">
            <x14:iconSet iconSet="3Triangles">
              <x14:cfvo type="percent">
                <xm:f>0</xm:f>
              </x14:cfvo>
              <x14:cfvo type="num">
                <xm:f>0</xm:f>
              </x14:cfvo>
              <x14:cfvo type="num" gte="0">
                <xm:f>0</xm:f>
              </x14:cfvo>
            </x14:iconSet>
          </x14:cfRule>
          <xm:sqref>D13</xm:sqref>
        </x14:conditionalFormatting>
        <x14:conditionalFormatting xmlns:xm="http://schemas.microsoft.com/office/excel/2006/main">
          <x14:cfRule type="iconSet" priority="10" id="{42611073-86E4-49A2-8354-32024040ECB2}">
            <x14:iconSet iconSet="3Triangles">
              <x14:cfvo type="percent">
                <xm:f>0</xm:f>
              </x14:cfvo>
              <x14:cfvo type="num">
                <xm:f>0</xm:f>
              </x14:cfvo>
              <x14:cfvo type="num" gte="0">
                <xm:f>0</xm:f>
              </x14:cfvo>
            </x14:iconSet>
          </x14:cfRule>
          <xm:sqref>D17</xm:sqref>
        </x14:conditionalFormatting>
        <x14:conditionalFormatting xmlns:xm="http://schemas.microsoft.com/office/excel/2006/main">
          <x14:cfRule type="iconSet" priority="8" id="{7A4F4DBC-B521-4261-8E39-FFC19A86D4A7}">
            <x14:iconSet iconSet="3Triangles">
              <x14:cfvo type="percent">
                <xm:f>0</xm:f>
              </x14:cfvo>
              <x14:cfvo type="num">
                <xm:f>0</xm:f>
              </x14:cfvo>
              <x14:cfvo type="num" gte="0">
                <xm:f>0</xm:f>
              </x14:cfvo>
            </x14:iconSet>
          </x14:cfRule>
          <xm:sqref>F13 F15</xm:sqref>
        </x14:conditionalFormatting>
        <x14:conditionalFormatting xmlns:xm="http://schemas.microsoft.com/office/excel/2006/main">
          <x14:cfRule type="iconSet" priority="6" id="{416A3F1D-0C55-4C45-9AC0-727430C22316}">
            <x14:iconSet iconSet="3Triangles">
              <x14:cfvo type="percent">
                <xm:f>0</xm:f>
              </x14:cfvo>
              <x14:cfvo type="num">
                <xm:f>0</xm:f>
              </x14:cfvo>
              <x14:cfvo type="num" gte="0">
                <xm:f>0</xm:f>
              </x14:cfvo>
            </x14:iconSet>
          </x14:cfRule>
          <xm:sqref>F14</xm:sqref>
        </x14:conditionalFormatting>
        <x14:conditionalFormatting xmlns:xm="http://schemas.microsoft.com/office/excel/2006/main">
          <x14:cfRule type="iconSet" priority="4" id="{883BCA65-CFB9-4220-833A-FE049C2397A3}">
            <x14:iconSet iconSet="3Triangles">
              <x14:cfvo type="percent">
                <xm:f>0</xm:f>
              </x14:cfvo>
              <x14:cfvo type="num">
                <xm:f>0</xm:f>
              </x14:cfvo>
              <x14:cfvo type="num" gte="0">
                <xm:f>0</xm:f>
              </x14:cfvo>
            </x14:iconSet>
          </x14:cfRule>
          <xm:sqref>F17 F19</xm:sqref>
        </x14:conditionalFormatting>
        <x14:conditionalFormatting xmlns:xm="http://schemas.microsoft.com/office/excel/2006/main">
          <x14:cfRule type="iconSet" priority="2" id="{55F6342C-5DC3-4386-B8E0-2D080C5ACD98}">
            <x14:iconSet iconSet="3Triangles">
              <x14:cfvo type="percent">
                <xm:f>0</xm:f>
              </x14:cfvo>
              <x14:cfvo type="num">
                <xm:f>0</xm:f>
              </x14:cfvo>
              <x14:cfvo type="num" gte="0">
                <xm:f>0</xm:f>
              </x14:cfvo>
            </x14:iconSet>
          </x14:cfRule>
          <xm:sqref>F18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1097E-5182-48AE-81AA-FA8DBA260361}">
  <sheetPr codeName="Sheet30">
    <tabColor theme="9" tint="0.79998168889431442"/>
    <pageSetUpPr fitToPage="1"/>
  </sheetPr>
  <dimension ref="A1:AD914"/>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Z1"/>
      <c r="AD1" s="3"/>
    </row>
    <row r="2" spans="1:30" ht="30" customHeight="1">
      <c r="A2" s="111"/>
      <c r="B2" s="112"/>
      <c r="C2" s="113"/>
      <c r="D2" s="114"/>
      <c r="E2" s="114"/>
      <c r="F2" s="114"/>
      <c r="G2" s="115"/>
      <c r="H2" s="115"/>
      <c r="I2" s="115"/>
      <c r="J2" s="114"/>
      <c r="K2" s="114"/>
      <c r="L2" s="25"/>
      <c r="M2" s="25"/>
      <c r="N2" s="25"/>
      <c r="O2" s="25"/>
      <c r="P2" s="25"/>
      <c r="W2" s="3"/>
      <c r="Z2"/>
      <c r="AD2" s="3"/>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ht="23.45" customHeight="1">
      <c r="B5" s="3"/>
      <c r="C5" s="74"/>
      <c r="D5" s="74"/>
      <c r="E5" s="74"/>
      <c r="F5" s="74"/>
      <c r="G5" s="76"/>
      <c r="H5" s="76"/>
      <c r="I5" s="76"/>
      <c r="J5" s="75"/>
      <c r="K5" s="75"/>
      <c r="L5" s="74"/>
      <c r="M5" s="75"/>
      <c r="N5" s="75"/>
      <c r="O5" s="75"/>
    </row>
    <row r="6" spans="1:30" ht="33" customHeight="1">
      <c r="B6" s="403" t="s">
        <v>1247</v>
      </c>
      <c r="C6" s="403"/>
      <c r="D6" s="403"/>
      <c r="E6" s="403"/>
      <c r="F6" s="403"/>
      <c r="G6" s="403"/>
      <c r="H6" s="403"/>
      <c r="J6" s="423"/>
      <c r="K6" s="423"/>
      <c r="L6" s="423"/>
      <c r="M6" s="423"/>
      <c r="N6" s="423"/>
      <c r="O6" s="75"/>
    </row>
    <row r="7" spans="1:30" ht="21.95" customHeight="1">
      <c r="B7" s="404" t="s">
        <v>1259</v>
      </c>
      <c r="C7" s="404"/>
      <c r="D7" s="404"/>
      <c r="E7" s="404"/>
      <c r="F7" s="404"/>
      <c r="G7" s="95"/>
      <c r="H7" s="95"/>
      <c r="J7" s="178"/>
      <c r="K7" s="178"/>
      <c r="L7" s="178"/>
      <c r="M7" s="178"/>
      <c r="N7" s="178"/>
      <c r="O7" s="75"/>
    </row>
    <row r="8" spans="1:30" s="179" customFormat="1" ht="60" customHeight="1">
      <c r="B8" s="414"/>
      <c r="C8" s="414"/>
      <c r="D8" s="414"/>
      <c r="E8" s="414"/>
      <c r="F8" s="414"/>
      <c r="G8" s="77"/>
      <c r="H8" s="77"/>
      <c r="I8" s="77"/>
      <c r="J8" s="424"/>
      <c r="K8" s="424"/>
      <c r="L8" s="424"/>
      <c r="M8" s="424"/>
      <c r="N8" s="424"/>
      <c r="O8" s="180"/>
      <c r="W8" s="181"/>
      <c r="AA8" s="181"/>
      <c r="AB8" s="181"/>
      <c r="AC8" s="181"/>
      <c r="AD8" s="181"/>
    </row>
    <row r="9" spans="1:30" ht="287.25" customHeight="1">
      <c r="B9" s="416" t="s">
        <v>1248</v>
      </c>
      <c r="C9" s="416"/>
      <c r="D9" s="416"/>
      <c r="E9" s="416"/>
      <c r="F9" s="416"/>
      <c r="G9" s="76"/>
      <c r="H9" s="76"/>
      <c r="I9" s="76"/>
      <c r="J9" s="75"/>
      <c r="K9" s="75"/>
      <c r="L9" s="74"/>
      <c r="M9" s="75"/>
      <c r="N9" s="75"/>
      <c r="O9" s="75"/>
    </row>
    <row r="10" spans="1:30" ht="24.95" customHeight="1">
      <c r="B10" s="409"/>
      <c r="C10" s="409"/>
      <c r="D10" s="409"/>
      <c r="E10" s="409"/>
      <c r="F10" s="409"/>
      <c r="G10" s="76"/>
      <c r="H10" s="76"/>
      <c r="I10" s="76"/>
      <c r="J10" s="75"/>
      <c r="K10" s="75"/>
      <c r="L10" s="74"/>
      <c r="M10" s="75"/>
      <c r="N10" s="75"/>
      <c r="O10" s="75"/>
    </row>
    <row r="11" spans="1:30" ht="17.25" customHeight="1">
      <c r="B11" s="429"/>
      <c r="C11" s="127" t="s">
        <v>1189</v>
      </c>
      <c r="D11" s="429"/>
      <c r="E11" s="127" t="s">
        <v>1189</v>
      </c>
      <c r="F11" s="429"/>
      <c r="G11" s="76"/>
      <c r="H11" s="76"/>
      <c r="I11" s="76"/>
      <c r="J11" s="75"/>
      <c r="K11" s="75"/>
      <c r="L11" s="74"/>
      <c r="M11" s="75"/>
      <c r="N11" s="75"/>
      <c r="O11" s="75"/>
    </row>
    <row r="12" spans="1:30" ht="20.45" customHeight="1">
      <c r="B12" s="429"/>
      <c r="C12" s="219"/>
      <c r="D12" s="429"/>
      <c r="E12" s="219"/>
      <c r="F12" s="429"/>
      <c r="G12" s="76"/>
      <c r="H12" s="76"/>
      <c r="I12" s="76"/>
      <c r="J12" s="75"/>
      <c r="K12" s="75"/>
      <c r="L12" s="74"/>
      <c r="M12" s="75"/>
      <c r="N12" s="75"/>
      <c r="O12" s="75"/>
    </row>
    <row r="13" spans="1:30" ht="30" customHeight="1">
      <c r="B13" s="130"/>
      <c r="C13" s="131" t="str">
        <f>IF(B13=0,"N/A",IF(D13=0,"N/A",(B13-D13)/D13))</f>
        <v>N/A</v>
      </c>
      <c r="D13" s="132"/>
      <c r="E13" s="131" t="str">
        <f>IF(B13=0,"N/A",IF(F13=0,"N/A",(B13-F13)/F13))</f>
        <v>N/A</v>
      </c>
      <c r="F13" s="132"/>
      <c r="G13" s="76"/>
      <c r="H13" s="76"/>
      <c r="I13" s="75"/>
      <c r="J13" s="74"/>
      <c r="K13" s="75"/>
      <c r="L13" s="75"/>
      <c r="M13" s="75"/>
      <c r="U13" s="73"/>
      <c r="W13" s="3"/>
      <c r="Y13" s="73"/>
      <c r="Z13" s="73"/>
      <c r="AC13" s="3"/>
      <c r="AD13" s="3"/>
    </row>
    <row r="14" spans="1:30" s="85" customFormat="1" ht="34.5" customHeight="1">
      <c r="B14" s="151"/>
      <c r="C14" s="75"/>
      <c r="D14" s="74"/>
      <c r="E14" s="74"/>
      <c r="F14" s="74"/>
      <c r="G14" s="76"/>
      <c r="H14" s="76"/>
      <c r="I14" s="168"/>
      <c r="J14" s="169"/>
      <c r="K14" s="168"/>
      <c r="L14" s="168"/>
      <c r="M14" s="168"/>
      <c r="U14" s="86"/>
      <c r="Y14" s="86"/>
      <c r="Z14" s="86"/>
      <c r="AA14" s="86"/>
      <c r="AB14" s="86"/>
    </row>
    <row r="15" spans="1:30" ht="24.95" customHeight="1">
      <c r="B15" s="409" t="s">
        <v>1204</v>
      </c>
      <c r="C15" s="409"/>
      <c r="D15" s="75"/>
      <c r="E15" s="75"/>
      <c r="F15" s="75"/>
      <c r="G15" s="75"/>
      <c r="H15" s="75"/>
      <c r="I15" s="412" t="s">
        <v>1205</v>
      </c>
      <c r="J15" s="412"/>
      <c r="K15" s="140"/>
      <c r="L15" s="140"/>
      <c r="M15" s="141"/>
      <c r="N15" s="141"/>
      <c r="U15" s="73"/>
      <c r="W15" s="3"/>
      <c r="Y15" s="73"/>
      <c r="Z15" s="73"/>
      <c r="AC15" s="3"/>
      <c r="AD15" s="3"/>
    </row>
    <row r="16" spans="1:30" s="142" customFormat="1" ht="20.45" customHeight="1">
      <c r="B16" s="410" t="s">
        <v>1188</v>
      </c>
      <c r="C16" s="429"/>
      <c r="D16" s="127" t="s">
        <v>1189</v>
      </c>
      <c r="E16" s="429"/>
      <c r="F16" s="127" t="s">
        <v>1189</v>
      </c>
      <c r="G16" s="429"/>
      <c r="I16" s="410" t="s">
        <v>1188</v>
      </c>
      <c r="J16" s="429"/>
      <c r="K16" s="127" t="s">
        <v>1189</v>
      </c>
      <c r="L16" s="429"/>
      <c r="M16" s="127" t="s">
        <v>1189</v>
      </c>
      <c r="N16" s="429"/>
      <c r="Q16" s="184"/>
      <c r="R16" s="184"/>
      <c r="S16" s="184"/>
    </row>
    <row r="17" spans="2:30" s="142" customFormat="1" ht="21.95" customHeight="1">
      <c r="B17" s="410"/>
      <c r="C17" s="429"/>
      <c r="D17" s="219"/>
      <c r="E17" s="429"/>
      <c r="F17" s="219"/>
      <c r="G17" s="429"/>
      <c r="I17" s="410"/>
      <c r="J17" s="429"/>
      <c r="K17" s="219"/>
      <c r="L17" s="429"/>
      <c r="M17" s="219"/>
      <c r="N17" s="429"/>
      <c r="Q17" s="184"/>
      <c r="R17" s="184"/>
      <c r="S17" s="184"/>
    </row>
    <row r="18" spans="2:30" ht="30" customHeight="1">
      <c r="B18" s="221" t="s">
        <v>1206</v>
      </c>
      <c r="C18" s="132"/>
      <c r="D18" s="131" t="str">
        <f t="shared" ref="D18:D23" si="0">IF(C18=0,"N/A",IF(E18=0,"N/A",(C18-E18)/E18))</f>
        <v>N/A</v>
      </c>
      <c r="E18" s="132"/>
      <c r="F18" s="131" t="str">
        <f t="shared" ref="F18:F23" si="1">IF(C18=0,"N/A",IF(G18=0,"N/A",(C18-G18)/G18))</f>
        <v>N/A</v>
      </c>
      <c r="G18" s="132"/>
      <c r="H18" s="3"/>
      <c r="I18" s="221" t="s">
        <v>1206</v>
      </c>
      <c r="J18" s="132"/>
      <c r="K18" s="131" t="str">
        <f t="shared" ref="K18:K23" si="2">IF(J18=0,"N/A",IF(L18=0,"N/A",(J18-L18)/L18))</f>
        <v>N/A</v>
      </c>
      <c r="L18" s="132"/>
      <c r="M18" s="131" t="str">
        <f t="shared" ref="M18:M23" si="3">IF(J18=0,"N/A",IF(N18=0,"N/A",(J18-N18)/N18))</f>
        <v>N/A</v>
      </c>
      <c r="N18" s="132"/>
      <c r="Q18" s="73"/>
      <c r="R18" s="73"/>
      <c r="S18" s="73"/>
      <c r="W18" s="3"/>
      <c r="AA18" s="3"/>
      <c r="AB18" s="3"/>
      <c r="AC18" s="3"/>
      <c r="AD18" s="3"/>
    </row>
    <row r="19" spans="2:30" ht="30" customHeight="1">
      <c r="B19" s="221" t="s">
        <v>1207</v>
      </c>
      <c r="C19" s="132"/>
      <c r="D19" s="131" t="str">
        <f t="shared" si="0"/>
        <v>N/A</v>
      </c>
      <c r="E19" s="132"/>
      <c r="F19" s="131" t="str">
        <f t="shared" si="1"/>
        <v>N/A</v>
      </c>
      <c r="G19" s="132"/>
      <c r="H19" s="3"/>
      <c r="I19" s="221" t="s">
        <v>1207</v>
      </c>
      <c r="J19" s="132"/>
      <c r="K19" s="131" t="str">
        <f t="shared" si="2"/>
        <v>N/A</v>
      </c>
      <c r="L19" s="132"/>
      <c r="M19" s="131" t="str">
        <f t="shared" si="3"/>
        <v>N/A</v>
      </c>
      <c r="N19" s="132"/>
      <c r="W19" s="3"/>
      <c r="AA19" s="3"/>
      <c r="AB19" s="3"/>
      <c r="AC19" s="3"/>
      <c r="AD19" s="3"/>
    </row>
    <row r="20" spans="2:30" ht="30" customHeight="1">
      <c r="B20" s="222" t="s">
        <v>1208</v>
      </c>
      <c r="C20" s="136"/>
      <c r="D20" s="135" t="str">
        <f t="shared" si="0"/>
        <v>N/A</v>
      </c>
      <c r="E20" s="136"/>
      <c r="F20" s="135" t="str">
        <f t="shared" si="1"/>
        <v>N/A</v>
      </c>
      <c r="G20" s="136"/>
      <c r="H20" s="3"/>
      <c r="I20" s="222" t="s">
        <v>1208</v>
      </c>
      <c r="J20" s="136"/>
      <c r="K20" s="135" t="str">
        <f t="shared" si="2"/>
        <v>N/A</v>
      </c>
      <c r="L20" s="136"/>
      <c r="M20" s="135" t="str">
        <f t="shared" si="3"/>
        <v>N/A</v>
      </c>
      <c r="N20" s="136"/>
      <c r="W20" s="3"/>
      <c r="AA20" s="3"/>
      <c r="AB20" s="3"/>
      <c r="AC20" s="3"/>
      <c r="AD20" s="3"/>
    </row>
    <row r="21" spans="2:30" ht="30" customHeight="1">
      <c r="B21" s="222" t="s">
        <v>1209</v>
      </c>
      <c r="C21" s="136"/>
      <c r="D21" s="135" t="str">
        <f t="shared" si="0"/>
        <v>N/A</v>
      </c>
      <c r="E21" s="136"/>
      <c r="F21" s="135" t="str">
        <f t="shared" si="1"/>
        <v>N/A</v>
      </c>
      <c r="G21" s="136"/>
      <c r="H21" s="3"/>
      <c r="I21" s="222" t="s">
        <v>1209</v>
      </c>
      <c r="J21" s="136"/>
      <c r="K21" s="135" t="str">
        <f t="shared" si="2"/>
        <v>N/A</v>
      </c>
      <c r="L21" s="136"/>
      <c r="M21" s="135" t="str">
        <f t="shared" si="3"/>
        <v>N/A</v>
      </c>
      <c r="N21" s="136"/>
      <c r="W21" s="3"/>
      <c r="AA21" s="3"/>
      <c r="AB21" s="3"/>
      <c r="AC21" s="3"/>
      <c r="AD21" s="3"/>
    </row>
    <row r="22" spans="2:30" ht="30" customHeight="1">
      <c r="B22" s="221" t="s">
        <v>1210</v>
      </c>
      <c r="C22" s="132"/>
      <c r="D22" s="131" t="str">
        <f t="shared" si="0"/>
        <v>N/A</v>
      </c>
      <c r="E22" s="132"/>
      <c r="F22" s="131" t="str">
        <f t="shared" si="1"/>
        <v>N/A</v>
      </c>
      <c r="G22" s="132"/>
      <c r="H22" s="3"/>
      <c r="I22" s="221" t="s">
        <v>1210</v>
      </c>
      <c r="J22" s="132"/>
      <c r="K22" s="131" t="str">
        <f t="shared" si="2"/>
        <v>N/A</v>
      </c>
      <c r="L22" s="132"/>
      <c r="M22" s="131" t="str">
        <f t="shared" si="3"/>
        <v>N/A</v>
      </c>
      <c r="N22" s="132"/>
      <c r="W22" s="3"/>
      <c r="AA22" s="3"/>
      <c r="AB22" s="3"/>
      <c r="AC22" s="3"/>
      <c r="AD22" s="3"/>
    </row>
    <row r="23" spans="2:30" ht="30" customHeight="1">
      <c r="B23" s="221" t="s">
        <v>1211</v>
      </c>
      <c r="C23" s="132"/>
      <c r="D23" s="131" t="str">
        <f t="shared" si="0"/>
        <v>N/A</v>
      </c>
      <c r="E23" s="132"/>
      <c r="F23" s="131" t="str">
        <f t="shared" si="1"/>
        <v>N/A</v>
      </c>
      <c r="G23" s="132"/>
      <c r="H23" s="3"/>
      <c r="I23" s="221" t="s">
        <v>1211</v>
      </c>
      <c r="J23" s="132"/>
      <c r="K23" s="131" t="str">
        <f t="shared" si="2"/>
        <v>N/A</v>
      </c>
      <c r="L23" s="132"/>
      <c r="M23" s="131" t="str">
        <f t="shared" si="3"/>
        <v>N/A</v>
      </c>
      <c r="N23" s="132"/>
      <c r="W23" s="3"/>
      <c r="AA23" s="3"/>
      <c r="AB23" s="3"/>
      <c r="AC23" s="3"/>
      <c r="AD23" s="3"/>
    </row>
    <row r="24" spans="2:30" ht="41.25" customHeight="1">
      <c r="B24" s="143"/>
      <c r="C24" s="75"/>
      <c r="D24" s="74"/>
      <c r="E24" s="74"/>
      <c r="F24" s="76"/>
      <c r="G24" s="76"/>
      <c r="H24" s="75"/>
      <c r="I24" s="3"/>
      <c r="L24" s="3"/>
      <c r="R24" s="73"/>
      <c r="V24" s="73"/>
      <c r="X24" s="73"/>
      <c r="Y24" s="73"/>
      <c r="AA24" s="3"/>
      <c r="AB24" s="3"/>
      <c r="AC24" s="3"/>
      <c r="AD24" s="3"/>
    </row>
    <row r="25" spans="2:30" ht="30" customHeight="1">
      <c r="B25" s="3"/>
      <c r="D25" s="3"/>
      <c r="E25" s="3"/>
      <c r="F25" s="3"/>
      <c r="G25" s="3"/>
      <c r="H25" s="3"/>
      <c r="I25" s="76"/>
      <c r="J25" s="75"/>
      <c r="K25" s="75"/>
      <c r="L25" s="74"/>
      <c r="M25" s="75"/>
      <c r="N25" s="75"/>
      <c r="O25" s="75"/>
    </row>
    <row r="26" spans="2:30" ht="30" customHeight="1">
      <c r="B26" s="3"/>
      <c r="D26" s="3"/>
      <c r="E26" s="3"/>
      <c r="F26" s="3"/>
      <c r="G26" s="3"/>
      <c r="H26" s="3"/>
      <c r="I26" s="76"/>
      <c r="J26" s="75"/>
      <c r="K26" s="75"/>
      <c r="L26" s="74"/>
      <c r="M26" s="75"/>
      <c r="N26" s="75"/>
      <c r="O26" s="75"/>
    </row>
    <row r="27" spans="2:30">
      <c r="B27" s="3"/>
      <c r="D27" s="3"/>
      <c r="E27" s="3"/>
      <c r="F27" s="3"/>
      <c r="G27" s="3"/>
      <c r="H27" s="3"/>
      <c r="I27" s="76"/>
      <c r="J27" s="75"/>
      <c r="K27" s="75"/>
      <c r="L27" s="74"/>
      <c r="M27" s="75"/>
      <c r="N27" s="75"/>
      <c r="O27" s="75"/>
    </row>
    <row r="28" spans="2:30" ht="30" customHeight="1">
      <c r="B28" s="3"/>
      <c r="D28" s="3"/>
      <c r="E28" s="3"/>
      <c r="F28" s="3"/>
      <c r="G28" s="3"/>
      <c r="H28" s="3"/>
      <c r="I28" s="76"/>
      <c r="J28" s="75"/>
      <c r="K28" s="75"/>
      <c r="L28" s="74"/>
      <c r="M28" s="75"/>
      <c r="N28" s="75"/>
      <c r="O28" s="75"/>
    </row>
    <row r="29" spans="2:30" ht="30" customHeight="1">
      <c r="B29" s="3"/>
      <c r="D29" s="3"/>
      <c r="E29" s="3"/>
      <c r="F29" s="3"/>
      <c r="G29" s="3"/>
      <c r="H29" s="3"/>
      <c r="I29" s="76"/>
      <c r="J29" s="75"/>
      <c r="K29" s="75"/>
      <c r="L29" s="74"/>
      <c r="M29" s="75"/>
      <c r="N29" s="75"/>
      <c r="O29" s="75"/>
    </row>
    <row r="30" spans="2:30" ht="30" customHeight="1">
      <c r="B30" s="3"/>
      <c r="D30" s="3"/>
      <c r="E30" s="3"/>
      <c r="F30" s="3"/>
      <c r="G30" s="3"/>
      <c r="H30" s="3"/>
      <c r="I30" s="76"/>
      <c r="J30" s="75"/>
      <c r="K30" s="75"/>
      <c r="L30" s="74"/>
      <c r="M30" s="75"/>
      <c r="N30" s="75"/>
      <c r="O30" s="75"/>
    </row>
    <row r="31" spans="2:30">
      <c r="B31" s="3"/>
      <c r="D31" s="3"/>
      <c r="E31" s="3"/>
      <c r="F31" s="3"/>
      <c r="G31" s="3"/>
      <c r="H31" s="3"/>
      <c r="I31" s="76"/>
      <c r="J31" s="75"/>
      <c r="K31" s="75"/>
      <c r="L31" s="74"/>
      <c r="M31" s="75"/>
      <c r="N31" s="75"/>
      <c r="O31" s="75"/>
    </row>
    <row r="32" spans="2:30">
      <c r="B32" s="74"/>
      <c r="C32" s="75"/>
      <c r="D32" s="74"/>
      <c r="E32" s="74"/>
      <c r="F32" s="74"/>
      <c r="G32" s="76"/>
      <c r="H32" s="76"/>
      <c r="I32" s="76"/>
      <c r="J32" s="75"/>
      <c r="K32" s="75"/>
      <c r="L32" s="74"/>
      <c r="M32" s="75"/>
      <c r="N32" s="75"/>
      <c r="O32" s="75"/>
    </row>
    <row r="33" spans="2:15">
      <c r="B33" s="74"/>
      <c r="C33" s="75"/>
      <c r="D33" s="74"/>
      <c r="E33" s="74"/>
      <c r="F33" s="74"/>
      <c r="G33" s="76"/>
      <c r="H33" s="76"/>
      <c r="I33" s="76"/>
      <c r="J33" s="75"/>
      <c r="K33" s="75"/>
      <c r="L33" s="74"/>
      <c r="M33" s="75"/>
      <c r="N33" s="75"/>
      <c r="O33" s="75"/>
    </row>
    <row r="34" spans="2:15">
      <c r="B34" s="74"/>
      <c r="C34" s="75"/>
      <c r="D34" s="74"/>
      <c r="E34" s="74"/>
      <c r="F34" s="74"/>
      <c r="G34" s="76"/>
      <c r="H34" s="76"/>
      <c r="I34" s="76"/>
      <c r="J34" s="75"/>
      <c r="K34" s="75"/>
      <c r="L34" s="74"/>
      <c r="M34" s="75"/>
      <c r="N34" s="75"/>
      <c r="O34" s="75"/>
    </row>
    <row r="35" spans="2:15">
      <c r="B35" s="74"/>
      <c r="C35" s="75"/>
      <c r="D35" s="74"/>
      <c r="E35" s="74"/>
      <c r="F35" s="74"/>
      <c r="G35" s="76"/>
      <c r="H35" s="76"/>
      <c r="I35" s="76"/>
      <c r="J35" s="75"/>
      <c r="K35" s="75"/>
      <c r="L35" s="74"/>
      <c r="M35" s="75"/>
      <c r="N35" s="75"/>
      <c r="O35" s="75"/>
    </row>
    <row r="36" spans="2:15">
      <c r="B36" s="74"/>
      <c r="C36" s="75"/>
      <c r="D36" s="74"/>
      <c r="E36" s="74"/>
      <c r="F36" s="74"/>
      <c r="G36" s="76"/>
      <c r="H36" s="76"/>
      <c r="I36" s="76"/>
      <c r="J36" s="75"/>
      <c r="K36" s="75"/>
      <c r="L36" s="74"/>
      <c r="M36" s="75"/>
      <c r="N36" s="75"/>
      <c r="O36" s="75"/>
    </row>
    <row r="37" spans="2:15">
      <c r="B37" s="74"/>
      <c r="C37" s="75"/>
      <c r="D37" s="74"/>
      <c r="E37" s="74"/>
      <c r="F37" s="74"/>
      <c r="G37" s="76"/>
      <c r="H37" s="76"/>
      <c r="I37" s="76"/>
      <c r="J37" s="75"/>
      <c r="K37" s="75"/>
      <c r="L37" s="74"/>
      <c r="M37" s="75"/>
      <c r="N37" s="75"/>
      <c r="O37" s="75"/>
    </row>
    <row r="38" spans="2:15">
      <c r="B38" s="74"/>
      <c r="C38" s="75"/>
      <c r="D38" s="74"/>
      <c r="E38" s="74"/>
      <c r="F38" s="74"/>
      <c r="G38" s="76"/>
      <c r="H38" s="76"/>
      <c r="I38" s="76"/>
      <c r="J38" s="75"/>
      <c r="K38" s="75"/>
      <c r="L38" s="74"/>
      <c r="M38" s="75"/>
      <c r="N38" s="75"/>
      <c r="O38" s="75"/>
    </row>
    <row r="39" spans="2:15">
      <c r="B39" s="74"/>
      <c r="C39" s="75"/>
      <c r="D39" s="74"/>
      <c r="E39" s="74"/>
      <c r="F39" s="74"/>
      <c r="G39" s="76"/>
      <c r="H39" s="76"/>
      <c r="I39" s="76"/>
      <c r="J39" s="75"/>
      <c r="K39" s="75"/>
      <c r="L39" s="74"/>
      <c r="M39" s="75"/>
      <c r="N39" s="75"/>
      <c r="O39" s="75"/>
    </row>
    <row r="40" spans="2:15">
      <c r="B40" s="74"/>
      <c r="C40" s="75"/>
      <c r="D40" s="74"/>
      <c r="E40" s="74"/>
      <c r="F40" s="74"/>
      <c r="G40" s="76"/>
      <c r="H40" s="76"/>
      <c r="I40" s="76"/>
      <c r="J40" s="75"/>
      <c r="K40" s="75"/>
      <c r="L40" s="74"/>
      <c r="M40" s="75"/>
      <c r="N40" s="75"/>
      <c r="O40" s="75"/>
    </row>
    <row r="41" spans="2:15">
      <c r="B41" s="74"/>
      <c r="C41" s="75"/>
      <c r="D41" s="74"/>
      <c r="E41" s="74"/>
      <c r="F41" s="74"/>
      <c r="G41" s="76"/>
      <c r="H41" s="76"/>
      <c r="I41" s="76"/>
      <c r="J41" s="75"/>
      <c r="K41" s="75"/>
      <c r="L41" s="74"/>
      <c r="M41" s="75"/>
      <c r="N41" s="75"/>
      <c r="O41" s="75"/>
    </row>
    <row r="42" spans="2:15">
      <c r="B42" s="74"/>
      <c r="C42" s="75"/>
      <c r="D42" s="74"/>
      <c r="E42" s="74"/>
      <c r="F42" s="74"/>
      <c r="G42" s="76"/>
      <c r="H42" s="76"/>
      <c r="I42" s="76"/>
      <c r="J42" s="75"/>
      <c r="K42" s="75"/>
      <c r="L42" s="74"/>
      <c r="M42" s="75"/>
      <c r="N42" s="75"/>
      <c r="O42" s="75"/>
    </row>
    <row r="43" spans="2:15">
      <c r="B43" s="74"/>
      <c r="C43" s="75"/>
      <c r="D43" s="74"/>
      <c r="E43" s="74"/>
      <c r="F43" s="74"/>
      <c r="G43" s="76"/>
      <c r="H43" s="76"/>
      <c r="I43" s="76"/>
      <c r="J43" s="75"/>
      <c r="K43" s="75"/>
      <c r="L43" s="74"/>
      <c r="M43" s="75"/>
      <c r="N43" s="75"/>
      <c r="O43" s="75"/>
    </row>
    <row r="44" spans="2:15">
      <c r="B44" s="74"/>
      <c r="C44" s="75"/>
      <c r="D44" s="74"/>
      <c r="E44" s="74"/>
      <c r="F44" s="74"/>
      <c r="G44" s="76"/>
      <c r="H44" s="76"/>
      <c r="I44" s="76"/>
      <c r="J44" s="75"/>
      <c r="K44" s="75"/>
      <c r="L44" s="74"/>
      <c r="M44" s="75"/>
      <c r="N44" s="75"/>
      <c r="O44" s="75"/>
    </row>
    <row r="45" spans="2:15">
      <c r="B45" s="74"/>
      <c r="C45" s="75"/>
      <c r="D45" s="74"/>
      <c r="E45" s="74"/>
      <c r="F45" s="74"/>
      <c r="G45" s="76"/>
      <c r="H45" s="76"/>
      <c r="I45" s="76"/>
      <c r="J45" s="75"/>
      <c r="K45" s="75"/>
      <c r="L45" s="74"/>
      <c r="M45" s="75"/>
      <c r="N45" s="75"/>
      <c r="O45" s="75"/>
    </row>
    <row r="46" spans="2:15">
      <c r="B46" s="74"/>
      <c r="C46" s="75"/>
      <c r="D46" s="74"/>
      <c r="E46" s="74"/>
      <c r="F46" s="74"/>
      <c r="G46" s="76"/>
      <c r="H46" s="76"/>
      <c r="I46" s="76"/>
      <c r="J46" s="75"/>
      <c r="K46" s="75"/>
      <c r="L46" s="74"/>
      <c r="M46" s="75"/>
      <c r="N46" s="75"/>
      <c r="O46" s="75"/>
    </row>
    <row r="47" spans="2:15">
      <c r="B47" s="74"/>
      <c r="C47" s="75"/>
      <c r="D47" s="74"/>
      <c r="E47" s="74"/>
      <c r="F47" s="74"/>
      <c r="G47" s="76"/>
      <c r="H47" s="76"/>
      <c r="I47" s="76"/>
      <c r="J47" s="75"/>
      <c r="K47" s="75"/>
      <c r="L47" s="74"/>
      <c r="M47" s="75"/>
      <c r="N47" s="75"/>
      <c r="O47" s="75"/>
    </row>
    <row r="48" spans="2:15">
      <c r="B48" s="74"/>
      <c r="C48" s="75"/>
      <c r="D48" s="74"/>
      <c r="E48" s="74"/>
      <c r="F48" s="74"/>
      <c r="G48" s="76"/>
      <c r="H48" s="76"/>
      <c r="I48" s="76"/>
      <c r="J48" s="75"/>
      <c r="K48" s="75"/>
      <c r="L48" s="74"/>
      <c r="M48" s="75"/>
      <c r="N48" s="75"/>
      <c r="O48" s="75"/>
    </row>
    <row r="49" spans="2:15">
      <c r="B49" s="74"/>
      <c r="C49" s="75"/>
      <c r="D49" s="74"/>
      <c r="E49" s="74"/>
      <c r="F49" s="74"/>
      <c r="G49" s="76"/>
      <c r="H49" s="76"/>
      <c r="I49" s="76"/>
      <c r="J49" s="75"/>
      <c r="K49" s="75"/>
      <c r="L49" s="74"/>
      <c r="M49" s="75"/>
      <c r="N49" s="75"/>
      <c r="O49" s="75"/>
    </row>
    <row r="50" spans="2:15">
      <c r="B50" s="74"/>
      <c r="C50" s="75"/>
      <c r="D50" s="74"/>
      <c r="E50" s="74"/>
      <c r="F50" s="74"/>
      <c r="G50" s="76"/>
      <c r="H50" s="76"/>
      <c r="I50" s="76"/>
      <c r="J50" s="75"/>
      <c r="K50" s="75"/>
      <c r="L50" s="74"/>
      <c r="M50" s="75"/>
      <c r="N50" s="75"/>
      <c r="O50" s="75"/>
    </row>
    <row r="51" spans="2:15">
      <c r="B51" s="74"/>
      <c r="C51" s="75"/>
      <c r="D51" s="74"/>
      <c r="E51" s="74"/>
      <c r="F51" s="74"/>
      <c r="G51" s="76"/>
      <c r="H51" s="76"/>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row r="890" spans="2:15">
      <c r="B890" s="74"/>
      <c r="C890" s="75"/>
      <c r="D890" s="74"/>
      <c r="E890" s="74"/>
      <c r="F890" s="74"/>
      <c r="G890" s="76"/>
      <c r="H890" s="76"/>
      <c r="I890" s="76"/>
      <c r="J890" s="75"/>
      <c r="K890" s="75"/>
      <c r="L890" s="74"/>
      <c r="M890" s="75"/>
      <c r="N890" s="75"/>
      <c r="O890" s="75"/>
    </row>
    <row r="891" spans="2:15">
      <c r="B891" s="74"/>
      <c r="C891" s="75"/>
      <c r="D891" s="74"/>
      <c r="E891" s="74"/>
      <c r="F891" s="74"/>
      <c r="G891" s="76"/>
      <c r="H891" s="76"/>
      <c r="I891" s="76"/>
      <c r="J891" s="75"/>
      <c r="K891" s="75"/>
      <c r="L891" s="74"/>
      <c r="M891" s="75"/>
      <c r="N891" s="75"/>
      <c r="O891" s="75"/>
    </row>
    <row r="892" spans="2:15">
      <c r="B892" s="74"/>
      <c r="C892" s="75"/>
      <c r="D892" s="74"/>
      <c r="E892" s="74"/>
      <c r="F892" s="74"/>
      <c r="G892" s="76"/>
      <c r="H892" s="76"/>
      <c r="I892" s="76"/>
      <c r="J892" s="75"/>
      <c r="K892" s="75"/>
      <c r="L892" s="74"/>
      <c r="M892" s="75"/>
      <c r="N892" s="75"/>
      <c r="O892" s="75"/>
    </row>
    <row r="893" spans="2:15">
      <c r="B893" s="74"/>
      <c r="C893" s="75"/>
      <c r="D893" s="74"/>
      <c r="E893" s="74"/>
      <c r="F893" s="74"/>
      <c r="G893" s="76"/>
      <c r="H893" s="76"/>
      <c r="I893" s="76"/>
      <c r="J893" s="75"/>
      <c r="K893" s="75"/>
      <c r="L893" s="74"/>
      <c r="M893" s="75"/>
      <c r="N893" s="75"/>
      <c r="O893" s="75"/>
    </row>
    <row r="894" spans="2:15">
      <c r="B894" s="74"/>
      <c r="C894" s="75"/>
      <c r="D894" s="74"/>
      <c r="E894" s="74"/>
      <c r="F894" s="74"/>
      <c r="G894" s="76"/>
      <c r="H894" s="76"/>
      <c r="I894" s="76"/>
      <c r="J894" s="75"/>
      <c r="K894" s="75"/>
      <c r="L894" s="74"/>
      <c r="M894" s="75"/>
      <c r="N894" s="75"/>
      <c r="O894" s="75"/>
    </row>
    <row r="895" spans="2:15">
      <c r="B895" s="74"/>
      <c r="C895" s="75"/>
      <c r="D895" s="74"/>
      <c r="E895" s="74"/>
      <c r="F895" s="74"/>
      <c r="G895" s="76"/>
      <c r="H895" s="76"/>
      <c r="I895" s="76"/>
      <c r="J895" s="75"/>
      <c r="K895" s="75"/>
      <c r="L895" s="74"/>
      <c r="M895" s="75"/>
      <c r="N895" s="75"/>
      <c r="O895" s="75"/>
    </row>
    <row r="896" spans="2:15">
      <c r="B896" s="74"/>
      <c r="C896" s="75"/>
      <c r="D896" s="74"/>
      <c r="E896" s="74"/>
      <c r="F896" s="74"/>
      <c r="G896" s="76"/>
      <c r="H896" s="76"/>
      <c r="I896" s="76"/>
      <c r="J896" s="75"/>
      <c r="K896" s="75"/>
      <c r="L896" s="74"/>
      <c r="M896" s="75"/>
      <c r="N896" s="75"/>
      <c r="O896" s="75"/>
    </row>
    <row r="897" spans="2:15">
      <c r="B897" s="74"/>
      <c r="C897" s="75"/>
      <c r="D897" s="74"/>
      <c r="E897" s="74"/>
      <c r="F897" s="74"/>
      <c r="G897" s="76"/>
      <c r="H897" s="76"/>
      <c r="I897" s="76"/>
      <c r="J897" s="75"/>
      <c r="K897" s="75"/>
      <c r="L897" s="74"/>
      <c r="M897" s="75"/>
      <c r="N897" s="75"/>
      <c r="O897" s="75"/>
    </row>
    <row r="898" spans="2:15">
      <c r="B898" s="74"/>
      <c r="C898" s="75"/>
      <c r="D898" s="74"/>
      <c r="E898" s="74"/>
      <c r="F898" s="74"/>
      <c r="G898" s="76"/>
      <c r="H898" s="76"/>
      <c r="I898" s="76"/>
      <c r="J898" s="75"/>
      <c r="K898" s="75"/>
      <c r="L898" s="74"/>
      <c r="M898" s="75"/>
      <c r="N898" s="75"/>
      <c r="O898" s="75"/>
    </row>
    <row r="899" spans="2:15">
      <c r="B899" s="74"/>
      <c r="C899" s="75"/>
      <c r="D899" s="74"/>
      <c r="E899" s="74"/>
      <c r="F899" s="74"/>
      <c r="G899" s="76"/>
      <c r="H899" s="76"/>
      <c r="I899" s="76"/>
      <c r="J899" s="75"/>
      <c r="K899" s="75"/>
      <c r="L899" s="74"/>
      <c r="M899" s="75"/>
      <c r="N899" s="75"/>
      <c r="O899" s="75"/>
    </row>
    <row r="900" spans="2:15">
      <c r="B900" s="74"/>
      <c r="C900" s="75"/>
      <c r="D900" s="74"/>
      <c r="E900" s="74"/>
      <c r="F900" s="74"/>
      <c r="G900" s="76"/>
      <c r="H900" s="76"/>
      <c r="I900" s="76"/>
      <c r="J900" s="75"/>
      <c r="K900" s="75"/>
      <c r="L900" s="74"/>
      <c r="M900" s="75"/>
      <c r="N900" s="75"/>
      <c r="O900" s="75"/>
    </row>
    <row r="901" spans="2:15">
      <c r="B901" s="74"/>
      <c r="C901" s="75"/>
      <c r="D901" s="74"/>
      <c r="E901" s="74"/>
      <c r="F901" s="74"/>
      <c r="G901" s="76"/>
      <c r="H901" s="76"/>
      <c r="I901" s="76"/>
      <c r="J901" s="75"/>
      <c r="K901" s="75"/>
      <c r="L901" s="74"/>
      <c r="M901" s="75"/>
      <c r="N901" s="75"/>
      <c r="O901" s="75"/>
    </row>
    <row r="902" spans="2:15">
      <c r="B902" s="74"/>
      <c r="C902" s="75"/>
      <c r="D902" s="74"/>
      <c r="E902" s="74"/>
      <c r="F902" s="74"/>
      <c r="G902" s="76"/>
      <c r="H902" s="76"/>
      <c r="I902" s="76"/>
      <c r="J902" s="75"/>
      <c r="K902" s="75"/>
      <c r="L902" s="74"/>
      <c r="M902" s="75"/>
      <c r="N902" s="75"/>
      <c r="O902" s="75"/>
    </row>
    <row r="903" spans="2:15">
      <c r="B903" s="74"/>
      <c r="C903" s="75"/>
      <c r="D903" s="74"/>
      <c r="E903" s="74"/>
      <c r="F903" s="74"/>
      <c r="G903" s="76"/>
      <c r="H903" s="76"/>
      <c r="I903" s="76"/>
      <c r="J903" s="75"/>
      <c r="K903" s="75"/>
      <c r="L903" s="74"/>
      <c r="M903" s="75"/>
      <c r="N903" s="75"/>
      <c r="O903" s="75"/>
    </row>
    <row r="904" spans="2:15">
      <c r="B904" s="74"/>
      <c r="C904" s="75"/>
      <c r="D904" s="74"/>
      <c r="E904" s="74"/>
      <c r="F904" s="74"/>
      <c r="G904" s="76"/>
      <c r="H904" s="76"/>
      <c r="I904" s="76"/>
      <c r="J904" s="75"/>
      <c r="K904" s="75"/>
      <c r="L904" s="74"/>
      <c r="M904" s="75"/>
      <c r="N904" s="75"/>
      <c r="O904" s="75"/>
    </row>
    <row r="905" spans="2:15">
      <c r="B905" s="74"/>
      <c r="C905" s="75"/>
      <c r="D905" s="74"/>
      <c r="E905" s="74"/>
      <c r="F905" s="74"/>
      <c r="G905" s="76"/>
      <c r="H905" s="76"/>
      <c r="I905" s="76"/>
      <c r="J905" s="75"/>
      <c r="K905" s="75"/>
      <c r="L905" s="74"/>
      <c r="M905" s="75"/>
      <c r="N905" s="75"/>
      <c r="O905" s="75"/>
    </row>
    <row r="906" spans="2:15">
      <c r="B906" s="74"/>
      <c r="C906" s="75"/>
      <c r="D906" s="74"/>
      <c r="E906" s="74"/>
      <c r="F906" s="74"/>
      <c r="G906" s="76"/>
      <c r="H906" s="76"/>
      <c r="I906" s="76"/>
      <c r="J906" s="75"/>
      <c r="K906" s="75"/>
      <c r="L906" s="74"/>
      <c r="M906" s="75"/>
      <c r="N906" s="75"/>
      <c r="O906" s="75"/>
    </row>
    <row r="907" spans="2:15">
      <c r="B907" s="74"/>
      <c r="C907" s="75"/>
      <c r="D907" s="74"/>
      <c r="E907" s="74"/>
      <c r="F907" s="74"/>
      <c r="G907" s="76"/>
      <c r="H907" s="76"/>
      <c r="I907" s="76"/>
      <c r="J907" s="75"/>
      <c r="K907" s="75"/>
      <c r="L907" s="74"/>
      <c r="M907" s="75"/>
      <c r="N907" s="75"/>
      <c r="O907" s="75"/>
    </row>
    <row r="908" spans="2:15">
      <c r="B908" s="74"/>
      <c r="C908" s="75"/>
      <c r="D908" s="74"/>
      <c r="E908" s="74"/>
      <c r="F908" s="74"/>
      <c r="G908" s="76"/>
      <c r="H908" s="76"/>
      <c r="I908" s="76"/>
      <c r="J908" s="75"/>
      <c r="K908" s="75"/>
      <c r="L908" s="74"/>
      <c r="M908" s="75"/>
      <c r="N908" s="75"/>
      <c r="O908" s="75"/>
    </row>
    <row r="909" spans="2:15">
      <c r="B909" s="74"/>
      <c r="C909" s="75"/>
      <c r="D909" s="74"/>
      <c r="E909" s="74"/>
      <c r="F909" s="74"/>
      <c r="G909" s="76"/>
      <c r="H909" s="76"/>
      <c r="I909" s="76"/>
      <c r="J909" s="75"/>
      <c r="K909" s="75"/>
      <c r="L909" s="74"/>
      <c r="M909" s="75"/>
      <c r="N909" s="75"/>
      <c r="O909" s="75"/>
    </row>
    <row r="910" spans="2:15">
      <c r="B910" s="74"/>
      <c r="C910" s="75"/>
      <c r="D910" s="74"/>
      <c r="E910" s="74"/>
      <c r="F910" s="74"/>
      <c r="G910" s="76"/>
      <c r="H910" s="76"/>
      <c r="I910" s="76"/>
      <c r="J910" s="75"/>
      <c r="K910" s="75"/>
      <c r="L910" s="74"/>
      <c r="M910" s="75"/>
      <c r="N910" s="75"/>
      <c r="O910" s="75"/>
    </row>
    <row r="911" spans="2:15">
      <c r="B911" s="74"/>
      <c r="C911" s="75"/>
      <c r="D911" s="74"/>
      <c r="E911" s="74"/>
      <c r="F911" s="74"/>
      <c r="G911" s="76"/>
      <c r="H911" s="76"/>
      <c r="I911" s="76"/>
      <c r="J911" s="75"/>
      <c r="K911" s="75"/>
      <c r="L911" s="74"/>
      <c r="M911" s="75"/>
      <c r="N911" s="75"/>
      <c r="O911" s="75"/>
    </row>
    <row r="912" spans="2:15">
      <c r="B912" s="74"/>
      <c r="C912" s="75"/>
      <c r="D912" s="74"/>
      <c r="E912" s="74"/>
      <c r="F912" s="74"/>
      <c r="G912" s="76"/>
      <c r="H912" s="76"/>
      <c r="I912" s="76"/>
      <c r="J912" s="75"/>
      <c r="K912" s="75"/>
      <c r="L912" s="74"/>
      <c r="M912" s="75"/>
      <c r="N912" s="75"/>
      <c r="O912" s="75"/>
    </row>
    <row r="913" spans="2:15">
      <c r="B913" s="74"/>
      <c r="C913" s="75"/>
      <c r="D913" s="74"/>
      <c r="E913" s="74"/>
      <c r="F913" s="74"/>
      <c r="G913" s="76"/>
      <c r="H913" s="76"/>
      <c r="I913" s="76"/>
      <c r="J913" s="75"/>
      <c r="K913" s="75"/>
      <c r="L913" s="74"/>
      <c r="M913" s="75"/>
      <c r="N913" s="75"/>
      <c r="O913" s="75"/>
    </row>
    <row r="914" spans="2:15">
      <c r="B914" s="74"/>
      <c r="C914" s="75"/>
      <c r="D914" s="74"/>
      <c r="E914" s="74"/>
      <c r="F914" s="74"/>
      <c r="G914" s="76"/>
      <c r="H914" s="76"/>
      <c r="I914" s="76"/>
      <c r="J914" s="75"/>
      <c r="K914" s="75"/>
      <c r="L914" s="74"/>
      <c r="M914" s="75"/>
      <c r="N914" s="75"/>
      <c r="O914" s="75"/>
    </row>
  </sheetData>
  <sheetProtection selectLockedCells="1" selectUnlockedCells="1"/>
  <mergeCells count="20">
    <mergeCell ref="L16:L17"/>
    <mergeCell ref="N16:N17"/>
    <mergeCell ref="B16:B17"/>
    <mergeCell ref="C16:C17"/>
    <mergeCell ref="E16:E17"/>
    <mergeCell ref="G16:G17"/>
    <mergeCell ref="I16:I17"/>
    <mergeCell ref="J16:J17"/>
    <mergeCell ref="I15:J15"/>
    <mergeCell ref="B6:H6"/>
    <mergeCell ref="J6:N6"/>
    <mergeCell ref="B7:F7"/>
    <mergeCell ref="B8:F8"/>
    <mergeCell ref="J8:N8"/>
    <mergeCell ref="B9:F9"/>
    <mergeCell ref="B10:F10"/>
    <mergeCell ref="B11:B12"/>
    <mergeCell ref="D11:D12"/>
    <mergeCell ref="F11:F12"/>
    <mergeCell ref="B15:C15"/>
  </mergeCells>
  <conditionalFormatting sqref="C13">
    <cfRule type="cellIs" dxfId="11" priority="11" operator="lessThan">
      <formula>0</formula>
    </cfRule>
  </conditionalFormatting>
  <conditionalFormatting sqref="E13">
    <cfRule type="cellIs" dxfId="10" priority="9" operator="lessThan">
      <formula>0</formula>
    </cfRule>
  </conditionalFormatting>
  <conditionalFormatting sqref="F18:F23">
    <cfRule type="cellIs" dxfId="9" priority="7" operator="lessThan">
      <formula>0</formula>
    </cfRule>
  </conditionalFormatting>
  <conditionalFormatting sqref="M18:M23">
    <cfRule type="cellIs" dxfId="8" priority="5" operator="lessThan">
      <formula>0</formula>
    </cfRule>
  </conditionalFormatting>
  <conditionalFormatting sqref="D18:D23">
    <cfRule type="cellIs" dxfId="7" priority="3" operator="lessThan">
      <formula>0</formula>
    </cfRule>
  </conditionalFormatting>
  <conditionalFormatting sqref="K18:K23">
    <cfRule type="cellIs" dxfId="6" priority="1" operator="lessThan">
      <formula>0</formula>
    </cfRule>
  </conditionalFormatting>
  <pageMargins left="0.24" right="0.34" top="0.4" bottom="0.8"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12" id="{D44A66BE-295A-4446-9966-CA5224326B02}">
            <x14:iconSet iconSet="3Triangles">
              <x14:cfvo type="percent">
                <xm:f>0</xm:f>
              </x14:cfvo>
              <x14:cfvo type="num">
                <xm:f>0</xm:f>
              </x14:cfvo>
              <x14:cfvo type="num" gte="0">
                <xm:f>0</xm:f>
              </x14:cfvo>
            </x14:iconSet>
          </x14:cfRule>
          <xm:sqref>C13</xm:sqref>
        </x14:conditionalFormatting>
        <x14:conditionalFormatting xmlns:xm="http://schemas.microsoft.com/office/excel/2006/main">
          <x14:cfRule type="iconSet" priority="10" id="{02B5B27A-5653-48C2-AE22-B13D2A72CF01}">
            <x14:iconSet iconSet="3Triangles">
              <x14:cfvo type="percent">
                <xm:f>0</xm:f>
              </x14:cfvo>
              <x14:cfvo type="num">
                <xm:f>0</xm:f>
              </x14:cfvo>
              <x14:cfvo type="num" gte="0">
                <xm:f>0</xm:f>
              </x14:cfvo>
            </x14:iconSet>
          </x14:cfRule>
          <xm:sqref>E13</xm:sqref>
        </x14:conditionalFormatting>
        <x14:conditionalFormatting xmlns:xm="http://schemas.microsoft.com/office/excel/2006/main">
          <x14:cfRule type="iconSet" priority="8" id="{43DAC031-4C8D-481F-99FF-91F4DADA0377}">
            <x14:iconSet iconSet="3Triangles">
              <x14:cfvo type="percent">
                <xm:f>0</xm:f>
              </x14:cfvo>
              <x14:cfvo type="num">
                <xm:f>0</xm:f>
              </x14:cfvo>
              <x14:cfvo type="num" gte="0">
                <xm:f>0</xm:f>
              </x14:cfvo>
            </x14:iconSet>
          </x14:cfRule>
          <xm:sqref>F18:F23</xm:sqref>
        </x14:conditionalFormatting>
        <x14:conditionalFormatting xmlns:xm="http://schemas.microsoft.com/office/excel/2006/main">
          <x14:cfRule type="iconSet" priority="6" id="{A9657444-BFC9-4FF7-807C-25FC2844AA26}">
            <x14:iconSet iconSet="3Triangles">
              <x14:cfvo type="percent">
                <xm:f>0</xm:f>
              </x14:cfvo>
              <x14:cfvo type="num">
                <xm:f>0</xm:f>
              </x14:cfvo>
              <x14:cfvo type="num" gte="0">
                <xm:f>0</xm:f>
              </x14:cfvo>
            </x14:iconSet>
          </x14:cfRule>
          <xm:sqref>M18:M23</xm:sqref>
        </x14:conditionalFormatting>
        <x14:conditionalFormatting xmlns:xm="http://schemas.microsoft.com/office/excel/2006/main">
          <x14:cfRule type="iconSet" priority="4" id="{4CEC4AD4-304C-4838-A6D3-9D94B5111AB9}">
            <x14:iconSet iconSet="3Triangles">
              <x14:cfvo type="percent">
                <xm:f>0</xm:f>
              </x14:cfvo>
              <x14:cfvo type="num">
                <xm:f>0</xm:f>
              </x14:cfvo>
              <x14:cfvo type="num" gte="0">
                <xm:f>0</xm:f>
              </x14:cfvo>
            </x14:iconSet>
          </x14:cfRule>
          <xm:sqref>D18:D23</xm:sqref>
        </x14:conditionalFormatting>
        <x14:conditionalFormatting xmlns:xm="http://schemas.microsoft.com/office/excel/2006/main">
          <x14:cfRule type="iconSet" priority="2" id="{371EC57A-D687-4147-ABD2-E67B7E14A000}">
            <x14:iconSet iconSet="3Triangles">
              <x14:cfvo type="percent">
                <xm:f>0</xm:f>
              </x14:cfvo>
              <x14:cfvo type="num">
                <xm:f>0</xm:f>
              </x14:cfvo>
              <x14:cfvo type="num" gte="0">
                <xm:f>0</xm:f>
              </x14:cfvo>
            </x14:iconSet>
          </x14:cfRule>
          <xm:sqref>K18:K23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2370-6598-4841-93BC-BB9905460D89}">
  <sheetPr codeName="Sheet38">
    <tabColor theme="9" tint="0.79998168889431442"/>
    <pageSetUpPr fitToPage="1"/>
  </sheetPr>
  <dimension ref="A1:AD934"/>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6.42578125" style="1" customWidth="1"/>
    <col min="3" max="3" width="16.42578125" style="3" customWidth="1"/>
    <col min="4" max="6" width="16.42578125" style="1" customWidth="1"/>
    <col min="7" max="7" width="16.42578125" style="87" customWidth="1"/>
    <col min="8" max="9" width="16.42578125" style="88" customWidth="1"/>
    <col min="10" max="11" width="16.42578125" style="3" customWidth="1"/>
    <col min="12" max="12" width="16.42578125" style="1" customWidth="1"/>
    <col min="13" max="14" width="16.42578125" style="3" customWidth="1"/>
    <col min="15" max="22" width="14.42578125" style="3" customWidth="1"/>
    <col min="23" max="23" width="8.5703125" style="73"/>
    <col min="24" max="26" width="8.5703125" style="3"/>
    <col min="27" max="30" width="8.5703125" style="73"/>
    <col min="31" max="16384" width="8.5703125" style="3"/>
  </cols>
  <sheetData>
    <row r="1" spans="1:30" ht="39.950000000000003" customHeight="1">
      <c r="B1" s="103"/>
      <c r="C1" s="104"/>
      <c r="D1" s="105"/>
      <c r="E1" s="106"/>
      <c r="F1" s="105"/>
      <c r="G1" s="107"/>
      <c r="H1" s="107"/>
      <c r="I1" s="108"/>
      <c r="J1" s="109"/>
      <c r="K1" s="105"/>
      <c r="L1" s="105"/>
      <c r="M1" s="110"/>
      <c r="N1" s="110"/>
      <c r="O1" s="110"/>
      <c r="W1" s="3"/>
      <c r="Z1"/>
      <c r="AD1" s="3"/>
    </row>
    <row r="2" spans="1:30" ht="30" customHeight="1">
      <c r="A2" s="111"/>
      <c r="B2" s="112"/>
      <c r="C2" s="113"/>
      <c r="D2" s="114"/>
      <c r="E2" s="114"/>
      <c r="F2" s="114"/>
      <c r="G2" s="115"/>
      <c r="H2" s="115"/>
      <c r="I2" s="115"/>
      <c r="J2" s="114"/>
      <c r="K2" s="114"/>
      <c r="L2" s="25"/>
      <c r="M2" s="25"/>
      <c r="N2" s="25"/>
      <c r="O2" s="25"/>
      <c r="P2" s="25"/>
      <c r="W2" s="3"/>
      <c r="Z2"/>
      <c r="AD2" s="3"/>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row>
    <row r="5" spans="1:30" ht="23.45" customHeight="1">
      <c r="B5" s="3"/>
      <c r="C5" s="74"/>
      <c r="D5" s="74"/>
      <c r="E5" s="74"/>
      <c r="F5" s="74"/>
      <c r="G5" s="76"/>
      <c r="H5" s="76"/>
      <c r="I5" s="76"/>
      <c r="J5" s="75"/>
      <c r="K5" s="75"/>
      <c r="L5" s="74"/>
      <c r="M5" s="75"/>
      <c r="N5" s="75"/>
      <c r="O5" s="75"/>
    </row>
    <row r="6" spans="1:30" ht="33" customHeight="1">
      <c r="B6" s="403" t="s">
        <v>1247</v>
      </c>
      <c r="C6" s="403"/>
      <c r="D6" s="403"/>
      <c r="E6" s="403"/>
      <c r="F6" s="403"/>
      <c r="G6" s="403"/>
      <c r="H6" s="403"/>
      <c r="J6" s="423"/>
      <c r="K6" s="423"/>
      <c r="L6" s="423"/>
      <c r="M6" s="423"/>
      <c r="N6" s="423"/>
      <c r="O6" s="75"/>
    </row>
    <row r="7" spans="1:30" ht="21.95" customHeight="1">
      <c r="B7" s="404" t="s">
        <v>1258</v>
      </c>
      <c r="C7" s="404"/>
      <c r="D7" s="404"/>
      <c r="E7" s="404"/>
      <c r="F7" s="404"/>
      <c r="G7" s="95"/>
      <c r="H7" s="95"/>
      <c r="J7" s="178"/>
      <c r="K7" s="178"/>
      <c r="L7" s="178"/>
      <c r="M7" s="178"/>
      <c r="N7" s="178"/>
      <c r="O7" s="75"/>
    </row>
    <row r="8" spans="1:30" s="179" customFormat="1" ht="60" customHeight="1">
      <c r="B8" s="414"/>
      <c r="C8" s="414"/>
      <c r="D8" s="414"/>
      <c r="E8" s="414"/>
      <c r="F8" s="414"/>
      <c r="G8" s="77"/>
      <c r="H8" s="77"/>
      <c r="I8" s="77"/>
      <c r="J8" s="424"/>
      <c r="K8" s="424"/>
      <c r="L8" s="424"/>
      <c r="M8" s="424"/>
      <c r="N8" s="424"/>
      <c r="O8" s="180"/>
      <c r="W8" s="181"/>
      <c r="AA8" s="181"/>
      <c r="AB8" s="181"/>
      <c r="AC8" s="181"/>
      <c r="AD8" s="181"/>
    </row>
    <row r="9" spans="1:30" s="158" customFormat="1" ht="24.95" customHeight="1">
      <c r="B9" s="412" t="s">
        <v>1212</v>
      </c>
      <c r="C9" s="412"/>
      <c r="D9" s="412"/>
      <c r="E9" s="412"/>
      <c r="F9" s="412"/>
      <c r="G9" s="412"/>
      <c r="H9" s="153"/>
      <c r="I9" s="412" t="s">
        <v>1213</v>
      </c>
      <c r="J9" s="412"/>
      <c r="K9" s="412"/>
      <c r="L9" s="412"/>
      <c r="M9" s="412"/>
      <c r="N9" s="412"/>
      <c r="O9" s="412"/>
    </row>
    <row r="10" spans="1:30" s="142" customFormat="1" ht="24.95" customHeight="1">
      <c r="B10" s="237" t="s">
        <v>1214</v>
      </c>
      <c r="C10" s="417" t="s">
        <v>1215</v>
      </c>
      <c r="D10" s="417"/>
      <c r="E10" s="417"/>
      <c r="F10" s="417"/>
      <c r="G10" s="417"/>
      <c r="H10" s="154"/>
      <c r="I10" s="237" t="s">
        <v>1216</v>
      </c>
      <c r="J10" s="417" t="s">
        <v>1215</v>
      </c>
      <c r="K10" s="417"/>
      <c r="L10" s="417"/>
      <c r="M10" s="417"/>
      <c r="N10" s="417"/>
      <c r="T10" s="184"/>
      <c r="X10" s="184"/>
      <c r="Y10" s="184"/>
      <c r="Z10" s="184"/>
      <c r="AA10" s="184"/>
    </row>
    <row r="11" spans="1:30" s="158" customFormat="1" ht="24.95" customHeight="1">
      <c r="B11" s="148" t="s">
        <v>1198</v>
      </c>
      <c r="C11" s="155"/>
      <c r="D11" s="156"/>
      <c r="E11" s="157"/>
      <c r="F11" s="157"/>
      <c r="I11" s="148" t="s">
        <v>1198</v>
      </c>
      <c r="J11" s="155"/>
      <c r="K11" s="156"/>
      <c r="L11" s="157"/>
      <c r="M11" s="157"/>
    </row>
    <row r="12" spans="1:30" s="161" customFormat="1" ht="32.25" customHeight="1">
      <c r="B12" s="159"/>
      <c r="C12" s="418"/>
      <c r="D12" s="418"/>
      <c r="E12" s="418"/>
      <c r="F12" s="418"/>
      <c r="G12" s="418"/>
      <c r="H12" s="160"/>
      <c r="I12" s="159"/>
      <c r="J12" s="418"/>
      <c r="K12" s="418"/>
      <c r="L12" s="418"/>
      <c r="M12" s="418"/>
      <c r="N12" s="418"/>
    </row>
    <row r="13" spans="1:30" s="158" customFormat="1" ht="32.25" customHeight="1">
      <c r="B13" s="162"/>
      <c r="C13" s="419"/>
      <c r="D13" s="419"/>
      <c r="E13" s="419"/>
      <c r="F13" s="419"/>
      <c r="G13" s="419"/>
      <c r="H13" s="160"/>
      <c r="I13" s="162"/>
      <c r="J13" s="419"/>
      <c r="K13" s="419"/>
      <c r="L13" s="419"/>
      <c r="M13" s="419"/>
      <c r="N13" s="419"/>
    </row>
    <row r="14" spans="1:30" s="158" customFormat="1" ht="32.25" customHeight="1">
      <c r="B14" s="159"/>
      <c r="C14" s="418"/>
      <c r="D14" s="418"/>
      <c r="E14" s="418"/>
      <c r="F14" s="418"/>
      <c r="G14" s="418"/>
      <c r="H14" s="160"/>
      <c r="I14" s="159"/>
      <c r="J14" s="418"/>
      <c r="K14" s="418"/>
      <c r="L14" s="418"/>
      <c r="M14" s="418"/>
      <c r="N14" s="418"/>
    </row>
    <row r="15" spans="1:30" s="158" customFormat="1" ht="24.95" customHeight="1">
      <c r="B15" s="148" t="s">
        <v>1202</v>
      </c>
      <c r="C15" s="163"/>
      <c r="D15" s="164"/>
      <c r="E15" s="165"/>
      <c r="F15" s="165"/>
      <c r="G15" s="166"/>
      <c r="I15" s="148" t="s">
        <v>1202</v>
      </c>
      <c r="J15" s="238"/>
      <c r="K15" s="164"/>
      <c r="L15" s="165"/>
      <c r="M15" s="165"/>
      <c r="N15" s="166"/>
    </row>
    <row r="16" spans="1:30" s="158" customFormat="1" ht="32.25" customHeight="1">
      <c r="B16" s="159"/>
      <c r="C16" s="418"/>
      <c r="D16" s="418"/>
      <c r="E16" s="418"/>
      <c r="F16" s="418"/>
      <c r="G16" s="418"/>
      <c r="H16" s="160"/>
      <c r="I16" s="159"/>
      <c r="J16" s="418"/>
      <c r="K16" s="418"/>
      <c r="L16" s="418"/>
      <c r="M16" s="418"/>
      <c r="N16" s="418"/>
    </row>
    <row r="17" spans="2:30" s="158" customFormat="1" ht="32.25" customHeight="1">
      <c r="B17" s="162"/>
      <c r="C17" s="419"/>
      <c r="D17" s="419"/>
      <c r="E17" s="419"/>
      <c r="F17" s="419"/>
      <c r="G17" s="419"/>
      <c r="H17" s="160"/>
      <c r="I17" s="162"/>
      <c r="J17" s="419"/>
      <c r="K17" s="419"/>
      <c r="L17" s="419"/>
      <c r="M17" s="419"/>
      <c r="N17" s="419"/>
    </row>
    <row r="18" spans="2:30" s="158" customFormat="1" ht="32.25" customHeight="1">
      <c r="B18" s="159"/>
      <c r="C18" s="418"/>
      <c r="D18" s="418"/>
      <c r="E18" s="418"/>
      <c r="F18" s="418"/>
      <c r="G18" s="418"/>
      <c r="H18" s="160"/>
      <c r="I18" s="159"/>
      <c r="J18" s="418"/>
      <c r="K18" s="418"/>
      <c r="L18" s="418"/>
      <c r="M18" s="418"/>
      <c r="N18" s="418"/>
    </row>
    <row r="19" spans="2:30" ht="42.95" customHeight="1">
      <c r="B19" s="3"/>
      <c r="D19" s="3"/>
      <c r="E19" s="3"/>
      <c r="F19" s="3"/>
      <c r="G19" s="3"/>
      <c r="H19" s="167"/>
      <c r="I19" s="3"/>
      <c r="L19" s="3"/>
      <c r="U19" s="73"/>
      <c r="W19" s="3"/>
      <c r="Y19" s="73"/>
      <c r="Z19" s="73"/>
      <c r="AC19" s="3"/>
      <c r="AD19" s="3"/>
    </row>
    <row r="20" spans="2:30" ht="24.95" customHeight="1">
      <c r="B20" s="412" t="s">
        <v>1217</v>
      </c>
      <c r="C20" s="412"/>
      <c r="D20" s="412"/>
      <c r="E20" s="412"/>
      <c r="F20" s="412"/>
      <c r="G20" s="412"/>
      <c r="H20" s="3"/>
      <c r="I20" s="223"/>
      <c r="J20" s="168"/>
      <c r="L20" s="3"/>
      <c r="P20" s="73"/>
      <c r="T20" s="73"/>
      <c r="U20" s="73"/>
      <c r="V20" s="73"/>
      <c r="AA20" s="3"/>
      <c r="AB20" s="3"/>
      <c r="AC20" s="3"/>
      <c r="AD20" s="3"/>
    </row>
    <row r="21" spans="2:30" s="225" customFormat="1" ht="38.25" customHeight="1">
      <c r="B21" s="170" t="s">
        <v>1218</v>
      </c>
      <c r="C21" s="417" t="s">
        <v>1215</v>
      </c>
      <c r="D21" s="417"/>
      <c r="E21" s="417"/>
      <c r="F21" s="417"/>
      <c r="G21" s="417"/>
      <c r="H21" s="224"/>
      <c r="R21" s="154"/>
      <c r="S21" s="154"/>
      <c r="T21" s="154"/>
      <c r="U21" s="154"/>
    </row>
    <row r="22" spans="2:30" ht="24.95" customHeight="1">
      <c r="B22" s="148" t="s">
        <v>1198</v>
      </c>
      <c r="C22" s="155"/>
      <c r="D22" s="171"/>
      <c r="E22" s="171"/>
      <c r="F22" s="171"/>
      <c r="G22" s="172"/>
      <c r="H22" s="168"/>
      <c r="I22" s="3"/>
      <c r="L22" s="3"/>
      <c r="R22" s="73"/>
      <c r="S22" s="73"/>
      <c r="T22" s="73"/>
      <c r="U22" s="73"/>
      <c r="W22" s="3"/>
      <c r="AA22" s="3"/>
      <c r="AB22" s="3"/>
      <c r="AC22" s="3"/>
      <c r="AD22" s="3"/>
    </row>
    <row r="23" spans="2:30" ht="32.25" customHeight="1">
      <c r="B23" s="173"/>
      <c r="C23" s="418"/>
      <c r="D23" s="418"/>
      <c r="E23" s="418"/>
      <c r="F23" s="418"/>
      <c r="G23" s="418"/>
      <c r="H23" s="168"/>
      <c r="I23" s="3"/>
      <c r="L23" s="3"/>
      <c r="R23" s="73"/>
      <c r="S23" s="73"/>
      <c r="T23" s="73"/>
      <c r="U23" s="73"/>
      <c r="W23" s="3"/>
      <c r="AA23" s="3"/>
      <c r="AB23" s="3"/>
      <c r="AC23" s="3"/>
      <c r="AD23" s="3"/>
    </row>
    <row r="24" spans="2:30" ht="32.25" customHeight="1">
      <c r="B24" s="174"/>
      <c r="C24" s="419"/>
      <c r="D24" s="419"/>
      <c r="E24" s="419"/>
      <c r="F24" s="419"/>
      <c r="G24" s="419"/>
      <c r="H24" s="75"/>
      <c r="I24" s="3"/>
      <c r="L24" s="3"/>
      <c r="S24" s="73"/>
      <c r="X24" s="73"/>
      <c r="Y24" s="73"/>
      <c r="Z24" s="73"/>
      <c r="AA24" s="3"/>
      <c r="AB24" s="3"/>
      <c r="AC24" s="3"/>
      <c r="AD24" s="3"/>
    </row>
    <row r="25" spans="2:30" ht="32.25" customHeight="1">
      <c r="B25" s="173"/>
      <c r="C25" s="418"/>
      <c r="D25" s="418"/>
      <c r="E25" s="418"/>
      <c r="F25" s="418"/>
      <c r="G25" s="418"/>
      <c r="H25" s="3"/>
      <c r="I25" s="3"/>
      <c r="L25" s="3"/>
      <c r="S25" s="73"/>
      <c r="X25" s="73"/>
      <c r="Y25" s="73"/>
      <c r="Z25" s="73"/>
      <c r="AA25" s="3"/>
      <c r="AB25" s="3"/>
      <c r="AC25" s="3"/>
      <c r="AD25" s="3"/>
    </row>
    <row r="26" spans="2:30" ht="24.95" customHeight="1">
      <c r="B26" s="148" t="s">
        <v>1202</v>
      </c>
      <c r="C26" s="155"/>
      <c r="D26" s="175"/>
      <c r="E26" s="175"/>
      <c r="F26" s="175"/>
      <c r="G26" s="176"/>
      <c r="H26" s="3"/>
      <c r="I26" s="3"/>
      <c r="L26" s="3"/>
      <c r="S26" s="73"/>
      <c r="X26" s="73"/>
      <c r="Y26" s="73"/>
      <c r="Z26" s="73"/>
      <c r="AA26" s="3"/>
      <c r="AB26" s="3"/>
      <c r="AC26" s="3"/>
      <c r="AD26" s="3"/>
    </row>
    <row r="27" spans="2:30" ht="32.25" customHeight="1">
      <c r="B27" s="230"/>
      <c r="C27" s="418"/>
      <c r="D27" s="418"/>
      <c r="E27" s="418"/>
      <c r="F27" s="418"/>
      <c r="G27" s="418"/>
      <c r="H27" s="3"/>
      <c r="I27" s="3"/>
      <c r="L27" s="3"/>
      <c r="S27" s="73"/>
      <c r="X27" s="73"/>
      <c r="Y27" s="73"/>
      <c r="Z27" s="73"/>
      <c r="AA27" s="3"/>
      <c r="AB27" s="3"/>
      <c r="AC27" s="3"/>
      <c r="AD27" s="3"/>
    </row>
    <row r="28" spans="2:30" ht="32.25" customHeight="1">
      <c r="B28" s="174"/>
      <c r="C28" s="419"/>
      <c r="D28" s="419"/>
      <c r="E28" s="419"/>
      <c r="F28" s="419"/>
      <c r="G28" s="419"/>
      <c r="H28" s="3"/>
      <c r="I28" s="3"/>
      <c r="L28" s="3"/>
      <c r="S28" s="73"/>
      <c r="X28" s="73"/>
      <c r="Y28" s="73"/>
      <c r="Z28" s="73"/>
      <c r="AA28" s="3"/>
      <c r="AB28" s="3"/>
      <c r="AC28" s="3"/>
      <c r="AD28" s="3"/>
    </row>
    <row r="29" spans="2:30" ht="32.25" customHeight="1">
      <c r="B29" s="173"/>
      <c r="C29" s="418"/>
      <c r="D29" s="418"/>
      <c r="E29" s="418"/>
      <c r="F29" s="418"/>
      <c r="G29" s="418"/>
      <c r="H29" s="3"/>
      <c r="I29" s="3"/>
      <c r="L29" s="3"/>
      <c r="T29" s="73"/>
      <c r="W29" s="3"/>
      <c r="X29" s="73"/>
      <c r="Y29" s="73"/>
      <c r="Z29" s="73"/>
      <c r="AB29" s="3"/>
      <c r="AC29" s="3"/>
      <c r="AD29" s="3"/>
    </row>
    <row r="30" spans="2:30" ht="24.95" customHeight="1">
      <c r="B30" s="177" t="s">
        <v>1219</v>
      </c>
      <c r="C30" s="75"/>
      <c r="D30" s="74"/>
      <c r="E30" s="74"/>
      <c r="F30" s="74"/>
      <c r="G30" s="76"/>
      <c r="H30" s="76"/>
      <c r="I30" s="3"/>
      <c r="L30" s="3"/>
      <c r="U30" s="73"/>
      <c r="W30" s="3"/>
      <c r="Y30" s="73"/>
      <c r="Z30" s="73"/>
      <c r="AC30" s="3"/>
      <c r="AD30" s="3"/>
    </row>
    <row r="31" spans="2:30" ht="24.95" customHeight="1">
      <c r="B31" s="3"/>
      <c r="D31" s="3"/>
      <c r="E31" s="3"/>
      <c r="F31" s="3"/>
      <c r="G31" s="3"/>
      <c r="H31" s="3"/>
      <c r="I31" s="76"/>
      <c r="J31" s="75"/>
      <c r="K31" s="75"/>
      <c r="L31" s="74"/>
      <c r="M31" s="75"/>
      <c r="N31" s="75"/>
      <c r="O31" s="75"/>
      <c r="U31" s="73"/>
      <c r="W31" s="3"/>
      <c r="Y31" s="73"/>
      <c r="Z31" s="73"/>
      <c r="AC31" s="3"/>
      <c r="AD31" s="3"/>
    </row>
    <row r="32" spans="2:30" ht="18" customHeight="1">
      <c r="B32" s="3"/>
      <c r="D32" s="3"/>
      <c r="E32" s="3"/>
      <c r="F32" s="3"/>
      <c r="G32" s="3"/>
      <c r="H32" s="3"/>
      <c r="I32" s="76"/>
      <c r="J32" s="75"/>
      <c r="K32" s="75"/>
      <c r="L32" s="74"/>
      <c r="M32" s="75"/>
      <c r="N32" s="75"/>
      <c r="O32" s="75"/>
      <c r="U32" s="73"/>
      <c r="W32" s="3"/>
      <c r="Y32" s="73"/>
      <c r="Z32" s="73"/>
      <c r="AC32" s="3"/>
      <c r="AD32" s="3"/>
    </row>
    <row r="33" spans="2:30" ht="30" customHeight="1">
      <c r="B33" s="3"/>
      <c r="D33" s="3"/>
      <c r="E33" s="3"/>
      <c r="F33" s="3"/>
      <c r="G33" s="3"/>
      <c r="H33" s="3"/>
      <c r="I33" s="76"/>
      <c r="J33" s="75"/>
      <c r="K33" s="75"/>
      <c r="L33" s="74"/>
      <c r="M33" s="75"/>
      <c r="N33" s="75"/>
      <c r="O33" s="75"/>
      <c r="U33" s="73"/>
      <c r="W33" s="3"/>
      <c r="Y33" s="73"/>
      <c r="Z33" s="73"/>
      <c r="AC33" s="3"/>
      <c r="AD33" s="3"/>
    </row>
    <row r="34" spans="2:30" ht="30" customHeight="1">
      <c r="B34" s="3"/>
      <c r="D34" s="3"/>
      <c r="E34" s="3"/>
      <c r="F34" s="3"/>
      <c r="G34" s="3"/>
      <c r="H34" s="3"/>
      <c r="I34" s="76"/>
      <c r="J34" s="75"/>
      <c r="K34" s="75"/>
      <c r="L34" s="74"/>
      <c r="M34" s="75"/>
      <c r="N34" s="75"/>
      <c r="O34" s="75"/>
      <c r="U34" s="73"/>
      <c r="W34" s="3"/>
      <c r="Y34" s="73"/>
      <c r="Z34" s="73"/>
      <c r="AC34" s="3"/>
      <c r="AD34" s="3"/>
    </row>
    <row r="35" spans="2:30" ht="30" customHeight="1">
      <c r="B35" s="3"/>
      <c r="D35" s="3"/>
      <c r="E35" s="3"/>
      <c r="F35" s="3"/>
      <c r="G35" s="3"/>
      <c r="H35" s="3"/>
      <c r="I35" s="76"/>
      <c r="J35" s="75"/>
      <c r="K35" s="75"/>
      <c r="L35" s="74"/>
      <c r="M35" s="75"/>
      <c r="N35" s="75"/>
      <c r="O35" s="75"/>
      <c r="U35" s="73"/>
      <c r="W35" s="3"/>
      <c r="Y35" s="73"/>
      <c r="Z35" s="73"/>
      <c r="AC35" s="3"/>
      <c r="AD35" s="3"/>
    </row>
    <row r="36" spans="2:30" ht="21" customHeight="1">
      <c r="B36" s="3"/>
      <c r="D36" s="3"/>
      <c r="E36" s="3"/>
      <c r="F36" s="3"/>
      <c r="G36" s="3"/>
      <c r="H36" s="3"/>
      <c r="I36" s="76"/>
      <c r="J36" s="75"/>
      <c r="K36" s="75"/>
      <c r="L36" s="74"/>
      <c r="M36" s="75"/>
      <c r="N36" s="75"/>
      <c r="O36" s="75"/>
    </row>
    <row r="37" spans="2:30" ht="30" customHeight="1">
      <c r="B37" s="3"/>
      <c r="D37" s="3"/>
      <c r="E37" s="3"/>
      <c r="F37" s="3"/>
      <c r="G37" s="3"/>
      <c r="H37" s="3"/>
      <c r="I37" s="76"/>
      <c r="J37" s="75"/>
      <c r="K37" s="75"/>
      <c r="L37" s="74"/>
      <c r="M37" s="75"/>
      <c r="N37" s="75"/>
      <c r="O37" s="75"/>
    </row>
    <row r="38" spans="2:30" ht="30" customHeight="1">
      <c r="B38" s="3"/>
      <c r="D38" s="3"/>
      <c r="E38" s="3"/>
      <c r="F38" s="3"/>
      <c r="G38" s="3"/>
      <c r="H38" s="3"/>
      <c r="I38" s="76"/>
      <c r="J38" s="75"/>
      <c r="K38" s="75"/>
      <c r="L38" s="74"/>
      <c r="M38" s="75"/>
      <c r="N38" s="75"/>
      <c r="O38" s="75"/>
    </row>
    <row r="39" spans="2:30" ht="30" customHeight="1">
      <c r="B39" s="3"/>
      <c r="D39" s="3"/>
      <c r="E39" s="3"/>
      <c r="F39" s="3"/>
      <c r="G39" s="3"/>
      <c r="H39" s="3"/>
      <c r="I39" s="76"/>
      <c r="J39" s="75"/>
      <c r="K39" s="75"/>
      <c r="L39" s="74"/>
      <c r="M39" s="75"/>
      <c r="N39" s="75"/>
      <c r="O39" s="75"/>
    </row>
    <row r="40" spans="2:30" ht="25.5" customHeight="1">
      <c r="B40" s="3"/>
      <c r="D40" s="3"/>
      <c r="E40" s="3"/>
      <c r="F40" s="3"/>
      <c r="G40" s="72"/>
      <c r="H40" s="76"/>
      <c r="I40" s="76"/>
      <c r="J40" s="75"/>
      <c r="K40" s="75"/>
      <c r="L40" s="74"/>
      <c r="M40" s="75"/>
      <c r="N40" s="75"/>
      <c r="O40" s="75"/>
    </row>
    <row r="41" spans="2:30">
      <c r="B41" s="3"/>
      <c r="D41" s="3"/>
      <c r="E41" s="3"/>
      <c r="F41" s="3"/>
      <c r="G41" s="3"/>
      <c r="H41" s="3"/>
      <c r="I41" s="76"/>
      <c r="J41" s="75"/>
      <c r="K41" s="75"/>
      <c r="L41" s="74"/>
      <c r="M41" s="75"/>
      <c r="N41" s="75"/>
      <c r="O41" s="75"/>
    </row>
    <row r="42" spans="2:30" ht="34.5" customHeight="1">
      <c r="B42" s="3"/>
      <c r="D42" s="3"/>
      <c r="E42" s="3"/>
      <c r="F42" s="3"/>
      <c r="G42" s="3"/>
      <c r="H42" s="3"/>
      <c r="I42" s="76"/>
      <c r="J42" s="75"/>
      <c r="K42" s="75"/>
      <c r="L42" s="74"/>
      <c r="M42" s="75"/>
      <c r="N42" s="75"/>
      <c r="O42" s="75"/>
    </row>
    <row r="43" spans="2:30">
      <c r="B43" s="3"/>
      <c r="D43" s="3"/>
      <c r="E43" s="3"/>
      <c r="F43" s="3"/>
      <c r="G43" s="3"/>
      <c r="H43" s="3"/>
      <c r="I43" s="76"/>
      <c r="J43" s="75"/>
      <c r="K43" s="75"/>
      <c r="L43" s="74"/>
      <c r="M43" s="75"/>
      <c r="N43" s="75"/>
      <c r="O43" s="75"/>
    </row>
    <row r="44" spans="2:30" ht="30" customHeight="1">
      <c r="B44" s="3"/>
      <c r="D44" s="3"/>
      <c r="E44" s="3"/>
      <c r="F44" s="3"/>
      <c r="G44" s="3"/>
      <c r="H44" s="3"/>
      <c r="I44" s="76"/>
      <c r="J44" s="75"/>
      <c r="K44" s="75"/>
      <c r="L44" s="74"/>
      <c r="M44" s="75"/>
      <c r="N44" s="75"/>
      <c r="O44" s="75"/>
    </row>
    <row r="45" spans="2:30" ht="30" customHeight="1">
      <c r="B45" s="3"/>
      <c r="D45" s="3"/>
      <c r="E45" s="3"/>
      <c r="F45" s="3"/>
      <c r="G45" s="3"/>
      <c r="H45" s="3"/>
      <c r="I45" s="76"/>
      <c r="J45" s="75"/>
      <c r="K45" s="75"/>
      <c r="L45" s="74"/>
      <c r="M45" s="75"/>
      <c r="N45" s="75"/>
      <c r="O45" s="75"/>
    </row>
    <row r="46" spans="2:30" ht="30" customHeight="1">
      <c r="B46" s="3"/>
      <c r="D46" s="3"/>
      <c r="E46" s="3"/>
      <c r="F46" s="3"/>
      <c r="G46" s="3"/>
      <c r="H46" s="3"/>
      <c r="I46" s="76"/>
      <c r="J46" s="75"/>
      <c r="K46" s="75"/>
      <c r="L46" s="74"/>
      <c r="M46" s="75"/>
      <c r="N46" s="75"/>
      <c r="O46" s="75"/>
    </row>
    <row r="47" spans="2:30">
      <c r="B47" s="3"/>
      <c r="D47" s="3"/>
      <c r="E47" s="3"/>
      <c r="F47" s="3"/>
      <c r="G47" s="3"/>
      <c r="H47" s="3"/>
      <c r="I47" s="76"/>
      <c r="J47" s="75"/>
      <c r="K47" s="75"/>
      <c r="L47" s="74"/>
      <c r="M47" s="75"/>
      <c r="N47" s="75"/>
      <c r="O47" s="75"/>
    </row>
    <row r="48" spans="2:30" ht="30" customHeight="1">
      <c r="B48" s="3"/>
      <c r="D48" s="3"/>
      <c r="E48" s="3"/>
      <c r="F48" s="3"/>
      <c r="G48" s="3"/>
      <c r="H48" s="3"/>
      <c r="I48" s="76"/>
      <c r="J48" s="75"/>
      <c r="K48" s="75"/>
      <c r="L48" s="74"/>
      <c r="M48" s="75"/>
      <c r="N48" s="75"/>
      <c r="O48" s="75"/>
    </row>
    <row r="49" spans="2:15" ht="30" customHeight="1">
      <c r="B49" s="3"/>
      <c r="D49" s="3"/>
      <c r="E49" s="3"/>
      <c r="F49" s="3"/>
      <c r="G49" s="3"/>
      <c r="H49" s="3"/>
      <c r="I49" s="76"/>
      <c r="J49" s="75"/>
      <c r="K49" s="75"/>
      <c r="L49" s="74"/>
      <c r="M49" s="75"/>
      <c r="N49" s="75"/>
      <c r="O49" s="75"/>
    </row>
    <row r="50" spans="2:15" ht="30" customHeight="1">
      <c r="B50" s="3"/>
      <c r="D50" s="3"/>
      <c r="E50" s="3"/>
      <c r="F50" s="3"/>
      <c r="G50" s="3"/>
      <c r="H50" s="3"/>
      <c r="I50" s="76"/>
      <c r="J50" s="75"/>
      <c r="K50" s="75"/>
      <c r="L50" s="74"/>
      <c r="M50" s="75"/>
      <c r="N50" s="75"/>
      <c r="O50" s="75"/>
    </row>
    <row r="51" spans="2:15">
      <c r="B51" s="3"/>
      <c r="D51" s="3"/>
      <c r="E51" s="3"/>
      <c r="F51" s="3"/>
      <c r="G51" s="3"/>
      <c r="H51" s="3"/>
      <c r="I51" s="76"/>
      <c r="J51" s="75"/>
      <c r="K51" s="75"/>
      <c r="L51" s="74"/>
      <c r="M51" s="75"/>
      <c r="N51" s="75"/>
      <c r="O51" s="75"/>
    </row>
    <row r="52" spans="2:15">
      <c r="B52" s="74"/>
      <c r="C52" s="75"/>
      <c r="D52" s="74"/>
      <c r="E52" s="74"/>
      <c r="F52" s="74"/>
      <c r="G52" s="76"/>
      <c r="H52" s="76"/>
      <c r="I52" s="76"/>
      <c r="J52" s="75"/>
      <c r="K52" s="75"/>
      <c r="L52" s="74"/>
      <c r="M52" s="75"/>
      <c r="N52" s="75"/>
      <c r="O52" s="75"/>
    </row>
    <row r="53" spans="2:15">
      <c r="B53" s="74"/>
      <c r="C53" s="75"/>
      <c r="D53" s="74"/>
      <c r="E53" s="74"/>
      <c r="F53" s="74"/>
      <c r="G53" s="76"/>
      <c r="H53" s="76"/>
      <c r="I53" s="76"/>
      <c r="J53" s="75"/>
      <c r="K53" s="75"/>
      <c r="L53" s="74"/>
      <c r="M53" s="75"/>
      <c r="N53" s="75"/>
      <c r="O53" s="75"/>
    </row>
    <row r="54" spans="2:15">
      <c r="B54" s="74"/>
      <c r="C54" s="75"/>
      <c r="D54" s="74"/>
      <c r="E54" s="74"/>
      <c r="F54" s="74"/>
      <c r="G54" s="76"/>
      <c r="H54" s="76"/>
      <c r="I54" s="76"/>
      <c r="J54" s="75"/>
      <c r="K54" s="75"/>
      <c r="L54" s="74"/>
      <c r="M54" s="75"/>
      <c r="N54" s="75"/>
      <c r="O54" s="75"/>
    </row>
    <row r="55" spans="2:15">
      <c r="B55" s="74"/>
      <c r="C55" s="75"/>
      <c r="D55" s="74"/>
      <c r="E55" s="74"/>
      <c r="F55" s="74"/>
      <c r="G55" s="76"/>
      <c r="H55" s="76"/>
      <c r="I55" s="76"/>
      <c r="J55" s="75"/>
      <c r="K55" s="75"/>
      <c r="L55" s="74"/>
      <c r="M55" s="75"/>
      <c r="N55" s="75"/>
      <c r="O55" s="75"/>
    </row>
    <row r="56" spans="2:15">
      <c r="B56" s="74"/>
      <c r="C56" s="75"/>
      <c r="D56" s="74"/>
      <c r="E56" s="74"/>
      <c r="F56" s="74"/>
      <c r="G56" s="76"/>
      <c r="H56" s="76"/>
      <c r="I56" s="76"/>
      <c r="J56" s="75"/>
      <c r="K56" s="75"/>
      <c r="L56" s="74"/>
      <c r="M56" s="75"/>
      <c r="N56" s="75"/>
      <c r="O56" s="75"/>
    </row>
    <row r="57" spans="2:15">
      <c r="B57" s="74"/>
      <c r="C57" s="75"/>
      <c r="D57" s="74"/>
      <c r="E57" s="74"/>
      <c r="F57" s="74"/>
      <c r="G57" s="76"/>
      <c r="H57" s="76"/>
      <c r="I57" s="76"/>
      <c r="J57" s="75"/>
      <c r="K57" s="75"/>
      <c r="L57" s="74"/>
      <c r="M57" s="75"/>
      <c r="N57" s="75"/>
      <c r="O57" s="75"/>
    </row>
    <row r="58" spans="2:15">
      <c r="B58" s="74"/>
      <c r="C58" s="75"/>
      <c r="D58" s="74"/>
      <c r="E58" s="74"/>
      <c r="F58" s="74"/>
      <c r="G58" s="76"/>
      <c r="H58" s="76"/>
      <c r="I58" s="76"/>
      <c r="J58" s="75"/>
      <c r="K58" s="75"/>
      <c r="L58" s="74"/>
      <c r="M58" s="75"/>
      <c r="N58" s="75"/>
      <c r="O58" s="75"/>
    </row>
    <row r="59" spans="2:15">
      <c r="B59" s="74"/>
      <c r="C59" s="75"/>
      <c r="D59" s="74"/>
      <c r="E59" s="74"/>
      <c r="F59" s="74"/>
      <c r="G59" s="76"/>
      <c r="H59" s="76"/>
      <c r="I59" s="76"/>
      <c r="J59" s="75"/>
      <c r="K59" s="75"/>
      <c r="L59" s="74"/>
      <c r="M59" s="75"/>
      <c r="N59" s="75"/>
      <c r="O59" s="75"/>
    </row>
    <row r="60" spans="2:15">
      <c r="B60" s="74"/>
      <c r="C60" s="75"/>
      <c r="D60" s="74"/>
      <c r="E60" s="74"/>
      <c r="F60" s="74"/>
      <c r="G60" s="76"/>
      <c r="H60" s="76"/>
      <c r="I60" s="76"/>
      <c r="J60" s="75"/>
      <c r="K60" s="75"/>
      <c r="L60" s="74"/>
      <c r="M60" s="75"/>
      <c r="N60" s="75"/>
      <c r="O60" s="75"/>
    </row>
    <row r="61" spans="2:15">
      <c r="B61" s="74"/>
      <c r="C61" s="75"/>
      <c r="D61" s="74"/>
      <c r="E61" s="74"/>
      <c r="F61" s="74"/>
      <c r="G61" s="76"/>
      <c r="H61" s="76"/>
      <c r="I61" s="76"/>
      <c r="J61" s="75"/>
      <c r="K61" s="75"/>
      <c r="L61" s="74"/>
      <c r="M61" s="75"/>
      <c r="N61" s="75"/>
      <c r="O61" s="75"/>
    </row>
    <row r="62" spans="2:15">
      <c r="B62" s="74"/>
      <c r="C62" s="75"/>
      <c r="D62" s="74"/>
      <c r="E62" s="74"/>
      <c r="F62" s="74"/>
      <c r="G62" s="76"/>
      <c r="H62" s="76"/>
      <c r="I62" s="76"/>
      <c r="J62" s="75"/>
      <c r="K62" s="75"/>
      <c r="L62" s="74"/>
      <c r="M62" s="75"/>
      <c r="N62" s="75"/>
      <c r="O62" s="75"/>
    </row>
    <row r="63" spans="2:15">
      <c r="B63" s="74"/>
      <c r="C63" s="75"/>
      <c r="D63" s="74"/>
      <c r="E63" s="74"/>
      <c r="F63" s="74"/>
      <c r="G63" s="76"/>
      <c r="H63" s="76"/>
      <c r="I63" s="76"/>
      <c r="J63" s="75"/>
      <c r="K63" s="75"/>
      <c r="L63" s="74"/>
      <c r="M63" s="75"/>
      <c r="N63" s="75"/>
      <c r="O63" s="75"/>
    </row>
    <row r="64" spans="2:15">
      <c r="B64" s="74"/>
      <c r="C64" s="75"/>
      <c r="D64" s="74"/>
      <c r="E64" s="74"/>
      <c r="F64" s="74"/>
      <c r="G64" s="76"/>
      <c r="H64" s="76"/>
      <c r="I64" s="76"/>
      <c r="J64" s="75"/>
      <c r="K64" s="75"/>
      <c r="L64" s="74"/>
      <c r="M64" s="75"/>
      <c r="N64" s="75"/>
      <c r="O64" s="75"/>
    </row>
    <row r="65" spans="2:15">
      <c r="B65" s="74"/>
      <c r="C65" s="75"/>
      <c r="D65" s="74"/>
      <c r="E65" s="74"/>
      <c r="F65" s="74"/>
      <c r="G65" s="76"/>
      <c r="H65" s="76"/>
      <c r="I65" s="76"/>
      <c r="J65" s="75"/>
      <c r="K65" s="75"/>
      <c r="L65" s="74"/>
      <c r="M65" s="75"/>
      <c r="N65" s="75"/>
      <c r="O65" s="75"/>
    </row>
    <row r="66" spans="2:15">
      <c r="B66" s="74"/>
      <c r="C66" s="75"/>
      <c r="D66" s="74"/>
      <c r="E66" s="74"/>
      <c r="F66" s="74"/>
      <c r="G66" s="76"/>
      <c r="H66" s="76"/>
      <c r="I66" s="76"/>
      <c r="J66" s="75"/>
      <c r="K66" s="75"/>
      <c r="L66" s="74"/>
      <c r="M66" s="75"/>
      <c r="N66" s="75"/>
      <c r="O66" s="75"/>
    </row>
    <row r="67" spans="2:15">
      <c r="B67" s="74"/>
      <c r="C67" s="75"/>
      <c r="D67" s="74"/>
      <c r="E67" s="74"/>
      <c r="F67" s="74"/>
      <c r="G67" s="76"/>
      <c r="H67" s="76"/>
      <c r="I67" s="76"/>
      <c r="J67" s="75"/>
      <c r="K67" s="75"/>
      <c r="L67" s="74"/>
      <c r="M67" s="75"/>
      <c r="N67" s="75"/>
      <c r="O67" s="75"/>
    </row>
    <row r="68" spans="2:15">
      <c r="B68" s="74"/>
      <c r="C68" s="75"/>
      <c r="D68" s="74"/>
      <c r="E68" s="74"/>
      <c r="F68" s="74"/>
      <c r="G68" s="76"/>
      <c r="H68" s="76"/>
      <c r="I68" s="76"/>
      <c r="J68" s="75"/>
      <c r="K68" s="75"/>
      <c r="L68" s="74"/>
      <c r="M68" s="75"/>
      <c r="N68" s="75"/>
      <c r="O68" s="75"/>
    </row>
    <row r="69" spans="2:15">
      <c r="B69" s="74"/>
      <c r="C69" s="75"/>
      <c r="D69" s="74"/>
      <c r="E69" s="74"/>
      <c r="F69" s="74"/>
      <c r="G69" s="76"/>
      <c r="H69" s="76"/>
      <c r="I69" s="76"/>
      <c r="J69" s="75"/>
      <c r="K69" s="75"/>
      <c r="L69" s="74"/>
      <c r="M69" s="75"/>
      <c r="N69" s="75"/>
      <c r="O69" s="75"/>
    </row>
    <row r="70" spans="2:15">
      <c r="B70" s="74"/>
      <c r="C70" s="75"/>
      <c r="D70" s="74"/>
      <c r="E70" s="74"/>
      <c r="F70" s="74"/>
      <c r="G70" s="76"/>
      <c r="H70" s="76"/>
      <c r="I70" s="76"/>
      <c r="J70" s="75"/>
      <c r="K70" s="75"/>
      <c r="L70" s="74"/>
      <c r="M70" s="75"/>
      <c r="N70" s="75"/>
      <c r="O70" s="75"/>
    </row>
    <row r="71" spans="2:15">
      <c r="B71" s="74"/>
      <c r="C71" s="75"/>
      <c r="D71" s="74"/>
      <c r="E71" s="74"/>
      <c r="F71" s="74"/>
      <c r="G71" s="76"/>
      <c r="H71" s="76"/>
      <c r="I71" s="76"/>
      <c r="J71" s="75"/>
      <c r="K71" s="75"/>
      <c r="L71" s="74"/>
      <c r="M71" s="75"/>
      <c r="N71" s="75"/>
      <c r="O71" s="75"/>
    </row>
    <row r="72" spans="2:15">
      <c r="B72" s="74"/>
      <c r="C72" s="75"/>
      <c r="D72" s="74"/>
      <c r="E72" s="74"/>
      <c r="F72" s="74"/>
      <c r="G72" s="76"/>
      <c r="H72" s="76"/>
      <c r="I72" s="76"/>
      <c r="J72" s="75"/>
      <c r="K72" s="75"/>
      <c r="L72" s="74"/>
      <c r="M72" s="75"/>
      <c r="N72" s="75"/>
      <c r="O72" s="75"/>
    </row>
    <row r="73" spans="2:15">
      <c r="B73" s="74"/>
      <c r="C73" s="75"/>
      <c r="D73" s="74"/>
      <c r="E73" s="74"/>
      <c r="F73" s="74"/>
      <c r="G73" s="76"/>
      <c r="H73" s="76"/>
      <c r="I73" s="76"/>
      <c r="J73" s="75"/>
      <c r="K73" s="75"/>
      <c r="L73" s="74"/>
      <c r="M73" s="75"/>
      <c r="N73" s="75"/>
      <c r="O73" s="75"/>
    </row>
    <row r="74" spans="2:15">
      <c r="B74" s="74"/>
      <c r="C74" s="75"/>
      <c r="D74" s="74"/>
      <c r="E74" s="74"/>
      <c r="F74" s="74"/>
      <c r="G74" s="76"/>
      <c r="H74" s="76"/>
      <c r="I74" s="76"/>
      <c r="J74" s="75"/>
      <c r="K74" s="75"/>
      <c r="L74" s="74"/>
      <c r="M74" s="75"/>
      <c r="N74" s="75"/>
      <c r="O74" s="75"/>
    </row>
    <row r="75" spans="2:15">
      <c r="B75" s="74"/>
      <c r="C75" s="75"/>
      <c r="D75" s="74"/>
      <c r="E75" s="74"/>
      <c r="F75" s="74"/>
      <c r="G75" s="76"/>
      <c r="H75" s="76"/>
      <c r="I75" s="76"/>
      <c r="J75" s="75"/>
      <c r="K75" s="75"/>
      <c r="L75" s="74"/>
      <c r="M75" s="75"/>
      <c r="N75" s="75"/>
      <c r="O75" s="75"/>
    </row>
    <row r="76" spans="2:15">
      <c r="B76" s="74"/>
      <c r="C76" s="75"/>
      <c r="D76" s="74"/>
      <c r="E76" s="74"/>
      <c r="F76" s="74"/>
      <c r="G76" s="76"/>
      <c r="H76" s="76"/>
      <c r="I76" s="76"/>
      <c r="J76" s="75"/>
      <c r="K76" s="75"/>
      <c r="L76" s="74"/>
      <c r="M76" s="75"/>
      <c r="N76" s="75"/>
      <c r="O76" s="75"/>
    </row>
    <row r="77" spans="2:15">
      <c r="B77" s="74"/>
      <c r="C77" s="75"/>
      <c r="D77" s="74"/>
      <c r="E77" s="74"/>
      <c r="F77" s="74"/>
      <c r="G77" s="76"/>
      <c r="H77" s="76"/>
      <c r="I77" s="76"/>
      <c r="J77" s="75"/>
      <c r="K77" s="75"/>
      <c r="L77" s="74"/>
      <c r="M77" s="75"/>
      <c r="N77" s="75"/>
      <c r="O77" s="75"/>
    </row>
    <row r="78" spans="2:15">
      <c r="B78" s="74"/>
      <c r="C78" s="75"/>
      <c r="D78" s="74"/>
      <c r="E78" s="74"/>
      <c r="F78" s="74"/>
      <c r="G78" s="76"/>
      <c r="H78" s="76"/>
      <c r="I78" s="76"/>
      <c r="J78" s="75"/>
      <c r="K78" s="75"/>
      <c r="L78" s="74"/>
      <c r="M78" s="75"/>
      <c r="N78" s="75"/>
      <c r="O78" s="75"/>
    </row>
    <row r="79" spans="2:15">
      <c r="B79" s="74"/>
      <c r="C79" s="75"/>
      <c r="D79" s="74"/>
      <c r="E79" s="74"/>
      <c r="F79" s="74"/>
      <c r="G79" s="76"/>
      <c r="H79" s="76"/>
      <c r="I79" s="76"/>
      <c r="J79" s="75"/>
      <c r="K79" s="75"/>
      <c r="L79" s="74"/>
      <c r="M79" s="75"/>
      <c r="N79" s="75"/>
      <c r="O79" s="75"/>
    </row>
    <row r="80" spans="2:15">
      <c r="B80" s="74"/>
      <c r="C80" s="75"/>
      <c r="D80" s="74"/>
      <c r="E80" s="74"/>
      <c r="F80" s="74"/>
      <c r="G80" s="76"/>
      <c r="H80" s="76"/>
      <c r="I80" s="76"/>
      <c r="J80" s="75"/>
      <c r="K80" s="75"/>
      <c r="L80" s="74"/>
      <c r="M80" s="75"/>
      <c r="N80" s="75"/>
      <c r="O80" s="75"/>
    </row>
    <row r="81" spans="2:15">
      <c r="B81" s="74"/>
      <c r="C81" s="75"/>
      <c r="D81" s="74"/>
      <c r="E81" s="74"/>
      <c r="F81" s="74"/>
      <c r="G81" s="76"/>
      <c r="H81" s="76"/>
      <c r="I81" s="76"/>
      <c r="J81" s="75"/>
      <c r="K81" s="75"/>
      <c r="L81" s="74"/>
      <c r="M81" s="75"/>
      <c r="N81" s="75"/>
      <c r="O81" s="75"/>
    </row>
    <row r="82" spans="2:15">
      <c r="B82" s="74"/>
      <c r="C82" s="75"/>
      <c r="D82" s="74"/>
      <c r="E82" s="74"/>
      <c r="F82" s="74"/>
      <c r="G82" s="76"/>
      <c r="H82" s="76"/>
      <c r="I82" s="76"/>
      <c r="J82" s="75"/>
      <c r="K82" s="75"/>
      <c r="L82" s="74"/>
      <c r="M82" s="75"/>
      <c r="N82" s="75"/>
      <c r="O82" s="75"/>
    </row>
    <row r="83" spans="2:15">
      <c r="B83" s="74"/>
      <c r="C83" s="75"/>
      <c r="D83" s="74"/>
      <c r="E83" s="74"/>
      <c r="F83" s="74"/>
      <c r="G83" s="76"/>
      <c r="H83" s="76"/>
      <c r="I83" s="76"/>
      <c r="J83" s="75"/>
      <c r="K83" s="75"/>
      <c r="L83" s="74"/>
      <c r="M83" s="75"/>
      <c r="N83" s="75"/>
      <c r="O83" s="75"/>
    </row>
    <row r="84" spans="2:15">
      <c r="B84" s="74"/>
      <c r="C84" s="75"/>
      <c r="D84" s="74"/>
      <c r="E84" s="74"/>
      <c r="F84" s="74"/>
      <c r="G84" s="76"/>
      <c r="H84" s="76"/>
      <c r="I84" s="76"/>
      <c r="J84" s="75"/>
      <c r="K84" s="75"/>
      <c r="L84" s="74"/>
      <c r="M84" s="75"/>
      <c r="N84" s="75"/>
      <c r="O84" s="75"/>
    </row>
    <row r="85" spans="2:15">
      <c r="B85" s="74"/>
      <c r="C85" s="75"/>
      <c r="D85" s="74"/>
      <c r="E85" s="74"/>
      <c r="F85" s="74"/>
      <c r="G85" s="76"/>
      <c r="H85" s="76"/>
      <c r="I85" s="76"/>
      <c r="J85" s="75"/>
      <c r="K85" s="75"/>
      <c r="L85" s="74"/>
      <c r="M85" s="75"/>
      <c r="N85" s="75"/>
      <c r="O85" s="75"/>
    </row>
    <row r="86" spans="2:15">
      <c r="B86" s="74"/>
      <c r="C86" s="75"/>
      <c r="D86" s="74"/>
      <c r="E86" s="74"/>
      <c r="F86" s="74"/>
      <c r="G86" s="76"/>
      <c r="H86" s="76"/>
      <c r="I86" s="76"/>
      <c r="J86" s="75"/>
      <c r="K86" s="75"/>
      <c r="L86" s="74"/>
      <c r="M86" s="75"/>
      <c r="N86" s="75"/>
      <c r="O86" s="75"/>
    </row>
    <row r="87" spans="2:15">
      <c r="B87" s="74"/>
      <c r="C87" s="75"/>
      <c r="D87" s="74"/>
      <c r="E87" s="74"/>
      <c r="F87" s="74"/>
      <c r="G87" s="76"/>
      <c r="H87" s="76"/>
      <c r="I87" s="76"/>
      <c r="J87" s="75"/>
      <c r="K87" s="75"/>
      <c r="L87" s="74"/>
      <c r="M87" s="75"/>
      <c r="N87" s="75"/>
      <c r="O87" s="75"/>
    </row>
    <row r="88" spans="2:15">
      <c r="B88" s="74"/>
      <c r="C88" s="75"/>
      <c r="D88" s="74"/>
      <c r="E88" s="74"/>
      <c r="F88" s="74"/>
      <c r="G88" s="76"/>
      <c r="H88" s="76"/>
      <c r="I88" s="76"/>
      <c r="J88" s="75"/>
      <c r="K88" s="75"/>
      <c r="L88" s="74"/>
      <c r="M88" s="75"/>
      <c r="N88" s="75"/>
      <c r="O88" s="75"/>
    </row>
    <row r="89" spans="2:15">
      <c r="B89" s="74"/>
      <c r="C89" s="75"/>
      <c r="D89" s="74"/>
      <c r="E89" s="74"/>
      <c r="F89" s="74"/>
      <c r="G89" s="76"/>
      <c r="H89" s="76"/>
      <c r="I89" s="76"/>
      <c r="J89" s="75"/>
      <c r="K89" s="75"/>
      <c r="L89" s="74"/>
      <c r="M89" s="75"/>
      <c r="N89" s="75"/>
      <c r="O89" s="75"/>
    </row>
    <row r="90" spans="2:15">
      <c r="B90" s="74"/>
      <c r="C90" s="75"/>
      <c r="D90" s="74"/>
      <c r="E90" s="74"/>
      <c r="F90" s="74"/>
      <c r="G90" s="76"/>
      <c r="H90" s="76"/>
      <c r="I90" s="76"/>
      <c r="J90" s="75"/>
      <c r="K90" s="75"/>
      <c r="L90" s="74"/>
      <c r="M90" s="75"/>
      <c r="N90" s="75"/>
      <c r="O90" s="75"/>
    </row>
    <row r="91" spans="2:15">
      <c r="B91" s="74"/>
      <c r="C91" s="75"/>
      <c r="D91" s="74"/>
      <c r="E91" s="74"/>
      <c r="F91" s="74"/>
      <c r="G91" s="76"/>
      <c r="H91" s="76"/>
      <c r="I91" s="76"/>
      <c r="J91" s="75"/>
      <c r="K91" s="75"/>
      <c r="L91" s="74"/>
      <c r="M91" s="75"/>
      <c r="N91" s="75"/>
      <c r="O91" s="75"/>
    </row>
    <row r="92" spans="2:15">
      <c r="B92" s="74"/>
      <c r="C92" s="75"/>
      <c r="D92" s="74"/>
      <c r="E92" s="74"/>
      <c r="F92" s="74"/>
      <c r="G92" s="76"/>
      <c r="H92" s="76"/>
      <c r="I92" s="76"/>
      <c r="J92" s="75"/>
      <c r="K92" s="75"/>
      <c r="L92" s="74"/>
      <c r="M92" s="75"/>
      <c r="N92" s="75"/>
      <c r="O92" s="75"/>
    </row>
    <row r="93" spans="2:15">
      <c r="B93" s="74"/>
      <c r="C93" s="75"/>
      <c r="D93" s="74"/>
      <c r="E93" s="74"/>
      <c r="F93" s="74"/>
      <c r="G93" s="76"/>
      <c r="H93" s="76"/>
      <c r="I93" s="76"/>
      <c r="J93" s="75"/>
      <c r="K93" s="75"/>
      <c r="L93" s="74"/>
      <c r="M93" s="75"/>
      <c r="N93" s="75"/>
      <c r="O93" s="75"/>
    </row>
    <row r="94" spans="2:15">
      <c r="B94" s="74"/>
      <c r="C94" s="75"/>
      <c r="D94" s="74"/>
      <c r="E94" s="74"/>
      <c r="F94" s="74"/>
      <c r="G94" s="76"/>
      <c r="H94" s="76"/>
      <c r="I94" s="76"/>
      <c r="J94" s="75"/>
      <c r="K94" s="75"/>
      <c r="L94" s="74"/>
      <c r="M94" s="75"/>
      <c r="N94" s="75"/>
      <c r="O94" s="75"/>
    </row>
    <row r="95" spans="2:15">
      <c r="B95" s="74"/>
      <c r="C95" s="75"/>
      <c r="D95" s="74"/>
      <c r="E95" s="74"/>
      <c r="F95" s="74"/>
      <c r="G95" s="76"/>
      <c r="H95" s="76"/>
      <c r="I95" s="76"/>
      <c r="J95" s="75"/>
      <c r="K95" s="75"/>
      <c r="L95" s="74"/>
      <c r="M95" s="75"/>
      <c r="N95" s="75"/>
      <c r="O95" s="75"/>
    </row>
    <row r="96" spans="2:15">
      <c r="B96" s="74"/>
      <c r="C96" s="75"/>
      <c r="D96" s="74"/>
      <c r="E96" s="74"/>
      <c r="F96" s="74"/>
      <c r="G96" s="76"/>
      <c r="H96" s="76"/>
      <c r="I96" s="76"/>
      <c r="J96" s="75"/>
      <c r="K96" s="75"/>
      <c r="L96" s="74"/>
      <c r="M96" s="75"/>
      <c r="N96" s="75"/>
      <c r="O96" s="75"/>
    </row>
    <row r="97" spans="2:15">
      <c r="B97" s="74"/>
      <c r="C97" s="75"/>
      <c r="D97" s="74"/>
      <c r="E97" s="74"/>
      <c r="F97" s="74"/>
      <c r="G97" s="76"/>
      <c r="H97" s="76"/>
      <c r="I97" s="76"/>
      <c r="J97" s="75"/>
      <c r="K97" s="75"/>
      <c r="L97" s="74"/>
      <c r="M97" s="75"/>
      <c r="N97" s="75"/>
      <c r="O97" s="75"/>
    </row>
    <row r="98" spans="2:15">
      <c r="B98" s="74"/>
      <c r="C98" s="75"/>
      <c r="D98" s="74"/>
      <c r="E98" s="74"/>
      <c r="F98" s="74"/>
      <c r="G98" s="76"/>
      <c r="H98" s="76"/>
      <c r="I98" s="76"/>
      <c r="J98" s="75"/>
      <c r="K98" s="75"/>
      <c r="L98" s="74"/>
      <c r="M98" s="75"/>
      <c r="N98" s="75"/>
      <c r="O98" s="75"/>
    </row>
    <row r="99" spans="2:15">
      <c r="B99" s="74"/>
      <c r="C99" s="75"/>
      <c r="D99" s="74"/>
      <c r="E99" s="74"/>
      <c r="F99" s="74"/>
      <c r="G99" s="76"/>
      <c r="H99" s="76"/>
      <c r="I99" s="76"/>
      <c r="J99" s="75"/>
      <c r="K99" s="75"/>
      <c r="L99" s="74"/>
      <c r="M99" s="75"/>
      <c r="N99" s="75"/>
      <c r="O99" s="75"/>
    </row>
    <row r="100" spans="2:15">
      <c r="B100" s="74"/>
      <c r="C100" s="75"/>
      <c r="D100" s="74"/>
      <c r="E100" s="74"/>
      <c r="F100" s="74"/>
      <c r="G100" s="76"/>
      <c r="H100" s="76"/>
      <c r="I100" s="76"/>
      <c r="J100" s="75"/>
      <c r="K100" s="75"/>
      <c r="L100" s="74"/>
      <c r="M100" s="75"/>
      <c r="N100" s="75"/>
      <c r="O100" s="75"/>
    </row>
    <row r="101" spans="2:15">
      <c r="B101" s="74"/>
      <c r="C101" s="75"/>
      <c r="D101" s="74"/>
      <c r="E101" s="74"/>
      <c r="F101" s="74"/>
      <c r="G101" s="76"/>
      <c r="H101" s="76"/>
      <c r="I101" s="76"/>
      <c r="J101" s="75"/>
      <c r="K101" s="75"/>
      <c r="L101" s="74"/>
      <c r="M101" s="75"/>
      <c r="N101" s="75"/>
      <c r="O101" s="75"/>
    </row>
    <row r="102" spans="2:15">
      <c r="B102" s="74"/>
      <c r="C102" s="75"/>
      <c r="D102" s="74"/>
      <c r="E102" s="74"/>
      <c r="F102" s="74"/>
      <c r="G102" s="76"/>
      <c r="H102" s="76"/>
      <c r="I102" s="76"/>
      <c r="J102" s="75"/>
      <c r="K102" s="75"/>
      <c r="L102" s="74"/>
      <c r="M102" s="75"/>
      <c r="N102" s="75"/>
      <c r="O102" s="75"/>
    </row>
    <row r="103" spans="2:15">
      <c r="B103" s="74"/>
      <c r="C103" s="75"/>
      <c r="D103" s="74"/>
      <c r="E103" s="74"/>
      <c r="F103" s="74"/>
      <c r="G103" s="76"/>
      <c r="H103" s="76"/>
      <c r="I103" s="76"/>
      <c r="J103" s="75"/>
      <c r="K103" s="75"/>
      <c r="L103" s="74"/>
      <c r="M103" s="75"/>
      <c r="N103" s="75"/>
      <c r="O103" s="75"/>
    </row>
    <row r="104" spans="2:15">
      <c r="B104" s="74"/>
      <c r="C104" s="75"/>
      <c r="D104" s="74"/>
      <c r="E104" s="74"/>
      <c r="F104" s="74"/>
      <c r="G104" s="76"/>
      <c r="H104" s="76"/>
      <c r="I104" s="76"/>
      <c r="J104" s="75"/>
      <c r="K104" s="75"/>
      <c r="L104" s="74"/>
      <c r="M104" s="75"/>
      <c r="N104" s="75"/>
      <c r="O104" s="75"/>
    </row>
    <row r="105" spans="2:15">
      <c r="B105" s="74"/>
      <c r="C105" s="75"/>
      <c r="D105" s="74"/>
      <c r="E105" s="74"/>
      <c r="F105" s="74"/>
      <c r="G105" s="76"/>
      <c r="H105" s="76"/>
      <c r="I105" s="76"/>
      <c r="J105" s="75"/>
      <c r="K105" s="75"/>
      <c r="L105" s="74"/>
      <c r="M105" s="75"/>
      <c r="N105" s="75"/>
      <c r="O105" s="75"/>
    </row>
    <row r="106" spans="2:15">
      <c r="B106" s="74"/>
      <c r="C106" s="75"/>
      <c r="D106" s="74"/>
      <c r="E106" s="74"/>
      <c r="F106" s="74"/>
      <c r="G106" s="76"/>
      <c r="H106" s="76"/>
      <c r="I106" s="76"/>
      <c r="J106" s="75"/>
      <c r="K106" s="75"/>
      <c r="L106" s="74"/>
      <c r="M106" s="75"/>
      <c r="N106" s="75"/>
      <c r="O106" s="75"/>
    </row>
    <row r="107" spans="2:15">
      <c r="B107" s="74"/>
      <c r="C107" s="75"/>
      <c r="D107" s="74"/>
      <c r="E107" s="74"/>
      <c r="F107" s="74"/>
      <c r="G107" s="76"/>
      <c r="H107" s="76"/>
      <c r="I107" s="76"/>
      <c r="J107" s="75"/>
      <c r="K107" s="75"/>
      <c r="L107" s="74"/>
      <c r="M107" s="75"/>
      <c r="N107" s="75"/>
      <c r="O107" s="75"/>
    </row>
    <row r="108" spans="2:15">
      <c r="B108" s="74"/>
      <c r="C108" s="75"/>
      <c r="D108" s="74"/>
      <c r="E108" s="74"/>
      <c r="F108" s="74"/>
      <c r="G108" s="76"/>
      <c r="H108" s="76"/>
      <c r="I108" s="76"/>
      <c r="J108" s="75"/>
      <c r="K108" s="75"/>
      <c r="L108" s="74"/>
      <c r="M108" s="75"/>
      <c r="N108" s="75"/>
      <c r="O108" s="75"/>
    </row>
    <row r="109" spans="2:15">
      <c r="B109" s="74"/>
      <c r="C109" s="75"/>
      <c r="D109" s="74"/>
      <c r="E109" s="74"/>
      <c r="F109" s="74"/>
      <c r="G109" s="76"/>
      <c r="H109" s="76"/>
      <c r="I109" s="76"/>
      <c r="J109" s="75"/>
      <c r="K109" s="75"/>
      <c r="L109" s="74"/>
      <c r="M109" s="75"/>
      <c r="N109" s="75"/>
      <c r="O109" s="75"/>
    </row>
    <row r="110" spans="2:15">
      <c r="B110" s="74"/>
      <c r="C110" s="75"/>
      <c r="D110" s="74"/>
      <c r="E110" s="74"/>
      <c r="F110" s="74"/>
      <c r="G110" s="76"/>
      <c r="H110" s="76"/>
      <c r="I110" s="76"/>
      <c r="J110" s="75"/>
      <c r="K110" s="75"/>
      <c r="L110" s="74"/>
      <c r="M110" s="75"/>
      <c r="N110" s="75"/>
      <c r="O110" s="75"/>
    </row>
    <row r="111" spans="2:15">
      <c r="B111" s="74"/>
      <c r="C111" s="75"/>
      <c r="D111" s="74"/>
      <c r="E111" s="74"/>
      <c r="F111" s="74"/>
      <c r="G111" s="76"/>
      <c r="H111" s="76"/>
      <c r="I111" s="76"/>
      <c r="J111" s="75"/>
      <c r="K111" s="75"/>
      <c r="L111" s="74"/>
      <c r="M111" s="75"/>
      <c r="N111" s="75"/>
      <c r="O111" s="75"/>
    </row>
    <row r="112" spans="2:15">
      <c r="B112" s="74"/>
      <c r="C112" s="75"/>
      <c r="D112" s="74"/>
      <c r="E112" s="74"/>
      <c r="F112" s="74"/>
      <c r="G112" s="76"/>
      <c r="H112" s="76"/>
      <c r="I112" s="76"/>
      <c r="J112" s="75"/>
      <c r="K112" s="75"/>
      <c r="L112" s="74"/>
      <c r="M112" s="75"/>
      <c r="N112" s="75"/>
      <c r="O112" s="75"/>
    </row>
    <row r="113" spans="2:15">
      <c r="B113" s="74"/>
      <c r="C113" s="75"/>
      <c r="D113" s="74"/>
      <c r="E113" s="74"/>
      <c r="F113" s="74"/>
      <c r="G113" s="76"/>
      <c r="H113" s="76"/>
      <c r="I113" s="76"/>
      <c r="J113" s="75"/>
      <c r="K113" s="75"/>
      <c r="L113" s="74"/>
      <c r="M113" s="75"/>
      <c r="N113" s="75"/>
      <c r="O113" s="75"/>
    </row>
    <row r="114" spans="2:15">
      <c r="B114" s="74"/>
      <c r="C114" s="75"/>
      <c r="D114" s="74"/>
      <c r="E114" s="74"/>
      <c r="F114" s="74"/>
      <c r="G114" s="76"/>
      <c r="H114" s="76"/>
      <c r="I114" s="76"/>
      <c r="J114" s="75"/>
      <c r="K114" s="75"/>
      <c r="L114" s="74"/>
      <c r="M114" s="75"/>
      <c r="N114" s="75"/>
      <c r="O114" s="75"/>
    </row>
    <row r="115" spans="2:15">
      <c r="B115" s="74"/>
      <c r="C115" s="75"/>
      <c r="D115" s="74"/>
      <c r="E115" s="74"/>
      <c r="F115" s="74"/>
      <c r="G115" s="76"/>
      <c r="H115" s="76"/>
      <c r="I115" s="76"/>
      <c r="J115" s="75"/>
      <c r="K115" s="75"/>
      <c r="L115" s="74"/>
      <c r="M115" s="75"/>
      <c r="N115" s="75"/>
      <c r="O115" s="75"/>
    </row>
    <row r="116" spans="2:15">
      <c r="B116" s="74"/>
      <c r="C116" s="75"/>
      <c r="D116" s="74"/>
      <c r="E116" s="74"/>
      <c r="F116" s="74"/>
      <c r="G116" s="76"/>
      <c r="H116" s="76"/>
      <c r="I116" s="76"/>
      <c r="J116" s="75"/>
      <c r="K116" s="75"/>
      <c r="L116" s="74"/>
      <c r="M116" s="75"/>
      <c r="N116" s="75"/>
      <c r="O116" s="75"/>
    </row>
    <row r="117" spans="2:15">
      <c r="B117" s="74"/>
      <c r="C117" s="75"/>
      <c r="D117" s="74"/>
      <c r="E117" s="74"/>
      <c r="F117" s="74"/>
      <c r="G117" s="76"/>
      <c r="H117" s="76"/>
      <c r="I117" s="76"/>
      <c r="J117" s="75"/>
      <c r="K117" s="75"/>
      <c r="L117" s="74"/>
      <c r="M117" s="75"/>
      <c r="N117" s="75"/>
      <c r="O117" s="75"/>
    </row>
    <row r="118" spans="2:15">
      <c r="B118" s="74"/>
      <c r="C118" s="75"/>
      <c r="D118" s="74"/>
      <c r="E118" s="74"/>
      <c r="F118" s="74"/>
      <c r="G118" s="76"/>
      <c r="H118" s="76"/>
      <c r="I118" s="76"/>
      <c r="J118" s="75"/>
      <c r="K118" s="75"/>
      <c r="L118" s="74"/>
      <c r="M118" s="75"/>
      <c r="N118" s="75"/>
      <c r="O118" s="75"/>
    </row>
    <row r="119" spans="2:15">
      <c r="B119" s="74"/>
      <c r="C119" s="75"/>
      <c r="D119" s="74"/>
      <c r="E119" s="74"/>
      <c r="F119" s="74"/>
      <c r="G119" s="76"/>
      <c r="H119" s="76"/>
      <c r="I119" s="76"/>
      <c r="J119" s="75"/>
      <c r="K119" s="75"/>
      <c r="L119" s="74"/>
      <c r="M119" s="75"/>
      <c r="N119" s="75"/>
      <c r="O119" s="75"/>
    </row>
    <row r="120" spans="2:15">
      <c r="B120" s="74"/>
      <c r="C120" s="75"/>
      <c r="D120" s="74"/>
      <c r="E120" s="74"/>
      <c r="F120" s="74"/>
      <c r="G120" s="76"/>
      <c r="H120" s="76"/>
      <c r="I120" s="76"/>
      <c r="J120" s="75"/>
      <c r="K120" s="75"/>
      <c r="L120" s="74"/>
      <c r="M120" s="75"/>
      <c r="N120" s="75"/>
      <c r="O120" s="75"/>
    </row>
    <row r="121" spans="2:15">
      <c r="B121" s="74"/>
      <c r="C121" s="75"/>
      <c r="D121" s="74"/>
      <c r="E121" s="74"/>
      <c r="F121" s="74"/>
      <c r="G121" s="76"/>
      <c r="H121" s="76"/>
      <c r="I121" s="76"/>
      <c r="J121" s="75"/>
      <c r="K121" s="75"/>
      <c r="L121" s="74"/>
      <c r="M121" s="75"/>
      <c r="N121" s="75"/>
      <c r="O121" s="75"/>
    </row>
    <row r="122" spans="2:15">
      <c r="B122" s="74"/>
      <c r="C122" s="75"/>
      <c r="D122" s="74"/>
      <c r="E122" s="74"/>
      <c r="F122" s="74"/>
      <c r="G122" s="76"/>
      <c r="H122" s="76"/>
      <c r="I122" s="76"/>
      <c r="J122" s="75"/>
      <c r="K122" s="75"/>
      <c r="L122" s="74"/>
      <c r="M122" s="75"/>
      <c r="N122" s="75"/>
      <c r="O122" s="75"/>
    </row>
    <row r="123" spans="2:15">
      <c r="B123" s="74"/>
      <c r="C123" s="75"/>
      <c r="D123" s="74"/>
      <c r="E123" s="74"/>
      <c r="F123" s="74"/>
      <c r="G123" s="76"/>
      <c r="H123" s="76"/>
      <c r="I123" s="76"/>
      <c r="J123" s="75"/>
      <c r="K123" s="75"/>
      <c r="L123" s="74"/>
      <c r="M123" s="75"/>
      <c r="N123" s="75"/>
      <c r="O123" s="75"/>
    </row>
    <row r="124" spans="2:15">
      <c r="B124" s="74"/>
      <c r="C124" s="75"/>
      <c r="D124" s="74"/>
      <c r="E124" s="74"/>
      <c r="F124" s="74"/>
      <c r="G124" s="76"/>
      <c r="H124" s="76"/>
      <c r="I124" s="76"/>
      <c r="J124" s="75"/>
      <c r="K124" s="75"/>
      <c r="L124" s="74"/>
      <c r="M124" s="75"/>
      <c r="N124" s="75"/>
      <c r="O124" s="75"/>
    </row>
    <row r="125" spans="2:15">
      <c r="B125" s="74"/>
      <c r="C125" s="75"/>
      <c r="D125" s="74"/>
      <c r="E125" s="74"/>
      <c r="F125" s="74"/>
      <c r="G125" s="76"/>
      <c r="H125" s="76"/>
      <c r="I125" s="76"/>
      <c r="J125" s="75"/>
      <c r="K125" s="75"/>
      <c r="L125" s="74"/>
      <c r="M125" s="75"/>
      <c r="N125" s="75"/>
      <c r="O125" s="75"/>
    </row>
    <row r="126" spans="2:15">
      <c r="B126" s="74"/>
      <c r="C126" s="75"/>
      <c r="D126" s="74"/>
      <c r="E126" s="74"/>
      <c r="F126" s="74"/>
      <c r="G126" s="76"/>
      <c r="H126" s="76"/>
      <c r="I126" s="76"/>
      <c r="J126" s="75"/>
      <c r="K126" s="75"/>
      <c r="L126" s="74"/>
      <c r="M126" s="75"/>
      <c r="N126" s="75"/>
      <c r="O126" s="75"/>
    </row>
    <row r="127" spans="2:15">
      <c r="B127" s="74"/>
      <c r="C127" s="75"/>
      <c r="D127" s="74"/>
      <c r="E127" s="74"/>
      <c r="F127" s="74"/>
      <c r="G127" s="76"/>
      <c r="H127" s="76"/>
      <c r="I127" s="76"/>
      <c r="J127" s="75"/>
      <c r="K127" s="75"/>
      <c r="L127" s="74"/>
      <c r="M127" s="75"/>
      <c r="N127" s="75"/>
      <c r="O127" s="75"/>
    </row>
    <row r="128" spans="2:15">
      <c r="B128" s="74"/>
      <c r="C128" s="75"/>
      <c r="D128" s="74"/>
      <c r="E128" s="74"/>
      <c r="F128" s="74"/>
      <c r="G128" s="76"/>
      <c r="H128" s="76"/>
      <c r="I128" s="76"/>
      <c r="J128" s="75"/>
      <c r="K128" s="75"/>
      <c r="L128" s="74"/>
      <c r="M128" s="75"/>
      <c r="N128" s="75"/>
      <c r="O128" s="75"/>
    </row>
    <row r="129" spans="2:15">
      <c r="B129" s="74"/>
      <c r="C129" s="75"/>
      <c r="D129" s="74"/>
      <c r="E129" s="74"/>
      <c r="F129" s="74"/>
      <c r="G129" s="76"/>
      <c r="H129" s="76"/>
      <c r="I129" s="76"/>
      <c r="J129" s="75"/>
      <c r="K129" s="75"/>
      <c r="L129" s="74"/>
      <c r="M129" s="75"/>
      <c r="N129" s="75"/>
      <c r="O129" s="75"/>
    </row>
    <row r="130" spans="2:15">
      <c r="B130" s="74"/>
      <c r="C130" s="75"/>
      <c r="D130" s="74"/>
      <c r="E130" s="74"/>
      <c r="F130" s="74"/>
      <c r="G130" s="76"/>
      <c r="H130" s="76"/>
      <c r="I130" s="76"/>
      <c r="J130" s="75"/>
      <c r="K130" s="75"/>
      <c r="L130" s="74"/>
      <c r="M130" s="75"/>
      <c r="N130" s="75"/>
      <c r="O130" s="75"/>
    </row>
    <row r="131" spans="2:15">
      <c r="B131" s="74"/>
      <c r="C131" s="75"/>
      <c r="D131" s="74"/>
      <c r="E131" s="74"/>
      <c r="F131" s="74"/>
      <c r="G131" s="76"/>
      <c r="H131" s="76"/>
      <c r="I131" s="76"/>
      <c r="J131" s="75"/>
      <c r="K131" s="75"/>
      <c r="L131" s="74"/>
      <c r="M131" s="75"/>
      <c r="N131" s="75"/>
      <c r="O131" s="75"/>
    </row>
    <row r="132" spans="2:15">
      <c r="B132" s="74"/>
      <c r="C132" s="75"/>
      <c r="D132" s="74"/>
      <c r="E132" s="74"/>
      <c r="F132" s="74"/>
      <c r="G132" s="76"/>
      <c r="H132" s="76"/>
      <c r="I132" s="76"/>
      <c r="J132" s="75"/>
      <c r="K132" s="75"/>
      <c r="L132" s="74"/>
      <c r="M132" s="75"/>
      <c r="N132" s="75"/>
      <c r="O132" s="75"/>
    </row>
    <row r="133" spans="2:15">
      <c r="B133" s="74"/>
      <c r="C133" s="75"/>
      <c r="D133" s="74"/>
      <c r="E133" s="74"/>
      <c r="F133" s="74"/>
      <c r="G133" s="76"/>
      <c r="H133" s="76"/>
      <c r="I133" s="76"/>
      <c r="J133" s="75"/>
      <c r="K133" s="75"/>
      <c r="L133" s="74"/>
      <c r="M133" s="75"/>
      <c r="N133" s="75"/>
      <c r="O133" s="75"/>
    </row>
    <row r="134" spans="2:15">
      <c r="B134" s="74"/>
      <c r="C134" s="75"/>
      <c r="D134" s="74"/>
      <c r="E134" s="74"/>
      <c r="F134" s="74"/>
      <c r="G134" s="76"/>
      <c r="H134" s="76"/>
      <c r="I134" s="76"/>
      <c r="J134" s="75"/>
      <c r="K134" s="75"/>
      <c r="L134" s="74"/>
      <c r="M134" s="75"/>
      <c r="N134" s="75"/>
      <c r="O134" s="75"/>
    </row>
    <row r="135" spans="2:15">
      <c r="B135" s="74"/>
      <c r="C135" s="75"/>
      <c r="D135" s="74"/>
      <c r="E135" s="74"/>
      <c r="F135" s="74"/>
      <c r="G135" s="76"/>
      <c r="H135" s="76"/>
      <c r="I135" s="76"/>
      <c r="J135" s="75"/>
      <c r="K135" s="75"/>
      <c r="L135" s="74"/>
      <c r="M135" s="75"/>
      <c r="N135" s="75"/>
      <c r="O135" s="75"/>
    </row>
    <row r="136" spans="2:15">
      <c r="B136" s="74"/>
      <c r="C136" s="75"/>
      <c r="D136" s="74"/>
      <c r="E136" s="74"/>
      <c r="F136" s="74"/>
      <c r="G136" s="76"/>
      <c r="H136" s="76"/>
      <c r="I136" s="76"/>
      <c r="J136" s="75"/>
      <c r="K136" s="75"/>
      <c r="L136" s="74"/>
      <c r="M136" s="75"/>
      <c r="N136" s="75"/>
      <c r="O136" s="75"/>
    </row>
    <row r="137" spans="2:15">
      <c r="B137" s="74"/>
      <c r="C137" s="75"/>
      <c r="D137" s="74"/>
      <c r="E137" s="74"/>
      <c r="F137" s="74"/>
      <c r="G137" s="76"/>
      <c r="H137" s="76"/>
      <c r="I137" s="76"/>
      <c r="J137" s="75"/>
      <c r="K137" s="75"/>
      <c r="L137" s="74"/>
      <c r="M137" s="75"/>
      <c r="N137" s="75"/>
      <c r="O137" s="75"/>
    </row>
    <row r="138" spans="2:15">
      <c r="B138" s="74"/>
      <c r="C138" s="75"/>
      <c r="D138" s="74"/>
      <c r="E138" s="74"/>
      <c r="F138" s="74"/>
      <c r="G138" s="76"/>
      <c r="H138" s="76"/>
      <c r="I138" s="76"/>
      <c r="J138" s="75"/>
      <c r="K138" s="75"/>
      <c r="L138" s="74"/>
      <c r="M138" s="75"/>
      <c r="N138" s="75"/>
      <c r="O138" s="75"/>
    </row>
    <row r="139" spans="2:15">
      <c r="B139" s="74"/>
      <c r="C139" s="75"/>
      <c r="D139" s="74"/>
      <c r="E139" s="74"/>
      <c r="F139" s="74"/>
      <c r="G139" s="76"/>
      <c r="H139" s="76"/>
      <c r="I139" s="76"/>
      <c r="J139" s="75"/>
      <c r="K139" s="75"/>
      <c r="L139" s="74"/>
      <c r="M139" s="75"/>
      <c r="N139" s="75"/>
      <c r="O139" s="75"/>
    </row>
    <row r="140" spans="2:15">
      <c r="B140" s="74"/>
      <c r="C140" s="75"/>
      <c r="D140" s="74"/>
      <c r="E140" s="74"/>
      <c r="F140" s="74"/>
      <c r="G140" s="76"/>
      <c r="H140" s="76"/>
      <c r="I140" s="76"/>
      <c r="J140" s="75"/>
      <c r="K140" s="75"/>
      <c r="L140" s="74"/>
      <c r="M140" s="75"/>
      <c r="N140" s="75"/>
      <c r="O140" s="75"/>
    </row>
    <row r="141" spans="2:15">
      <c r="B141" s="74"/>
      <c r="C141" s="75"/>
      <c r="D141" s="74"/>
      <c r="E141" s="74"/>
      <c r="F141" s="74"/>
      <c r="G141" s="76"/>
      <c r="H141" s="76"/>
      <c r="I141" s="76"/>
      <c r="J141" s="75"/>
      <c r="K141" s="75"/>
      <c r="L141" s="74"/>
      <c r="M141" s="75"/>
      <c r="N141" s="75"/>
      <c r="O141" s="75"/>
    </row>
    <row r="142" spans="2:15">
      <c r="B142" s="74"/>
      <c r="C142" s="75"/>
      <c r="D142" s="74"/>
      <c r="E142" s="74"/>
      <c r="F142" s="74"/>
      <c r="G142" s="76"/>
      <c r="H142" s="76"/>
      <c r="I142" s="76"/>
      <c r="J142" s="75"/>
      <c r="K142" s="75"/>
      <c r="L142" s="74"/>
      <c r="M142" s="75"/>
      <c r="N142" s="75"/>
      <c r="O142" s="75"/>
    </row>
    <row r="143" spans="2:15">
      <c r="B143" s="74"/>
      <c r="C143" s="75"/>
      <c r="D143" s="74"/>
      <c r="E143" s="74"/>
      <c r="F143" s="74"/>
      <c r="G143" s="76"/>
      <c r="H143" s="76"/>
      <c r="I143" s="76"/>
      <c r="J143" s="75"/>
      <c r="K143" s="75"/>
      <c r="L143" s="74"/>
      <c r="M143" s="75"/>
      <c r="N143" s="75"/>
      <c r="O143" s="75"/>
    </row>
    <row r="144" spans="2:15">
      <c r="B144" s="74"/>
      <c r="C144" s="75"/>
      <c r="D144" s="74"/>
      <c r="E144" s="74"/>
      <c r="F144" s="74"/>
      <c r="G144" s="76"/>
      <c r="H144" s="76"/>
      <c r="I144" s="76"/>
      <c r="J144" s="75"/>
      <c r="K144" s="75"/>
      <c r="L144" s="74"/>
      <c r="M144" s="75"/>
      <c r="N144" s="75"/>
      <c r="O144" s="75"/>
    </row>
    <row r="145" spans="2:15">
      <c r="B145" s="74"/>
      <c r="C145" s="75"/>
      <c r="D145" s="74"/>
      <c r="E145" s="74"/>
      <c r="F145" s="74"/>
      <c r="G145" s="76"/>
      <c r="H145" s="76"/>
      <c r="I145" s="76"/>
      <c r="J145" s="75"/>
      <c r="K145" s="75"/>
      <c r="L145" s="74"/>
      <c r="M145" s="75"/>
      <c r="N145" s="75"/>
      <c r="O145" s="75"/>
    </row>
    <row r="146" spans="2:15">
      <c r="B146" s="74"/>
      <c r="C146" s="75"/>
      <c r="D146" s="74"/>
      <c r="E146" s="74"/>
      <c r="F146" s="74"/>
      <c r="G146" s="76"/>
      <c r="H146" s="76"/>
      <c r="I146" s="76"/>
      <c r="J146" s="75"/>
      <c r="K146" s="75"/>
      <c r="L146" s="74"/>
      <c r="M146" s="75"/>
      <c r="N146" s="75"/>
      <c r="O146" s="75"/>
    </row>
    <row r="147" spans="2:15">
      <c r="B147" s="74"/>
      <c r="C147" s="75"/>
      <c r="D147" s="74"/>
      <c r="E147" s="74"/>
      <c r="F147" s="74"/>
      <c r="G147" s="76"/>
      <c r="H147" s="76"/>
      <c r="I147" s="76"/>
      <c r="J147" s="75"/>
      <c r="K147" s="75"/>
      <c r="L147" s="74"/>
      <c r="M147" s="75"/>
      <c r="N147" s="75"/>
      <c r="O147" s="75"/>
    </row>
    <row r="148" spans="2:15">
      <c r="B148" s="74"/>
      <c r="C148" s="75"/>
      <c r="D148" s="74"/>
      <c r="E148" s="74"/>
      <c r="F148" s="74"/>
      <c r="G148" s="76"/>
      <c r="H148" s="76"/>
      <c r="I148" s="76"/>
      <c r="J148" s="75"/>
      <c r="K148" s="75"/>
      <c r="L148" s="74"/>
      <c r="M148" s="75"/>
      <c r="N148" s="75"/>
      <c r="O148" s="75"/>
    </row>
    <row r="149" spans="2:15">
      <c r="B149" s="74"/>
      <c r="C149" s="75"/>
      <c r="D149" s="74"/>
      <c r="E149" s="74"/>
      <c r="F149" s="74"/>
      <c r="G149" s="76"/>
      <c r="H149" s="76"/>
      <c r="I149" s="76"/>
      <c r="J149" s="75"/>
      <c r="K149" s="75"/>
      <c r="L149" s="74"/>
      <c r="M149" s="75"/>
      <c r="N149" s="75"/>
      <c r="O149" s="75"/>
    </row>
    <row r="150" spans="2:15">
      <c r="B150" s="74"/>
      <c r="C150" s="75"/>
      <c r="D150" s="74"/>
      <c r="E150" s="74"/>
      <c r="F150" s="74"/>
      <c r="G150" s="76"/>
      <c r="H150" s="76"/>
      <c r="I150" s="76"/>
      <c r="J150" s="75"/>
      <c r="K150" s="75"/>
      <c r="L150" s="74"/>
      <c r="M150" s="75"/>
      <c r="N150" s="75"/>
      <c r="O150" s="75"/>
    </row>
    <row r="151" spans="2:15">
      <c r="B151" s="74"/>
      <c r="C151" s="75"/>
      <c r="D151" s="74"/>
      <c r="E151" s="74"/>
      <c r="F151" s="74"/>
      <c r="G151" s="76"/>
      <c r="H151" s="76"/>
      <c r="I151" s="76"/>
      <c r="J151" s="75"/>
      <c r="K151" s="75"/>
      <c r="L151" s="74"/>
      <c r="M151" s="75"/>
      <c r="N151" s="75"/>
      <c r="O151" s="75"/>
    </row>
    <row r="152" spans="2:15">
      <c r="B152" s="74"/>
      <c r="C152" s="75"/>
      <c r="D152" s="74"/>
      <c r="E152" s="74"/>
      <c r="F152" s="74"/>
      <c r="G152" s="76"/>
      <c r="H152" s="76"/>
      <c r="I152" s="76"/>
      <c r="J152" s="75"/>
      <c r="K152" s="75"/>
      <c r="L152" s="74"/>
      <c r="M152" s="75"/>
      <c r="N152" s="75"/>
      <c r="O152" s="75"/>
    </row>
    <row r="153" spans="2:15">
      <c r="B153" s="74"/>
      <c r="C153" s="75"/>
      <c r="D153" s="74"/>
      <c r="E153" s="74"/>
      <c r="F153" s="74"/>
      <c r="G153" s="76"/>
      <c r="H153" s="76"/>
      <c r="I153" s="76"/>
      <c r="J153" s="75"/>
      <c r="K153" s="75"/>
      <c r="L153" s="74"/>
      <c r="M153" s="75"/>
      <c r="N153" s="75"/>
      <c r="O153" s="75"/>
    </row>
    <row r="154" spans="2:15">
      <c r="B154" s="74"/>
      <c r="C154" s="75"/>
      <c r="D154" s="74"/>
      <c r="E154" s="74"/>
      <c r="F154" s="74"/>
      <c r="G154" s="76"/>
      <c r="H154" s="76"/>
      <c r="I154" s="76"/>
      <c r="J154" s="75"/>
      <c r="K154" s="75"/>
      <c r="L154" s="74"/>
      <c r="M154" s="75"/>
      <c r="N154" s="75"/>
      <c r="O154" s="75"/>
    </row>
    <row r="155" spans="2:15">
      <c r="B155" s="74"/>
      <c r="C155" s="75"/>
      <c r="D155" s="74"/>
      <c r="E155" s="74"/>
      <c r="F155" s="74"/>
      <c r="G155" s="76"/>
      <c r="H155" s="76"/>
      <c r="I155" s="76"/>
      <c r="J155" s="75"/>
      <c r="K155" s="75"/>
      <c r="L155" s="74"/>
      <c r="M155" s="75"/>
      <c r="N155" s="75"/>
      <c r="O155" s="75"/>
    </row>
    <row r="156" spans="2:15">
      <c r="B156" s="74"/>
      <c r="C156" s="75"/>
      <c r="D156" s="74"/>
      <c r="E156" s="74"/>
      <c r="F156" s="74"/>
      <c r="G156" s="76"/>
      <c r="H156" s="76"/>
      <c r="I156" s="76"/>
      <c r="J156" s="75"/>
      <c r="K156" s="75"/>
      <c r="L156" s="74"/>
      <c r="M156" s="75"/>
      <c r="N156" s="75"/>
      <c r="O156" s="75"/>
    </row>
    <row r="157" spans="2:15">
      <c r="B157" s="74"/>
      <c r="C157" s="75"/>
      <c r="D157" s="74"/>
      <c r="E157" s="74"/>
      <c r="F157" s="74"/>
      <c r="G157" s="76"/>
      <c r="H157" s="76"/>
      <c r="I157" s="76"/>
      <c r="J157" s="75"/>
      <c r="K157" s="75"/>
      <c r="L157" s="74"/>
      <c r="M157" s="75"/>
      <c r="N157" s="75"/>
      <c r="O157" s="75"/>
    </row>
    <row r="158" spans="2:15">
      <c r="B158" s="74"/>
      <c r="C158" s="75"/>
      <c r="D158" s="74"/>
      <c r="E158" s="74"/>
      <c r="F158" s="74"/>
      <c r="G158" s="76"/>
      <c r="H158" s="76"/>
      <c r="I158" s="76"/>
      <c r="J158" s="75"/>
      <c r="K158" s="75"/>
      <c r="L158" s="74"/>
      <c r="M158" s="75"/>
      <c r="N158" s="75"/>
      <c r="O158" s="75"/>
    </row>
    <row r="159" spans="2:15">
      <c r="B159" s="74"/>
      <c r="C159" s="75"/>
      <c r="D159" s="74"/>
      <c r="E159" s="74"/>
      <c r="F159" s="74"/>
      <c r="G159" s="76"/>
      <c r="H159" s="76"/>
      <c r="I159" s="76"/>
      <c r="J159" s="75"/>
      <c r="K159" s="75"/>
      <c r="L159" s="74"/>
      <c r="M159" s="75"/>
      <c r="N159" s="75"/>
      <c r="O159" s="75"/>
    </row>
    <row r="160" spans="2:15">
      <c r="B160" s="74"/>
      <c r="C160" s="75"/>
      <c r="D160" s="74"/>
      <c r="E160" s="74"/>
      <c r="F160" s="74"/>
      <c r="G160" s="76"/>
      <c r="H160" s="76"/>
      <c r="I160" s="76"/>
      <c r="J160" s="75"/>
      <c r="K160" s="75"/>
      <c r="L160" s="74"/>
      <c r="M160" s="75"/>
      <c r="N160" s="75"/>
      <c r="O160" s="75"/>
    </row>
    <row r="161" spans="2:15">
      <c r="B161" s="74"/>
      <c r="C161" s="75"/>
      <c r="D161" s="74"/>
      <c r="E161" s="74"/>
      <c r="F161" s="74"/>
      <c r="G161" s="76"/>
      <c r="H161" s="76"/>
      <c r="I161" s="76"/>
      <c r="J161" s="75"/>
      <c r="K161" s="75"/>
      <c r="L161" s="74"/>
      <c r="M161" s="75"/>
      <c r="N161" s="75"/>
      <c r="O161" s="75"/>
    </row>
    <row r="162" spans="2:15">
      <c r="B162" s="74"/>
      <c r="C162" s="75"/>
      <c r="D162" s="74"/>
      <c r="E162" s="74"/>
      <c r="F162" s="74"/>
      <c r="G162" s="76"/>
      <c r="H162" s="76"/>
      <c r="I162" s="76"/>
      <c r="J162" s="75"/>
      <c r="K162" s="75"/>
      <c r="L162" s="74"/>
      <c r="M162" s="75"/>
      <c r="N162" s="75"/>
      <c r="O162" s="75"/>
    </row>
    <row r="163" spans="2:15">
      <c r="B163" s="74"/>
      <c r="C163" s="75"/>
      <c r="D163" s="74"/>
      <c r="E163" s="74"/>
      <c r="F163" s="74"/>
      <c r="G163" s="76"/>
      <c r="H163" s="76"/>
      <c r="I163" s="76"/>
      <c r="J163" s="75"/>
      <c r="K163" s="75"/>
      <c r="L163" s="74"/>
      <c r="M163" s="75"/>
      <c r="N163" s="75"/>
      <c r="O163" s="75"/>
    </row>
    <row r="164" spans="2:15">
      <c r="B164" s="74"/>
      <c r="C164" s="75"/>
      <c r="D164" s="74"/>
      <c r="E164" s="74"/>
      <c r="F164" s="74"/>
      <c r="G164" s="76"/>
      <c r="H164" s="76"/>
      <c r="I164" s="76"/>
      <c r="J164" s="75"/>
      <c r="K164" s="75"/>
      <c r="L164" s="74"/>
      <c r="M164" s="75"/>
      <c r="N164" s="75"/>
      <c r="O164" s="75"/>
    </row>
    <row r="165" spans="2:15">
      <c r="B165" s="74"/>
      <c r="C165" s="75"/>
      <c r="D165" s="74"/>
      <c r="E165" s="74"/>
      <c r="F165" s="74"/>
      <c r="G165" s="76"/>
      <c r="H165" s="76"/>
      <c r="I165" s="76"/>
      <c r="J165" s="75"/>
      <c r="K165" s="75"/>
      <c r="L165" s="74"/>
      <c r="M165" s="75"/>
      <c r="N165" s="75"/>
      <c r="O165" s="75"/>
    </row>
    <row r="166" spans="2:15">
      <c r="B166" s="74"/>
      <c r="C166" s="75"/>
      <c r="D166" s="74"/>
      <c r="E166" s="74"/>
      <c r="F166" s="74"/>
      <c r="G166" s="76"/>
      <c r="H166" s="76"/>
      <c r="I166" s="76"/>
      <c r="J166" s="75"/>
      <c r="K166" s="75"/>
      <c r="L166" s="74"/>
      <c r="M166" s="75"/>
      <c r="N166" s="75"/>
      <c r="O166" s="75"/>
    </row>
    <row r="167" spans="2:15">
      <c r="B167" s="74"/>
      <c r="C167" s="75"/>
      <c r="D167" s="74"/>
      <c r="E167" s="74"/>
      <c r="F167" s="74"/>
      <c r="G167" s="76"/>
      <c r="H167" s="76"/>
      <c r="I167" s="76"/>
      <c r="J167" s="75"/>
      <c r="K167" s="75"/>
      <c r="L167" s="74"/>
      <c r="M167" s="75"/>
      <c r="N167" s="75"/>
      <c r="O167" s="75"/>
    </row>
    <row r="168" spans="2:15">
      <c r="B168" s="74"/>
      <c r="C168" s="75"/>
      <c r="D168" s="74"/>
      <c r="E168" s="74"/>
      <c r="F168" s="74"/>
      <c r="G168" s="76"/>
      <c r="H168" s="76"/>
      <c r="I168" s="76"/>
      <c r="J168" s="75"/>
      <c r="K168" s="75"/>
      <c r="L168" s="74"/>
      <c r="M168" s="75"/>
      <c r="N168" s="75"/>
      <c r="O168" s="75"/>
    </row>
    <row r="169" spans="2:15">
      <c r="B169" s="74"/>
      <c r="C169" s="75"/>
      <c r="D169" s="74"/>
      <c r="E169" s="74"/>
      <c r="F169" s="74"/>
      <c r="G169" s="76"/>
      <c r="H169" s="76"/>
      <c r="I169" s="76"/>
      <c r="J169" s="75"/>
      <c r="K169" s="75"/>
      <c r="L169" s="74"/>
      <c r="M169" s="75"/>
      <c r="N169" s="75"/>
      <c r="O169" s="75"/>
    </row>
    <row r="170" spans="2:15">
      <c r="B170" s="74"/>
      <c r="C170" s="75"/>
      <c r="D170" s="74"/>
      <c r="E170" s="74"/>
      <c r="F170" s="74"/>
      <c r="G170" s="76"/>
      <c r="H170" s="76"/>
      <c r="I170" s="76"/>
      <c r="J170" s="75"/>
      <c r="K170" s="75"/>
      <c r="L170" s="74"/>
      <c r="M170" s="75"/>
      <c r="N170" s="75"/>
      <c r="O170" s="75"/>
    </row>
    <row r="171" spans="2:15">
      <c r="B171" s="74"/>
      <c r="C171" s="75"/>
      <c r="D171" s="74"/>
      <c r="E171" s="74"/>
      <c r="F171" s="74"/>
      <c r="G171" s="76"/>
      <c r="H171" s="76"/>
      <c r="I171" s="76"/>
      <c r="J171" s="75"/>
      <c r="K171" s="75"/>
      <c r="L171" s="74"/>
      <c r="M171" s="75"/>
      <c r="N171" s="75"/>
      <c r="O171" s="75"/>
    </row>
    <row r="172" spans="2:15">
      <c r="B172" s="74"/>
      <c r="C172" s="75"/>
      <c r="D172" s="74"/>
      <c r="E172" s="74"/>
      <c r="F172" s="74"/>
      <c r="G172" s="76"/>
      <c r="H172" s="76"/>
      <c r="I172" s="76"/>
      <c r="J172" s="75"/>
      <c r="K172" s="75"/>
      <c r="L172" s="74"/>
      <c r="M172" s="75"/>
      <c r="N172" s="75"/>
      <c r="O172" s="75"/>
    </row>
    <row r="173" spans="2:15">
      <c r="B173" s="74"/>
      <c r="C173" s="75"/>
      <c r="D173" s="74"/>
      <c r="E173" s="74"/>
      <c r="F173" s="74"/>
      <c r="G173" s="76"/>
      <c r="H173" s="76"/>
      <c r="I173" s="76"/>
      <c r="J173" s="75"/>
      <c r="K173" s="75"/>
      <c r="L173" s="74"/>
      <c r="M173" s="75"/>
      <c r="N173" s="75"/>
      <c r="O173" s="75"/>
    </row>
    <row r="174" spans="2:15">
      <c r="B174" s="74"/>
      <c r="C174" s="75"/>
      <c r="D174" s="74"/>
      <c r="E174" s="74"/>
      <c r="F174" s="74"/>
      <c r="G174" s="76"/>
      <c r="H174" s="76"/>
      <c r="I174" s="76"/>
      <c r="J174" s="75"/>
      <c r="K174" s="75"/>
      <c r="L174" s="74"/>
      <c r="M174" s="75"/>
      <c r="N174" s="75"/>
      <c r="O174" s="75"/>
    </row>
    <row r="175" spans="2:15">
      <c r="B175" s="74"/>
      <c r="C175" s="75"/>
      <c r="D175" s="74"/>
      <c r="E175" s="74"/>
      <c r="F175" s="74"/>
      <c r="G175" s="76"/>
      <c r="H175" s="76"/>
      <c r="I175" s="76"/>
      <c r="J175" s="75"/>
      <c r="K175" s="75"/>
      <c r="L175" s="74"/>
      <c r="M175" s="75"/>
      <c r="N175" s="75"/>
      <c r="O175" s="75"/>
    </row>
    <row r="176" spans="2:15">
      <c r="B176" s="74"/>
      <c r="C176" s="75"/>
      <c r="D176" s="74"/>
      <c r="E176" s="74"/>
      <c r="F176" s="74"/>
      <c r="G176" s="76"/>
      <c r="H176" s="76"/>
      <c r="I176" s="76"/>
      <c r="J176" s="75"/>
      <c r="K176" s="75"/>
      <c r="L176" s="74"/>
      <c r="M176" s="75"/>
      <c r="N176" s="75"/>
      <c r="O176" s="75"/>
    </row>
    <row r="177" spans="2:15">
      <c r="B177" s="74"/>
      <c r="C177" s="75"/>
      <c r="D177" s="74"/>
      <c r="E177" s="74"/>
      <c r="F177" s="74"/>
      <c r="G177" s="76"/>
      <c r="H177" s="76"/>
      <c r="I177" s="76"/>
      <c r="J177" s="75"/>
      <c r="K177" s="75"/>
      <c r="L177" s="74"/>
      <c r="M177" s="75"/>
      <c r="N177" s="75"/>
      <c r="O177" s="75"/>
    </row>
    <row r="178" spans="2:15">
      <c r="B178" s="74"/>
      <c r="C178" s="75"/>
      <c r="D178" s="74"/>
      <c r="E178" s="74"/>
      <c r="F178" s="74"/>
      <c r="G178" s="76"/>
      <c r="H178" s="76"/>
      <c r="I178" s="76"/>
      <c r="J178" s="75"/>
      <c r="K178" s="75"/>
      <c r="L178" s="74"/>
      <c r="M178" s="75"/>
      <c r="N178" s="75"/>
      <c r="O178" s="75"/>
    </row>
    <row r="179" spans="2:15">
      <c r="B179" s="74"/>
      <c r="C179" s="75"/>
      <c r="D179" s="74"/>
      <c r="E179" s="74"/>
      <c r="F179" s="74"/>
      <c r="G179" s="76"/>
      <c r="H179" s="76"/>
      <c r="I179" s="76"/>
      <c r="J179" s="75"/>
      <c r="K179" s="75"/>
      <c r="L179" s="74"/>
      <c r="M179" s="75"/>
      <c r="N179" s="75"/>
      <c r="O179" s="75"/>
    </row>
    <row r="180" spans="2:15">
      <c r="B180" s="74"/>
      <c r="C180" s="75"/>
      <c r="D180" s="74"/>
      <c r="E180" s="74"/>
      <c r="F180" s="74"/>
      <c r="G180" s="76"/>
      <c r="H180" s="76"/>
      <c r="I180" s="76"/>
      <c r="J180" s="75"/>
      <c r="K180" s="75"/>
      <c r="L180" s="74"/>
      <c r="M180" s="75"/>
      <c r="N180" s="75"/>
      <c r="O180" s="75"/>
    </row>
    <row r="181" spans="2:15">
      <c r="B181" s="74"/>
      <c r="C181" s="75"/>
      <c r="D181" s="74"/>
      <c r="E181" s="74"/>
      <c r="F181" s="74"/>
      <c r="G181" s="76"/>
      <c r="H181" s="76"/>
      <c r="I181" s="76"/>
      <c r="J181" s="75"/>
      <c r="K181" s="75"/>
      <c r="L181" s="74"/>
      <c r="M181" s="75"/>
      <c r="N181" s="75"/>
      <c r="O181" s="75"/>
    </row>
    <row r="182" spans="2:15">
      <c r="B182" s="74"/>
      <c r="C182" s="75"/>
      <c r="D182" s="74"/>
      <c r="E182" s="74"/>
      <c r="F182" s="74"/>
      <c r="G182" s="76"/>
      <c r="H182" s="76"/>
      <c r="I182" s="76"/>
      <c r="J182" s="75"/>
      <c r="K182" s="75"/>
      <c r="L182" s="74"/>
      <c r="M182" s="75"/>
      <c r="N182" s="75"/>
      <c r="O182" s="75"/>
    </row>
    <row r="183" spans="2:15">
      <c r="B183" s="74"/>
      <c r="C183" s="75"/>
      <c r="D183" s="74"/>
      <c r="E183" s="74"/>
      <c r="F183" s="74"/>
      <c r="G183" s="76"/>
      <c r="H183" s="76"/>
      <c r="I183" s="76"/>
      <c r="J183" s="75"/>
      <c r="K183" s="75"/>
      <c r="L183" s="74"/>
      <c r="M183" s="75"/>
      <c r="N183" s="75"/>
      <c r="O183" s="75"/>
    </row>
    <row r="184" spans="2:15">
      <c r="B184" s="74"/>
      <c r="C184" s="75"/>
      <c r="D184" s="74"/>
      <c r="E184" s="74"/>
      <c r="F184" s="74"/>
      <c r="G184" s="76"/>
      <c r="H184" s="76"/>
      <c r="I184" s="76"/>
      <c r="J184" s="75"/>
      <c r="K184" s="75"/>
      <c r="L184" s="74"/>
      <c r="M184" s="75"/>
      <c r="N184" s="75"/>
      <c r="O184" s="75"/>
    </row>
    <row r="185" spans="2:15">
      <c r="B185" s="74"/>
      <c r="C185" s="75"/>
      <c r="D185" s="74"/>
      <c r="E185" s="74"/>
      <c r="F185" s="74"/>
      <c r="G185" s="76"/>
      <c r="H185" s="76"/>
      <c r="I185" s="76"/>
      <c r="J185" s="75"/>
      <c r="K185" s="75"/>
      <c r="L185" s="74"/>
      <c r="M185" s="75"/>
      <c r="N185" s="75"/>
      <c r="O185" s="75"/>
    </row>
    <row r="186" spans="2:15">
      <c r="B186" s="74"/>
      <c r="C186" s="75"/>
      <c r="D186" s="74"/>
      <c r="E186" s="74"/>
      <c r="F186" s="74"/>
      <c r="G186" s="76"/>
      <c r="H186" s="76"/>
      <c r="I186" s="76"/>
      <c r="J186" s="75"/>
      <c r="K186" s="75"/>
      <c r="L186" s="74"/>
      <c r="M186" s="75"/>
      <c r="N186" s="75"/>
      <c r="O186" s="75"/>
    </row>
    <row r="187" spans="2:15">
      <c r="B187" s="74"/>
      <c r="C187" s="75"/>
      <c r="D187" s="74"/>
      <c r="E187" s="74"/>
      <c r="F187" s="74"/>
      <c r="G187" s="76"/>
      <c r="H187" s="76"/>
      <c r="I187" s="76"/>
      <c r="J187" s="75"/>
      <c r="K187" s="75"/>
      <c r="L187" s="74"/>
      <c r="M187" s="75"/>
      <c r="N187" s="75"/>
      <c r="O187" s="75"/>
    </row>
    <row r="188" spans="2:15">
      <c r="B188" s="74"/>
      <c r="C188" s="75"/>
      <c r="D188" s="74"/>
      <c r="E188" s="74"/>
      <c r="F188" s="74"/>
      <c r="G188" s="76"/>
      <c r="H188" s="76"/>
      <c r="I188" s="76"/>
      <c r="J188" s="75"/>
      <c r="K188" s="75"/>
      <c r="L188" s="74"/>
      <c r="M188" s="75"/>
      <c r="N188" s="75"/>
      <c r="O188" s="75"/>
    </row>
    <row r="189" spans="2:15">
      <c r="B189" s="74"/>
      <c r="C189" s="75"/>
      <c r="D189" s="74"/>
      <c r="E189" s="74"/>
      <c r="F189" s="74"/>
      <c r="G189" s="76"/>
      <c r="H189" s="76"/>
      <c r="I189" s="76"/>
      <c r="J189" s="75"/>
      <c r="K189" s="75"/>
      <c r="L189" s="74"/>
      <c r="M189" s="75"/>
      <c r="N189" s="75"/>
      <c r="O189" s="75"/>
    </row>
    <row r="190" spans="2:15">
      <c r="B190" s="74"/>
      <c r="C190" s="75"/>
      <c r="D190" s="74"/>
      <c r="E190" s="74"/>
      <c r="F190" s="74"/>
      <c r="G190" s="76"/>
      <c r="H190" s="76"/>
      <c r="I190" s="76"/>
      <c r="J190" s="75"/>
      <c r="K190" s="75"/>
      <c r="L190" s="74"/>
      <c r="M190" s="75"/>
      <c r="N190" s="75"/>
      <c r="O190" s="75"/>
    </row>
    <row r="191" spans="2:15">
      <c r="B191" s="74"/>
      <c r="C191" s="75"/>
      <c r="D191" s="74"/>
      <c r="E191" s="74"/>
      <c r="F191" s="74"/>
      <c r="G191" s="76"/>
      <c r="H191" s="76"/>
      <c r="I191" s="76"/>
      <c r="J191" s="75"/>
      <c r="K191" s="75"/>
      <c r="L191" s="74"/>
      <c r="M191" s="75"/>
      <c r="N191" s="75"/>
      <c r="O191" s="75"/>
    </row>
    <row r="192" spans="2:15">
      <c r="B192" s="74"/>
      <c r="C192" s="75"/>
      <c r="D192" s="74"/>
      <c r="E192" s="74"/>
      <c r="F192" s="74"/>
      <c r="G192" s="76"/>
      <c r="H192" s="76"/>
      <c r="I192" s="76"/>
      <c r="J192" s="75"/>
      <c r="K192" s="75"/>
      <c r="L192" s="74"/>
      <c r="M192" s="75"/>
      <c r="N192" s="75"/>
      <c r="O192" s="75"/>
    </row>
    <row r="193" spans="2:15">
      <c r="B193" s="74"/>
      <c r="C193" s="75"/>
      <c r="D193" s="74"/>
      <c r="E193" s="74"/>
      <c r="F193" s="74"/>
      <c r="G193" s="76"/>
      <c r="H193" s="76"/>
      <c r="I193" s="76"/>
      <c r="J193" s="75"/>
      <c r="K193" s="75"/>
      <c r="L193" s="74"/>
      <c r="M193" s="75"/>
      <c r="N193" s="75"/>
      <c r="O193" s="75"/>
    </row>
    <row r="194" spans="2:15">
      <c r="B194" s="74"/>
      <c r="C194" s="75"/>
      <c r="D194" s="74"/>
      <c r="E194" s="74"/>
      <c r="F194" s="74"/>
      <c r="G194" s="76"/>
      <c r="H194" s="76"/>
      <c r="I194" s="76"/>
      <c r="J194" s="75"/>
      <c r="K194" s="75"/>
      <c r="L194" s="74"/>
      <c r="M194" s="75"/>
      <c r="N194" s="75"/>
      <c r="O194" s="75"/>
    </row>
    <row r="195" spans="2:15">
      <c r="B195" s="74"/>
      <c r="C195" s="75"/>
      <c r="D195" s="74"/>
      <c r="E195" s="74"/>
      <c r="F195" s="74"/>
      <c r="G195" s="76"/>
      <c r="H195" s="76"/>
      <c r="I195" s="76"/>
      <c r="J195" s="75"/>
      <c r="K195" s="75"/>
      <c r="L195" s="74"/>
      <c r="M195" s="75"/>
      <c r="N195" s="75"/>
      <c r="O195" s="75"/>
    </row>
    <row r="196" spans="2:15">
      <c r="B196" s="74"/>
      <c r="C196" s="75"/>
      <c r="D196" s="74"/>
      <c r="E196" s="74"/>
      <c r="F196" s="74"/>
      <c r="G196" s="76"/>
      <c r="H196" s="76"/>
      <c r="I196" s="76"/>
      <c r="J196" s="75"/>
      <c r="K196" s="75"/>
      <c r="L196" s="74"/>
      <c r="M196" s="75"/>
      <c r="N196" s="75"/>
      <c r="O196" s="75"/>
    </row>
    <row r="197" spans="2:15">
      <c r="B197" s="74"/>
      <c r="C197" s="75"/>
      <c r="D197" s="74"/>
      <c r="E197" s="74"/>
      <c r="F197" s="74"/>
      <c r="G197" s="76"/>
      <c r="H197" s="76"/>
      <c r="I197" s="76"/>
      <c r="J197" s="75"/>
      <c r="K197" s="75"/>
      <c r="L197" s="74"/>
      <c r="M197" s="75"/>
      <c r="N197" s="75"/>
      <c r="O197" s="75"/>
    </row>
    <row r="198" spans="2:15">
      <c r="B198" s="74"/>
      <c r="C198" s="75"/>
      <c r="D198" s="74"/>
      <c r="E198" s="74"/>
      <c r="F198" s="74"/>
      <c r="G198" s="76"/>
      <c r="H198" s="76"/>
      <c r="I198" s="76"/>
      <c r="J198" s="75"/>
      <c r="K198" s="75"/>
      <c r="L198" s="74"/>
      <c r="M198" s="75"/>
      <c r="N198" s="75"/>
      <c r="O198" s="75"/>
    </row>
    <row r="199" spans="2:15">
      <c r="B199" s="74"/>
      <c r="C199" s="75"/>
      <c r="D199" s="74"/>
      <c r="E199" s="74"/>
      <c r="F199" s="74"/>
      <c r="G199" s="76"/>
      <c r="H199" s="76"/>
      <c r="I199" s="76"/>
      <c r="J199" s="75"/>
      <c r="K199" s="75"/>
      <c r="L199" s="74"/>
      <c r="M199" s="75"/>
      <c r="N199" s="75"/>
      <c r="O199" s="75"/>
    </row>
    <row r="200" spans="2:15">
      <c r="B200" s="74"/>
      <c r="C200" s="75"/>
      <c r="D200" s="74"/>
      <c r="E200" s="74"/>
      <c r="F200" s="74"/>
      <c r="G200" s="76"/>
      <c r="H200" s="76"/>
      <c r="I200" s="76"/>
      <c r="J200" s="75"/>
      <c r="K200" s="75"/>
      <c r="L200" s="74"/>
      <c r="M200" s="75"/>
      <c r="N200" s="75"/>
      <c r="O200" s="75"/>
    </row>
    <row r="201" spans="2:15">
      <c r="B201" s="74"/>
      <c r="C201" s="75"/>
      <c r="D201" s="74"/>
      <c r="E201" s="74"/>
      <c r="F201" s="74"/>
      <c r="G201" s="76"/>
      <c r="H201" s="76"/>
      <c r="I201" s="76"/>
      <c r="J201" s="75"/>
      <c r="K201" s="75"/>
      <c r="L201" s="74"/>
      <c r="M201" s="75"/>
      <c r="N201" s="75"/>
      <c r="O201" s="75"/>
    </row>
    <row r="202" spans="2:15">
      <c r="B202" s="74"/>
      <c r="C202" s="75"/>
      <c r="D202" s="74"/>
      <c r="E202" s="74"/>
      <c r="F202" s="74"/>
      <c r="G202" s="76"/>
      <c r="H202" s="76"/>
      <c r="I202" s="76"/>
      <c r="J202" s="75"/>
      <c r="K202" s="75"/>
      <c r="L202" s="74"/>
      <c r="M202" s="75"/>
      <c r="N202" s="75"/>
      <c r="O202" s="75"/>
    </row>
    <row r="203" spans="2:15">
      <c r="B203" s="74"/>
      <c r="C203" s="75"/>
      <c r="D203" s="74"/>
      <c r="E203" s="74"/>
      <c r="F203" s="74"/>
      <c r="G203" s="76"/>
      <c r="H203" s="76"/>
      <c r="I203" s="76"/>
      <c r="J203" s="75"/>
      <c r="K203" s="75"/>
      <c r="L203" s="74"/>
      <c r="M203" s="75"/>
      <c r="N203" s="75"/>
      <c r="O203" s="75"/>
    </row>
    <row r="204" spans="2:15">
      <c r="B204" s="74"/>
      <c r="C204" s="75"/>
      <c r="D204" s="74"/>
      <c r="E204" s="74"/>
      <c r="F204" s="74"/>
      <c r="G204" s="76"/>
      <c r="H204" s="76"/>
      <c r="I204" s="76"/>
      <c r="J204" s="75"/>
      <c r="K204" s="75"/>
      <c r="L204" s="74"/>
      <c r="M204" s="75"/>
      <c r="N204" s="75"/>
      <c r="O204" s="75"/>
    </row>
    <row r="205" spans="2:15">
      <c r="B205" s="74"/>
      <c r="C205" s="75"/>
      <c r="D205" s="74"/>
      <c r="E205" s="74"/>
      <c r="F205" s="74"/>
      <c r="G205" s="76"/>
      <c r="H205" s="76"/>
      <c r="I205" s="76"/>
      <c r="J205" s="75"/>
      <c r="K205" s="75"/>
      <c r="L205" s="74"/>
      <c r="M205" s="75"/>
      <c r="N205" s="75"/>
      <c r="O205" s="75"/>
    </row>
    <row r="206" spans="2:15">
      <c r="B206" s="74"/>
      <c r="C206" s="75"/>
      <c r="D206" s="74"/>
      <c r="E206" s="74"/>
      <c r="F206" s="74"/>
      <c r="G206" s="76"/>
      <c r="H206" s="76"/>
      <c r="I206" s="76"/>
      <c r="J206" s="75"/>
      <c r="K206" s="75"/>
      <c r="L206" s="74"/>
      <c r="M206" s="75"/>
      <c r="N206" s="75"/>
      <c r="O206" s="75"/>
    </row>
    <row r="207" spans="2:15">
      <c r="B207" s="74"/>
      <c r="C207" s="75"/>
      <c r="D207" s="74"/>
      <c r="E207" s="74"/>
      <c r="F207" s="74"/>
      <c r="G207" s="76"/>
      <c r="H207" s="76"/>
      <c r="I207" s="76"/>
      <c r="J207" s="75"/>
      <c r="K207" s="75"/>
      <c r="L207" s="74"/>
      <c r="M207" s="75"/>
      <c r="N207" s="75"/>
      <c r="O207" s="75"/>
    </row>
    <row r="208" spans="2:15">
      <c r="B208" s="74"/>
      <c r="C208" s="75"/>
      <c r="D208" s="74"/>
      <c r="E208" s="74"/>
      <c r="F208" s="74"/>
      <c r="G208" s="76"/>
      <c r="H208" s="76"/>
      <c r="I208" s="76"/>
      <c r="J208" s="75"/>
      <c r="K208" s="75"/>
      <c r="L208" s="74"/>
      <c r="M208" s="75"/>
      <c r="N208" s="75"/>
      <c r="O208" s="75"/>
    </row>
    <row r="209" spans="2:15">
      <c r="B209" s="74"/>
      <c r="C209" s="75"/>
      <c r="D209" s="74"/>
      <c r="E209" s="74"/>
      <c r="F209" s="74"/>
      <c r="G209" s="76"/>
      <c r="H209" s="76"/>
      <c r="I209" s="76"/>
      <c r="J209" s="75"/>
      <c r="K209" s="75"/>
      <c r="L209" s="74"/>
      <c r="M209" s="75"/>
      <c r="N209" s="75"/>
      <c r="O209" s="75"/>
    </row>
    <row r="210" spans="2:15">
      <c r="B210" s="74"/>
      <c r="C210" s="75"/>
      <c r="D210" s="74"/>
      <c r="E210" s="74"/>
      <c r="F210" s="74"/>
      <c r="G210" s="76"/>
      <c r="H210" s="76"/>
      <c r="I210" s="76"/>
      <c r="J210" s="75"/>
      <c r="K210" s="75"/>
      <c r="L210" s="74"/>
      <c r="M210" s="75"/>
      <c r="N210" s="75"/>
      <c r="O210" s="75"/>
    </row>
    <row r="211" spans="2:15">
      <c r="B211" s="74"/>
      <c r="C211" s="75"/>
      <c r="D211" s="74"/>
      <c r="E211" s="74"/>
      <c r="F211" s="74"/>
      <c r="G211" s="76"/>
      <c r="H211" s="76"/>
      <c r="I211" s="76"/>
      <c r="J211" s="75"/>
      <c r="K211" s="75"/>
      <c r="L211" s="74"/>
      <c r="M211" s="75"/>
      <c r="N211" s="75"/>
      <c r="O211" s="75"/>
    </row>
    <row r="212" spans="2:15">
      <c r="B212" s="74"/>
      <c r="C212" s="75"/>
      <c r="D212" s="74"/>
      <c r="E212" s="74"/>
      <c r="F212" s="74"/>
      <c r="G212" s="76"/>
      <c r="H212" s="76"/>
      <c r="I212" s="76"/>
      <c r="J212" s="75"/>
      <c r="K212" s="75"/>
      <c r="L212" s="74"/>
      <c r="M212" s="75"/>
      <c r="N212" s="75"/>
      <c r="O212" s="75"/>
    </row>
    <row r="213" spans="2:15">
      <c r="B213" s="74"/>
      <c r="C213" s="75"/>
      <c r="D213" s="74"/>
      <c r="E213" s="74"/>
      <c r="F213" s="74"/>
      <c r="G213" s="76"/>
      <c r="H213" s="76"/>
      <c r="I213" s="76"/>
      <c r="J213" s="75"/>
      <c r="K213" s="75"/>
      <c r="L213" s="74"/>
      <c r="M213" s="75"/>
      <c r="N213" s="75"/>
      <c r="O213" s="75"/>
    </row>
    <row r="214" spans="2:15">
      <c r="B214" s="74"/>
      <c r="C214" s="75"/>
      <c r="D214" s="74"/>
      <c r="E214" s="74"/>
      <c r="F214" s="74"/>
      <c r="G214" s="76"/>
      <c r="H214" s="76"/>
      <c r="I214" s="76"/>
      <c r="J214" s="75"/>
      <c r="K214" s="75"/>
      <c r="L214" s="74"/>
      <c r="M214" s="75"/>
      <c r="N214" s="75"/>
      <c r="O214" s="75"/>
    </row>
    <row r="215" spans="2:15">
      <c r="B215" s="74"/>
      <c r="C215" s="75"/>
      <c r="D215" s="74"/>
      <c r="E215" s="74"/>
      <c r="F215" s="74"/>
      <c r="G215" s="76"/>
      <c r="H215" s="76"/>
      <c r="I215" s="76"/>
      <c r="J215" s="75"/>
      <c r="K215" s="75"/>
      <c r="L215" s="74"/>
      <c r="M215" s="75"/>
      <c r="N215" s="75"/>
      <c r="O215" s="75"/>
    </row>
    <row r="216" spans="2:15">
      <c r="B216" s="74"/>
      <c r="C216" s="75"/>
      <c r="D216" s="74"/>
      <c r="E216" s="74"/>
      <c r="F216" s="74"/>
      <c r="G216" s="76"/>
      <c r="H216" s="76"/>
      <c r="I216" s="76"/>
      <c r="J216" s="75"/>
      <c r="K216" s="75"/>
      <c r="L216" s="74"/>
      <c r="M216" s="75"/>
      <c r="N216" s="75"/>
      <c r="O216" s="75"/>
    </row>
    <row r="217" spans="2:15">
      <c r="B217" s="74"/>
      <c r="C217" s="75"/>
      <c r="D217" s="74"/>
      <c r="E217" s="74"/>
      <c r="F217" s="74"/>
      <c r="G217" s="76"/>
      <c r="H217" s="76"/>
      <c r="I217" s="76"/>
      <c r="J217" s="75"/>
      <c r="K217" s="75"/>
      <c r="L217" s="74"/>
      <c r="M217" s="75"/>
      <c r="N217" s="75"/>
      <c r="O217" s="75"/>
    </row>
    <row r="218" spans="2:15">
      <c r="B218" s="74"/>
      <c r="C218" s="75"/>
      <c r="D218" s="74"/>
      <c r="E218" s="74"/>
      <c r="F218" s="74"/>
      <c r="G218" s="76"/>
      <c r="H218" s="76"/>
      <c r="I218" s="76"/>
      <c r="J218" s="75"/>
      <c r="K218" s="75"/>
      <c r="L218" s="74"/>
      <c r="M218" s="75"/>
      <c r="N218" s="75"/>
      <c r="O218" s="75"/>
    </row>
    <row r="219" spans="2:15">
      <c r="B219" s="74"/>
      <c r="C219" s="75"/>
      <c r="D219" s="74"/>
      <c r="E219" s="74"/>
      <c r="F219" s="74"/>
      <c r="G219" s="76"/>
      <c r="H219" s="76"/>
      <c r="I219" s="76"/>
      <c r="J219" s="75"/>
      <c r="K219" s="75"/>
      <c r="L219" s="74"/>
      <c r="M219" s="75"/>
      <c r="N219" s="75"/>
      <c r="O219" s="75"/>
    </row>
    <row r="220" spans="2:15">
      <c r="B220" s="74"/>
      <c r="C220" s="75"/>
      <c r="D220" s="74"/>
      <c r="E220" s="74"/>
      <c r="F220" s="74"/>
      <c r="G220" s="76"/>
      <c r="H220" s="76"/>
      <c r="I220" s="76"/>
      <c r="J220" s="75"/>
      <c r="K220" s="75"/>
      <c r="L220" s="74"/>
      <c r="M220" s="75"/>
      <c r="N220" s="75"/>
      <c r="O220" s="75"/>
    </row>
    <row r="221" spans="2:15">
      <c r="B221" s="74"/>
      <c r="C221" s="75"/>
      <c r="D221" s="74"/>
      <c r="E221" s="74"/>
      <c r="F221" s="74"/>
      <c r="G221" s="76"/>
      <c r="H221" s="76"/>
      <c r="I221" s="76"/>
      <c r="J221" s="75"/>
      <c r="K221" s="75"/>
      <c r="L221" s="74"/>
      <c r="M221" s="75"/>
      <c r="N221" s="75"/>
      <c r="O221" s="75"/>
    </row>
    <row r="222" spans="2:15">
      <c r="B222" s="74"/>
      <c r="C222" s="75"/>
      <c r="D222" s="74"/>
      <c r="E222" s="74"/>
      <c r="F222" s="74"/>
      <c r="G222" s="76"/>
      <c r="H222" s="76"/>
      <c r="I222" s="76"/>
      <c r="J222" s="75"/>
      <c r="K222" s="75"/>
      <c r="L222" s="74"/>
      <c r="M222" s="75"/>
      <c r="N222" s="75"/>
      <c r="O222" s="75"/>
    </row>
    <row r="223" spans="2:15">
      <c r="B223" s="74"/>
      <c r="C223" s="75"/>
      <c r="D223" s="74"/>
      <c r="E223" s="74"/>
      <c r="F223" s="74"/>
      <c r="G223" s="76"/>
      <c r="H223" s="76"/>
      <c r="I223" s="76"/>
      <c r="J223" s="75"/>
      <c r="K223" s="75"/>
      <c r="L223" s="74"/>
      <c r="M223" s="75"/>
      <c r="N223" s="75"/>
      <c r="O223" s="75"/>
    </row>
    <row r="224" spans="2:15">
      <c r="B224" s="74"/>
      <c r="C224" s="75"/>
      <c r="D224" s="74"/>
      <c r="E224" s="74"/>
      <c r="F224" s="74"/>
      <c r="G224" s="76"/>
      <c r="H224" s="76"/>
      <c r="I224" s="76"/>
      <c r="J224" s="75"/>
      <c r="K224" s="75"/>
      <c r="L224" s="74"/>
      <c r="M224" s="75"/>
      <c r="N224" s="75"/>
      <c r="O224" s="75"/>
    </row>
    <row r="225" spans="2:15">
      <c r="B225" s="74"/>
      <c r="C225" s="75"/>
      <c r="D225" s="74"/>
      <c r="E225" s="74"/>
      <c r="F225" s="74"/>
      <c r="G225" s="76"/>
      <c r="H225" s="76"/>
      <c r="I225" s="76"/>
      <c r="J225" s="75"/>
      <c r="K225" s="75"/>
      <c r="L225" s="74"/>
      <c r="M225" s="75"/>
      <c r="N225" s="75"/>
      <c r="O225" s="75"/>
    </row>
    <row r="226" spans="2:15">
      <c r="B226" s="74"/>
      <c r="C226" s="75"/>
      <c r="D226" s="74"/>
      <c r="E226" s="74"/>
      <c r="F226" s="74"/>
      <c r="G226" s="76"/>
      <c r="H226" s="76"/>
      <c r="I226" s="76"/>
      <c r="J226" s="75"/>
      <c r="K226" s="75"/>
      <c r="L226" s="74"/>
      <c r="M226" s="75"/>
      <c r="N226" s="75"/>
      <c r="O226" s="75"/>
    </row>
    <row r="227" spans="2:15">
      <c r="B227" s="74"/>
      <c r="C227" s="75"/>
      <c r="D227" s="74"/>
      <c r="E227" s="74"/>
      <c r="F227" s="74"/>
      <c r="G227" s="76"/>
      <c r="H227" s="76"/>
      <c r="I227" s="76"/>
      <c r="J227" s="75"/>
      <c r="K227" s="75"/>
      <c r="L227" s="74"/>
      <c r="M227" s="75"/>
      <c r="N227" s="75"/>
      <c r="O227" s="75"/>
    </row>
    <row r="228" spans="2:15">
      <c r="B228" s="74"/>
      <c r="C228" s="75"/>
      <c r="D228" s="74"/>
      <c r="E228" s="74"/>
      <c r="F228" s="74"/>
      <c r="G228" s="76"/>
      <c r="H228" s="76"/>
      <c r="I228" s="76"/>
      <c r="J228" s="75"/>
      <c r="K228" s="75"/>
      <c r="L228" s="74"/>
      <c r="M228" s="75"/>
      <c r="N228" s="75"/>
      <c r="O228" s="75"/>
    </row>
    <row r="229" spans="2:15">
      <c r="B229" s="74"/>
      <c r="C229" s="75"/>
      <c r="D229" s="74"/>
      <c r="E229" s="74"/>
      <c r="F229" s="74"/>
      <c r="G229" s="76"/>
      <c r="H229" s="76"/>
      <c r="I229" s="76"/>
      <c r="J229" s="75"/>
      <c r="K229" s="75"/>
      <c r="L229" s="74"/>
      <c r="M229" s="75"/>
      <c r="N229" s="75"/>
      <c r="O229" s="75"/>
    </row>
    <row r="230" spans="2:15">
      <c r="B230" s="74"/>
      <c r="C230" s="75"/>
      <c r="D230" s="74"/>
      <c r="E230" s="74"/>
      <c r="F230" s="74"/>
      <c r="G230" s="76"/>
      <c r="H230" s="76"/>
      <c r="I230" s="76"/>
      <c r="J230" s="75"/>
      <c r="K230" s="75"/>
      <c r="L230" s="74"/>
      <c r="M230" s="75"/>
      <c r="N230" s="75"/>
      <c r="O230" s="75"/>
    </row>
    <row r="231" spans="2:15">
      <c r="B231" s="74"/>
      <c r="C231" s="75"/>
      <c r="D231" s="74"/>
      <c r="E231" s="74"/>
      <c r="F231" s="74"/>
      <c r="G231" s="76"/>
      <c r="H231" s="76"/>
      <c r="I231" s="76"/>
      <c r="J231" s="75"/>
      <c r="K231" s="75"/>
      <c r="L231" s="74"/>
      <c r="M231" s="75"/>
      <c r="N231" s="75"/>
      <c r="O231" s="75"/>
    </row>
    <row r="232" spans="2:15">
      <c r="B232" s="74"/>
      <c r="C232" s="75"/>
      <c r="D232" s="74"/>
      <c r="E232" s="74"/>
      <c r="F232" s="74"/>
      <c r="G232" s="76"/>
      <c r="H232" s="76"/>
      <c r="I232" s="76"/>
      <c r="J232" s="75"/>
      <c r="K232" s="75"/>
      <c r="L232" s="74"/>
      <c r="M232" s="75"/>
      <c r="N232" s="75"/>
      <c r="O232" s="75"/>
    </row>
    <row r="233" spans="2:15">
      <c r="B233" s="74"/>
      <c r="C233" s="75"/>
      <c r="D233" s="74"/>
      <c r="E233" s="74"/>
      <c r="F233" s="74"/>
      <c r="G233" s="76"/>
      <c r="H233" s="76"/>
      <c r="I233" s="76"/>
      <c r="J233" s="75"/>
      <c r="K233" s="75"/>
      <c r="L233" s="74"/>
      <c r="M233" s="75"/>
      <c r="N233" s="75"/>
      <c r="O233" s="75"/>
    </row>
    <row r="234" spans="2:15">
      <c r="B234" s="74"/>
      <c r="C234" s="75"/>
      <c r="D234" s="74"/>
      <c r="E234" s="74"/>
      <c r="F234" s="74"/>
      <c r="G234" s="76"/>
      <c r="H234" s="76"/>
      <c r="I234" s="76"/>
      <c r="J234" s="75"/>
      <c r="K234" s="75"/>
      <c r="L234" s="74"/>
      <c r="M234" s="75"/>
      <c r="N234" s="75"/>
      <c r="O234" s="75"/>
    </row>
    <row r="235" spans="2:15">
      <c r="B235" s="74"/>
      <c r="C235" s="75"/>
      <c r="D235" s="74"/>
      <c r="E235" s="74"/>
      <c r="F235" s="74"/>
      <c r="G235" s="76"/>
      <c r="H235" s="76"/>
      <c r="I235" s="76"/>
      <c r="J235" s="75"/>
      <c r="K235" s="75"/>
      <c r="L235" s="74"/>
      <c r="M235" s="75"/>
      <c r="N235" s="75"/>
      <c r="O235" s="75"/>
    </row>
    <row r="236" spans="2:15">
      <c r="B236" s="74"/>
      <c r="C236" s="75"/>
      <c r="D236" s="74"/>
      <c r="E236" s="74"/>
      <c r="F236" s="74"/>
      <c r="G236" s="76"/>
      <c r="H236" s="76"/>
      <c r="I236" s="76"/>
      <c r="J236" s="75"/>
      <c r="K236" s="75"/>
      <c r="L236" s="74"/>
      <c r="M236" s="75"/>
      <c r="N236" s="75"/>
      <c r="O236" s="75"/>
    </row>
    <row r="237" spans="2:15">
      <c r="B237" s="74"/>
      <c r="C237" s="75"/>
      <c r="D237" s="74"/>
      <c r="E237" s="74"/>
      <c r="F237" s="74"/>
      <c r="G237" s="76"/>
      <c r="H237" s="76"/>
      <c r="I237" s="76"/>
      <c r="J237" s="75"/>
      <c r="K237" s="75"/>
      <c r="L237" s="74"/>
      <c r="M237" s="75"/>
      <c r="N237" s="75"/>
      <c r="O237" s="75"/>
    </row>
    <row r="238" spans="2:15">
      <c r="B238" s="74"/>
      <c r="C238" s="75"/>
      <c r="D238" s="74"/>
      <c r="E238" s="74"/>
      <c r="F238" s="74"/>
      <c r="G238" s="76"/>
      <c r="H238" s="76"/>
      <c r="I238" s="76"/>
      <c r="J238" s="75"/>
      <c r="K238" s="75"/>
      <c r="L238" s="74"/>
      <c r="M238" s="75"/>
      <c r="N238" s="75"/>
      <c r="O238" s="75"/>
    </row>
    <row r="239" spans="2:15">
      <c r="B239" s="74"/>
      <c r="C239" s="75"/>
      <c r="D239" s="74"/>
      <c r="E239" s="74"/>
      <c r="F239" s="74"/>
      <c r="G239" s="76"/>
      <c r="H239" s="76"/>
      <c r="I239" s="76"/>
      <c r="J239" s="75"/>
      <c r="K239" s="75"/>
      <c r="L239" s="74"/>
      <c r="M239" s="75"/>
      <c r="N239" s="75"/>
      <c r="O239" s="75"/>
    </row>
    <row r="240" spans="2:15">
      <c r="B240" s="74"/>
      <c r="C240" s="75"/>
      <c r="D240" s="74"/>
      <c r="E240" s="74"/>
      <c r="F240" s="74"/>
      <c r="G240" s="76"/>
      <c r="H240" s="76"/>
      <c r="I240" s="76"/>
      <c r="J240" s="75"/>
      <c r="K240" s="75"/>
      <c r="L240" s="74"/>
      <c r="M240" s="75"/>
      <c r="N240" s="75"/>
      <c r="O240" s="75"/>
    </row>
    <row r="241" spans="2:15">
      <c r="B241" s="74"/>
      <c r="C241" s="75"/>
      <c r="D241" s="74"/>
      <c r="E241" s="74"/>
      <c r="F241" s="74"/>
      <c r="G241" s="76"/>
      <c r="H241" s="76"/>
      <c r="I241" s="76"/>
      <c r="J241" s="75"/>
      <c r="K241" s="75"/>
      <c r="L241" s="74"/>
      <c r="M241" s="75"/>
      <c r="N241" s="75"/>
      <c r="O241" s="75"/>
    </row>
    <row r="242" spans="2:15">
      <c r="B242" s="74"/>
      <c r="C242" s="75"/>
      <c r="D242" s="74"/>
      <c r="E242" s="74"/>
      <c r="F242" s="74"/>
      <c r="G242" s="76"/>
      <c r="H242" s="76"/>
      <c r="I242" s="76"/>
      <c r="J242" s="75"/>
      <c r="K242" s="75"/>
      <c r="L242" s="74"/>
      <c r="M242" s="75"/>
      <c r="N242" s="75"/>
      <c r="O242" s="75"/>
    </row>
    <row r="243" spans="2:15">
      <c r="B243" s="74"/>
      <c r="C243" s="75"/>
      <c r="D243" s="74"/>
      <c r="E243" s="74"/>
      <c r="F243" s="74"/>
      <c r="G243" s="76"/>
      <c r="H243" s="76"/>
      <c r="I243" s="76"/>
      <c r="J243" s="75"/>
      <c r="K243" s="75"/>
      <c r="L243" s="74"/>
      <c r="M243" s="75"/>
      <c r="N243" s="75"/>
      <c r="O243" s="75"/>
    </row>
    <row r="244" spans="2:15">
      <c r="B244" s="74"/>
      <c r="C244" s="75"/>
      <c r="D244" s="74"/>
      <c r="E244" s="74"/>
      <c r="F244" s="74"/>
      <c r="G244" s="76"/>
      <c r="H244" s="76"/>
      <c r="I244" s="76"/>
      <c r="J244" s="75"/>
      <c r="K244" s="75"/>
      <c r="L244" s="74"/>
      <c r="M244" s="75"/>
      <c r="N244" s="75"/>
      <c r="O244" s="75"/>
    </row>
    <row r="245" spans="2:15">
      <c r="B245" s="74"/>
      <c r="C245" s="75"/>
      <c r="D245" s="74"/>
      <c r="E245" s="74"/>
      <c r="F245" s="74"/>
      <c r="G245" s="76"/>
      <c r="H245" s="76"/>
      <c r="I245" s="76"/>
      <c r="J245" s="75"/>
      <c r="K245" s="75"/>
      <c r="L245" s="74"/>
      <c r="M245" s="75"/>
      <c r="N245" s="75"/>
      <c r="O245" s="75"/>
    </row>
    <row r="246" spans="2:15">
      <c r="B246" s="74"/>
      <c r="C246" s="75"/>
      <c r="D246" s="74"/>
      <c r="E246" s="74"/>
      <c r="F246" s="74"/>
      <c r="G246" s="76"/>
      <c r="H246" s="76"/>
      <c r="I246" s="76"/>
      <c r="J246" s="75"/>
      <c r="K246" s="75"/>
      <c r="L246" s="74"/>
      <c r="M246" s="75"/>
      <c r="N246" s="75"/>
      <c r="O246" s="75"/>
    </row>
    <row r="247" spans="2:15">
      <c r="B247" s="74"/>
      <c r="C247" s="75"/>
      <c r="D247" s="74"/>
      <c r="E247" s="74"/>
      <c r="F247" s="74"/>
      <c r="G247" s="76"/>
      <c r="H247" s="76"/>
      <c r="I247" s="76"/>
      <c r="J247" s="75"/>
      <c r="K247" s="75"/>
      <c r="L247" s="74"/>
      <c r="M247" s="75"/>
      <c r="N247" s="75"/>
      <c r="O247" s="75"/>
    </row>
    <row r="248" spans="2:15">
      <c r="B248" s="74"/>
      <c r="C248" s="75"/>
      <c r="D248" s="74"/>
      <c r="E248" s="74"/>
      <c r="F248" s="74"/>
      <c r="G248" s="76"/>
      <c r="H248" s="76"/>
      <c r="I248" s="76"/>
      <c r="J248" s="75"/>
      <c r="K248" s="75"/>
      <c r="L248" s="74"/>
      <c r="M248" s="75"/>
      <c r="N248" s="75"/>
      <c r="O248" s="75"/>
    </row>
    <row r="249" spans="2:15">
      <c r="B249" s="74"/>
      <c r="C249" s="75"/>
      <c r="D249" s="74"/>
      <c r="E249" s="74"/>
      <c r="F249" s="74"/>
      <c r="G249" s="76"/>
      <c r="H249" s="76"/>
      <c r="I249" s="76"/>
      <c r="J249" s="75"/>
      <c r="K249" s="75"/>
      <c r="L249" s="74"/>
      <c r="M249" s="75"/>
      <c r="N249" s="75"/>
      <c r="O249" s="75"/>
    </row>
    <row r="250" spans="2:15">
      <c r="B250" s="74"/>
      <c r="C250" s="75"/>
      <c r="D250" s="74"/>
      <c r="E250" s="74"/>
      <c r="F250" s="74"/>
      <c r="G250" s="76"/>
      <c r="H250" s="76"/>
      <c r="I250" s="76"/>
      <c r="J250" s="75"/>
      <c r="K250" s="75"/>
      <c r="L250" s="74"/>
      <c r="M250" s="75"/>
      <c r="N250" s="75"/>
      <c r="O250" s="75"/>
    </row>
    <row r="251" spans="2:15">
      <c r="B251" s="74"/>
      <c r="C251" s="75"/>
      <c r="D251" s="74"/>
      <c r="E251" s="74"/>
      <c r="F251" s="74"/>
      <c r="G251" s="76"/>
      <c r="H251" s="76"/>
      <c r="I251" s="76"/>
      <c r="J251" s="75"/>
      <c r="K251" s="75"/>
      <c r="L251" s="74"/>
      <c r="M251" s="75"/>
      <c r="N251" s="75"/>
      <c r="O251" s="75"/>
    </row>
    <row r="252" spans="2:15">
      <c r="B252" s="74"/>
      <c r="C252" s="75"/>
      <c r="D252" s="74"/>
      <c r="E252" s="74"/>
      <c r="F252" s="74"/>
      <c r="G252" s="76"/>
      <c r="H252" s="76"/>
      <c r="I252" s="76"/>
      <c r="J252" s="75"/>
      <c r="K252" s="75"/>
      <c r="L252" s="74"/>
      <c r="M252" s="75"/>
      <c r="N252" s="75"/>
      <c r="O252" s="75"/>
    </row>
    <row r="253" spans="2:15">
      <c r="B253" s="74"/>
      <c r="C253" s="75"/>
      <c r="D253" s="74"/>
      <c r="E253" s="74"/>
      <c r="F253" s="74"/>
      <c r="G253" s="76"/>
      <c r="H253" s="76"/>
      <c r="I253" s="76"/>
      <c r="J253" s="75"/>
      <c r="K253" s="75"/>
      <c r="L253" s="74"/>
      <c r="M253" s="75"/>
      <c r="N253" s="75"/>
      <c r="O253" s="75"/>
    </row>
    <row r="254" spans="2:15">
      <c r="B254" s="74"/>
      <c r="C254" s="75"/>
      <c r="D254" s="74"/>
      <c r="E254" s="74"/>
      <c r="F254" s="74"/>
      <c r="G254" s="76"/>
      <c r="H254" s="76"/>
      <c r="I254" s="76"/>
      <c r="J254" s="75"/>
      <c r="K254" s="75"/>
      <c r="L254" s="74"/>
      <c r="M254" s="75"/>
      <c r="N254" s="75"/>
      <c r="O254" s="75"/>
    </row>
    <row r="255" spans="2:15">
      <c r="B255" s="74"/>
      <c r="C255" s="75"/>
      <c r="D255" s="74"/>
      <c r="E255" s="74"/>
      <c r="F255" s="74"/>
      <c r="G255" s="76"/>
      <c r="H255" s="76"/>
      <c r="I255" s="76"/>
      <c r="J255" s="75"/>
      <c r="K255" s="75"/>
      <c r="L255" s="74"/>
      <c r="M255" s="75"/>
      <c r="N255" s="75"/>
      <c r="O255" s="75"/>
    </row>
    <row r="256" spans="2:15">
      <c r="B256" s="74"/>
      <c r="C256" s="75"/>
      <c r="D256" s="74"/>
      <c r="E256" s="74"/>
      <c r="F256" s="74"/>
      <c r="G256" s="76"/>
      <c r="H256" s="76"/>
      <c r="I256" s="76"/>
      <c r="J256" s="75"/>
      <c r="K256" s="75"/>
      <c r="L256" s="74"/>
      <c r="M256" s="75"/>
      <c r="N256" s="75"/>
      <c r="O256" s="75"/>
    </row>
    <row r="257" spans="2:15">
      <c r="B257" s="74"/>
      <c r="C257" s="75"/>
      <c r="D257" s="74"/>
      <c r="E257" s="74"/>
      <c r="F257" s="74"/>
      <c r="G257" s="76"/>
      <c r="H257" s="76"/>
      <c r="I257" s="76"/>
      <c r="J257" s="75"/>
      <c r="K257" s="75"/>
      <c r="L257" s="74"/>
      <c r="M257" s="75"/>
      <c r="N257" s="75"/>
      <c r="O257" s="75"/>
    </row>
    <row r="258" spans="2:15">
      <c r="B258" s="74"/>
      <c r="C258" s="75"/>
      <c r="D258" s="74"/>
      <c r="E258" s="74"/>
      <c r="F258" s="74"/>
      <c r="G258" s="76"/>
      <c r="H258" s="76"/>
      <c r="I258" s="76"/>
      <c r="J258" s="75"/>
      <c r="K258" s="75"/>
      <c r="L258" s="74"/>
      <c r="M258" s="75"/>
      <c r="N258" s="75"/>
      <c r="O258" s="75"/>
    </row>
    <row r="259" spans="2:15">
      <c r="B259" s="74"/>
      <c r="C259" s="75"/>
      <c r="D259" s="74"/>
      <c r="E259" s="74"/>
      <c r="F259" s="74"/>
      <c r="G259" s="76"/>
      <c r="H259" s="76"/>
      <c r="I259" s="76"/>
      <c r="J259" s="75"/>
      <c r="K259" s="75"/>
      <c r="L259" s="74"/>
      <c r="M259" s="75"/>
      <c r="N259" s="75"/>
      <c r="O259" s="75"/>
    </row>
    <row r="260" spans="2:15">
      <c r="B260" s="74"/>
      <c r="C260" s="75"/>
      <c r="D260" s="74"/>
      <c r="E260" s="74"/>
      <c r="F260" s="74"/>
      <c r="G260" s="76"/>
      <c r="H260" s="76"/>
      <c r="I260" s="76"/>
      <c r="J260" s="75"/>
      <c r="K260" s="75"/>
      <c r="L260" s="74"/>
      <c r="M260" s="75"/>
      <c r="N260" s="75"/>
      <c r="O260" s="75"/>
    </row>
    <row r="261" spans="2:15">
      <c r="B261" s="74"/>
      <c r="C261" s="75"/>
      <c r="D261" s="74"/>
      <c r="E261" s="74"/>
      <c r="F261" s="74"/>
      <c r="G261" s="76"/>
      <c r="H261" s="76"/>
      <c r="I261" s="76"/>
      <c r="J261" s="75"/>
      <c r="K261" s="75"/>
      <c r="L261" s="74"/>
      <c r="M261" s="75"/>
      <c r="N261" s="75"/>
      <c r="O261" s="75"/>
    </row>
    <row r="262" spans="2:15">
      <c r="B262" s="74"/>
      <c r="C262" s="75"/>
      <c r="D262" s="74"/>
      <c r="E262" s="74"/>
      <c r="F262" s="74"/>
      <c r="G262" s="76"/>
      <c r="H262" s="76"/>
      <c r="I262" s="76"/>
      <c r="J262" s="75"/>
      <c r="K262" s="75"/>
      <c r="L262" s="74"/>
      <c r="M262" s="75"/>
      <c r="N262" s="75"/>
      <c r="O262" s="75"/>
    </row>
    <row r="263" spans="2:15">
      <c r="B263" s="74"/>
      <c r="C263" s="75"/>
      <c r="D263" s="74"/>
      <c r="E263" s="74"/>
      <c r="F263" s="74"/>
      <c r="G263" s="76"/>
      <c r="H263" s="76"/>
      <c r="I263" s="76"/>
      <c r="J263" s="75"/>
      <c r="K263" s="75"/>
      <c r="L263" s="74"/>
      <c r="M263" s="75"/>
      <c r="N263" s="75"/>
      <c r="O263" s="75"/>
    </row>
    <row r="264" spans="2:15">
      <c r="B264" s="74"/>
      <c r="C264" s="75"/>
      <c r="D264" s="74"/>
      <c r="E264" s="74"/>
      <c r="F264" s="74"/>
      <c r="G264" s="76"/>
      <c r="H264" s="76"/>
      <c r="I264" s="76"/>
      <c r="J264" s="75"/>
      <c r="K264" s="75"/>
      <c r="L264" s="74"/>
      <c r="M264" s="75"/>
      <c r="N264" s="75"/>
      <c r="O264" s="75"/>
    </row>
    <row r="265" spans="2:15">
      <c r="B265" s="74"/>
      <c r="C265" s="75"/>
      <c r="D265" s="74"/>
      <c r="E265" s="74"/>
      <c r="F265" s="74"/>
      <c r="G265" s="76"/>
      <c r="H265" s="76"/>
      <c r="I265" s="76"/>
      <c r="J265" s="75"/>
      <c r="K265" s="75"/>
      <c r="L265" s="74"/>
      <c r="M265" s="75"/>
      <c r="N265" s="75"/>
      <c r="O265" s="75"/>
    </row>
    <row r="266" spans="2:15">
      <c r="B266" s="74"/>
      <c r="C266" s="75"/>
      <c r="D266" s="74"/>
      <c r="E266" s="74"/>
      <c r="F266" s="74"/>
      <c r="G266" s="76"/>
      <c r="H266" s="76"/>
      <c r="I266" s="76"/>
      <c r="J266" s="75"/>
      <c r="K266" s="75"/>
      <c r="L266" s="74"/>
      <c r="M266" s="75"/>
      <c r="N266" s="75"/>
      <c r="O266" s="75"/>
    </row>
    <row r="267" spans="2:15">
      <c r="B267" s="74"/>
      <c r="C267" s="75"/>
      <c r="D267" s="74"/>
      <c r="E267" s="74"/>
      <c r="F267" s="74"/>
      <c r="G267" s="76"/>
      <c r="H267" s="76"/>
      <c r="I267" s="76"/>
      <c r="J267" s="75"/>
      <c r="K267" s="75"/>
      <c r="L267" s="74"/>
      <c r="M267" s="75"/>
      <c r="N267" s="75"/>
      <c r="O267" s="75"/>
    </row>
    <row r="268" spans="2:15">
      <c r="B268" s="74"/>
      <c r="C268" s="75"/>
      <c r="D268" s="74"/>
      <c r="E268" s="74"/>
      <c r="F268" s="74"/>
      <c r="G268" s="76"/>
      <c r="H268" s="76"/>
      <c r="I268" s="76"/>
      <c r="J268" s="75"/>
      <c r="K268" s="75"/>
      <c r="L268" s="74"/>
      <c r="M268" s="75"/>
      <c r="N268" s="75"/>
      <c r="O268" s="75"/>
    </row>
    <row r="269" spans="2:15">
      <c r="B269" s="74"/>
      <c r="C269" s="75"/>
      <c r="D269" s="74"/>
      <c r="E269" s="74"/>
      <c r="F269" s="74"/>
      <c r="G269" s="76"/>
      <c r="H269" s="76"/>
      <c r="I269" s="76"/>
      <c r="J269" s="75"/>
      <c r="K269" s="75"/>
      <c r="L269" s="74"/>
      <c r="M269" s="75"/>
      <c r="N269" s="75"/>
      <c r="O269" s="75"/>
    </row>
    <row r="270" spans="2:15">
      <c r="B270" s="74"/>
      <c r="C270" s="75"/>
      <c r="D270" s="74"/>
      <c r="E270" s="74"/>
      <c r="F270" s="74"/>
      <c r="G270" s="76"/>
      <c r="H270" s="76"/>
      <c r="I270" s="76"/>
      <c r="J270" s="75"/>
      <c r="K270" s="75"/>
      <c r="L270" s="74"/>
      <c r="M270" s="75"/>
      <c r="N270" s="75"/>
      <c r="O270" s="75"/>
    </row>
    <row r="271" spans="2:15">
      <c r="B271" s="74"/>
      <c r="C271" s="75"/>
      <c r="D271" s="74"/>
      <c r="E271" s="74"/>
      <c r="F271" s="74"/>
      <c r="G271" s="76"/>
      <c r="H271" s="76"/>
      <c r="I271" s="76"/>
      <c r="J271" s="75"/>
      <c r="K271" s="75"/>
      <c r="L271" s="74"/>
      <c r="M271" s="75"/>
      <c r="N271" s="75"/>
      <c r="O271" s="75"/>
    </row>
    <row r="272" spans="2:15">
      <c r="B272" s="74"/>
      <c r="C272" s="75"/>
      <c r="D272" s="74"/>
      <c r="E272" s="74"/>
      <c r="F272" s="74"/>
      <c r="G272" s="76"/>
      <c r="H272" s="76"/>
      <c r="I272" s="76"/>
      <c r="J272" s="75"/>
      <c r="K272" s="75"/>
      <c r="L272" s="74"/>
      <c r="M272" s="75"/>
      <c r="N272" s="75"/>
      <c r="O272" s="75"/>
    </row>
    <row r="273" spans="2:15">
      <c r="B273" s="74"/>
      <c r="C273" s="75"/>
      <c r="D273" s="74"/>
      <c r="E273" s="74"/>
      <c r="F273" s="74"/>
      <c r="G273" s="76"/>
      <c r="H273" s="76"/>
      <c r="I273" s="76"/>
      <c r="J273" s="75"/>
      <c r="K273" s="75"/>
      <c r="L273" s="74"/>
      <c r="M273" s="75"/>
      <c r="N273" s="75"/>
      <c r="O273" s="75"/>
    </row>
    <row r="274" spans="2:15">
      <c r="B274" s="74"/>
      <c r="C274" s="75"/>
      <c r="D274" s="74"/>
      <c r="E274" s="74"/>
      <c r="F274" s="74"/>
      <c r="G274" s="76"/>
      <c r="H274" s="76"/>
      <c r="I274" s="76"/>
      <c r="J274" s="75"/>
      <c r="K274" s="75"/>
      <c r="L274" s="74"/>
      <c r="M274" s="75"/>
      <c r="N274" s="75"/>
      <c r="O274" s="75"/>
    </row>
    <row r="275" spans="2:15">
      <c r="B275" s="74"/>
      <c r="C275" s="75"/>
      <c r="D275" s="74"/>
      <c r="E275" s="74"/>
      <c r="F275" s="74"/>
      <c r="G275" s="76"/>
      <c r="H275" s="76"/>
      <c r="I275" s="76"/>
      <c r="J275" s="75"/>
      <c r="K275" s="75"/>
      <c r="L275" s="74"/>
      <c r="M275" s="75"/>
      <c r="N275" s="75"/>
      <c r="O275" s="75"/>
    </row>
    <row r="276" spans="2:15">
      <c r="B276" s="74"/>
      <c r="C276" s="75"/>
      <c r="D276" s="74"/>
      <c r="E276" s="74"/>
      <c r="F276" s="74"/>
      <c r="G276" s="76"/>
      <c r="H276" s="76"/>
      <c r="I276" s="76"/>
      <c r="J276" s="75"/>
      <c r="K276" s="75"/>
      <c r="L276" s="74"/>
      <c r="M276" s="75"/>
      <c r="N276" s="75"/>
      <c r="O276" s="75"/>
    </row>
    <row r="277" spans="2:15">
      <c r="B277" s="74"/>
      <c r="C277" s="75"/>
      <c r="D277" s="74"/>
      <c r="E277" s="74"/>
      <c r="F277" s="74"/>
      <c r="G277" s="76"/>
      <c r="H277" s="76"/>
      <c r="I277" s="76"/>
      <c r="J277" s="75"/>
      <c r="K277" s="75"/>
      <c r="L277" s="74"/>
      <c r="M277" s="75"/>
      <c r="N277" s="75"/>
      <c r="O277" s="75"/>
    </row>
    <row r="278" spans="2:15">
      <c r="B278" s="74"/>
      <c r="C278" s="75"/>
      <c r="D278" s="74"/>
      <c r="E278" s="74"/>
      <c r="F278" s="74"/>
      <c r="G278" s="76"/>
      <c r="H278" s="76"/>
      <c r="I278" s="76"/>
      <c r="J278" s="75"/>
      <c r="K278" s="75"/>
      <c r="L278" s="74"/>
      <c r="M278" s="75"/>
      <c r="N278" s="75"/>
      <c r="O278" s="75"/>
    </row>
    <row r="279" spans="2:15">
      <c r="B279" s="74"/>
      <c r="C279" s="75"/>
      <c r="D279" s="74"/>
      <c r="E279" s="74"/>
      <c r="F279" s="74"/>
      <c r="G279" s="76"/>
      <c r="H279" s="76"/>
      <c r="I279" s="76"/>
      <c r="J279" s="75"/>
      <c r="K279" s="75"/>
      <c r="L279" s="74"/>
      <c r="M279" s="75"/>
      <c r="N279" s="75"/>
      <c r="O279" s="75"/>
    </row>
    <row r="280" spans="2:15">
      <c r="B280" s="74"/>
      <c r="C280" s="75"/>
      <c r="D280" s="74"/>
      <c r="E280" s="74"/>
      <c r="F280" s="74"/>
      <c r="G280" s="76"/>
      <c r="H280" s="76"/>
      <c r="I280" s="76"/>
      <c r="J280" s="75"/>
      <c r="K280" s="75"/>
      <c r="L280" s="74"/>
      <c r="M280" s="75"/>
      <c r="N280" s="75"/>
      <c r="O280" s="75"/>
    </row>
    <row r="281" spans="2:15">
      <c r="B281" s="74"/>
      <c r="C281" s="75"/>
      <c r="D281" s="74"/>
      <c r="E281" s="74"/>
      <c r="F281" s="74"/>
      <c r="G281" s="76"/>
      <c r="H281" s="76"/>
      <c r="I281" s="76"/>
      <c r="J281" s="75"/>
      <c r="K281" s="75"/>
      <c r="L281" s="74"/>
      <c r="M281" s="75"/>
      <c r="N281" s="75"/>
      <c r="O281" s="75"/>
    </row>
    <row r="282" spans="2:15">
      <c r="B282" s="74"/>
      <c r="C282" s="75"/>
      <c r="D282" s="74"/>
      <c r="E282" s="74"/>
      <c r="F282" s="74"/>
      <c r="G282" s="76"/>
      <c r="H282" s="76"/>
      <c r="I282" s="76"/>
      <c r="J282" s="75"/>
      <c r="K282" s="75"/>
      <c r="L282" s="74"/>
      <c r="M282" s="75"/>
      <c r="N282" s="75"/>
      <c r="O282" s="75"/>
    </row>
    <row r="283" spans="2:15">
      <c r="B283" s="74"/>
      <c r="C283" s="75"/>
      <c r="D283" s="74"/>
      <c r="E283" s="74"/>
      <c r="F283" s="74"/>
      <c r="G283" s="76"/>
      <c r="H283" s="76"/>
      <c r="I283" s="76"/>
      <c r="J283" s="75"/>
      <c r="K283" s="75"/>
      <c r="L283" s="74"/>
      <c r="M283" s="75"/>
      <c r="N283" s="75"/>
      <c r="O283" s="75"/>
    </row>
    <row r="284" spans="2:15">
      <c r="B284" s="74"/>
      <c r="C284" s="75"/>
      <c r="D284" s="74"/>
      <c r="E284" s="74"/>
      <c r="F284" s="74"/>
      <c r="G284" s="76"/>
      <c r="H284" s="76"/>
      <c r="I284" s="76"/>
      <c r="J284" s="75"/>
      <c r="K284" s="75"/>
      <c r="L284" s="74"/>
      <c r="M284" s="75"/>
      <c r="N284" s="75"/>
      <c r="O284" s="75"/>
    </row>
    <row r="285" spans="2:15">
      <c r="B285" s="74"/>
      <c r="C285" s="75"/>
      <c r="D285" s="74"/>
      <c r="E285" s="74"/>
      <c r="F285" s="74"/>
      <c r="G285" s="76"/>
      <c r="H285" s="76"/>
      <c r="I285" s="76"/>
      <c r="J285" s="75"/>
      <c r="K285" s="75"/>
      <c r="L285" s="74"/>
      <c r="M285" s="75"/>
      <c r="N285" s="75"/>
      <c r="O285" s="75"/>
    </row>
    <row r="286" spans="2:15">
      <c r="B286" s="74"/>
      <c r="C286" s="75"/>
      <c r="D286" s="74"/>
      <c r="E286" s="74"/>
      <c r="F286" s="74"/>
      <c r="G286" s="76"/>
      <c r="H286" s="76"/>
      <c r="I286" s="76"/>
      <c r="J286" s="75"/>
      <c r="K286" s="75"/>
      <c r="L286" s="74"/>
      <c r="M286" s="75"/>
      <c r="N286" s="75"/>
      <c r="O286" s="75"/>
    </row>
    <row r="287" spans="2:15">
      <c r="B287" s="74"/>
      <c r="C287" s="75"/>
      <c r="D287" s="74"/>
      <c r="E287" s="74"/>
      <c r="F287" s="74"/>
      <c r="G287" s="76"/>
      <c r="H287" s="76"/>
      <c r="I287" s="76"/>
      <c r="J287" s="75"/>
      <c r="K287" s="75"/>
      <c r="L287" s="74"/>
      <c r="M287" s="75"/>
      <c r="N287" s="75"/>
      <c r="O287" s="75"/>
    </row>
    <row r="288" spans="2:15">
      <c r="B288" s="74"/>
      <c r="C288" s="75"/>
      <c r="D288" s="74"/>
      <c r="E288" s="74"/>
      <c r="F288" s="74"/>
      <c r="G288" s="76"/>
      <c r="H288" s="76"/>
      <c r="I288" s="76"/>
      <c r="J288" s="75"/>
      <c r="K288" s="75"/>
      <c r="L288" s="74"/>
      <c r="M288" s="75"/>
      <c r="N288" s="75"/>
      <c r="O288" s="75"/>
    </row>
    <row r="289" spans="2:15">
      <c r="B289" s="74"/>
      <c r="C289" s="75"/>
      <c r="D289" s="74"/>
      <c r="E289" s="74"/>
      <c r="F289" s="74"/>
      <c r="G289" s="76"/>
      <c r="H289" s="76"/>
      <c r="I289" s="76"/>
      <c r="J289" s="75"/>
      <c r="K289" s="75"/>
      <c r="L289" s="74"/>
      <c r="M289" s="75"/>
      <c r="N289" s="75"/>
      <c r="O289" s="75"/>
    </row>
    <row r="290" spans="2:15">
      <c r="B290" s="74"/>
      <c r="C290" s="75"/>
      <c r="D290" s="74"/>
      <c r="E290" s="74"/>
      <c r="F290" s="74"/>
      <c r="G290" s="76"/>
      <c r="H290" s="76"/>
      <c r="I290" s="76"/>
      <c r="J290" s="75"/>
      <c r="K290" s="75"/>
      <c r="L290" s="74"/>
      <c r="M290" s="75"/>
      <c r="N290" s="75"/>
      <c r="O290" s="75"/>
    </row>
    <row r="291" spans="2:15">
      <c r="B291" s="74"/>
      <c r="C291" s="75"/>
      <c r="D291" s="74"/>
      <c r="E291" s="74"/>
      <c r="F291" s="74"/>
      <c r="G291" s="76"/>
      <c r="H291" s="76"/>
      <c r="I291" s="76"/>
      <c r="J291" s="75"/>
      <c r="K291" s="75"/>
      <c r="L291" s="74"/>
      <c r="M291" s="75"/>
      <c r="N291" s="75"/>
      <c r="O291" s="75"/>
    </row>
    <row r="292" spans="2:15">
      <c r="B292" s="74"/>
      <c r="C292" s="75"/>
      <c r="D292" s="74"/>
      <c r="E292" s="74"/>
      <c r="F292" s="74"/>
      <c r="G292" s="76"/>
      <c r="H292" s="76"/>
      <c r="I292" s="76"/>
      <c r="J292" s="75"/>
      <c r="K292" s="75"/>
      <c r="L292" s="74"/>
      <c r="M292" s="75"/>
      <c r="N292" s="75"/>
      <c r="O292" s="75"/>
    </row>
    <row r="293" spans="2:15">
      <c r="B293" s="74"/>
      <c r="C293" s="75"/>
      <c r="D293" s="74"/>
      <c r="E293" s="74"/>
      <c r="F293" s="74"/>
      <c r="G293" s="76"/>
      <c r="H293" s="76"/>
      <c r="I293" s="76"/>
      <c r="J293" s="75"/>
      <c r="K293" s="75"/>
      <c r="L293" s="74"/>
      <c r="M293" s="75"/>
      <c r="N293" s="75"/>
      <c r="O293" s="75"/>
    </row>
    <row r="294" spans="2:15">
      <c r="B294" s="74"/>
      <c r="C294" s="75"/>
      <c r="D294" s="74"/>
      <c r="E294" s="74"/>
      <c r="F294" s="74"/>
      <c r="G294" s="76"/>
      <c r="H294" s="76"/>
      <c r="I294" s="76"/>
      <c r="J294" s="75"/>
      <c r="K294" s="75"/>
      <c r="L294" s="74"/>
      <c r="M294" s="75"/>
      <c r="N294" s="75"/>
      <c r="O294" s="75"/>
    </row>
    <row r="295" spans="2:15">
      <c r="B295" s="74"/>
      <c r="C295" s="75"/>
      <c r="D295" s="74"/>
      <c r="E295" s="74"/>
      <c r="F295" s="74"/>
      <c r="G295" s="76"/>
      <c r="H295" s="76"/>
      <c r="I295" s="76"/>
      <c r="J295" s="75"/>
      <c r="K295" s="75"/>
      <c r="L295" s="74"/>
      <c r="M295" s="75"/>
      <c r="N295" s="75"/>
      <c r="O295" s="75"/>
    </row>
    <row r="296" spans="2:15">
      <c r="B296" s="74"/>
      <c r="C296" s="75"/>
      <c r="D296" s="74"/>
      <c r="E296" s="74"/>
      <c r="F296" s="74"/>
      <c r="G296" s="76"/>
      <c r="H296" s="76"/>
      <c r="I296" s="76"/>
      <c r="J296" s="75"/>
      <c r="K296" s="75"/>
      <c r="L296" s="74"/>
      <c r="M296" s="75"/>
      <c r="N296" s="75"/>
      <c r="O296" s="75"/>
    </row>
    <row r="297" spans="2:15">
      <c r="B297" s="74"/>
      <c r="C297" s="75"/>
      <c r="D297" s="74"/>
      <c r="E297" s="74"/>
      <c r="F297" s="74"/>
      <c r="G297" s="76"/>
      <c r="H297" s="76"/>
      <c r="I297" s="76"/>
      <c r="J297" s="75"/>
      <c r="K297" s="75"/>
      <c r="L297" s="74"/>
      <c r="M297" s="75"/>
      <c r="N297" s="75"/>
      <c r="O297" s="75"/>
    </row>
    <row r="298" spans="2:15">
      <c r="B298" s="74"/>
      <c r="C298" s="75"/>
      <c r="D298" s="74"/>
      <c r="E298" s="74"/>
      <c r="F298" s="74"/>
      <c r="G298" s="76"/>
      <c r="H298" s="76"/>
      <c r="I298" s="76"/>
      <c r="J298" s="75"/>
      <c r="K298" s="75"/>
      <c r="L298" s="74"/>
      <c r="M298" s="75"/>
      <c r="N298" s="75"/>
      <c r="O298" s="75"/>
    </row>
    <row r="299" spans="2:15">
      <c r="B299" s="74"/>
      <c r="C299" s="75"/>
      <c r="D299" s="74"/>
      <c r="E299" s="74"/>
      <c r="F299" s="74"/>
      <c r="G299" s="76"/>
      <c r="H299" s="76"/>
      <c r="I299" s="76"/>
      <c r="J299" s="75"/>
      <c r="K299" s="75"/>
      <c r="L299" s="74"/>
      <c r="M299" s="75"/>
      <c r="N299" s="75"/>
      <c r="O299" s="75"/>
    </row>
    <row r="300" spans="2:15">
      <c r="B300" s="74"/>
      <c r="C300" s="75"/>
      <c r="D300" s="74"/>
      <c r="E300" s="74"/>
      <c r="F300" s="74"/>
      <c r="G300" s="76"/>
      <c r="H300" s="76"/>
      <c r="I300" s="76"/>
      <c r="J300" s="75"/>
      <c r="K300" s="75"/>
      <c r="L300" s="74"/>
      <c r="M300" s="75"/>
      <c r="N300" s="75"/>
      <c r="O300" s="75"/>
    </row>
    <row r="301" spans="2:15">
      <c r="B301" s="74"/>
      <c r="C301" s="75"/>
      <c r="D301" s="74"/>
      <c r="E301" s="74"/>
      <c r="F301" s="74"/>
      <c r="G301" s="76"/>
      <c r="H301" s="76"/>
      <c r="I301" s="76"/>
      <c r="J301" s="75"/>
      <c r="K301" s="75"/>
      <c r="L301" s="74"/>
      <c r="M301" s="75"/>
      <c r="N301" s="75"/>
      <c r="O301" s="75"/>
    </row>
    <row r="302" spans="2:15">
      <c r="B302" s="74"/>
      <c r="C302" s="75"/>
      <c r="D302" s="74"/>
      <c r="E302" s="74"/>
      <c r="F302" s="74"/>
      <c r="G302" s="76"/>
      <c r="H302" s="76"/>
      <c r="I302" s="76"/>
      <c r="J302" s="75"/>
      <c r="K302" s="75"/>
      <c r="L302" s="74"/>
      <c r="M302" s="75"/>
      <c r="N302" s="75"/>
      <c r="O302" s="75"/>
    </row>
    <row r="303" spans="2:15">
      <c r="B303" s="74"/>
      <c r="C303" s="75"/>
      <c r="D303" s="74"/>
      <c r="E303" s="74"/>
      <c r="F303" s="74"/>
      <c r="G303" s="76"/>
      <c r="H303" s="76"/>
      <c r="I303" s="76"/>
      <c r="J303" s="75"/>
      <c r="K303" s="75"/>
      <c r="L303" s="74"/>
      <c r="M303" s="75"/>
      <c r="N303" s="75"/>
      <c r="O303" s="75"/>
    </row>
    <row r="304" spans="2:15">
      <c r="B304" s="74"/>
      <c r="C304" s="75"/>
      <c r="D304" s="74"/>
      <c r="E304" s="74"/>
      <c r="F304" s="74"/>
      <c r="G304" s="76"/>
      <c r="H304" s="76"/>
      <c r="I304" s="76"/>
      <c r="J304" s="75"/>
      <c r="K304" s="75"/>
      <c r="L304" s="74"/>
      <c r="M304" s="75"/>
      <c r="N304" s="75"/>
      <c r="O304" s="75"/>
    </row>
    <row r="305" spans="2:15">
      <c r="B305" s="74"/>
      <c r="C305" s="75"/>
      <c r="D305" s="74"/>
      <c r="E305" s="74"/>
      <c r="F305" s="74"/>
      <c r="G305" s="76"/>
      <c r="H305" s="76"/>
      <c r="I305" s="76"/>
      <c r="J305" s="75"/>
      <c r="K305" s="75"/>
      <c r="L305" s="74"/>
      <c r="M305" s="75"/>
      <c r="N305" s="75"/>
      <c r="O305" s="75"/>
    </row>
    <row r="306" spans="2:15">
      <c r="B306" s="74"/>
      <c r="C306" s="75"/>
      <c r="D306" s="74"/>
      <c r="E306" s="74"/>
      <c r="F306" s="74"/>
      <c r="G306" s="76"/>
      <c r="H306" s="76"/>
      <c r="I306" s="76"/>
      <c r="J306" s="75"/>
      <c r="K306" s="75"/>
      <c r="L306" s="74"/>
      <c r="M306" s="75"/>
      <c r="N306" s="75"/>
      <c r="O306" s="75"/>
    </row>
    <row r="307" spans="2:15">
      <c r="B307" s="74"/>
      <c r="C307" s="75"/>
      <c r="D307" s="74"/>
      <c r="E307" s="74"/>
      <c r="F307" s="74"/>
      <c r="G307" s="76"/>
      <c r="H307" s="76"/>
      <c r="I307" s="76"/>
      <c r="J307" s="75"/>
      <c r="K307" s="75"/>
      <c r="L307" s="74"/>
      <c r="M307" s="75"/>
      <c r="N307" s="75"/>
      <c r="O307" s="75"/>
    </row>
    <row r="308" spans="2:15">
      <c r="B308" s="74"/>
      <c r="C308" s="75"/>
      <c r="D308" s="74"/>
      <c r="E308" s="74"/>
      <c r="F308" s="74"/>
      <c r="G308" s="76"/>
      <c r="H308" s="76"/>
      <c r="I308" s="76"/>
      <c r="J308" s="75"/>
      <c r="K308" s="75"/>
      <c r="L308" s="74"/>
      <c r="M308" s="75"/>
      <c r="N308" s="75"/>
      <c r="O308" s="75"/>
    </row>
    <row r="309" spans="2:15">
      <c r="B309" s="74"/>
      <c r="C309" s="75"/>
      <c r="D309" s="74"/>
      <c r="E309" s="74"/>
      <c r="F309" s="74"/>
      <c r="G309" s="76"/>
      <c r="H309" s="76"/>
      <c r="I309" s="76"/>
      <c r="J309" s="75"/>
      <c r="K309" s="75"/>
      <c r="L309" s="74"/>
      <c r="M309" s="75"/>
      <c r="N309" s="75"/>
      <c r="O309" s="75"/>
    </row>
    <row r="310" spans="2:15">
      <c r="B310" s="74"/>
      <c r="C310" s="75"/>
      <c r="D310" s="74"/>
      <c r="E310" s="74"/>
      <c r="F310" s="74"/>
      <c r="G310" s="76"/>
      <c r="H310" s="76"/>
      <c r="I310" s="76"/>
      <c r="J310" s="75"/>
      <c r="K310" s="75"/>
      <c r="L310" s="74"/>
      <c r="M310" s="75"/>
      <c r="N310" s="75"/>
      <c r="O310" s="75"/>
    </row>
    <row r="311" spans="2:15">
      <c r="B311" s="74"/>
      <c r="C311" s="75"/>
      <c r="D311" s="74"/>
      <c r="E311" s="74"/>
      <c r="F311" s="74"/>
      <c r="G311" s="76"/>
      <c r="H311" s="76"/>
      <c r="I311" s="76"/>
      <c r="J311" s="75"/>
      <c r="K311" s="75"/>
      <c r="L311" s="74"/>
      <c r="M311" s="75"/>
      <c r="N311" s="75"/>
      <c r="O311" s="75"/>
    </row>
    <row r="312" spans="2:15">
      <c r="B312" s="74"/>
      <c r="C312" s="75"/>
      <c r="D312" s="74"/>
      <c r="E312" s="74"/>
      <c r="F312" s="74"/>
      <c r="G312" s="76"/>
      <c r="H312" s="76"/>
      <c r="I312" s="76"/>
      <c r="J312" s="75"/>
      <c r="K312" s="75"/>
      <c r="L312" s="74"/>
      <c r="M312" s="75"/>
      <c r="N312" s="75"/>
      <c r="O312" s="75"/>
    </row>
    <row r="313" spans="2:15">
      <c r="B313" s="74"/>
      <c r="C313" s="75"/>
      <c r="D313" s="74"/>
      <c r="E313" s="74"/>
      <c r="F313" s="74"/>
      <c r="G313" s="76"/>
      <c r="H313" s="76"/>
      <c r="I313" s="76"/>
      <c r="J313" s="75"/>
      <c r="K313" s="75"/>
      <c r="L313" s="74"/>
      <c r="M313" s="75"/>
      <c r="N313" s="75"/>
      <c r="O313" s="75"/>
    </row>
    <row r="314" spans="2:15">
      <c r="B314" s="74"/>
      <c r="C314" s="75"/>
      <c r="D314" s="74"/>
      <c r="E314" s="74"/>
      <c r="F314" s="74"/>
      <c r="G314" s="76"/>
      <c r="H314" s="76"/>
      <c r="I314" s="76"/>
      <c r="J314" s="75"/>
      <c r="K314" s="75"/>
      <c r="L314" s="74"/>
      <c r="M314" s="75"/>
      <c r="N314" s="75"/>
      <c r="O314" s="75"/>
    </row>
    <row r="315" spans="2:15">
      <c r="B315" s="74"/>
      <c r="C315" s="75"/>
      <c r="D315" s="74"/>
      <c r="E315" s="74"/>
      <c r="F315" s="74"/>
      <c r="G315" s="76"/>
      <c r="H315" s="76"/>
      <c r="I315" s="76"/>
      <c r="J315" s="75"/>
      <c r="K315" s="75"/>
      <c r="L315" s="74"/>
      <c r="M315" s="75"/>
      <c r="N315" s="75"/>
      <c r="O315" s="75"/>
    </row>
    <row r="316" spans="2:15">
      <c r="B316" s="74"/>
      <c r="C316" s="75"/>
      <c r="D316" s="74"/>
      <c r="E316" s="74"/>
      <c r="F316" s="74"/>
      <c r="G316" s="76"/>
      <c r="H316" s="76"/>
      <c r="I316" s="76"/>
      <c r="J316" s="75"/>
      <c r="K316" s="75"/>
      <c r="L316" s="74"/>
      <c r="M316" s="75"/>
      <c r="N316" s="75"/>
      <c r="O316" s="75"/>
    </row>
    <row r="317" spans="2:15">
      <c r="B317" s="74"/>
      <c r="C317" s="75"/>
      <c r="D317" s="74"/>
      <c r="E317" s="74"/>
      <c r="F317" s="74"/>
      <c r="G317" s="76"/>
      <c r="H317" s="76"/>
      <c r="I317" s="76"/>
      <c r="J317" s="75"/>
      <c r="K317" s="75"/>
      <c r="L317" s="74"/>
      <c r="M317" s="75"/>
      <c r="N317" s="75"/>
      <c r="O317" s="75"/>
    </row>
    <row r="318" spans="2:15">
      <c r="B318" s="74"/>
      <c r="C318" s="75"/>
      <c r="D318" s="74"/>
      <c r="E318" s="74"/>
      <c r="F318" s="74"/>
      <c r="G318" s="76"/>
      <c r="H318" s="76"/>
      <c r="I318" s="76"/>
      <c r="J318" s="75"/>
      <c r="K318" s="75"/>
      <c r="L318" s="74"/>
      <c r="M318" s="75"/>
      <c r="N318" s="75"/>
      <c r="O318" s="75"/>
    </row>
    <row r="319" spans="2:15">
      <c r="B319" s="74"/>
      <c r="C319" s="75"/>
      <c r="D319" s="74"/>
      <c r="E319" s="74"/>
      <c r="F319" s="74"/>
      <c r="G319" s="76"/>
      <c r="H319" s="76"/>
      <c r="I319" s="76"/>
      <c r="J319" s="75"/>
      <c r="K319" s="75"/>
      <c r="L319" s="74"/>
      <c r="M319" s="75"/>
      <c r="N319" s="75"/>
      <c r="O319" s="75"/>
    </row>
    <row r="320" spans="2:15">
      <c r="B320" s="74"/>
      <c r="C320" s="75"/>
      <c r="D320" s="74"/>
      <c r="E320" s="74"/>
      <c r="F320" s="74"/>
      <c r="G320" s="76"/>
      <c r="H320" s="76"/>
      <c r="I320" s="76"/>
      <c r="J320" s="75"/>
      <c r="K320" s="75"/>
      <c r="L320" s="74"/>
      <c r="M320" s="75"/>
      <c r="N320" s="75"/>
      <c r="O320" s="75"/>
    </row>
    <row r="321" spans="2:15">
      <c r="B321" s="74"/>
      <c r="C321" s="75"/>
      <c r="D321" s="74"/>
      <c r="E321" s="74"/>
      <c r="F321" s="74"/>
      <c r="G321" s="76"/>
      <c r="H321" s="76"/>
      <c r="I321" s="76"/>
      <c r="J321" s="75"/>
      <c r="K321" s="75"/>
      <c r="L321" s="74"/>
      <c r="M321" s="75"/>
      <c r="N321" s="75"/>
      <c r="O321" s="75"/>
    </row>
    <row r="322" spans="2:15">
      <c r="B322" s="74"/>
      <c r="C322" s="75"/>
      <c r="D322" s="74"/>
      <c r="E322" s="74"/>
      <c r="F322" s="74"/>
      <c r="G322" s="76"/>
      <c r="H322" s="76"/>
      <c r="I322" s="76"/>
      <c r="J322" s="75"/>
      <c r="K322" s="75"/>
      <c r="L322" s="74"/>
      <c r="M322" s="75"/>
      <c r="N322" s="75"/>
      <c r="O322" s="75"/>
    </row>
    <row r="323" spans="2:15">
      <c r="B323" s="74"/>
      <c r="C323" s="75"/>
      <c r="D323" s="74"/>
      <c r="E323" s="74"/>
      <c r="F323" s="74"/>
      <c r="G323" s="76"/>
      <c r="H323" s="76"/>
      <c r="I323" s="76"/>
      <c r="J323" s="75"/>
      <c r="K323" s="75"/>
      <c r="L323" s="74"/>
      <c r="M323" s="75"/>
      <c r="N323" s="75"/>
      <c r="O323" s="75"/>
    </row>
    <row r="324" spans="2:15">
      <c r="B324" s="74"/>
      <c r="C324" s="75"/>
      <c r="D324" s="74"/>
      <c r="E324" s="74"/>
      <c r="F324" s="74"/>
      <c r="G324" s="76"/>
      <c r="H324" s="76"/>
      <c r="I324" s="76"/>
      <c r="J324" s="75"/>
      <c r="K324" s="75"/>
      <c r="L324" s="74"/>
      <c r="M324" s="75"/>
      <c r="N324" s="75"/>
      <c r="O324" s="75"/>
    </row>
    <row r="325" spans="2:15">
      <c r="B325" s="74"/>
      <c r="C325" s="75"/>
      <c r="D325" s="74"/>
      <c r="E325" s="74"/>
      <c r="F325" s="74"/>
      <c r="G325" s="76"/>
      <c r="H325" s="76"/>
      <c r="I325" s="76"/>
      <c r="J325" s="75"/>
      <c r="K325" s="75"/>
      <c r="L325" s="74"/>
      <c r="M325" s="75"/>
      <c r="N325" s="75"/>
      <c r="O325" s="75"/>
    </row>
    <row r="326" spans="2:15">
      <c r="B326" s="74"/>
      <c r="C326" s="75"/>
      <c r="D326" s="74"/>
      <c r="E326" s="74"/>
      <c r="F326" s="74"/>
      <c r="G326" s="76"/>
      <c r="H326" s="76"/>
      <c r="I326" s="76"/>
      <c r="J326" s="75"/>
      <c r="K326" s="75"/>
      <c r="L326" s="74"/>
      <c r="M326" s="75"/>
      <c r="N326" s="75"/>
      <c r="O326" s="75"/>
    </row>
    <row r="327" spans="2:15">
      <c r="B327" s="74"/>
      <c r="C327" s="75"/>
      <c r="D327" s="74"/>
      <c r="E327" s="74"/>
      <c r="F327" s="74"/>
      <c r="G327" s="76"/>
      <c r="H327" s="76"/>
      <c r="I327" s="76"/>
      <c r="J327" s="75"/>
      <c r="K327" s="75"/>
      <c r="L327" s="74"/>
      <c r="M327" s="75"/>
      <c r="N327" s="75"/>
      <c r="O327" s="75"/>
    </row>
    <row r="328" spans="2:15">
      <c r="B328" s="74"/>
      <c r="C328" s="75"/>
      <c r="D328" s="74"/>
      <c r="E328" s="74"/>
      <c r="F328" s="74"/>
      <c r="G328" s="76"/>
      <c r="H328" s="76"/>
      <c r="I328" s="76"/>
      <c r="J328" s="75"/>
      <c r="K328" s="75"/>
      <c r="L328" s="74"/>
      <c r="M328" s="75"/>
      <c r="N328" s="75"/>
      <c r="O328" s="75"/>
    </row>
    <row r="329" spans="2:15">
      <c r="B329" s="74"/>
      <c r="C329" s="75"/>
      <c r="D329" s="74"/>
      <c r="E329" s="74"/>
      <c r="F329" s="74"/>
      <c r="G329" s="76"/>
      <c r="H329" s="76"/>
      <c r="I329" s="76"/>
      <c r="J329" s="75"/>
      <c r="K329" s="75"/>
      <c r="L329" s="74"/>
      <c r="M329" s="75"/>
      <c r="N329" s="75"/>
      <c r="O329" s="75"/>
    </row>
    <row r="330" spans="2:15">
      <c r="B330" s="74"/>
      <c r="C330" s="75"/>
      <c r="D330" s="74"/>
      <c r="E330" s="74"/>
      <c r="F330" s="74"/>
      <c r="G330" s="76"/>
      <c r="H330" s="76"/>
      <c r="I330" s="76"/>
      <c r="J330" s="75"/>
      <c r="K330" s="75"/>
      <c r="L330" s="74"/>
      <c r="M330" s="75"/>
      <c r="N330" s="75"/>
      <c r="O330" s="75"/>
    </row>
    <row r="331" spans="2:15">
      <c r="B331" s="74"/>
      <c r="C331" s="75"/>
      <c r="D331" s="74"/>
      <c r="E331" s="74"/>
      <c r="F331" s="74"/>
      <c r="G331" s="76"/>
      <c r="H331" s="76"/>
      <c r="I331" s="76"/>
      <c r="J331" s="75"/>
      <c r="K331" s="75"/>
      <c r="L331" s="74"/>
      <c r="M331" s="75"/>
      <c r="N331" s="75"/>
      <c r="O331" s="75"/>
    </row>
    <row r="332" spans="2:15">
      <c r="B332" s="74"/>
      <c r="C332" s="75"/>
      <c r="D332" s="74"/>
      <c r="E332" s="74"/>
      <c r="F332" s="74"/>
      <c r="G332" s="76"/>
      <c r="H332" s="76"/>
      <c r="I332" s="76"/>
      <c r="J332" s="75"/>
      <c r="K332" s="75"/>
      <c r="L332" s="74"/>
      <c r="M332" s="75"/>
      <c r="N332" s="75"/>
      <c r="O332" s="75"/>
    </row>
    <row r="333" spans="2:15">
      <c r="B333" s="74"/>
      <c r="C333" s="75"/>
      <c r="D333" s="74"/>
      <c r="E333" s="74"/>
      <c r="F333" s="74"/>
      <c r="G333" s="76"/>
      <c r="H333" s="76"/>
      <c r="I333" s="76"/>
      <c r="J333" s="75"/>
      <c r="K333" s="75"/>
      <c r="L333" s="74"/>
      <c r="M333" s="75"/>
      <c r="N333" s="75"/>
      <c r="O333" s="75"/>
    </row>
    <row r="334" spans="2:15">
      <c r="B334" s="74"/>
      <c r="C334" s="75"/>
      <c r="D334" s="74"/>
      <c r="E334" s="74"/>
      <c r="F334" s="74"/>
      <c r="G334" s="76"/>
      <c r="H334" s="76"/>
      <c r="I334" s="76"/>
      <c r="J334" s="75"/>
      <c r="K334" s="75"/>
      <c r="L334" s="74"/>
      <c r="M334" s="75"/>
      <c r="N334" s="75"/>
      <c r="O334" s="75"/>
    </row>
    <row r="335" spans="2:15">
      <c r="B335" s="74"/>
      <c r="C335" s="75"/>
      <c r="D335" s="74"/>
      <c r="E335" s="74"/>
      <c r="F335" s="74"/>
      <c r="G335" s="76"/>
      <c r="H335" s="76"/>
      <c r="I335" s="76"/>
      <c r="J335" s="75"/>
      <c r="K335" s="75"/>
      <c r="L335" s="74"/>
      <c r="M335" s="75"/>
      <c r="N335" s="75"/>
      <c r="O335" s="75"/>
    </row>
    <row r="336" spans="2:15">
      <c r="B336" s="74"/>
      <c r="C336" s="75"/>
      <c r="D336" s="74"/>
      <c r="E336" s="74"/>
      <c r="F336" s="74"/>
      <c r="G336" s="76"/>
      <c r="H336" s="76"/>
      <c r="I336" s="76"/>
      <c r="J336" s="75"/>
      <c r="K336" s="75"/>
      <c r="L336" s="74"/>
      <c r="M336" s="75"/>
      <c r="N336" s="75"/>
      <c r="O336" s="75"/>
    </row>
    <row r="337" spans="2:15">
      <c r="B337" s="74"/>
      <c r="C337" s="75"/>
      <c r="D337" s="74"/>
      <c r="E337" s="74"/>
      <c r="F337" s="74"/>
      <c r="G337" s="76"/>
      <c r="H337" s="76"/>
      <c r="I337" s="76"/>
      <c r="J337" s="75"/>
      <c r="K337" s="75"/>
      <c r="L337" s="74"/>
      <c r="M337" s="75"/>
      <c r="N337" s="75"/>
      <c r="O337" s="75"/>
    </row>
    <row r="338" spans="2:15">
      <c r="B338" s="74"/>
      <c r="C338" s="75"/>
      <c r="D338" s="74"/>
      <c r="E338" s="74"/>
      <c r="F338" s="74"/>
      <c r="G338" s="76"/>
      <c r="H338" s="76"/>
      <c r="I338" s="76"/>
      <c r="J338" s="75"/>
      <c r="K338" s="75"/>
      <c r="L338" s="74"/>
      <c r="M338" s="75"/>
      <c r="N338" s="75"/>
      <c r="O338" s="75"/>
    </row>
    <row r="339" spans="2:15">
      <c r="B339" s="74"/>
      <c r="C339" s="75"/>
      <c r="D339" s="74"/>
      <c r="E339" s="74"/>
      <c r="F339" s="74"/>
      <c r="G339" s="76"/>
      <c r="H339" s="76"/>
      <c r="I339" s="76"/>
      <c r="J339" s="75"/>
      <c r="K339" s="75"/>
      <c r="L339" s="74"/>
      <c r="M339" s="75"/>
      <c r="N339" s="75"/>
      <c r="O339" s="75"/>
    </row>
    <row r="340" spans="2:15">
      <c r="B340" s="74"/>
      <c r="C340" s="75"/>
      <c r="D340" s="74"/>
      <c r="E340" s="74"/>
      <c r="F340" s="74"/>
      <c r="G340" s="76"/>
      <c r="H340" s="76"/>
      <c r="I340" s="76"/>
      <c r="J340" s="75"/>
      <c r="K340" s="75"/>
      <c r="L340" s="74"/>
      <c r="M340" s="75"/>
      <c r="N340" s="75"/>
      <c r="O340" s="75"/>
    </row>
    <row r="341" spans="2:15">
      <c r="B341" s="74"/>
      <c r="C341" s="75"/>
      <c r="D341" s="74"/>
      <c r="E341" s="74"/>
      <c r="F341" s="74"/>
      <c r="G341" s="76"/>
      <c r="H341" s="76"/>
      <c r="I341" s="76"/>
      <c r="J341" s="75"/>
      <c r="K341" s="75"/>
      <c r="L341" s="74"/>
      <c r="M341" s="75"/>
      <c r="N341" s="75"/>
      <c r="O341" s="75"/>
    </row>
    <row r="342" spans="2:15">
      <c r="B342" s="74"/>
      <c r="C342" s="75"/>
      <c r="D342" s="74"/>
      <c r="E342" s="74"/>
      <c r="F342" s="74"/>
      <c r="G342" s="76"/>
      <c r="H342" s="76"/>
      <c r="I342" s="76"/>
      <c r="J342" s="75"/>
      <c r="K342" s="75"/>
      <c r="L342" s="74"/>
      <c r="M342" s="75"/>
      <c r="N342" s="75"/>
      <c r="O342" s="75"/>
    </row>
    <row r="343" spans="2:15">
      <c r="B343" s="74"/>
      <c r="C343" s="75"/>
      <c r="D343" s="74"/>
      <c r="E343" s="74"/>
      <c r="F343" s="74"/>
      <c r="G343" s="76"/>
      <c r="H343" s="76"/>
      <c r="I343" s="76"/>
      <c r="J343" s="75"/>
      <c r="K343" s="75"/>
      <c r="L343" s="74"/>
      <c r="M343" s="75"/>
      <c r="N343" s="75"/>
      <c r="O343" s="75"/>
    </row>
    <row r="344" spans="2:15">
      <c r="B344" s="74"/>
      <c r="C344" s="75"/>
      <c r="D344" s="74"/>
      <c r="E344" s="74"/>
      <c r="F344" s="74"/>
      <c r="G344" s="76"/>
      <c r="H344" s="76"/>
      <c r="I344" s="76"/>
      <c r="J344" s="75"/>
      <c r="K344" s="75"/>
      <c r="L344" s="74"/>
      <c r="M344" s="75"/>
      <c r="N344" s="75"/>
      <c r="O344" s="75"/>
    </row>
    <row r="345" spans="2:15">
      <c r="B345" s="74"/>
      <c r="C345" s="75"/>
      <c r="D345" s="74"/>
      <c r="E345" s="74"/>
      <c r="F345" s="74"/>
      <c r="G345" s="76"/>
      <c r="H345" s="76"/>
      <c r="I345" s="76"/>
      <c r="J345" s="75"/>
      <c r="K345" s="75"/>
      <c r="L345" s="74"/>
      <c r="M345" s="75"/>
      <c r="N345" s="75"/>
      <c r="O345" s="75"/>
    </row>
    <row r="346" spans="2:15">
      <c r="B346" s="74"/>
      <c r="C346" s="75"/>
      <c r="D346" s="74"/>
      <c r="E346" s="74"/>
      <c r="F346" s="74"/>
      <c r="G346" s="76"/>
      <c r="H346" s="76"/>
      <c r="I346" s="76"/>
      <c r="J346" s="75"/>
      <c r="K346" s="75"/>
      <c r="L346" s="74"/>
      <c r="M346" s="75"/>
      <c r="N346" s="75"/>
      <c r="O346" s="75"/>
    </row>
    <row r="347" spans="2:15">
      <c r="B347" s="74"/>
      <c r="C347" s="75"/>
      <c r="D347" s="74"/>
      <c r="E347" s="74"/>
      <c r="F347" s="74"/>
      <c r="G347" s="76"/>
      <c r="H347" s="76"/>
      <c r="I347" s="76"/>
      <c r="J347" s="75"/>
      <c r="K347" s="75"/>
      <c r="L347" s="74"/>
      <c r="M347" s="75"/>
      <c r="N347" s="75"/>
      <c r="O347" s="75"/>
    </row>
    <row r="348" spans="2:15">
      <c r="B348" s="74"/>
      <c r="C348" s="75"/>
      <c r="D348" s="74"/>
      <c r="E348" s="74"/>
      <c r="F348" s="74"/>
      <c r="G348" s="76"/>
      <c r="H348" s="76"/>
      <c r="I348" s="76"/>
      <c r="J348" s="75"/>
      <c r="K348" s="75"/>
      <c r="L348" s="74"/>
      <c r="M348" s="75"/>
      <c r="N348" s="75"/>
      <c r="O348" s="75"/>
    </row>
    <row r="349" spans="2:15">
      <c r="B349" s="74"/>
      <c r="C349" s="75"/>
      <c r="D349" s="74"/>
      <c r="E349" s="74"/>
      <c r="F349" s="74"/>
      <c r="G349" s="76"/>
      <c r="H349" s="76"/>
      <c r="I349" s="76"/>
      <c r="J349" s="75"/>
      <c r="K349" s="75"/>
      <c r="L349" s="74"/>
      <c r="M349" s="75"/>
      <c r="N349" s="75"/>
      <c r="O349" s="75"/>
    </row>
    <row r="350" spans="2:15">
      <c r="B350" s="74"/>
      <c r="C350" s="75"/>
      <c r="D350" s="74"/>
      <c r="E350" s="74"/>
      <c r="F350" s="74"/>
      <c r="G350" s="76"/>
      <c r="H350" s="76"/>
      <c r="I350" s="76"/>
      <c r="J350" s="75"/>
      <c r="K350" s="75"/>
      <c r="L350" s="74"/>
      <c r="M350" s="75"/>
      <c r="N350" s="75"/>
      <c r="O350" s="75"/>
    </row>
    <row r="351" spans="2:15">
      <c r="B351" s="74"/>
      <c r="C351" s="75"/>
      <c r="D351" s="74"/>
      <c r="E351" s="74"/>
      <c r="F351" s="74"/>
      <c r="G351" s="76"/>
      <c r="H351" s="76"/>
      <c r="I351" s="76"/>
      <c r="J351" s="75"/>
      <c r="K351" s="75"/>
      <c r="L351" s="74"/>
      <c r="M351" s="75"/>
      <c r="N351" s="75"/>
      <c r="O351" s="75"/>
    </row>
    <row r="352" spans="2:15">
      <c r="B352" s="74"/>
      <c r="C352" s="75"/>
      <c r="D352" s="74"/>
      <c r="E352" s="74"/>
      <c r="F352" s="74"/>
      <c r="G352" s="76"/>
      <c r="H352" s="76"/>
      <c r="I352" s="76"/>
      <c r="J352" s="75"/>
      <c r="K352" s="75"/>
      <c r="L352" s="74"/>
      <c r="M352" s="75"/>
      <c r="N352" s="75"/>
      <c r="O352" s="75"/>
    </row>
    <row r="353" spans="2:15">
      <c r="B353" s="74"/>
      <c r="C353" s="75"/>
      <c r="D353" s="74"/>
      <c r="E353" s="74"/>
      <c r="F353" s="74"/>
      <c r="G353" s="76"/>
      <c r="H353" s="76"/>
      <c r="I353" s="76"/>
      <c r="J353" s="75"/>
      <c r="K353" s="75"/>
      <c r="L353" s="74"/>
      <c r="M353" s="75"/>
      <c r="N353" s="75"/>
      <c r="O353" s="75"/>
    </row>
    <row r="354" spans="2:15">
      <c r="B354" s="74"/>
      <c r="C354" s="75"/>
      <c r="D354" s="74"/>
      <c r="E354" s="74"/>
      <c r="F354" s="74"/>
      <c r="G354" s="76"/>
      <c r="H354" s="76"/>
      <c r="I354" s="76"/>
      <c r="J354" s="75"/>
      <c r="K354" s="75"/>
      <c r="L354" s="74"/>
      <c r="M354" s="75"/>
      <c r="N354" s="75"/>
      <c r="O354" s="75"/>
    </row>
    <row r="355" spans="2:15">
      <c r="B355" s="74"/>
      <c r="C355" s="75"/>
      <c r="D355" s="74"/>
      <c r="E355" s="74"/>
      <c r="F355" s="74"/>
      <c r="G355" s="76"/>
      <c r="H355" s="76"/>
      <c r="I355" s="76"/>
      <c r="J355" s="75"/>
      <c r="K355" s="75"/>
      <c r="L355" s="74"/>
      <c r="M355" s="75"/>
      <c r="N355" s="75"/>
      <c r="O355" s="75"/>
    </row>
    <row r="356" spans="2:15">
      <c r="B356" s="74"/>
      <c r="C356" s="75"/>
      <c r="D356" s="74"/>
      <c r="E356" s="74"/>
      <c r="F356" s="74"/>
      <c r="G356" s="76"/>
      <c r="H356" s="76"/>
      <c r="I356" s="76"/>
      <c r="J356" s="75"/>
      <c r="K356" s="75"/>
      <c r="L356" s="74"/>
      <c r="M356" s="75"/>
      <c r="N356" s="75"/>
      <c r="O356" s="75"/>
    </row>
    <row r="357" spans="2:15">
      <c r="B357" s="74"/>
      <c r="C357" s="75"/>
      <c r="D357" s="74"/>
      <c r="E357" s="74"/>
      <c r="F357" s="74"/>
      <c r="G357" s="76"/>
      <c r="H357" s="76"/>
      <c r="I357" s="76"/>
      <c r="J357" s="75"/>
      <c r="K357" s="75"/>
      <c r="L357" s="74"/>
      <c r="M357" s="75"/>
      <c r="N357" s="75"/>
      <c r="O357" s="75"/>
    </row>
    <row r="358" spans="2:15">
      <c r="B358" s="74"/>
      <c r="C358" s="75"/>
      <c r="D358" s="74"/>
      <c r="E358" s="74"/>
      <c r="F358" s="74"/>
      <c r="G358" s="76"/>
      <c r="H358" s="76"/>
      <c r="I358" s="76"/>
      <c r="J358" s="75"/>
      <c r="K358" s="75"/>
      <c r="L358" s="74"/>
      <c r="M358" s="75"/>
      <c r="N358" s="75"/>
      <c r="O358" s="75"/>
    </row>
    <row r="359" spans="2:15">
      <c r="B359" s="74"/>
      <c r="C359" s="75"/>
      <c r="D359" s="74"/>
      <c r="E359" s="74"/>
      <c r="F359" s="74"/>
      <c r="G359" s="76"/>
      <c r="H359" s="76"/>
      <c r="I359" s="76"/>
      <c r="J359" s="75"/>
      <c r="K359" s="75"/>
      <c r="L359" s="74"/>
      <c r="M359" s="75"/>
      <c r="N359" s="75"/>
      <c r="O359" s="75"/>
    </row>
    <row r="360" spans="2:15">
      <c r="B360" s="74"/>
      <c r="C360" s="75"/>
      <c r="D360" s="74"/>
      <c r="E360" s="74"/>
      <c r="F360" s="74"/>
      <c r="G360" s="76"/>
      <c r="H360" s="76"/>
      <c r="I360" s="76"/>
      <c r="J360" s="75"/>
      <c r="K360" s="75"/>
      <c r="L360" s="74"/>
      <c r="M360" s="75"/>
      <c r="N360" s="75"/>
      <c r="O360" s="75"/>
    </row>
    <row r="361" spans="2:15">
      <c r="B361" s="74"/>
      <c r="C361" s="75"/>
      <c r="D361" s="74"/>
      <c r="E361" s="74"/>
      <c r="F361" s="74"/>
      <c r="G361" s="76"/>
      <c r="H361" s="76"/>
      <c r="I361" s="76"/>
      <c r="J361" s="75"/>
      <c r="K361" s="75"/>
      <c r="L361" s="74"/>
      <c r="M361" s="75"/>
      <c r="N361" s="75"/>
      <c r="O361" s="75"/>
    </row>
    <row r="362" spans="2:15">
      <c r="B362" s="74"/>
      <c r="C362" s="75"/>
      <c r="D362" s="74"/>
      <c r="E362" s="74"/>
      <c r="F362" s="74"/>
      <c r="G362" s="76"/>
      <c r="H362" s="76"/>
      <c r="I362" s="76"/>
      <c r="J362" s="75"/>
      <c r="K362" s="75"/>
      <c r="L362" s="74"/>
      <c r="M362" s="75"/>
      <c r="N362" s="75"/>
      <c r="O362" s="75"/>
    </row>
    <row r="363" spans="2:15">
      <c r="B363" s="74"/>
      <c r="C363" s="75"/>
      <c r="D363" s="74"/>
      <c r="E363" s="74"/>
      <c r="F363" s="74"/>
      <c r="G363" s="76"/>
      <c r="H363" s="76"/>
      <c r="I363" s="76"/>
      <c r="J363" s="75"/>
      <c r="K363" s="75"/>
      <c r="L363" s="74"/>
      <c r="M363" s="75"/>
      <c r="N363" s="75"/>
      <c r="O363" s="75"/>
    </row>
    <row r="364" spans="2:15">
      <c r="B364" s="74"/>
      <c r="C364" s="75"/>
      <c r="D364" s="74"/>
      <c r="E364" s="74"/>
      <c r="F364" s="74"/>
      <c r="G364" s="76"/>
      <c r="H364" s="76"/>
      <c r="I364" s="76"/>
      <c r="J364" s="75"/>
      <c r="K364" s="75"/>
      <c r="L364" s="74"/>
      <c r="M364" s="75"/>
      <c r="N364" s="75"/>
      <c r="O364" s="75"/>
    </row>
    <row r="365" spans="2:15">
      <c r="B365" s="74"/>
      <c r="C365" s="75"/>
      <c r="D365" s="74"/>
      <c r="E365" s="74"/>
      <c r="F365" s="74"/>
      <c r="G365" s="76"/>
      <c r="H365" s="76"/>
      <c r="I365" s="76"/>
      <c r="J365" s="75"/>
      <c r="K365" s="75"/>
      <c r="L365" s="74"/>
      <c r="M365" s="75"/>
      <c r="N365" s="75"/>
      <c r="O365" s="75"/>
    </row>
    <row r="366" spans="2:15">
      <c r="B366" s="74"/>
      <c r="C366" s="75"/>
      <c r="D366" s="74"/>
      <c r="E366" s="74"/>
      <c r="F366" s="74"/>
      <c r="G366" s="76"/>
      <c r="H366" s="76"/>
      <c r="I366" s="76"/>
      <c r="J366" s="75"/>
      <c r="K366" s="75"/>
      <c r="L366" s="74"/>
      <c r="M366" s="75"/>
      <c r="N366" s="75"/>
      <c r="O366" s="75"/>
    </row>
    <row r="367" spans="2:15">
      <c r="B367" s="74"/>
      <c r="C367" s="75"/>
      <c r="D367" s="74"/>
      <c r="E367" s="74"/>
      <c r="F367" s="74"/>
      <c r="G367" s="76"/>
      <c r="H367" s="76"/>
      <c r="I367" s="76"/>
      <c r="J367" s="75"/>
      <c r="K367" s="75"/>
      <c r="L367" s="74"/>
      <c r="M367" s="75"/>
      <c r="N367" s="75"/>
      <c r="O367" s="75"/>
    </row>
    <row r="368" spans="2:15">
      <c r="B368" s="74"/>
      <c r="C368" s="75"/>
      <c r="D368" s="74"/>
      <c r="E368" s="74"/>
      <c r="F368" s="74"/>
      <c r="G368" s="76"/>
      <c r="H368" s="76"/>
      <c r="I368" s="76"/>
      <c r="J368" s="75"/>
      <c r="K368" s="75"/>
      <c r="L368" s="74"/>
      <c r="M368" s="75"/>
      <c r="N368" s="75"/>
      <c r="O368" s="75"/>
    </row>
    <row r="369" spans="2:15">
      <c r="B369" s="74"/>
      <c r="C369" s="75"/>
      <c r="D369" s="74"/>
      <c r="E369" s="74"/>
      <c r="F369" s="74"/>
      <c r="G369" s="76"/>
      <c r="H369" s="76"/>
      <c r="I369" s="76"/>
      <c r="J369" s="75"/>
      <c r="K369" s="75"/>
      <c r="L369" s="74"/>
      <c r="M369" s="75"/>
      <c r="N369" s="75"/>
      <c r="O369" s="75"/>
    </row>
    <row r="370" spans="2:15">
      <c r="B370" s="74"/>
      <c r="C370" s="75"/>
      <c r="D370" s="74"/>
      <c r="E370" s="74"/>
      <c r="F370" s="74"/>
      <c r="G370" s="76"/>
      <c r="H370" s="76"/>
      <c r="I370" s="76"/>
      <c r="J370" s="75"/>
      <c r="K370" s="75"/>
      <c r="L370" s="74"/>
      <c r="M370" s="75"/>
      <c r="N370" s="75"/>
      <c r="O370" s="75"/>
    </row>
    <row r="371" spans="2:15">
      <c r="B371" s="74"/>
      <c r="C371" s="75"/>
      <c r="D371" s="74"/>
      <c r="E371" s="74"/>
      <c r="F371" s="74"/>
      <c r="G371" s="76"/>
      <c r="H371" s="76"/>
      <c r="I371" s="76"/>
      <c r="J371" s="75"/>
      <c r="K371" s="75"/>
      <c r="L371" s="74"/>
      <c r="M371" s="75"/>
      <c r="N371" s="75"/>
      <c r="O371" s="75"/>
    </row>
    <row r="372" spans="2:15">
      <c r="B372" s="74"/>
      <c r="C372" s="75"/>
      <c r="D372" s="74"/>
      <c r="E372" s="74"/>
      <c r="F372" s="74"/>
      <c r="G372" s="76"/>
      <c r="H372" s="76"/>
      <c r="I372" s="76"/>
      <c r="J372" s="75"/>
      <c r="K372" s="75"/>
      <c r="L372" s="74"/>
      <c r="M372" s="75"/>
      <c r="N372" s="75"/>
      <c r="O372" s="75"/>
    </row>
    <row r="373" spans="2:15">
      <c r="B373" s="74"/>
      <c r="C373" s="75"/>
      <c r="D373" s="74"/>
      <c r="E373" s="74"/>
      <c r="F373" s="74"/>
      <c r="G373" s="76"/>
      <c r="H373" s="76"/>
      <c r="I373" s="76"/>
      <c r="J373" s="75"/>
      <c r="K373" s="75"/>
      <c r="L373" s="74"/>
      <c r="M373" s="75"/>
      <c r="N373" s="75"/>
      <c r="O373" s="75"/>
    </row>
    <row r="374" spans="2:15">
      <c r="B374" s="74"/>
      <c r="C374" s="75"/>
      <c r="D374" s="74"/>
      <c r="E374" s="74"/>
      <c r="F374" s="74"/>
      <c r="G374" s="76"/>
      <c r="H374" s="76"/>
      <c r="I374" s="76"/>
      <c r="J374" s="75"/>
      <c r="K374" s="75"/>
      <c r="L374" s="74"/>
      <c r="M374" s="75"/>
      <c r="N374" s="75"/>
      <c r="O374" s="75"/>
    </row>
    <row r="375" spans="2:15">
      <c r="B375" s="74"/>
      <c r="C375" s="75"/>
      <c r="D375" s="74"/>
      <c r="E375" s="74"/>
      <c r="F375" s="74"/>
      <c r="G375" s="76"/>
      <c r="H375" s="76"/>
      <c r="I375" s="76"/>
      <c r="J375" s="75"/>
      <c r="K375" s="75"/>
      <c r="L375" s="74"/>
      <c r="M375" s="75"/>
      <c r="N375" s="75"/>
      <c r="O375" s="75"/>
    </row>
    <row r="376" spans="2:15">
      <c r="B376" s="74"/>
      <c r="C376" s="75"/>
      <c r="D376" s="74"/>
      <c r="E376" s="74"/>
      <c r="F376" s="74"/>
      <c r="G376" s="76"/>
      <c r="H376" s="76"/>
      <c r="I376" s="76"/>
      <c r="J376" s="75"/>
      <c r="K376" s="75"/>
      <c r="L376" s="74"/>
      <c r="M376" s="75"/>
      <c r="N376" s="75"/>
      <c r="O376" s="75"/>
    </row>
    <row r="377" spans="2:15">
      <c r="B377" s="74"/>
      <c r="C377" s="75"/>
      <c r="D377" s="74"/>
      <c r="E377" s="74"/>
      <c r="F377" s="74"/>
      <c r="G377" s="76"/>
      <c r="H377" s="76"/>
      <c r="I377" s="76"/>
      <c r="J377" s="75"/>
      <c r="K377" s="75"/>
      <c r="L377" s="74"/>
      <c r="M377" s="75"/>
      <c r="N377" s="75"/>
      <c r="O377" s="75"/>
    </row>
    <row r="378" spans="2:15">
      <c r="B378" s="74"/>
      <c r="C378" s="75"/>
      <c r="D378" s="74"/>
      <c r="E378" s="74"/>
      <c r="F378" s="74"/>
      <c r="G378" s="76"/>
      <c r="H378" s="76"/>
      <c r="I378" s="76"/>
      <c r="J378" s="75"/>
      <c r="K378" s="75"/>
      <c r="L378" s="74"/>
      <c r="M378" s="75"/>
      <c r="N378" s="75"/>
      <c r="O378" s="75"/>
    </row>
    <row r="379" spans="2:15">
      <c r="B379" s="74"/>
      <c r="C379" s="75"/>
      <c r="D379" s="74"/>
      <c r="E379" s="74"/>
      <c r="F379" s="74"/>
      <c r="G379" s="76"/>
      <c r="H379" s="76"/>
      <c r="I379" s="76"/>
      <c r="J379" s="75"/>
      <c r="K379" s="75"/>
      <c r="L379" s="74"/>
      <c r="M379" s="75"/>
      <c r="N379" s="75"/>
      <c r="O379" s="75"/>
    </row>
    <row r="380" spans="2:15">
      <c r="B380" s="74"/>
      <c r="C380" s="75"/>
      <c r="D380" s="74"/>
      <c r="E380" s="74"/>
      <c r="F380" s="74"/>
      <c r="G380" s="76"/>
      <c r="H380" s="76"/>
      <c r="I380" s="76"/>
      <c r="J380" s="75"/>
      <c r="K380" s="75"/>
      <c r="L380" s="74"/>
      <c r="M380" s="75"/>
      <c r="N380" s="75"/>
      <c r="O380" s="75"/>
    </row>
    <row r="381" spans="2:15">
      <c r="B381" s="74"/>
      <c r="C381" s="75"/>
      <c r="D381" s="74"/>
      <c r="E381" s="74"/>
      <c r="F381" s="74"/>
      <c r="G381" s="76"/>
      <c r="H381" s="76"/>
      <c r="I381" s="76"/>
      <c r="J381" s="75"/>
      <c r="K381" s="75"/>
      <c r="L381" s="74"/>
      <c r="M381" s="75"/>
      <c r="N381" s="75"/>
      <c r="O381" s="75"/>
    </row>
    <row r="382" spans="2:15">
      <c r="B382" s="74"/>
      <c r="C382" s="75"/>
      <c r="D382" s="74"/>
      <c r="E382" s="74"/>
      <c r="F382" s="74"/>
      <c r="G382" s="76"/>
      <c r="H382" s="76"/>
      <c r="I382" s="76"/>
      <c r="J382" s="75"/>
      <c r="K382" s="75"/>
      <c r="L382" s="74"/>
      <c r="M382" s="75"/>
      <c r="N382" s="75"/>
      <c r="O382" s="75"/>
    </row>
    <row r="383" spans="2:15">
      <c r="B383" s="74"/>
      <c r="C383" s="75"/>
      <c r="D383" s="74"/>
      <c r="E383" s="74"/>
      <c r="F383" s="74"/>
      <c r="G383" s="76"/>
      <c r="H383" s="76"/>
      <c r="I383" s="76"/>
      <c r="J383" s="75"/>
      <c r="K383" s="75"/>
      <c r="L383" s="74"/>
      <c r="M383" s="75"/>
      <c r="N383" s="75"/>
      <c r="O383" s="75"/>
    </row>
    <row r="384" spans="2:15">
      <c r="B384" s="74"/>
      <c r="C384" s="75"/>
      <c r="D384" s="74"/>
      <c r="E384" s="74"/>
      <c r="F384" s="74"/>
      <c r="G384" s="76"/>
      <c r="H384" s="76"/>
      <c r="I384" s="76"/>
      <c r="J384" s="75"/>
      <c r="K384" s="75"/>
      <c r="L384" s="74"/>
      <c r="M384" s="75"/>
      <c r="N384" s="75"/>
      <c r="O384" s="75"/>
    </row>
    <row r="385" spans="2:15">
      <c r="B385" s="74"/>
      <c r="C385" s="75"/>
      <c r="D385" s="74"/>
      <c r="E385" s="74"/>
      <c r="F385" s="74"/>
      <c r="G385" s="76"/>
      <c r="H385" s="76"/>
      <c r="I385" s="76"/>
      <c r="J385" s="75"/>
      <c r="K385" s="75"/>
      <c r="L385" s="74"/>
      <c r="M385" s="75"/>
      <c r="N385" s="75"/>
      <c r="O385" s="75"/>
    </row>
    <row r="386" spans="2:15">
      <c r="B386" s="74"/>
      <c r="C386" s="75"/>
      <c r="D386" s="74"/>
      <c r="E386" s="74"/>
      <c r="F386" s="74"/>
      <c r="G386" s="76"/>
      <c r="H386" s="76"/>
      <c r="I386" s="76"/>
      <c r="J386" s="75"/>
      <c r="K386" s="75"/>
      <c r="L386" s="74"/>
      <c r="M386" s="75"/>
      <c r="N386" s="75"/>
      <c r="O386" s="75"/>
    </row>
    <row r="387" spans="2:15">
      <c r="B387" s="74"/>
      <c r="C387" s="75"/>
      <c r="D387" s="74"/>
      <c r="E387" s="74"/>
      <c r="F387" s="74"/>
      <c r="G387" s="76"/>
      <c r="H387" s="76"/>
      <c r="I387" s="76"/>
      <c r="J387" s="75"/>
      <c r="K387" s="75"/>
      <c r="L387" s="74"/>
      <c r="M387" s="75"/>
      <c r="N387" s="75"/>
      <c r="O387" s="75"/>
    </row>
    <row r="388" spans="2:15">
      <c r="B388" s="74"/>
      <c r="C388" s="75"/>
      <c r="D388" s="74"/>
      <c r="E388" s="74"/>
      <c r="F388" s="74"/>
      <c r="G388" s="76"/>
      <c r="H388" s="76"/>
      <c r="I388" s="76"/>
      <c r="J388" s="75"/>
      <c r="K388" s="75"/>
      <c r="L388" s="74"/>
      <c r="M388" s="75"/>
      <c r="N388" s="75"/>
      <c r="O388" s="75"/>
    </row>
    <row r="389" spans="2:15">
      <c r="B389" s="74"/>
      <c r="C389" s="75"/>
      <c r="D389" s="74"/>
      <c r="E389" s="74"/>
      <c r="F389" s="74"/>
      <c r="G389" s="76"/>
      <c r="H389" s="76"/>
      <c r="I389" s="76"/>
      <c r="J389" s="75"/>
      <c r="K389" s="75"/>
      <c r="L389" s="74"/>
      <c r="M389" s="75"/>
      <c r="N389" s="75"/>
      <c r="O389" s="75"/>
    </row>
    <row r="390" spans="2:15">
      <c r="B390" s="74"/>
      <c r="C390" s="75"/>
      <c r="D390" s="74"/>
      <c r="E390" s="74"/>
      <c r="F390" s="74"/>
      <c r="G390" s="76"/>
      <c r="H390" s="76"/>
      <c r="I390" s="76"/>
      <c r="J390" s="75"/>
      <c r="K390" s="75"/>
      <c r="L390" s="74"/>
      <c r="M390" s="75"/>
      <c r="N390" s="75"/>
      <c r="O390" s="75"/>
    </row>
    <row r="391" spans="2:15">
      <c r="B391" s="74"/>
      <c r="C391" s="75"/>
      <c r="D391" s="74"/>
      <c r="E391" s="74"/>
      <c r="F391" s="74"/>
      <c r="G391" s="76"/>
      <c r="H391" s="76"/>
      <c r="I391" s="76"/>
      <c r="J391" s="75"/>
      <c r="K391" s="75"/>
      <c r="L391" s="74"/>
      <c r="M391" s="75"/>
      <c r="N391" s="75"/>
      <c r="O391" s="75"/>
    </row>
    <row r="392" spans="2:15">
      <c r="B392" s="74"/>
      <c r="C392" s="75"/>
      <c r="D392" s="74"/>
      <c r="E392" s="74"/>
      <c r="F392" s="74"/>
      <c r="G392" s="76"/>
      <c r="H392" s="76"/>
      <c r="I392" s="76"/>
      <c r="J392" s="75"/>
      <c r="K392" s="75"/>
      <c r="L392" s="74"/>
      <c r="M392" s="75"/>
      <c r="N392" s="75"/>
      <c r="O392" s="75"/>
    </row>
    <row r="393" spans="2:15">
      <c r="B393" s="74"/>
      <c r="C393" s="75"/>
      <c r="D393" s="74"/>
      <c r="E393" s="74"/>
      <c r="F393" s="74"/>
      <c r="G393" s="76"/>
      <c r="H393" s="76"/>
      <c r="I393" s="76"/>
      <c r="J393" s="75"/>
      <c r="K393" s="75"/>
      <c r="L393" s="74"/>
      <c r="M393" s="75"/>
      <c r="N393" s="75"/>
      <c r="O393" s="75"/>
    </row>
    <row r="394" spans="2:15">
      <c r="B394" s="74"/>
      <c r="C394" s="75"/>
      <c r="D394" s="74"/>
      <c r="E394" s="74"/>
      <c r="F394" s="74"/>
      <c r="G394" s="76"/>
      <c r="H394" s="76"/>
      <c r="I394" s="76"/>
      <c r="J394" s="75"/>
      <c r="K394" s="75"/>
      <c r="L394" s="74"/>
      <c r="M394" s="75"/>
      <c r="N394" s="75"/>
      <c r="O394" s="75"/>
    </row>
    <row r="395" spans="2:15">
      <c r="B395" s="74"/>
      <c r="C395" s="75"/>
      <c r="D395" s="74"/>
      <c r="E395" s="74"/>
      <c r="F395" s="74"/>
      <c r="G395" s="76"/>
      <c r="H395" s="76"/>
      <c r="I395" s="76"/>
      <c r="J395" s="75"/>
      <c r="K395" s="75"/>
      <c r="L395" s="74"/>
      <c r="M395" s="75"/>
      <c r="N395" s="75"/>
      <c r="O395" s="75"/>
    </row>
    <row r="396" spans="2:15">
      <c r="B396" s="74"/>
      <c r="C396" s="75"/>
      <c r="D396" s="74"/>
      <c r="E396" s="74"/>
      <c r="F396" s="74"/>
      <c r="G396" s="76"/>
      <c r="H396" s="76"/>
      <c r="I396" s="76"/>
      <c r="J396" s="75"/>
      <c r="K396" s="75"/>
      <c r="L396" s="74"/>
      <c r="M396" s="75"/>
      <c r="N396" s="75"/>
      <c r="O396" s="75"/>
    </row>
    <row r="397" spans="2:15">
      <c r="B397" s="74"/>
      <c r="C397" s="75"/>
      <c r="D397" s="74"/>
      <c r="E397" s="74"/>
      <c r="F397" s="74"/>
      <c r="G397" s="76"/>
      <c r="H397" s="76"/>
      <c r="I397" s="76"/>
      <c r="J397" s="75"/>
      <c r="K397" s="75"/>
      <c r="L397" s="74"/>
      <c r="M397" s="75"/>
      <c r="N397" s="75"/>
      <c r="O397" s="75"/>
    </row>
    <row r="398" spans="2:15">
      <c r="B398" s="74"/>
      <c r="C398" s="75"/>
      <c r="D398" s="74"/>
      <c r="E398" s="74"/>
      <c r="F398" s="74"/>
      <c r="G398" s="76"/>
      <c r="H398" s="76"/>
      <c r="I398" s="76"/>
      <c r="J398" s="75"/>
      <c r="K398" s="75"/>
      <c r="L398" s="74"/>
      <c r="M398" s="75"/>
      <c r="N398" s="75"/>
      <c r="O398" s="75"/>
    </row>
    <row r="399" spans="2:15">
      <c r="B399" s="74"/>
      <c r="C399" s="75"/>
      <c r="D399" s="74"/>
      <c r="E399" s="74"/>
      <c r="F399" s="74"/>
      <c r="G399" s="76"/>
      <c r="H399" s="76"/>
      <c r="I399" s="76"/>
      <c r="J399" s="75"/>
      <c r="K399" s="75"/>
      <c r="L399" s="74"/>
      <c r="M399" s="75"/>
      <c r="N399" s="75"/>
      <c r="O399" s="75"/>
    </row>
    <row r="400" spans="2:15">
      <c r="B400" s="74"/>
      <c r="C400" s="75"/>
      <c r="D400" s="74"/>
      <c r="E400" s="74"/>
      <c r="F400" s="74"/>
      <c r="G400" s="76"/>
      <c r="H400" s="76"/>
      <c r="I400" s="76"/>
      <c r="J400" s="75"/>
      <c r="K400" s="75"/>
      <c r="L400" s="74"/>
      <c r="M400" s="75"/>
      <c r="N400" s="75"/>
      <c r="O400" s="75"/>
    </row>
    <row r="401" spans="2:15">
      <c r="B401" s="74"/>
      <c r="C401" s="75"/>
      <c r="D401" s="74"/>
      <c r="E401" s="74"/>
      <c r="F401" s="74"/>
      <c r="G401" s="76"/>
      <c r="H401" s="76"/>
      <c r="I401" s="76"/>
      <c r="J401" s="75"/>
      <c r="K401" s="75"/>
      <c r="L401" s="74"/>
      <c r="M401" s="75"/>
      <c r="N401" s="75"/>
      <c r="O401" s="75"/>
    </row>
    <row r="402" spans="2:15">
      <c r="B402" s="74"/>
      <c r="C402" s="75"/>
      <c r="D402" s="74"/>
      <c r="E402" s="74"/>
      <c r="F402" s="74"/>
      <c r="G402" s="76"/>
      <c r="H402" s="76"/>
      <c r="I402" s="76"/>
      <c r="J402" s="75"/>
      <c r="K402" s="75"/>
      <c r="L402" s="74"/>
      <c r="M402" s="75"/>
      <c r="N402" s="75"/>
      <c r="O402" s="75"/>
    </row>
    <row r="403" spans="2:15">
      <c r="B403" s="74"/>
      <c r="C403" s="75"/>
      <c r="D403" s="74"/>
      <c r="E403" s="74"/>
      <c r="F403" s="74"/>
      <c r="G403" s="76"/>
      <c r="H403" s="76"/>
      <c r="I403" s="76"/>
      <c r="J403" s="75"/>
      <c r="K403" s="75"/>
      <c r="L403" s="74"/>
      <c r="M403" s="75"/>
      <c r="N403" s="75"/>
      <c r="O403" s="75"/>
    </row>
    <row r="404" spans="2:15">
      <c r="B404" s="74"/>
      <c r="C404" s="75"/>
      <c r="D404" s="74"/>
      <c r="E404" s="74"/>
      <c r="F404" s="74"/>
      <c r="G404" s="76"/>
      <c r="H404" s="76"/>
      <c r="I404" s="76"/>
      <c r="J404" s="75"/>
      <c r="K404" s="75"/>
      <c r="L404" s="74"/>
      <c r="M404" s="75"/>
      <c r="N404" s="75"/>
      <c r="O404" s="75"/>
    </row>
    <row r="405" spans="2:15">
      <c r="B405" s="74"/>
      <c r="C405" s="75"/>
      <c r="D405" s="74"/>
      <c r="E405" s="74"/>
      <c r="F405" s="74"/>
      <c r="G405" s="76"/>
      <c r="H405" s="76"/>
      <c r="I405" s="76"/>
      <c r="J405" s="75"/>
      <c r="K405" s="75"/>
      <c r="L405" s="74"/>
      <c r="M405" s="75"/>
      <c r="N405" s="75"/>
      <c r="O405" s="75"/>
    </row>
    <row r="406" spans="2:15">
      <c r="B406" s="74"/>
      <c r="C406" s="75"/>
      <c r="D406" s="74"/>
      <c r="E406" s="74"/>
      <c r="F406" s="74"/>
      <c r="G406" s="76"/>
      <c r="H406" s="76"/>
      <c r="I406" s="76"/>
      <c r="J406" s="75"/>
      <c r="K406" s="75"/>
      <c r="L406" s="74"/>
      <c r="M406" s="75"/>
      <c r="N406" s="75"/>
      <c r="O406" s="75"/>
    </row>
    <row r="407" spans="2:15">
      <c r="B407" s="74"/>
      <c r="C407" s="75"/>
      <c r="D407" s="74"/>
      <c r="E407" s="74"/>
      <c r="F407" s="74"/>
      <c r="G407" s="76"/>
      <c r="H407" s="76"/>
      <c r="I407" s="76"/>
      <c r="J407" s="75"/>
      <c r="K407" s="75"/>
      <c r="L407" s="74"/>
      <c r="M407" s="75"/>
      <c r="N407" s="75"/>
      <c r="O407" s="75"/>
    </row>
    <row r="408" spans="2:15">
      <c r="B408" s="74"/>
      <c r="C408" s="75"/>
      <c r="D408" s="74"/>
      <c r="E408" s="74"/>
      <c r="F408" s="74"/>
      <c r="G408" s="76"/>
      <c r="H408" s="76"/>
      <c r="I408" s="76"/>
      <c r="J408" s="75"/>
      <c r="K408" s="75"/>
      <c r="L408" s="74"/>
      <c r="M408" s="75"/>
      <c r="N408" s="75"/>
      <c r="O408" s="75"/>
    </row>
    <row r="409" spans="2:15">
      <c r="B409" s="74"/>
      <c r="C409" s="75"/>
      <c r="D409" s="74"/>
      <c r="E409" s="74"/>
      <c r="F409" s="74"/>
      <c r="G409" s="76"/>
      <c r="H409" s="76"/>
      <c r="I409" s="76"/>
      <c r="J409" s="75"/>
      <c r="K409" s="75"/>
      <c r="L409" s="74"/>
      <c r="M409" s="75"/>
      <c r="N409" s="75"/>
      <c r="O409" s="75"/>
    </row>
    <row r="410" spans="2:15">
      <c r="B410" s="74"/>
      <c r="C410" s="75"/>
      <c r="D410" s="74"/>
      <c r="E410" s="74"/>
      <c r="F410" s="74"/>
      <c r="G410" s="76"/>
      <c r="H410" s="76"/>
      <c r="I410" s="76"/>
      <c r="J410" s="75"/>
      <c r="K410" s="75"/>
      <c r="L410" s="74"/>
      <c r="M410" s="75"/>
      <c r="N410" s="75"/>
      <c r="O410" s="75"/>
    </row>
    <row r="411" spans="2:15">
      <c r="B411" s="74"/>
      <c r="C411" s="75"/>
      <c r="D411" s="74"/>
      <c r="E411" s="74"/>
      <c r="F411" s="74"/>
      <c r="G411" s="76"/>
      <c r="H411" s="76"/>
      <c r="I411" s="76"/>
      <c r="J411" s="75"/>
      <c r="K411" s="75"/>
      <c r="L411" s="74"/>
      <c r="M411" s="75"/>
      <c r="N411" s="75"/>
      <c r="O411" s="75"/>
    </row>
    <row r="412" spans="2:15">
      <c r="B412" s="74"/>
      <c r="C412" s="75"/>
      <c r="D412" s="74"/>
      <c r="E412" s="74"/>
      <c r="F412" s="74"/>
      <c r="G412" s="76"/>
      <c r="H412" s="76"/>
      <c r="I412" s="76"/>
      <c r="J412" s="75"/>
      <c r="K412" s="75"/>
      <c r="L412" s="74"/>
      <c r="M412" s="75"/>
      <c r="N412" s="75"/>
      <c r="O412" s="75"/>
    </row>
    <row r="413" spans="2:15">
      <c r="B413" s="74"/>
      <c r="C413" s="75"/>
      <c r="D413" s="74"/>
      <c r="E413" s="74"/>
      <c r="F413" s="74"/>
      <c r="G413" s="76"/>
      <c r="H413" s="76"/>
      <c r="I413" s="76"/>
      <c r="J413" s="75"/>
      <c r="K413" s="75"/>
      <c r="L413" s="74"/>
      <c r="M413" s="75"/>
      <c r="N413" s="75"/>
      <c r="O413" s="75"/>
    </row>
    <row r="414" spans="2:15">
      <c r="B414" s="74"/>
      <c r="C414" s="75"/>
      <c r="D414" s="74"/>
      <c r="E414" s="74"/>
      <c r="F414" s="74"/>
      <c r="G414" s="76"/>
      <c r="H414" s="76"/>
      <c r="I414" s="76"/>
      <c r="J414" s="75"/>
      <c r="K414" s="75"/>
      <c r="L414" s="74"/>
      <c r="M414" s="75"/>
      <c r="N414" s="75"/>
      <c r="O414" s="75"/>
    </row>
    <row r="415" spans="2:15">
      <c r="B415" s="74"/>
      <c r="C415" s="75"/>
      <c r="D415" s="74"/>
      <c r="E415" s="74"/>
      <c r="F415" s="74"/>
      <c r="G415" s="76"/>
      <c r="H415" s="76"/>
      <c r="I415" s="76"/>
      <c r="J415" s="75"/>
      <c r="K415" s="75"/>
      <c r="L415" s="74"/>
      <c r="M415" s="75"/>
      <c r="N415" s="75"/>
      <c r="O415" s="75"/>
    </row>
    <row r="416" spans="2:15">
      <c r="B416" s="74"/>
      <c r="C416" s="75"/>
      <c r="D416" s="74"/>
      <c r="E416" s="74"/>
      <c r="F416" s="74"/>
      <c r="G416" s="76"/>
      <c r="H416" s="76"/>
      <c r="I416" s="76"/>
      <c r="J416" s="75"/>
      <c r="K416" s="75"/>
      <c r="L416" s="74"/>
      <c r="M416" s="75"/>
      <c r="N416" s="75"/>
      <c r="O416" s="75"/>
    </row>
    <row r="417" spans="2:15">
      <c r="B417" s="74"/>
      <c r="C417" s="75"/>
      <c r="D417" s="74"/>
      <c r="E417" s="74"/>
      <c r="F417" s="74"/>
      <c r="G417" s="76"/>
      <c r="H417" s="76"/>
      <c r="I417" s="76"/>
      <c r="J417" s="75"/>
      <c r="K417" s="75"/>
      <c r="L417" s="74"/>
      <c r="M417" s="75"/>
      <c r="N417" s="75"/>
      <c r="O417" s="75"/>
    </row>
    <row r="418" spans="2:15">
      <c r="B418" s="74"/>
      <c r="C418" s="75"/>
      <c r="D418" s="74"/>
      <c r="E418" s="74"/>
      <c r="F418" s="74"/>
      <c r="G418" s="76"/>
      <c r="H418" s="76"/>
      <c r="I418" s="76"/>
      <c r="J418" s="75"/>
      <c r="K418" s="75"/>
      <c r="L418" s="74"/>
      <c r="M418" s="75"/>
      <c r="N418" s="75"/>
      <c r="O418" s="75"/>
    </row>
    <row r="419" spans="2:15">
      <c r="B419" s="74"/>
      <c r="C419" s="75"/>
      <c r="D419" s="74"/>
      <c r="E419" s="74"/>
      <c r="F419" s="74"/>
      <c r="G419" s="76"/>
      <c r="H419" s="76"/>
      <c r="I419" s="76"/>
      <c r="J419" s="75"/>
      <c r="K419" s="75"/>
      <c r="L419" s="74"/>
      <c r="M419" s="75"/>
      <c r="N419" s="75"/>
      <c r="O419" s="75"/>
    </row>
    <row r="420" spans="2:15">
      <c r="B420" s="74"/>
      <c r="C420" s="75"/>
      <c r="D420" s="74"/>
      <c r="E420" s="74"/>
      <c r="F420" s="74"/>
      <c r="G420" s="76"/>
      <c r="H420" s="76"/>
      <c r="I420" s="76"/>
      <c r="J420" s="75"/>
      <c r="K420" s="75"/>
      <c r="L420" s="74"/>
      <c r="M420" s="75"/>
      <c r="N420" s="75"/>
      <c r="O420" s="75"/>
    </row>
    <row r="421" spans="2:15">
      <c r="B421" s="74"/>
      <c r="C421" s="75"/>
      <c r="D421" s="74"/>
      <c r="E421" s="74"/>
      <c r="F421" s="74"/>
      <c r="G421" s="76"/>
      <c r="H421" s="76"/>
      <c r="I421" s="76"/>
      <c r="J421" s="75"/>
      <c r="K421" s="75"/>
      <c r="L421" s="74"/>
      <c r="M421" s="75"/>
      <c r="N421" s="75"/>
      <c r="O421" s="75"/>
    </row>
    <row r="422" spans="2:15">
      <c r="B422" s="74"/>
      <c r="C422" s="75"/>
      <c r="D422" s="74"/>
      <c r="E422" s="74"/>
      <c r="F422" s="74"/>
      <c r="G422" s="76"/>
      <c r="H422" s="76"/>
      <c r="I422" s="76"/>
      <c r="J422" s="75"/>
      <c r="K422" s="75"/>
      <c r="L422" s="74"/>
      <c r="M422" s="75"/>
      <c r="N422" s="75"/>
      <c r="O422" s="75"/>
    </row>
    <row r="423" spans="2:15">
      <c r="B423" s="74"/>
      <c r="C423" s="75"/>
      <c r="D423" s="74"/>
      <c r="E423" s="74"/>
      <c r="F423" s="74"/>
      <c r="G423" s="76"/>
      <c r="H423" s="76"/>
      <c r="I423" s="76"/>
      <c r="J423" s="75"/>
      <c r="K423" s="75"/>
      <c r="L423" s="74"/>
      <c r="M423" s="75"/>
      <c r="N423" s="75"/>
      <c r="O423" s="75"/>
    </row>
    <row r="424" spans="2:15">
      <c r="B424" s="74"/>
      <c r="C424" s="75"/>
      <c r="D424" s="74"/>
      <c r="E424" s="74"/>
      <c r="F424" s="74"/>
      <c r="G424" s="76"/>
      <c r="H424" s="76"/>
      <c r="I424" s="76"/>
      <c r="J424" s="75"/>
      <c r="K424" s="75"/>
      <c r="L424" s="74"/>
      <c r="M424" s="75"/>
      <c r="N424" s="75"/>
      <c r="O424" s="75"/>
    </row>
    <row r="425" spans="2:15">
      <c r="B425" s="74"/>
      <c r="C425" s="75"/>
      <c r="D425" s="74"/>
      <c r="E425" s="74"/>
      <c r="F425" s="74"/>
      <c r="G425" s="76"/>
      <c r="H425" s="76"/>
      <c r="I425" s="76"/>
      <c r="J425" s="75"/>
      <c r="K425" s="75"/>
      <c r="L425" s="74"/>
      <c r="M425" s="75"/>
      <c r="N425" s="75"/>
      <c r="O425" s="75"/>
    </row>
    <row r="426" spans="2:15">
      <c r="B426" s="74"/>
      <c r="C426" s="75"/>
      <c r="D426" s="74"/>
      <c r="E426" s="74"/>
      <c r="F426" s="74"/>
      <c r="G426" s="76"/>
      <c r="H426" s="76"/>
      <c r="I426" s="76"/>
      <c r="J426" s="75"/>
      <c r="K426" s="75"/>
      <c r="L426" s="74"/>
      <c r="M426" s="75"/>
      <c r="N426" s="75"/>
      <c r="O426" s="75"/>
    </row>
    <row r="427" spans="2:15">
      <c r="B427" s="74"/>
      <c r="C427" s="75"/>
      <c r="D427" s="74"/>
      <c r="E427" s="74"/>
      <c r="F427" s="74"/>
      <c r="G427" s="76"/>
      <c r="H427" s="76"/>
      <c r="I427" s="76"/>
      <c r="J427" s="75"/>
      <c r="K427" s="75"/>
      <c r="L427" s="74"/>
      <c r="M427" s="75"/>
      <c r="N427" s="75"/>
      <c r="O427" s="75"/>
    </row>
    <row r="428" spans="2:15">
      <c r="B428" s="74"/>
      <c r="C428" s="75"/>
      <c r="D428" s="74"/>
      <c r="E428" s="74"/>
      <c r="F428" s="74"/>
      <c r="G428" s="76"/>
      <c r="H428" s="76"/>
      <c r="I428" s="76"/>
      <c r="J428" s="75"/>
      <c r="K428" s="75"/>
      <c r="L428" s="74"/>
      <c r="M428" s="75"/>
      <c r="N428" s="75"/>
      <c r="O428" s="75"/>
    </row>
    <row r="429" spans="2:15">
      <c r="B429" s="74"/>
      <c r="C429" s="75"/>
      <c r="D429" s="74"/>
      <c r="E429" s="74"/>
      <c r="F429" s="74"/>
      <c r="G429" s="76"/>
      <c r="H429" s="76"/>
      <c r="I429" s="76"/>
      <c r="J429" s="75"/>
      <c r="K429" s="75"/>
      <c r="L429" s="74"/>
      <c r="M429" s="75"/>
      <c r="N429" s="75"/>
      <c r="O429" s="75"/>
    </row>
    <row r="430" spans="2:15">
      <c r="B430" s="74"/>
      <c r="C430" s="75"/>
      <c r="D430" s="74"/>
      <c r="E430" s="74"/>
      <c r="F430" s="74"/>
      <c r="G430" s="76"/>
      <c r="H430" s="76"/>
      <c r="I430" s="76"/>
      <c r="J430" s="75"/>
      <c r="K430" s="75"/>
      <c r="L430" s="74"/>
      <c r="M430" s="75"/>
      <c r="N430" s="75"/>
      <c r="O430" s="75"/>
    </row>
    <row r="431" spans="2:15">
      <c r="B431" s="74"/>
      <c r="C431" s="75"/>
      <c r="D431" s="74"/>
      <c r="E431" s="74"/>
      <c r="F431" s="74"/>
      <c r="G431" s="76"/>
      <c r="H431" s="76"/>
      <c r="I431" s="76"/>
      <c r="J431" s="75"/>
      <c r="K431" s="75"/>
      <c r="L431" s="74"/>
      <c r="M431" s="75"/>
      <c r="N431" s="75"/>
      <c r="O431" s="75"/>
    </row>
    <row r="432" spans="2:15">
      <c r="B432" s="74"/>
      <c r="C432" s="75"/>
      <c r="D432" s="74"/>
      <c r="E432" s="74"/>
      <c r="F432" s="74"/>
      <c r="G432" s="76"/>
      <c r="H432" s="76"/>
      <c r="I432" s="76"/>
      <c r="J432" s="75"/>
      <c r="K432" s="75"/>
      <c r="L432" s="74"/>
      <c r="M432" s="75"/>
      <c r="N432" s="75"/>
      <c r="O432" s="75"/>
    </row>
    <row r="433" spans="2:15">
      <c r="B433" s="74"/>
      <c r="C433" s="75"/>
      <c r="D433" s="74"/>
      <c r="E433" s="74"/>
      <c r="F433" s="74"/>
      <c r="G433" s="76"/>
      <c r="H433" s="76"/>
      <c r="I433" s="76"/>
      <c r="J433" s="75"/>
      <c r="K433" s="75"/>
      <c r="L433" s="74"/>
      <c r="M433" s="75"/>
      <c r="N433" s="75"/>
      <c r="O433" s="75"/>
    </row>
    <row r="434" spans="2:15">
      <c r="B434" s="74"/>
      <c r="C434" s="75"/>
      <c r="D434" s="74"/>
      <c r="E434" s="74"/>
      <c r="F434" s="74"/>
      <c r="G434" s="76"/>
      <c r="H434" s="76"/>
      <c r="I434" s="76"/>
      <c r="J434" s="75"/>
      <c r="K434" s="75"/>
      <c r="L434" s="74"/>
      <c r="M434" s="75"/>
      <c r="N434" s="75"/>
      <c r="O434" s="75"/>
    </row>
    <row r="435" spans="2:15">
      <c r="B435" s="74"/>
      <c r="C435" s="75"/>
      <c r="D435" s="74"/>
      <c r="E435" s="74"/>
      <c r="F435" s="74"/>
      <c r="G435" s="76"/>
      <c r="H435" s="76"/>
      <c r="I435" s="76"/>
      <c r="J435" s="75"/>
      <c r="K435" s="75"/>
      <c r="L435" s="74"/>
      <c r="M435" s="75"/>
      <c r="N435" s="75"/>
      <c r="O435" s="75"/>
    </row>
    <row r="436" spans="2:15">
      <c r="B436" s="74"/>
      <c r="C436" s="75"/>
      <c r="D436" s="74"/>
      <c r="E436" s="74"/>
      <c r="F436" s="74"/>
      <c r="G436" s="76"/>
      <c r="H436" s="76"/>
      <c r="I436" s="76"/>
      <c r="J436" s="75"/>
      <c r="K436" s="75"/>
      <c r="L436" s="74"/>
      <c r="M436" s="75"/>
      <c r="N436" s="75"/>
      <c r="O436" s="75"/>
    </row>
    <row r="437" spans="2:15">
      <c r="B437" s="74"/>
      <c r="C437" s="75"/>
      <c r="D437" s="74"/>
      <c r="E437" s="74"/>
      <c r="F437" s="74"/>
      <c r="G437" s="76"/>
      <c r="H437" s="76"/>
      <c r="I437" s="76"/>
      <c r="J437" s="75"/>
      <c r="K437" s="75"/>
      <c r="L437" s="74"/>
      <c r="M437" s="75"/>
      <c r="N437" s="75"/>
      <c r="O437" s="75"/>
    </row>
    <row r="438" spans="2:15">
      <c r="B438" s="74"/>
      <c r="C438" s="75"/>
      <c r="D438" s="74"/>
      <c r="E438" s="74"/>
      <c r="F438" s="74"/>
      <c r="G438" s="76"/>
      <c r="H438" s="76"/>
      <c r="I438" s="76"/>
      <c r="J438" s="75"/>
      <c r="K438" s="75"/>
      <c r="L438" s="74"/>
      <c r="M438" s="75"/>
      <c r="N438" s="75"/>
      <c r="O438" s="75"/>
    </row>
    <row r="439" spans="2:15">
      <c r="B439" s="74"/>
      <c r="C439" s="75"/>
      <c r="D439" s="74"/>
      <c r="E439" s="74"/>
      <c r="F439" s="74"/>
      <c r="G439" s="76"/>
      <c r="H439" s="76"/>
      <c r="I439" s="76"/>
      <c r="J439" s="75"/>
      <c r="K439" s="75"/>
      <c r="L439" s="74"/>
      <c r="M439" s="75"/>
      <c r="N439" s="75"/>
      <c r="O439" s="75"/>
    </row>
    <row r="440" spans="2:15">
      <c r="B440" s="74"/>
      <c r="C440" s="75"/>
      <c r="D440" s="74"/>
      <c r="E440" s="74"/>
      <c r="F440" s="74"/>
      <c r="G440" s="76"/>
      <c r="H440" s="76"/>
      <c r="I440" s="76"/>
      <c r="J440" s="75"/>
      <c r="K440" s="75"/>
      <c r="L440" s="74"/>
      <c r="M440" s="75"/>
      <c r="N440" s="75"/>
      <c r="O440" s="75"/>
    </row>
    <row r="441" spans="2:15">
      <c r="B441" s="74"/>
      <c r="C441" s="75"/>
      <c r="D441" s="74"/>
      <c r="E441" s="74"/>
      <c r="F441" s="74"/>
      <c r="G441" s="76"/>
      <c r="H441" s="76"/>
      <c r="I441" s="76"/>
      <c r="J441" s="75"/>
      <c r="K441" s="75"/>
      <c r="L441" s="74"/>
      <c r="M441" s="75"/>
      <c r="N441" s="75"/>
      <c r="O441" s="75"/>
    </row>
    <row r="442" spans="2:15">
      <c r="B442" s="74"/>
      <c r="C442" s="75"/>
      <c r="D442" s="74"/>
      <c r="E442" s="74"/>
      <c r="F442" s="74"/>
      <c r="G442" s="76"/>
      <c r="H442" s="76"/>
      <c r="I442" s="76"/>
      <c r="J442" s="75"/>
      <c r="K442" s="75"/>
      <c r="L442" s="74"/>
      <c r="M442" s="75"/>
      <c r="N442" s="75"/>
      <c r="O442" s="75"/>
    </row>
    <row r="443" spans="2:15">
      <c r="B443" s="74"/>
      <c r="C443" s="75"/>
      <c r="D443" s="74"/>
      <c r="E443" s="74"/>
      <c r="F443" s="74"/>
      <c r="G443" s="76"/>
      <c r="H443" s="76"/>
      <c r="I443" s="76"/>
      <c r="J443" s="75"/>
      <c r="K443" s="75"/>
      <c r="L443" s="74"/>
      <c r="M443" s="75"/>
      <c r="N443" s="75"/>
      <c r="O443" s="75"/>
    </row>
    <row r="444" spans="2:15">
      <c r="B444" s="74"/>
      <c r="C444" s="75"/>
      <c r="D444" s="74"/>
      <c r="E444" s="74"/>
      <c r="F444" s="74"/>
      <c r="G444" s="76"/>
      <c r="H444" s="76"/>
      <c r="I444" s="76"/>
      <c r="J444" s="75"/>
      <c r="K444" s="75"/>
      <c r="L444" s="74"/>
      <c r="M444" s="75"/>
      <c r="N444" s="75"/>
      <c r="O444" s="75"/>
    </row>
    <row r="445" spans="2:15">
      <c r="B445" s="74"/>
      <c r="C445" s="75"/>
      <c r="D445" s="74"/>
      <c r="E445" s="74"/>
      <c r="F445" s="74"/>
      <c r="G445" s="76"/>
      <c r="H445" s="76"/>
      <c r="I445" s="76"/>
      <c r="J445" s="75"/>
      <c r="K445" s="75"/>
      <c r="L445" s="74"/>
      <c r="M445" s="75"/>
      <c r="N445" s="75"/>
      <c r="O445" s="75"/>
    </row>
    <row r="446" spans="2:15">
      <c r="B446" s="74"/>
      <c r="C446" s="75"/>
      <c r="D446" s="74"/>
      <c r="E446" s="74"/>
      <c r="F446" s="74"/>
      <c r="G446" s="76"/>
      <c r="H446" s="76"/>
      <c r="I446" s="76"/>
      <c r="J446" s="75"/>
      <c r="K446" s="75"/>
      <c r="L446" s="74"/>
      <c r="M446" s="75"/>
      <c r="N446" s="75"/>
      <c r="O446" s="75"/>
    </row>
    <row r="447" spans="2:15">
      <c r="B447" s="74"/>
      <c r="C447" s="75"/>
      <c r="D447" s="74"/>
      <c r="E447" s="74"/>
      <c r="F447" s="74"/>
      <c r="G447" s="76"/>
      <c r="H447" s="76"/>
      <c r="I447" s="76"/>
      <c r="J447" s="75"/>
      <c r="K447" s="75"/>
      <c r="L447" s="74"/>
      <c r="M447" s="75"/>
      <c r="N447" s="75"/>
      <c r="O447" s="75"/>
    </row>
    <row r="448" spans="2:15">
      <c r="B448" s="74"/>
      <c r="C448" s="75"/>
      <c r="D448" s="74"/>
      <c r="E448" s="74"/>
      <c r="F448" s="74"/>
      <c r="G448" s="76"/>
      <c r="H448" s="76"/>
      <c r="I448" s="76"/>
      <c r="J448" s="75"/>
      <c r="K448" s="75"/>
      <c r="L448" s="74"/>
      <c r="M448" s="75"/>
      <c r="N448" s="75"/>
      <c r="O448" s="75"/>
    </row>
    <row r="449" spans="2:15">
      <c r="B449" s="74"/>
      <c r="C449" s="75"/>
      <c r="D449" s="74"/>
      <c r="E449" s="74"/>
      <c r="F449" s="74"/>
      <c r="G449" s="76"/>
      <c r="H449" s="76"/>
      <c r="I449" s="76"/>
      <c r="J449" s="75"/>
      <c r="K449" s="75"/>
      <c r="L449" s="74"/>
      <c r="M449" s="75"/>
      <c r="N449" s="75"/>
      <c r="O449" s="75"/>
    </row>
    <row r="450" spans="2:15">
      <c r="B450" s="74"/>
      <c r="C450" s="75"/>
      <c r="D450" s="74"/>
      <c r="E450" s="74"/>
      <c r="F450" s="74"/>
      <c r="G450" s="76"/>
      <c r="H450" s="76"/>
      <c r="I450" s="76"/>
      <c r="J450" s="75"/>
      <c r="K450" s="75"/>
      <c r="L450" s="74"/>
      <c r="M450" s="75"/>
      <c r="N450" s="75"/>
      <c r="O450" s="75"/>
    </row>
    <row r="451" spans="2:15">
      <c r="B451" s="74"/>
      <c r="C451" s="75"/>
      <c r="D451" s="74"/>
      <c r="E451" s="74"/>
      <c r="F451" s="74"/>
      <c r="G451" s="76"/>
      <c r="H451" s="76"/>
      <c r="I451" s="76"/>
      <c r="J451" s="75"/>
      <c r="K451" s="75"/>
      <c r="L451" s="74"/>
      <c r="M451" s="75"/>
      <c r="N451" s="75"/>
      <c r="O451" s="75"/>
    </row>
    <row r="452" spans="2:15">
      <c r="B452" s="74"/>
      <c r="C452" s="75"/>
      <c r="D452" s="74"/>
      <c r="E452" s="74"/>
      <c r="F452" s="74"/>
      <c r="G452" s="76"/>
      <c r="H452" s="76"/>
      <c r="I452" s="76"/>
      <c r="J452" s="75"/>
      <c r="K452" s="75"/>
      <c r="L452" s="74"/>
      <c r="M452" s="75"/>
      <c r="N452" s="75"/>
      <c r="O452" s="75"/>
    </row>
    <row r="453" spans="2:15">
      <c r="B453" s="74"/>
      <c r="C453" s="75"/>
      <c r="D453" s="74"/>
      <c r="E453" s="74"/>
      <c r="F453" s="74"/>
      <c r="G453" s="76"/>
      <c r="H453" s="76"/>
      <c r="I453" s="76"/>
      <c r="J453" s="75"/>
      <c r="K453" s="75"/>
      <c r="L453" s="74"/>
      <c r="M453" s="75"/>
      <c r="N453" s="75"/>
      <c r="O453" s="75"/>
    </row>
    <row r="454" spans="2:15">
      <c r="B454" s="74"/>
      <c r="C454" s="75"/>
      <c r="D454" s="74"/>
      <c r="E454" s="74"/>
      <c r="F454" s="74"/>
      <c r="G454" s="76"/>
      <c r="H454" s="76"/>
      <c r="I454" s="76"/>
      <c r="J454" s="75"/>
      <c r="K454" s="75"/>
      <c r="L454" s="74"/>
      <c r="M454" s="75"/>
      <c r="N454" s="75"/>
      <c r="O454" s="75"/>
    </row>
    <row r="455" spans="2:15">
      <c r="B455" s="74"/>
      <c r="C455" s="75"/>
      <c r="D455" s="74"/>
      <c r="E455" s="74"/>
      <c r="F455" s="74"/>
      <c r="G455" s="76"/>
      <c r="H455" s="76"/>
      <c r="I455" s="76"/>
      <c r="J455" s="75"/>
      <c r="K455" s="75"/>
      <c r="L455" s="74"/>
      <c r="M455" s="75"/>
      <c r="N455" s="75"/>
      <c r="O455" s="75"/>
    </row>
    <row r="456" spans="2:15">
      <c r="B456" s="74"/>
      <c r="C456" s="75"/>
      <c r="D456" s="74"/>
      <c r="E456" s="74"/>
      <c r="F456" s="74"/>
      <c r="G456" s="76"/>
      <c r="H456" s="76"/>
      <c r="I456" s="76"/>
      <c r="J456" s="75"/>
      <c r="K456" s="75"/>
      <c r="L456" s="74"/>
      <c r="M456" s="75"/>
      <c r="N456" s="75"/>
      <c r="O456" s="75"/>
    </row>
    <row r="457" spans="2:15">
      <c r="B457" s="74"/>
      <c r="C457" s="75"/>
      <c r="D457" s="74"/>
      <c r="E457" s="74"/>
      <c r="F457" s="74"/>
      <c r="G457" s="76"/>
      <c r="H457" s="76"/>
      <c r="I457" s="76"/>
      <c r="J457" s="75"/>
      <c r="K457" s="75"/>
      <c r="L457" s="74"/>
      <c r="M457" s="75"/>
      <c r="N457" s="75"/>
      <c r="O457" s="75"/>
    </row>
    <row r="458" spans="2:15">
      <c r="B458" s="74"/>
      <c r="C458" s="75"/>
      <c r="D458" s="74"/>
      <c r="E458" s="74"/>
      <c r="F458" s="74"/>
      <c r="G458" s="76"/>
      <c r="H458" s="76"/>
      <c r="I458" s="76"/>
      <c r="J458" s="75"/>
      <c r="K458" s="75"/>
      <c r="L458" s="74"/>
      <c r="M458" s="75"/>
      <c r="N458" s="75"/>
      <c r="O458" s="75"/>
    </row>
    <row r="459" spans="2:15">
      <c r="B459" s="74"/>
      <c r="C459" s="75"/>
      <c r="D459" s="74"/>
      <c r="E459" s="74"/>
      <c r="F459" s="74"/>
      <c r="G459" s="76"/>
      <c r="H459" s="76"/>
      <c r="I459" s="76"/>
      <c r="J459" s="75"/>
      <c r="K459" s="75"/>
      <c r="L459" s="74"/>
      <c r="M459" s="75"/>
      <c r="N459" s="75"/>
      <c r="O459" s="75"/>
    </row>
    <row r="460" spans="2:15">
      <c r="B460" s="74"/>
      <c r="C460" s="75"/>
      <c r="D460" s="74"/>
      <c r="E460" s="74"/>
      <c r="F460" s="74"/>
      <c r="G460" s="76"/>
      <c r="H460" s="76"/>
      <c r="I460" s="76"/>
      <c r="J460" s="75"/>
      <c r="K460" s="75"/>
      <c r="L460" s="74"/>
      <c r="M460" s="75"/>
      <c r="N460" s="75"/>
      <c r="O460" s="75"/>
    </row>
    <row r="461" spans="2:15">
      <c r="B461" s="74"/>
      <c r="C461" s="75"/>
      <c r="D461" s="74"/>
      <c r="E461" s="74"/>
      <c r="F461" s="74"/>
      <c r="G461" s="76"/>
      <c r="H461" s="76"/>
      <c r="I461" s="76"/>
      <c r="J461" s="75"/>
      <c r="K461" s="75"/>
      <c r="L461" s="74"/>
      <c r="M461" s="75"/>
      <c r="N461" s="75"/>
      <c r="O461" s="75"/>
    </row>
    <row r="462" spans="2:15">
      <c r="B462" s="74"/>
      <c r="C462" s="75"/>
      <c r="D462" s="74"/>
      <c r="E462" s="74"/>
      <c r="F462" s="74"/>
      <c r="G462" s="76"/>
      <c r="H462" s="76"/>
      <c r="I462" s="76"/>
      <c r="J462" s="75"/>
      <c r="K462" s="75"/>
      <c r="L462" s="74"/>
      <c r="M462" s="75"/>
      <c r="N462" s="75"/>
      <c r="O462" s="75"/>
    </row>
    <row r="463" spans="2:15">
      <c r="B463" s="74"/>
      <c r="C463" s="75"/>
      <c r="D463" s="74"/>
      <c r="E463" s="74"/>
      <c r="F463" s="74"/>
      <c r="G463" s="76"/>
      <c r="H463" s="76"/>
      <c r="I463" s="76"/>
      <c r="J463" s="75"/>
      <c r="K463" s="75"/>
      <c r="L463" s="74"/>
      <c r="M463" s="75"/>
      <c r="N463" s="75"/>
      <c r="O463" s="75"/>
    </row>
    <row r="464" spans="2:15">
      <c r="B464" s="74"/>
      <c r="C464" s="75"/>
      <c r="D464" s="74"/>
      <c r="E464" s="74"/>
      <c r="F464" s="74"/>
      <c r="G464" s="76"/>
      <c r="H464" s="76"/>
      <c r="I464" s="76"/>
      <c r="J464" s="75"/>
      <c r="K464" s="75"/>
      <c r="L464" s="74"/>
      <c r="M464" s="75"/>
      <c r="N464" s="75"/>
      <c r="O464" s="75"/>
    </row>
    <row r="465" spans="2:15">
      <c r="B465" s="74"/>
      <c r="C465" s="75"/>
      <c r="D465" s="74"/>
      <c r="E465" s="74"/>
      <c r="F465" s="74"/>
      <c r="G465" s="76"/>
      <c r="H465" s="76"/>
      <c r="I465" s="76"/>
      <c r="J465" s="75"/>
      <c r="K465" s="75"/>
      <c r="L465" s="74"/>
      <c r="M465" s="75"/>
      <c r="N465" s="75"/>
      <c r="O465" s="75"/>
    </row>
    <row r="466" spans="2:15">
      <c r="B466" s="74"/>
      <c r="C466" s="75"/>
      <c r="D466" s="74"/>
      <c r="E466" s="74"/>
      <c r="F466" s="74"/>
      <c r="G466" s="76"/>
      <c r="H466" s="76"/>
      <c r="I466" s="76"/>
      <c r="J466" s="75"/>
      <c r="K466" s="75"/>
      <c r="L466" s="74"/>
      <c r="M466" s="75"/>
      <c r="N466" s="75"/>
      <c r="O466" s="75"/>
    </row>
    <row r="467" spans="2:15">
      <c r="B467" s="74"/>
      <c r="C467" s="75"/>
      <c r="D467" s="74"/>
      <c r="E467" s="74"/>
      <c r="F467" s="74"/>
      <c r="G467" s="76"/>
      <c r="H467" s="76"/>
      <c r="I467" s="76"/>
      <c r="J467" s="75"/>
      <c r="K467" s="75"/>
      <c r="L467" s="74"/>
      <c r="M467" s="75"/>
      <c r="N467" s="75"/>
      <c r="O467" s="75"/>
    </row>
    <row r="468" spans="2:15">
      <c r="B468" s="74"/>
      <c r="C468" s="75"/>
      <c r="D468" s="74"/>
      <c r="E468" s="74"/>
      <c r="F468" s="74"/>
      <c r="G468" s="76"/>
      <c r="H468" s="76"/>
      <c r="I468" s="76"/>
      <c r="J468" s="75"/>
      <c r="K468" s="75"/>
      <c r="L468" s="74"/>
      <c r="M468" s="75"/>
      <c r="N468" s="75"/>
      <c r="O468" s="75"/>
    </row>
    <row r="469" spans="2:15">
      <c r="B469" s="74"/>
      <c r="C469" s="75"/>
      <c r="D469" s="74"/>
      <c r="E469" s="74"/>
      <c r="F469" s="74"/>
      <c r="G469" s="76"/>
      <c r="H469" s="76"/>
      <c r="I469" s="76"/>
      <c r="J469" s="75"/>
      <c r="K469" s="75"/>
      <c r="L469" s="74"/>
      <c r="M469" s="75"/>
      <c r="N469" s="75"/>
      <c r="O469" s="75"/>
    </row>
    <row r="470" spans="2:15">
      <c r="B470" s="74"/>
      <c r="C470" s="75"/>
      <c r="D470" s="74"/>
      <c r="E470" s="74"/>
      <c r="F470" s="74"/>
      <c r="G470" s="76"/>
      <c r="H470" s="76"/>
      <c r="I470" s="76"/>
      <c r="J470" s="75"/>
      <c r="K470" s="75"/>
      <c r="L470" s="74"/>
      <c r="M470" s="75"/>
      <c r="N470" s="75"/>
      <c r="O470" s="75"/>
    </row>
    <row r="471" spans="2:15">
      <c r="B471" s="74"/>
      <c r="C471" s="75"/>
      <c r="D471" s="74"/>
      <c r="E471" s="74"/>
      <c r="F471" s="74"/>
      <c r="G471" s="76"/>
      <c r="H471" s="76"/>
      <c r="I471" s="76"/>
      <c r="J471" s="75"/>
      <c r="K471" s="75"/>
      <c r="L471" s="74"/>
      <c r="M471" s="75"/>
      <c r="N471" s="75"/>
      <c r="O471" s="75"/>
    </row>
    <row r="472" spans="2:15">
      <c r="B472" s="74"/>
      <c r="C472" s="75"/>
      <c r="D472" s="74"/>
      <c r="E472" s="74"/>
      <c r="F472" s="74"/>
      <c r="G472" s="76"/>
      <c r="H472" s="76"/>
      <c r="I472" s="76"/>
      <c r="J472" s="75"/>
      <c r="K472" s="75"/>
      <c r="L472" s="74"/>
      <c r="M472" s="75"/>
      <c r="N472" s="75"/>
      <c r="O472" s="75"/>
    </row>
    <row r="473" spans="2:15">
      <c r="B473" s="74"/>
      <c r="C473" s="75"/>
      <c r="D473" s="74"/>
      <c r="E473" s="74"/>
      <c r="F473" s="74"/>
      <c r="G473" s="76"/>
      <c r="H473" s="76"/>
      <c r="I473" s="76"/>
      <c r="J473" s="75"/>
      <c r="K473" s="75"/>
      <c r="L473" s="74"/>
      <c r="M473" s="75"/>
      <c r="N473" s="75"/>
      <c r="O473" s="75"/>
    </row>
    <row r="474" spans="2:15">
      <c r="B474" s="74"/>
      <c r="C474" s="75"/>
      <c r="D474" s="74"/>
      <c r="E474" s="74"/>
      <c r="F474" s="74"/>
      <c r="G474" s="76"/>
      <c r="H474" s="76"/>
      <c r="I474" s="76"/>
      <c r="J474" s="75"/>
      <c r="K474" s="75"/>
      <c r="L474" s="74"/>
      <c r="M474" s="75"/>
      <c r="N474" s="75"/>
      <c r="O474" s="75"/>
    </row>
    <row r="475" spans="2:15">
      <c r="B475" s="74"/>
      <c r="C475" s="75"/>
      <c r="D475" s="74"/>
      <c r="E475" s="74"/>
      <c r="F475" s="74"/>
      <c r="G475" s="76"/>
      <c r="H475" s="76"/>
      <c r="I475" s="76"/>
      <c r="J475" s="75"/>
      <c r="K475" s="75"/>
      <c r="L475" s="74"/>
      <c r="M475" s="75"/>
      <c r="N475" s="75"/>
      <c r="O475" s="75"/>
    </row>
    <row r="476" spans="2:15">
      <c r="B476" s="74"/>
      <c r="C476" s="75"/>
      <c r="D476" s="74"/>
      <c r="E476" s="74"/>
      <c r="F476" s="74"/>
      <c r="G476" s="76"/>
      <c r="H476" s="76"/>
      <c r="I476" s="76"/>
      <c r="J476" s="75"/>
      <c r="K476" s="75"/>
      <c r="L476" s="74"/>
      <c r="M476" s="75"/>
      <c r="N476" s="75"/>
      <c r="O476" s="75"/>
    </row>
    <row r="477" spans="2:15">
      <c r="B477" s="74"/>
      <c r="C477" s="75"/>
      <c r="D477" s="74"/>
      <c r="E477" s="74"/>
      <c r="F477" s="74"/>
      <c r="G477" s="76"/>
      <c r="H477" s="76"/>
      <c r="I477" s="76"/>
      <c r="J477" s="75"/>
      <c r="K477" s="75"/>
      <c r="L477" s="74"/>
      <c r="M477" s="75"/>
      <c r="N477" s="75"/>
      <c r="O477" s="75"/>
    </row>
    <row r="478" spans="2:15">
      <c r="B478" s="74"/>
      <c r="C478" s="75"/>
      <c r="D478" s="74"/>
      <c r="E478" s="74"/>
      <c r="F478" s="74"/>
      <c r="G478" s="76"/>
      <c r="H478" s="76"/>
      <c r="I478" s="76"/>
      <c r="J478" s="75"/>
      <c r="K478" s="75"/>
      <c r="L478" s="74"/>
      <c r="M478" s="75"/>
      <c r="N478" s="75"/>
      <c r="O478" s="75"/>
    </row>
    <row r="479" spans="2:15">
      <c r="B479" s="74"/>
      <c r="C479" s="75"/>
      <c r="D479" s="74"/>
      <c r="E479" s="74"/>
      <c r="F479" s="74"/>
      <c r="G479" s="76"/>
      <c r="H479" s="76"/>
      <c r="I479" s="76"/>
      <c r="J479" s="75"/>
      <c r="K479" s="75"/>
      <c r="L479" s="74"/>
      <c r="M479" s="75"/>
      <c r="N479" s="75"/>
      <c r="O479" s="75"/>
    </row>
    <row r="480" spans="2:15">
      <c r="B480" s="74"/>
      <c r="C480" s="75"/>
      <c r="D480" s="74"/>
      <c r="E480" s="74"/>
      <c r="F480" s="74"/>
      <c r="G480" s="76"/>
      <c r="H480" s="76"/>
      <c r="I480" s="76"/>
      <c r="J480" s="75"/>
      <c r="K480" s="75"/>
      <c r="L480" s="74"/>
      <c r="M480" s="75"/>
      <c r="N480" s="75"/>
      <c r="O480" s="75"/>
    </row>
    <row r="481" spans="2:15">
      <c r="B481" s="74"/>
      <c r="C481" s="75"/>
      <c r="D481" s="74"/>
      <c r="E481" s="74"/>
      <c r="F481" s="74"/>
      <c r="G481" s="76"/>
      <c r="H481" s="76"/>
      <c r="I481" s="76"/>
      <c r="J481" s="75"/>
      <c r="K481" s="75"/>
      <c r="L481" s="74"/>
      <c r="M481" s="75"/>
      <c r="N481" s="75"/>
      <c r="O481" s="75"/>
    </row>
    <row r="482" spans="2:15">
      <c r="B482" s="74"/>
      <c r="C482" s="75"/>
      <c r="D482" s="74"/>
      <c r="E482" s="74"/>
      <c r="F482" s="74"/>
      <c r="G482" s="76"/>
      <c r="H482" s="76"/>
      <c r="I482" s="76"/>
      <c r="J482" s="75"/>
      <c r="K482" s="75"/>
      <c r="L482" s="74"/>
      <c r="M482" s="75"/>
      <c r="N482" s="75"/>
      <c r="O482" s="75"/>
    </row>
    <row r="483" spans="2:15">
      <c r="B483" s="74"/>
      <c r="C483" s="75"/>
      <c r="D483" s="74"/>
      <c r="E483" s="74"/>
      <c r="F483" s="74"/>
      <c r="G483" s="76"/>
      <c r="H483" s="76"/>
      <c r="I483" s="76"/>
      <c r="J483" s="75"/>
      <c r="K483" s="75"/>
      <c r="L483" s="74"/>
      <c r="M483" s="75"/>
      <c r="N483" s="75"/>
      <c r="O483" s="75"/>
    </row>
    <row r="484" spans="2:15">
      <c r="B484" s="74"/>
      <c r="C484" s="75"/>
      <c r="D484" s="74"/>
      <c r="E484" s="74"/>
      <c r="F484" s="74"/>
      <c r="G484" s="76"/>
      <c r="H484" s="76"/>
      <c r="I484" s="76"/>
      <c r="J484" s="75"/>
      <c r="K484" s="75"/>
      <c r="L484" s="74"/>
      <c r="M484" s="75"/>
      <c r="N484" s="75"/>
      <c r="O484" s="75"/>
    </row>
    <row r="485" spans="2:15">
      <c r="B485" s="74"/>
      <c r="C485" s="75"/>
      <c r="D485" s="74"/>
      <c r="E485" s="74"/>
      <c r="F485" s="74"/>
      <c r="G485" s="76"/>
      <c r="H485" s="76"/>
      <c r="I485" s="76"/>
      <c r="J485" s="75"/>
      <c r="K485" s="75"/>
      <c r="L485" s="74"/>
      <c r="M485" s="75"/>
      <c r="N485" s="75"/>
      <c r="O485" s="75"/>
    </row>
    <row r="486" spans="2:15">
      <c r="B486" s="74"/>
      <c r="C486" s="75"/>
      <c r="D486" s="74"/>
      <c r="E486" s="74"/>
      <c r="F486" s="74"/>
      <c r="G486" s="76"/>
      <c r="H486" s="76"/>
      <c r="I486" s="76"/>
      <c r="J486" s="75"/>
      <c r="K486" s="75"/>
      <c r="L486" s="74"/>
      <c r="M486" s="75"/>
      <c r="N486" s="75"/>
      <c r="O486" s="75"/>
    </row>
    <row r="487" spans="2:15">
      <c r="B487" s="74"/>
      <c r="C487" s="75"/>
      <c r="D487" s="74"/>
      <c r="E487" s="74"/>
      <c r="F487" s="74"/>
      <c r="G487" s="76"/>
      <c r="H487" s="76"/>
      <c r="I487" s="76"/>
      <c r="J487" s="75"/>
      <c r="K487" s="75"/>
      <c r="L487" s="74"/>
      <c r="M487" s="75"/>
      <c r="N487" s="75"/>
      <c r="O487" s="75"/>
    </row>
    <row r="488" spans="2:15">
      <c r="B488" s="74"/>
      <c r="C488" s="75"/>
      <c r="D488" s="74"/>
      <c r="E488" s="74"/>
      <c r="F488" s="74"/>
      <c r="G488" s="76"/>
      <c r="H488" s="76"/>
      <c r="I488" s="76"/>
      <c r="J488" s="75"/>
      <c r="K488" s="75"/>
      <c r="L488" s="74"/>
      <c r="M488" s="75"/>
      <c r="N488" s="75"/>
      <c r="O488" s="75"/>
    </row>
    <row r="489" spans="2:15">
      <c r="B489" s="74"/>
      <c r="C489" s="75"/>
      <c r="D489" s="74"/>
      <c r="E489" s="74"/>
      <c r="F489" s="74"/>
      <c r="G489" s="76"/>
      <c r="H489" s="76"/>
      <c r="I489" s="76"/>
      <c r="J489" s="75"/>
      <c r="K489" s="75"/>
      <c r="L489" s="74"/>
      <c r="M489" s="75"/>
      <c r="N489" s="75"/>
      <c r="O489" s="75"/>
    </row>
    <row r="490" spans="2:15">
      <c r="B490" s="74"/>
      <c r="C490" s="75"/>
      <c r="D490" s="74"/>
      <c r="E490" s="74"/>
      <c r="F490" s="74"/>
      <c r="G490" s="76"/>
      <c r="H490" s="76"/>
      <c r="I490" s="76"/>
      <c r="J490" s="75"/>
      <c r="K490" s="75"/>
      <c r="L490" s="74"/>
      <c r="M490" s="75"/>
      <c r="N490" s="75"/>
      <c r="O490" s="75"/>
    </row>
    <row r="491" spans="2:15">
      <c r="B491" s="74"/>
      <c r="C491" s="75"/>
      <c r="D491" s="74"/>
      <c r="E491" s="74"/>
      <c r="F491" s="74"/>
      <c r="G491" s="76"/>
      <c r="H491" s="76"/>
      <c r="I491" s="76"/>
      <c r="J491" s="75"/>
      <c r="K491" s="75"/>
      <c r="L491" s="74"/>
      <c r="M491" s="75"/>
      <c r="N491" s="75"/>
      <c r="O491" s="75"/>
    </row>
    <row r="492" spans="2:15">
      <c r="B492" s="74"/>
      <c r="C492" s="75"/>
      <c r="D492" s="74"/>
      <c r="E492" s="74"/>
      <c r="F492" s="74"/>
      <c r="G492" s="76"/>
      <c r="H492" s="76"/>
      <c r="I492" s="76"/>
      <c r="J492" s="75"/>
      <c r="K492" s="75"/>
      <c r="L492" s="74"/>
      <c r="M492" s="75"/>
      <c r="N492" s="75"/>
      <c r="O492" s="75"/>
    </row>
    <row r="493" spans="2:15">
      <c r="B493" s="74"/>
      <c r="C493" s="75"/>
      <c r="D493" s="74"/>
      <c r="E493" s="74"/>
      <c r="F493" s="74"/>
      <c r="G493" s="76"/>
      <c r="H493" s="76"/>
      <c r="I493" s="76"/>
      <c r="J493" s="75"/>
      <c r="K493" s="75"/>
      <c r="L493" s="74"/>
      <c r="M493" s="75"/>
      <c r="N493" s="75"/>
      <c r="O493" s="75"/>
    </row>
    <row r="494" spans="2:15">
      <c r="B494" s="74"/>
      <c r="C494" s="75"/>
      <c r="D494" s="74"/>
      <c r="E494" s="74"/>
      <c r="F494" s="74"/>
      <c r="G494" s="76"/>
      <c r="H494" s="76"/>
      <c r="I494" s="76"/>
      <c r="J494" s="75"/>
      <c r="K494" s="75"/>
      <c r="L494" s="74"/>
      <c r="M494" s="75"/>
      <c r="N494" s="75"/>
      <c r="O494" s="75"/>
    </row>
    <row r="495" spans="2:15">
      <c r="B495" s="74"/>
      <c r="C495" s="75"/>
      <c r="D495" s="74"/>
      <c r="E495" s="74"/>
      <c r="F495" s="74"/>
      <c r="G495" s="76"/>
      <c r="H495" s="76"/>
      <c r="I495" s="76"/>
      <c r="J495" s="75"/>
      <c r="K495" s="75"/>
      <c r="L495" s="74"/>
      <c r="M495" s="75"/>
      <c r="N495" s="75"/>
      <c r="O495" s="75"/>
    </row>
    <row r="496" spans="2:15">
      <c r="B496" s="74"/>
      <c r="C496" s="75"/>
      <c r="D496" s="74"/>
      <c r="E496" s="74"/>
      <c r="F496" s="74"/>
      <c r="G496" s="76"/>
      <c r="H496" s="76"/>
      <c r="I496" s="76"/>
      <c r="J496" s="75"/>
      <c r="K496" s="75"/>
      <c r="L496" s="74"/>
      <c r="M496" s="75"/>
      <c r="N496" s="75"/>
      <c r="O496" s="75"/>
    </row>
    <row r="497" spans="2:15">
      <c r="B497" s="74"/>
      <c r="C497" s="75"/>
      <c r="D497" s="74"/>
      <c r="E497" s="74"/>
      <c r="F497" s="74"/>
      <c r="G497" s="76"/>
      <c r="H497" s="76"/>
      <c r="I497" s="76"/>
      <c r="J497" s="75"/>
      <c r="K497" s="75"/>
      <c r="L497" s="74"/>
      <c r="M497" s="75"/>
      <c r="N497" s="75"/>
      <c r="O497" s="75"/>
    </row>
    <row r="498" spans="2:15">
      <c r="B498" s="74"/>
      <c r="C498" s="75"/>
      <c r="D498" s="74"/>
      <c r="E498" s="74"/>
      <c r="F498" s="74"/>
      <c r="G498" s="76"/>
      <c r="H498" s="76"/>
      <c r="I498" s="76"/>
      <c r="J498" s="75"/>
      <c r="K498" s="75"/>
      <c r="L498" s="74"/>
      <c r="M498" s="75"/>
      <c r="N498" s="75"/>
      <c r="O498" s="75"/>
    </row>
    <row r="499" spans="2:15">
      <c r="B499" s="74"/>
      <c r="C499" s="75"/>
      <c r="D499" s="74"/>
      <c r="E499" s="74"/>
      <c r="F499" s="74"/>
      <c r="G499" s="76"/>
      <c r="H499" s="76"/>
      <c r="I499" s="76"/>
      <c r="J499" s="75"/>
      <c r="K499" s="75"/>
      <c r="L499" s="74"/>
      <c r="M499" s="75"/>
      <c r="N499" s="75"/>
      <c r="O499" s="75"/>
    </row>
    <row r="500" spans="2:15">
      <c r="B500" s="74"/>
      <c r="C500" s="75"/>
      <c r="D500" s="74"/>
      <c r="E500" s="74"/>
      <c r="F500" s="74"/>
      <c r="G500" s="76"/>
      <c r="H500" s="76"/>
      <c r="I500" s="76"/>
      <c r="J500" s="75"/>
      <c r="K500" s="75"/>
      <c r="L500" s="74"/>
      <c r="M500" s="75"/>
      <c r="N500" s="75"/>
      <c r="O500" s="75"/>
    </row>
    <row r="501" spans="2:15">
      <c r="B501" s="74"/>
      <c r="C501" s="75"/>
      <c r="D501" s="74"/>
      <c r="E501" s="74"/>
      <c r="F501" s="74"/>
      <c r="G501" s="76"/>
      <c r="H501" s="76"/>
      <c r="I501" s="76"/>
      <c r="J501" s="75"/>
      <c r="K501" s="75"/>
      <c r="L501" s="74"/>
      <c r="M501" s="75"/>
      <c r="N501" s="75"/>
      <c r="O501" s="75"/>
    </row>
    <row r="502" spans="2:15">
      <c r="B502" s="74"/>
      <c r="C502" s="75"/>
      <c r="D502" s="74"/>
      <c r="E502" s="74"/>
      <c r="F502" s="74"/>
      <c r="G502" s="76"/>
      <c r="H502" s="76"/>
      <c r="I502" s="76"/>
      <c r="J502" s="75"/>
      <c r="K502" s="75"/>
      <c r="L502" s="74"/>
      <c r="M502" s="75"/>
      <c r="N502" s="75"/>
      <c r="O502" s="75"/>
    </row>
    <row r="503" spans="2:15">
      <c r="B503" s="74"/>
      <c r="C503" s="75"/>
      <c r="D503" s="74"/>
      <c r="E503" s="74"/>
      <c r="F503" s="74"/>
      <c r="G503" s="76"/>
      <c r="H503" s="76"/>
      <c r="I503" s="76"/>
      <c r="J503" s="75"/>
      <c r="K503" s="75"/>
      <c r="L503" s="74"/>
      <c r="M503" s="75"/>
      <c r="N503" s="75"/>
      <c r="O503" s="75"/>
    </row>
    <row r="504" spans="2:15">
      <c r="B504" s="74"/>
      <c r="C504" s="75"/>
      <c r="D504" s="74"/>
      <c r="E504" s="74"/>
      <c r="F504" s="74"/>
      <c r="G504" s="76"/>
      <c r="H504" s="76"/>
      <c r="I504" s="76"/>
      <c r="J504" s="75"/>
      <c r="K504" s="75"/>
      <c r="L504" s="74"/>
      <c r="M504" s="75"/>
      <c r="N504" s="75"/>
      <c r="O504" s="75"/>
    </row>
    <row r="505" spans="2:15">
      <c r="B505" s="74"/>
      <c r="C505" s="75"/>
      <c r="D505" s="74"/>
      <c r="E505" s="74"/>
      <c r="F505" s="74"/>
      <c r="G505" s="76"/>
      <c r="H505" s="76"/>
      <c r="I505" s="76"/>
      <c r="J505" s="75"/>
      <c r="K505" s="75"/>
      <c r="L505" s="74"/>
      <c r="M505" s="75"/>
      <c r="N505" s="75"/>
      <c r="O505" s="75"/>
    </row>
    <row r="506" spans="2:15">
      <c r="B506" s="74"/>
      <c r="C506" s="75"/>
      <c r="D506" s="74"/>
      <c r="E506" s="74"/>
      <c r="F506" s="74"/>
      <c r="G506" s="76"/>
      <c r="H506" s="76"/>
      <c r="I506" s="76"/>
      <c r="J506" s="75"/>
      <c r="K506" s="75"/>
      <c r="L506" s="74"/>
      <c r="M506" s="75"/>
      <c r="N506" s="75"/>
      <c r="O506" s="75"/>
    </row>
    <row r="507" spans="2:15">
      <c r="B507" s="74"/>
      <c r="C507" s="75"/>
      <c r="D507" s="74"/>
      <c r="E507" s="74"/>
      <c r="F507" s="74"/>
      <c r="G507" s="76"/>
      <c r="H507" s="76"/>
      <c r="I507" s="76"/>
      <c r="J507" s="75"/>
      <c r="K507" s="75"/>
      <c r="L507" s="74"/>
      <c r="M507" s="75"/>
      <c r="N507" s="75"/>
      <c r="O507" s="75"/>
    </row>
    <row r="508" spans="2:15">
      <c r="B508" s="74"/>
      <c r="C508" s="75"/>
      <c r="D508" s="74"/>
      <c r="E508" s="74"/>
      <c r="F508" s="74"/>
      <c r="G508" s="76"/>
      <c r="H508" s="76"/>
      <c r="I508" s="76"/>
      <c r="J508" s="75"/>
      <c r="K508" s="75"/>
      <c r="L508" s="74"/>
      <c r="M508" s="75"/>
      <c r="N508" s="75"/>
      <c r="O508" s="75"/>
    </row>
    <row r="509" spans="2:15">
      <c r="B509" s="74"/>
      <c r="C509" s="75"/>
      <c r="D509" s="74"/>
      <c r="E509" s="74"/>
      <c r="F509" s="74"/>
      <c r="G509" s="76"/>
      <c r="H509" s="76"/>
      <c r="I509" s="76"/>
      <c r="J509" s="75"/>
      <c r="K509" s="75"/>
      <c r="L509" s="74"/>
      <c r="M509" s="75"/>
      <c r="N509" s="75"/>
      <c r="O509" s="75"/>
    </row>
    <row r="510" spans="2:15">
      <c r="B510" s="74"/>
      <c r="C510" s="75"/>
      <c r="D510" s="74"/>
      <c r="E510" s="74"/>
      <c r="F510" s="74"/>
      <c r="G510" s="76"/>
      <c r="H510" s="76"/>
      <c r="I510" s="76"/>
      <c r="J510" s="75"/>
      <c r="K510" s="75"/>
      <c r="L510" s="74"/>
      <c r="M510" s="75"/>
      <c r="N510" s="75"/>
      <c r="O510" s="75"/>
    </row>
    <row r="511" spans="2:15">
      <c r="B511" s="74"/>
      <c r="C511" s="75"/>
      <c r="D511" s="74"/>
      <c r="E511" s="74"/>
      <c r="F511" s="74"/>
      <c r="G511" s="76"/>
      <c r="H511" s="76"/>
      <c r="I511" s="76"/>
      <c r="J511" s="75"/>
      <c r="K511" s="75"/>
      <c r="L511" s="74"/>
      <c r="M511" s="75"/>
      <c r="N511" s="75"/>
      <c r="O511" s="75"/>
    </row>
    <row r="512" spans="2:15">
      <c r="B512" s="74"/>
      <c r="C512" s="75"/>
      <c r="D512" s="74"/>
      <c r="E512" s="74"/>
      <c r="F512" s="74"/>
      <c r="G512" s="76"/>
      <c r="H512" s="76"/>
      <c r="I512" s="76"/>
      <c r="J512" s="75"/>
      <c r="K512" s="75"/>
      <c r="L512" s="74"/>
      <c r="M512" s="75"/>
      <c r="N512" s="75"/>
      <c r="O512" s="75"/>
    </row>
    <row r="513" spans="2:15">
      <c r="B513" s="74"/>
      <c r="C513" s="75"/>
      <c r="D513" s="74"/>
      <c r="E513" s="74"/>
      <c r="F513" s="74"/>
      <c r="G513" s="76"/>
      <c r="H513" s="76"/>
      <c r="I513" s="76"/>
      <c r="J513" s="75"/>
      <c r="K513" s="75"/>
      <c r="L513" s="74"/>
      <c r="M513" s="75"/>
      <c r="N513" s="75"/>
      <c r="O513" s="75"/>
    </row>
    <row r="514" spans="2:15">
      <c r="B514" s="74"/>
      <c r="C514" s="75"/>
      <c r="D514" s="74"/>
      <c r="E514" s="74"/>
      <c r="F514" s="74"/>
      <c r="G514" s="76"/>
      <c r="H514" s="76"/>
      <c r="I514" s="76"/>
      <c r="J514" s="75"/>
      <c r="K514" s="75"/>
      <c r="L514" s="74"/>
      <c r="M514" s="75"/>
      <c r="N514" s="75"/>
      <c r="O514" s="75"/>
    </row>
    <row r="515" spans="2:15">
      <c r="B515" s="74"/>
      <c r="C515" s="75"/>
      <c r="D515" s="74"/>
      <c r="E515" s="74"/>
      <c r="F515" s="74"/>
      <c r="G515" s="76"/>
      <c r="H515" s="76"/>
      <c r="I515" s="76"/>
      <c r="J515" s="75"/>
      <c r="K515" s="75"/>
      <c r="L515" s="74"/>
      <c r="M515" s="75"/>
      <c r="N515" s="75"/>
      <c r="O515" s="75"/>
    </row>
    <row r="516" spans="2:15">
      <c r="B516" s="74"/>
      <c r="C516" s="75"/>
      <c r="D516" s="74"/>
      <c r="E516" s="74"/>
      <c r="F516" s="74"/>
      <c r="G516" s="76"/>
      <c r="H516" s="76"/>
      <c r="I516" s="76"/>
      <c r="J516" s="75"/>
      <c r="K516" s="75"/>
      <c r="L516" s="74"/>
      <c r="M516" s="75"/>
      <c r="N516" s="75"/>
      <c r="O516" s="75"/>
    </row>
    <row r="517" spans="2:15">
      <c r="B517" s="74"/>
      <c r="C517" s="75"/>
      <c r="D517" s="74"/>
      <c r="E517" s="74"/>
      <c r="F517" s="74"/>
      <c r="G517" s="76"/>
      <c r="H517" s="76"/>
      <c r="I517" s="76"/>
      <c r="J517" s="75"/>
      <c r="K517" s="75"/>
      <c r="L517" s="74"/>
      <c r="M517" s="75"/>
      <c r="N517" s="75"/>
      <c r="O517" s="75"/>
    </row>
    <row r="518" spans="2:15">
      <c r="B518" s="74"/>
      <c r="C518" s="75"/>
      <c r="D518" s="74"/>
      <c r="E518" s="74"/>
      <c r="F518" s="74"/>
      <c r="G518" s="76"/>
      <c r="H518" s="76"/>
      <c r="I518" s="76"/>
      <c r="J518" s="75"/>
      <c r="K518" s="75"/>
      <c r="L518" s="74"/>
      <c r="M518" s="75"/>
      <c r="N518" s="75"/>
      <c r="O518" s="75"/>
    </row>
    <row r="519" spans="2:15">
      <c r="B519" s="74"/>
      <c r="C519" s="75"/>
      <c r="D519" s="74"/>
      <c r="E519" s="74"/>
      <c r="F519" s="74"/>
      <c r="G519" s="76"/>
      <c r="H519" s="76"/>
      <c r="I519" s="76"/>
      <c r="J519" s="75"/>
      <c r="K519" s="75"/>
      <c r="L519" s="74"/>
      <c r="M519" s="75"/>
      <c r="N519" s="75"/>
      <c r="O519" s="75"/>
    </row>
    <row r="520" spans="2:15">
      <c r="B520" s="74"/>
      <c r="C520" s="75"/>
      <c r="D520" s="74"/>
      <c r="E520" s="74"/>
      <c r="F520" s="74"/>
      <c r="G520" s="76"/>
      <c r="H520" s="76"/>
      <c r="I520" s="76"/>
      <c r="J520" s="75"/>
      <c r="K520" s="75"/>
      <c r="L520" s="74"/>
      <c r="M520" s="75"/>
      <c r="N520" s="75"/>
      <c r="O520" s="75"/>
    </row>
    <row r="521" spans="2:15">
      <c r="B521" s="74"/>
      <c r="C521" s="75"/>
      <c r="D521" s="74"/>
      <c r="E521" s="74"/>
      <c r="F521" s="74"/>
      <c r="G521" s="76"/>
      <c r="H521" s="76"/>
      <c r="I521" s="76"/>
      <c r="J521" s="75"/>
      <c r="K521" s="75"/>
      <c r="L521" s="74"/>
      <c r="M521" s="75"/>
      <c r="N521" s="75"/>
      <c r="O521" s="75"/>
    </row>
    <row r="522" spans="2:15">
      <c r="B522" s="74"/>
      <c r="C522" s="75"/>
      <c r="D522" s="74"/>
      <c r="E522" s="74"/>
      <c r="F522" s="74"/>
      <c r="G522" s="76"/>
      <c r="H522" s="76"/>
      <c r="I522" s="76"/>
      <c r="J522" s="75"/>
      <c r="K522" s="75"/>
      <c r="L522" s="74"/>
      <c r="M522" s="75"/>
      <c r="N522" s="75"/>
      <c r="O522" s="75"/>
    </row>
    <row r="523" spans="2:15">
      <c r="B523" s="74"/>
      <c r="C523" s="75"/>
      <c r="D523" s="74"/>
      <c r="E523" s="74"/>
      <c r="F523" s="74"/>
      <c r="G523" s="76"/>
      <c r="H523" s="76"/>
      <c r="I523" s="76"/>
      <c r="J523" s="75"/>
      <c r="K523" s="75"/>
      <c r="L523" s="74"/>
      <c r="M523" s="75"/>
      <c r="N523" s="75"/>
      <c r="O523" s="75"/>
    </row>
    <row r="524" spans="2:15">
      <c r="B524" s="74"/>
      <c r="C524" s="75"/>
      <c r="D524" s="74"/>
      <c r="E524" s="74"/>
      <c r="F524" s="74"/>
      <c r="G524" s="76"/>
      <c r="H524" s="76"/>
      <c r="I524" s="76"/>
      <c r="J524" s="75"/>
      <c r="K524" s="75"/>
      <c r="L524" s="74"/>
      <c r="M524" s="75"/>
      <c r="N524" s="75"/>
      <c r="O524" s="75"/>
    </row>
    <row r="525" spans="2:15">
      <c r="B525" s="74"/>
      <c r="C525" s="75"/>
      <c r="D525" s="74"/>
      <c r="E525" s="74"/>
      <c r="F525" s="74"/>
      <c r="G525" s="76"/>
      <c r="H525" s="76"/>
      <c r="I525" s="76"/>
      <c r="J525" s="75"/>
      <c r="K525" s="75"/>
      <c r="L525" s="74"/>
      <c r="M525" s="75"/>
      <c r="N525" s="75"/>
      <c r="O525" s="75"/>
    </row>
    <row r="526" spans="2:15">
      <c r="B526" s="74"/>
      <c r="C526" s="75"/>
      <c r="D526" s="74"/>
      <c r="E526" s="74"/>
      <c r="F526" s="74"/>
      <c r="G526" s="76"/>
      <c r="H526" s="76"/>
      <c r="I526" s="76"/>
      <c r="J526" s="75"/>
      <c r="K526" s="75"/>
      <c r="L526" s="74"/>
      <c r="M526" s="75"/>
      <c r="N526" s="75"/>
      <c r="O526" s="75"/>
    </row>
    <row r="527" spans="2:15">
      <c r="B527" s="74"/>
      <c r="C527" s="75"/>
      <c r="D527" s="74"/>
      <c r="E527" s="74"/>
      <c r="F527" s="74"/>
      <c r="G527" s="76"/>
      <c r="H527" s="76"/>
      <c r="I527" s="76"/>
      <c r="J527" s="75"/>
      <c r="K527" s="75"/>
      <c r="L527" s="74"/>
      <c r="M527" s="75"/>
      <c r="N527" s="75"/>
      <c r="O527" s="75"/>
    </row>
    <row r="528" spans="2:15">
      <c r="B528" s="74"/>
      <c r="C528" s="75"/>
      <c r="D528" s="74"/>
      <c r="E528" s="74"/>
      <c r="F528" s="74"/>
      <c r="G528" s="76"/>
      <c r="H528" s="76"/>
      <c r="I528" s="76"/>
      <c r="J528" s="75"/>
      <c r="K528" s="75"/>
      <c r="L528" s="74"/>
      <c r="M528" s="75"/>
      <c r="N528" s="75"/>
      <c r="O528" s="75"/>
    </row>
    <row r="529" spans="2:15">
      <c r="B529" s="74"/>
      <c r="C529" s="75"/>
      <c r="D529" s="74"/>
      <c r="E529" s="74"/>
      <c r="F529" s="74"/>
      <c r="G529" s="76"/>
      <c r="H529" s="76"/>
      <c r="I529" s="76"/>
      <c r="J529" s="75"/>
      <c r="K529" s="75"/>
      <c r="L529" s="74"/>
      <c r="M529" s="75"/>
      <c r="N529" s="75"/>
      <c r="O529" s="75"/>
    </row>
    <row r="530" spans="2:15">
      <c r="B530" s="74"/>
      <c r="C530" s="75"/>
      <c r="D530" s="74"/>
      <c r="E530" s="74"/>
      <c r="F530" s="74"/>
      <c r="G530" s="76"/>
      <c r="H530" s="76"/>
      <c r="I530" s="76"/>
      <c r="J530" s="75"/>
      <c r="K530" s="75"/>
      <c r="L530" s="74"/>
      <c r="M530" s="75"/>
      <c r="N530" s="75"/>
      <c r="O530" s="75"/>
    </row>
    <row r="531" spans="2:15">
      <c r="B531" s="74"/>
      <c r="C531" s="75"/>
      <c r="D531" s="74"/>
      <c r="E531" s="74"/>
      <c r="F531" s="74"/>
      <c r="G531" s="76"/>
      <c r="H531" s="76"/>
      <c r="I531" s="76"/>
      <c r="J531" s="75"/>
      <c r="K531" s="75"/>
      <c r="L531" s="74"/>
      <c r="M531" s="75"/>
      <c r="N531" s="75"/>
      <c r="O531" s="75"/>
    </row>
    <row r="532" spans="2:15">
      <c r="B532" s="74"/>
      <c r="C532" s="75"/>
      <c r="D532" s="74"/>
      <c r="E532" s="74"/>
      <c r="F532" s="74"/>
      <c r="G532" s="76"/>
      <c r="H532" s="76"/>
      <c r="I532" s="76"/>
      <c r="J532" s="75"/>
      <c r="K532" s="75"/>
      <c r="L532" s="74"/>
      <c r="M532" s="75"/>
      <c r="N532" s="75"/>
      <c r="O532" s="75"/>
    </row>
    <row r="533" spans="2:15">
      <c r="B533" s="74"/>
      <c r="C533" s="75"/>
      <c r="D533" s="74"/>
      <c r="E533" s="74"/>
      <c r="F533" s="74"/>
      <c r="G533" s="76"/>
      <c r="H533" s="76"/>
      <c r="I533" s="76"/>
      <c r="J533" s="75"/>
      <c r="K533" s="75"/>
      <c r="L533" s="74"/>
      <c r="M533" s="75"/>
      <c r="N533" s="75"/>
      <c r="O533" s="75"/>
    </row>
    <row r="534" spans="2:15">
      <c r="B534" s="74"/>
      <c r="C534" s="75"/>
      <c r="D534" s="74"/>
      <c r="E534" s="74"/>
      <c r="F534" s="74"/>
      <c r="G534" s="76"/>
      <c r="H534" s="76"/>
      <c r="I534" s="76"/>
      <c r="J534" s="75"/>
      <c r="K534" s="75"/>
      <c r="L534" s="74"/>
      <c r="M534" s="75"/>
      <c r="N534" s="75"/>
      <c r="O534" s="75"/>
    </row>
    <row r="535" spans="2:15">
      <c r="B535" s="74"/>
      <c r="C535" s="75"/>
      <c r="D535" s="74"/>
      <c r="E535" s="74"/>
      <c r="F535" s="74"/>
      <c r="G535" s="76"/>
      <c r="H535" s="76"/>
      <c r="I535" s="76"/>
      <c r="J535" s="75"/>
      <c r="K535" s="75"/>
      <c r="L535" s="74"/>
      <c r="M535" s="75"/>
      <c r="N535" s="75"/>
      <c r="O535" s="75"/>
    </row>
    <row r="536" spans="2:15">
      <c r="B536" s="74"/>
      <c r="C536" s="75"/>
      <c r="D536" s="74"/>
      <c r="E536" s="74"/>
      <c r="F536" s="74"/>
      <c r="G536" s="76"/>
      <c r="H536" s="76"/>
      <c r="I536" s="76"/>
      <c r="J536" s="75"/>
      <c r="K536" s="75"/>
      <c r="L536" s="74"/>
      <c r="M536" s="75"/>
      <c r="N536" s="75"/>
      <c r="O536" s="75"/>
    </row>
    <row r="537" spans="2:15">
      <c r="B537" s="74"/>
      <c r="C537" s="75"/>
      <c r="D537" s="74"/>
      <c r="E537" s="74"/>
      <c r="F537" s="74"/>
      <c r="G537" s="76"/>
      <c r="H537" s="76"/>
      <c r="I537" s="76"/>
      <c r="J537" s="75"/>
      <c r="K537" s="75"/>
      <c r="L537" s="74"/>
      <c r="M537" s="75"/>
      <c r="N537" s="75"/>
      <c r="O537" s="75"/>
    </row>
    <row r="538" spans="2:15">
      <c r="B538" s="74"/>
      <c r="C538" s="75"/>
      <c r="D538" s="74"/>
      <c r="E538" s="74"/>
      <c r="F538" s="74"/>
      <c r="G538" s="76"/>
      <c r="H538" s="76"/>
      <c r="I538" s="76"/>
      <c r="J538" s="75"/>
      <c r="K538" s="75"/>
      <c r="L538" s="74"/>
      <c r="M538" s="75"/>
      <c r="N538" s="75"/>
      <c r="O538" s="75"/>
    </row>
    <row r="539" spans="2:15">
      <c r="B539" s="74"/>
      <c r="C539" s="75"/>
      <c r="D539" s="74"/>
      <c r="E539" s="74"/>
      <c r="F539" s="74"/>
      <c r="G539" s="76"/>
      <c r="H539" s="76"/>
      <c r="I539" s="76"/>
      <c r="J539" s="75"/>
      <c r="K539" s="75"/>
      <c r="L539" s="74"/>
      <c r="M539" s="75"/>
      <c r="N539" s="75"/>
      <c r="O539" s="75"/>
    </row>
    <row r="540" spans="2:15">
      <c r="B540" s="74"/>
      <c r="C540" s="75"/>
      <c r="D540" s="74"/>
      <c r="E540" s="74"/>
      <c r="F540" s="74"/>
      <c r="G540" s="76"/>
      <c r="H540" s="76"/>
      <c r="I540" s="76"/>
      <c r="J540" s="75"/>
      <c r="K540" s="75"/>
      <c r="L540" s="74"/>
      <c r="M540" s="75"/>
      <c r="N540" s="75"/>
      <c r="O540" s="75"/>
    </row>
    <row r="541" spans="2:15">
      <c r="B541" s="74"/>
      <c r="C541" s="75"/>
      <c r="D541" s="74"/>
      <c r="E541" s="74"/>
      <c r="F541" s="74"/>
      <c r="G541" s="76"/>
      <c r="H541" s="76"/>
      <c r="I541" s="76"/>
      <c r="J541" s="75"/>
      <c r="K541" s="75"/>
      <c r="L541" s="74"/>
      <c r="M541" s="75"/>
      <c r="N541" s="75"/>
      <c r="O541" s="75"/>
    </row>
    <row r="542" spans="2:15">
      <c r="B542" s="74"/>
      <c r="C542" s="75"/>
      <c r="D542" s="74"/>
      <c r="E542" s="74"/>
      <c r="F542" s="74"/>
      <c r="G542" s="76"/>
      <c r="H542" s="76"/>
      <c r="I542" s="76"/>
      <c r="J542" s="75"/>
      <c r="K542" s="75"/>
      <c r="L542" s="74"/>
      <c r="M542" s="75"/>
      <c r="N542" s="75"/>
      <c r="O542" s="75"/>
    </row>
    <row r="543" spans="2:15">
      <c r="B543" s="74"/>
      <c r="C543" s="75"/>
      <c r="D543" s="74"/>
      <c r="E543" s="74"/>
      <c r="F543" s="74"/>
      <c r="G543" s="76"/>
      <c r="H543" s="76"/>
      <c r="I543" s="76"/>
      <c r="J543" s="75"/>
      <c r="K543" s="75"/>
      <c r="L543" s="74"/>
      <c r="M543" s="75"/>
      <c r="N543" s="75"/>
      <c r="O543" s="75"/>
    </row>
    <row r="544" spans="2:15">
      <c r="B544" s="74"/>
      <c r="C544" s="75"/>
      <c r="D544" s="74"/>
      <c r="E544" s="74"/>
      <c r="F544" s="74"/>
      <c r="G544" s="76"/>
      <c r="H544" s="76"/>
      <c r="I544" s="76"/>
      <c r="J544" s="75"/>
      <c r="K544" s="75"/>
      <c r="L544" s="74"/>
      <c r="M544" s="75"/>
      <c r="N544" s="75"/>
      <c r="O544" s="75"/>
    </row>
    <row r="545" spans="2:15">
      <c r="B545" s="74"/>
      <c r="C545" s="75"/>
      <c r="D545" s="74"/>
      <c r="E545" s="74"/>
      <c r="F545" s="74"/>
      <c r="G545" s="76"/>
      <c r="H545" s="76"/>
      <c r="I545" s="76"/>
      <c r="J545" s="75"/>
      <c r="K545" s="75"/>
      <c r="L545" s="74"/>
      <c r="M545" s="75"/>
      <c r="N545" s="75"/>
      <c r="O545" s="75"/>
    </row>
    <row r="546" spans="2:15">
      <c r="B546" s="74"/>
      <c r="C546" s="75"/>
      <c r="D546" s="74"/>
      <c r="E546" s="74"/>
      <c r="F546" s="74"/>
      <c r="G546" s="76"/>
      <c r="H546" s="76"/>
      <c r="I546" s="76"/>
      <c r="J546" s="75"/>
      <c r="K546" s="75"/>
      <c r="L546" s="74"/>
      <c r="M546" s="75"/>
      <c r="N546" s="75"/>
      <c r="O546" s="75"/>
    </row>
    <row r="547" spans="2:15">
      <c r="B547" s="74"/>
      <c r="C547" s="75"/>
      <c r="D547" s="74"/>
      <c r="E547" s="74"/>
      <c r="F547" s="74"/>
      <c r="G547" s="76"/>
      <c r="H547" s="76"/>
      <c r="I547" s="76"/>
      <c r="J547" s="75"/>
      <c r="K547" s="75"/>
      <c r="L547" s="74"/>
      <c r="M547" s="75"/>
      <c r="N547" s="75"/>
      <c r="O547" s="75"/>
    </row>
    <row r="548" spans="2:15">
      <c r="B548" s="74"/>
      <c r="C548" s="75"/>
      <c r="D548" s="74"/>
      <c r="E548" s="74"/>
      <c r="F548" s="74"/>
      <c r="G548" s="76"/>
      <c r="H548" s="76"/>
      <c r="I548" s="76"/>
      <c r="J548" s="75"/>
      <c r="K548" s="75"/>
      <c r="L548" s="74"/>
      <c r="M548" s="75"/>
      <c r="N548" s="75"/>
      <c r="O548" s="75"/>
    </row>
    <row r="549" spans="2:15">
      <c r="B549" s="74"/>
      <c r="C549" s="75"/>
      <c r="D549" s="74"/>
      <c r="E549" s="74"/>
      <c r="F549" s="74"/>
      <c r="G549" s="76"/>
      <c r="H549" s="76"/>
      <c r="I549" s="76"/>
      <c r="J549" s="75"/>
      <c r="K549" s="75"/>
      <c r="L549" s="74"/>
      <c r="M549" s="75"/>
      <c r="N549" s="75"/>
      <c r="O549" s="75"/>
    </row>
    <row r="550" spans="2:15">
      <c r="B550" s="74"/>
      <c r="C550" s="75"/>
      <c r="D550" s="74"/>
      <c r="E550" s="74"/>
      <c r="F550" s="74"/>
      <c r="G550" s="76"/>
      <c r="H550" s="76"/>
      <c r="I550" s="76"/>
      <c r="J550" s="75"/>
      <c r="K550" s="75"/>
      <c r="L550" s="74"/>
      <c r="M550" s="75"/>
      <c r="N550" s="75"/>
      <c r="O550" s="75"/>
    </row>
    <row r="551" spans="2:15">
      <c r="B551" s="74"/>
      <c r="C551" s="75"/>
      <c r="D551" s="74"/>
      <c r="E551" s="74"/>
      <c r="F551" s="74"/>
      <c r="G551" s="76"/>
      <c r="H551" s="76"/>
      <c r="I551" s="76"/>
      <c r="J551" s="75"/>
      <c r="K551" s="75"/>
      <c r="L551" s="74"/>
      <c r="M551" s="75"/>
      <c r="N551" s="75"/>
      <c r="O551" s="75"/>
    </row>
    <row r="552" spans="2:15">
      <c r="B552" s="74"/>
      <c r="C552" s="75"/>
      <c r="D552" s="74"/>
      <c r="E552" s="74"/>
      <c r="F552" s="74"/>
      <c r="G552" s="76"/>
      <c r="H552" s="76"/>
      <c r="I552" s="76"/>
      <c r="J552" s="75"/>
      <c r="K552" s="75"/>
      <c r="L552" s="74"/>
      <c r="M552" s="75"/>
      <c r="N552" s="75"/>
      <c r="O552" s="75"/>
    </row>
    <row r="553" spans="2:15">
      <c r="B553" s="74"/>
      <c r="C553" s="75"/>
      <c r="D553" s="74"/>
      <c r="E553" s="74"/>
      <c r="F553" s="74"/>
      <c r="G553" s="76"/>
      <c r="H553" s="76"/>
      <c r="I553" s="76"/>
      <c r="J553" s="75"/>
      <c r="K553" s="75"/>
      <c r="L553" s="74"/>
      <c r="M553" s="75"/>
      <c r="N553" s="75"/>
      <c r="O553" s="75"/>
    </row>
    <row r="554" spans="2:15">
      <c r="B554" s="74"/>
      <c r="C554" s="75"/>
      <c r="D554" s="74"/>
      <c r="E554" s="74"/>
      <c r="F554" s="74"/>
      <c r="G554" s="76"/>
      <c r="H554" s="76"/>
      <c r="I554" s="76"/>
      <c r="J554" s="75"/>
      <c r="K554" s="75"/>
      <c r="L554" s="74"/>
      <c r="M554" s="75"/>
      <c r="N554" s="75"/>
      <c r="O554" s="75"/>
    </row>
    <row r="555" spans="2:15">
      <c r="B555" s="74"/>
      <c r="C555" s="75"/>
      <c r="D555" s="74"/>
      <c r="E555" s="74"/>
      <c r="F555" s="74"/>
      <c r="G555" s="76"/>
      <c r="H555" s="76"/>
      <c r="I555" s="76"/>
      <c r="J555" s="75"/>
      <c r="K555" s="75"/>
      <c r="L555" s="74"/>
      <c r="M555" s="75"/>
      <c r="N555" s="75"/>
      <c r="O555" s="75"/>
    </row>
    <row r="556" spans="2:15">
      <c r="B556" s="74"/>
      <c r="C556" s="75"/>
      <c r="D556" s="74"/>
      <c r="E556" s="74"/>
      <c r="F556" s="74"/>
      <c r="G556" s="76"/>
      <c r="H556" s="76"/>
      <c r="I556" s="76"/>
      <c r="J556" s="75"/>
      <c r="K556" s="75"/>
      <c r="L556" s="74"/>
      <c r="M556" s="75"/>
      <c r="N556" s="75"/>
      <c r="O556" s="75"/>
    </row>
    <row r="557" spans="2:15">
      <c r="B557" s="74"/>
      <c r="C557" s="75"/>
      <c r="D557" s="74"/>
      <c r="E557" s="74"/>
      <c r="F557" s="74"/>
      <c r="G557" s="76"/>
      <c r="H557" s="76"/>
      <c r="I557" s="76"/>
      <c r="J557" s="75"/>
      <c r="K557" s="75"/>
      <c r="L557" s="74"/>
      <c r="M557" s="75"/>
      <c r="N557" s="75"/>
      <c r="O557" s="75"/>
    </row>
    <row r="558" spans="2:15">
      <c r="B558" s="74"/>
      <c r="C558" s="75"/>
      <c r="D558" s="74"/>
      <c r="E558" s="74"/>
      <c r="F558" s="74"/>
      <c r="G558" s="76"/>
      <c r="H558" s="76"/>
      <c r="I558" s="76"/>
      <c r="J558" s="75"/>
      <c r="K558" s="75"/>
      <c r="L558" s="74"/>
      <c r="M558" s="75"/>
      <c r="N558" s="75"/>
      <c r="O558" s="75"/>
    </row>
    <row r="559" spans="2:15">
      <c r="B559" s="74"/>
      <c r="C559" s="75"/>
      <c r="D559" s="74"/>
      <c r="E559" s="74"/>
      <c r="F559" s="74"/>
      <c r="G559" s="76"/>
      <c r="H559" s="76"/>
      <c r="I559" s="76"/>
      <c r="J559" s="75"/>
      <c r="K559" s="75"/>
      <c r="L559" s="74"/>
      <c r="M559" s="75"/>
      <c r="N559" s="75"/>
      <c r="O559" s="75"/>
    </row>
    <row r="560" spans="2:15">
      <c r="B560" s="74"/>
      <c r="C560" s="75"/>
      <c r="D560" s="74"/>
      <c r="E560" s="74"/>
      <c r="F560" s="74"/>
      <c r="G560" s="76"/>
      <c r="H560" s="76"/>
      <c r="I560" s="76"/>
      <c r="J560" s="75"/>
      <c r="K560" s="75"/>
      <c r="L560" s="74"/>
      <c r="M560" s="75"/>
      <c r="N560" s="75"/>
      <c r="O560" s="75"/>
    </row>
    <row r="561" spans="2:15">
      <c r="B561" s="74"/>
      <c r="C561" s="75"/>
      <c r="D561" s="74"/>
      <c r="E561" s="74"/>
      <c r="F561" s="74"/>
      <c r="G561" s="76"/>
      <c r="H561" s="76"/>
      <c r="I561" s="76"/>
      <c r="J561" s="75"/>
      <c r="K561" s="75"/>
      <c r="L561" s="74"/>
      <c r="M561" s="75"/>
      <c r="N561" s="75"/>
      <c r="O561" s="75"/>
    </row>
    <row r="562" spans="2:15">
      <c r="B562" s="74"/>
      <c r="C562" s="75"/>
      <c r="D562" s="74"/>
      <c r="E562" s="74"/>
      <c r="F562" s="74"/>
      <c r="G562" s="76"/>
      <c r="H562" s="76"/>
      <c r="I562" s="76"/>
      <c r="J562" s="75"/>
      <c r="K562" s="75"/>
      <c r="L562" s="74"/>
      <c r="M562" s="75"/>
      <c r="N562" s="75"/>
      <c r="O562" s="75"/>
    </row>
    <row r="563" spans="2:15">
      <c r="B563" s="74"/>
      <c r="C563" s="75"/>
      <c r="D563" s="74"/>
      <c r="E563" s="74"/>
      <c r="F563" s="74"/>
      <c r="G563" s="76"/>
      <c r="H563" s="76"/>
      <c r="I563" s="76"/>
      <c r="J563" s="75"/>
      <c r="K563" s="75"/>
      <c r="L563" s="74"/>
      <c r="M563" s="75"/>
      <c r="N563" s="75"/>
      <c r="O563" s="75"/>
    </row>
    <row r="564" spans="2:15">
      <c r="B564" s="74"/>
      <c r="C564" s="75"/>
      <c r="D564" s="74"/>
      <c r="E564" s="74"/>
      <c r="F564" s="74"/>
      <c r="G564" s="76"/>
      <c r="H564" s="76"/>
      <c r="I564" s="76"/>
      <c r="J564" s="75"/>
      <c r="K564" s="75"/>
      <c r="L564" s="74"/>
      <c r="M564" s="75"/>
      <c r="N564" s="75"/>
      <c r="O564" s="75"/>
    </row>
    <row r="565" spans="2:15">
      <c r="B565" s="74"/>
      <c r="C565" s="75"/>
      <c r="D565" s="74"/>
      <c r="E565" s="74"/>
      <c r="F565" s="74"/>
      <c r="G565" s="76"/>
      <c r="H565" s="76"/>
      <c r="I565" s="76"/>
      <c r="J565" s="75"/>
      <c r="K565" s="75"/>
      <c r="L565" s="74"/>
      <c r="M565" s="75"/>
      <c r="N565" s="75"/>
      <c r="O565" s="75"/>
    </row>
    <row r="566" spans="2:15">
      <c r="B566" s="74"/>
      <c r="C566" s="75"/>
      <c r="D566" s="74"/>
      <c r="E566" s="74"/>
      <c r="F566" s="74"/>
      <c r="G566" s="76"/>
      <c r="H566" s="76"/>
      <c r="I566" s="76"/>
      <c r="J566" s="75"/>
      <c r="K566" s="75"/>
      <c r="L566" s="74"/>
      <c r="M566" s="75"/>
      <c r="N566" s="75"/>
      <c r="O566" s="75"/>
    </row>
    <row r="567" spans="2:15">
      <c r="B567" s="74"/>
      <c r="C567" s="75"/>
      <c r="D567" s="74"/>
      <c r="E567" s="74"/>
      <c r="F567" s="74"/>
      <c r="G567" s="76"/>
      <c r="H567" s="76"/>
      <c r="I567" s="76"/>
      <c r="J567" s="75"/>
      <c r="K567" s="75"/>
      <c r="L567" s="74"/>
      <c r="M567" s="75"/>
      <c r="N567" s="75"/>
      <c r="O567" s="75"/>
    </row>
    <row r="568" spans="2:15">
      <c r="B568" s="74"/>
      <c r="C568" s="75"/>
      <c r="D568" s="74"/>
      <c r="E568" s="74"/>
      <c r="F568" s="74"/>
      <c r="G568" s="76"/>
      <c r="H568" s="76"/>
      <c r="I568" s="76"/>
      <c r="J568" s="75"/>
      <c r="K568" s="75"/>
      <c r="L568" s="74"/>
      <c r="M568" s="75"/>
      <c r="N568" s="75"/>
      <c r="O568" s="75"/>
    </row>
    <row r="569" spans="2:15">
      <c r="B569" s="74"/>
      <c r="C569" s="75"/>
      <c r="D569" s="74"/>
      <c r="E569" s="74"/>
      <c r="F569" s="74"/>
      <c r="G569" s="76"/>
      <c r="H569" s="76"/>
      <c r="I569" s="76"/>
      <c r="J569" s="75"/>
      <c r="K569" s="75"/>
      <c r="L569" s="74"/>
      <c r="M569" s="75"/>
      <c r="N569" s="75"/>
      <c r="O569" s="75"/>
    </row>
    <row r="570" spans="2:15">
      <c r="B570" s="74"/>
      <c r="C570" s="75"/>
      <c r="D570" s="74"/>
      <c r="E570" s="74"/>
      <c r="F570" s="74"/>
      <c r="G570" s="76"/>
      <c r="H570" s="76"/>
      <c r="I570" s="76"/>
      <c r="J570" s="75"/>
      <c r="K570" s="75"/>
      <c r="L570" s="74"/>
      <c r="M570" s="75"/>
      <c r="N570" s="75"/>
      <c r="O570" s="75"/>
    </row>
    <row r="571" spans="2:15">
      <c r="B571" s="74"/>
      <c r="C571" s="75"/>
      <c r="D571" s="74"/>
      <c r="E571" s="74"/>
      <c r="F571" s="74"/>
      <c r="G571" s="76"/>
      <c r="H571" s="76"/>
      <c r="I571" s="76"/>
      <c r="J571" s="75"/>
      <c r="K571" s="75"/>
      <c r="L571" s="74"/>
      <c r="M571" s="75"/>
      <c r="N571" s="75"/>
      <c r="O571" s="75"/>
    </row>
    <row r="572" spans="2:15">
      <c r="B572" s="74"/>
      <c r="C572" s="75"/>
      <c r="D572" s="74"/>
      <c r="E572" s="74"/>
      <c r="F572" s="74"/>
      <c r="G572" s="76"/>
      <c r="H572" s="76"/>
      <c r="I572" s="76"/>
      <c r="J572" s="75"/>
      <c r="K572" s="75"/>
      <c r="L572" s="74"/>
      <c r="M572" s="75"/>
      <c r="N572" s="75"/>
      <c r="O572" s="75"/>
    </row>
    <row r="573" spans="2:15">
      <c r="B573" s="74"/>
      <c r="C573" s="75"/>
      <c r="D573" s="74"/>
      <c r="E573" s="74"/>
      <c r="F573" s="74"/>
      <c r="G573" s="76"/>
      <c r="H573" s="76"/>
      <c r="I573" s="76"/>
      <c r="J573" s="75"/>
      <c r="K573" s="75"/>
      <c r="L573" s="74"/>
      <c r="M573" s="75"/>
      <c r="N573" s="75"/>
      <c r="O573" s="75"/>
    </row>
    <row r="574" spans="2:15">
      <c r="B574" s="74"/>
      <c r="C574" s="75"/>
      <c r="D574" s="74"/>
      <c r="E574" s="74"/>
      <c r="F574" s="74"/>
      <c r="G574" s="76"/>
      <c r="H574" s="76"/>
      <c r="I574" s="76"/>
      <c r="J574" s="75"/>
      <c r="K574" s="75"/>
      <c r="L574" s="74"/>
      <c r="M574" s="75"/>
      <c r="N574" s="75"/>
      <c r="O574" s="75"/>
    </row>
    <row r="575" spans="2:15">
      <c r="B575" s="74"/>
      <c r="C575" s="75"/>
      <c r="D575" s="74"/>
      <c r="E575" s="74"/>
      <c r="F575" s="74"/>
      <c r="G575" s="76"/>
      <c r="H575" s="76"/>
      <c r="I575" s="76"/>
      <c r="J575" s="75"/>
      <c r="K575" s="75"/>
      <c r="L575" s="74"/>
      <c r="M575" s="75"/>
      <c r="N575" s="75"/>
      <c r="O575" s="75"/>
    </row>
    <row r="576" spans="2:15">
      <c r="B576" s="74"/>
      <c r="C576" s="75"/>
      <c r="D576" s="74"/>
      <c r="E576" s="74"/>
      <c r="F576" s="74"/>
      <c r="G576" s="76"/>
      <c r="H576" s="76"/>
      <c r="I576" s="76"/>
      <c r="J576" s="75"/>
      <c r="K576" s="75"/>
      <c r="L576" s="74"/>
      <c r="M576" s="75"/>
      <c r="N576" s="75"/>
      <c r="O576" s="75"/>
    </row>
    <row r="577" spans="2:15">
      <c r="B577" s="74"/>
      <c r="C577" s="75"/>
      <c r="D577" s="74"/>
      <c r="E577" s="74"/>
      <c r="F577" s="74"/>
      <c r="G577" s="76"/>
      <c r="H577" s="76"/>
      <c r="I577" s="76"/>
      <c r="J577" s="75"/>
      <c r="K577" s="75"/>
      <c r="L577" s="74"/>
      <c r="M577" s="75"/>
      <c r="N577" s="75"/>
      <c r="O577" s="75"/>
    </row>
    <row r="578" spans="2:15">
      <c r="B578" s="74"/>
      <c r="C578" s="75"/>
      <c r="D578" s="74"/>
      <c r="E578" s="74"/>
      <c r="F578" s="74"/>
      <c r="G578" s="76"/>
      <c r="H578" s="76"/>
      <c r="I578" s="76"/>
      <c r="J578" s="75"/>
      <c r="K578" s="75"/>
      <c r="L578" s="74"/>
      <c r="M578" s="75"/>
      <c r="N578" s="75"/>
      <c r="O578" s="75"/>
    </row>
    <row r="579" spans="2:15">
      <c r="B579" s="74"/>
      <c r="C579" s="75"/>
      <c r="D579" s="74"/>
      <c r="E579" s="74"/>
      <c r="F579" s="74"/>
      <c r="G579" s="76"/>
      <c r="H579" s="76"/>
      <c r="I579" s="76"/>
      <c r="J579" s="75"/>
      <c r="K579" s="75"/>
      <c r="L579" s="74"/>
      <c r="M579" s="75"/>
      <c r="N579" s="75"/>
      <c r="O579" s="75"/>
    </row>
    <row r="580" spans="2:15">
      <c r="B580" s="74"/>
      <c r="C580" s="75"/>
      <c r="D580" s="74"/>
      <c r="E580" s="74"/>
      <c r="F580" s="74"/>
      <c r="G580" s="76"/>
      <c r="H580" s="76"/>
      <c r="I580" s="76"/>
      <c r="J580" s="75"/>
      <c r="K580" s="75"/>
      <c r="L580" s="74"/>
      <c r="M580" s="75"/>
      <c r="N580" s="75"/>
      <c r="O580" s="75"/>
    </row>
    <row r="581" spans="2:15">
      <c r="B581" s="74"/>
      <c r="C581" s="75"/>
      <c r="D581" s="74"/>
      <c r="E581" s="74"/>
      <c r="F581" s="74"/>
      <c r="G581" s="76"/>
      <c r="H581" s="76"/>
      <c r="I581" s="76"/>
      <c r="J581" s="75"/>
      <c r="K581" s="75"/>
      <c r="L581" s="74"/>
      <c r="M581" s="75"/>
      <c r="N581" s="75"/>
      <c r="O581" s="75"/>
    </row>
    <row r="582" spans="2:15">
      <c r="B582" s="74"/>
      <c r="C582" s="75"/>
      <c r="D582" s="74"/>
      <c r="E582" s="74"/>
      <c r="F582" s="74"/>
      <c r="G582" s="76"/>
      <c r="H582" s="76"/>
      <c r="I582" s="76"/>
      <c r="J582" s="75"/>
      <c r="K582" s="75"/>
      <c r="L582" s="74"/>
      <c r="M582" s="75"/>
      <c r="N582" s="75"/>
      <c r="O582" s="75"/>
    </row>
    <row r="583" spans="2:15">
      <c r="B583" s="74"/>
      <c r="C583" s="75"/>
      <c r="D583" s="74"/>
      <c r="E583" s="74"/>
      <c r="F583" s="74"/>
      <c r="G583" s="76"/>
      <c r="H583" s="76"/>
      <c r="I583" s="76"/>
      <c r="J583" s="75"/>
      <c r="K583" s="75"/>
      <c r="L583" s="74"/>
      <c r="M583" s="75"/>
      <c r="N583" s="75"/>
      <c r="O583" s="75"/>
    </row>
    <row r="584" spans="2:15">
      <c r="B584" s="74"/>
      <c r="C584" s="75"/>
      <c r="D584" s="74"/>
      <c r="E584" s="74"/>
      <c r="F584" s="74"/>
      <c r="G584" s="76"/>
      <c r="H584" s="76"/>
      <c r="I584" s="76"/>
      <c r="J584" s="75"/>
      <c r="K584" s="75"/>
      <c r="L584" s="74"/>
      <c r="M584" s="75"/>
      <c r="N584" s="75"/>
      <c r="O584" s="75"/>
    </row>
    <row r="585" spans="2:15">
      <c r="B585" s="74"/>
      <c r="C585" s="75"/>
      <c r="D585" s="74"/>
      <c r="E585" s="74"/>
      <c r="F585" s="74"/>
      <c r="G585" s="76"/>
      <c r="H585" s="76"/>
      <c r="I585" s="76"/>
      <c r="J585" s="75"/>
      <c r="K585" s="75"/>
      <c r="L585" s="74"/>
      <c r="M585" s="75"/>
      <c r="N585" s="75"/>
      <c r="O585" s="75"/>
    </row>
    <row r="586" spans="2:15">
      <c r="B586" s="74"/>
      <c r="C586" s="75"/>
      <c r="D586" s="74"/>
      <c r="E586" s="74"/>
      <c r="F586" s="74"/>
      <c r="G586" s="76"/>
      <c r="H586" s="76"/>
      <c r="I586" s="76"/>
      <c r="J586" s="75"/>
      <c r="K586" s="75"/>
      <c r="L586" s="74"/>
      <c r="M586" s="75"/>
      <c r="N586" s="75"/>
      <c r="O586" s="75"/>
    </row>
    <row r="587" spans="2:15">
      <c r="B587" s="74"/>
      <c r="C587" s="75"/>
      <c r="D587" s="74"/>
      <c r="E587" s="74"/>
      <c r="F587" s="74"/>
      <c r="G587" s="76"/>
      <c r="H587" s="76"/>
      <c r="I587" s="76"/>
      <c r="J587" s="75"/>
      <c r="K587" s="75"/>
      <c r="L587" s="74"/>
      <c r="M587" s="75"/>
      <c r="N587" s="75"/>
      <c r="O587" s="75"/>
    </row>
    <row r="588" spans="2:15">
      <c r="B588" s="74"/>
      <c r="C588" s="75"/>
      <c r="D588" s="74"/>
      <c r="E588" s="74"/>
      <c r="F588" s="74"/>
      <c r="G588" s="76"/>
      <c r="H588" s="76"/>
      <c r="I588" s="76"/>
      <c r="J588" s="75"/>
      <c r="K588" s="75"/>
      <c r="L588" s="74"/>
      <c r="M588" s="75"/>
      <c r="N588" s="75"/>
      <c r="O588" s="75"/>
    </row>
    <row r="589" spans="2:15">
      <c r="B589" s="74"/>
      <c r="C589" s="75"/>
      <c r="D589" s="74"/>
      <c r="E589" s="74"/>
      <c r="F589" s="74"/>
      <c r="G589" s="76"/>
      <c r="H589" s="76"/>
      <c r="I589" s="76"/>
      <c r="J589" s="75"/>
      <c r="K589" s="75"/>
      <c r="L589" s="74"/>
      <c r="M589" s="75"/>
      <c r="N589" s="75"/>
      <c r="O589" s="75"/>
    </row>
    <row r="590" spans="2:15">
      <c r="B590" s="74"/>
      <c r="C590" s="75"/>
      <c r="D590" s="74"/>
      <c r="E590" s="74"/>
      <c r="F590" s="74"/>
      <c r="G590" s="76"/>
      <c r="H590" s="76"/>
      <c r="I590" s="76"/>
      <c r="J590" s="75"/>
      <c r="K590" s="75"/>
      <c r="L590" s="74"/>
      <c r="M590" s="75"/>
      <c r="N590" s="75"/>
      <c r="O590" s="75"/>
    </row>
    <row r="591" spans="2:15">
      <c r="B591" s="74"/>
      <c r="C591" s="75"/>
      <c r="D591" s="74"/>
      <c r="E591" s="74"/>
      <c r="F591" s="74"/>
      <c r="G591" s="76"/>
      <c r="H591" s="76"/>
      <c r="I591" s="76"/>
      <c r="J591" s="75"/>
      <c r="K591" s="75"/>
      <c r="L591" s="74"/>
      <c r="M591" s="75"/>
      <c r="N591" s="75"/>
      <c r="O591" s="75"/>
    </row>
    <row r="592" spans="2:15">
      <c r="B592" s="74"/>
      <c r="C592" s="75"/>
      <c r="D592" s="74"/>
      <c r="E592" s="74"/>
      <c r="F592" s="74"/>
      <c r="G592" s="76"/>
      <c r="H592" s="76"/>
      <c r="I592" s="76"/>
      <c r="J592" s="75"/>
      <c r="K592" s="75"/>
      <c r="L592" s="74"/>
      <c r="M592" s="75"/>
      <c r="N592" s="75"/>
      <c r="O592" s="75"/>
    </row>
    <row r="593" spans="2:15">
      <c r="B593" s="74"/>
      <c r="C593" s="75"/>
      <c r="D593" s="74"/>
      <c r="E593" s="74"/>
      <c r="F593" s="74"/>
      <c r="G593" s="76"/>
      <c r="H593" s="76"/>
      <c r="I593" s="76"/>
      <c r="J593" s="75"/>
      <c r="K593" s="75"/>
      <c r="L593" s="74"/>
      <c r="M593" s="75"/>
      <c r="N593" s="75"/>
      <c r="O593" s="75"/>
    </row>
    <row r="594" spans="2:15">
      <c r="B594" s="74"/>
      <c r="C594" s="75"/>
      <c r="D594" s="74"/>
      <c r="E594" s="74"/>
      <c r="F594" s="74"/>
      <c r="G594" s="76"/>
      <c r="H594" s="76"/>
      <c r="I594" s="76"/>
      <c r="J594" s="75"/>
      <c r="K594" s="75"/>
      <c r="L594" s="74"/>
      <c r="M594" s="75"/>
      <c r="N594" s="75"/>
      <c r="O594" s="75"/>
    </row>
    <row r="595" spans="2:15">
      <c r="B595" s="74"/>
      <c r="C595" s="75"/>
      <c r="D595" s="74"/>
      <c r="E595" s="74"/>
      <c r="F595" s="74"/>
      <c r="G595" s="76"/>
      <c r="H595" s="76"/>
      <c r="I595" s="76"/>
      <c r="J595" s="75"/>
      <c r="K595" s="75"/>
      <c r="L595" s="74"/>
      <c r="M595" s="75"/>
      <c r="N595" s="75"/>
      <c r="O595" s="75"/>
    </row>
    <row r="596" spans="2:15">
      <c r="B596" s="74"/>
      <c r="C596" s="75"/>
      <c r="D596" s="74"/>
      <c r="E596" s="74"/>
      <c r="F596" s="74"/>
      <c r="G596" s="76"/>
      <c r="H596" s="76"/>
      <c r="I596" s="76"/>
      <c r="J596" s="75"/>
      <c r="K596" s="75"/>
      <c r="L596" s="74"/>
      <c r="M596" s="75"/>
      <c r="N596" s="75"/>
      <c r="O596" s="75"/>
    </row>
    <row r="597" spans="2:15">
      <c r="B597" s="74"/>
      <c r="C597" s="75"/>
      <c r="D597" s="74"/>
      <c r="E597" s="74"/>
      <c r="F597" s="74"/>
      <c r="G597" s="76"/>
      <c r="H597" s="76"/>
      <c r="I597" s="76"/>
      <c r="J597" s="75"/>
      <c r="K597" s="75"/>
      <c r="L597" s="74"/>
      <c r="M597" s="75"/>
      <c r="N597" s="75"/>
      <c r="O597" s="75"/>
    </row>
    <row r="598" spans="2:15">
      <c r="B598" s="74"/>
      <c r="C598" s="75"/>
      <c r="D598" s="74"/>
      <c r="E598" s="74"/>
      <c r="F598" s="74"/>
      <c r="G598" s="76"/>
      <c r="H598" s="76"/>
      <c r="I598" s="76"/>
      <c r="J598" s="75"/>
      <c r="K598" s="75"/>
      <c r="L598" s="74"/>
      <c r="M598" s="75"/>
      <c r="N598" s="75"/>
      <c r="O598" s="75"/>
    </row>
    <row r="599" spans="2:15">
      <c r="B599" s="74"/>
      <c r="C599" s="75"/>
      <c r="D599" s="74"/>
      <c r="E599" s="74"/>
      <c r="F599" s="74"/>
      <c r="G599" s="76"/>
      <c r="H599" s="76"/>
      <c r="I599" s="76"/>
      <c r="J599" s="75"/>
      <c r="K599" s="75"/>
      <c r="L599" s="74"/>
      <c r="M599" s="75"/>
      <c r="N599" s="75"/>
      <c r="O599" s="75"/>
    </row>
    <row r="600" spans="2:15">
      <c r="B600" s="74"/>
      <c r="C600" s="75"/>
      <c r="D600" s="74"/>
      <c r="E600" s="74"/>
      <c r="F600" s="74"/>
      <c r="G600" s="76"/>
      <c r="H600" s="76"/>
      <c r="I600" s="76"/>
      <c r="J600" s="75"/>
      <c r="K600" s="75"/>
      <c r="L600" s="74"/>
      <c r="M600" s="75"/>
      <c r="N600" s="75"/>
      <c r="O600" s="75"/>
    </row>
    <row r="601" spans="2:15">
      <c r="B601" s="74"/>
      <c r="C601" s="75"/>
      <c r="D601" s="74"/>
      <c r="E601" s="74"/>
      <c r="F601" s="74"/>
      <c r="G601" s="76"/>
      <c r="H601" s="76"/>
      <c r="I601" s="76"/>
      <c r="J601" s="75"/>
      <c r="K601" s="75"/>
      <c r="L601" s="74"/>
      <c r="M601" s="75"/>
      <c r="N601" s="75"/>
      <c r="O601" s="75"/>
    </row>
    <row r="602" spans="2:15">
      <c r="B602" s="74"/>
      <c r="C602" s="75"/>
      <c r="D602" s="74"/>
      <c r="E602" s="74"/>
      <c r="F602" s="74"/>
      <c r="G602" s="76"/>
      <c r="H602" s="76"/>
      <c r="I602" s="76"/>
      <c r="J602" s="75"/>
      <c r="K602" s="75"/>
      <c r="L602" s="74"/>
      <c r="M602" s="75"/>
      <c r="N602" s="75"/>
      <c r="O602" s="75"/>
    </row>
    <row r="603" spans="2:15">
      <c r="B603" s="74"/>
      <c r="C603" s="75"/>
      <c r="D603" s="74"/>
      <c r="E603" s="74"/>
      <c r="F603" s="74"/>
      <c r="G603" s="76"/>
      <c r="H603" s="76"/>
      <c r="I603" s="76"/>
      <c r="J603" s="75"/>
      <c r="K603" s="75"/>
      <c r="L603" s="74"/>
      <c r="M603" s="75"/>
      <c r="N603" s="75"/>
      <c r="O603" s="75"/>
    </row>
    <row r="604" spans="2:15">
      <c r="B604" s="74"/>
      <c r="C604" s="75"/>
      <c r="D604" s="74"/>
      <c r="E604" s="74"/>
      <c r="F604" s="74"/>
      <c r="G604" s="76"/>
      <c r="H604" s="76"/>
      <c r="I604" s="76"/>
      <c r="J604" s="75"/>
      <c r="K604" s="75"/>
      <c r="L604" s="74"/>
      <c r="M604" s="75"/>
      <c r="N604" s="75"/>
      <c r="O604" s="75"/>
    </row>
    <row r="605" spans="2:15">
      <c r="B605" s="74"/>
      <c r="C605" s="75"/>
      <c r="D605" s="74"/>
      <c r="E605" s="74"/>
      <c r="F605" s="74"/>
      <c r="G605" s="76"/>
      <c r="H605" s="76"/>
      <c r="I605" s="76"/>
      <c r="J605" s="75"/>
      <c r="K605" s="75"/>
      <c r="L605" s="74"/>
      <c r="M605" s="75"/>
      <c r="N605" s="75"/>
      <c r="O605" s="75"/>
    </row>
    <row r="606" spans="2:15">
      <c r="B606" s="74"/>
      <c r="C606" s="75"/>
      <c r="D606" s="74"/>
      <c r="E606" s="74"/>
      <c r="F606" s="74"/>
      <c r="G606" s="76"/>
      <c r="H606" s="76"/>
      <c r="I606" s="76"/>
      <c r="J606" s="75"/>
      <c r="K606" s="75"/>
      <c r="L606" s="74"/>
      <c r="M606" s="75"/>
      <c r="N606" s="75"/>
      <c r="O606" s="75"/>
    </row>
    <row r="607" spans="2:15">
      <c r="B607" s="74"/>
      <c r="C607" s="75"/>
      <c r="D607" s="74"/>
      <c r="E607" s="74"/>
      <c r="F607" s="74"/>
      <c r="G607" s="76"/>
      <c r="H607" s="76"/>
      <c r="I607" s="76"/>
      <c r="J607" s="75"/>
      <c r="K607" s="75"/>
      <c r="L607" s="74"/>
      <c r="M607" s="75"/>
      <c r="N607" s="75"/>
      <c r="O607" s="75"/>
    </row>
    <row r="608" spans="2:15">
      <c r="B608" s="74"/>
      <c r="C608" s="75"/>
      <c r="D608" s="74"/>
      <c r="E608" s="74"/>
      <c r="F608" s="74"/>
      <c r="G608" s="76"/>
      <c r="H608" s="76"/>
      <c r="I608" s="76"/>
      <c r="J608" s="75"/>
      <c r="K608" s="75"/>
      <c r="L608" s="74"/>
      <c r="M608" s="75"/>
      <c r="N608" s="75"/>
      <c r="O608" s="75"/>
    </row>
    <row r="609" spans="2:15">
      <c r="B609" s="74"/>
      <c r="C609" s="75"/>
      <c r="D609" s="74"/>
      <c r="E609" s="74"/>
      <c r="F609" s="74"/>
      <c r="G609" s="76"/>
      <c r="H609" s="76"/>
      <c r="I609" s="76"/>
      <c r="J609" s="75"/>
      <c r="K609" s="75"/>
      <c r="L609" s="74"/>
      <c r="M609" s="75"/>
      <c r="N609" s="75"/>
      <c r="O609" s="75"/>
    </row>
    <row r="610" spans="2:15">
      <c r="B610" s="74"/>
      <c r="C610" s="75"/>
      <c r="D610" s="74"/>
      <c r="E610" s="74"/>
      <c r="F610" s="74"/>
      <c r="G610" s="76"/>
      <c r="H610" s="76"/>
      <c r="I610" s="76"/>
      <c r="J610" s="75"/>
      <c r="K610" s="75"/>
      <c r="L610" s="74"/>
      <c r="M610" s="75"/>
      <c r="N610" s="75"/>
      <c r="O610" s="75"/>
    </row>
    <row r="611" spans="2:15">
      <c r="B611" s="74"/>
      <c r="C611" s="75"/>
      <c r="D611" s="74"/>
      <c r="E611" s="74"/>
      <c r="F611" s="74"/>
      <c r="G611" s="76"/>
      <c r="H611" s="76"/>
      <c r="I611" s="76"/>
      <c r="J611" s="75"/>
      <c r="K611" s="75"/>
      <c r="L611" s="74"/>
      <c r="M611" s="75"/>
      <c r="N611" s="75"/>
      <c r="O611" s="75"/>
    </row>
    <row r="612" spans="2:15">
      <c r="B612" s="74"/>
      <c r="C612" s="75"/>
      <c r="D612" s="74"/>
      <c r="E612" s="74"/>
      <c r="F612" s="74"/>
      <c r="G612" s="76"/>
      <c r="H612" s="76"/>
      <c r="I612" s="76"/>
      <c r="J612" s="75"/>
      <c r="K612" s="75"/>
      <c r="L612" s="74"/>
      <c r="M612" s="75"/>
      <c r="N612" s="75"/>
      <c r="O612" s="75"/>
    </row>
    <row r="613" spans="2:15">
      <c r="B613" s="74"/>
      <c r="C613" s="75"/>
      <c r="D613" s="74"/>
      <c r="E613" s="74"/>
      <c r="F613" s="74"/>
      <c r="G613" s="76"/>
      <c r="H613" s="76"/>
      <c r="I613" s="76"/>
      <c r="J613" s="75"/>
      <c r="K613" s="75"/>
      <c r="L613" s="74"/>
      <c r="M613" s="75"/>
      <c r="N613" s="75"/>
      <c r="O613" s="75"/>
    </row>
    <row r="614" spans="2:15">
      <c r="B614" s="74"/>
      <c r="C614" s="75"/>
      <c r="D614" s="74"/>
      <c r="E614" s="74"/>
      <c r="F614" s="74"/>
      <c r="G614" s="76"/>
      <c r="H614" s="76"/>
      <c r="I614" s="76"/>
      <c r="J614" s="75"/>
      <c r="K614" s="75"/>
      <c r="L614" s="74"/>
      <c r="M614" s="75"/>
      <c r="N614" s="75"/>
      <c r="O614" s="75"/>
    </row>
    <row r="615" spans="2:15">
      <c r="B615" s="74"/>
      <c r="C615" s="75"/>
      <c r="D615" s="74"/>
      <c r="E615" s="74"/>
      <c r="F615" s="74"/>
      <c r="G615" s="76"/>
      <c r="H615" s="76"/>
      <c r="I615" s="76"/>
      <c r="J615" s="75"/>
      <c r="K615" s="75"/>
      <c r="L615" s="74"/>
      <c r="M615" s="75"/>
      <c r="N615" s="75"/>
      <c r="O615" s="75"/>
    </row>
    <row r="616" spans="2:15">
      <c r="B616" s="74"/>
      <c r="C616" s="75"/>
      <c r="D616" s="74"/>
      <c r="E616" s="74"/>
      <c r="F616" s="74"/>
      <c r="G616" s="76"/>
      <c r="H616" s="76"/>
      <c r="I616" s="76"/>
      <c r="J616" s="75"/>
      <c r="K616" s="75"/>
      <c r="L616" s="74"/>
      <c r="M616" s="75"/>
      <c r="N616" s="75"/>
      <c r="O616" s="75"/>
    </row>
    <row r="617" spans="2:15">
      <c r="B617" s="74"/>
      <c r="C617" s="75"/>
      <c r="D617" s="74"/>
      <c r="E617" s="74"/>
      <c r="F617" s="74"/>
      <c r="G617" s="76"/>
      <c r="H617" s="76"/>
      <c r="I617" s="76"/>
      <c r="J617" s="75"/>
      <c r="K617" s="75"/>
      <c r="L617" s="74"/>
      <c r="M617" s="75"/>
      <c r="N617" s="75"/>
      <c r="O617" s="75"/>
    </row>
    <row r="618" spans="2:15">
      <c r="B618" s="74"/>
      <c r="C618" s="75"/>
      <c r="D618" s="74"/>
      <c r="E618" s="74"/>
      <c r="F618" s="74"/>
      <c r="G618" s="76"/>
      <c r="H618" s="76"/>
      <c r="I618" s="76"/>
      <c r="J618" s="75"/>
      <c r="K618" s="75"/>
      <c r="L618" s="74"/>
      <c r="M618" s="75"/>
      <c r="N618" s="75"/>
      <c r="O618" s="75"/>
    </row>
    <row r="619" spans="2:15">
      <c r="B619" s="74"/>
      <c r="C619" s="75"/>
      <c r="D619" s="74"/>
      <c r="E619" s="74"/>
      <c r="F619" s="74"/>
      <c r="G619" s="76"/>
      <c r="H619" s="76"/>
      <c r="I619" s="76"/>
      <c r="J619" s="75"/>
      <c r="K619" s="75"/>
      <c r="L619" s="74"/>
      <c r="M619" s="75"/>
      <c r="N619" s="75"/>
      <c r="O619" s="75"/>
    </row>
    <row r="620" spans="2:15">
      <c r="B620" s="74"/>
      <c r="C620" s="75"/>
      <c r="D620" s="74"/>
      <c r="E620" s="74"/>
      <c r="F620" s="74"/>
      <c r="G620" s="76"/>
      <c r="H620" s="76"/>
      <c r="I620" s="76"/>
      <c r="J620" s="75"/>
      <c r="K620" s="75"/>
      <c r="L620" s="74"/>
      <c r="M620" s="75"/>
      <c r="N620" s="75"/>
      <c r="O620" s="75"/>
    </row>
    <row r="621" spans="2:15">
      <c r="B621" s="74"/>
      <c r="C621" s="75"/>
      <c r="D621" s="74"/>
      <c r="E621" s="74"/>
      <c r="F621" s="74"/>
      <c r="G621" s="76"/>
      <c r="H621" s="76"/>
      <c r="I621" s="76"/>
      <c r="J621" s="75"/>
      <c r="K621" s="75"/>
      <c r="L621" s="74"/>
      <c r="M621" s="75"/>
      <c r="N621" s="75"/>
      <c r="O621" s="75"/>
    </row>
    <row r="622" spans="2:15">
      <c r="B622" s="74"/>
      <c r="C622" s="75"/>
      <c r="D622" s="74"/>
      <c r="E622" s="74"/>
      <c r="F622" s="74"/>
      <c r="G622" s="76"/>
      <c r="H622" s="76"/>
      <c r="I622" s="76"/>
      <c r="J622" s="75"/>
      <c r="K622" s="75"/>
      <c r="L622" s="74"/>
      <c r="M622" s="75"/>
      <c r="N622" s="75"/>
      <c r="O622" s="75"/>
    </row>
    <row r="623" spans="2:15">
      <c r="B623" s="74"/>
      <c r="C623" s="75"/>
      <c r="D623" s="74"/>
      <c r="E623" s="74"/>
      <c r="F623" s="74"/>
      <c r="G623" s="76"/>
      <c r="H623" s="76"/>
      <c r="I623" s="76"/>
      <c r="J623" s="75"/>
      <c r="K623" s="75"/>
      <c r="L623" s="74"/>
      <c r="M623" s="75"/>
      <c r="N623" s="75"/>
      <c r="O623" s="75"/>
    </row>
    <row r="624" spans="2:15">
      <c r="B624" s="74"/>
      <c r="C624" s="75"/>
      <c r="D624" s="74"/>
      <c r="E624" s="74"/>
      <c r="F624" s="74"/>
      <c r="G624" s="76"/>
      <c r="H624" s="76"/>
      <c r="I624" s="76"/>
      <c r="J624" s="75"/>
      <c r="K624" s="75"/>
      <c r="L624" s="74"/>
      <c r="M624" s="75"/>
      <c r="N624" s="75"/>
      <c r="O624" s="75"/>
    </row>
    <row r="625" spans="2:15">
      <c r="B625" s="74"/>
      <c r="C625" s="75"/>
      <c r="D625" s="74"/>
      <c r="E625" s="74"/>
      <c r="F625" s="74"/>
      <c r="G625" s="76"/>
      <c r="H625" s="76"/>
      <c r="I625" s="76"/>
      <c r="J625" s="75"/>
      <c r="K625" s="75"/>
      <c r="L625" s="74"/>
      <c r="M625" s="75"/>
      <c r="N625" s="75"/>
      <c r="O625" s="75"/>
    </row>
    <row r="626" spans="2:15">
      <c r="B626" s="74"/>
      <c r="C626" s="75"/>
      <c r="D626" s="74"/>
      <c r="E626" s="74"/>
      <c r="F626" s="74"/>
      <c r="G626" s="76"/>
      <c r="H626" s="76"/>
      <c r="I626" s="76"/>
      <c r="J626" s="75"/>
      <c r="K626" s="75"/>
      <c r="L626" s="74"/>
      <c r="M626" s="75"/>
      <c r="N626" s="75"/>
      <c r="O626" s="75"/>
    </row>
    <row r="627" spans="2:15">
      <c r="B627" s="74"/>
      <c r="C627" s="75"/>
      <c r="D627" s="74"/>
      <c r="E627" s="74"/>
      <c r="F627" s="74"/>
      <c r="G627" s="76"/>
      <c r="H627" s="76"/>
      <c r="I627" s="76"/>
      <c r="J627" s="75"/>
      <c r="K627" s="75"/>
      <c r="L627" s="74"/>
      <c r="M627" s="75"/>
      <c r="N627" s="75"/>
      <c r="O627" s="75"/>
    </row>
    <row r="628" spans="2:15">
      <c r="B628" s="74"/>
      <c r="C628" s="75"/>
      <c r="D628" s="74"/>
      <c r="E628" s="74"/>
      <c r="F628" s="74"/>
      <c r="G628" s="76"/>
      <c r="H628" s="76"/>
      <c r="I628" s="76"/>
      <c r="J628" s="75"/>
      <c r="K628" s="75"/>
      <c r="L628" s="74"/>
      <c r="M628" s="75"/>
      <c r="N628" s="75"/>
      <c r="O628" s="75"/>
    </row>
    <row r="629" spans="2:15">
      <c r="B629" s="74"/>
      <c r="C629" s="75"/>
      <c r="D629" s="74"/>
      <c r="E629" s="74"/>
      <c r="F629" s="74"/>
      <c r="G629" s="76"/>
      <c r="H629" s="76"/>
      <c r="I629" s="76"/>
      <c r="J629" s="75"/>
      <c r="K629" s="75"/>
      <c r="L629" s="74"/>
      <c r="M629" s="75"/>
      <c r="N629" s="75"/>
      <c r="O629" s="75"/>
    </row>
    <row r="630" spans="2:15">
      <c r="B630" s="74"/>
      <c r="C630" s="75"/>
      <c r="D630" s="74"/>
      <c r="E630" s="74"/>
      <c r="F630" s="74"/>
      <c r="G630" s="76"/>
      <c r="H630" s="76"/>
      <c r="I630" s="76"/>
      <c r="J630" s="75"/>
      <c r="K630" s="75"/>
      <c r="L630" s="74"/>
      <c r="M630" s="75"/>
      <c r="N630" s="75"/>
      <c r="O630" s="75"/>
    </row>
    <row r="631" spans="2:15">
      <c r="B631" s="74"/>
      <c r="C631" s="75"/>
      <c r="D631" s="74"/>
      <c r="E631" s="74"/>
      <c r="F631" s="74"/>
      <c r="G631" s="76"/>
      <c r="H631" s="76"/>
      <c r="I631" s="76"/>
      <c r="J631" s="75"/>
      <c r="K631" s="75"/>
      <c r="L631" s="74"/>
      <c r="M631" s="75"/>
      <c r="N631" s="75"/>
      <c r="O631" s="75"/>
    </row>
    <row r="632" spans="2:15">
      <c r="B632" s="74"/>
      <c r="C632" s="75"/>
      <c r="D632" s="74"/>
      <c r="E632" s="74"/>
      <c r="F632" s="74"/>
      <c r="G632" s="76"/>
      <c r="H632" s="76"/>
      <c r="I632" s="76"/>
      <c r="J632" s="75"/>
      <c r="K632" s="75"/>
      <c r="L632" s="74"/>
      <c r="M632" s="75"/>
      <c r="N632" s="75"/>
      <c r="O632" s="75"/>
    </row>
    <row r="633" spans="2:15">
      <c r="B633" s="74"/>
      <c r="C633" s="75"/>
      <c r="D633" s="74"/>
      <c r="E633" s="74"/>
      <c r="F633" s="74"/>
      <c r="G633" s="76"/>
      <c r="H633" s="76"/>
      <c r="I633" s="76"/>
      <c r="J633" s="75"/>
      <c r="K633" s="75"/>
      <c r="L633" s="74"/>
      <c r="M633" s="75"/>
      <c r="N633" s="75"/>
      <c r="O633" s="75"/>
    </row>
    <row r="634" spans="2:15">
      <c r="B634" s="74"/>
      <c r="C634" s="75"/>
      <c r="D634" s="74"/>
      <c r="E634" s="74"/>
      <c r="F634" s="74"/>
      <c r="G634" s="76"/>
      <c r="H634" s="76"/>
      <c r="I634" s="76"/>
      <c r="J634" s="75"/>
      <c r="K634" s="75"/>
      <c r="L634" s="74"/>
      <c r="M634" s="75"/>
      <c r="N634" s="75"/>
      <c r="O634" s="75"/>
    </row>
    <row r="635" spans="2:15">
      <c r="B635" s="74"/>
      <c r="C635" s="75"/>
      <c r="D635" s="74"/>
      <c r="E635" s="74"/>
      <c r="F635" s="74"/>
      <c r="G635" s="76"/>
      <c r="H635" s="76"/>
      <c r="I635" s="76"/>
      <c r="J635" s="75"/>
      <c r="K635" s="75"/>
      <c r="L635" s="74"/>
      <c r="M635" s="75"/>
      <c r="N635" s="75"/>
      <c r="O635" s="75"/>
    </row>
    <row r="636" spans="2:15">
      <c r="B636" s="74"/>
      <c r="C636" s="75"/>
      <c r="D636" s="74"/>
      <c r="E636" s="74"/>
      <c r="F636" s="74"/>
      <c r="G636" s="76"/>
      <c r="H636" s="76"/>
      <c r="I636" s="76"/>
      <c r="J636" s="75"/>
      <c r="K636" s="75"/>
      <c r="L636" s="74"/>
      <c r="M636" s="75"/>
      <c r="N636" s="75"/>
      <c r="O636" s="75"/>
    </row>
    <row r="637" spans="2:15">
      <c r="B637" s="74"/>
      <c r="C637" s="75"/>
      <c r="D637" s="74"/>
      <c r="E637" s="74"/>
      <c r="F637" s="74"/>
      <c r="G637" s="76"/>
      <c r="H637" s="76"/>
      <c r="I637" s="76"/>
      <c r="J637" s="75"/>
      <c r="K637" s="75"/>
      <c r="L637" s="74"/>
      <c r="M637" s="75"/>
      <c r="N637" s="75"/>
      <c r="O637" s="75"/>
    </row>
    <row r="638" spans="2:15">
      <c r="B638" s="74"/>
      <c r="C638" s="75"/>
      <c r="D638" s="74"/>
      <c r="E638" s="74"/>
      <c r="F638" s="74"/>
      <c r="G638" s="76"/>
      <c r="H638" s="76"/>
      <c r="I638" s="76"/>
      <c r="J638" s="75"/>
      <c r="K638" s="75"/>
      <c r="L638" s="74"/>
      <c r="M638" s="75"/>
      <c r="N638" s="75"/>
      <c r="O638" s="75"/>
    </row>
    <row r="639" spans="2:15">
      <c r="B639" s="74"/>
      <c r="C639" s="75"/>
      <c r="D639" s="74"/>
      <c r="E639" s="74"/>
      <c r="F639" s="74"/>
      <c r="G639" s="76"/>
      <c r="H639" s="76"/>
      <c r="I639" s="76"/>
      <c r="J639" s="75"/>
      <c r="K639" s="75"/>
      <c r="L639" s="74"/>
      <c r="M639" s="75"/>
      <c r="N639" s="75"/>
      <c r="O639" s="75"/>
    </row>
    <row r="640" spans="2:15">
      <c r="B640" s="74"/>
      <c r="C640" s="75"/>
      <c r="D640" s="74"/>
      <c r="E640" s="74"/>
      <c r="F640" s="74"/>
      <c r="G640" s="76"/>
      <c r="H640" s="76"/>
      <c r="I640" s="76"/>
      <c r="J640" s="75"/>
      <c r="K640" s="75"/>
      <c r="L640" s="74"/>
      <c r="M640" s="75"/>
      <c r="N640" s="75"/>
      <c r="O640" s="75"/>
    </row>
    <row r="641" spans="2:15">
      <c r="B641" s="74"/>
      <c r="C641" s="75"/>
      <c r="D641" s="74"/>
      <c r="E641" s="74"/>
      <c r="F641" s="74"/>
      <c r="G641" s="76"/>
      <c r="H641" s="76"/>
      <c r="I641" s="76"/>
      <c r="J641" s="75"/>
      <c r="K641" s="75"/>
      <c r="L641" s="74"/>
      <c r="M641" s="75"/>
      <c r="N641" s="75"/>
      <c r="O641" s="75"/>
    </row>
    <row r="642" spans="2:15">
      <c r="B642" s="74"/>
      <c r="C642" s="75"/>
      <c r="D642" s="74"/>
      <c r="E642" s="74"/>
      <c r="F642" s="74"/>
      <c r="G642" s="76"/>
      <c r="H642" s="76"/>
      <c r="I642" s="76"/>
      <c r="J642" s="75"/>
      <c r="K642" s="75"/>
      <c r="L642" s="74"/>
      <c r="M642" s="75"/>
      <c r="N642" s="75"/>
      <c r="O642" s="75"/>
    </row>
    <row r="643" spans="2:15">
      <c r="B643" s="74"/>
      <c r="C643" s="75"/>
      <c r="D643" s="74"/>
      <c r="E643" s="74"/>
      <c r="F643" s="74"/>
      <c r="G643" s="76"/>
      <c r="H643" s="76"/>
      <c r="I643" s="76"/>
      <c r="J643" s="75"/>
      <c r="K643" s="75"/>
      <c r="L643" s="74"/>
      <c r="M643" s="75"/>
      <c r="N643" s="75"/>
      <c r="O643" s="75"/>
    </row>
    <row r="644" spans="2:15">
      <c r="B644" s="74"/>
      <c r="C644" s="75"/>
      <c r="D644" s="74"/>
      <c r="E644" s="74"/>
      <c r="F644" s="74"/>
      <c r="G644" s="76"/>
      <c r="H644" s="76"/>
      <c r="I644" s="76"/>
      <c r="J644" s="75"/>
      <c r="K644" s="75"/>
      <c r="L644" s="74"/>
      <c r="M644" s="75"/>
      <c r="N644" s="75"/>
      <c r="O644" s="75"/>
    </row>
    <row r="645" spans="2:15">
      <c r="B645" s="74"/>
      <c r="C645" s="75"/>
      <c r="D645" s="74"/>
      <c r="E645" s="74"/>
      <c r="F645" s="74"/>
      <c r="G645" s="76"/>
      <c r="H645" s="76"/>
      <c r="I645" s="76"/>
      <c r="J645" s="75"/>
      <c r="K645" s="75"/>
      <c r="L645" s="74"/>
      <c r="M645" s="75"/>
      <c r="N645" s="75"/>
      <c r="O645" s="75"/>
    </row>
    <row r="646" spans="2:15">
      <c r="B646" s="74"/>
      <c r="C646" s="75"/>
      <c r="D646" s="74"/>
      <c r="E646" s="74"/>
      <c r="F646" s="74"/>
      <c r="G646" s="76"/>
      <c r="H646" s="76"/>
      <c r="I646" s="76"/>
      <c r="J646" s="75"/>
      <c r="K646" s="75"/>
      <c r="L646" s="74"/>
      <c r="M646" s="75"/>
      <c r="N646" s="75"/>
      <c r="O646" s="75"/>
    </row>
    <row r="647" spans="2:15">
      <c r="B647" s="74"/>
      <c r="C647" s="75"/>
      <c r="D647" s="74"/>
      <c r="E647" s="74"/>
      <c r="F647" s="74"/>
      <c r="G647" s="76"/>
      <c r="H647" s="76"/>
      <c r="I647" s="76"/>
      <c r="J647" s="75"/>
      <c r="K647" s="75"/>
      <c r="L647" s="74"/>
      <c r="M647" s="75"/>
      <c r="N647" s="75"/>
      <c r="O647" s="75"/>
    </row>
    <row r="648" spans="2:15">
      <c r="B648" s="74"/>
      <c r="C648" s="75"/>
      <c r="D648" s="74"/>
      <c r="E648" s="74"/>
      <c r="F648" s="74"/>
      <c r="G648" s="76"/>
      <c r="H648" s="76"/>
      <c r="I648" s="76"/>
      <c r="J648" s="75"/>
      <c r="K648" s="75"/>
      <c r="L648" s="74"/>
      <c r="M648" s="75"/>
      <c r="N648" s="75"/>
      <c r="O648" s="75"/>
    </row>
    <row r="649" spans="2:15">
      <c r="B649" s="74"/>
      <c r="C649" s="75"/>
      <c r="D649" s="74"/>
      <c r="E649" s="74"/>
      <c r="F649" s="74"/>
      <c r="G649" s="76"/>
      <c r="H649" s="76"/>
      <c r="I649" s="76"/>
      <c r="J649" s="75"/>
      <c r="K649" s="75"/>
      <c r="L649" s="74"/>
      <c r="M649" s="75"/>
      <c r="N649" s="75"/>
      <c r="O649" s="75"/>
    </row>
    <row r="650" spans="2:15">
      <c r="B650" s="74"/>
      <c r="C650" s="75"/>
      <c r="D650" s="74"/>
      <c r="E650" s="74"/>
      <c r="F650" s="74"/>
      <c r="G650" s="76"/>
      <c r="H650" s="76"/>
      <c r="I650" s="76"/>
      <c r="J650" s="75"/>
      <c r="K650" s="75"/>
      <c r="L650" s="74"/>
      <c r="M650" s="75"/>
      <c r="N650" s="75"/>
      <c r="O650" s="75"/>
    </row>
    <row r="651" spans="2:15">
      <c r="B651" s="74"/>
      <c r="C651" s="75"/>
      <c r="D651" s="74"/>
      <c r="E651" s="74"/>
      <c r="F651" s="74"/>
      <c r="G651" s="76"/>
      <c r="H651" s="76"/>
      <c r="I651" s="76"/>
      <c r="J651" s="75"/>
      <c r="K651" s="75"/>
      <c r="L651" s="74"/>
      <c r="M651" s="75"/>
      <c r="N651" s="75"/>
      <c r="O651" s="75"/>
    </row>
    <row r="652" spans="2:15">
      <c r="B652" s="74"/>
      <c r="C652" s="75"/>
      <c r="D652" s="74"/>
      <c r="E652" s="74"/>
      <c r="F652" s="74"/>
      <c r="G652" s="76"/>
      <c r="H652" s="76"/>
      <c r="I652" s="76"/>
      <c r="J652" s="75"/>
      <c r="K652" s="75"/>
      <c r="L652" s="74"/>
      <c r="M652" s="75"/>
      <c r="N652" s="75"/>
      <c r="O652" s="75"/>
    </row>
    <row r="653" spans="2:15">
      <c r="B653" s="74"/>
      <c r="C653" s="75"/>
      <c r="D653" s="74"/>
      <c r="E653" s="74"/>
      <c r="F653" s="74"/>
      <c r="G653" s="76"/>
      <c r="H653" s="76"/>
      <c r="I653" s="76"/>
      <c r="J653" s="75"/>
      <c r="K653" s="75"/>
      <c r="L653" s="74"/>
      <c r="M653" s="75"/>
      <c r="N653" s="75"/>
      <c r="O653" s="75"/>
    </row>
    <row r="654" spans="2:15">
      <c r="B654" s="74"/>
      <c r="C654" s="75"/>
      <c r="D654" s="74"/>
      <c r="E654" s="74"/>
      <c r="F654" s="74"/>
      <c r="G654" s="76"/>
      <c r="H654" s="76"/>
      <c r="I654" s="76"/>
      <c r="J654" s="75"/>
      <c r="K654" s="75"/>
      <c r="L654" s="74"/>
      <c r="M654" s="75"/>
      <c r="N654" s="75"/>
      <c r="O654" s="75"/>
    </row>
    <row r="655" spans="2:15">
      <c r="B655" s="74"/>
      <c r="C655" s="75"/>
      <c r="D655" s="74"/>
      <c r="E655" s="74"/>
      <c r="F655" s="74"/>
      <c r="G655" s="76"/>
      <c r="H655" s="76"/>
      <c r="I655" s="76"/>
      <c r="J655" s="75"/>
      <c r="K655" s="75"/>
      <c r="L655" s="74"/>
      <c r="M655" s="75"/>
      <c r="N655" s="75"/>
      <c r="O655" s="75"/>
    </row>
    <row r="656" spans="2:15">
      <c r="B656" s="74"/>
      <c r="C656" s="75"/>
      <c r="D656" s="74"/>
      <c r="E656" s="74"/>
      <c r="F656" s="74"/>
      <c r="G656" s="76"/>
      <c r="H656" s="76"/>
      <c r="I656" s="76"/>
      <c r="J656" s="75"/>
      <c r="K656" s="75"/>
      <c r="L656" s="74"/>
      <c r="M656" s="75"/>
      <c r="N656" s="75"/>
      <c r="O656" s="75"/>
    </row>
    <row r="657" spans="2:15">
      <c r="B657" s="74"/>
      <c r="C657" s="75"/>
      <c r="D657" s="74"/>
      <c r="E657" s="74"/>
      <c r="F657" s="74"/>
      <c r="G657" s="76"/>
      <c r="H657" s="76"/>
      <c r="I657" s="76"/>
      <c r="J657" s="75"/>
      <c r="K657" s="75"/>
      <c r="L657" s="74"/>
      <c r="M657" s="75"/>
      <c r="N657" s="75"/>
      <c r="O657" s="75"/>
    </row>
    <row r="658" spans="2:15">
      <c r="B658" s="74"/>
      <c r="C658" s="75"/>
      <c r="D658" s="74"/>
      <c r="E658" s="74"/>
      <c r="F658" s="74"/>
      <c r="G658" s="76"/>
      <c r="H658" s="76"/>
      <c r="I658" s="76"/>
      <c r="J658" s="75"/>
      <c r="K658" s="75"/>
      <c r="L658" s="74"/>
      <c r="M658" s="75"/>
      <c r="N658" s="75"/>
      <c r="O658" s="75"/>
    </row>
    <row r="659" spans="2:15">
      <c r="B659" s="74"/>
      <c r="C659" s="75"/>
      <c r="D659" s="74"/>
      <c r="E659" s="74"/>
      <c r="F659" s="74"/>
      <c r="G659" s="76"/>
      <c r="H659" s="76"/>
      <c r="I659" s="76"/>
      <c r="J659" s="75"/>
      <c r="K659" s="75"/>
      <c r="L659" s="74"/>
      <c r="M659" s="75"/>
      <c r="N659" s="75"/>
      <c r="O659" s="75"/>
    </row>
    <row r="660" spans="2:15">
      <c r="B660" s="74"/>
      <c r="C660" s="75"/>
      <c r="D660" s="74"/>
      <c r="E660" s="74"/>
      <c r="F660" s="74"/>
      <c r="G660" s="76"/>
      <c r="H660" s="76"/>
      <c r="I660" s="76"/>
      <c r="J660" s="75"/>
      <c r="K660" s="75"/>
      <c r="L660" s="74"/>
      <c r="M660" s="75"/>
      <c r="N660" s="75"/>
      <c r="O660" s="75"/>
    </row>
    <row r="661" spans="2:15">
      <c r="B661" s="74"/>
      <c r="C661" s="75"/>
      <c r="D661" s="74"/>
      <c r="E661" s="74"/>
      <c r="F661" s="74"/>
      <c r="G661" s="76"/>
      <c r="H661" s="76"/>
      <c r="I661" s="76"/>
      <c r="J661" s="75"/>
      <c r="K661" s="75"/>
      <c r="L661" s="74"/>
      <c r="M661" s="75"/>
      <c r="N661" s="75"/>
      <c r="O661" s="75"/>
    </row>
    <row r="662" spans="2:15">
      <c r="B662" s="74"/>
      <c r="C662" s="75"/>
      <c r="D662" s="74"/>
      <c r="E662" s="74"/>
      <c r="F662" s="74"/>
      <c r="G662" s="76"/>
      <c r="H662" s="76"/>
      <c r="I662" s="76"/>
      <c r="J662" s="75"/>
      <c r="K662" s="75"/>
      <c r="L662" s="74"/>
      <c r="M662" s="75"/>
      <c r="N662" s="75"/>
      <c r="O662" s="75"/>
    </row>
    <row r="663" spans="2:15">
      <c r="B663" s="74"/>
      <c r="C663" s="75"/>
      <c r="D663" s="74"/>
      <c r="E663" s="74"/>
      <c r="F663" s="74"/>
      <c r="G663" s="76"/>
      <c r="H663" s="76"/>
      <c r="I663" s="76"/>
      <c r="J663" s="75"/>
      <c r="K663" s="75"/>
      <c r="L663" s="74"/>
      <c r="M663" s="75"/>
      <c r="N663" s="75"/>
      <c r="O663" s="75"/>
    </row>
    <row r="664" spans="2:15">
      <c r="B664" s="74"/>
      <c r="C664" s="75"/>
      <c r="D664" s="74"/>
      <c r="E664" s="74"/>
      <c r="F664" s="74"/>
      <c r="G664" s="76"/>
      <c r="H664" s="76"/>
      <c r="I664" s="76"/>
      <c r="J664" s="75"/>
      <c r="K664" s="75"/>
      <c r="L664" s="74"/>
      <c r="M664" s="75"/>
      <c r="N664" s="75"/>
      <c r="O664" s="75"/>
    </row>
    <row r="665" spans="2:15">
      <c r="B665" s="74"/>
      <c r="C665" s="75"/>
      <c r="D665" s="74"/>
      <c r="E665" s="74"/>
      <c r="F665" s="74"/>
      <c r="G665" s="76"/>
      <c r="H665" s="76"/>
      <c r="I665" s="76"/>
      <c r="J665" s="75"/>
      <c r="K665" s="75"/>
      <c r="L665" s="74"/>
      <c r="M665" s="75"/>
      <c r="N665" s="75"/>
      <c r="O665" s="75"/>
    </row>
    <row r="666" spans="2:15">
      <c r="B666" s="74"/>
      <c r="C666" s="75"/>
      <c r="D666" s="74"/>
      <c r="E666" s="74"/>
      <c r="F666" s="74"/>
      <c r="G666" s="76"/>
      <c r="H666" s="76"/>
      <c r="I666" s="76"/>
      <c r="J666" s="75"/>
      <c r="K666" s="75"/>
      <c r="L666" s="74"/>
      <c r="M666" s="75"/>
      <c r="N666" s="75"/>
      <c r="O666" s="75"/>
    </row>
    <row r="667" spans="2:15">
      <c r="B667" s="74"/>
      <c r="C667" s="75"/>
      <c r="D667" s="74"/>
      <c r="E667" s="74"/>
      <c r="F667" s="74"/>
      <c r="G667" s="76"/>
      <c r="H667" s="76"/>
      <c r="I667" s="76"/>
      <c r="J667" s="75"/>
      <c r="K667" s="75"/>
      <c r="L667" s="74"/>
      <c r="M667" s="75"/>
      <c r="N667" s="75"/>
      <c r="O667" s="75"/>
    </row>
    <row r="668" spans="2:15">
      <c r="B668" s="74"/>
      <c r="C668" s="75"/>
      <c r="D668" s="74"/>
      <c r="E668" s="74"/>
      <c r="F668" s="74"/>
      <c r="G668" s="76"/>
      <c r="H668" s="76"/>
      <c r="I668" s="76"/>
      <c r="J668" s="75"/>
      <c r="K668" s="75"/>
      <c r="L668" s="74"/>
      <c r="M668" s="75"/>
      <c r="N668" s="75"/>
      <c r="O668" s="75"/>
    </row>
    <row r="669" spans="2:15">
      <c r="B669" s="74"/>
      <c r="C669" s="75"/>
      <c r="D669" s="74"/>
      <c r="E669" s="74"/>
      <c r="F669" s="74"/>
      <c r="G669" s="76"/>
      <c r="H669" s="76"/>
      <c r="I669" s="76"/>
      <c r="J669" s="75"/>
      <c r="K669" s="75"/>
      <c r="L669" s="74"/>
      <c r="M669" s="75"/>
      <c r="N669" s="75"/>
      <c r="O669" s="75"/>
    </row>
    <row r="670" spans="2:15">
      <c r="B670" s="74"/>
      <c r="C670" s="75"/>
      <c r="D670" s="74"/>
      <c r="E670" s="74"/>
      <c r="F670" s="74"/>
      <c r="G670" s="76"/>
      <c r="H670" s="76"/>
      <c r="I670" s="76"/>
      <c r="J670" s="75"/>
      <c r="K670" s="75"/>
      <c r="L670" s="74"/>
      <c r="M670" s="75"/>
      <c r="N670" s="75"/>
      <c r="O670" s="75"/>
    </row>
    <row r="671" spans="2:15">
      <c r="B671" s="74"/>
      <c r="C671" s="75"/>
      <c r="D671" s="74"/>
      <c r="E671" s="74"/>
      <c r="F671" s="74"/>
      <c r="G671" s="76"/>
      <c r="H671" s="76"/>
      <c r="I671" s="76"/>
      <c r="J671" s="75"/>
      <c r="K671" s="75"/>
      <c r="L671" s="74"/>
      <c r="M671" s="75"/>
      <c r="N671" s="75"/>
      <c r="O671" s="75"/>
    </row>
    <row r="672" spans="2:15">
      <c r="B672" s="74"/>
      <c r="C672" s="75"/>
      <c r="D672" s="74"/>
      <c r="E672" s="74"/>
      <c r="F672" s="74"/>
      <c r="G672" s="76"/>
      <c r="H672" s="76"/>
      <c r="I672" s="76"/>
      <c r="J672" s="75"/>
      <c r="K672" s="75"/>
      <c r="L672" s="74"/>
      <c r="M672" s="75"/>
      <c r="N672" s="75"/>
      <c r="O672" s="75"/>
    </row>
    <row r="673" spans="2:15">
      <c r="B673" s="74"/>
      <c r="C673" s="75"/>
      <c r="D673" s="74"/>
      <c r="E673" s="74"/>
      <c r="F673" s="74"/>
      <c r="G673" s="76"/>
      <c r="H673" s="76"/>
      <c r="I673" s="76"/>
      <c r="J673" s="75"/>
      <c r="K673" s="75"/>
      <c r="L673" s="74"/>
      <c r="M673" s="75"/>
      <c r="N673" s="75"/>
      <c r="O673" s="75"/>
    </row>
    <row r="674" spans="2:15">
      <c r="B674" s="74"/>
      <c r="C674" s="75"/>
      <c r="D674" s="74"/>
      <c r="E674" s="74"/>
      <c r="F674" s="74"/>
      <c r="G674" s="76"/>
      <c r="H674" s="76"/>
      <c r="I674" s="76"/>
      <c r="J674" s="75"/>
      <c r="K674" s="75"/>
      <c r="L674" s="74"/>
      <c r="M674" s="75"/>
      <c r="N674" s="75"/>
      <c r="O674" s="75"/>
    </row>
    <row r="675" spans="2:15">
      <c r="B675" s="74"/>
      <c r="C675" s="75"/>
      <c r="D675" s="74"/>
      <c r="E675" s="74"/>
      <c r="F675" s="74"/>
      <c r="G675" s="76"/>
      <c r="H675" s="76"/>
      <c r="I675" s="76"/>
      <c r="J675" s="75"/>
      <c r="K675" s="75"/>
      <c r="L675" s="74"/>
      <c r="M675" s="75"/>
      <c r="N675" s="75"/>
      <c r="O675" s="75"/>
    </row>
    <row r="676" spans="2:15">
      <c r="B676" s="74"/>
      <c r="C676" s="75"/>
      <c r="D676" s="74"/>
      <c r="E676" s="74"/>
      <c r="F676" s="74"/>
      <c r="G676" s="76"/>
      <c r="H676" s="76"/>
      <c r="I676" s="76"/>
      <c r="J676" s="75"/>
      <c r="K676" s="75"/>
      <c r="L676" s="74"/>
      <c r="M676" s="75"/>
      <c r="N676" s="75"/>
      <c r="O676" s="75"/>
    </row>
    <row r="677" spans="2:15">
      <c r="B677" s="74"/>
      <c r="C677" s="75"/>
      <c r="D677" s="74"/>
      <c r="E677" s="74"/>
      <c r="F677" s="74"/>
      <c r="G677" s="76"/>
      <c r="H677" s="76"/>
      <c r="I677" s="76"/>
      <c r="J677" s="75"/>
      <c r="K677" s="75"/>
      <c r="L677" s="74"/>
      <c r="M677" s="75"/>
      <c r="N677" s="75"/>
      <c r="O677" s="75"/>
    </row>
    <row r="678" spans="2:15">
      <c r="B678" s="74"/>
      <c r="C678" s="75"/>
      <c r="D678" s="74"/>
      <c r="E678" s="74"/>
      <c r="F678" s="74"/>
      <c r="G678" s="76"/>
      <c r="H678" s="76"/>
      <c r="I678" s="76"/>
      <c r="J678" s="75"/>
      <c r="K678" s="75"/>
      <c r="L678" s="74"/>
      <c r="M678" s="75"/>
      <c r="N678" s="75"/>
      <c r="O678" s="75"/>
    </row>
    <row r="679" spans="2:15">
      <c r="B679" s="74"/>
      <c r="C679" s="75"/>
      <c r="D679" s="74"/>
      <c r="E679" s="74"/>
      <c r="F679" s="74"/>
      <c r="G679" s="76"/>
      <c r="H679" s="76"/>
      <c r="I679" s="76"/>
      <c r="J679" s="75"/>
      <c r="K679" s="75"/>
      <c r="L679" s="74"/>
      <c r="M679" s="75"/>
      <c r="N679" s="75"/>
      <c r="O679" s="75"/>
    </row>
    <row r="680" spans="2:15">
      <c r="B680" s="74"/>
      <c r="C680" s="75"/>
      <c r="D680" s="74"/>
      <c r="E680" s="74"/>
      <c r="F680" s="74"/>
      <c r="G680" s="76"/>
      <c r="H680" s="76"/>
      <c r="I680" s="76"/>
      <c r="J680" s="75"/>
      <c r="K680" s="75"/>
      <c r="L680" s="74"/>
      <c r="M680" s="75"/>
      <c r="N680" s="75"/>
      <c r="O680" s="75"/>
    </row>
    <row r="681" spans="2:15">
      <c r="B681" s="74"/>
      <c r="C681" s="75"/>
      <c r="D681" s="74"/>
      <c r="E681" s="74"/>
      <c r="F681" s="74"/>
      <c r="G681" s="76"/>
      <c r="H681" s="76"/>
      <c r="I681" s="76"/>
      <c r="J681" s="75"/>
      <c r="K681" s="75"/>
      <c r="L681" s="74"/>
      <c r="M681" s="75"/>
      <c r="N681" s="75"/>
      <c r="O681" s="75"/>
    </row>
    <row r="682" spans="2:15">
      <c r="B682" s="74"/>
      <c r="C682" s="75"/>
      <c r="D682" s="74"/>
      <c r="E682" s="74"/>
      <c r="F682" s="74"/>
      <c r="G682" s="76"/>
      <c r="H682" s="76"/>
      <c r="I682" s="76"/>
      <c r="J682" s="75"/>
      <c r="K682" s="75"/>
      <c r="L682" s="74"/>
      <c r="M682" s="75"/>
      <c r="N682" s="75"/>
      <c r="O682" s="75"/>
    </row>
    <row r="683" spans="2:15">
      <c r="B683" s="74"/>
      <c r="C683" s="75"/>
      <c r="D683" s="74"/>
      <c r="E683" s="74"/>
      <c r="F683" s="74"/>
      <c r="G683" s="76"/>
      <c r="H683" s="76"/>
      <c r="I683" s="76"/>
      <c r="J683" s="75"/>
      <c r="K683" s="75"/>
      <c r="L683" s="74"/>
      <c r="M683" s="75"/>
      <c r="N683" s="75"/>
      <c r="O683" s="75"/>
    </row>
    <row r="684" spans="2:15">
      <c r="B684" s="74"/>
      <c r="C684" s="75"/>
      <c r="D684" s="74"/>
      <c r="E684" s="74"/>
      <c r="F684" s="74"/>
      <c r="G684" s="76"/>
      <c r="H684" s="76"/>
      <c r="I684" s="76"/>
      <c r="J684" s="75"/>
      <c r="K684" s="75"/>
      <c r="L684" s="74"/>
      <c r="M684" s="75"/>
      <c r="N684" s="75"/>
      <c r="O684" s="75"/>
    </row>
    <row r="685" spans="2:15">
      <c r="B685" s="74"/>
      <c r="C685" s="75"/>
      <c r="D685" s="74"/>
      <c r="E685" s="74"/>
      <c r="F685" s="74"/>
      <c r="G685" s="76"/>
      <c r="H685" s="76"/>
      <c r="I685" s="76"/>
      <c r="J685" s="75"/>
      <c r="K685" s="75"/>
      <c r="L685" s="74"/>
      <c r="M685" s="75"/>
      <c r="N685" s="75"/>
      <c r="O685" s="75"/>
    </row>
    <row r="686" spans="2:15">
      <c r="B686" s="74"/>
      <c r="C686" s="75"/>
      <c r="D686" s="74"/>
      <c r="E686" s="74"/>
      <c r="F686" s="74"/>
      <c r="G686" s="76"/>
      <c r="H686" s="76"/>
      <c r="I686" s="76"/>
      <c r="J686" s="75"/>
      <c r="K686" s="75"/>
      <c r="L686" s="74"/>
      <c r="M686" s="75"/>
      <c r="N686" s="75"/>
      <c r="O686" s="75"/>
    </row>
    <row r="687" spans="2:15">
      <c r="B687" s="74"/>
      <c r="C687" s="75"/>
      <c r="D687" s="74"/>
      <c r="E687" s="74"/>
      <c r="F687" s="74"/>
      <c r="G687" s="76"/>
      <c r="H687" s="76"/>
      <c r="I687" s="76"/>
      <c r="J687" s="75"/>
      <c r="K687" s="75"/>
      <c r="L687" s="74"/>
      <c r="M687" s="75"/>
      <c r="N687" s="75"/>
      <c r="O687" s="75"/>
    </row>
    <row r="688" spans="2:15">
      <c r="B688" s="74"/>
      <c r="C688" s="75"/>
      <c r="D688" s="74"/>
      <c r="E688" s="74"/>
      <c r="F688" s="74"/>
      <c r="G688" s="76"/>
      <c r="H688" s="76"/>
      <c r="I688" s="76"/>
      <c r="J688" s="75"/>
      <c r="K688" s="75"/>
      <c r="L688" s="74"/>
      <c r="M688" s="75"/>
      <c r="N688" s="75"/>
      <c r="O688" s="75"/>
    </row>
    <row r="689" spans="2:15">
      <c r="B689" s="74"/>
      <c r="C689" s="75"/>
      <c r="D689" s="74"/>
      <c r="E689" s="74"/>
      <c r="F689" s="74"/>
      <c r="G689" s="76"/>
      <c r="H689" s="76"/>
      <c r="I689" s="76"/>
      <c r="J689" s="75"/>
      <c r="K689" s="75"/>
      <c r="L689" s="74"/>
      <c r="M689" s="75"/>
      <c r="N689" s="75"/>
      <c r="O689" s="75"/>
    </row>
    <row r="690" spans="2:15">
      <c r="B690" s="74"/>
      <c r="C690" s="75"/>
      <c r="D690" s="74"/>
      <c r="E690" s="74"/>
      <c r="F690" s="74"/>
      <c r="G690" s="76"/>
      <c r="H690" s="76"/>
      <c r="I690" s="76"/>
      <c r="J690" s="75"/>
      <c r="K690" s="75"/>
      <c r="L690" s="74"/>
      <c r="M690" s="75"/>
      <c r="N690" s="75"/>
      <c r="O690" s="75"/>
    </row>
    <row r="691" spans="2:15">
      <c r="B691" s="74"/>
      <c r="C691" s="75"/>
      <c r="D691" s="74"/>
      <c r="E691" s="74"/>
      <c r="F691" s="74"/>
      <c r="G691" s="76"/>
      <c r="H691" s="76"/>
      <c r="I691" s="76"/>
      <c r="J691" s="75"/>
      <c r="K691" s="75"/>
      <c r="L691" s="74"/>
      <c r="M691" s="75"/>
      <c r="N691" s="75"/>
      <c r="O691" s="75"/>
    </row>
    <row r="692" spans="2:15">
      <c r="B692" s="74"/>
      <c r="C692" s="75"/>
      <c r="D692" s="74"/>
      <c r="E692" s="74"/>
      <c r="F692" s="74"/>
      <c r="G692" s="76"/>
      <c r="H692" s="76"/>
      <c r="I692" s="76"/>
      <c r="J692" s="75"/>
      <c r="K692" s="75"/>
      <c r="L692" s="74"/>
      <c r="M692" s="75"/>
      <c r="N692" s="75"/>
      <c r="O692" s="75"/>
    </row>
    <row r="693" spans="2:15">
      <c r="B693" s="74"/>
      <c r="C693" s="75"/>
      <c r="D693" s="74"/>
      <c r="E693" s="74"/>
      <c r="F693" s="74"/>
      <c r="G693" s="76"/>
      <c r="H693" s="76"/>
      <c r="I693" s="76"/>
      <c r="J693" s="75"/>
      <c r="K693" s="75"/>
      <c r="L693" s="74"/>
      <c r="M693" s="75"/>
      <c r="N693" s="75"/>
      <c r="O693" s="75"/>
    </row>
    <row r="694" spans="2:15">
      <c r="B694" s="74"/>
      <c r="C694" s="75"/>
      <c r="D694" s="74"/>
      <c r="E694" s="74"/>
      <c r="F694" s="74"/>
      <c r="G694" s="76"/>
      <c r="H694" s="76"/>
      <c r="I694" s="76"/>
      <c r="J694" s="75"/>
      <c r="K694" s="75"/>
      <c r="L694" s="74"/>
      <c r="M694" s="75"/>
      <c r="N694" s="75"/>
      <c r="O694" s="75"/>
    </row>
    <row r="695" spans="2:15">
      <c r="B695" s="74"/>
      <c r="C695" s="75"/>
      <c r="D695" s="74"/>
      <c r="E695" s="74"/>
      <c r="F695" s="74"/>
      <c r="G695" s="76"/>
      <c r="H695" s="76"/>
      <c r="I695" s="76"/>
      <c r="J695" s="75"/>
      <c r="K695" s="75"/>
      <c r="L695" s="74"/>
      <c r="M695" s="75"/>
      <c r="N695" s="75"/>
      <c r="O695" s="75"/>
    </row>
    <row r="696" spans="2:15">
      <c r="B696" s="74"/>
      <c r="C696" s="75"/>
      <c r="D696" s="74"/>
      <c r="E696" s="74"/>
      <c r="F696" s="74"/>
      <c r="G696" s="76"/>
      <c r="H696" s="76"/>
      <c r="I696" s="76"/>
      <c r="J696" s="75"/>
      <c r="K696" s="75"/>
      <c r="L696" s="74"/>
      <c r="M696" s="75"/>
      <c r="N696" s="75"/>
      <c r="O696" s="75"/>
    </row>
    <row r="697" spans="2:15">
      <c r="B697" s="74"/>
      <c r="C697" s="75"/>
      <c r="D697" s="74"/>
      <c r="E697" s="74"/>
      <c r="F697" s="74"/>
      <c r="G697" s="76"/>
      <c r="H697" s="76"/>
      <c r="I697" s="76"/>
      <c r="J697" s="75"/>
      <c r="K697" s="75"/>
      <c r="L697" s="74"/>
      <c r="M697" s="75"/>
      <c r="N697" s="75"/>
      <c r="O697" s="75"/>
    </row>
    <row r="698" spans="2:15">
      <c r="B698" s="74"/>
      <c r="C698" s="75"/>
      <c r="D698" s="74"/>
      <c r="E698" s="74"/>
      <c r="F698" s="74"/>
      <c r="G698" s="76"/>
      <c r="H698" s="76"/>
      <c r="I698" s="76"/>
      <c r="J698" s="75"/>
      <c r="K698" s="75"/>
      <c r="L698" s="74"/>
      <c r="M698" s="75"/>
      <c r="N698" s="75"/>
      <c r="O698" s="75"/>
    </row>
    <row r="699" spans="2:15">
      <c r="B699" s="74"/>
      <c r="C699" s="75"/>
      <c r="D699" s="74"/>
      <c r="E699" s="74"/>
      <c r="F699" s="74"/>
      <c r="G699" s="76"/>
      <c r="H699" s="76"/>
      <c r="I699" s="76"/>
      <c r="J699" s="75"/>
      <c r="K699" s="75"/>
      <c r="L699" s="74"/>
      <c r="M699" s="75"/>
      <c r="N699" s="75"/>
      <c r="O699" s="75"/>
    </row>
    <row r="700" spans="2:15">
      <c r="B700" s="74"/>
      <c r="C700" s="75"/>
      <c r="D700" s="74"/>
      <c r="E700" s="74"/>
      <c r="F700" s="74"/>
      <c r="G700" s="76"/>
      <c r="H700" s="76"/>
      <c r="I700" s="76"/>
      <c r="J700" s="75"/>
      <c r="K700" s="75"/>
      <c r="L700" s="74"/>
      <c r="M700" s="75"/>
      <c r="N700" s="75"/>
      <c r="O700" s="75"/>
    </row>
    <row r="701" spans="2:15">
      <c r="B701" s="74"/>
      <c r="C701" s="75"/>
      <c r="D701" s="74"/>
      <c r="E701" s="74"/>
      <c r="F701" s="74"/>
      <c r="G701" s="76"/>
      <c r="H701" s="76"/>
      <c r="I701" s="76"/>
      <c r="J701" s="75"/>
      <c r="K701" s="75"/>
      <c r="L701" s="74"/>
      <c r="M701" s="75"/>
      <c r="N701" s="75"/>
      <c r="O701" s="75"/>
    </row>
    <row r="702" spans="2:15">
      <c r="B702" s="74"/>
      <c r="C702" s="75"/>
      <c r="D702" s="74"/>
      <c r="E702" s="74"/>
      <c r="F702" s="74"/>
      <c r="G702" s="76"/>
      <c r="H702" s="76"/>
      <c r="I702" s="76"/>
      <c r="J702" s="75"/>
      <c r="K702" s="75"/>
      <c r="L702" s="74"/>
      <c r="M702" s="75"/>
      <c r="N702" s="75"/>
      <c r="O702" s="75"/>
    </row>
    <row r="703" spans="2:15">
      <c r="B703" s="74"/>
      <c r="C703" s="75"/>
      <c r="D703" s="74"/>
      <c r="E703" s="74"/>
      <c r="F703" s="74"/>
      <c r="G703" s="76"/>
      <c r="H703" s="76"/>
      <c r="I703" s="76"/>
      <c r="J703" s="75"/>
      <c r="K703" s="75"/>
      <c r="L703" s="74"/>
      <c r="M703" s="75"/>
      <c r="N703" s="75"/>
      <c r="O703" s="75"/>
    </row>
    <row r="704" spans="2:15">
      <c r="B704" s="74"/>
      <c r="C704" s="75"/>
      <c r="D704" s="74"/>
      <c r="E704" s="74"/>
      <c r="F704" s="74"/>
      <c r="G704" s="76"/>
      <c r="H704" s="76"/>
      <c r="I704" s="76"/>
      <c r="J704" s="75"/>
      <c r="K704" s="75"/>
      <c r="L704" s="74"/>
      <c r="M704" s="75"/>
      <c r="N704" s="75"/>
      <c r="O704" s="75"/>
    </row>
    <row r="705" spans="2:15">
      <c r="B705" s="74"/>
      <c r="C705" s="75"/>
      <c r="D705" s="74"/>
      <c r="E705" s="74"/>
      <c r="F705" s="74"/>
      <c r="G705" s="76"/>
      <c r="H705" s="76"/>
      <c r="I705" s="76"/>
      <c r="J705" s="75"/>
      <c r="K705" s="75"/>
      <c r="L705" s="74"/>
      <c r="M705" s="75"/>
      <c r="N705" s="75"/>
      <c r="O705" s="75"/>
    </row>
    <row r="706" spans="2:15">
      <c r="B706" s="74"/>
      <c r="C706" s="75"/>
      <c r="D706" s="74"/>
      <c r="E706" s="74"/>
      <c r="F706" s="74"/>
      <c r="G706" s="76"/>
      <c r="H706" s="76"/>
      <c r="I706" s="76"/>
      <c r="J706" s="75"/>
      <c r="K706" s="75"/>
      <c r="L706" s="74"/>
      <c r="M706" s="75"/>
      <c r="N706" s="75"/>
      <c r="O706" s="75"/>
    </row>
    <row r="707" spans="2:15">
      <c r="B707" s="74"/>
      <c r="C707" s="75"/>
      <c r="D707" s="74"/>
      <c r="E707" s="74"/>
      <c r="F707" s="74"/>
      <c r="G707" s="76"/>
      <c r="H707" s="76"/>
      <c r="I707" s="76"/>
      <c r="J707" s="75"/>
      <c r="K707" s="75"/>
      <c r="L707" s="74"/>
      <c r="M707" s="75"/>
      <c r="N707" s="75"/>
      <c r="O707" s="75"/>
    </row>
    <row r="708" spans="2:15">
      <c r="B708" s="74"/>
      <c r="C708" s="75"/>
      <c r="D708" s="74"/>
      <c r="E708" s="74"/>
      <c r="F708" s="74"/>
      <c r="G708" s="76"/>
      <c r="H708" s="76"/>
      <c r="I708" s="76"/>
      <c r="J708" s="75"/>
      <c r="K708" s="75"/>
      <c r="L708" s="74"/>
      <c r="M708" s="75"/>
      <c r="N708" s="75"/>
      <c r="O708" s="75"/>
    </row>
    <row r="709" spans="2:15">
      <c r="B709" s="74"/>
      <c r="C709" s="75"/>
      <c r="D709" s="74"/>
      <c r="E709" s="74"/>
      <c r="F709" s="74"/>
      <c r="G709" s="76"/>
      <c r="H709" s="76"/>
      <c r="I709" s="76"/>
      <c r="J709" s="75"/>
      <c r="K709" s="75"/>
      <c r="L709" s="74"/>
      <c r="M709" s="75"/>
      <c r="N709" s="75"/>
      <c r="O709" s="75"/>
    </row>
    <row r="710" spans="2:15">
      <c r="B710" s="74"/>
      <c r="C710" s="75"/>
      <c r="D710" s="74"/>
      <c r="E710" s="74"/>
      <c r="F710" s="74"/>
      <c r="G710" s="76"/>
      <c r="H710" s="76"/>
      <c r="I710" s="76"/>
      <c r="J710" s="75"/>
      <c r="K710" s="75"/>
      <c r="L710" s="74"/>
      <c r="M710" s="75"/>
      <c r="N710" s="75"/>
      <c r="O710" s="75"/>
    </row>
    <row r="711" spans="2:15">
      <c r="B711" s="74"/>
      <c r="C711" s="75"/>
      <c r="D711" s="74"/>
      <c r="E711" s="74"/>
      <c r="F711" s="74"/>
      <c r="G711" s="76"/>
      <c r="H711" s="76"/>
      <c r="I711" s="76"/>
      <c r="J711" s="75"/>
      <c r="K711" s="75"/>
      <c r="L711" s="74"/>
      <c r="M711" s="75"/>
      <c r="N711" s="75"/>
      <c r="O711" s="75"/>
    </row>
    <row r="712" spans="2:15">
      <c r="B712" s="74"/>
      <c r="C712" s="75"/>
      <c r="D712" s="74"/>
      <c r="E712" s="74"/>
      <c r="F712" s="74"/>
      <c r="G712" s="76"/>
      <c r="H712" s="76"/>
      <c r="I712" s="76"/>
      <c r="J712" s="75"/>
      <c r="K712" s="75"/>
      <c r="L712" s="74"/>
      <c r="M712" s="75"/>
      <c r="N712" s="75"/>
      <c r="O712" s="75"/>
    </row>
    <row r="713" spans="2:15">
      <c r="B713" s="74"/>
      <c r="C713" s="75"/>
      <c r="D713" s="74"/>
      <c r="E713" s="74"/>
      <c r="F713" s="74"/>
      <c r="G713" s="76"/>
      <c r="H713" s="76"/>
      <c r="I713" s="76"/>
      <c r="J713" s="75"/>
      <c r="K713" s="75"/>
      <c r="L713" s="74"/>
      <c r="M713" s="75"/>
      <c r="N713" s="75"/>
      <c r="O713" s="75"/>
    </row>
    <row r="714" spans="2:15">
      <c r="B714" s="74"/>
      <c r="C714" s="75"/>
      <c r="D714" s="74"/>
      <c r="E714" s="74"/>
      <c r="F714" s="74"/>
      <c r="G714" s="76"/>
      <c r="H714" s="76"/>
      <c r="I714" s="76"/>
      <c r="J714" s="75"/>
      <c r="K714" s="75"/>
      <c r="L714" s="74"/>
      <c r="M714" s="75"/>
      <c r="N714" s="75"/>
      <c r="O714" s="75"/>
    </row>
    <row r="715" spans="2:15">
      <c r="B715" s="74"/>
      <c r="C715" s="75"/>
      <c r="D715" s="74"/>
      <c r="E715" s="74"/>
      <c r="F715" s="74"/>
      <c r="G715" s="76"/>
      <c r="H715" s="76"/>
      <c r="I715" s="76"/>
      <c r="J715" s="75"/>
      <c r="K715" s="75"/>
      <c r="L715" s="74"/>
      <c r="M715" s="75"/>
      <c r="N715" s="75"/>
      <c r="O715" s="75"/>
    </row>
    <row r="716" spans="2:15">
      <c r="B716" s="74"/>
      <c r="C716" s="75"/>
      <c r="D716" s="74"/>
      <c r="E716" s="74"/>
      <c r="F716" s="74"/>
      <c r="G716" s="76"/>
      <c r="H716" s="76"/>
      <c r="I716" s="76"/>
      <c r="J716" s="75"/>
      <c r="K716" s="75"/>
      <c r="L716" s="74"/>
      <c r="M716" s="75"/>
      <c r="N716" s="75"/>
      <c r="O716" s="75"/>
    </row>
    <row r="717" spans="2:15">
      <c r="B717" s="74"/>
      <c r="C717" s="75"/>
      <c r="D717" s="74"/>
      <c r="E717" s="74"/>
      <c r="F717" s="74"/>
      <c r="G717" s="76"/>
      <c r="H717" s="76"/>
      <c r="I717" s="76"/>
      <c r="J717" s="75"/>
      <c r="K717" s="75"/>
      <c r="L717" s="74"/>
      <c r="M717" s="75"/>
      <c r="N717" s="75"/>
      <c r="O717" s="75"/>
    </row>
    <row r="718" spans="2:15">
      <c r="B718" s="74"/>
      <c r="C718" s="75"/>
      <c r="D718" s="74"/>
      <c r="E718" s="74"/>
      <c r="F718" s="74"/>
      <c r="G718" s="76"/>
      <c r="H718" s="76"/>
      <c r="I718" s="76"/>
      <c r="J718" s="75"/>
      <c r="K718" s="75"/>
      <c r="L718" s="74"/>
      <c r="M718" s="75"/>
      <c r="N718" s="75"/>
      <c r="O718" s="75"/>
    </row>
    <row r="719" spans="2:15">
      <c r="B719" s="74"/>
      <c r="C719" s="75"/>
      <c r="D719" s="74"/>
      <c r="E719" s="74"/>
      <c r="F719" s="74"/>
      <c r="G719" s="76"/>
      <c r="H719" s="76"/>
      <c r="I719" s="76"/>
      <c r="J719" s="75"/>
      <c r="K719" s="75"/>
      <c r="L719" s="74"/>
      <c r="M719" s="75"/>
      <c r="N719" s="75"/>
      <c r="O719" s="75"/>
    </row>
    <row r="720" spans="2:15">
      <c r="B720" s="74"/>
      <c r="C720" s="75"/>
      <c r="D720" s="74"/>
      <c r="E720" s="74"/>
      <c r="F720" s="74"/>
      <c r="G720" s="76"/>
      <c r="H720" s="76"/>
      <c r="I720" s="76"/>
      <c r="J720" s="75"/>
      <c r="K720" s="75"/>
      <c r="L720" s="74"/>
      <c r="M720" s="75"/>
      <c r="N720" s="75"/>
      <c r="O720" s="75"/>
    </row>
    <row r="721" spans="2:15">
      <c r="B721" s="74"/>
      <c r="C721" s="75"/>
      <c r="D721" s="74"/>
      <c r="E721" s="74"/>
      <c r="F721" s="74"/>
      <c r="G721" s="76"/>
      <c r="H721" s="76"/>
      <c r="I721" s="76"/>
      <c r="J721" s="75"/>
      <c r="K721" s="75"/>
      <c r="L721" s="74"/>
      <c r="M721" s="75"/>
      <c r="N721" s="75"/>
      <c r="O721" s="75"/>
    </row>
    <row r="722" spans="2:15">
      <c r="B722" s="74"/>
      <c r="C722" s="75"/>
      <c r="D722" s="74"/>
      <c r="E722" s="74"/>
      <c r="F722" s="74"/>
      <c r="G722" s="76"/>
      <c r="H722" s="76"/>
      <c r="I722" s="76"/>
      <c r="J722" s="75"/>
      <c r="K722" s="75"/>
      <c r="L722" s="74"/>
      <c r="M722" s="75"/>
      <c r="N722" s="75"/>
      <c r="O722" s="75"/>
    </row>
    <row r="723" spans="2:15">
      <c r="B723" s="74"/>
      <c r="C723" s="75"/>
      <c r="D723" s="74"/>
      <c r="E723" s="74"/>
      <c r="F723" s="74"/>
      <c r="G723" s="76"/>
      <c r="H723" s="76"/>
      <c r="I723" s="76"/>
      <c r="J723" s="75"/>
      <c r="K723" s="75"/>
      <c r="L723" s="74"/>
      <c r="M723" s="75"/>
      <c r="N723" s="75"/>
      <c r="O723" s="75"/>
    </row>
    <row r="724" spans="2:15">
      <c r="B724" s="74"/>
      <c r="C724" s="75"/>
      <c r="D724" s="74"/>
      <c r="E724" s="74"/>
      <c r="F724" s="74"/>
      <c r="G724" s="76"/>
      <c r="H724" s="76"/>
      <c r="I724" s="76"/>
      <c r="J724" s="75"/>
      <c r="K724" s="75"/>
      <c r="L724" s="74"/>
      <c r="M724" s="75"/>
      <c r="N724" s="75"/>
      <c r="O724" s="75"/>
    </row>
    <row r="725" spans="2:15">
      <c r="B725" s="74"/>
      <c r="C725" s="75"/>
      <c r="D725" s="74"/>
      <c r="E725" s="74"/>
      <c r="F725" s="74"/>
      <c r="G725" s="76"/>
      <c r="H725" s="76"/>
      <c r="I725" s="76"/>
      <c r="J725" s="75"/>
      <c r="K725" s="75"/>
      <c r="L725" s="74"/>
      <c r="M725" s="75"/>
      <c r="N725" s="75"/>
      <c r="O725" s="75"/>
    </row>
    <row r="726" spans="2:15">
      <c r="B726" s="74"/>
      <c r="C726" s="75"/>
      <c r="D726" s="74"/>
      <c r="E726" s="74"/>
      <c r="F726" s="74"/>
      <c r="G726" s="76"/>
      <c r="H726" s="76"/>
      <c r="I726" s="76"/>
      <c r="J726" s="75"/>
      <c r="K726" s="75"/>
      <c r="L726" s="74"/>
      <c r="M726" s="75"/>
      <c r="N726" s="75"/>
      <c r="O726" s="75"/>
    </row>
    <row r="727" spans="2:15">
      <c r="B727" s="74"/>
      <c r="C727" s="75"/>
      <c r="D727" s="74"/>
      <c r="E727" s="74"/>
      <c r="F727" s="74"/>
      <c r="G727" s="76"/>
      <c r="H727" s="76"/>
      <c r="I727" s="76"/>
      <c r="J727" s="75"/>
      <c r="K727" s="75"/>
      <c r="L727" s="74"/>
      <c r="M727" s="75"/>
      <c r="N727" s="75"/>
      <c r="O727" s="75"/>
    </row>
    <row r="728" spans="2:15">
      <c r="B728" s="74"/>
      <c r="C728" s="75"/>
      <c r="D728" s="74"/>
      <c r="E728" s="74"/>
      <c r="F728" s="74"/>
      <c r="G728" s="76"/>
      <c r="H728" s="76"/>
      <c r="I728" s="76"/>
      <c r="J728" s="75"/>
      <c r="K728" s="75"/>
      <c r="L728" s="74"/>
      <c r="M728" s="75"/>
      <c r="N728" s="75"/>
      <c r="O728" s="75"/>
    </row>
    <row r="729" spans="2:15">
      <c r="B729" s="74"/>
      <c r="C729" s="75"/>
      <c r="D729" s="74"/>
      <c r="E729" s="74"/>
      <c r="F729" s="74"/>
      <c r="G729" s="76"/>
      <c r="H729" s="76"/>
      <c r="I729" s="76"/>
      <c r="J729" s="75"/>
      <c r="K729" s="75"/>
      <c r="L729" s="74"/>
      <c r="M729" s="75"/>
      <c r="N729" s="75"/>
      <c r="O729" s="75"/>
    </row>
    <row r="730" spans="2:15">
      <c r="B730" s="74"/>
      <c r="C730" s="75"/>
      <c r="D730" s="74"/>
      <c r="E730" s="74"/>
      <c r="F730" s="74"/>
      <c r="G730" s="76"/>
      <c r="H730" s="76"/>
      <c r="I730" s="76"/>
      <c r="J730" s="75"/>
      <c r="K730" s="75"/>
      <c r="L730" s="74"/>
      <c r="M730" s="75"/>
      <c r="N730" s="75"/>
      <c r="O730" s="75"/>
    </row>
    <row r="731" spans="2:15">
      <c r="B731" s="74"/>
      <c r="C731" s="75"/>
      <c r="D731" s="74"/>
      <c r="E731" s="74"/>
      <c r="F731" s="74"/>
      <c r="G731" s="76"/>
      <c r="H731" s="76"/>
      <c r="I731" s="76"/>
      <c r="J731" s="75"/>
      <c r="K731" s="75"/>
      <c r="L731" s="74"/>
      <c r="M731" s="75"/>
      <c r="N731" s="75"/>
      <c r="O731" s="75"/>
    </row>
    <row r="732" spans="2:15">
      <c r="B732" s="74"/>
      <c r="C732" s="75"/>
      <c r="D732" s="74"/>
      <c r="E732" s="74"/>
      <c r="F732" s="74"/>
      <c r="G732" s="76"/>
      <c r="H732" s="76"/>
      <c r="I732" s="76"/>
      <c r="J732" s="75"/>
      <c r="K732" s="75"/>
      <c r="L732" s="74"/>
      <c r="M732" s="75"/>
      <c r="N732" s="75"/>
      <c r="O732" s="75"/>
    </row>
    <row r="733" spans="2:15">
      <c r="B733" s="74"/>
      <c r="C733" s="75"/>
      <c r="D733" s="74"/>
      <c r="E733" s="74"/>
      <c r="F733" s="74"/>
      <c r="G733" s="76"/>
      <c r="H733" s="76"/>
      <c r="I733" s="76"/>
      <c r="J733" s="75"/>
      <c r="K733" s="75"/>
      <c r="L733" s="74"/>
      <c r="M733" s="75"/>
      <c r="N733" s="75"/>
      <c r="O733" s="75"/>
    </row>
    <row r="734" spans="2:15">
      <c r="B734" s="74"/>
      <c r="C734" s="75"/>
      <c r="D734" s="74"/>
      <c r="E734" s="74"/>
      <c r="F734" s="74"/>
      <c r="G734" s="76"/>
      <c r="H734" s="76"/>
      <c r="I734" s="76"/>
      <c r="J734" s="75"/>
      <c r="K734" s="75"/>
      <c r="L734" s="74"/>
      <c r="M734" s="75"/>
      <c r="N734" s="75"/>
      <c r="O734" s="75"/>
    </row>
    <row r="735" spans="2:15">
      <c r="B735" s="74"/>
      <c r="C735" s="75"/>
      <c r="D735" s="74"/>
      <c r="E735" s="74"/>
      <c r="F735" s="74"/>
      <c r="G735" s="76"/>
      <c r="H735" s="76"/>
      <c r="I735" s="76"/>
      <c r="J735" s="75"/>
      <c r="K735" s="75"/>
      <c r="L735" s="74"/>
      <c r="M735" s="75"/>
      <c r="N735" s="75"/>
      <c r="O735" s="75"/>
    </row>
    <row r="736" spans="2:15">
      <c r="B736" s="74"/>
      <c r="C736" s="75"/>
      <c r="D736" s="74"/>
      <c r="E736" s="74"/>
      <c r="F736" s="74"/>
      <c r="G736" s="76"/>
      <c r="H736" s="76"/>
      <c r="I736" s="76"/>
      <c r="J736" s="75"/>
      <c r="K736" s="75"/>
      <c r="L736" s="74"/>
      <c r="M736" s="75"/>
      <c r="N736" s="75"/>
      <c r="O736" s="75"/>
    </row>
    <row r="737" spans="2:15">
      <c r="B737" s="74"/>
      <c r="C737" s="75"/>
      <c r="D737" s="74"/>
      <c r="E737" s="74"/>
      <c r="F737" s="74"/>
      <c r="G737" s="76"/>
      <c r="H737" s="76"/>
      <c r="I737" s="76"/>
      <c r="J737" s="75"/>
      <c r="K737" s="75"/>
      <c r="L737" s="74"/>
      <c r="M737" s="75"/>
      <c r="N737" s="75"/>
      <c r="O737" s="75"/>
    </row>
    <row r="738" spans="2:15">
      <c r="B738" s="74"/>
      <c r="C738" s="75"/>
      <c r="D738" s="74"/>
      <c r="E738" s="74"/>
      <c r="F738" s="74"/>
      <c r="G738" s="76"/>
      <c r="H738" s="76"/>
      <c r="I738" s="76"/>
      <c r="J738" s="75"/>
      <c r="K738" s="75"/>
      <c r="L738" s="74"/>
      <c r="M738" s="75"/>
      <c r="N738" s="75"/>
      <c r="O738" s="75"/>
    </row>
    <row r="739" spans="2:15">
      <c r="B739" s="74"/>
      <c r="C739" s="75"/>
      <c r="D739" s="74"/>
      <c r="E739" s="74"/>
      <c r="F739" s="74"/>
      <c r="G739" s="76"/>
      <c r="H739" s="76"/>
      <c r="I739" s="76"/>
      <c r="J739" s="75"/>
      <c r="K739" s="75"/>
      <c r="L739" s="74"/>
      <c r="M739" s="75"/>
      <c r="N739" s="75"/>
      <c r="O739" s="75"/>
    </row>
    <row r="740" spans="2:15">
      <c r="B740" s="74"/>
      <c r="C740" s="75"/>
      <c r="D740" s="74"/>
      <c r="E740" s="74"/>
      <c r="F740" s="74"/>
      <c r="G740" s="76"/>
      <c r="H740" s="76"/>
      <c r="I740" s="76"/>
      <c r="J740" s="75"/>
      <c r="K740" s="75"/>
      <c r="L740" s="74"/>
      <c r="M740" s="75"/>
      <c r="N740" s="75"/>
      <c r="O740" s="75"/>
    </row>
    <row r="741" spans="2:15">
      <c r="B741" s="74"/>
      <c r="C741" s="75"/>
      <c r="D741" s="74"/>
      <c r="E741" s="74"/>
      <c r="F741" s="74"/>
      <c r="G741" s="76"/>
      <c r="H741" s="76"/>
      <c r="I741" s="76"/>
      <c r="J741" s="75"/>
      <c r="K741" s="75"/>
      <c r="L741" s="74"/>
      <c r="M741" s="75"/>
      <c r="N741" s="75"/>
      <c r="O741" s="75"/>
    </row>
    <row r="742" spans="2:15">
      <c r="B742" s="74"/>
      <c r="C742" s="75"/>
      <c r="D742" s="74"/>
      <c r="E742" s="74"/>
      <c r="F742" s="74"/>
      <c r="G742" s="76"/>
      <c r="H742" s="76"/>
      <c r="I742" s="76"/>
      <c r="J742" s="75"/>
      <c r="K742" s="75"/>
      <c r="L742" s="74"/>
      <c r="M742" s="75"/>
      <c r="N742" s="75"/>
      <c r="O742" s="75"/>
    </row>
    <row r="743" spans="2:15">
      <c r="B743" s="74"/>
      <c r="C743" s="75"/>
      <c r="D743" s="74"/>
      <c r="E743" s="74"/>
      <c r="F743" s="74"/>
      <c r="G743" s="76"/>
      <c r="H743" s="76"/>
      <c r="I743" s="76"/>
      <c r="J743" s="75"/>
      <c r="K743" s="75"/>
      <c r="L743" s="74"/>
      <c r="M743" s="75"/>
      <c r="N743" s="75"/>
      <c r="O743" s="75"/>
    </row>
    <row r="744" spans="2:15">
      <c r="B744" s="74"/>
      <c r="C744" s="75"/>
      <c r="D744" s="74"/>
      <c r="E744" s="74"/>
      <c r="F744" s="74"/>
      <c r="G744" s="76"/>
      <c r="H744" s="76"/>
      <c r="I744" s="76"/>
      <c r="J744" s="75"/>
      <c r="K744" s="75"/>
      <c r="L744" s="74"/>
      <c r="M744" s="75"/>
      <c r="N744" s="75"/>
      <c r="O744" s="75"/>
    </row>
    <row r="745" spans="2:15">
      <c r="B745" s="74"/>
      <c r="C745" s="75"/>
      <c r="D745" s="74"/>
      <c r="E745" s="74"/>
      <c r="F745" s="74"/>
      <c r="G745" s="76"/>
      <c r="H745" s="76"/>
      <c r="I745" s="76"/>
      <c r="J745" s="75"/>
      <c r="K745" s="75"/>
      <c r="L745" s="74"/>
      <c r="M745" s="75"/>
      <c r="N745" s="75"/>
      <c r="O745" s="75"/>
    </row>
    <row r="746" spans="2:15">
      <c r="B746" s="74"/>
      <c r="C746" s="75"/>
      <c r="D746" s="74"/>
      <c r="E746" s="74"/>
      <c r="F746" s="74"/>
      <c r="G746" s="76"/>
      <c r="H746" s="76"/>
      <c r="I746" s="76"/>
      <c r="J746" s="75"/>
      <c r="K746" s="75"/>
      <c r="L746" s="74"/>
      <c r="M746" s="75"/>
      <c r="N746" s="75"/>
      <c r="O746" s="75"/>
    </row>
    <row r="747" spans="2:15">
      <c r="B747" s="74"/>
      <c r="C747" s="75"/>
      <c r="D747" s="74"/>
      <c r="E747" s="74"/>
      <c r="F747" s="74"/>
      <c r="G747" s="76"/>
      <c r="H747" s="76"/>
      <c r="I747" s="76"/>
      <c r="J747" s="75"/>
      <c r="K747" s="75"/>
      <c r="L747" s="74"/>
      <c r="M747" s="75"/>
      <c r="N747" s="75"/>
      <c r="O747" s="75"/>
    </row>
    <row r="748" spans="2:15">
      <c r="B748" s="74"/>
      <c r="C748" s="75"/>
      <c r="D748" s="74"/>
      <c r="E748" s="74"/>
      <c r="F748" s="74"/>
      <c r="G748" s="76"/>
      <c r="H748" s="76"/>
      <c r="I748" s="76"/>
      <c r="J748" s="75"/>
      <c r="K748" s="75"/>
      <c r="L748" s="74"/>
      <c r="M748" s="75"/>
      <c r="N748" s="75"/>
      <c r="O748" s="75"/>
    </row>
    <row r="749" spans="2:15">
      <c r="B749" s="74"/>
      <c r="C749" s="75"/>
      <c r="D749" s="74"/>
      <c r="E749" s="74"/>
      <c r="F749" s="74"/>
      <c r="G749" s="76"/>
      <c r="H749" s="76"/>
      <c r="I749" s="76"/>
      <c r="J749" s="75"/>
      <c r="K749" s="75"/>
      <c r="L749" s="74"/>
      <c r="M749" s="75"/>
      <c r="N749" s="75"/>
      <c r="O749" s="75"/>
    </row>
    <row r="750" spans="2:15">
      <c r="B750" s="74"/>
      <c r="C750" s="75"/>
      <c r="D750" s="74"/>
      <c r="E750" s="74"/>
      <c r="F750" s="74"/>
      <c r="G750" s="76"/>
      <c r="H750" s="76"/>
      <c r="I750" s="76"/>
      <c r="J750" s="75"/>
      <c r="K750" s="75"/>
      <c r="L750" s="74"/>
      <c r="M750" s="75"/>
      <c r="N750" s="75"/>
      <c r="O750" s="75"/>
    </row>
    <row r="751" spans="2:15">
      <c r="B751" s="74"/>
      <c r="C751" s="75"/>
      <c r="D751" s="74"/>
      <c r="E751" s="74"/>
      <c r="F751" s="74"/>
      <c r="G751" s="76"/>
      <c r="H751" s="76"/>
      <c r="I751" s="76"/>
      <c r="J751" s="75"/>
      <c r="K751" s="75"/>
      <c r="L751" s="74"/>
      <c r="M751" s="75"/>
      <c r="N751" s="75"/>
      <c r="O751" s="75"/>
    </row>
    <row r="752" spans="2:15">
      <c r="B752" s="74"/>
      <c r="C752" s="75"/>
      <c r="D752" s="74"/>
      <c r="E752" s="74"/>
      <c r="F752" s="74"/>
      <c r="G752" s="76"/>
      <c r="H752" s="76"/>
      <c r="I752" s="76"/>
      <c r="J752" s="75"/>
      <c r="K752" s="75"/>
      <c r="L752" s="74"/>
      <c r="M752" s="75"/>
      <c r="N752" s="75"/>
      <c r="O752" s="75"/>
    </row>
    <row r="753" spans="2:15">
      <c r="B753" s="74"/>
      <c r="C753" s="75"/>
      <c r="D753" s="74"/>
      <c r="E753" s="74"/>
      <c r="F753" s="74"/>
      <c r="G753" s="76"/>
      <c r="H753" s="76"/>
      <c r="I753" s="76"/>
      <c r="J753" s="75"/>
      <c r="K753" s="75"/>
      <c r="L753" s="74"/>
      <c r="M753" s="75"/>
      <c r="N753" s="75"/>
      <c r="O753" s="75"/>
    </row>
    <row r="754" spans="2:15">
      <c r="B754" s="74"/>
      <c r="C754" s="75"/>
      <c r="D754" s="74"/>
      <c r="E754" s="74"/>
      <c r="F754" s="74"/>
      <c r="G754" s="76"/>
      <c r="H754" s="76"/>
      <c r="I754" s="76"/>
      <c r="J754" s="75"/>
      <c r="K754" s="75"/>
      <c r="L754" s="74"/>
      <c r="M754" s="75"/>
      <c r="N754" s="75"/>
      <c r="O754" s="75"/>
    </row>
    <row r="755" spans="2:15">
      <c r="B755" s="74"/>
      <c r="C755" s="75"/>
      <c r="D755" s="74"/>
      <c r="E755" s="74"/>
      <c r="F755" s="74"/>
      <c r="G755" s="76"/>
      <c r="H755" s="76"/>
      <c r="I755" s="76"/>
      <c r="J755" s="75"/>
      <c r="K755" s="75"/>
      <c r="L755" s="74"/>
      <c r="M755" s="75"/>
      <c r="N755" s="75"/>
      <c r="O755" s="75"/>
    </row>
    <row r="756" spans="2:15">
      <c r="B756" s="74"/>
      <c r="C756" s="75"/>
      <c r="D756" s="74"/>
      <c r="E756" s="74"/>
      <c r="F756" s="74"/>
      <c r="G756" s="76"/>
      <c r="H756" s="76"/>
      <c r="I756" s="76"/>
      <c r="J756" s="75"/>
      <c r="K756" s="75"/>
      <c r="L756" s="74"/>
      <c r="M756" s="75"/>
      <c r="N756" s="75"/>
      <c r="O756" s="75"/>
    </row>
    <row r="757" spans="2:15">
      <c r="B757" s="74"/>
      <c r="C757" s="75"/>
      <c r="D757" s="74"/>
      <c r="E757" s="74"/>
      <c r="F757" s="74"/>
      <c r="G757" s="76"/>
      <c r="H757" s="76"/>
      <c r="I757" s="76"/>
      <c r="J757" s="75"/>
      <c r="K757" s="75"/>
      <c r="L757" s="74"/>
      <c r="M757" s="75"/>
      <c r="N757" s="75"/>
      <c r="O757" s="75"/>
    </row>
    <row r="758" spans="2:15">
      <c r="B758" s="74"/>
      <c r="C758" s="75"/>
      <c r="D758" s="74"/>
      <c r="E758" s="74"/>
      <c r="F758" s="74"/>
      <c r="G758" s="76"/>
      <c r="H758" s="76"/>
      <c r="I758" s="76"/>
      <c r="J758" s="75"/>
      <c r="K758" s="75"/>
      <c r="L758" s="74"/>
      <c r="M758" s="75"/>
      <c r="N758" s="75"/>
      <c r="O758" s="75"/>
    </row>
    <row r="759" spans="2:15">
      <c r="B759" s="74"/>
      <c r="C759" s="75"/>
      <c r="D759" s="74"/>
      <c r="E759" s="74"/>
      <c r="F759" s="74"/>
      <c r="G759" s="76"/>
      <c r="H759" s="76"/>
      <c r="I759" s="76"/>
      <c r="J759" s="75"/>
      <c r="K759" s="75"/>
      <c r="L759" s="74"/>
      <c r="M759" s="75"/>
      <c r="N759" s="75"/>
      <c r="O759" s="75"/>
    </row>
    <row r="760" spans="2:15">
      <c r="B760" s="74"/>
      <c r="C760" s="75"/>
      <c r="D760" s="74"/>
      <c r="E760" s="74"/>
      <c r="F760" s="74"/>
      <c r="G760" s="76"/>
      <c r="H760" s="76"/>
      <c r="I760" s="76"/>
      <c r="J760" s="75"/>
      <c r="K760" s="75"/>
      <c r="L760" s="74"/>
      <c r="M760" s="75"/>
      <c r="N760" s="75"/>
      <c r="O760" s="75"/>
    </row>
    <row r="761" spans="2:15">
      <c r="B761" s="74"/>
      <c r="C761" s="75"/>
      <c r="D761" s="74"/>
      <c r="E761" s="74"/>
      <c r="F761" s="74"/>
      <c r="G761" s="76"/>
      <c r="H761" s="76"/>
      <c r="I761" s="76"/>
      <c r="J761" s="75"/>
      <c r="K761" s="75"/>
      <c r="L761" s="74"/>
      <c r="M761" s="75"/>
      <c r="N761" s="75"/>
      <c r="O761" s="75"/>
    </row>
    <row r="762" spans="2:15">
      <c r="B762" s="74"/>
      <c r="C762" s="75"/>
      <c r="D762" s="74"/>
      <c r="E762" s="74"/>
      <c r="F762" s="74"/>
      <c r="G762" s="76"/>
      <c r="H762" s="76"/>
      <c r="I762" s="76"/>
      <c r="J762" s="75"/>
      <c r="K762" s="75"/>
      <c r="L762" s="74"/>
      <c r="M762" s="75"/>
      <c r="N762" s="75"/>
      <c r="O762" s="75"/>
    </row>
    <row r="763" spans="2:15">
      <c r="B763" s="74"/>
      <c r="C763" s="75"/>
      <c r="D763" s="74"/>
      <c r="E763" s="74"/>
      <c r="F763" s="74"/>
      <c r="G763" s="76"/>
      <c r="H763" s="76"/>
      <c r="I763" s="76"/>
      <c r="J763" s="75"/>
      <c r="K763" s="75"/>
      <c r="L763" s="74"/>
      <c r="M763" s="75"/>
      <c r="N763" s="75"/>
      <c r="O763" s="75"/>
    </row>
    <row r="764" spans="2:15">
      <c r="B764" s="74"/>
      <c r="C764" s="75"/>
      <c r="D764" s="74"/>
      <c r="E764" s="74"/>
      <c r="F764" s="74"/>
      <c r="G764" s="76"/>
      <c r="H764" s="76"/>
      <c r="I764" s="76"/>
      <c r="J764" s="75"/>
      <c r="K764" s="75"/>
      <c r="L764" s="74"/>
      <c r="M764" s="75"/>
      <c r="N764" s="75"/>
      <c r="O764" s="75"/>
    </row>
    <row r="765" spans="2:15">
      <c r="B765" s="74"/>
      <c r="C765" s="75"/>
      <c r="D765" s="74"/>
      <c r="E765" s="74"/>
      <c r="F765" s="74"/>
      <c r="G765" s="76"/>
      <c r="H765" s="76"/>
      <c r="I765" s="76"/>
      <c r="J765" s="75"/>
      <c r="K765" s="75"/>
      <c r="L765" s="74"/>
      <c r="M765" s="75"/>
      <c r="N765" s="75"/>
      <c r="O765" s="75"/>
    </row>
    <row r="766" spans="2:15">
      <c r="B766" s="74"/>
      <c r="C766" s="75"/>
      <c r="D766" s="74"/>
      <c r="E766" s="74"/>
      <c r="F766" s="74"/>
      <c r="G766" s="76"/>
      <c r="H766" s="76"/>
      <c r="I766" s="76"/>
      <c r="J766" s="75"/>
      <c r="K766" s="75"/>
      <c r="L766" s="74"/>
      <c r="M766" s="75"/>
      <c r="N766" s="75"/>
      <c r="O766" s="75"/>
    </row>
    <row r="767" spans="2:15">
      <c r="B767" s="74"/>
      <c r="C767" s="75"/>
      <c r="D767" s="74"/>
      <c r="E767" s="74"/>
      <c r="F767" s="74"/>
      <c r="G767" s="76"/>
      <c r="H767" s="76"/>
      <c r="I767" s="76"/>
      <c r="J767" s="75"/>
      <c r="K767" s="75"/>
      <c r="L767" s="74"/>
      <c r="M767" s="75"/>
      <c r="N767" s="75"/>
      <c r="O767" s="75"/>
    </row>
    <row r="768" spans="2:15">
      <c r="B768" s="74"/>
      <c r="C768" s="75"/>
      <c r="D768" s="74"/>
      <c r="E768" s="74"/>
      <c r="F768" s="74"/>
      <c r="G768" s="76"/>
      <c r="H768" s="76"/>
      <c r="I768" s="76"/>
      <c r="J768" s="75"/>
      <c r="K768" s="75"/>
      <c r="L768" s="74"/>
      <c r="M768" s="75"/>
      <c r="N768" s="75"/>
      <c r="O768" s="75"/>
    </row>
    <row r="769" spans="2:15">
      <c r="B769" s="74"/>
      <c r="C769" s="75"/>
      <c r="D769" s="74"/>
      <c r="E769" s="74"/>
      <c r="F769" s="74"/>
      <c r="G769" s="76"/>
      <c r="H769" s="76"/>
      <c r="I769" s="76"/>
      <c r="J769" s="75"/>
      <c r="K769" s="75"/>
      <c r="L769" s="74"/>
      <c r="M769" s="75"/>
      <c r="N769" s="75"/>
      <c r="O769" s="75"/>
    </row>
    <row r="770" spans="2:15">
      <c r="B770" s="74"/>
      <c r="C770" s="75"/>
      <c r="D770" s="74"/>
      <c r="E770" s="74"/>
      <c r="F770" s="74"/>
      <c r="G770" s="76"/>
      <c r="H770" s="76"/>
      <c r="I770" s="76"/>
      <c r="J770" s="75"/>
      <c r="K770" s="75"/>
      <c r="L770" s="74"/>
      <c r="M770" s="75"/>
      <c r="N770" s="75"/>
      <c r="O770" s="75"/>
    </row>
    <row r="771" spans="2:15">
      <c r="B771" s="74"/>
      <c r="C771" s="75"/>
      <c r="D771" s="74"/>
      <c r="E771" s="74"/>
      <c r="F771" s="74"/>
      <c r="G771" s="76"/>
      <c r="H771" s="76"/>
      <c r="I771" s="76"/>
      <c r="J771" s="75"/>
      <c r="K771" s="75"/>
      <c r="L771" s="74"/>
      <c r="M771" s="75"/>
      <c r="N771" s="75"/>
      <c r="O771" s="75"/>
    </row>
    <row r="772" spans="2:15">
      <c r="B772" s="74"/>
      <c r="C772" s="75"/>
      <c r="D772" s="74"/>
      <c r="E772" s="74"/>
      <c r="F772" s="74"/>
      <c r="G772" s="76"/>
      <c r="H772" s="76"/>
      <c r="I772" s="76"/>
      <c r="J772" s="75"/>
      <c r="K772" s="75"/>
      <c r="L772" s="74"/>
      <c r="M772" s="75"/>
      <c r="N772" s="75"/>
      <c r="O772" s="75"/>
    </row>
    <row r="773" spans="2:15">
      <c r="B773" s="74"/>
      <c r="C773" s="75"/>
      <c r="D773" s="74"/>
      <c r="E773" s="74"/>
      <c r="F773" s="74"/>
      <c r="G773" s="76"/>
      <c r="H773" s="76"/>
      <c r="I773" s="76"/>
      <c r="J773" s="75"/>
      <c r="K773" s="75"/>
      <c r="L773" s="74"/>
      <c r="M773" s="75"/>
      <c r="N773" s="75"/>
      <c r="O773" s="75"/>
    </row>
    <row r="774" spans="2:15">
      <c r="B774" s="74"/>
      <c r="C774" s="75"/>
      <c r="D774" s="74"/>
      <c r="E774" s="74"/>
      <c r="F774" s="74"/>
      <c r="G774" s="76"/>
      <c r="H774" s="76"/>
      <c r="I774" s="76"/>
      <c r="J774" s="75"/>
      <c r="K774" s="75"/>
      <c r="L774" s="74"/>
      <c r="M774" s="75"/>
      <c r="N774" s="75"/>
      <c r="O774" s="75"/>
    </row>
    <row r="775" spans="2:15">
      <c r="B775" s="74"/>
      <c r="C775" s="75"/>
      <c r="D775" s="74"/>
      <c r="E775" s="74"/>
      <c r="F775" s="74"/>
      <c r="G775" s="76"/>
      <c r="H775" s="76"/>
      <c r="I775" s="76"/>
      <c r="J775" s="75"/>
      <c r="K775" s="75"/>
      <c r="L775" s="74"/>
      <c r="M775" s="75"/>
      <c r="N775" s="75"/>
      <c r="O775" s="75"/>
    </row>
    <row r="776" spans="2:15">
      <c r="B776" s="74"/>
      <c r="C776" s="75"/>
      <c r="D776" s="74"/>
      <c r="E776" s="74"/>
      <c r="F776" s="74"/>
      <c r="G776" s="76"/>
      <c r="H776" s="76"/>
      <c r="I776" s="76"/>
      <c r="J776" s="75"/>
      <c r="K776" s="75"/>
      <c r="L776" s="74"/>
      <c r="M776" s="75"/>
      <c r="N776" s="75"/>
      <c r="O776" s="75"/>
    </row>
    <row r="777" spans="2:15">
      <c r="B777" s="74"/>
      <c r="C777" s="75"/>
      <c r="D777" s="74"/>
      <c r="E777" s="74"/>
      <c r="F777" s="74"/>
      <c r="G777" s="76"/>
      <c r="H777" s="76"/>
      <c r="I777" s="76"/>
      <c r="J777" s="75"/>
      <c r="K777" s="75"/>
      <c r="L777" s="74"/>
      <c r="M777" s="75"/>
      <c r="N777" s="75"/>
      <c r="O777" s="75"/>
    </row>
    <row r="778" spans="2:15">
      <c r="B778" s="74"/>
      <c r="C778" s="75"/>
      <c r="D778" s="74"/>
      <c r="E778" s="74"/>
      <c r="F778" s="74"/>
      <c r="G778" s="76"/>
      <c r="H778" s="76"/>
      <c r="I778" s="76"/>
      <c r="J778" s="75"/>
      <c r="K778" s="75"/>
      <c r="L778" s="74"/>
      <c r="M778" s="75"/>
      <c r="N778" s="75"/>
      <c r="O778" s="75"/>
    </row>
    <row r="779" spans="2:15">
      <c r="B779" s="74"/>
      <c r="C779" s="75"/>
      <c r="D779" s="74"/>
      <c r="E779" s="74"/>
      <c r="F779" s="74"/>
      <c r="G779" s="76"/>
      <c r="H779" s="76"/>
      <c r="I779" s="76"/>
      <c r="J779" s="75"/>
      <c r="K779" s="75"/>
      <c r="L779" s="74"/>
      <c r="M779" s="75"/>
      <c r="N779" s="75"/>
      <c r="O779" s="75"/>
    </row>
    <row r="780" spans="2:15">
      <c r="B780" s="74"/>
      <c r="C780" s="75"/>
      <c r="D780" s="74"/>
      <c r="E780" s="74"/>
      <c r="F780" s="74"/>
      <c r="G780" s="76"/>
      <c r="H780" s="76"/>
      <c r="I780" s="76"/>
      <c r="J780" s="75"/>
      <c r="K780" s="75"/>
      <c r="L780" s="74"/>
      <c r="M780" s="75"/>
      <c r="N780" s="75"/>
      <c r="O780" s="75"/>
    </row>
    <row r="781" spans="2:15">
      <c r="B781" s="74"/>
      <c r="C781" s="75"/>
      <c r="D781" s="74"/>
      <c r="E781" s="74"/>
      <c r="F781" s="74"/>
      <c r="G781" s="76"/>
      <c r="H781" s="76"/>
      <c r="I781" s="76"/>
      <c r="J781" s="75"/>
      <c r="K781" s="75"/>
      <c r="L781" s="74"/>
      <c r="M781" s="75"/>
      <c r="N781" s="75"/>
      <c r="O781" s="75"/>
    </row>
    <row r="782" spans="2:15">
      <c r="B782" s="74"/>
      <c r="C782" s="75"/>
      <c r="D782" s="74"/>
      <c r="E782" s="74"/>
      <c r="F782" s="74"/>
      <c r="G782" s="76"/>
      <c r="H782" s="76"/>
      <c r="I782" s="76"/>
      <c r="J782" s="75"/>
      <c r="K782" s="75"/>
      <c r="L782" s="74"/>
      <c r="M782" s="75"/>
      <c r="N782" s="75"/>
      <c r="O782" s="75"/>
    </row>
    <row r="783" spans="2:15">
      <c r="B783" s="74"/>
      <c r="C783" s="75"/>
      <c r="D783" s="74"/>
      <c r="E783" s="74"/>
      <c r="F783" s="74"/>
      <c r="G783" s="76"/>
      <c r="H783" s="76"/>
      <c r="I783" s="76"/>
      <c r="J783" s="75"/>
      <c r="K783" s="75"/>
      <c r="L783" s="74"/>
      <c r="M783" s="75"/>
      <c r="N783" s="75"/>
      <c r="O783" s="75"/>
    </row>
    <row r="784" spans="2:15">
      <c r="B784" s="74"/>
      <c r="C784" s="75"/>
      <c r="D784" s="74"/>
      <c r="E784" s="74"/>
      <c r="F784" s="74"/>
      <c r="G784" s="76"/>
      <c r="H784" s="76"/>
      <c r="I784" s="76"/>
      <c r="J784" s="75"/>
      <c r="K784" s="75"/>
      <c r="L784" s="74"/>
      <c r="M784" s="75"/>
      <c r="N784" s="75"/>
      <c r="O784" s="75"/>
    </row>
    <row r="785" spans="2:15">
      <c r="B785" s="74"/>
      <c r="C785" s="75"/>
      <c r="D785" s="74"/>
      <c r="E785" s="74"/>
      <c r="F785" s="74"/>
      <c r="G785" s="76"/>
      <c r="H785" s="76"/>
      <c r="I785" s="76"/>
      <c r="J785" s="75"/>
      <c r="K785" s="75"/>
      <c r="L785" s="74"/>
      <c r="M785" s="75"/>
      <c r="N785" s="75"/>
      <c r="O785" s="75"/>
    </row>
    <row r="786" spans="2:15">
      <c r="B786" s="74"/>
      <c r="C786" s="75"/>
      <c r="D786" s="74"/>
      <c r="E786" s="74"/>
      <c r="F786" s="74"/>
      <c r="G786" s="76"/>
      <c r="H786" s="76"/>
      <c r="I786" s="76"/>
      <c r="J786" s="75"/>
      <c r="K786" s="75"/>
      <c r="L786" s="74"/>
      <c r="M786" s="75"/>
      <c r="N786" s="75"/>
      <c r="O786" s="75"/>
    </row>
    <row r="787" spans="2:15">
      <c r="B787" s="74"/>
      <c r="C787" s="75"/>
      <c r="D787" s="74"/>
      <c r="E787" s="74"/>
      <c r="F787" s="74"/>
      <c r="G787" s="76"/>
      <c r="H787" s="76"/>
      <c r="I787" s="76"/>
      <c r="J787" s="75"/>
      <c r="K787" s="75"/>
      <c r="L787" s="74"/>
      <c r="M787" s="75"/>
      <c r="N787" s="75"/>
      <c r="O787" s="75"/>
    </row>
    <row r="788" spans="2:15">
      <c r="B788" s="74"/>
      <c r="C788" s="75"/>
      <c r="D788" s="74"/>
      <c r="E788" s="74"/>
      <c r="F788" s="74"/>
      <c r="G788" s="76"/>
      <c r="H788" s="76"/>
      <c r="I788" s="76"/>
      <c r="J788" s="75"/>
      <c r="K788" s="75"/>
      <c r="L788" s="74"/>
      <c r="M788" s="75"/>
      <c r="N788" s="75"/>
      <c r="O788" s="75"/>
    </row>
    <row r="789" spans="2:15">
      <c r="B789" s="74"/>
      <c r="C789" s="75"/>
      <c r="D789" s="74"/>
      <c r="E789" s="74"/>
      <c r="F789" s="74"/>
      <c r="G789" s="76"/>
      <c r="H789" s="76"/>
      <c r="I789" s="76"/>
      <c r="J789" s="75"/>
      <c r="K789" s="75"/>
      <c r="L789" s="74"/>
      <c r="M789" s="75"/>
      <c r="N789" s="75"/>
      <c r="O789" s="75"/>
    </row>
    <row r="790" spans="2:15">
      <c r="B790" s="74"/>
      <c r="C790" s="75"/>
      <c r="D790" s="74"/>
      <c r="E790" s="74"/>
      <c r="F790" s="74"/>
      <c r="G790" s="76"/>
      <c r="H790" s="76"/>
      <c r="I790" s="76"/>
      <c r="J790" s="75"/>
      <c r="K790" s="75"/>
      <c r="L790" s="74"/>
      <c r="M790" s="75"/>
      <c r="N790" s="75"/>
      <c r="O790" s="75"/>
    </row>
    <row r="791" spans="2:15">
      <c r="B791" s="74"/>
      <c r="C791" s="75"/>
      <c r="D791" s="74"/>
      <c r="E791" s="74"/>
      <c r="F791" s="74"/>
      <c r="G791" s="76"/>
      <c r="H791" s="76"/>
      <c r="I791" s="76"/>
      <c r="J791" s="75"/>
      <c r="K791" s="75"/>
      <c r="L791" s="74"/>
      <c r="M791" s="75"/>
      <c r="N791" s="75"/>
      <c r="O791" s="75"/>
    </row>
    <row r="792" spans="2:15">
      <c r="B792" s="74"/>
      <c r="C792" s="75"/>
      <c r="D792" s="74"/>
      <c r="E792" s="74"/>
      <c r="F792" s="74"/>
      <c r="G792" s="76"/>
      <c r="H792" s="76"/>
      <c r="I792" s="76"/>
      <c r="J792" s="75"/>
      <c r="K792" s="75"/>
      <c r="L792" s="74"/>
      <c r="M792" s="75"/>
      <c r="N792" s="75"/>
      <c r="O792" s="75"/>
    </row>
    <row r="793" spans="2:15">
      <c r="B793" s="74"/>
      <c r="C793" s="75"/>
      <c r="D793" s="74"/>
      <c r="E793" s="74"/>
      <c r="F793" s="74"/>
      <c r="G793" s="76"/>
      <c r="H793" s="76"/>
      <c r="I793" s="76"/>
      <c r="J793" s="75"/>
      <c r="K793" s="75"/>
      <c r="L793" s="74"/>
      <c r="M793" s="75"/>
      <c r="N793" s="75"/>
      <c r="O793" s="75"/>
    </row>
    <row r="794" spans="2:15">
      <c r="B794" s="74"/>
      <c r="C794" s="75"/>
      <c r="D794" s="74"/>
      <c r="E794" s="74"/>
      <c r="F794" s="74"/>
      <c r="G794" s="76"/>
      <c r="H794" s="76"/>
      <c r="I794" s="76"/>
      <c r="J794" s="75"/>
      <c r="K794" s="75"/>
      <c r="L794" s="74"/>
      <c r="M794" s="75"/>
      <c r="N794" s="75"/>
      <c r="O794" s="75"/>
    </row>
    <row r="795" spans="2:15">
      <c r="B795" s="74"/>
      <c r="C795" s="75"/>
      <c r="D795" s="74"/>
      <c r="E795" s="74"/>
      <c r="F795" s="74"/>
      <c r="G795" s="76"/>
      <c r="H795" s="76"/>
      <c r="I795" s="76"/>
      <c r="J795" s="75"/>
      <c r="K795" s="75"/>
      <c r="L795" s="74"/>
      <c r="M795" s="75"/>
      <c r="N795" s="75"/>
      <c r="O795" s="75"/>
    </row>
    <row r="796" spans="2:15">
      <c r="B796" s="74"/>
      <c r="C796" s="75"/>
      <c r="D796" s="74"/>
      <c r="E796" s="74"/>
      <c r="F796" s="74"/>
      <c r="G796" s="76"/>
      <c r="H796" s="76"/>
      <c r="I796" s="76"/>
      <c r="J796" s="75"/>
      <c r="K796" s="75"/>
      <c r="L796" s="74"/>
      <c r="M796" s="75"/>
      <c r="N796" s="75"/>
      <c r="O796" s="75"/>
    </row>
    <row r="797" spans="2:15">
      <c r="B797" s="74"/>
      <c r="C797" s="75"/>
      <c r="D797" s="74"/>
      <c r="E797" s="74"/>
      <c r="F797" s="74"/>
      <c r="G797" s="76"/>
      <c r="H797" s="76"/>
      <c r="I797" s="76"/>
      <c r="J797" s="75"/>
      <c r="K797" s="75"/>
      <c r="L797" s="74"/>
      <c r="M797" s="75"/>
      <c r="N797" s="75"/>
      <c r="O797" s="75"/>
    </row>
    <row r="798" spans="2:15">
      <c r="B798" s="74"/>
      <c r="C798" s="75"/>
      <c r="D798" s="74"/>
      <c r="E798" s="74"/>
      <c r="F798" s="74"/>
      <c r="G798" s="76"/>
      <c r="H798" s="76"/>
      <c r="I798" s="76"/>
      <c r="J798" s="75"/>
      <c r="K798" s="75"/>
      <c r="L798" s="74"/>
      <c r="M798" s="75"/>
      <c r="N798" s="75"/>
      <c r="O798" s="75"/>
    </row>
    <row r="799" spans="2:15">
      <c r="B799" s="74"/>
      <c r="C799" s="75"/>
      <c r="D799" s="74"/>
      <c r="E799" s="74"/>
      <c r="F799" s="74"/>
      <c r="G799" s="76"/>
      <c r="H799" s="76"/>
      <c r="I799" s="76"/>
      <c r="J799" s="75"/>
      <c r="K799" s="75"/>
      <c r="L799" s="74"/>
      <c r="M799" s="75"/>
      <c r="N799" s="75"/>
      <c r="O799" s="75"/>
    </row>
    <row r="800" spans="2:15">
      <c r="B800" s="74"/>
      <c r="C800" s="75"/>
      <c r="D800" s="74"/>
      <c r="E800" s="74"/>
      <c r="F800" s="74"/>
      <c r="G800" s="76"/>
      <c r="H800" s="76"/>
      <c r="I800" s="76"/>
      <c r="J800" s="75"/>
      <c r="K800" s="75"/>
      <c r="L800" s="74"/>
      <c r="M800" s="75"/>
      <c r="N800" s="75"/>
      <c r="O800" s="75"/>
    </row>
    <row r="801" spans="2:15">
      <c r="B801" s="74"/>
      <c r="C801" s="75"/>
      <c r="D801" s="74"/>
      <c r="E801" s="74"/>
      <c r="F801" s="74"/>
      <c r="G801" s="76"/>
      <c r="H801" s="76"/>
      <c r="I801" s="76"/>
      <c r="J801" s="75"/>
      <c r="K801" s="75"/>
      <c r="L801" s="74"/>
      <c r="M801" s="75"/>
      <c r="N801" s="75"/>
      <c r="O801" s="75"/>
    </row>
    <row r="802" spans="2:15">
      <c r="B802" s="74"/>
      <c r="C802" s="75"/>
      <c r="D802" s="74"/>
      <c r="E802" s="74"/>
      <c r="F802" s="74"/>
      <c r="G802" s="76"/>
      <c r="H802" s="76"/>
      <c r="I802" s="76"/>
      <c r="J802" s="75"/>
      <c r="K802" s="75"/>
      <c r="L802" s="74"/>
      <c r="M802" s="75"/>
      <c r="N802" s="75"/>
      <c r="O802" s="75"/>
    </row>
    <row r="803" spans="2:15">
      <c r="B803" s="74"/>
      <c r="C803" s="75"/>
      <c r="D803" s="74"/>
      <c r="E803" s="74"/>
      <c r="F803" s="74"/>
      <c r="G803" s="76"/>
      <c r="H803" s="76"/>
      <c r="I803" s="76"/>
      <c r="J803" s="75"/>
      <c r="K803" s="75"/>
      <c r="L803" s="74"/>
      <c r="M803" s="75"/>
      <c r="N803" s="75"/>
      <c r="O803" s="75"/>
    </row>
    <row r="804" spans="2:15">
      <c r="B804" s="74"/>
      <c r="C804" s="75"/>
      <c r="D804" s="74"/>
      <c r="E804" s="74"/>
      <c r="F804" s="74"/>
      <c r="G804" s="76"/>
      <c r="H804" s="76"/>
      <c r="I804" s="76"/>
      <c r="J804" s="75"/>
      <c r="K804" s="75"/>
      <c r="L804" s="74"/>
      <c r="M804" s="75"/>
      <c r="N804" s="75"/>
      <c r="O804" s="75"/>
    </row>
    <row r="805" spans="2:15">
      <c r="B805" s="74"/>
      <c r="C805" s="75"/>
      <c r="D805" s="74"/>
      <c r="E805" s="74"/>
      <c r="F805" s="74"/>
      <c r="G805" s="76"/>
      <c r="H805" s="76"/>
      <c r="I805" s="76"/>
      <c r="J805" s="75"/>
      <c r="K805" s="75"/>
      <c r="L805" s="74"/>
      <c r="M805" s="75"/>
      <c r="N805" s="75"/>
      <c r="O805" s="75"/>
    </row>
    <row r="806" spans="2:15">
      <c r="B806" s="74"/>
      <c r="C806" s="75"/>
      <c r="D806" s="74"/>
      <c r="E806" s="74"/>
      <c r="F806" s="74"/>
      <c r="G806" s="76"/>
      <c r="H806" s="76"/>
      <c r="I806" s="76"/>
      <c r="J806" s="75"/>
      <c r="K806" s="75"/>
      <c r="L806" s="74"/>
      <c r="M806" s="75"/>
      <c r="N806" s="75"/>
      <c r="O806" s="75"/>
    </row>
    <row r="807" spans="2:15">
      <c r="B807" s="74"/>
      <c r="C807" s="75"/>
      <c r="D807" s="74"/>
      <c r="E807" s="74"/>
      <c r="F807" s="74"/>
      <c r="G807" s="76"/>
      <c r="H807" s="76"/>
      <c r="I807" s="76"/>
      <c r="J807" s="75"/>
      <c r="K807" s="75"/>
      <c r="L807" s="74"/>
      <c r="M807" s="75"/>
      <c r="N807" s="75"/>
      <c r="O807" s="75"/>
    </row>
    <row r="808" spans="2:15">
      <c r="B808" s="74"/>
      <c r="C808" s="75"/>
      <c r="D808" s="74"/>
      <c r="E808" s="74"/>
      <c r="F808" s="74"/>
      <c r="G808" s="76"/>
      <c r="H808" s="76"/>
      <c r="I808" s="76"/>
      <c r="J808" s="75"/>
      <c r="K808" s="75"/>
      <c r="L808" s="74"/>
      <c r="M808" s="75"/>
      <c r="N808" s="75"/>
      <c r="O808" s="75"/>
    </row>
    <row r="809" spans="2:15">
      <c r="B809" s="74"/>
      <c r="C809" s="75"/>
      <c r="D809" s="74"/>
      <c r="E809" s="74"/>
      <c r="F809" s="74"/>
      <c r="G809" s="76"/>
      <c r="H809" s="76"/>
      <c r="I809" s="76"/>
      <c r="J809" s="75"/>
      <c r="K809" s="75"/>
      <c r="L809" s="74"/>
      <c r="M809" s="75"/>
      <c r="N809" s="75"/>
      <c r="O809" s="75"/>
    </row>
    <row r="810" spans="2:15">
      <c r="B810" s="74"/>
      <c r="C810" s="75"/>
      <c r="D810" s="74"/>
      <c r="E810" s="74"/>
      <c r="F810" s="74"/>
      <c r="G810" s="76"/>
      <c r="H810" s="76"/>
      <c r="I810" s="76"/>
      <c r="J810" s="75"/>
      <c r="K810" s="75"/>
      <c r="L810" s="74"/>
      <c r="M810" s="75"/>
      <c r="N810" s="75"/>
      <c r="O810" s="75"/>
    </row>
    <row r="811" spans="2:15">
      <c r="B811" s="74"/>
      <c r="C811" s="75"/>
      <c r="D811" s="74"/>
      <c r="E811" s="74"/>
      <c r="F811" s="74"/>
      <c r="G811" s="76"/>
      <c r="H811" s="76"/>
      <c r="I811" s="76"/>
      <c r="J811" s="75"/>
      <c r="K811" s="75"/>
      <c r="L811" s="74"/>
      <c r="M811" s="75"/>
      <c r="N811" s="75"/>
      <c r="O811" s="75"/>
    </row>
    <row r="812" spans="2:15">
      <c r="B812" s="74"/>
      <c r="C812" s="75"/>
      <c r="D812" s="74"/>
      <c r="E812" s="74"/>
      <c r="F812" s="74"/>
      <c r="G812" s="76"/>
      <c r="H812" s="76"/>
      <c r="I812" s="76"/>
      <c r="J812" s="75"/>
      <c r="K812" s="75"/>
      <c r="L812" s="74"/>
      <c r="M812" s="75"/>
      <c r="N812" s="75"/>
      <c r="O812" s="75"/>
    </row>
    <row r="813" spans="2:15">
      <c r="B813" s="74"/>
      <c r="C813" s="75"/>
      <c r="D813" s="74"/>
      <c r="E813" s="74"/>
      <c r="F813" s="74"/>
      <c r="G813" s="76"/>
      <c r="H813" s="76"/>
      <c r="I813" s="76"/>
      <c r="J813" s="75"/>
      <c r="K813" s="75"/>
      <c r="L813" s="74"/>
      <c r="M813" s="75"/>
      <c r="N813" s="75"/>
      <c r="O813" s="75"/>
    </row>
    <row r="814" spans="2:15">
      <c r="B814" s="74"/>
      <c r="C814" s="75"/>
      <c r="D814" s="74"/>
      <c r="E814" s="74"/>
      <c r="F814" s="74"/>
      <c r="G814" s="76"/>
      <c r="H814" s="76"/>
      <c r="I814" s="76"/>
      <c r="J814" s="75"/>
      <c r="K814" s="75"/>
      <c r="L814" s="74"/>
      <c r="M814" s="75"/>
      <c r="N814" s="75"/>
      <c r="O814" s="75"/>
    </row>
    <row r="815" spans="2:15">
      <c r="B815" s="74"/>
      <c r="C815" s="75"/>
      <c r="D815" s="74"/>
      <c r="E815" s="74"/>
      <c r="F815" s="74"/>
      <c r="G815" s="76"/>
      <c r="H815" s="76"/>
      <c r="I815" s="76"/>
      <c r="J815" s="75"/>
      <c r="K815" s="75"/>
      <c r="L815" s="74"/>
      <c r="M815" s="75"/>
      <c r="N815" s="75"/>
      <c r="O815" s="75"/>
    </row>
    <row r="816" spans="2:15">
      <c r="B816" s="74"/>
      <c r="C816" s="75"/>
      <c r="D816" s="74"/>
      <c r="E816" s="74"/>
      <c r="F816" s="74"/>
      <c r="G816" s="76"/>
      <c r="H816" s="76"/>
      <c r="I816" s="76"/>
      <c r="J816" s="75"/>
      <c r="K816" s="75"/>
      <c r="L816" s="74"/>
      <c r="M816" s="75"/>
      <c r="N816" s="75"/>
      <c r="O816" s="75"/>
    </row>
    <row r="817" spans="2:15">
      <c r="B817" s="74"/>
      <c r="C817" s="75"/>
      <c r="D817" s="74"/>
      <c r="E817" s="74"/>
      <c r="F817" s="74"/>
      <c r="G817" s="76"/>
      <c r="H817" s="76"/>
      <c r="I817" s="76"/>
      <c r="J817" s="75"/>
      <c r="K817" s="75"/>
      <c r="L817" s="74"/>
      <c r="M817" s="75"/>
      <c r="N817" s="75"/>
      <c r="O817" s="75"/>
    </row>
    <row r="818" spans="2:15">
      <c r="B818" s="74"/>
      <c r="C818" s="75"/>
      <c r="D818" s="74"/>
      <c r="E818" s="74"/>
      <c r="F818" s="74"/>
      <c r="G818" s="76"/>
      <c r="H818" s="76"/>
      <c r="I818" s="76"/>
      <c r="J818" s="75"/>
      <c r="K818" s="75"/>
      <c r="L818" s="74"/>
      <c r="M818" s="75"/>
      <c r="N818" s="75"/>
      <c r="O818" s="75"/>
    </row>
    <row r="819" spans="2:15">
      <c r="B819" s="74"/>
      <c r="C819" s="75"/>
      <c r="D819" s="74"/>
      <c r="E819" s="74"/>
      <c r="F819" s="74"/>
      <c r="G819" s="76"/>
      <c r="H819" s="76"/>
      <c r="I819" s="76"/>
      <c r="J819" s="75"/>
      <c r="K819" s="75"/>
      <c r="L819" s="74"/>
      <c r="M819" s="75"/>
      <c r="N819" s="75"/>
      <c r="O819" s="75"/>
    </row>
    <row r="820" spans="2:15">
      <c r="B820" s="74"/>
      <c r="C820" s="75"/>
      <c r="D820" s="74"/>
      <c r="E820" s="74"/>
      <c r="F820" s="74"/>
      <c r="G820" s="76"/>
      <c r="H820" s="76"/>
      <c r="I820" s="76"/>
      <c r="J820" s="75"/>
      <c r="K820" s="75"/>
      <c r="L820" s="74"/>
      <c r="M820" s="75"/>
      <c r="N820" s="75"/>
      <c r="O820" s="75"/>
    </row>
    <row r="821" spans="2:15">
      <c r="B821" s="74"/>
      <c r="C821" s="75"/>
      <c r="D821" s="74"/>
      <c r="E821" s="74"/>
      <c r="F821" s="74"/>
      <c r="G821" s="76"/>
      <c r="H821" s="76"/>
      <c r="I821" s="76"/>
      <c r="J821" s="75"/>
      <c r="K821" s="75"/>
      <c r="L821" s="74"/>
      <c r="M821" s="75"/>
      <c r="N821" s="75"/>
      <c r="O821" s="75"/>
    </row>
    <row r="822" spans="2:15">
      <c r="B822" s="74"/>
      <c r="C822" s="75"/>
      <c r="D822" s="74"/>
      <c r="E822" s="74"/>
      <c r="F822" s="74"/>
      <c r="G822" s="76"/>
      <c r="H822" s="76"/>
      <c r="I822" s="76"/>
      <c r="J822" s="75"/>
      <c r="K822" s="75"/>
      <c r="L822" s="74"/>
      <c r="M822" s="75"/>
      <c r="N822" s="75"/>
      <c r="O822" s="75"/>
    </row>
    <row r="823" spans="2:15">
      <c r="B823" s="74"/>
      <c r="C823" s="75"/>
      <c r="D823" s="74"/>
      <c r="E823" s="74"/>
      <c r="F823" s="74"/>
      <c r="G823" s="76"/>
      <c r="H823" s="76"/>
      <c r="I823" s="76"/>
      <c r="J823" s="75"/>
      <c r="K823" s="75"/>
      <c r="L823" s="74"/>
      <c r="M823" s="75"/>
      <c r="N823" s="75"/>
      <c r="O823" s="75"/>
    </row>
    <row r="824" spans="2:15">
      <c r="B824" s="74"/>
      <c r="C824" s="75"/>
      <c r="D824" s="74"/>
      <c r="E824" s="74"/>
      <c r="F824" s="74"/>
      <c r="G824" s="76"/>
      <c r="H824" s="76"/>
      <c r="I824" s="76"/>
      <c r="J824" s="75"/>
      <c r="K824" s="75"/>
      <c r="L824" s="74"/>
      <c r="M824" s="75"/>
      <c r="N824" s="75"/>
      <c r="O824" s="75"/>
    </row>
    <row r="825" spans="2:15">
      <c r="B825" s="74"/>
      <c r="C825" s="75"/>
      <c r="D825" s="74"/>
      <c r="E825" s="74"/>
      <c r="F825" s="74"/>
      <c r="G825" s="76"/>
      <c r="H825" s="76"/>
      <c r="I825" s="76"/>
      <c r="J825" s="75"/>
      <c r="K825" s="75"/>
      <c r="L825" s="74"/>
      <c r="M825" s="75"/>
      <c r="N825" s="75"/>
      <c r="O825" s="75"/>
    </row>
    <row r="826" spans="2:15">
      <c r="B826" s="74"/>
      <c r="C826" s="75"/>
      <c r="D826" s="74"/>
      <c r="E826" s="74"/>
      <c r="F826" s="74"/>
      <c r="G826" s="76"/>
      <c r="H826" s="76"/>
      <c r="I826" s="76"/>
      <c r="J826" s="75"/>
      <c r="K826" s="75"/>
      <c r="L826" s="74"/>
      <c r="M826" s="75"/>
      <c r="N826" s="75"/>
      <c r="O826" s="75"/>
    </row>
    <row r="827" spans="2:15">
      <c r="B827" s="74"/>
      <c r="C827" s="75"/>
      <c r="D827" s="74"/>
      <c r="E827" s="74"/>
      <c r="F827" s="74"/>
      <c r="G827" s="76"/>
      <c r="H827" s="76"/>
      <c r="I827" s="76"/>
      <c r="J827" s="75"/>
      <c r="K827" s="75"/>
      <c r="L827" s="74"/>
      <c r="M827" s="75"/>
      <c r="N827" s="75"/>
      <c r="O827" s="75"/>
    </row>
    <row r="828" spans="2:15">
      <c r="B828" s="74"/>
      <c r="C828" s="75"/>
      <c r="D828" s="74"/>
      <c r="E828" s="74"/>
      <c r="F828" s="74"/>
      <c r="G828" s="76"/>
      <c r="H828" s="76"/>
      <c r="I828" s="76"/>
      <c r="J828" s="75"/>
      <c r="K828" s="75"/>
      <c r="L828" s="74"/>
      <c r="M828" s="75"/>
      <c r="N828" s="75"/>
      <c r="O828" s="75"/>
    </row>
    <row r="829" spans="2:15">
      <c r="B829" s="74"/>
      <c r="C829" s="75"/>
      <c r="D829" s="74"/>
      <c r="E829" s="74"/>
      <c r="F829" s="74"/>
      <c r="G829" s="76"/>
      <c r="H829" s="76"/>
      <c r="I829" s="76"/>
      <c r="J829" s="75"/>
      <c r="K829" s="75"/>
      <c r="L829" s="74"/>
      <c r="M829" s="75"/>
      <c r="N829" s="75"/>
      <c r="O829" s="75"/>
    </row>
    <row r="830" spans="2:15">
      <c r="B830" s="74"/>
      <c r="C830" s="75"/>
      <c r="D830" s="74"/>
      <c r="E830" s="74"/>
      <c r="F830" s="74"/>
      <c r="G830" s="76"/>
      <c r="H830" s="76"/>
      <c r="I830" s="76"/>
      <c r="J830" s="75"/>
      <c r="K830" s="75"/>
      <c r="L830" s="74"/>
      <c r="M830" s="75"/>
      <c r="N830" s="75"/>
      <c r="O830" s="75"/>
    </row>
    <row r="831" spans="2:15">
      <c r="B831" s="74"/>
      <c r="C831" s="75"/>
      <c r="D831" s="74"/>
      <c r="E831" s="74"/>
      <c r="F831" s="74"/>
      <c r="G831" s="76"/>
      <c r="H831" s="76"/>
      <c r="I831" s="76"/>
      <c r="J831" s="75"/>
      <c r="K831" s="75"/>
      <c r="L831" s="74"/>
      <c r="M831" s="75"/>
      <c r="N831" s="75"/>
      <c r="O831" s="75"/>
    </row>
    <row r="832" spans="2:15">
      <c r="B832" s="74"/>
      <c r="C832" s="75"/>
      <c r="D832" s="74"/>
      <c r="E832" s="74"/>
      <c r="F832" s="74"/>
      <c r="G832" s="76"/>
      <c r="H832" s="76"/>
      <c r="I832" s="76"/>
      <c r="J832" s="75"/>
      <c r="K832" s="75"/>
      <c r="L832" s="74"/>
      <c r="M832" s="75"/>
      <c r="N832" s="75"/>
      <c r="O832" s="75"/>
    </row>
    <row r="833" spans="2:15">
      <c r="B833" s="74"/>
      <c r="C833" s="75"/>
      <c r="D833" s="74"/>
      <c r="E833" s="74"/>
      <c r="F833" s="74"/>
      <c r="G833" s="76"/>
      <c r="H833" s="76"/>
      <c r="I833" s="76"/>
      <c r="J833" s="75"/>
      <c r="K833" s="75"/>
      <c r="L833" s="74"/>
      <c r="M833" s="75"/>
      <c r="N833" s="75"/>
      <c r="O833" s="75"/>
    </row>
    <row r="834" spans="2:15">
      <c r="B834" s="74"/>
      <c r="C834" s="75"/>
      <c r="D834" s="74"/>
      <c r="E834" s="74"/>
      <c r="F834" s="74"/>
      <c r="G834" s="76"/>
      <c r="H834" s="76"/>
      <c r="I834" s="76"/>
      <c r="J834" s="75"/>
      <c r="K834" s="75"/>
      <c r="L834" s="74"/>
      <c r="M834" s="75"/>
      <c r="N834" s="75"/>
      <c r="O834" s="75"/>
    </row>
    <row r="835" spans="2:15">
      <c r="B835" s="74"/>
      <c r="C835" s="75"/>
      <c r="D835" s="74"/>
      <c r="E835" s="74"/>
      <c r="F835" s="74"/>
      <c r="G835" s="76"/>
      <c r="H835" s="76"/>
      <c r="I835" s="76"/>
      <c r="J835" s="75"/>
      <c r="K835" s="75"/>
      <c r="L835" s="74"/>
      <c r="M835" s="75"/>
      <c r="N835" s="75"/>
      <c r="O835" s="75"/>
    </row>
    <row r="836" spans="2:15">
      <c r="B836" s="74"/>
      <c r="C836" s="75"/>
      <c r="D836" s="74"/>
      <c r="E836" s="74"/>
      <c r="F836" s="74"/>
      <c r="G836" s="76"/>
      <c r="H836" s="76"/>
      <c r="I836" s="76"/>
      <c r="J836" s="75"/>
      <c r="K836" s="75"/>
      <c r="L836" s="74"/>
      <c r="M836" s="75"/>
      <c r="N836" s="75"/>
      <c r="O836" s="75"/>
    </row>
    <row r="837" spans="2:15">
      <c r="B837" s="74"/>
      <c r="C837" s="75"/>
      <c r="D837" s="74"/>
      <c r="E837" s="74"/>
      <c r="F837" s="74"/>
      <c r="G837" s="76"/>
      <c r="H837" s="76"/>
      <c r="I837" s="76"/>
      <c r="J837" s="75"/>
      <c r="K837" s="75"/>
      <c r="L837" s="74"/>
      <c r="M837" s="75"/>
      <c r="N837" s="75"/>
      <c r="O837" s="75"/>
    </row>
    <row r="838" spans="2:15">
      <c r="B838" s="74"/>
      <c r="C838" s="75"/>
      <c r="D838" s="74"/>
      <c r="E838" s="74"/>
      <c r="F838" s="74"/>
      <c r="G838" s="76"/>
      <c r="H838" s="76"/>
      <c r="I838" s="76"/>
      <c r="J838" s="75"/>
      <c r="K838" s="75"/>
      <c r="L838" s="74"/>
      <c r="M838" s="75"/>
      <c r="N838" s="75"/>
      <c r="O838" s="75"/>
    </row>
    <row r="839" spans="2:15">
      <c r="B839" s="74"/>
      <c r="C839" s="75"/>
      <c r="D839" s="74"/>
      <c r="E839" s="74"/>
      <c r="F839" s="74"/>
      <c r="G839" s="76"/>
      <c r="H839" s="76"/>
      <c r="I839" s="76"/>
      <c r="J839" s="75"/>
      <c r="K839" s="75"/>
      <c r="L839" s="74"/>
      <c r="M839" s="75"/>
      <c r="N839" s="75"/>
      <c r="O839" s="75"/>
    </row>
    <row r="840" spans="2:15">
      <c r="B840" s="74"/>
      <c r="C840" s="75"/>
      <c r="D840" s="74"/>
      <c r="E840" s="74"/>
      <c r="F840" s="74"/>
      <c r="G840" s="76"/>
      <c r="H840" s="76"/>
      <c r="I840" s="76"/>
      <c r="J840" s="75"/>
      <c r="K840" s="75"/>
      <c r="L840" s="74"/>
      <c r="M840" s="75"/>
      <c r="N840" s="75"/>
      <c r="O840" s="75"/>
    </row>
    <row r="841" spans="2:15">
      <c r="B841" s="74"/>
      <c r="C841" s="75"/>
      <c r="D841" s="74"/>
      <c r="E841" s="74"/>
      <c r="F841" s="74"/>
      <c r="G841" s="76"/>
      <c r="H841" s="76"/>
      <c r="I841" s="76"/>
      <c r="J841" s="75"/>
      <c r="K841" s="75"/>
      <c r="L841" s="74"/>
      <c r="M841" s="75"/>
      <c r="N841" s="75"/>
      <c r="O841" s="75"/>
    </row>
    <row r="842" spans="2:15">
      <c r="B842" s="74"/>
      <c r="C842" s="75"/>
      <c r="D842" s="74"/>
      <c r="E842" s="74"/>
      <c r="F842" s="74"/>
      <c r="G842" s="76"/>
      <c r="H842" s="76"/>
      <c r="I842" s="76"/>
      <c r="J842" s="75"/>
      <c r="K842" s="75"/>
      <c r="L842" s="74"/>
      <c r="M842" s="75"/>
      <c r="N842" s="75"/>
      <c r="O842" s="75"/>
    </row>
    <row r="843" spans="2:15">
      <c r="B843" s="74"/>
      <c r="C843" s="75"/>
      <c r="D843" s="74"/>
      <c r="E843" s="74"/>
      <c r="F843" s="74"/>
      <c r="G843" s="76"/>
      <c r="H843" s="76"/>
      <c r="I843" s="76"/>
      <c r="J843" s="75"/>
      <c r="K843" s="75"/>
      <c r="L843" s="74"/>
      <c r="M843" s="75"/>
      <c r="N843" s="75"/>
      <c r="O843" s="75"/>
    </row>
    <row r="844" spans="2:15">
      <c r="B844" s="74"/>
      <c r="C844" s="75"/>
      <c r="D844" s="74"/>
      <c r="E844" s="74"/>
      <c r="F844" s="74"/>
      <c r="G844" s="76"/>
      <c r="H844" s="76"/>
      <c r="I844" s="76"/>
      <c r="J844" s="75"/>
      <c r="K844" s="75"/>
      <c r="L844" s="74"/>
      <c r="M844" s="75"/>
      <c r="N844" s="75"/>
      <c r="O844" s="75"/>
    </row>
    <row r="845" spans="2:15">
      <c r="B845" s="74"/>
      <c r="C845" s="75"/>
      <c r="D845" s="74"/>
      <c r="E845" s="74"/>
      <c r="F845" s="74"/>
      <c r="G845" s="76"/>
      <c r="H845" s="76"/>
      <c r="I845" s="76"/>
      <c r="J845" s="75"/>
      <c r="K845" s="75"/>
      <c r="L845" s="74"/>
      <c r="M845" s="75"/>
      <c r="N845" s="75"/>
      <c r="O845" s="75"/>
    </row>
    <row r="846" spans="2:15">
      <c r="B846" s="74"/>
      <c r="C846" s="75"/>
      <c r="D846" s="74"/>
      <c r="E846" s="74"/>
      <c r="F846" s="74"/>
      <c r="G846" s="76"/>
      <c r="H846" s="76"/>
      <c r="I846" s="76"/>
      <c r="J846" s="75"/>
      <c r="K846" s="75"/>
      <c r="L846" s="74"/>
      <c r="M846" s="75"/>
      <c r="N846" s="75"/>
      <c r="O846" s="75"/>
    </row>
    <row r="847" spans="2:15">
      <c r="B847" s="74"/>
      <c r="C847" s="75"/>
      <c r="D847" s="74"/>
      <c r="E847" s="74"/>
      <c r="F847" s="74"/>
      <c r="G847" s="76"/>
      <c r="H847" s="76"/>
      <c r="I847" s="76"/>
      <c r="J847" s="75"/>
      <c r="K847" s="75"/>
      <c r="L847" s="74"/>
      <c r="M847" s="75"/>
      <c r="N847" s="75"/>
      <c r="O847" s="75"/>
    </row>
    <row r="848" spans="2:15">
      <c r="B848" s="74"/>
      <c r="C848" s="75"/>
      <c r="D848" s="74"/>
      <c r="E848" s="74"/>
      <c r="F848" s="74"/>
      <c r="G848" s="76"/>
      <c r="H848" s="76"/>
      <c r="I848" s="76"/>
      <c r="J848" s="75"/>
      <c r="K848" s="75"/>
      <c r="L848" s="74"/>
      <c r="M848" s="75"/>
      <c r="N848" s="75"/>
      <c r="O848" s="75"/>
    </row>
    <row r="849" spans="2:15">
      <c r="B849" s="74"/>
      <c r="C849" s="75"/>
      <c r="D849" s="74"/>
      <c r="E849" s="74"/>
      <c r="F849" s="74"/>
      <c r="G849" s="76"/>
      <c r="H849" s="76"/>
      <c r="I849" s="76"/>
      <c r="J849" s="75"/>
      <c r="K849" s="75"/>
      <c r="L849" s="74"/>
      <c r="M849" s="75"/>
      <c r="N849" s="75"/>
      <c r="O849" s="75"/>
    </row>
    <row r="850" spans="2:15">
      <c r="B850" s="74"/>
      <c r="C850" s="75"/>
      <c r="D850" s="74"/>
      <c r="E850" s="74"/>
      <c r="F850" s="74"/>
      <c r="G850" s="76"/>
      <c r="H850" s="76"/>
      <c r="I850" s="76"/>
      <c r="J850" s="75"/>
      <c r="K850" s="75"/>
      <c r="L850" s="74"/>
      <c r="M850" s="75"/>
      <c r="N850" s="75"/>
      <c r="O850" s="75"/>
    </row>
    <row r="851" spans="2:15">
      <c r="B851" s="74"/>
      <c r="C851" s="75"/>
      <c r="D851" s="74"/>
      <c r="E851" s="74"/>
      <c r="F851" s="74"/>
      <c r="G851" s="76"/>
      <c r="H851" s="76"/>
      <c r="I851" s="76"/>
      <c r="J851" s="75"/>
      <c r="K851" s="75"/>
      <c r="L851" s="74"/>
      <c r="M851" s="75"/>
      <c r="N851" s="75"/>
      <c r="O851" s="75"/>
    </row>
    <row r="852" spans="2:15">
      <c r="B852" s="74"/>
      <c r="C852" s="75"/>
      <c r="D852" s="74"/>
      <c r="E852" s="74"/>
      <c r="F852" s="74"/>
      <c r="G852" s="76"/>
      <c r="H852" s="76"/>
      <c r="I852" s="76"/>
      <c r="J852" s="75"/>
      <c r="K852" s="75"/>
      <c r="L852" s="74"/>
      <c r="M852" s="75"/>
      <c r="N852" s="75"/>
      <c r="O852" s="75"/>
    </row>
    <row r="853" spans="2:15">
      <c r="B853" s="74"/>
      <c r="C853" s="75"/>
      <c r="D853" s="74"/>
      <c r="E853" s="74"/>
      <c r="F853" s="74"/>
      <c r="G853" s="76"/>
      <c r="H853" s="76"/>
      <c r="I853" s="76"/>
      <c r="J853" s="75"/>
      <c r="K853" s="75"/>
      <c r="L853" s="74"/>
      <c r="M853" s="75"/>
      <c r="N853" s="75"/>
      <c r="O853" s="75"/>
    </row>
    <row r="854" spans="2:15">
      <c r="B854" s="74"/>
      <c r="C854" s="75"/>
      <c r="D854" s="74"/>
      <c r="E854" s="74"/>
      <c r="F854" s="74"/>
      <c r="G854" s="76"/>
      <c r="H854" s="76"/>
      <c r="I854" s="76"/>
      <c r="J854" s="75"/>
      <c r="K854" s="75"/>
      <c r="L854" s="74"/>
      <c r="M854" s="75"/>
      <c r="N854" s="75"/>
      <c r="O854" s="75"/>
    </row>
    <row r="855" spans="2:15">
      <c r="B855" s="74"/>
      <c r="C855" s="75"/>
      <c r="D855" s="74"/>
      <c r="E855" s="74"/>
      <c r="F855" s="74"/>
      <c r="G855" s="76"/>
      <c r="H855" s="76"/>
      <c r="I855" s="76"/>
      <c r="J855" s="75"/>
      <c r="K855" s="75"/>
      <c r="L855" s="74"/>
      <c r="M855" s="75"/>
      <c r="N855" s="75"/>
      <c r="O855" s="75"/>
    </row>
    <row r="856" spans="2:15">
      <c r="B856" s="74"/>
      <c r="C856" s="75"/>
      <c r="D856" s="74"/>
      <c r="E856" s="74"/>
      <c r="F856" s="74"/>
      <c r="G856" s="76"/>
      <c r="H856" s="76"/>
      <c r="I856" s="76"/>
      <c r="J856" s="75"/>
      <c r="K856" s="75"/>
      <c r="L856" s="74"/>
      <c r="M856" s="75"/>
      <c r="N856" s="75"/>
      <c r="O856" s="75"/>
    </row>
    <row r="857" spans="2:15">
      <c r="B857" s="74"/>
      <c r="C857" s="75"/>
      <c r="D857" s="74"/>
      <c r="E857" s="74"/>
      <c r="F857" s="74"/>
      <c r="G857" s="76"/>
      <c r="H857" s="76"/>
      <c r="I857" s="76"/>
      <c r="J857" s="75"/>
      <c r="K857" s="75"/>
      <c r="L857" s="74"/>
      <c r="M857" s="75"/>
      <c r="N857" s="75"/>
      <c r="O857" s="75"/>
    </row>
    <row r="858" spans="2:15">
      <c r="B858" s="74"/>
      <c r="C858" s="75"/>
      <c r="D858" s="74"/>
      <c r="E858" s="74"/>
      <c r="F858" s="74"/>
      <c r="G858" s="76"/>
      <c r="H858" s="76"/>
      <c r="I858" s="76"/>
      <c r="J858" s="75"/>
      <c r="K858" s="75"/>
      <c r="L858" s="74"/>
      <c r="M858" s="75"/>
      <c r="N858" s="75"/>
      <c r="O858" s="75"/>
    </row>
    <row r="859" spans="2:15">
      <c r="B859" s="74"/>
      <c r="C859" s="75"/>
      <c r="D859" s="74"/>
      <c r="E859" s="74"/>
      <c r="F859" s="74"/>
      <c r="G859" s="76"/>
      <c r="H859" s="76"/>
      <c r="I859" s="76"/>
      <c r="J859" s="75"/>
      <c r="K859" s="75"/>
      <c r="L859" s="74"/>
      <c r="M859" s="75"/>
      <c r="N859" s="75"/>
      <c r="O859" s="75"/>
    </row>
    <row r="860" spans="2:15">
      <c r="B860" s="74"/>
      <c r="C860" s="75"/>
      <c r="D860" s="74"/>
      <c r="E860" s="74"/>
      <c r="F860" s="74"/>
      <c r="G860" s="76"/>
      <c r="H860" s="76"/>
      <c r="I860" s="76"/>
      <c r="J860" s="75"/>
      <c r="K860" s="75"/>
      <c r="L860" s="74"/>
      <c r="M860" s="75"/>
      <c r="N860" s="75"/>
      <c r="O860" s="75"/>
    </row>
    <row r="861" spans="2:15">
      <c r="B861" s="74"/>
      <c r="C861" s="75"/>
      <c r="D861" s="74"/>
      <c r="E861" s="74"/>
      <c r="F861" s="74"/>
      <c r="G861" s="76"/>
      <c r="H861" s="76"/>
      <c r="I861" s="76"/>
      <c r="J861" s="75"/>
      <c r="K861" s="75"/>
      <c r="L861" s="74"/>
      <c r="M861" s="75"/>
      <c r="N861" s="75"/>
      <c r="O861" s="75"/>
    </row>
    <row r="862" spans="2:15">
      <c r="B862" s="74"/>
      <c r="C862" s="75"/>
      <c r="D862" s="74"/>
      <c r="E862" s="74"/>
      <c r="F862" s="74"/>
      <c r="G862" s="76"/>
      <c r="H862" s="76"/>
      <c r="I862" s="76"/>
      <c r="J862" s="75"/>
      <c r="K862" s="75"/>
      <c r="L862" s="74"/>
      <c r="M862" s="75"/>
      <c r="N862" s="75"/>
      <c r="O862" s="75"/>
    </row>
    <row r="863" spans="2:15">
      <c r="B863" s="74"/>
      <c r="C863" s="75"/>
      <c r="D863" s="74"/>
      <c r="E863" s="74"/>
      <c r="F863" s="74"/>
      <c r="G863" s="76"/>
      <c r="H863" s="76"/>
      <c r="I863" s="76"/>
      <c r="J863" s="75"/>
      <c r="K863" s="75"/>
      <c r="L863" s="74"/>
      <c r="M863" s="75"/>
      <c r="N863" s="75"/>
      <c r="O863" s="75"/>
    </row>
    <row r="864" spans="2:15">
      <c r="B864" s="74"/>
      <c r="C864" s="75"/>
      <c r="D864" s="74"/>
      <c r="E864" s="74"/>
      <c r="F864" s="74"/>
      <c r="G864" s="76"/>
      <c r="H864" s="76"/>
      <c r="I864" s="76"/>
      <c r="J864" s="75"/>
      <c r="K864" s="75"/>
      <c r="L864" s="74"/>
      <c r="M864" s="75"/>
      <c r="N864" s="75"/>
      <c r="O864" s="75"/>
    </row>
    <row r="865" spans="2:15">
      <c r="B865" s="74"/>
      <c r="C865" s="75"/>
      <c r="D865" s="74"/>
      <c r="E865" s="74"/>
      <c r="F865" s="74"/>
      <c r="G865" s="76"/>
      <c r="H865" s="76"/>
      <c r="I865" s="76"/>
      <c r="J865" s="75"/>
      <c r="K865" s="75"/>
      <c r="L865" s="74"/>
      <c r="M865" s="75"/>
      <c r="N865" s="75"/>
      <c r="O865" s="75"/>
    </row>
    <row r="866" spans="2:15">
      <c r="B866" s="74"/>
      <c r="C866" s="75"/>
      <c r="D866" s="74"/>
      <c r="E866" s="74"/>
      <c r="F866" s="74"/>
      <c r="G866" s="76"/>
      <c r="H866" s="76"/>
      <c r="I866" s="76"/>
      <c r="J866" s="75"/>
      <c r="K866" s="75"/>
      <c r="L866" s="74"/>
      <c r="M866" s="75"/>
      <c r="N866" s="75"/>
      <c r="O866" s="75"/>
    </row>
    <row r="867" spans="2:15">
      <c r="B867" s="74"/>
      <c r="C867" s="75"/>
      <c r="D867" s="74"/>
      <c r="E867" s="74"/>
      <c r="F867" s="74"/>
      <c r="G867" s="76"/>
      <c r="H867" s="76"/>
      <c r="I867" s="76"/>
      <c r="J867" s="75"/>
      <c r="K867" s="75"/>
      <c r="L867" s="74"/>
      <c r="M867" s="75"/>
      <c r="N867" s="75"/>
      <c r="O867" s="75"/>
    </row>
    <row r="868" spans="2:15">
      <c r="B868" s="74"/>
      <c r="C868" s="75"/>
      <c r="D868" s="74"/>
      <c r="E868" s="74"/>
      <c r="F868" s="74"/>
      <c r="G868" s="76"/>
      <c r="H868" s="76"/>
      <c r="I868" s="76"/>
      <c r="J868" s="75"/>
      <c r="K868" s="75"/>
      <c r="L868" s="74"/>
      <c r="M868" s="75"/>
      <c r="N868" s="75"/>
      <c r="O868" s="75"/>
    </row>
    <row r="869" spans="2:15">
      <c r="B869" s="74"/>
      <c r="C869" s="75"/>
      <c r="D869" s="74"/>
      <c r="E869" s="74"/>
      <c r="F869" s="74"/>
      <c r="G869" s="76"/>
      <c r="H869" s="76"/>
      <c r="I869" s="76"/>
      <c r="J869" s="75"/>
      <c r="K869" s="75"/>
      <c r="L869" s="74"/>
      <c r="M869" s="75"/>
      <c r="N869" s="75"/>
      <c r="O869" s="75"/>
    </row>
    <row r="870" spans="2:15">
      <c r="B870" s="74"/>
      <c r="C870" s="75"/>
      <c r="D870" s="74"/>
      <c r="E870" s="74"/>
      <c r="F870" s="74"/>
      <c r="G870" s="76"/>
      <c r="H870" s="76"/>
      <c r="I870" s="76"/>
      <c r="J870" s="75"/>
      <c r="K870" s="75"/>
      <c r="L870" s="74"/>
      <c r="M870" s="75"/>
      <c r="N870" s="75"/>
      <c r="O870" s="75"/>
    </row>
    <row r="871" spans="2:15">
      <c r="B871" s="74"/>
      <c r="C871" s="75"/>
      <c r="D871" s="74"/>
      <c r="E871" s="74"/>
      <c r="F871" s="74"/>
      <c r="G871" s="76"/>
      <c r="H871" s="76"/>
      <c r="I871" s="76"/>
      <c r="J871" s="75"/>
      <c r="K871" s="75"/>
      <c r="L871" s="74"/>
      <c r="M871" s="75"/>
      <c r="N871" s="75"/>
      <c r="O871" s="75"/>
    </row>
    <row r="872" spans="2:15">
      <c r="B872" s="74"/>
      <c r="C872" s="75"/>
      <c r="D872" s="74"/>
      <c r="E872" s="74"/>
      <c r="F872" s="74"/>
      <c r="G872" s="76"/>
      <c r="H872" s="76"/>
      <c r="I872" s="76"/>
      <c r="J872" s="75"/>
      <c r="K872" s="75"/>
      <c r="L872" s="74"/>
      <c r="M872" s="75"/>
      <c r="N872" s="75"/>
      <c r="O872" s="75"/>
    </row>
    <row r="873" spans="2:15">
      <c r="B873" s="74"/>
      <c r="C873" s="75"/>
      <c r="D873" s="74"/>
      <c r="E873" s="74"/>
      <c r="F873" s="74"/>
      <c r="G873" s="76"/>
      <c r="H873" s="76"/>
      <c r="I873" s="76"/>
      <c r="J873" s="75"/>
      <c r="K873" s="75"/>
      <c r="L873" s="74"/>
      <c r="M873" s="75"/>
      <c r="N873" s="75"/>
      <c r="O873" s="75"/>
    </row>
    <row r="874" spans="2:15">
      <c r="B874" s="74"/>
      <c r="C874" s="75"/>
      <c r="D874" s="74"/>
      <c r="E874" s="74"/>
      <c r="F874" s="74"/>
      <c r="G874" s="76"/>
      <c r="H874" s="76"/>
      <c r="I874" s="76"/>
      <c r="J874" s="75"/>
      <c r="K874" s="75"/>
      <c r="L874" s="74"/>
      <c r="M874" s="75"/>
      <c r="N874" s="75"/>
      <c r="O874" s="75"/>
    </row>
    <row r="875" spans="2:15">
      <c r="B875" s="74"/>
      <c r="C875" s="75"/>
      <c r="D875" s="74"/>
      <c r="E875" s="74"/>
      <c r="F875" s="74"/>
      <c r="G875" s="76"/>
      <c r="H875" s="76"/>
      <c r="I875" s="76"/>
      <c r="J875" s="75"/>
      <c r="K875" s="75"/>
      <c r="L875" s="74"/>
      <c r="M875" s="75"/>
      <c r="N875" s="75"/>
      <c r="O875" s="75"/>
    </row>
    <row r="876" spans="2:15">
      <c r="B876" s="74"/>
      <c r="C876" s="75"/>
      <c r="D876" s="74"/>
      <c r="E876" s="74"/>
      <c r="F876" s="74"/>
      <c r="G876" s="76"/>
      <c r="H876" s="76"/>
      <c r="I876" s="76"/>
      <c r="J876" s="75"/>
      <c r="K876" s="75"/>
      <c r="L876" s="74"/>
      <c r="M876" s="75"/>
      <c r="N876" s="75"/>
      <c r="O876" s="75"/>
    </row>
    <row r="877" spans="2:15">
      <c r="B877" s="74"/>
      <c r="C877" s="75"/>
      <c r="D877" s="74"/>
      <c r="E877" s="74"/>
      <c r="F877" s="74"/>
      <c r="G877" s="76"/>
      <c r="H877" s="76"/>
      <c r="I877" s="76"/>
      <c r="J877" s="75"/>
      <c r="K877" s="75"/>
      <c r="L877" s="74"/>
      <c r="M877" s="75"/>
      <c r="N877" s="75"/>
      <c r="O877" s="75"/>
    </row>
    <row r="878" spans="2:15">
      <c r="B878" s="74"/>
      <c r="C878" s="75"/>
      <c r="D878" s="74"/>
      <c r="E878" s="74"/>
      <c r="F878" s="74"/>
      <c r="G878" s="76"/>
      <c r="H878" s="76"/>
      <c r="I878" s="76"/>
      <c r="J878" s="75"/>
      <c r="K878" s="75"/>
      <c r="L878" s="74"/>
      <c r="M878" s="75"/>
      <c r="N878" s="75"/>
      <c r="O878" s="75"/>
    </row>
    <row r="879" spans="2:15">
      <c r="B879" s="74"/>
      <c r="C879" s="75"/>
      <c r="D879" s="74"/>
      <c r="E879" s="74"/>
      <c r="F879" s="74"/>
      <c r="G879" s="76"/>
      <c r="H879" s="76"/>
      <c r="I879" s="76"/>
      <c r="J879" s="75"/>
      <c r="K879" s="75"/>
      <c r="L879" s="74"/>
      <c r="M879" s="75"/>
      <c r="N879" s="75"/>
      <c r="O879" s="75"/>
    </row>
    <row r="880" spans="2:15">
      <c r="B880" s="74"/>
      <c r="C880" s="75"/>
      <c r="D880" s="74"/>
      <c r="E880" s="74"/>
      <c r="F880" s="74"/>
      <c r="G880" s="76"/>
      <c r="H880" s="76"/>
      <c r="I880" s="76"/>
      <c r="J880" s="75"/>
      <c r="K880" s="75"/>
      <c r="L880" s="74"/>
      <c r="M880" s="75"/>
      <c r="N880" s="75"/>
      <c r="O880" s="75"/>
    </row>
    <row r="881" spans="2:15">
      <c r="B881" s="74"/>
      <c r="C881" s="75"/>
      <c r="D881" s="74"/>
      <c r="E881" s="74"/>
      <c r="F881" s="74"/>
      <c r="G881" s="76"/>
      <c r="H881" s="76"/>
      <c r="I881" s="76"/>
      <c r="J881" s="75"/>
      <c r="K881" s="75"/>
      <c r="L881" s="74"/>
      <c r="M881" s="75"/>
      <c r="N881" s="75"/>
      <c r="O881" s="75"/>
    </row>
    <row r="882" spans="2:15">
      <c r="B882" s="74"/>
      <c r="C882" s="75"/>
      <c r="D882" s="74"/>
      <c r="E882" s="74"/>
      <c r="F882" s="74"/>
      <c r="G882" s="76"/>
      <c r="H882" s="76"/>
      <c r="I882" s="76"/>
      <c r="J882" s="75"/>
      <c r="K882" s="75"/>
      <c r="L882" s="74"/>
      <c r="M882" s="75"/>
      <c r="N882" s="75"/>
      <c r="O882" s="75"/>
    </row>
    <row r="883" spans="2:15">
      <c r="B883" s="74"/>
      <c r="C883" s="75"/>
      <c r="D883" s="74"/>
      <c r="E883" s="74"/>
      <c r="F883" s="74"/>
      <c r="G883" s="76"/>
      <c r="H883" s="76"/>
      <c r="I883" s="76"/>
      <c r="J883" s="75"/>
      <c r="K883" s="75"/>
      <c r="L883" s="74"/>
      <c r="M883" s="75"/>
      <c r="N883" s="75"/>
      <c r="O883" s="75"/>
    </row>
    <row r="884" spans="2:15">
      <c r="B884" s="74"/>
      <c r="C884" s="75"/>
      <c r="D884" s="74"/>
      <c r="E884" s="74"/>
      <c r="F884" s="74"/>
      <c r="G884" s="76"/>
      <c r="H884" s="76"/>
      <c r="I884" s="76"/>
      <c r="J884" s="75"/>
      <c r="K884" s="75"/>
      <c r="L884" s="74"/>
      <c r="M884" s="75"/>
      <c r="N884" s="75"/>
      <c r="O884" s="75"/>
    </row>
    <row r="885" spans="2:15">
      <c r="B885" s="74"/>
      <c r="C885" s="75"/>
      <c r="D885" s="74"/>
      <c r="E885" s="74"/>
      <c r="F885" s="74"/>
      <c r="G885" s="76"/>
      <c r="H885" s="76"/>
      <c r="I885" s="76"/>
      <c r="J885" s="75"/>
      <c r="K885" s="75"/>
      <c r="L885" s="74"/>
      <c r="M885" s="75"/>
      <c r="N885" s="75"/>
      <c r="O885" s="75"/>
    </row>
    <row r="886" spans="2:15">
      <c r="B886" s="74"/>
      <c r="C886" s="75"/>
      <c r="D886" s="74"/>
      <c r="E886" s="74"/>
      <c r="F886" s="74"/>
      <c r="G886" s="76"/>
      <c r="H886" s="76"/>
      <c r="I886" s="76"/>
      <c r="J886" s="75"/>
      <c r="K886" s="75"/>
      <c r="L886" s="74"/>
      <c r="M886" s="75"/>
      <c r="N886" s="75"/>
      <c r="O886" s="75"/>
    </row>
    <row r="887" spans="2:15">
      <c r="B887" s="74"/>
      <c r="C887" s="75"/>
      <c r="D887" s="74"/>
      <c r="E887" s="74"/>
      <c r="F887" s="74"/>
      <c r="G887" s="76"/>
      <c r="H887" s="76"/>
      <c r="I887" s="76"/>
      <c r="J887" s="75"/>
      <c r="K887" s="75"/>
      <c r="L887" s="74"/>
      <c r="M887" s="75"/>
      <c r="N887" s="75"/>
      <c r="O887" s="75"/>
    </row>
    <row r="888" spans="2:15">
      <c r="B888" s="74"/>
      <c r="C888" s="75"/>
      <c r="D888" s="74"/>
      <c r="E888" s="74"/>
      <c r="F888" s="74"/>
      <c r="G888" s="76"/>
      <c r="H888" s="76"/>
      <c r="I888" s="76"/>
      <c r="J888" s="75"/>
      <c r="K888" s="75"/>
      <c r="L888" s="74"/>
      <c r="M888" s="75"/>
      <c r="N888" s="75"/>
      <c r="O888" s="75"/>
    </row>
    <row r="889" spans="2:15">
      <c r="B889" s="74"/>
      <c r="C889" s="75"/>
      <c r="D889" s="74"/>
      <c r="E889" s="74"/>
      <c r="F889" s="74"/>
      <c r="G889" s="76"/>
      <c r="H889" s="76"/>
      <c r="I889" s="76"/>
      <c r="J889" s="75"/>
      <c r="K889" s="75"/>
      <c r="L889" s="74"/>
      <c r="M889" s="75"/>
      <c r="N889" s="75"/>
      <c r="O889" s="75"/>
    </row>
    <row r="890" spans="2:15">
      <c r="B890" s="74"/>
      <c r="C890" s="75"/>
      <c r="D890" s="74"/>
      <c r="E890" s="74"/>
      <c r="F890" s="74"/>
      <c r="G890" s="76"/>
      <c r="H890" s="76"/>
      <c r="I890" s="76"/>
      <c r="J890" s="75"/>
      <c r="K890" s="75"/>
      <c r="L890" s="74"/>
      <c r="M890" s="75"/>
      <c r="N890" s="75"/>
      <c r="O890" s="75"/>
    </row>
    <row r="891" spans="2:15">
      <c r="B891" s="74"/>
      <c r="C891" s="75"/>
      <c r="D891" s="74"/>
      <c r="E891" s="74"/>
      <c r="F891" s="74"/>
      <c r="G891" s="76"/>
      <c r="H891" s="76"/>
      <c r="I891" s="76"/>
      <c r="J891" s="75"/>
      <c r="K891" s="75"/>
      <c r="L891" s="74"/>
      <c r="M891" s="75"/>
      <c r="N891" s="75"/>
      <c r="O891" s="75"/>
    </row>
    <row r="892" spans="2:15">
      <c r="B892" s="74"/>
      <c r="C892" s="75"/>
      <c r="D892" s="74"/>
      <c r="E892" s="74"/>
      <c r="F892" s="74"/>
      <c r="G892" s="76"/>
      <c r="H892" s="76"/>
      <c r="I892" s="76"/>
      <c r="J892" s="75"/>
      <c r="K892" s="75"/>
      <c r="L892" s="74"/>
      <c r="M892" s="75"/>
      <c r="N892" s="75"/>
      <c r="O892" s="75"/>
    </row>
    <row r="893" spans="2:15">
      <c r="B893" s="74"/>
      <c r="C893" s="75"/>
      <c r="D893" s="74"/>
      <c r="E893" s="74"/>
      <c r="F893" s="74"/>
      <c r="G893" s="76"/>
      <c r="H893" s="76"/>
      <c r="I893" s="76"/>
      <c r="J893" s="75"/>
      <c r="K893" s="75"/>
      <c r="L893" s="74"/>
      <c r="M893" s="75"/>
      <c r="N893" s="75"/>
      <c r="O893" s="75"/>
    </row>
    <row r="894" spans="2:15">
      <c r="B894" s="74"/>
      <c r="C894" s="75"/>
      <c r="D894" s="74"/>
      <c r="E894" s="74"/>
      <c r="F894" s="74"/>
      <c r="G894" s="76"/>
      <c r="H894" s="76"/>
      <c r="I894" s="76"/>
      <c r="J894" s="75"/>
      <c r="K894" s="75"/>
      <c r="L894" s="74"/>
      <c r="M894" s="75"/>
      <c r="N894" s="75"/>
      <c r="O894" s="75"/>
    </row>
    <row r="895" spans="2:15">
      <c r="B895" s="74"/>
      <c r="C895" s="75"/>
      <c r="D895" s="74"/>
      <c r="E895" s="74"/>
      <c r="F895" s="74"/>
      <c r="G895" s="76"/>
      <c r="H895" s="76"/>
      <c r="I895" s="76"/>
      <c r="J895" s="75"/>
      <c r="K895" s="75"/>
      <c r="L895" s="74"/>
      <c r="M895" s="75"/>
      <c r="N895" s="75"/>
      <c r="O895" s="75"/>
    </row>
    <row r="896" spans="2:15">
      <c r="B896" s="74"/>
      <c r="C896" s="75"/>
      <c r="D896" s="74"/>
      <c r="E896" s="74"/>
      <c r="F896" s="74"/>
      <c r="G896" s="76"/>
      <c r="H896" s="76"/>
      <c r="I896" s="76"/>
      <c r="J896" s="75"/>
      <c r="K896" s="75"/>
      <c r="L896" s="74"/>
      <c r="M896" s="75"/>
      <c r="N896" s="75"/>
      <c r="O896" s="75"/>
    </row>
    <row r="897" spans="2:15">
      <c r="B897" s="74"/>
      <c r="C897" s="75"/>
      <c r="D897" s="74"/>
      <c r="E897" s="74"/>
      <c r="F897" s="74"/>
      <c r="G897" s="76"/>
      <c r="H897" s="76"/>
      <c r="I897" s="76"/>
      <c r="J897" s="75"/>
      <c r="K897" s="75"/>
      <c r="L897" s="74"/>
      <c r="M897" s="75"/>
      <c r="N897" s="75"/>
      <c r="O897" s="75"/>
    </row>
    <row r="898" spans="2:15">
      <c r="B898" s="74"/>
      <c r="C898" s="75"/>
      <c r="D898" s="74"/>
      <c r="E898" s="74"/>
      <c r="F898" s="74"/>
      <c r="G898" s="76"/>
      <c r="H898" s="76"/>
      <c r="I898" s="76"/>
      <c r="J898" s="75"/>
      <c r="K898" s="75"/>
      <c r="L898" s="74"/>
      <c r="M898" s="75"/>
      <c r="N898" s="75"/>
      <c r="O898" s="75"/>
    </row>
    <row r="899" spans="2:15">
      <c r="B899" s="74"/>
      <c r="C899" s="75"/>
      <c r="D899" s="74"/>
      <c r="E899" s="74"/>
      <c r="F899" s="74"/>
      <c r="G899" s="76"/>
      <c r="H899" s="76"/>
      <c r="I899" s="76"/>
      <c r="J899" s="75"/>
      <c r="K899" s="75"/>
      <c r="L899" s="74"/>
      <c r="M899" s="75"/>
      <c r="N899" s="75"/>
      <c r="O899" s="75"/>
    </row>
    <row r="900" spans="2:15">
      <c r="B900" s="74"/>
      <c r="C900" s="75"/>
      <c r="D900" s="74"/>
      <c r="E900" s="74"/>
      <c r="F900" s="74"/>
      <c r="G900" s="76"/>
      <c r="H900" s="76"/>
      <c r="I900" s="76"/>
      <c r="J900" s="75"/>
      <c r="K900" s="75"/>
      <c r="L900" s="74"/>
      <c r="M900" s="75"/>
      <c r="N900" s="75"/>
      <c r="O900" s="75"/>
    </row>
    <row r="901" spans="2:15">
      <c r="B901" s="74"/>
      <c r="C901" s="75"/>
      <c r="D901" s="74"/>
      <c r="E901" s="74"/>
      <c r="F901" s="74"/>
      <c r="G901" s="76"/>
      <c r="H901" s="76"/>
      <c r="I901" s="76"/>
      <c r="J901" s="75"/>
      <c r="K901" s="75"/>
      <c r="L901" s="74"/>
      <c r="M901" s="75"/>
      <c r="N901" s="75"/>
      <c r="O901" s="75"/>
    </row>
    <row r="902" spans="2:15">
      <c r="B902" s="74"/>
      <c r="C902" s="75"/>
      <c r="D902" s="74"/>
      <c r="E902" s="74"/>
      <c r="F902" s="74"/>
      <c r="G902" s="76"/>
      <c r="H902" s="76"/>
      <c r="I902" s="76"/>
      <c r="J902" s="75"/>
      <c r="K902" s="75"/>
      <c r="L902" s="74"/>
      <c r="M902" s="75"/>
      <c r="N902" s="75"/>
      <c r="O902" s="75"/>
    </row>
    <row r="903" spans="2:15">
      <c r="B903" s="74"/>
      <c r="C903" s="75"/>
      <c r="D903" s="74"/>
      <c r="E903" s="74"/>
      <c r="F903" s="74"/>
      <c r="G903" s="76"/>
      <c r="H903" s="76"/>
      <c r="I903" s="76"/>
      <c r="J903" s="75"/>
      <c r="K903" s="75"/>
      <c r="L903" s="74"/>
      <c r="M903" s="75"/>
      <c r="N903" s="75"/>
      <c r="O903" s="75"/>
    </row>
    <row r="904" spans="2:15">
      <c r="B904" s="74"/>
      <c r="C904" s="75"/>
      <c r="D904" s="74"/>
      <c r="E904" s="74"/>
      <c r="F904" s="74"/>
      <c r="G904" s="76"/>
      <c r="H904" s="76"/>
      <c r="I904" s="76"/>
      <c r="J904" s="75"/>
      <c r="K904" s="75"/>
      <c r="L904" s="74"/>
      <c r="M904" s="75"/>
      <c r="N904" s="75"/>
      <c r="O904" s="75"/>
    </row>
    <row r="905" spans="2:15">
      <c r="B905" s="74"/>
      <c r="C905" s="75"/>
      <c r="D905" s="74"/>
      <c r="E905" s="74"/>
      <c r="F905" s="74"/>
      <c r="G905" s="76"/>
      <c r="H905" s="76"/>
      <c r="I905" s="76"/>
      <c r="J905" s="75"/>
      <c r="K905" s="75"/>
      <c r="L905" s="74"/>
      <c r="M905" s="75"/>
      <c r="N905" s="75"/>
      <c r="O905" s="75"/>
    </row>
    <row r="906" spans="2:15">
      <c r="B906" s="74"/>
      <c r="C906" s="75"/>
      <c r="D906" s="74"/>
      <c r="E906" s="74"/>
      <c r="F906" s="74"/>
      <c r="G906" s="76"/>
      <c r="H906" s="76"/>
      <c r="I906" s="76"/>
      <c r="J906" s="75"/>
      <c r="K906" s="75"/>
      <c r="L906" s="74"/>
      <c r="M906" s="75"/>
      <c r="N906" s="75"/>
      <c r="O906" s="75"/>
    </row>
    <row r="907" spans="2:15">
      <c r="B907" s="74"/>
      <c r="C907" s="75"/>
      <c r="D907" s="74"/>
      <c r="E907" s="74"/>
      <c r="F907" s="74"/>
      <c r="G907" s="76"/>
      <c r="H907" s="76"/>
      <c r="I907" s="76"/>
      <c r="J907" s="75"/>
      <c r="K907" s="75"/>
      <c r="L907" s="74"/>
      <c r="M907" s="75"/>
      <c r="N907" s="75"/>
      <c r="O907" s="75"/>
    </row>
    <row r="908" spans="2:15">
      <c r="B908" s="74"/>
      <c r="C908" s="75"/>
      <c r="D908" s="74"/>
      <c r="E908" s="74"/>
      <c r="F908" s="74"/>
      <c r="G908" s="76"/>
      <c r="H908" s="76"/>
      <c r="I908" s="76"/>
      <c r="J908" s="75"/>
      <c r="K908" s="75"/>
      <c r="L908" s="74"/>
      <c r="M908" s="75"/>
      <c r="N908" s="75"/>
      <c r="O908" s="75"/>
    </row>
    <row r="909" spans="2:15">
      <c r="B909" s="74"/>
      <c r="C909" s="75"/>
      <c r="D909" s="74"/>
      <c r="E909" s="74"/>
      <c r="F909" s="74"/>
      <c r="G909" s="76"/>
      <c r="H909" s="76"/>
      <c r="I909" s="76"/>
      <c r="J909" s="75"/>
      <c r="K909" s="75"/>
      <c r="L909" s="74"/>
      <c r="M909" s="75"/>
      <c r="N909" s="75"/>
      <c r="O909" s="75"/>
    </row>
    <row r="910" spans="2:15">
      <c r="B910" s="74"/>
      <c r="C910" s="75"/>
      <c r="D910" s="74"/>
      <c r="E910" s="74"/>
      <c r="F910" s="74"/>
      <c r="G910" s="76"/>
      <c r="H910" s="76"/>
      <c r="I910" s="76"/>
      <c r="J910" s="75"/>
      <c r="K910" s="75"/>
      <c r="L910" s="74"/>
      <c r="M910" s="75"/>
      <c r="N910" s="75"/>
      <c r="O910" s="75"/>
    </row>
    <row r="911" spans="2:15">
      <c r="B911" s="74"/>
      <c r="C911" s="75"/>
      <c r="D911" s="74"/>
      <c r="E911" s="74"/>
      <c r="F911" s="74"/>
      <c r="G911" s="76"/>
      <c r="H911" s="76"/>
      <c r="I911" s="76"/>
      <c r="J911" s="75"/>
      <c r="K911" s="75"/>
      <c r="L911" s="74"/>
      <c r="M911" s="75"/>
      <c r="N911" s="75"/>
      <c r="O911" s="75"/>
    </row>
    <row r="912" spans="2:15">
      <c r="B912" s="74"/>
      <c r="C912" s="75"/>
      <c r="D912" s="74"/>
      <c r="E912" s="74"/>
      <c r="F912" s="74"/>
      <c r="G912" s="76"/>
      <c r="H912" s="76"/>
      <c r="I912" s="76"/>
      <c r="J912" s="75"/>
      <c r="K912" s="75"/>
      <c r="L912" s="74"/>
      <c r="M912" s="75"/>
      <c r="N912" s="75"/>
      <c r="O912" s="75"/>
    </row>
    <row r="913" spans="2:15">
      <c r="B913" s="74"/>
      <c r="C913" s="75"/>
      <c r="D913" s="74"/>
      <c r="E913" s="74"/>
      <c r="F913" s="74"/>
      <c r="G913" s="76"/>
      <c r="H913" s="76"/>
      <c r="I913" s="76"/>
      <c r="J913" s="75"/>
      <c r="K913" s="75"/>
      <c r="L913" s="74"/>
      <c r="M913" s="75"/>
      <c r="N913" s="75"/>
      <c r="O913" s="75"/>
    </row>
    <row r="914" spans="2:15">
      <c r="B914" s="74"/>
      <c r="C914" s="75"/>
      <c r="D914" s="74"/>
      <c r="E914" s="74"/>
      <c r="F914" s="74"/>
      <c r="G914" s="76"/>
      <c r="H914" s="76"/>
      <c r="I914" s="76"/>
      <c r="J914" s="75"/>
      <c r="K914" s="75"/>
      <c r="L914" s="74"/>
      <c r="M914" s="75"/>
      <c r="N914" s="75"/>
      <c r="O914" s="75"/>
    </row>
    <row r="915" spans="2:15">
      <c r="B915" s="74"/>
      <c r="C915" s="75"/>
      <c r="D915" s="74"/>
      <c r="E915" s="74"/>
      <c r="F915" s="74"/>
      <c r="G915" s="76"/>
      <c r="H915" s="76"/>
      <c r="I915" s="76"/>
      <c r="J915" s="75"/>
      <c r="K915" s="75"/>
      <c r="L915" s="74"/>
      <c r="M915" s="75"/>
      <c r="N915" s="75"/>
      <c r="O915" s="75"/>
    </row>
    <row r="916" spans="2:15">
      <c r="B916" s="74"/>
      <c r="C916" s="75"/>
      <c r="D916" s="74"/>
      <c r="E916" s="74"/>
      <c r="F916" s="74"/>
      <c r="G916" s="76"/>
      <c r="H916" s="76"/>
      <c r="I916" s="76"/>
      <c r="J916" s="75"/>
      <c r="K916" s="75"/>
      <c r="L916" s="74"/>
      <c r="M916" s="75"/>
      <c r="N916" s="75"/>
      <c r="O916" s="75"/>
    </row>
    <row r="917" spans="2:15">
      <c r="B917" s="74"/>
      <c r="C917" s="75"/>
      <c r="D917" s="74"/>
      <c r="E917" s="74"/>
      <c r="F917" s="74"/>
      <c r="G917" s="76"/>
      <c r="H917" s="76"/>
      <c r="I917" s="76"/>
      <c r="J917" s="75"/>
      <c r="K917" s="75"/>
      <c r="L917" s="74"/>
      <c r="M917" s="75"/>
      <c r="N917" s="75"/>
      <c r="O917" s="75"/>
    </row>
    <row r="918" spans="2:15">
      <c r="B918" s="74"/>
      <c r="C918" s="75"/>
      <c r="D918" s="74"/>
      <c r="E918" s="74"/>
      <c r="F918" s="74"/>
      <c r="G918" s="76"/>
      <c r="H918" s="76"/>
      <c r="I918" s="76"/>
      <c r="J918" s="75"/>
      <c r="K918" s="75"/>
      <c r="L918" s="74"/>
      <c r="M918" s="75"/>
      <c r="N918" s="75"/>
      <c r="O918" s="75"/>
    </row>
    <row r="919" spans="2:15">
      <c r="B919" s="74"/>
      <c r="C919" s="75"/>
      <c r="D919" s="74"/>
      <c r="E919" s="74"/>
      <c r="F919" s="74"/>
      <c r="G919" s="76"/>
      <c r="H919" s="76"/>
      <c r="I919" s="76"/>
      <c r="J919" s="75"/>
      <c r="K919" s="75"/>
      <c r="L919" s="74"/>
      <c r="M919" s="75"/>
      <c r="N919" s="75"/>
      <c r="O919" s="75"/>
    </row>
    <row r="920" spans="2:15">
      <c r="B920" s="74"/>
      <c r="C920" s="75"/>
      <c r="D920" s="74"/>
      <c r="E920" s="74"/>
      <c r="F920" s="74"/>
      <c r="G920" s="76"/>
      <c r="H920" s="76"/>
      <c r="I920" s="76"/>
      <c r="J920" s="75"/>
      <c r="K920" s="75"/>
      <c r="L920" s="74"/>
      <c r="M920" s="75"/>
      <c r="N920" s="75"/>
      <c r="O920" s="75"/>
    </row>
    <row r="921" spans="2:15">
      <c r="B921" s="74"/>
      <c r="C921" s="75"/>
      <c r="D921" s="74"/>
      <c r="E921" s="74"/>
      <c r="F921" s="74"/>
      <c r="G921" s="76"/>
      <c r="H921" s="76"/>
      <c r="I921" s="76"/>
      <c r="J921" s="75"/>
      <c r="K921" s="75"/>
      <c r="L921" s="74"/>
      <c r="M921" s="75"/>
      <c r="N921" s="75"/>
      <c r="O921" s="75"/>
    </row>
    <row r="922" spans="2:15">
      <c r="B922" s="74"/>
      <c r="C922" s="75"/>
      <c r="D922" s="74"/>
      <c r="E922" s="74"/>
      <c r="F922" s="74"/>
      <c r="G922" s="76"/>
      <c r="H922" s="76"/>
      <c r="I922" s="76"/>
      <c r="J922" s="75"/>
      <c r="K922" s="75"/>
      <c r="L922" s="74"/>
      <c r="M922" s="75"/>
      <c r="N922" s="75"/>
      <c r="O922" s="75"/>
    </row>
    <row r="923" spans="2:15">
      <c r="B923" s="74"/>
      <c r="C923" s="75"/>
      <c r="D923" s="74"/>
      <c r="E923" s="74"/>
      <c r="F923" s="74"/>
      <c r="G923" s="76"/>
      <c r="H923" s="76"/>
      <c r="I923" s="76"/>
      <c r="J923" s="75"/>
      <c r="K923" s="75"/>
      <c r="L923" s="74"/>
      <c r="M923" s="75"/>
      <c r="N923" s="75"/>
      <c r="O923" s="75"/>
    </row>
    <row r="924" spans="2:15">
      <c r="B924" s="74"/>
      <c r="C924" s="75"/>
      <c r="D924" s="74"/>
      <c r="E924" s="74"/>
      <c r="F924" s="74"/>
      <c r="G924" s="76"/>
      <c r="H924" s="76"/>
      <c r="I924" s="76"/>
      <c r="J924" s="75"/>
      <c r="K924" s="75"/>
      <c r="L924" s="74"/>
      <c r="M924" s="75"/>
      <c r="N924" s="75"/>
      <c r="O924" s="75"/>
    </row>
    <row r="925" spans="2:15">
      <c r="B925" s="74"/>
      <c r="C925" s="75"/>
      <c r="D925" s="74"/>
      <c r="E925" s="74"/>
      <c r="F925" s="74"/>
      <c r="G925" s="76"/>
      <c r="H925" s="76"/>
      <c r="I925" s="76"/>
      <c r="J925" s="75"/>
      <c r="K925" s="75"/>
      <c r="L925" s="74"/>
      <c r="M925" s="75"/>
      <c r="N925" s="75"/>
      <c r="O925" s="75"/>
    </row>
    <row r="926" spans="2:15">
      <c r="B926" s="74"/>
      <c r="C926" s="75"/>
      <c r="D926" s="74"/>
      <c r="E926" s="74"/>
      <c r="F926" s="74"/>
      <c r="G926" s="76"/>
      <c r="H926" s="76"/>
      <c r="I926" s="76"/>
      <c r="J926" s="75"/>
      <c r="K926" s="75"/>
      <c r="L926" s="74"/>
      <c r="M926" s="75"/>
      <c r="N926" s="75"/>
      <c r="O926" s="75"/>
    </row>
    <row r="927" spans="2:15">
      <c r="B927" s="74"/>
      <c r="C927" s="75"/>
      <c r="D927" s="74"/>
      <c r="E927" s="74"/>
      <c r="F927" s="74"/>
      <c r="G927" s="76"/>
      <c r="H927" s="76"/>
      <c r="I927" s="76"/>
      <c r="J927" s="75"/>
      <c r="K927" s="75"/>
      <c r="L927" s="74"/>
      <c r="M927" s="75"/>
      <c r="N927" s="75"/>
      <c r="O927" s="75"/>
    </row>
    <row r="928" spans="2:15">
      <c r="B928" s="74"/>
      <c r="C928" s="75"/>
      <c r="D928" s="74"/>
      <c r="E928" s="74"/>
      <c r="F928" s="74"/>
      <c r="G928" s="76"/>
      <c r="H928" s="76"/>
      <c r="I928" s="76"/>
      <c r="J928" s="75"/>
      <c r="K928" s="75"/>
      <c r="L928" s="74"/>
      <c r="M928" s="75"/>
      <c r="N928" s="75"/>
      <c r="O928" s="75"/>
    </row>
    <row r="929" spans="2:15">
      <c r="B929" s="74"/>
      <c r="C929" s="75"/>
      <c r="D929" s="74"/>
      <c r="E929" s="74"/>
      <c r="F929" s="74"/>
      <c r="G929" s="76"/>
      <c r="H929" s="76"/>
      <c r="I929" s="76"/>
      <c r="J929" s="75"/>
      <c r="K929" s="75"/>
      <c r="L929" s="74"/>
      <c r="M929" s="75"/>
      <c r="N929" s="75"/>
      <c r="O929" s="75"/>
    </row>
    <row r="930" spans="2:15">
      <c r="B930" s="74"/>
      <c r="C930" s="75"/>
      <c r="D930" s="74"/>
      <c r="E930" s="74"/>
      <c r="F930" s="74"/>
      <c r="G930" s="76"/>
      <c r="H930" s="76"/>
      <c r="I930" s="76"/>
      <c r="J930" s="75"/>
      <c r="K930" s="75"/>
      <c r="L930" s="74"/>
      <c r="M930" s="75"/>
      <c r="N930" s="75"/>
      <c r="O930" s="75"/>
    </row>
    <row r="931" spans="2:15">
      <c r="B931" s="74"/>
      <c r="C931" s="75"/>
      <c r="D931" s="74"/>
      <c r="E931" s="74"/>
      <c r="F931" s="74"/>
      <c r="G931" s="76"/>
      <c r="H931" s="76"/>
      <c r="I931" s="76"/>
      <c r="J931" s="75"/>
      <c r="K931" s="75"/>
      <c r="L931" s="74"/>
      <c r="M931" s="75"/>
      <c r="N931" s="75"/>
      <c r="O931" s="75"/>
    </row>
    <row r="932" spans="2:15">
      <c r="B932" s="74"/>
      <c r="C932" s="75"/>
      <c r="D932" s="74"/>
      <c r="E932" s="74"/>
      <c r="F932" s="74"/>
      <c r="G932" s="76"/>
      <c r="H932" s="76"/>
      <c r="I932" s="76"/>
      <c r="J932" s="75"/>
      <c r="K932" s="75"/>
      <c r="L932" s="74"/>
      <c r="M932" s="75"/>
      <c r="N932" s="75"/>
      <c r="O932" s="75"/>
    </row>
    <row r="933" spans="2:15">
      <c r="B933" s="74"/>
      <c r="C933" s="75"/>
      <c r="D933" s="74"/>
      <c r="E933" s="74"/>
      <c r="F933" s="74"/>
      <c r="G933" s="76"/>
      <c r="H933" s="76"/>
      <c r="I933" s="76"/>
      <c r="J933" s="75"/>
      <c r="K933" s="75"/>
      <c r="L933" s="74"/>
      <c r="M933" s="75"/>
      <c r="N933" s="75"/>
      <c r="O933" s="75"/>
    </row>
    <row r="934" spans="2:15">
      <c r="B934" s="74"/>
      <c r="C934" s="75"/>
      <c r="D934" s="74"/>
      <c r="E934" s="74"/>
      <c r="F934" s="74"/>
      <c r="G934" s="76"/>
      <c r="H934" s="76"/>
      <c r="I934" s="76"/>
      <c r="J934" s="75"/>
      <c r="K934" s="75"/>
      <c r="L934" s="74"/>
      <c r="M934" s="75"/>
      <c r="N934" s="75"/>
      <c r="O934" s="75"/>
    </row>
  </sheetData>
  <sheetProtection selectLockedCells="1" selectUnlockedCells="1"/>
  <mergeCells count="29">
    <mergeCell ref="B9:G9"/>
    <mergeCell ref="I9:O9"/>
    <mergeCell ref="C10:G10"/>
    <mergeCell ref="J10:N10"/>
    <mergeCell ref="B6:H6"/>
    <mergeCell ref="J6:N6"/>
    <mergeCell ref="B7:F7"/>
    <mergeCell ref="B8:F8"/>
    <mergeCell ref="J8:N8"/>
    <mergeCell ref="C12:G12"/>
    <mergeCell ref="J12:N12"/>
    <mergeCell ref="C13:G13"/>
    <mergeCell ref="J13:N13"/>
    <mergeCell ref="C14:G14"/>
    <mergeCell ref="J14:N14"/>
    <mergeCell ref="C16:G16"/>
    <mergeCell ref="J16:N16"/>
    <mergeCell ref="C17:G17"/>
    <mergeCell ref="J17:N17"/>
    <mergeCell ref="C18:G18"/>
    <mergeCell ref="J18:N18"/>
    <mergeCell ref="C28:G28"/>
    <mergeCell ref="C29:G29"/>
    <mergeCell ref="B20:G20"/>
    <mergeCell ref="C21:G21"/>
    <mergeCell ref="C23:G23"/>
    <mergeCell ref="C24:G24"/>
    <mergeCell ref="C25:G25"/>
    <mergeCell ref="C27:G27"/>
  </mergeCells>
  <pageMargins left="0.24" right="0.34" top="0.4" bottom="0.8" header="0.3" footer="0.14000000000000001"/>
  <pageSetup paperSize="9" scale="61" fitToHeight="0" orientation="landscape" r:id="rId1"/>
  <headerFooter>
    <oddFooter>&amp;L&amp;"-,Italic"&amp;10External Relations Report - Digital
Printed &amp;D, &amp;T&amp;C&amp;10Page &amp;P of &amp;N&amp;R&amp;G</oddFoot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BE557-2C64-485D-B873-4793BC96D50F}">
  <sheetPr codeName="Sheet31">
    <tabColor theme="9" tint="0.79998168889431442"/>
  </sheetPr>
  <dimension ref="A1:AD894"/>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8.42578125" style="1" customWidth="1"/>
    <col min="3" max="3" width="18.42578125" style="3" customWidth="1"/>
    <col min="4" max="4" width="16.42578125" style="1" customWidth="1"/>
    <col min="5" max="5" width="18.42578125" style="88" customWidth="1"/>
    <col min="6" max="6" width="16.5703125" style="88" customWidth="1"/>
    <col min="7" max="7" width="18.85546875" style="3" customWidth="1"/>
    <col min="8" max="8" width="21.85546875" style="3" customWidth="1"/>
    <col min="9" max="9" width="20.42578125" style="1" customWidth="1"/>
    <col min="10" max="11" width="16.42578125" style="3" customWidth="1"/>
    <col min="12" max="19" width="14.42578125" style="3" customWidth="1"/>
    <col min="20" max="20" width="8.5703125" style="73"/>
    <col min="21" max="23" width="8.5703125" style="3"/>
    <col min="24" max="27" width="8.5703125" style="73"/>
    <col min="28" max="16384" width="8.5703125" style="3"/>
  </cols>
  <sheetData>
    <row r="1" spans="1:30" ht="39.950000000000003" customHeight="1">
      <c r="B1" s="103"/>
      <c r="C1" s="104"/>
      <c r="D1" s="105"/>
      <c r="E1" s="106"/>
      <c r="F1" s="105"/>
      <c r="G1" s="107"/>
      <c r="H1" s="107"/>
      <c r="I1" s="108"/>
      <c r="J1" s="109"/>
      <c r="K1" s="105"/>
      <c r="L1" s="105"/>
      <c r="M1" s="110"/>
      <c r="N1" s="110"/>
      <c r="O1" s="110"/>
      <c r="T1" s="3"/>
      <c r="X1" s="3"/>
      <c r="Y1" s="3"/>
      <c r="Z1"/>
      <c r="AB1" s="73"/>
      <c r="AC1" s="73"/>
    </row>
    <row r="2" spans="1:30" ht="30" customHeight="1">
      <c r="A2" s="111"/>
      <c r="B2" s="112"/>
      <c r="C2" s="113"/>
      <c r="D2" s="114"/>
      <c r="E2" s="114"/>
      <c r="F2" s="114"/>
      <c r="G2" s="115"/>
      <c r="H2" s="115"/>
      <c r="I2" s="115"/>
      <c r="J2" s="114"/>
      <c r="K2" s="114"/>
      <c r="L2" s="25"/>
      <c r="M2" s="25"/>
      <c r="N2" s="25"/>
      <c r="O2" s="25"/>
      <c r="P2" s="25"/>
      <c r="T2" s="3"/>
      <c r="X2" s="3"/>
      <c r="Y2" s="3"/>
      <c r="Z2"/>
      <c r="AB2" s="73"/>
      <c r="AC2" s="73"/>
    </row>
    <row r="3" spans="1:30" s="110" customFormat="1" ht="30" customHeight="1">
      <c r="A3" s="116"/>
      <c r="B3" s="117"/>
      <c r="C3" s="118"/>
      <c r="D3" s="119"/>
      <c r="E3" s="120"/>
      <c r="F3" s="119"/>
      <c r="G3" s="121"/>
      <c r="H3" s="121"/>
      <c r="I3" s="121"/>
      <c r="J3" s="119"/>
      <c r="K3" s="119"/>
      <c r="L3" s="116"/>
      <c r="M3" s="116"/>
      <c r="N3" s="116"/>
      <c r="O3" s="116"/>
      <c r="P3" s="116"/>
      <c r="AA3"/>
      <c r="AB3" s="122"/>
      <c r="AC3" s="122"/>
      <c r="AD3" s="122"/>
    </row>
    <row r="4" spans="1:30" ht="30" customHeight="1">
      <c r="A4" s="123"/>
      <c r="B4" s="123"/>
      <c r="C4" s="124"/>
      <c r="D4" s="124"/>
      <c r="E4" s="124"/>
      <c r="F4" s="124"/>
      <c r="G4" s="125"/>
      <c r="H4" s="125"/>
      <c r="I4" s="125"/>
      <c r="J4" s="126"/>
      <c r="K4" s="126"/>
      <c r="L4" s="124"/>
      <c r="M4" s="126"/>
      <c r="N4" s="126"/>
      <c r="O4" s="126"/>
      <c r="P4" s="123"/>
      <c r="T4" s="3"/>
      <c r="W4" s="73"/>
      <c r="X4" s="3"/>
      <c r="Y4" s="3"/>
      <c r="Z4" s="3"/>
      <c r="AB4" s="73"/>
      <c r="AC4" s="73"/>
      <c r="AD4" s="73"/>
    </row>
    <row r="5" spans="1:30" ht="17.25" customHeight="1">
      <c r="B5" s="3"/>
      <c r="C5" s="74"/>
      <c r="D5" s="74"/>
      <c r="E5" s="74"/>
      <c r="F5" s="74"/>
      <c r="G5" s="76"/>
      <c r="H5" s="76"/>
      <c r="I5" s="76"/>
      <c r="J5" s="75"/>
      <c r="K5" s="75"/>
      <c r="L5" s="74"/>
      <c r="M5" s="75"/>
      <c r="N5" s="75"/>
      <c r="O5" s="75"/>
      <c r="T5" s="3"/>
      <c r="W5" s="73"/>
      <c r="X5" s="3"/>
      <c r="Y5" s="3"/>
      <c r="Z5" s="3"/>
      <c r="AB5" s="73"/>
      <c r="AC5" s="73"/>
      <c r="AD5" s="73"/>
    </row>
    <row r="6" spans="1:30" ht="33" customHeight="1">
      <c r="B6" s="403" t="s">
        <v>1249</v>
      </c>
      <c r="C6" s="403"/>
      <c r="D6" s="403"/>
      <c r="E6" s="403"/>
      <c r="F6" s="403"/>
      <c r="G6" s="75"/>
      <c r="H6" s="75"/>
      <c r="I6" s="74"/>
      <c r="J6" s="75"/>
      <c r="K6" s="75"/>
      <c r="L6" s="75"/>
    </row>
    <row r="7" spans="1:30" ht="21.95" customHeight="1">
      <c r="B7" s="404" t="s">
        <v>1220</v>
      </c>
      <c r="C7" s="404"/>
      <c r="D7" s="404"/>
      <c r="E7" s="95"/>
      <c r="F7" s="76"/>
      <c r="G7" s="75"/>
      <c r="H7" s="75"/>
      <c r="I7" s="74"/>
      <c r="J7" s="75"/>
      <c r="K7" s="75"/>
      <c r="L7" s="75"/>
    </row>
    <row r="8" spans="1:30" ht="69.95" customHeight="1">
      <c r="B8" s="414">
        <v>2019</v>
      </c>
      <c r="C8" s="414"/>
      <c r="D8" s="414"/>
      <c r="E8" s="414"/>
      <c r="F8" s="414"/>
      <c r="G8" s="75"/>
      <c r="H8" s="75"/>
      <c r="I8" s="74"/>
      <c r="J8" s="75"/>
      <c r="K8" s="75"/>
      <c r="L8" s="75"/>
    </row>
    <row r="9" spans="1:30" ht="271.5" customHeight="1">
      <c r="B9" s="416" t="s">
        <v>1221</v>
      </c>
      <c r="C9" s="416"/>
      <c r="D9" s="416"/>
      <c r="E9" s="416"/>
      <c r="F9" s="416"/>
      <c r="G9" s="75"/>
      <c r="H9" s="75"/>
      <c r="I9" s="74"/>
      <c r="J9" s="75"/>
      <c r="K9" s="75"/>
      <c r="L9" s="75"/>
    </row>
    <row r="10" spans="1:30" ht="23.45" customHeight="1">
      <c r="B10" s="409"/>
      <c r="C10" s="409"/>
      <c r="D10" s="409"/>
      <c r="E10" s="409"/>
      <c r="F10" s="409"/>
      <c r="G10" s="75"/>
      <c r="H10" s="75"/>
      <c r="I10" s="74"/>
      <c r="J10" s="75"/>
      <c r="K10" s="75"/>
      <c r="L10" s="75"/>
    </row>
    <row r="11" spans="1:30" ht="23.45" customHeight="1">
      <c r="B11" s="429"/>
      <c r="C11" s="127" t="s">
        <v>1189</v>
      </c>
      <c r="D11" s="429"/>
      <c r="E11" s="127" t="s">
        <v>1189</v>
      </c>
      <c r="F11" s="429"/>
      <c r="G11" s="75"/>
      <c r="H11" s="75"/>
      <c r="I11" s="74"/>
      <c r="J11" s="75"/>
      <c r="K11" s="75"/>
      <c r="L11" s="75"/>
    </row>
    <row r="12" spans="1:30" ht="23.45" customHeight="1">
      <c r="B12" s="429"/>
      <c r="C12" s="219"/>
      <c r="D12" s="429"/>
      <c r="E12" s="219"/>
      <c r="F12" s="429"/>
      <c r="G12" s="75"/>
      <c r="H12" s="75"/>
      <c r="I12" s="74"/>
      <c r="J12" s="75"/>
      <c r="K12" s="75"/>
      <c r="L12" s="75"/>
    </row>
    <row r="13" spans="1:30" ht="23.45" customHeight="1">
      <c r="B13" s="130"/>
      <c r="C13" s="131" t="str">
        <f>IF(B13=0,"N/A",IF(D13=0,"N/A",(B13-D13)/D13))</f>
        <v>N/A</v>
      </c>
      <c r="D13" s="132"/>
      <c r="E13" s="131" t="str">
        <f>IF(B13=0,"N/A",IF(F13=0,"N/A",(B13-F13)/F13))</f>
        <v>N/A</v>
      </c>
      <c r="F13" s="132"/>
      <c r="G13" s="75"/>
      <c r="H13" s="75"/>
      <c r="I13" s="74"/>
      <c r="J13" s="75"/>
      <c r="K13" s="75"/>
      <c r="L13" s="75"/>
    </row>
    <row r="14" spans="1:30" ht="17.45" customHeight="1">
      <c r="B14" s="96"/>
      <c r="C14" s="96"/>
      <c r="D14" s="96"/>
      <c r="E14" s="77"/>
      <c r="F14" s="76"/>
      <c r="G14" s="75"/>
      <c r="H14" s="75"/>
      <c r="I14" s="74"/>
      <c r="J14" s="75"/>
      <c r="K14" s="75"/>
      <c r="L14" s="75"/>
    </row>
    <row r="15" spans="1:30" ht="24.95" customHeight="1">
      <c r="B15" s="412" t="s">
        <v>1250</v>
      </c>
      <c r="C15" s="412"/>
      <c r="D15" s="412"/>
      <c r="E15" s="75"/>
      <c r="F15" s="226"/>
      <c r="G15" s="226"/>
      <c r="H15" s="430"/>
      <c r="I15" s="430"/>
      <c r="J15" s="430"/>
      <c r="K15" s="430"/>
      <c r="R15" s="73"/>
      <c r="T15" s="3"/>
      <c r="V15" s="73"/>
      <c r="W15" s="73"/>
      <c r="Z15" s="3"/>
      <c r="AA15" s="3"/>
    </row>
    <row r="16" spans="1:30" ht="32.25" customHeight="1">
      <c r="B16" s="182" t="s">
        <v>1223</v>
      </c>
      <c r="C16" s="417" t="s">
        <v>1224</v>
      </c>
      <c r="D16" s="417"/>
      <c r="E16" s="417"/>
      <c r="F16" s="417"/>
      <c r="G16" s="170" t="s">
        <v>1893</v>
      </c>
      <c r="H16" s="170" t="s">
        <v>1894</v>
      </c>
      <c r="I16" s="183" t="s">
        <v>1226</v>
      </c>
      <c r="J16" s="73"/>
      <c r="N16" s="73"/>
      <c r="O16" s="73"/>
      <c r="P16" s="73"/>
      <c r="Q16" s="73"/>
      <c r="T16" s="3"/>
      <c r="X16" s="3"/>
      <c r="Y16" s="3"/>
      <c r="Z16" s="3"/>
      <c r="AA16" s="3"/>
    </row>
    <row r="17" spans="2:27" ht="32.1" customHeight="1">
      <c r="B17" s="214"/>
      <c r="C17" s="420"/>
      <c r="D17" s="420"/>
      <c r="E17" s="420"/>
      <c r="F17" s="420"/>
      <c r="G17" s="313"/>
      <c r="H17" s="313"/>
      <c r="I17" s="215"/>
      <c r="J17" s="75"/>
      <c r="K17" s="75"/>
      <c r="L17" s="75"/>
    </row>
    <row r="18" spans="2:27" ht="32.1" customHeight="1">
      <c r="B18" s="212"/>
      <c r="C18" s="421"/>
      <c r="D18" s="421"/>
      <c r="E18" s="421"/>
      <c r="F18" s="421"/>
      <c r="G18" s="312"/>
      <c r="H18" s="312"/>
      <c r="I18" s="213"/>
      <c r="J18" s="75"/>
      <c r="K18" s="75"/>
      <c r="L18" s="75"/>
    </row>
    <row r="19" spans="2:27" ht="32.1" customHeight="1">
      <c r="B19" s="214"/>
      <c r="C19" s="420"/>
      <c r="D19" s="420"/>
      <c r="E19" s="420"/>
      <c r="F19" s="420"/>
      <c r="G19" s="313"/>
      <c r="H19" s="313"/>
      <c r="I19" s="215"/>
      <c r="J19" s="75"/>
      <c r="K19" s="75"/>
      <c r="L19" s="75"/>
    </row>
    <row r="20" spans="2:27" ht="24.95" customHeight="1">
      <c r="B20" s="74"/>
      <c r="C20" s="75"/>
      <c r="D20" s="74"/>
      <c r="E20" s="76"/>
      <c r="F20" s="76"/>
      <c r="G20" s="75"/>
      <c r="H20" s="75"/>
      <c r="I20" s="74"/>
      <c r="J20" s="75"/>
      <c r="K20" s="75"/>
      <c r="L20" s="75"/>
    </row>
    <row r="21" spans="2:27" ht="24.95" customHeight="1">
      <c r="B21" s="412" t="s">
        <v>1251</v>
      </c>
      <c r="C21" s="412"/>
      <c r="D21" s="412"/>
      <c r="E21" s="75"/>
      <c r="F21" s="226"/>
      <c r="G21" s="226"/>
      <c r="H21" s="430"/>
      <c r="I21" s="430"/>
      <c r="J21" s="430"/>
      <c r="K21" s="430"/>
      <c r="R21" s="73"/>
      <c r="T21" s="3"/>
      <c r="V21" s="73"/>
      <c r="W21" s="73"/>
      <c r="Z21" s="3"/>
      <c r="AA21" s="3"/>
    </row>
    <row r="22" spans="2:27" ht="35.25" customHeight="1">
      <c r="B22" s="170" t="s">
        <v>1225</v>
      </c>
      <c r="C22" s="417" t="s">
        <v>1224</v>
      </c>
      <c r="D22" s="417"/>
      <c r="E22" s="417"/>
      <c r="F22" s="417"/>
      <c r="G22" s="170" t="s">
        <v>1893</v>
      </c>
      <c r="H22" s="182" t="s">
        <v>1223</v>
      </c>
      <c r="I22" s="183" t="s">
        <v>1226</v>
      </c>
      <c r="J22" s="73"/>
      <c r="N22" s="73"/>
      <c r="O22" s="73"/>
      <c r="P22" s="73"/>
      <c r="Q22" s="73"/>
      <c r="T22" s="3"/>
      <c r="X22" s="3"/>
      <c r="Y22" s="3"/>
      <c r="Z22" s="3"/>
      <c r="AA22" s="3"/>
    </row>
    <row r="23" spans="2:27" ht="32.1" customHeight="1">
      <c r="B23" s="313"/>
      <c r="C23" s="420"/>
      <c r="D23" s="420"/>
      <c r="E23" s="420"/>
      <c r="F23" s="420"/>
      <c r="G23" s="313"/>
      <c r="H23" s="214"/>
      <c r="I23" s="215"/>
      <c r="J23" s="75"/>
      <c r="K23" s="75"/>
      <c r="L23" s="75"/>
    </row>
    <row r="24" spans="2:27" ht="32.1" customHeight="1">
      <c r="B24" s="312"/>
      <c r="C24" s="421"/>
      <c r="D24" s="421"/>
      <c r="E24" s="421"/>
      <c r="F24" s="421"/>
      <c r="G24" s="312"/>
      <c r="H24" s="212"/>
      <c r="I24" s="213"/>
      <c r="J24" s="75"/>
      <c r="K24" s="75"/>
      <c r="L24" s="75"/>
    </row>
    <row r="25" spans="2:27" ht="32.1" customHeight="1">
      <c r="B25" s="313"/>
      <c r="C25" s="420"/>
      <c r="D25" s="420"/>
      <c r="E25" s="420"/>
      <c r="F25" s="420"/>
      <c r="G25" s="313"/>
      <c r="H25" s="214"/>
      <c r="I25" s="215"/>
      <c r="J25" s="75"/>
      <c r="K25" s="75"/>
      <c r="L25" s="75"/>
    </row>
    <row r="26" spans="2:27">
      <c r="B26" s="74"/>
      <c r="C26" s="75"/>
      <c r="D26" s="74"/>
      <c r="E26" s="76"/>
      <c r="F26" s="76"/>
      <c r="G26" s="75"/>
      <c r="H26" s="75"/>
      <c r="I26" s="74"/>
      <c r="J26" s="75"/>
      <c r="K26" s="75"/>
      <c r="L26" s="75"/>
    </row>
    <row r="27" spans="2:27">
      <c r="B27" s="74"/>
      <c r="C27" s="75"/>
      <c r="D27" s="74"/>
      <c r="E27" s="76"/>
      <c r="F27" s="76"/>
      <c r="G27" s="75"/>
      <c r="H27" s="75"/>
      <c r="I27" s="74"/>
      <c r="J27" s="75"/>
      <c r="K27" s="75"/>
      <c r="L27" s="75"/>
    </row>
    <row r="28" spans="2:27">
      <c r="B28" s="74"/>
      <c r="C28" s="75"/>
      <c r="D28" s="74"/>
      <c r="E28" s="76"/>
      <c r="F28" s="76"/>
      <c r="G28" s="75"/>
      <c r="H28" s="75"/>
      <c r="I28" s="74"/>
      <c r="J28" s="75"/>
      <c r="K28" s="75"/>
      <c r="L28" s="75"/>
    </row>
    <row r="29" spans="2:27">
      <c r="B29" s="74"/>
      <c r="C29" s="75"/>
      <c r="D29" s="74"/>
      <c r="E29" s="76"/>
      <c r="F29" s="76"/>
      <c r="G29" s="75"/>
      <c r="H29" s="75"/>
      <c r="I29" s="74"/>
      <c r="J29" s="75"/>
      <c r="K29" s="75"/>
      <c r="L29" s="75"/>
    </row>
    <row r="30" spans="2:27">
      <c r="B30" s="74"/>
      <c r="C30" s="75"/>
      <c r="D30" s="74"/>
      <c r="E30" s="76"/>
      <c r="F30" s="76"/>
      <c r="G30" s="75"/>
      <c r="H30" s="75"/>
      <c r="I30" s="74"/>
      <c r="J30" s="75"/>
      <c r="K30" s="75"/>
      <c r="L30" s="75"/>
    </row>
    <row r="31" spans="2:27">
      <c r="B31" s="74"/>
      <c r="C31" s="75"/>
      <c r="D31" s="74"/>
      <c r="E31" s="76"/>
      <c r="F31" s="76"/>
      <c r="G31" s="75"/>
      <c r="H31" s="75"/>
      <c r="I31" s="74"/>
      <c r="J31" s="75"/>
      <c r="K31" s="75"/>
      <c r="L31" s="75"/>
    </row>
    <row r="32" spans="2:27">
      <c r="B32" s="74"/>
      <c r="C32" s="75"/>
      <c r="D32" s="74"/>
      <c r="E32" s="76"/>
      <c r="F32" s="76"/>
      <c r="G32" s="75"/>
      <c r="H32" s="75"/>
      <c r="I32" s="74"/>
      <c r="J32" s="75"/>
      <c r="K32" s="75"/>
      <c r="L32" s="75"/>
    </row>
    <row r="33" spans="2:12">
      <c r="B33" s="74"/>
      <c r="C33" s="75"/>
      <c r="D33" s="74"/>
      <c r="E33" s="76"/>
      <c r="F33" s="76"/>
      <c r="G33" s="75"/>
      <c r="H33" s="75"/>
      <c r="I33" s="74"/>
      <c r="J33" s="75"/>
      <c r="K33" s="75"/>
      <c r="L33" s="75"/>
    </row>
    <row r="34" spans="2:12">
      <c r="B34" s="74"/>
      <c r="C34" s="75"/>
      <c r="D34" s="74"/>
      <c r="E34" s="76"/>
      <c r="F34" s="76"/>
      <c r="G34" s="75"/>
      <c r="H34" s="75"/>
      <c r="I34" s="74"/>
      <c r="J34" s="75"/>
      <c r="K34" s="75"/>
      <c r="L34" s="75"/>
    </row>
    <row r="35" spans="2:12">
      <c r="B35" s="74"/>
      <c r="C35" s="75"/>
      <c r="D35" s="74"/>
      <c r="E35" s="76"/>
      <c r="F35" s="76"/>
      <c r="G35" s="75"/>
      <c r="H35" s="75"/>
      <c r="I35" s="74"/>
      <c r="J35" s="75"/>
      <c r="K35" s="75"/>
      <c r="L35" s="75"/>
    </row>
    <row r="36" spans="2:12">
      <c r="B36" s="74"/>
      <c r="C36" s="75"/>
      <c r="D36" s="74"/>
      <c r="E36" s="76"/>
      <c r="F36" s="76"/>
      <c r="G36" s="75"/>
      <c r="H36" s="75"/>
      <c r="I36" s="74"/>
      <c r="J36" s="75"/>
      <c r="K36" s="75"/>
      <c r="L36" s="75"/>
    </row>
    <row r="37" spans="2:12">
      <c r="B37" s="74"/>
      <c r="C37" s="75"/>
      <c r="D37" s="74"/>
      <c r="E37" s="76"/>
      <c r="F37" s="76"/>
      <c r="G37" s="75"/>
      <c r="H37" s="75"/>
      <c r="I37" s="74"/>
      <c r="J37" s="75"/>
      <c r="K37" s="75"/>
      <c r="L37" s="75"/>
    </row>
    <row r="38" spans="2:12">
      <c r="B38" s="74"/>
      <c r="C38" s="75"/>
      <c r="D38" s="74"/>
      <c r="E38" s="76"/>
      <c r="F38" s="76"/>
      <c r="G38" s="75"/>
      <c r="H38" s="75"/>
      <c r="I38" s="74"/>
      <c r="J38" s="75"/>
      <c r="K38" s="75"/>
      <c r="L38" s="75"/>
    </row>
    <row r="39" spans="2:12">
      <c r="B39" s="74"/>
      <c r="C39" s="75"/>
      <c r="D39" s="74"/>
      <c r="E39" s="76"/>
      <c r="F39" s="76"/>
      <c r="G39" s="75"/>
      <c r="H39" s="75"/>
      <c r="I39" s="74"/>
      <c r="J39" s="75"/>
      <c r="K39" s="75"/>
      <c r="L39" s="75"/>
    </row>
    <row r="40" spans="2:12">
      <c r="B40" s="74"/>
      <c r="C40" s="75"/>
      <c r="D40" s="74"/>
      <c r="E40" s="76"/>
      <c r="F40" s="76"/>
      <c r="G40" s="75"/>
      <c r="H40" s="75"/>
      <c r="I40" s="74"/>
      <c r="J40" s="75"/>
      <c r="K40" s="75"/>
      <c r="L40" s="75"/>
    </row>
    <row r="41" spans="2:12">
      <c r="B41" s="74"/>
      <c r="C41" s="75"/>
      <c r="D41" s="74"/>
      <c r="E41" s="76"/>
      <c r="F41" s="76"/>
      <c r="G41" s="75"/>
      <c r="H41" s="75"/>
      <c r="I41" s="74"/>
      <c r="J41" s="75"/>
      <c r="K41" s="75"/>
      <c r="L41" s="75"/>
    </row>
    <row r="42" spans="2:12">
      <c r="B42" s="74"/>
      <c r="C42" s="75"/>
      <c r="D42" s="74"/>
      <c r="E42" s="76"/>
      <c r="F42" s="76"/>
      <c r="G42" s="75"/>
      <c r="H42" s="75"/>
      <c r="I42" s="74"/>
      <c r="J42" s="75"/>
      <c r="K42" s="75"/>
      <c r="L42" s="75"/>
    </row>
    <row r="43" spans="2:12">
      <c r="B43" s="74"/>
      <c r="C43" s="75"/>
      <c r="D43" s="74"/>
      <c r="E43" s="76"/>
      <c r="F43" s="76"/>
      <c r="G43" s="75"/>
      <c r="H43" s="75"/>
      <c r="I43" s="74"/>
      <c r="J43" s="75"/>
      <c r="K43" s="75"/>
      <c r="L43" s="75"/>
    </row>
    <row r="44" spans="2:12">
      <c r="B44" s="74"/>
      <c r="C44" s="75"/>
      <c r="D44" s="74"/>
      <c r="E44" s="76"/>
      <c r="F44" s="76"/>
      <c r="G44" s="75"/>
      <c r="H44" s="75"/>
      <c r="I44" s="74"/>
      <c r="J44" s="75"/>
      <c r="K44" s="75"/>
      <c r="L44" s="75"/>
    </row>
    <row r="45" spans="2:12">
      <c r="B45" s="74"/>
      <c r="C45" s="75"/>
      <c r="D45" s="74"/>
      <c r="E45" s="76"/>
      <c r="F45" s="76"/>
      <c r="G45" s="75"/>
      <c r="H45" s="75"/>
      <c r="I45" s="74"/>
      <c r="J45" s="75"/>
      <c r="K45" s="75"/>
      <c r="L45" s="75"/>
    </row>
    <row r="46" spans="2:12">
      <c r="B46" s="74"/>
      <c r="C46" s="75"/>
      <c r="D46" s="74"/>
      <c r="E46" s="76"/>
      <c r="F46" s="76"/>
      <c r="G46" s="75"/>
      <c r="H46" s="75"/>
      <c r="I46" s="74"/>
      <c r="J46" s="75"/>
      <c r="K46" s="75"/>
      <c r="L46" s="75"/>
    </row>
    <row r="47" spans="2:12">
      <c r="B47" s="74"/>
      <c r="C47" s="75"/>
      <c r="D47" s="74"/>
      <c r="E47" s="76"/>
      <c r="F47" s="76"/>
      <c r="G47" s="75"/>
      <c r="H47" s="75"/>
      <c r="I47" s="74"/>
      <c r="J47" s="75"/>
      <c r="K47" s="75"/>
      <c r="L47" s="75"/>
    </row>
    <row r="48" spans="2:12">
      <c r="B48" s="74"/>
      <c r="C48" s="75"/>
      <c r="D48" s="74"/>
      <c r="E48" s="76"/>
      <c r="F48" s="76"/>
      <c r="G48" s="75"/>
      <c r="H48" s="75"/>
      <c r="I48" s="74"/>
      <c r="J48" s="75"/>
      <c r="K48" s="75"/>
      <c r="L48" s="75"/>
    </row>
    <row r="49" spans="2:12">
      <c r="B49" s="74"/>
      <c r="C49" s="75"/>
      <c r="D49" s="74"/>
      <c r="E49" s="76"/>
      <c r="F49" s="76"/>
      <c r="G49" s="75"/>
      <c r="H49" s="75"/>
      <c r="I49" s="74"/>
      <c r="J49" s="75"/>
      <c r="K49" s="75"/>
      <c r="L49" s="75"/>
    </row>
    <row r="50" spans="2:12">
      <c r="B50" s="74"/>
      <c r="C50" s="75"/>
      <c r="D50" s="74"/>
      <c r="E50" s="76"/>
      <c r="F50" s="76"/>
      <c r="G50" s="75"/>
      <c r="H50" s="75"/>
      <c r="I50" s="74"/>
      <c r="J50" s="75"/>
      <c r="K50" s="75"/>
      <c r="L50" s="75"/>
    </row>
    <row r="51" spans="2:12">
      <c r="B51" s="74"/>
      <c r="C51" s="75"/>
      <c r="D51" s="74"/>
      <c r="E51" s="76"/>
      <c r="F51" s="76"/>
      <c r="G51" s="75"/>
      <c r="H51" s="75"/>
      <c r="I51" s="74"/>
      <c r="J51" s="75"/>
      <c r="K51" s="75"/>
      <c r="L51" s="75"/>
    </row>
    <row r="52" spans="2:12">
      <c r="B52" s="74"/>
      <c r="C52" s="75"/>
      <c r="D52" s="74"/>
      <c r="E52" s="76"/>
      <c r="F52" s="76"/>
      <c r="G52" s="75"/>
      <c r="H52" s="75"/>
      <c r="I52" s="74"/>
      <c r="J52" s="75"/>
      <c r="K52" s="75"/>
      <c r="L52" s="75"/>
    </row>
    <row r="53" spans="2:12">
      <c r="B53" s="74"/>
      <c r="C53" s="75"/>
      <c r="D53" s="74"/>
      <c r="E53" s="76"/>
      <c r="F53" s="76"/>
      <c r="G53" s="75"/>
      <c r="H53" s="75"/>
      <c r="I53" s="74"/>
      <c r="J53" s="75"/>
      <c r="K53" s="75"/>
      <c r="L53" s="75"/>
    </row>
    <row r="54" spans="2:12">
      <c r="B54" s="74"/>
      <c r="C54" s="75"/>
      <c r="D54" s="74"/>
      <c r="E54" s="76"/>
      <c r="F54" s="76"/>
      <c r="G54" s="75"/>
      <c r="H54" s="75"/>
      <c r="I54" s="74"/>
      <c r="J54" s="75"/>
      <c r="K54" s="75"/>
      <c r="L54" s="75"/>
    </row>
    <row r="55" spans="2:12">
      <c r="B55" s="74"/>
      <c r="C55" s="75"/>
      <c r="D55" s="74"/>
      <c r="E55" s="76"/>
      <c r="F55" s="76"/>
      <c r="G55" s="75"/>
      <c r="H55" s="75"/>
      <c r="I55" s="74"/>
      <c r="J55" s="75"/>
      <c r="K55" s="75"/>
      <c r="L55" s="75"/>
    </row>
    <row r="56" spans="2:12">
      <c r="B56" s="74"/>
      <c r="C56" s="75"/>
      <c r="D56" s="74"/>
      <c r="E56" s="76"/>
      <c r="F56" s="76"/>
      <c r="G56" s="75"/>
      <c r="H56" s="75"/>
      <c r="I56" s="74"/>
      <c r="J56" s="75"/>
      <c r="K56" s="75"/>
      <c r="L56" s="75"/>
    </row>
    <row r="57" spans="2:12">
      <c r="B57" s="74"/>
      <c r="C57" s="75"/>
      <c r="D57" s="74"/>
      <c r="E57" s="76"/>
      <c r="F57" s="76"/>
      <c r="G57" s="75"/>
      <c r="H57" s="75"/>
      <c r="I57" s="74"/>
      <c r="J57" s="75"/>
      <c r="K57" s="75"/>
      <c r="L57" s="75"/>
    </row>
    <row r="58" spans="2:12">
      <c r="B58" s="74"/>
      <c r="C58" s="75"/>
      <c r="D58" s="74"/>
      <c r="E58" s="76"/>
      <c r="F58" s="76"/>
      <c r="G58" s="75"/>
      <c r="H58" s="75"/>
      <c r="I58" s="74"/>
      <c r="J58" s="75"/>
      <c r="K58" s="75"/>
      <c r="L58" s="75"/>
    </row>
    <row r="59" spans="2:12">
      <c r="B59" s="74"/>
      <c r="C59" s="75"/>
      <c r="D59" s="74"/>
      <c r="E59" s="76"/>
      <c r="F59" s="76"/>
      <c r="G59" s="75"/>
      <c r="H59" s="75"/>
      <c r="I59" s="74"/>
      <c r="J59" s="75"/>
      <c r="K59" s="75"/>
      <c r="L59" s="75"/>
    </row>
    <row r="60" spans="2:12">
      <c r="B60" s="74"/>
      <c r="C60" s="75"/>
      <c r="D60" s="74"/>
      <c r="E60" s="76"/>
      <c r="F60" s="76"/>
      <c r="G60" s="75"/>
      <c r="H60" s="75"/>
      <c r="I60" s="74"/>
      <c r="J60" s="75"/>
      <c r="K60" s="75"/>
      <c r="L60" s="75"/>
    </row>
    <row r="61" spans="2:12">
      <c r="B61" s="74"/>
      <c r="C61" s="75"/>
      <c r="D61" s="74"/>
      <c r="E61" s="76"/>
      <c r="F61" s="76"/>
      <c r="G61" s="75"/>
      <c r="H61" s="75"/>
      <c r="I61" s="74"/>
      <c r="J61" s="75"/>
      <c r="K61" s="75"/>
      <c r="L61" s="75"/>
    </row>
    <row r="62" spans="2:12">
      <c r="B62" s="74"/>
      <c r="C62" s="75"/>
      <c r="D62" s="74"/>
      <c r="E62" s="76"/>
      <c r="F62" s="76"/>
      <c r="G62" s="75"/>
      <c r="H62" s="75"/>
      <c r="I62" s="74"/>
      <c r="J62" s="75"/>
      <c r="K62" s="75"/>
      <c r="L62" s="75"/>
    </row>
    <row r="63" spans="2:12">
      <c r="B63" s="74"/>
      <c r="C63" s="75"/>
      <c r="D63" s="74"/>
      <c r="E63" s="76"/>
      <c r="F63" s="76"/>
      <c r="G63" s="75"/>
      <c r="H63" s="75"/>
      <c r="I63" s="74"/>
      <c r="J63" s="75"/>
      <c r="K63" s="75"/>
      <c r="L63" s="75"/>
    </row>
    <row r="64" spans="2:12">
      <c r="B64" s="74"/>
      <c r="C64" s="75"/>
      <c r="D64" s="74"/>
      <c r="E64" s="76"/>
      <c r="F64" s="76"/>
      <c r="G64" s="75"/>
      <c r="H64" s="75"/>
      <c r="I64" s="74"/>
      <c r="J64" s="75"/>
      <c r="K64" s="75"/>
      <c r="L64" s="75"/>
    </row>
    <row r="65" spans="2:12">
      <c r="B65" s="74"/>
      <c r="C65" s="75"/>
      <c r="D65" s="74"/>
      <c r="E65" s="76"/>
      <c r="F65" s="76"/>
      <c r="G65" s="75"/>
      <c r="H65" s="75"/>
      <c r="I65" s="74"/>
      <c r="J65" s="75"/>
      <c r="K65" s="75"/>
      <c r="L65" s="75"/>
    </row>
    <row r="66" spans="2:12">
      <c r="B66" s="74"/>
      <c r="C66" s="75"/>
      <c r="D66" s="74"/>
      <c r="E66" s="76"/>
      <c r="F66" s="76"/>
      <c r="G66" s="75"/>
      <c r="H66" s="75"/>
      <c r="I66" s="74"/>
      <c r="J66" s="75"/>
      <c r="K66" s="75"/>
      <c r="L66" s="75"/>
    </row>
    <row r="67" spans="2:12">
      <c r="B67" s="74"/>
      <c r="C67" s="75"/>
      <c r="D67" s="74"/>
      <c r="E67" s="76"/>
      <c r="F67" s="76"/>
      <c r="G67" s="75"/>
      <c r="H67" s="75"/>
      <c r="I67" s="74"/>
      <c r="J67" s="75"/>
      <c r="K67" s="75"/>
      <c r="L67" s="75"/>
    </row>
    <row r="68" spans="2:12">
      <c r="B68" s="74"/>
      <c r="C68" s="75"/>
      <c r="D68" s="74"/>
      <c r="E68" s="76"/>
      <c r="F68" s="76"/>
      <c r="G68" s="75"/>
      <c r="H68" s="75"/>
      <c r="I68" s="74"/>
      <c r="J68" s="75"/>
      <c r="K68" s="75"/>
      <c r="L68" s="75"/>
    </row>
    <row r="69" spans="2:12">
      <c r="B69" s="74"/>
      <c r="C69" s="75"/>
      <c r="D69" s="74"/>
      <c r="E69" s="76"/>
      <c r="F69" s="76"/>
      <c r="G69" s="75"/>
      <c r="H69" s="75"/>
      <c r="I69" s="74"/>
      <c r="J69" s="75"/>
      <c r="K69" s="75"/>
      <c r="L69" s="75"/>
    </row>
    <row r="70" spans="2:12">
      <c r="B70" s="74"/>
      <c r="C70" s="75"/>
      <c r="D70" s="74"/>
      <c r="E70" s="76"/>
      <c r="F70" s="76"/>
      <c r="G70" s="75"/>
      <c r="H70" s="75"/>
      <c r="I70" s="74"/>
      <c r="J70" s="75"/>
      <c r="K70" s="75"/>
      <c r="L70" s="75"/>
    </row>
    <row r="71" spans="2:12">
      <c r="B71" s="74"/>
      <c r="C71" s="75"/>
      <c r="D71" s="74"/>
      <c r="E71" s="76"/>
      <c r="F71" s="76"/>
      <c r="G71" s="75"/>
      <c r="H71" s="75"/>
      <c r="I71" s="74"/>
      <c r="J71" s="75"/>
      <c r="K71" s="75"/>
      <c r="L71" s="75"/>
    </row>
    <row r="72" spans="2:12">
      <c r="B72" s="74"/>
      <c r="C72" s="75"/>
      <c r="D72" s="74"/>
      <c r="E72" s="76"/>
      <c r="F72" s="76"/>
      <c r="G72" s="75"/>
      <c r="H72" s="75"/>
      <c r="I72" s="74"/>
      <c r="J72" s="75"/>
      <c r="K72" s="75"/>
      <c r="L72" s="75"/>
    </row>
    <row r="73" spans="2:12">
      <c r="B73" s="74"/>
      <c r="C73" s="75"/>
      <c r="D73" s="74"/>
      <c r="E73" s="76"/>
      <c r="F73" s="76"/>
      <c r="G73" s="75"/>
      <c r="H73" s="75"/>
      <c r="I73" s="74"/>
      <c r="J73" s="75"/>
      <c r="K73" s="75"/>
      <c r="L73" s="75"/>
    </row>
    <row r="74" spans="2:12">
      <c r="B74" s="74"/>
      <c r="C74" s="75"/>
      <c r="D74" s="74"/>
      <c r="E74" s="76"/>
      <c r="F74" s="76"/>
      <c r="G74" s="75"/>
      <c r="H74" s="75"/>
      <c r="I74" s="74"/>
      <c r="J74" s="75"/>
      <c r="K74" s="75"/>
      <c r="L74" s="75"/>
    </row>
    <row r="75" spans="2:12">
      <c r="B75" s="74"/>
      <c r="C75" s="75"/>
      <c r="D75" s="74"/>
      <c r="E75" s="76"/>
      <c r="F75" s="76"/>
      <c r="G75" s="75"/>
      <c r="H75" s="75"/>
      <c r="I75" s="74"/>
      <c r="J75" s="75"/>
      <c r="K75" s="75"/>
      <c r="L75" s="75"/>
    </row>
    <row r="76" spans="2:12">
      <c r="B76" s="74"/>
      <c r="C76" s="75"/>
      <c r="D76" s="74"/>
      <c r="E76" s="76"/>
      <c r="F76" s="76"/>
      <c r="G76" s="75"/>
      <c r="H76" s="75"/>
      <c r="I76" s="74"/>
      <c r="J76" s="75"/>
      <c r="K76" s="75"/>
      <c r="L76" s="75"/>
    </row>
    <row r="77" spans="2:12">
      <c r="B77" s="74"/>
      <c r="C77" s="75"/>
      <c r="D77" s="74"/>
      <c r="E77" s="76"/>
      <c r="F77" s="76"/>
      <c r="G77" s="75"/>
      <c r="H77" s="75"/>
      <c r="I77" s="74"/>
      <c r="J77" s="75"/>
      <c r="K77" s="75"/>
      <c r="L77" s="75"/>
    </row>
    <row r="78" spans="2:12">
      <c r="B78" s="74"/>
      <c r="C78" s="75"/>
      <c r="D78" s="74"/>
      <c r="E78" s="76"/>
      <c r="F78" s="76"/>
      <c r="G78" s="75"/>
      <c r="H78" s="75"/>
      <c r="I78" s="74"/>
      <c r="J78" s="75"/>
      <c r="K78" s="75"/>
      <c r="L78" s="75"/>
    </row>
    <row r="79" spans="2:12">
      <c r="B79" s="74"/>
      <c r="C79" s="75"/>
      <c r="D79" s="74"/>
      <c r="E79" s="76"/>
      <c r="F79" s="76"/>
      <c r="G79" s="75"/>
      <c r="H79" s="75"/>
      <c r="I79" s="74"/>
      <c r="J79" s="75"/>
      <c r="K79" s="75"/>
      <c r="L79" s="75"/>
    </row>
    <row r="80" spans="2:12">
      <c r="B80" s="74"/>
      <c r="C80" s="75"/>
      <c r="D80" s="74"/>
      <c r="E80" s="76"/>
      <c r="F80" s="76"/>
      <c r="G80" s="75"/>
      <c r="H80" s="75"/>
      <c r="I80" s="74"/>
      <c r="J80" s="75"/>
      <c r="K80" s="75"/>
      <c r="L80" s="75"/>
    </row>
    <row r="81" spans="2:12">
      <c r="B81" s="74"/>
      <c r="C81" s="75"/>
      <c r="D81" s="74"/>
      <c r="E81" s="76"/>
      <c r="F81" s="76"/>
      <c r="G81" s="75"/>
      <c r="H81" s="75"/>
      <c r="I81" s="74"/>
      <c r="J81" s="75"/>
      <c r="K81" s="75"/>
      <c r="L81" s="75"/>
    </row>
    <row r="82" spans="2:12">
      <c r="B82" s="74"/>
      <c r="C82" s="75"/>
      <c r="D82" s="74"/>
      <c r="E82" s="76"/>
      <c r="F82" s="76"/>
      <c r="G82" s="75"/>
      <c r="H82" s="75"/>
      <c r="I82" s="74"/>
      <c r="J82" s="75"/>
      <c r="K82" s="75"/>
      <c r="L82" s="75"/>
    </row>
    <row r="83" spans="2:12">
      <c r="B83" s="74"/>
      <c r="C83" s="75"/>
      <c r="D83" s="74"/>
      <c r="E83" s="76"/>
      <c r="F83" s="76"/>
      <c r="G83" s="75"/>
      <c r="H83" s="75"/>
      <c r="I83" s="74"/>
      <c r="J83" s="75"/>
      <c r="K83" s="75"/>
      <c r="L83" s="75"/>
    </row>
    <row r="84" spans="2:12">
      <c r="B84" s="74"/>
      <c r="C84" s="75"/>
      <c r="D84" s="74"/>
      <c r="E84" s="76"/>
      <c r="F84" s="76"/>
      <c r="G84" s="75"/>
      <c r="H84" s="75"/>
      <c r="I84" s="74"/>
      <c r="J84" s="75"/>
      <c r="K84" s="75"/>
      <c r="L84" s="75"/>
    </row>
    <row r="85" spans="2:12">
      <c r="B85" s="74"/>
      <c r="C85" s="75"/>
      <c r="D85" s="74"/>
      <c r="E85" s="76"/>
      <c r="F85" s="76"/>
      <c r="G85" s="75"/>
      <c r="H85" s="75"/>
      <c r="I85" s="74"/>
      <c r="J85" s="75"/>
      <c r="K85" s="75"/>
      <c r="L85" s="75"/>
    </row>
    <row r="86" spans="2:12">
      <c r="B86" s="74"/>
      <c r="C86" s="75"/>
      <c r="D86" s="74"/>
      <c r="E86" s="76"/>
      <c r="F86" s="76"/>
      <c r="G86" s="75"/>
      <c r="H86" s="75"/>
      <c r="I86" s="74"/>
      <c r="J86" s="75"/>
      <c r="K86" s="75"/>
      <c r="L86" s="75"/>
    </row>
    <row r="87" spans="2:12">
      <c r="B87" s="74"/>
      <c r="C87" s="75"/>
      <c r="D87" s="74"/>
      <c r="E87" s="76"/>
      <c r="F87" s="76"/>
      <c r="G87" s="75"/>
      <c r="H87" s="75"/>
      <c r="I87" s="74"/>
      <c r="J87" s="75"/>
      <c r="K87" s="75"/>
      <c r="L87" s="75"/>
    </row>
    <row r="88" spans="2:12">
      <c r="B88" s="74"/>
      <c r="C88" s="75"/>
      <c r="D88" s="74"/>
      <c r="E88" s="76"/>
      <c r="F88" s="76"/>
      <c r="G88" s="75"/>
      <c r="H88" s="75"/>
      <c r="I88" s="74"/>
      <c r="J88" s="75"/>
      <c r="K88" s="75"/>
      <c r="L88" s="75"/>
    </row>
    <row r="89" spans="2:12">
      <c r="B89" s="74"/>
      <c r="C89" s="75"/>
      <c r="D89" s="74"/>
      <c r="E89" s="76"/>
      <c r="F89" s="76"/>
      <c r="G89" s="75"/>
      <c r="H89" s="75"/>
      <c r="I89" s="74"/>
      <c r="J89" s="75"/>
      <c r="K89" s="75"/>
      <c r="L89" s="75"/>
    </row>
    <row r="90" spans="2:12">
      <c r="B90" s="74"/>
      <c r="C90" s="75"/>
      <c r="D90" s="74"/>
      <c r="E90" s="76"/>
      <c r="F90" s="76"/>
      <c r="G90" s="75"/>
      <c r="H90" s="75"/>
      <c r="I90" s="74"/>
      <c r="J90" s="75"/>
      <c r="K90" s="75"/>
      <c r="L90" s="75"/>
    </row>
    <row r="91" spans="2:12">
      <c r="B91" s="74"/>
      <c r="C91" s="75"/>
      <c r="D91" s="74"/>
      <c r="E91" s="76"/>
      <c r="F91" s="76"/>
      <c r="G91" s="75"/>
      <c r="H91" s="75"/>
      <c r="I91" s="74"/>
      <c r="J91" s="75"/>
      <c r="K91" s="75"/>
      <c r="L91" s="75"/>
    </row>
    <row r="92" spans="2:12">
      <c r="B92" s="74"/>
      <c r="C92" s="75"/>
      <c r="D92" s="74"/>
      <c r="E92" s="76"/>
      <c r="F92" s="76"/>
      <c r="G92" s="75"/>
      <c r="H92" s="75"/>
      <c r="I92" s="74"/>
      <c r="J92" s="75"/>
      <c r="K92" s="75"/>
      <c r="L92" s="75"/>
    </row>
    <row r="93" spans="2:12">
      <c r="B93" s="74"/>
      <c r="C93" s="75"/>
      <c r="D93" s="74"/>
      <c r="E93" s="76"/>
      <c r="F93" s="76"/>
      <c r="G93" s="75"/>
      <c r="H93" s="75"/>
      <c r="I93" s="74"/>
      <c r="J93" s="75"/>
      <c r="K93" s="75"/>
      <c r="L93" s="75"/>
    </row>
    <row r="94" spans="2:12">
      <c r="B94" s="74"/>
      <c r="C94" s="75"/>
      <c r="D94" s="74"/>
      <c r="E94" s="76"/>
      <c r="F94" s="76"/>
      <c r="G94" s="75"/>
      <c r="H94" s="75"/>
      <c r="I94" s="74"/>
      <c r="J94" s="75"/>
      <c r="K94" s="75"/>
      <c r="L94" s="75"/>
    </row>
    <row r="95" spans="2:12">
      <c r="B95" s="74"/>
      <c r="C95" s="75"/>
      <c r="D95" s="74"/>
      <c r="E95" s="76"/>
      <c r="F95" s="76"/>
      <c r="G95" s="75"/>
      <c r="H95" s="75"/>
      <c r="I95" s="74"/>
      <c r="J95" s="75"/>
      <c r="K95" s="75"/>
      <c r="L95" s="75"/>
    </row>
    <row r="96" spans="2:12">
      <c r="B96" s="74"/>
      <c r="C96" s="75"/>
      <c r="D96" s="74"/>
      <c r="E96" s="76"/>
      <c r="F96" s="76"/>
      <c r="G96" s="75"/>
      <c r="H96" s="75"/>
      <c r="I96" s="74"/>
      <c r="J96" s="75"/>
      <c r="K96" s="75"/>
      <c r="L96" s="75"/>
    </row>
    <row r="97" spans="2:12">
      <c r="B97" s="74"/>
      <c r="C97" s="75"/>
      <c r="D97" s="74"/>
      <c r="E97" s="76"/>
      <c r="F97" s="76"/>
      <c r="G97" s="75"/>
      <c r="H97" s="75"/>
      <c r="I97" s="74"/>
      <c r="J97" s="75"/>
      <c r="K97" s="75"/>
      <c r="L97" s="75"/>
    </row>
    <row r="98" spans="2:12">
      <c r="B98" s="74"/>
      <c r="C98" s="75"/>
      <c r="D98" s="74"/>
      <c r="E98" s="76"/>
      <c r="F98" s="76"/>
      <c r="G98" s="75"/>
      <c r="H98" s="75"/>
      <c r="I98" s="74"/>
      <c r="J98" s="75"/>
      <c r="K98" s="75"/>
      <c r="L98" s="75"/>
    </row>
    <row r="99" spans="2:12">
      <c r="B99" s="74"/>
      <c r="C99" s="75"/>
      <c r="D99" s="74"/>
      <c r="E99" s="76"/>
      <c r="F99" s="76"/>
      <c r="G99" s="75"/>
      <c r="H99" s="75"/>
      <c r="I99" s="74"/>
      <c r="J99" s="75"/>
      <c r="K99" s="75"/>
      <c r="L99" s="75"/>
    </row>
    <row r="100" spans="2:12">
      <c r="B100" s="74"/>
      <c r="C100" s="75"/>
      <c r="D100" s="74"/>
      <c r="E100" s="76"/>
      <c r="F100" s="76"/>
      <c r="G100" s="75"/>
      <c r="H100" s="75"/>
      <c r="I100" s="74"/>
      <c r="J100" s="75"/>
      <c r="K100" s="75"/>
      <c r="L100" s="75"/>
    </row>
    <row r="101" spans="2:12">
      <c r="B101" s="74"/>
      <c r="C101" s="75"/>
      <c r="D101" s="74"/>
      <c r="E101" s="76"/>
      <c r="F101" s="76"/>
      <c r="G101" s="75"/>
      <c r="H101" s="75"/>
      <c r="I101" s="74"/>
      <c r="J101" s="75"/>
      <c r="K101" s="75"/>
      <c r="L101" s="75"/>
    </row>
    <row r="102" spans="2:12">
      <c r="B102" s="74"/>
      <c r="C102" s="75"/>
      <c r="D102" s="74"/>
      <c r="E102" s="76"/>
      <c r="F102" s="76"/>
      <c r="G102" s="75"/>
      <c r="H102" s="75"/>
      <c r="I102" s="74"/>
      <c r="J102" s="75"/>
      <c r="K102" s="75"/>
      <c r="L102" s="75"/>
    </row>
    <row r="103" spans="2:12">
      <c r="B103" s="74"/>
      <c r="C103" s="75"/>
      <c r="D103" s="74"/>
      <c r="E103" s="76"/>
      <c r="F103" s="76"/>
      <c r="G103" s="75"/>
      <c r="H103" s="75"/>
      <c r="I103" s="74"/>
      <c r="J103" s="75"/>
      <c r="K103" s="75"/>
      <c r="L103" s="75"/>
    </row>
    <row r="104" spans="2:12">
      <c r="B104" s="74"/>
      <c r="C104" s="75"/>
      <c r="D104" s="74"/>
      <c r="E104" s="76"/>
      <c r="F104" s="76"/>
      <c r="G104" s="75"/>
      <c r="H104" s="75"/>
      <c r="I104" s="74"/>
      <c r="J104" s="75"/>
      <c r="K104" s="75"/>
      <c r="L104" s="75"/>
    </row>
    <row r="105" spans="2:12">
      <c r="B105" s="74"/>
      <c r="C105" s="75"/>
      <c r="D105" s="74"/>
      <c r="E105" s="76"/>
      <c r="F105" s="76"/>
      <c r="G105" s="75"/>
      <c r="H105" s="75"/>
      <c r="I105" s="74"/>
      <c r="J105" s="75"/>
      <c r="K105" s="75"/>
      <c r="L105" s="75"/>
    </row>
    <row r="106" spans="2:12">
      <c r="B106" s="74"/>
      <c r="C106" s="75"/>
      <c r="D106" s="74"/>
      <c r="E106" s="76"/>
      <c r="F106" s="76"/>
      <c r="G106" s="75"/>
      <c r="H106" s="75"/>
      <c r="I106" s="74"/>
      <c r="J106" s="75"/>
      <c r="K106" s="75"/>
      <c r="L106" s="75"/>
    </row>
    <row r="107" spans="2:12">
      <c r="B107" s="74"/>
      <c r="C107" s="75"/>
      <c r="D107" s="74"/>
      <c r="E107" s="76"/>
      <c r="F107" s="76"/>
      <c r="G107" s="75"/>
      <c r="H107" s="75"/>
      <c r="I107" s="74"/>
      <c r="J107" s="75"/>
      <c r="K107" s="75"/>
      <c r="L107" s="75"/>
    </row>
    <row r="108" spans="2:12">
      <c r="B108" s="74"/>
      <c r="C108" s="75"/>
      <c r="D108" s="74"/>
      <c r="E108" s="76"/>
      <c r="F108" s="76"/>
      <c r="G108" s="75"/>
      <c r="H108" s="75"/>
      <c r="I108" s="74"/>
      <c r="J108" s="75"/>
      <c r="K108" s="75"/>
      <c r="L108" s="75"/>
    </row>
    <row r="109" spans="2:12">
      <c r="B109" s="74"/>
      <c r="C109" s="75"/>
      <c r="D109" s="74"/>
      <c r="E109" s="76"/>
      <c r="F109" s="76"/>
      <c r="G109" s="75"/>
      <c r="H109" s="75"/>
      <c r="I109" s="74"/>
      <c r="J109" s="75"/>
      <c r="K109" s="75"/>
      <c r="L109" s="75"/>
    </row>
    <row r="110" spans="2:12">
      <c r="B110" s="74"/>
      <c r="C110" s="75"/>
      <c r="D110" s="74"/>
      <c r="E110" s="76"/>
      <c r="F110" s="76"/>
      <c r="G110" s="75"/>
      <c r="H110" s="75"/>
      <c r="I110" s="74"/>
      <c r="J110" s="75"/>
      <c r="K110" s="75"/>
      <c r="L110" s="75"/>
    </row>
    <row r="111" spans="2:12">
      <c r="B111" s="74"/>
      <c r="C111" s="75"/>
      <c r="D111" s="74"/>
      <c r="E111" s="76"/>
      <c r="F111" s="76"/>
      <c r="G111" s="75"/>
      <c r="H111" s="75"/>
      <c r="I111" s="74"/>
      <c r="J111" s="75"/>
      <c r="K111" s="75"/>
      <c r="L111" s="75"/>
    </row>
    <row r="112" spans="2:12">
      <c r="B112" s="74"/>
      <c r="C112" s="75"/>
      <c r="D112" s="74"/>
      <c r="E112" s="76"/>
      <c r="F112" s="76"/>
      <c r="G112" s="75"/>
      <c r="H112" s="75"/>
      <c r="I112" s="74"/>
      <c r="J112" s="75"/>
      <c r="K112" s="75"/>
      <c r="L112" s="75"/>
    </row>
    <row r="113" spans="2:12">
      <c r="B113" s="74"/>
      <c r="C113" s="75"/>
      <c r="D113" s="74"/>
      <c r="E113" s="76"/>
      <c r="F113" s="76"/>
      <c r="G113" s="75"/>
      <c r="H113" s="75"/>
      <c r="I113" s="74"/>
      <c r="J113" s="75"/>
      <c r="K113" s="75"/>
      <c r="L113" s="75"/>
    </row>
    <row r="114" spans="2:12">
      <c r="B114" s="74"/>
      <c r="C114" s="75"/>
      <c r="D114" s="74"/>
      <c r="E114" s="76"/>
      <c r="F114" s="76"/>
      <c r="G114" s="75"/>
      <c r="H114" s="75"/>
      <c r="I114" s="74"/>
      <c r="J114" s="75"/>
      <c r="K114" s="75"/>
      <c r="L114" s="75"/>
    </row>
    <row r="115" spans="2:12">
      <c r="B115" s="74"/>
      <c r="C115" s="75"/>
      <c r="D115" s="74"/>
      <c r="E115" s="76"/>
      <c r="F115" s="76"/>
      <c r="G115" s="75"/>
      <c r="H115" s="75"/>
      <c r="I115" s="74"/>
      <c r="J115" s="75"/>
      <c r="K115" s="75"/>
      <c r="L115" s="75"/>
    </row>
    <row r="116" spans="2:12">
      <c r="B116" s="74"/>
      <c r="C116" s="75"/>
      <c r="D116" s="74"/>
      <c r="E116" s="76"/>
      <c r="F116" s="76"/>
      <c r="G116" s="75"/>
      <c r="H116" s="75"/>
      <c r="I116" s="74"/>
      <c r="J116" s="75"/>
      <c r="K116" s="75"/>
      <c r="L116" s="75"/>
    </row>
    <row r="117" spans="2:12">
      <c r="B117" s="74"/>
      <c r="C117" s="75"/>
      <c r="D117" s="74"/>
      <c r="E117" s="76"/>
      <c r="F117" s="76"/>
      <c r="G117" s="75"/>
      <c r="H117" s="75"/>
      <c r="I117" s="74"/>
      <c r="J117" s="75"/>
      <c r="K117" s="75"/>
      <c r="L117" s="75"/>
    </row>
    <row r="118" spans="2:12">
      <c r="B118" s="74"/>
      <c r="C118" s="75"/>
      <c r="D118" s="74"/>
      <c r="E118" s="76"/>
      <c r="F118" s="76"/>
      <c r="G118" s="75"/>
      <c r="H118" s="75"/>
      <c r="I118" s="74"/>
      <c r="J118" s="75"/>
      <c r="K118" s="75"/>
      <c r="L118" s="75"/>
    </row>
    <row r="119" spans="2:12">
      <c r="B119" s="74"/>
      <c r="C119" s="75"/>
      <c r="D119" s="74"/>
      <c r="E119" s="76"/>
      <c r="F119" s="76"/>
      <c r="G119" s="75"/>
      <c r="H119" s="75"/>
      <c r="I119" s="74"/>
      <c r="J119" s="75"/>
      <c r="K119" s="75"/>
      <c r="L119" s="75"/>
    </row>
    <row r="120" spans="2:12">
      <c r="B120" s="74"/>
      <c r="C120" s="75"/>
      <c r="D120" s="74"/>
      <c r="E120" s="76"/>
      <c r="F120" s="76"/>
      <c r="G120" s="75"/>
      <c r="H120" s="75"/>
      <c r="I120" s="74"/>
      <c r="J120" s="75"/>
      <c r="K120" s="75"/>
      <c r="L120" s="75"/>
    </row>
    <row r="121" spans="2:12">
      <c r="B121" s="74"/>
      <c r="C121" s="75"/>
      <c r="D121" s="74"/>
      <c r="E121" s="76"/>
      <c r="F121" s="76"/>
      <c r="G121" s="75"/>
      <c r="H121" s="75"/>
      <c r="I121" s="74"/>
      <c r="J121" s="75"/>
      <c r="K121" s="75"/>
      <c r="L121" s="75"/>
    </row>
    <row r="122" spans="2:12">
      <c r="B122" s="74"/>
      <c r="C122" s="75"/>
      <c r="D122" s="74"/>
      <c r="E122" s="76"/>
      <c r="F122" s="76"/>
      <c r="G122" s="75"/>
      <c r="H122" s="75"/>
      <c r="I122" s="74"/>
      <c r="J122" s="75"/>
      <c r="K122" s="75"/>
      <c r="L122" s="75"/>
    </row>
    <row r="123" spans="2:12">
      <c r="B123" s="74"/>
      <c r="C123" s="75"/>
      <c r="D123" s="74"/>
      <c r="E123" s="76"/>
      <c r="F123" s="76"/>
      <c r="G123" s="75"/>
      <c r="H123" s="75"/>
      <c r="I123" s="74"/>
      <c r="J123" s="75"/>
      <c r="K123" s="75"/>
      <c r="L123" s="75"/>
    </row>
    <row r="124" spans="2:12">
      <c r="B124" s="74"/>
      <c r="C124" s="75"/>
      <c r="D124" s="74"/>
      <c r="E124" s="76"/>
      <c r="F124" s="76"/>
      <c r="G124" s="75"/>
      <c r="H124" s="75"/>
      <c r="I124" s="74"/>
      <c r="J124" s="75"/>
      <c r="K124" s="75"/>
      <c r="L124" s="75"/>
    </row>
    <row r="125" spans="2:12">
      <c r="B125" s="74"/>
      <c r="C125" s="75"/>
      <c r="D125" s="74"/>
      <c r="E125" s="76"/>
      <c r="F125" s="76"/>
      <c r="G125" s="75"/>
      <c r="H125" s="75"/>
      <c r="I125" s="74"/>
      <c r="J125" s="75"/>
      <c r="K125" s="75"/>
      <c r="L125" s="75"/>
    </row>
    <row r="126" spans="2:12">
      <c r="B126" s="74"/>
      <c r="C126" s="75"/>
      <c r="D126" s="74"/>
      <c r="E126" s="76"/>
      <c r="F126" s="76"/>
      <c r="G126" s="75"/>
      <c r="H126" s="75"/>
      <c r="I126" s="74"/>
      <c r="J126" s="75"/>
      <c r="K126" s="75"/>
      <c r="L126" s="75"/>
    </row>
    <row r="127" spans="2:12">
      <c r="B127" s="74"/>
      <c r="C127" s="75"/>
      <c r="D127" s="74"/>
      <c r="E127" s="76"/>
      <c r="F127" s="76"/>
      <c r="G127" s="75"/>
      <c r="H127" s="75"/>
      <c r="I127" s="74"/>
      <c r="J127" s="75"/>
      <c r="K127" s="75"/>
      <c r="L127" s="75"/>
    </row>
    <row r="128" spans="2:12">
      <c r="B128" s="74"/>
      <c r="C128" s="75"/>
      <c r="D128" s="74"/>
      <c r="E128" s="76"/>
      <c r="F128" s="76"/>
      <c r="G128" s="75"/>
      <c r="H128" s="75"/>
      <c r="I128" s="74"/>
      <c r="J128" s="75"/>
      <c r="K128" s="75"/>
      <c r="L128" s="75"/>
    </row>
    <row r="129" spans="2:12">
      <c r="B129" s="74"/>
      <c r="C129" s="75"/>
      <c r="D129" s="74"/>
      <c r="E129" s="76"/>
      <c r="F129" s="76"/>
      <c r="G129" s="75"/>
      <c r="H129" s="75"/>
      <c r="I129" s="74"/>
      <c r="J129" s="75"/>
      <c r="K129" s="75"/>
      <c r="L129" s="75"/>
    </row>
    <row r="130" spans="2:12">
      <c r="B130" s="74"/>
      <c r="C130" s="75"/>
      <c r="D130" s="74"/>
      <c r="E130" s="76"/>
      <c r="F130" s="76"/>
      <c r="G130" s="75"/>
      <c r="H130" s="75"/>
      <c r="I130" s="74"/>
      <c r="J130" s="75"/>
      <c r="K130" s="75"/>
      <c r="L130" s="75"/>
    </row>
    <row r="131" spans="2:12">
      <c r="B131" s="74"/>
      <c r="C131" s="75"/>
      <c r="D131" s="74"/>
      <c r="E131" s="76"/>
      <c r="F131" s="76"/>
      <c r="G131" s="75"/>
      <c r="H131" s="75"/>
      <c r="I131" s="74"/>
      <c r="J131" s="75"/>
      <c r="K131" s="75"/>
      <c r="L131" s="75"/>
    </row>
    <row r="132" spans="2:12">
      <c r="B132" s="74"/>
      <c r="C132" s="75"/>
      <c r="D132" s="74"/>
      <c r="E132" s="76"/>
      <c r="F132" s="76"/>
      <c r="G132" s="75"/>
      <c r="H132" s="75"/>
      <c r="I132" s="74"/>
      <c r="J132" s="75"/>
      <c r="K132" s="75"/>
      <c r="L132" s="75"/>
    </row>
    <row r="133" spans="2:12">
      <c r="B133" s="74"/>
      <c r="C133" s="75"/>
      <c r="D133" s="74"/>
      <c r="E133" s="76"/>
      <c r="F133" s="76"/>
      <c r="G133" s="75"/>
      <c r="H133" s="75"/>
      <c r="I133" s="74"/>
      <c r="J133" s="75"/>
      <c r="K133" s="75"/>
      <c r="L133" s="75"/>
    </row>
    <row r="134" spans="2:12">
      <c r="B134" s="74"/>
      <c r="C134" s="75"/>
      <c r="D134" s="74"/>
      <c r="E134" s="76"/>
      <c r="F134" s="76"/>
      <c r="G134" s="75"/>
      <c r="H134" s="75"/>
      <c r="I134" s="74"/>
      <c r="J134" s="75"/>
      <c r="K134" s="75"/>
      <c r="L134" s="75"/>
    </row>
    <row r="135" spans="2:12">
      <c r="B135" s="74"/>
      <c r="C135" s="75"/>
      <c r="D135" s="74"/>
      <c r="E135" s="76"/>
      <c r="F135" s="76"/>
      <c r="G135" s="75"/>
      <c r="H135" s="75"/>
      <c r="I135" s="74"/>
      <c r="J135" s="75"/>
      <c r="K135" s="75"/>
      <c r="L135" s="75"/>
    </row>
    <row r="136" spans="2:12">
      <c r="B136" s="74"/>
      <c r="C136" s="75"/>
      <c r="D136" s="74"/>
      <c r="E136" s="76"/>
      <c r="F136" s="76"/>
      <c r="G136" s="75"/>
      <c r="H136" s="75"/>
      <c r="I136" s="74"/>
      <c r="J136" s="75"/>
      <c r="K136" s="75"/>
      <c r="L136" s="75"/>
    </row>
    <row r="137" spans="2:12">
      <c r="B137" s="74"/>
      <c r="C137" s="75"/>
      <c r="D137" s="74"/>
      <c r="E137" s="76"/>
      <c r="F137" s="76"/>
      <c r="G137" s="75"/>
      <c r="H137" s="75"/>
      <c r="I137" s="74"/>
      <c r="J137" s="75"/>
      <c r="K137" s="75"/>
      <c r="L137" s="75"/>
    </row>
    <row r="138" spans="2:12">
      <c r="B138" s="74"/>
      <c r="C138" s="75"/>
      <c r="D138" s="74"/>
      <c r="E138" s="76"/>
      <c r="F138" s="76"/>
      <c r="G138" s="75"/>
      <c r="H138" s="75"/>
      <c r="I138" s="74"/>
      <c r="J138" s="75"/>
      <c r="K138" s="75"/>
      <c r="L138" s="75"/>
    </row>
    <row r="139" spans="2:12">
      <c r="B139" s="74"/>
      <c r="C139" s="75"/>
      <c r="D139" s="74"/>
      <c r="E139" s="76"/>
      <c r="F139" s="76"/>
      <c r="G139" s="75"/>
      <c r="H139" s="75"/>
      <c r="I139" s="74"/>
      <c r="J139" s="75"/>
      <c r="K139" s="75"/>
      <c r="L139" s="75"/>
    </row>
    <row r="140" spans="2:12">
      <c r="B140" s="74"/>
      <c r="C140" s="75"/>
      <c r="D140" s="74"/>
      <c r="E140" s="76"/>
      <c r="F140" s="76"/>
      <c r="G140" s="75"/>
      <c r="H140" s="75"/>
      <c r="I140" s="74"/>
      <c r="J140" s="75"/>
      <c r="K140" s="75"/>
      <c r="L140" s="75"/>
    </row>
    <row r="141" spans="2:12">
      <c r="B141" s="74"/>
      <c r="C141" s="75"/>
      <c r="D141" s="74"/>
      <c r="E141" s="76"/>
      <c r="F141" s="76"/>
      <c r="G141" s="75"/>
      <c r="H141" s="75"/>
      <c r="I141" s="74"/>
      <c r="J141" s="75"/>
      <c r="K141" s="75"/>
      <c r="L141" s="75"/>
    </row>
    <row r="142" spans="2:12">
      <c r="B142" s="74"/>
      <c r="C142" s="75"/>
      <c r="D142" s="74"/>
      <c r="E142" s="76"/>
      <c r="F142" s="76"/>
      <c r="G142" s="75"/>
      <c r="H142" s="75"/>
      <c r="I142" s="74"/>
      <c r="J142" s="75"/>
      <c r="K142" s="75"/>
      <c r="L142" s="75"/>
    </row>
    <row r="143" spans="2:12">
      <c r="B143" s="74"/>
      <c r="C143" s="75"/>
      <c r="D143" s="74"/>
      <c r="E143" s="76"/>
      <c r="F143" s="76"/>
      <c r="G143" s="75"/>
      <c r="H143" s="75"/>
      <c r="I143" s="74"/>
      <c r="J143" s="75"/>
      <c r="K143" s="75"/>
      <c r="L143" s="75"/>
    </row>
    <row r="144" spans="2:12">
      <c r="B144" s="74"/>
      <c r="C144" s="75"/>
      <c r="D144" s="74"/>
      <c r="E144" s="76"/>
      <c r="F144" s="76"/>
      <c r="G144" s="75"/>
      <c r="H144" s="75"/>
      <c r="I144" s="74"/>
      <c r="J144" s="75"/>
      <c r="K144" s="75"/>
      <c r="L144" s="75"/>
    </row>
    <row r="145" spans="2:12">
      <c r="B145" s="74"/>
      <c r="C145" s="75"/>
      <c r="D145" s="74"/>
      <c r="E145" s="76"/>
      <c r="F145" s="76"/>
      <c r="G145" s="75"/>
      <c r="H145" s="75"/>
      <c r="I145" s="74"/>
      <c r="J145" s="75"/>
      <c r="K145" s="75"/>
      <c r="L145" s="75"/>
    </row>
    <row r="146" spans="2:12">
      <c r="B146" s="74"/>
      <c r="C146" s="75"/>
      <c r="D146" s="74"/>
      <c r="E146" s="76"/>
      <c r="F146" s="76"/>
      <c r="G146" s="75"/>
      <c r="H146" s="75"/>
      <c r="I146" s="74"/>
      <c r="J146" s="75"/>
      <c r="K146" s="75"/>
      <c r="L146" s="75"/>
    </row>
    <row r="147" spans="2:12">
      <c r="B147" s="74"/>
      <c r="C147" s="75"/>
      <c r="D147" s="74"/>
      <c r="E147" s="76"/>
      <c r="F147" s="76"/>
      <c r="G147" s="75"/>
      <c r="H147" s="75"/>
      <c r="I147" s="74"/>
      <c r="J147" s="75"/>
      <c r="K147" s="75"/>
      <c r="L147" s="75"/>
    </row>
    <row r="148" spans="2:12">
      <c r="B148" s="74"/>
      <c r="C148" s="75"/>
      <c r="D148" s="74"/>
      <c r="E148" s="76"/>
      <c r="F148" s="76"/>
      <c r="G148" s="75"/>
      <c r="H148" s="75"/>
      <c r="I148" s="74"/>
      <c r="J148" s="75"/>
      <c r="K148" s="75"/>
      <c r="L148" s="75"/>
    </row>
    <row r="149" spans="2:12">
      <c r="B149" s="74"/>
      <c r="C149" s="75"/>
      <c r="D149" s="74"/>
      <c r="E149" s="76"/>
      <c r="F149" s="76"/>
      <c r="G149" s="75"/>
      <c r="H149" s="75"/>
      <c r="I149" s="74"/>
      <c r="J149" s="75"/>
      <c r="K149" s="75"/>
      <c r="L149" s="75"/>
    </row>
    <row r="150" spans="2:12">
      <c r="B150" s="74"/>
      <c r="C150" s="75"/>
      <c r="D150" s="74"/>
      <c r="E150" s="76"/>
      <c r="F150" s="76"/>
      <c r="G150" s="75"/>
      <c r="H150" s="75"/>
      <c r="I150" s="74"/>
      <c r="J150" s="75"/>
      <c r="K150" s="75"/>
      <c r="L150" s="75"/>
    </row>
    <row r="151" spans="2:12">
      <c r="B151" s="74"/>
      <c r="C151" s="75"/>
      <c r="D151" s="74"/>
      <c r="E151" s="76"/>
      <c r="F151" s="76"/>
      <c r="G151" s="75"/>
      <c r="H151" s="75"/>
      <c r="I151" s="74"/>
      <c r="J151" s="75"/>
      <c r="K151" s="75"/>
      <c r="L151" s="75"/>
    </row>
    <row r="152" spans="2:12">
      <c r="B152" s="74"/>
      <c r="C152" s="75"/>
      <c r="D152" s="74"/>
      <c r="E152" s="76"/>
      <c r="F152" s="76"/>
      <c r="G152" s="75"/>
      <c r="H152" s="75"/>
      <c r="I152" s="74"/>
      <c r="J152" s="75"/>
      <c r="K152" s="75"/>
      <c r="L152" s="75"/>
    </row>
    <row r="153" spans="2:12">
      <c r="B153" s="74"/>
      <c r="C153" s="75"/>
      <c r="D153" s="74"/>
      <c r="E153" s="76"/>
      <c r="F153" s="76"/>
      <c r="G153" s="75"/>
      <c r="H153" s="75"/>
      <c r="I153" s="74"/>
      <c r="J153" s="75"/>
      <c r="K153" s="75"/>
      <c r="L153" s="75"/>
    </row>
    <row r="154" spans="2:12">
      <c r="B154" s="74"/>
      <c r="C154" s="75"/>
      <c r="D154" s="74"/>
      <c r="E154" s="76"/>
      <c r="F154" s="76"/>
      <c r="G154" s="75"/>
      <c r="H154" s="75"/>
      <c r="I154" s="74"/>
      <c r="J154" s="75"/>
      <c r="K154" s="75"/>
      <c r="L154" s="75"/>
    </row>
    <row r="155" spans="2:12">
      <c r="B155" s="74"/>
      <c r="C155" s="75"/>
      <c r="D155" s="74"/>
      <c r="E155" s="76"/>
      <c r="F155" s="76"/>
      <c r="G155" s="75"/>
      <c r="H155" s="75"/>
      <c r="I155" s="74"/>
      <c r="J155" s="75"/>
      <c r="K155" s="75"/>
      <c r="L155" s="75"/>
    </row>
    <row r="156" spans="2:12">
      <c r="B156" s="74"/>
      <c r="C156" s="75"/>
      <c r="D156" s="74"/>
      <c r="E156" s="76"/>
      <c r="F156" s="76"/>
      <c r="G156" s="75"/>
      <c r="H156" s="75"/>
      <c r="I156" s="74"/>
      <c r="J156" s="75"/>
      <c r="K156" s="75"/>
      <c r="L156" s="75"/>
    </row>
    <row r="157" spans="2:12">
      <c r="B157" s="74"/>
      <c r="C157" s="75"/>
      <c r="D157" s="74"/>
      <c r="E157" s="76"/>
      <c r="F157" s="76"/>
      <c r="G157" s="75"/>
      <c r="H157" s="75"/>
      <c r="I157" s="74"/>
      <c r="J157" s="75"/>
      <c r="K157" s="75"/>
      <c r="L157" s="75"/>
    </row>
    <row r="158" spans="2:12">
      <c r="B158" s="74"/>
      <c r="C158" s="75"/>
      <c r="D158" s="74"/>
      <c r="E158" s="76"/>
      <c r="F158" s="76"/>
      <c r="G158" s="75"/>
      <c r="H158" s="75"/>
      <c r="I158" s="74"/>
      <c r="J158" s="75"/>
      <c r="K158" s="75"/>
      <c r="L158" s="75"/>
    </row>
    <row r="159" spans="2:12">
      <c r="B159" s="74"/>
      <c r="C159" s="75"/>
      <c r="D159" s="74"/>
      <c r="E159" s="76"/>
      <c r="F159" s="76"/>
      <c r="G159" s="75"/>
      <c r="H159" s="75"/>
      <c r="I159" s="74"/>
      <c r="J159" s="75"/>
      <c r="K159" s="75"/>
      <c r="L159" s="75"/>
    </row>
    <row r="160" spans="2:12">
      <c r="B160" s="74"/>
      <c r="C160" s="75"/>
      <c r="D160" s="74"/>
      <c r="E160" s="76"/>
      <c r="F160" s="76"/>
      <c r="G160" s="75"/>
      <c r="H160" s="75"/>
      <c r="I160" s="74"/>
      <c r="J160" s="75"/>
      <c r="K160" s="75"/>
      <c r="L160" s="75"/>
    </row>
    <row r="161" spans="2:12">
      <c r="B161" s="74"/>
      <c r="C161" s="75"/>
      <c r="D161" s="74"/>
      <c r="E161" s="76"/>
      <c r="F161" s="76"/>
      <c r="G161" s="75"/>
      <c r="H161" s="75"/>
      <c r="I161" s="74"/>
      <c r="J161" s="75"/>
      <c r="K161" s="75"/>
      <c r="L161" s="75"/>
    </row>
    <row r="162" spans="2:12">
      <c r="B162" s="74"/>
      <c r="C162" s="75"/>
      <c r="D162" s="74"/>
      <c r="E162" s="76"/>
      <c r="F162" s="76"/>
      <c r="G162" s="75"/>
      <c r="H162" s="75"/>
      <c r="I162" s="74"/>
      <c r="J162" s="75"/>
      <c r="K162" s="75"/>
      <c r="L162" s="75"/>
    </row>
    <row r="163" spans="2:12">
      <c r="B163" s="74"/>
      <c r="C163" s="75"/>
      <c r="D163" s="74"/>
      <c r="E163" s="76"/>
      <c r="F163" s="76"/>
      <c r="G163" s="75"/>
      <c r="H163" s="75"/>
      <c r="I163" s="74"/>
      <c r="J163" s="75"/>
      <c r="K163" s="75"/>
      <c r="L163" s="75"/>
    </row>
    <row r="164" spans="2:12">
      <c r="B164" s="74"/>
      <c r="C164" s="75"/>
      <c r="D164" s="74"/>
      <c r="E164" s="76"/>
      <c r="F164" s="76"/>
      <c r="G164" s="75"/>
      <c r="H164" s="75"/>
      <c r="I164" s="74"/>
      <c r="J164" s="75"/>
      <c r="K164" s="75"/>
      <c r="L164" s="75"/>
    </row>
    <row r="165" spans="2:12">
      <c r="B165" s="74"/>
      <c r="C165" s="75"/>
      <c r="D165" s="74"/>
      <c r="E165" s="76"/>
      <c r="F165" s="76"/>
      <c r="G165" s="75"/>
      <c r="H165" s="75"/>
      <c r="I165" s="74"/>
      <c r="J165" s="75"/>
      <c r="K165" s="75"/>
      <c r="L165" s="75"/>
    </row>
    <row r="166" spans="2:12">
      <c r="B166" s="74"/>
      <c r="C166" s="75"/>
      <c r="D166" s="74"/>
      <c r="E166" s="76"/>
      <c r="F166" s="76"/>
      <c r="G166" s="75"/>
      <c r="H166" s="75"/>
      <c r="I166" s="74"/>
      <c r="J166" s="75"/>
      <c r="K166" s="75"/>
      <c r="L166" s="75"/>
    </row>
    <row r="167" spans="2:12">
      <c r="B167" s="74"/>
      <c r="C167" s="75"/>
      <c r="D167" s="74"/>
      <c r="E167" s="76"/>
      <c r="F167" s="76"/>
      <c r="G167" s="75"/>
      <c r="H167" s="75"/>
      <c r="I167" s="74"/>
      <c r="J167" s="75"/>
      <c r="K167" s="75"/>
      <c r="L167" s="75"/>
    </row>
    <row r="168" spans="2:12">
      <c r="B168" s="74"/>
      <c r="C168" s="75"/>
      <c r="D168" s="74"/>
      <c r="E168" s="76"/>
      <c r="F168" s="76"/>
      <c r="G168" s="75"/>
      <c r="H168" s="75"/>
      <c r="I168" s="74"/>
      <c r="J168" s="75"/>
      <c r="K168" s="75"/>
      <c r="L168" s="75"/>
    </row>
    <row r="169" spans="2:12">
      <c r="B169" s="74"/>
      <c r="C169" s="75"/>
      <c r="D169" s="74"/>
      <c r="E169" s="76"/>
      <c r="F169" s="76"/>
      <c r="G169" s="75"/>
      <c r="H169" s="75"/>
      <c r="I169" s="74"/>
      <c r="J169" s="75"/>
      <c r="K169" s="75"/>
      <c r="L169" s="75"/>
    </row>
    <row r="170" spans="2:12">
      <c r="B170" s="74"/>
      <c r="C170" s="75"/>
      <c r="D170" s="74"/>
      <c r="E170" s="76"/>
      <c r="F170" s="76"/>
      <c r="G170" s="75"/>
      <c r="H170" s="75"/>
      <c r="I170" s="74"/>
      <c r="J170" s="75"/>
      <c r="K170" s="75"/>
      <c r="L170" s="75"/>
    </row>
    <row r="171" spans="2:12">
      <c r="B171" s="74"/>
      <c r="C171" s="75"/>
      <c r="D171" s="74"/>
      <c r="E171" s="76"/>
      <c r="F171" s="76"/>
      <c r="G171" s="75"/>
      <c r="H171" s="75"/>
      <c r="I171" s="74"/>
      <c r="J171" s="75"/>
      <c r="K171" s="75"/>
      <c r="L171" s="75"/>
    </row>
    <row r="172" spans="2:12">
      <c r="B172" s="74"/>
      <c r="C172" s="75"/>
      <c r="D172" s="74"/>
      <c r="E172" s="76"/>
      <c r="F172" s="76"/>
      <c r="G172" s="75"/>
      <c r="H172" s="75"/>
      <c r="I172" s="74"/>
      <c r="J172" s="75"/>
      <c r="K172" s="75"/>
      <c r="L172" s="75"/>
    </row>
    <row r="173" spans="2:12">
      <c r="B173" s="74"/>
      <c r="C173" s="75"/>
      <c r="D173" s="74"/>
      <c r="E173" s="76"/>
      <c r="F173" s="76"/>
      <c r="G173" s="75"/>
      <c r="H173" s="75"/>
      <c r="I173" s="74"/>
      <c r="J173" s="75"/>
      <c r="K173" s="75"/>
      <c r="L173" s="75"/>
    </row>
    <row r="174" spans="2:12">
      <c r="B174" s="74"/>
      <c r="C174" s="75"/>
      <c r="D174" s="74"/>
      <c r="E174" s="76"/>
      <c r="F174" s="76"/>
      <c r="G174" s="75"/>
      <c r="H174" s="75"/>
      <c r="I174" s="74"/>
      <c r="J174" s="75"/>
      <c r="K174" s="75"/>
      <c r="L174" s="75"/>
    </row>
    <row r="175" spans="2:12">
      <c r="B175" s="74"/>
      <c r="C175" s="75"/>
      <c r="D175" s="74"/>
      <c r="E175" s="76"/>
      <c r="F175" s="76"/>
      <c r="G175" s="75"/>
      <c r="H175" s="75"/>
      <c r="I175" s="74"/>
      <c r="J175" s="75"/>
      <c r="K175" s="75"/>
      <c r="L175" s="75"/>
    </row>
    <row r="176" spans="2:12">
      <c r="B176" s="74"/>
      <c r="C176" s="75"/>
      <c r="D176" s="74"/>
      <c r="E176" s="76"/>
      <c r="F176" s="76"/>
      <c r="G176" s="75"/>
      <c r="H176" s="75"/>
      <c r="I176" s="74"/>
      <c r="J176" s="75"/>
      <c r="K176" s="75"/>
      <c r="L176" s="75"/>
    </row>
    <row r="177" spans="2:12">
      <c r="B177" s="74"/>
      <c r="C177" s="75"/>
      <c r="D177" s="74"/>
      <c r="E177" s="76"/>
      <c r="F177" s="76"/>
      <c r="G177" s="75"/>
      <c r="H177" s="75"/>
      <c r="I177" s="74"/>
      <c r="J177" s="75"/>
      <c r="K177" s="75"/>
      <c r="L177" s="75"/>
    </row>
    <row r="178" spans="2:12">
      <c r="B178" s="74"/>
      <c r="C178" s="75"/>
      <c r="D178" s="74"/>
      <c r="E178" s="76"/>
      <c r="F178" s="76"/>
      <c r="G178" s="75"/>
      <c r="H178" s="75"/>
      <c r="I178" s="74"/>
      <c r="J178" s="75"/>
      <c r="K178" s="75"/>
      <c r="L178" s="75"/>
    </row>
    <row r="179" spans="2:12">
      <c r="B179" s="74"/>
      <c r="C179" s="75"/>
      <c r="D179" s="74"/>
      <c r="E179" s="76"/>
      <c r="F179" s="76"/>
      <c r="G179" s="75"/>
      <c r="H179" s="75"/>
      <c r="I179" s="74"/>
      <c r="J179" s="75"/>
      <c r="K179" s="75"/>
      <c r="L179" s="75"/>
    </row>
    <row r="180" spans="2:12">
      <c r="B180" s="74"/>
      <c r="C180" s="75"/>
      <c r="D180" s="74"/>
      <c r="E180" s="76"/>
      <c r="F180" s="76"/>
      <c r="G180" s="75"/>
      <c r="H180" s="75"/>
      <c r="I180" s="74"/>
      <c r="J180" s="75"/>
      <c r="K180" s="75"/>
      <c r="L180" s="75"/>
    </row>
    <row r="181" spans="2:12">
      <c r="B181" s="74"/>
      <c r="C181" s="75"/>
      <c r="D181" s="74"/>
      <c r="E181" s="76"/>
      <c r="F181" s="76"/>
      <c r="G181" s="75"/>
      <c r="H181" s="75"/>
      <c r="I181" s="74"/>
      <c r="J181" s="75"/>
      <c r="K181" s="75"/>
      <c r="L181" s="75"/>
    </row>
    <row r="182" spans="2:12">
      <c r="B182" s="74"/>
      <c r="C182" s="75"/>
      <c r="D182" s="74"/>
      <c r="E182" s="76"/>
      <c r="F182" s="76"/>
      <c r="G182" s="75"/>
      <c r="H182" s="75"/>
      <c r="I182" s="74"/>
      <c r="J182" s="75"/>
      <c r="K182" s="75"/>
      <c r="L182" s="75"/>
    </row>
    <row r="183" spans="2:12">
      <c r="B183" s="74"/>
      <c r="C183" s="75"/>
      <c r="D183" s="74"/>
      <c r="E183" s="76"/>
      <c r="F183" s="76"/>
      <c r="G183" s="75"/>
      <c r="H183" s="75"/>
      <c r="I183" s="74"/>
      <c r="J183" s="75"/>
      <c r="K183" s="75"/>
      <c r="L183" s="75"/>
    </row>
    <row r="184" spans="2:12">
      <c r="B184" s="74"/>
      <c r="C184" s="75"/>
      <c r="D184" s="74"/>
      <c r="E184" s="76"/>
      <c r="F184" s="76"/>
      <c r="G184" s="75"/>
      <c r="H184" s="75"/>
      <c r="I184" s="74"/>
      <c r="J184" s="75"/>
      <c r="K184" s="75"/>
      <c r="L184" s="75"/>
    </row>
    <row r="185" spans="2:12">
      <c r="B185" s="74"/>
      <c r="C185" s="75"/>
      <c r="D185" s="74"/>
      <c r="E185" s="76"/>
      <c r="F185" s="76"/>
      <c r="G185" s="75"/>
      <c r="H185" s="75"/>
      <c r="I185" s="74"/>
      <c r="J185" s="75"/>
      <c r="K185" s="75"/>
      <c r="L185" s="75"/>
    </row>
    <row r="186" spans="2:12">
      <c r="B186" s="74"/>
      <c r="C186" s="75"/>
      <c r="D186" s="74"/>
      <c r="E186" s="76"/>
      <c r="F186" s="76"/>
      <c r="G186" s="75"/>
      <c r="H186" s="75"/>
      <c r="I186" s="74"/>
      <c r="J186" s="75"/>
      <c r="K186" s="75"/>
      <c r="L186" s="75"/>
    </row>
    <row r="187" spans="2:12">
      <c r="B187" s="74"/>
      <c r="C187" s="75"/>
      <c r="D187" s="74"/>
      <c r="E187" s="76"/>
      <c r="F187" s="76"/>
      <c r="G187" s="75"/>
      <c r="H187" s="75"/>
      <c r="I187" s="74"/>
      <c r="J187" s="75"/>
      <c r="K187" s="75"/>
      <c r="L187" s="75"/>
    </row>
    <row r="188" spans="2:12">
      <c r="B188" s="74"/>
      <c r="C188" s="75"/>
      <c r="D188" s="74"/>
      <c r="E188" s="76"/>
      <c r="F188" s="76"/>
      <c r="G188" s="75"/>
      <c r="H188" s="75"/>
      <c r="I188" s="74"/>
      <c r="J188" s="75"/>
      <c r="K188" s="75"/>
      <c r="L188" s="75"/>
    </row>
    <row r="189" spans="2:12">
      <c r="B189" s="74"/>
      <c r="C189" s="75"/>
      <c r="D189" s="74"/>
      <c r="E189" s="76"/>
      <c r="F189" s="76"/>
      <c r="G189" s="75"/>
      <c r="H189" s="75"/>
      <c r="I189" s="74"/>
      <c r="J189" s="75"/>
      <c r="K189" s="75"/>
      <c r="L189" s="75"/>
    </row>
    <row r="190" spans="2:12">
      <c r="B190" s="74"/>
      <c r="C190" s="75"/>
      <c r="D190" s="74"/>
      <c r="E190" s="76"/>
      <c r="F190" s="76"/>
      <c r="G190" s="75"/>
      <c r="H190" s="75"/>
      <c r="I190" s="74"/>
      <c r="J190" s="75"/>
      <c r="K190" s="75"/>
      <c r="L190" s="75"/>
    </row>
    <row r="191" spans="2:12">
      <c r="B191" s="74"/>
      <c r="C191" s="75"/>
      <c r="D191" s="74"/>
      <c r="E191" s="76"/>
      <c r="F191" s="76"/>
      <c r="G191" s="75"/>
      <c r="H191" s="75"/>
      <c r="I191" s="74"/>
      <c r="J191" s="75"/>
      <c r="K191" s="75"/>
      <c r="L191" s="75"/>
    </row>
    <row r="192" spans="2:12">
      <c r="B192" s="74"/>
      <c r="C192" s="75"/>
      <c r="D192" s="74"/>
      <c r="E192" s="76"/>
      <c r="F192" s="76"/>
      <c r="G192" s="75"/>
      <c r="H192" s="75"/>
      <c r="I192" s="74"/>
      <c r="J192" s="75"/>
      <c r="K192" s="75"/>
      <c r="L192" s="75"/>
    </row>
    <row r="193" spans="2:12">
      <c r="B193" s="74"/>
      <c r="C193" s="75"/>
      <c r="D193" s="74"/>
      <c r="E193" s="76"/>
      <c r="F193" s="76"/>
      <c r="G193" s="75"/>
      <c r="H193" s="75"/>
      <c r="I193" s="74"/>
      <c r="J193" s="75"/>
      <c r="K193" s="75"/>
      <c r="L193" s="75"/>
    </row>
    <row r="194" spans="2:12">
      <c r="B194" s="74"/>
      <c r="C194" s="75"/>
      <c r="D194" s="74"/>
      <c r="E194" s="76"/>
      <c r="F194" s="76"/>
      <c r="G194" s="75"/>
      <c r="H194" s="75"/>
      <c r="I194" s="74"/>
      <c r="J194" s="75"/>
      <c r="K194" s="75"/>
      <c r="L194" s="75"/>
    </row>
    <row r="195" spans="2:12">
      <c r="B195" s="74"/>
      <c r="C195" s="75"/>
      <c r="D195" s="74"/>
      <c r="E195" s="76"/>
      <c r="F195" s="76"/>
      <c r="G195" s="75"/>
      <c r="H195" s="75"/>
      <c r="I195" s="74"/>
      <c r="J195" s="75"/>
      <c r="K195" s="75"/>
      <c r="L195" s="75"/>
    </row>
    <row r="196" spans="2:12">
      <c r="B196" s="74"/>
      <c r="C196" s="75"/>
      <c r="D196" s="74"/>
      <c r="E196" s="76"/>
      <c r="F196" s="76"/>
      <c r="G196" s="75"/>
      <c r="H196" s="75"/>
      <c r="I196" s="74"/>
      <c r="J196" s="75"/>
      <c r="K196" s="75"/>
      <c r="L196" s="75"/>
    </row>
    <row r="197" spans="2:12">
      <c r="B197" s="74"/>
      <c r="C197" s="75"/>
      <c r="D197" s="74"/>
      <c r="E197" s="76"/>
      <c r="F197" s="76"/>
      <c r="G197" s="75"/>
      <c r="H197" s="75"/>
      <c r="I197" s="74"/>
      <c r="J197" s="75"/>
      <c r="K197" s="75"/>
      <c r="L197" s="75"/>
    </row>
    <row r="198" spans="2:12">
      <c r="B198" s="74"/>
      <c r="C198" s="75"/>
      <c r="D198" s="74"/>
      <c r="E198" s="76"/>
      <c r="F198" s="76"/>
      <c r="G198" s="75"/>
      <c r="H198" s="75"/>
      <c r="I198" s="74"/>
      <c r="J198" s="75"/>
      <c r="K198" s="75"/>
      <c r="L198" s="75"/>
    </row>
    <row r="199" spans="2:12">
      <c r="B199" s="74"/>
      <c r="C199" s="75"/>
      <c r="D199" s="74"/>
      <c r="E199" s="76"/>
      <c r="F199" s="76"/>
      <c r="G199" s="75"/>
      <c r="H199" s="75"/>
      <c r="I199" s="74"/>
      <c r="J199" s="75"/>
      <c r="K199" s="75"/>
      <c r="L199" s="75"/>
    </row>
    <row r="200" spans="2:12">
      <c r="B200" s="74"/>
      <c r="C200" s="75"/>
      <c r="D200" s="74"/>
      <c r="E200" s="76"/>
      <c r="F200" s="76"/>
      <c r="G200" s="75"/>
      <c r="H200" s="75"/>
      <c r="I200" s="74"/>
      <c r="J200" s="75"/>
      <c r="K200" s="75"/>
      <c r="L200" s="75"/>
    </row>
    <row r="201" spans="2:12">
      <c r="B201" s="74"/>
      <c r="C201" s="75"/>
      <c r="D201" s="74"/>
      <c r="E201" s="76"/>
      <c r="F201" s="76"/>
      <c r="G201" s="75"/>
      <c r="H201" s="75"/>
      <c r="I201" s="74"/>
      <c r="J201" s="75"/>
      <c r="K201" s="75"/>
      <c r="L201" s="75"/>
    </row>
    <row r="202" spans="2:12">
      <c r="B202" s="74"/>
      <c r="C202" s="75"/>
      <c r="D202" s="74"/>
      <c r="E202" s="76"/>
      <c r="F202" s="76"/>
      <c r="G202" s="75"/>
      <c r="H202" s="75"/>
      <c r="I202" s="74"/>
      <c r="J202" s="75"/>
      <c r="K202" s="75"/>
      <c r="L202" s="75"/>
    </row>
    <row r="203" spans="2:12">
      <c r="B203" s="74"/>
      <c r="C203" s="75"/>
      <c r="D203" s="74"/>
      <c r="E203" s="76"/>
      <c r="F203" s="76"/>
      <c r="G203" s="75"/>
      <c r="H203" s="75"/>
      <c r="I203" s="74"/>
      <c r="J203" s="75"/>
      <c r="K203" s="75"/>
      <c r="L203" s="75"/>
    </row>
    <row r="204" spans="2:12">
      <c r="B204" s="74"/>
      <c r="C204" s="75"/>
      <c r="D204" s="74"/>
      <c r="E204" s="76"/>
      <c r="F204" s="76"/>
      <c r="G204" s="75"/>
      <c r="H204" s="75"/>
      <c r="I204" s="74"/>
      <c r="J204" s="75"/>
      <c r="K204" s="75"/>
      <c r="L204" s="75"/>
    </row>
    <row r="205" spans="2:12">
      <c r="B205" s="74"/>
      <c r="C205" s="75"/>
      <c r="D205" s="74"/>
      <c r="E205" s="76"/>
      <c r="F205" s="76"/>
      <c r="G205" s="75"/>
      <c r="H205" s="75"/>
      <c r="I205" s="74"/>
      <c r="J205" s="75"/>
      <c r="K205" s="75"/>
      <c r="L205" s="75"/>
    </row>
    <row r="206" spans="2:12">
      <c r="B206" s="74"/>
      <c r="C206" s="75"/>
      <c r="D206" s="74"/>
      <c r="E206" s="76"/>
      <c r="F206" s="76"/>
      <c r="G206" s="75"/>
      <c r="H206" s="75"/>
      <c r="I206" s="74"/>
      <c r="J206" s="75"/>
      <c r="K206" s="75"/>
      <c r="L206" s="75"/>
    </row>
    <row r="207" spans="2:12">
      <c r="B207" s="74"/>
      <c r="C207" s="75"/>
      <c r="D207" s="74"/>
      <c r="E207" s="76"/>
      <c r="F207" s="76"/>
      <c r="G207" s="75"/>
      <c r="H207" s="75"/>
      <c r="I207" s="74"/>
      <c r="J207" s="75"/>
      <c r="K207" s="75"/>
      <c r="L207" s="75"/>
    </row>
    <row r="208" spans="2:12">
      <c r="B208" s="74"/>
      <c r="C208" s="75"/>
      <c r="D208" s="74"/>
      <c r="E208" s="76"/>
      <c r="F208" s="76"/>
      <c r="G208" s="75"/>
      <c r="H208" s="75"/>
      <c r="I208" s="74"/>
      <c r="J208" s="75"/>
      <c r="K208" s="75"/>
      <c r="L208" s="75"/>
    </row>
    <row r="209" spans="2:12">
      <c r="B209" s="74"/>
      <c r="C209" s="75"/>
      <c r="D209" s="74"/>
      <c r="E209" s="76"/>
      <c r="F209" s="76"/>
      <c r="G209" s="75"/>
      <c r="H209" s="75"/>
      <c r="I209" s="74"/>
      <c r="J209" s="75"/>
      <c r="K209" s="75"/>
      <c r="L209" s="75"/>
    </row>
    <row r="210" spans="2:12">
      <c r="B210" s="74"/>
      <c r="C210" s="75"/>
      <c r="D210" s="74"/>
      <c r="E210" s="76"/>
      <c r="F210" s="76"/>
      <c r="G210" s="75"/>
      <c r="H210" s="75"/>
      <c r="I210" s="74"/>
      <c r="J210" s="75"/>
      <c r="K210" s="75"/>
      <c r="L210" s="75"/>
    </row>
    <row r="211" spans="2:12">
      <c r="B211" s="74"/>
      <c r="C211" s="75"/>
      <c r="D211" s="74"/>
      <c r="E211" s="76"/>
      <c r="F211" s="76"/>
      <c r="G211" s="75"/>
      <c r="H211" s="75"/>
      <c r="I211" s="74"/>
      <c r="J211" s="75"/>
      <c r="K211" s="75"/>
      <c r="L211" s="75"/>
    </row>
    <row r="212" spans="2:12">
      <c r="B212" s="74"/>
      <c r="C212" s="75"/>
      <c r="D212" s="74"/>
      <c r="E212" s="76"/>
      <c r="F212" s="76"/>
      <c r="G212" s="75"/>
      <c r="H212" s="75"/>
      <c r="I212" s="74"/>
      <c r="J212" s="75"/>
      <c r="K212" s="75"/>
      <c r="L212" s="75"/>
    </row>
    <row r="213" spans="2:12">
      <c r="B213" s="74"/>
      <c r="C213" s="75"/>
      <c r="D213" s="74"/>
      <c r="E213" s="76"/>
      <c r="F213" s="76"/>
      <c r="G213" s="75"/>
      <c r="H213" s="75"/>
      <c r="I213" s="74"/>
      <c r="J213" s="75"/>
      <c r="K213" s="75"/>
      <c r="L213" s="75"/>
    </row>
    <row r="214" spans="2:12">
      <c r="B214" s="74"/>
      <c r="C214" s="75"/>
      <c r="D214" s="74"/>
      <c r="E214" s="76"/>
      <c r="F214" s="76"/>
      <c r="G214" s="75"/>
      <c r="H214" s="75"/>
      <c r="I214" s="74"/>
      <c r="J214" s="75"/>
      <c r="K214" s="75"/>
      <c r="L214" s="75"/>
    </row>
    <row r="215" spans="2:12">
      <c r="B215" s="74"/>
      <c r="C215" s="75"/>
      <c r="D215" s="74"/>
      <c r="E215" s="76"/>
      <c r="F215" s="76"/>
      <c r="G215" s="75"/>
      <c r="H215" s="75"/>
      <c r="I215" s="74"/>
      <c r="J215" s="75"/>
      <c r="K215" s="75"/>
      <c r="L215" s="75"/>
    </row>
    <row r="216" spans="2:12">
      <c r="B216" s="74"/>
      <c r="C216" s="75"/>
      <c r="D216" s="74"/>
      <c r="E216" s="76"/>
      <c r="F216" s="76"/>
      <c r="G216" s="75"/>
      <c r="H216" s="75"/>
      <c r="I216" s="74"/>
      <c r="J216" s="75"/>
      <c r="K216" s="75"/>
      <c r="L216" s="75"/>
    </row>
    <row r="217" spans="2:12">
      <c r="B217" s="74"/>
      <c r="C217" s="75"/>
      <c r="D217" s="74"/>
      <c r="E217" s="76"/>
      <c r="F217" s="76"/>
      <c r="G217" s="75"/>
      <c r="H217" s="75"/>
      <c r="I217" s="74"/>
      <c r="J217" s="75"/>
      <c r="K217" s="75"/>
      <c r="L217" s="75"/>
    </row>
    <row r="218" spans="2:12">
      <c r="B218" s="74"/>
      <c r="C218" s="75"/>
      <c r="D218" s="74"/>
      <c r="E218" s="76"/>
      <c r="F218" s="76"/>
      <c r="G218" s="75"/>
      <c r="H218" s="75"/>
      <c r="I218" s="74"/>
      <c r="J218" s="75"/>
      <c r="K218" s="75"/>
      <c r="L218" s="75"/>
    </row>
    <row r="219" spans="2:12">
      <c r="B219" s="74"/>
      <c r="C219" s="75"/>
      <c r="D219" s="74"/>
      <c r="E219" s="76"/>
      <c r="F219" s="76"/>
      <c r="G219" s="75"/>
      <c r="H219" s="75"/>
      <c r="I219" s="74"/>
      <c r="J219" s="75"/>
      <c r="K219" s="75"/>
      <c r="L219" s="75"/>
    </row>
    <row r="220" spans="2:12">
      <c r="B220" s="74"/>
      <c r="C220" s="75"/>
      <c r="D220" s="74"/>
      <c r="E220" s="76"/>
      <c r="F220" s="76"/>
      <c r="G220" s="75"/>
      <c r="H220" s="75"/>
      <c r="I220" s="74"/>
      <c r="J220" s="75"/>
      <c r="K220" s="75"/>
      <c r="L220" s="75"/>
    </row>
    <row r="221" spans="2:12">
      <c r="B221" s="74"/>
      <c r="C221" s="75"/>
      <c r="D221" s="74"/>
      <c r="E221" s="76"/>
      <c r="F221" s="76"/>
      <c r="G221" s="75"/>
      <c r="H221" s="75"/>
      <c r="I221" s="74"/>
      <c r="J221" s="75"/>
      <c r="K221" s="75"/>
      <c r="L221" s="75"/>
    </row>
    <row r="222" spans="2:12">
      <c r="B222" s="74"/>
      <c r="C222" s="75"/>
      <c r="D222" s="74"/>
      <c r="E222" s="76"/>
      <c r="F222" s="76"/>
      <c r="G222" s="75"/>
      <c r="H222" s="75"/>
      <c r="I222" s="74"/>
      <c r="J222" s="75"/>
      <c r="K222" s="75"/>
      <c r="L222" s="75"/>
    </row>
    <row r="223" spans="2:12">
      <c r="B223" s="74"/>
      <c r="C223" s="75"/>
      <c r="D223" s="74"/>
      <c r="E223" s="76"/>
      <c r="F223" s="76"/>
      <c r="G223" s="75"/>
      <c r="H223" s="75"/>
      <c r="I223" s="74"/>
      <c r="J223" s="75"/>
      <c r="K223" s="75"/>
      <c r="L223" s="75"/>
    </row>
    <row r="224" spans="2:12">
      <c r="B224" s="74"/>
      <c r="C224" s="75"/>
      <c r="D224" s="74"/>
      <c r="E224" s="76"/>
      <c r="F224" s="76"/>
      <c r="G224" s="75"/>
      <c r="H224" s="75"/>
      <c r="I224" s="74"/>
      <c r="J224" s="75"/>
      <c r="K224" s="75"/>
      <c r="L224" s="75"/>
    </row>
    <row r="225" spans="2:12">
      <c r="B225" s="74"/>
      <c r="C225" s="75"/>
      <c r="D225" s="74"/>
      <c r="E225" s="76"/>
      <c r="F225" s="76"/>
      <c r="G225" s="75"/>
      <c r="H225" s="75"/>
      <c r="I225" s="74"/>
      <c r="J225" s="75"/>
      <c r="K225" s="75"/>
      <c r="L225" s="75"/>
    </row>
    <row r="226" spans="2:12">
      <c r="B226" s="74"/>
      <c r="C226" s="75"/>
      <c r="D226" s="74"/>
      <c r="E226" s="76"/>
      <c r="F226" s="76"/>
      <c r="G226" s="75"/>
      <c r="H226" s="75"/>
      <c r="I226" s="74"/>
      <c r="J226" s="75"/>
      <c r="K226" s="75"/>
      <c r="L226" s="75"/>
    </row>
    <row r="227" spans="2:12">
      <c r="B227" s="74"/>
      <c r="C227" s="75"/>
      <c r="D227" s="74"/>
      <c r="E227" s="76"/>
      <c r="F227" s="76"/>
      <c r="G227" s="75"/>
      <c r="H227" s="75"/>
      <c r="I227" s="74"/>
      <c r="J227" s="75"/>
      <c r="K227" s="75"/>
      <c r="L227" s="75"/>
    </row>
    <row r="228" spans="2:12">
      <c r="B228" s="74"/>
      <c r="C228" s="75"/>
      <c r="D228" s="74"/>
      <c r="E228" s="76"/>
      <c r="F228" s="76"/>
      <c r="G228" s="75"/>
      <c r="H228" s="75"/>
      <c r="I228" s="74"/>
      <c r="J228" s="75"/>
      <c r="K228" s="75"/>
      <c r="L228" s="75"/>
    </row>
    <row r="229" spans="2:12">
      <c r="B229" s="74"/>
      <c r="C229" s="75"/>
      <c r="D229" s="74"/>
      <c r="E229" s="76"/>
      <c r="F229" s="76"/>
      <c r="G229" s="75"/>
      <c r="H229" s="75"/>
      <c r="I229" s="74"/>
      <c r="J229" s="75"/>
      <c r="K229" s="75"/>
      <c r="L229" s="75"/>
    </row>
    <row r="230" spans="2:12">
      <c r="B230" s="74"/>
      <c r="C230" s="75"/>
      <c r="D230" s="74"/>
      <c r="E230" s="76"/>
      <c r="F230" s="76"/>
      <c r="G230" s="75"/>
      <c r="H230" s="75"/>
      <c r="I230" s="74"/>
      <c r="J230" s="75"/>
      <c r="K230" s="75"/>
      <c r="L230" s="75"/>
    </row>
    <row r="231" spans="2:12">
      <c r="B231" s="74"/>
      <c r="C231" s="75"/>
      <c r="D231" s="74"/>
      <c r="E231" s="76"/>
      <c r="F231" s="76"/>
      <c r="G231" s="75"/>
      <c r="H231" s="75"/>
      <c r="I231" s="74"/>
      <c r="J231" s="75"/>
      <c r="K231" s="75"/>
      <c r="L231" s="75"/>
    </row>
    <row r="232" spans="2:12">
      <c r="B232" s="74"/>
      <c r="C232" s="75"/>
      <c r="D232" s="74"/>
      <c r="E232" s="76"/>
      <c r="F232" s="76"/>
      <c r="G232" s="75"/>
      <c r="H232" s="75"/>
      <c r="I232" s="74"/>
      <c r="J232" s="75"/>
      <c r="K232" s="75"/>
      <c r="L232" s="75"/>
    </row>
    <row r="233" spans="2:12">
      <c r="B233" s="74"/>
      <c r="C233" s="75"/>
      <c r="D233" s="74"/>
      <c r="E233" s="76"/>
      <c r="F233" s="76"/>
      <c r="G233" s="75"/>
      <c r="H233" s="75"/>
      <c r="I233" s="74"/>
      <c r="J233" s="75"/>
      <c r="K233" s="75"/>
      <c r="L233" s="75"/>
    </row>
    <row r="234" spans="2:12">
      <c r="B234" s="74"/>
      <c r="C234" s="75"/>
      <c r="D234" s="74"/>
      <c r="E234" s="76"/>
      <c r="F234" s="76"/>
      <c r="G234" s="75"/>
      <c r="H234" s="75"/>
      <c r="I234" s="74"/>
      <c r="J234" s="75"/>
      <c r="K234" s="75"/>
      <c r="L234" s="75"/>
    </row>
    <row r="235" spans="2:12">
      <c r="B235" s="74"/>
      <c r="C235" s="75"/>
      <c r="D235" s="74"/>
      <c r="E235" s="76"/>
      <c r="F235" s="76"/>
      <c r="G235" s="75"/>
      <c r="H235" s="75"/>
      <c r="I235" s="74"/>
      <c r="J235" s="75"/>
      <c r="K235" s="75"/>
      <c r="L235" s="75"/>
    </row>
    <row r="236" spans="2:12">
      <c r="B236" s="74"/>
      <c r="C236" s="75"/>
      <c r="D236" s="74"/>
      <c r="E236" s="76"/>
      <c r="F236" s="76"/>
      <c r="G236" s="75"/>
      <c r="H236" s="75"/>
      <c r="I236" s="74"/>
      <c r="J236" s="75"/>
      <c r="K236" s="75"/>
      <c r="L236" s="75"/>
    </row>
    <row r="237" spans="2:12">
      <c r="B237" s="74"/>
      <c r="C237" s="75"/>
      <c r="D237" s="74"/>
      <c r="E237" s="76"/>
      <c r="F237" s="76"/>
      <c r="G237" s="75"/>
      <c r="H237" s="75"/>
      <c r="I237" s="74"/>
      <c r="J237" s="75"/>
      <c r="K237" s="75"/>
      <c r="L237" s="75"/>
    </row>
    <row r="238" spans="2:12">
      <c r="B238" s="74"/>
      <c r="C238" s="75"/>
      <c r="D238" s="74"/>
      <c r="E238" s="76"/>
      <c r="F238" s="76"/>
      <c r="G238" s="75"/>
      <c r="H238" s="75"/>
      <c r="I238" s="74"/>
      <c r="J238" s="75"/>
      <c r="K238" s="75"/>
      <c r="L238" s="75"/>
    </row>
    <row r="239" spans="2:12">
      <c r="B239" s="74"/>
      <c r="C239" s="75"/>
      <c r="D239" s="74"/>
      <c r="E239" s="76"/>
      <c r="F239" s="76"/>
      <c r="G239" s="75"/>
      <c r="H239" s="75"/>
      <c r="I239" s="74"/>
      <c r="J239" s="75"/>
      <c r="K239" s="75"/>
      <c r="L239" s="75"/>
    </row>
    <row r="240" spans="2:12">
      <c r="B240" s="74"/>
      <c r="C240" s="75"/>
      <c r="D240" s="74"/>
      <c r="E240" s="76"/>
      <c r="F240" s="76"/>
      <c r="G240" s="75"/>
      <c r="H240" s="75"/>
      <c r="I240" s="74"/>
      <c r="J240" s="75"/>
      <c r="K240" s="75"/>
      <c r="L240" s="75"/>
    </row>
    <row r="241" spans="2:12">
      <c r="B241" s="74"/>
      <c r="C241" s="75"/>
      <c r="D241" s="74"/>
      <c r="E241" s="76"/>
      <c r="F241" s="76"/>
      <c r="G241" s="75"/>
      <c r="H241" s="75"/>
      <c r="I241" s="74"/>
      <c r="J241" s="75"/>
      <c r="K241" s="75"/>
      <c r="L241" s="75"/>
    </row>
    <row r="242" spans="2:12">
      <c r="B242" s="74"/>
      <c r="C242" s="75"/>
      <c r="D242" s="74"/>
      <c r="E242" s="76"/>
      <c r="F242" s="76"/>
      <c r="G242" s="75"/>
      <c r="H242" s="75"/>
      <c r="I242" s="74"/>
      <c r="J242" s="75"/>
      <c r="K242" s="75"/>
      <c r="L242" s="75"/>
    </row>
    <row r="243" spans="2:12">
      <c r="B243" s="74"/>
      <c r="C243" s="75"/>
      <c r="D243" s="74"/>
      <c r="E243" s="76"/>
      <c r="F243" s="76"/>
      <c r="G243" s="75"/>
      <c r="H243" s="75"/>
      <c r="I243" s="74"/>
      <c r="J243" s="75"/>
      <c r="K243" s="75"/>
      <c r="L243" s="75"/>
    </row>
    <row r="244" spans="2:12">
      <c r="B244" s="74"/>
      <c r="C244" s="75"/>
      <c r="D244" s="74"/>
      <c r="E244" s="76"/>
      <c r="F244" s="76"/>
      <c r="G244" s="75"/>
      <c r="H244" s="75"/>
      <c r="I244" s="74"/>
      <c r="J244" s="75"/>
      <c r="K244" s="75"/>
      <c r="L244" s="75"/>
    </row>
    <row r="245" spans="2:12">
      <c r="B245" s="74"/>
      <c r="C245" s="75"/>
      <c r="D245" s="74"/>
      <c r="E245" s="76"/>
      <c r="F245" s="76"/>
      <c r="G245" s="75"/>
      <c r="H245" s="75"/>
      <c r="I245" s="74"/>
      <c r="J245" s="75"/>
      <c r="K245" s="75"/>
      <c r="L245" s="75"/>
    </row>
    <row r="246" spans="2:12">
      <c r="B246" s="74"/>
      <c r="C246" s="75"/>
      <c r="D246" s="74"/>
      <c r="E246" s="76"/>
      <c r="F246" s="76"/>
      <c r="G246" s="75"/>
      <c r="H246" s="75"/>
      <c r="I246" s="74"/>
      <c r="J246" s="75"/>
      <c r="K246" s="75"/>
      <c r="L246" s="75"/>
    </row>
    <row r="247" spans="2:12">
      <c r="B247" s="74"/>
      <c r="C247" s="75"/>
      <c r="D247" s="74"/>
      <c r="E247" s="76"/>
      <c r="F247" s="76"/>
      <c r="G247" s="75"/>
      <c r="H247" s="75"/>
      <c r="I247" s="74"/>
      <c r="J247" s="75"/>
      <c r="K247" s="75"/>
      <c r="L247" s="75"/>
    </row>
    <row r="248" spans="2:12">
      <c r="B248" s="74"/>
      <c r="C248" s="75"/>
      <c r="D248" s="74"/>
      <c r="E248" s="76"/>
      <c r="F248" s="76"/>
      <c r="G248" s="75"/>
      <c r="H248" s="75"/>
      <c r="I248" s="74"/>
      <c r="J248" s="75"/>
      <c r="K248" s="75"/>
      <c r="L248" s="75"/>
    </row>
    <row r="249" spans="2:12">
      <c r="B249" s="74"/>
      <c r="C249" s="75"/>
      <c r="D249" s="74"/>
      <c r="E249" s="76"/>
      <c r="F249" s="76"/>
      <c r="G249" s="75"/>
      <c r="H249" s="75"/>
      <c r="I249" s="74"/>
      <c r="J249" s="75"/>
      <c r="K249" s="75"/>
      <c r="L249" s="75"/>
    </row>
    <row r="250" spans="2:12">
      <c r="B250" s="74"/>
      <c r="C250" s="75"/>
      <c r="D250" s="74"/>
      <c r="E250" s="76"/>
      <c r="F250" s="76"/>
      <c r="G250" s="75"/>
      <c r="H250" s="75"/>
      <c r="I250" s="74"/>
      <c r="J250" s="75"/>
      <c r="K250" s="75"/>
      <c r="L250" s="75"/>
    </row>
    <row r="251" spans="2:12">
      <c r="B251" s="74"/>
      <c r="C251" s="75"/>
      <c r="D251" s="74"/>
      <c r="E251" s="76"/>
      <c r="F251" s="76"/>
      <c r="G251" s="75"/>
      <c r="H251" s="75"/>
      <c r="I251" s="74"/>
      <c r="J251" s="75"/>
      <c r="K251" s="75"/>
      <c r="L251" s="75"/>
    </row>
    <row r="252" spans="2:12">
      <c r="B252" s="74"/>
      <c r="C252" s="75"/>
      <c r="D252" s="74"/>
      <c r="E252" s="76"/>
      <c r="F252" s="76"/>
      <c r="G252" s="75"/>
      <c r="H252" s="75"/>
      <c r="I252" s="74"/>
      <c r="J252" s="75"/>
      <c r="K252" s="75"/>
      <c r="L252" s="75"/>
    </row>
    <row r="253" spans="2:12">
      <c r="B253" s="74"/>
      <c r="C253" s="75"/>
      <c r="D253" s="74"/>
      <c r="E253" s="76"/>
      <c r="F253" s="76"/>
      <c r="G253" s="75"/>
      <c r="H253" s="75"/>
      <c r="I253" s="74"/>
      <c r="J253" s="75"/>
      <c r="K253" s="75"/>
      <c r="L253" s="75"/>
    </row>
    <row r="254" spans="2:12">
      <c r="B254" s="74"/>
      <c r="C254" s="75"/>
      <c r="D254" s="74"/>
      <c r="E254" s="76"/>
      <c r="F254" s="76"/>
      <c r="G254" s="75"/>
      <c r="H254" s="75"/>
      <c r="I254" s="74"/>
      <c r="J254" s="75"/>
      <c r="K254" s="75"/>
      <c r="L254" s="75"/>
    </row>
    <row r="255" spans="2:12">
      <c r="B255" s="74"/>
      <c r="C255" s="75"/>
      <c r="D255" s="74"/>
      <c r="E255" s="76"/>
      <c r="F255" s="76"/>
      <c r="G255" s="75"/>
      <c r="H255" s="75"/>
      <c r="I255" s="74"/>
      <c r="J255" s="75"/>
      <c r="K255" s="75"/>
      <c r="L255" s="75"/>
    </row>
    <row r="256" spans="2:12">
      <c r="B256" s="74"/>
      <c r="C256" s="75"/>
      <c r="D256" s="74"/>
      <c r="E256" s="76"/>
      <c r="F256" s="76"/>
      <c r="G256" s="75"/>
      <c r="H256" s="75"/>
      <c r="I256" s="74"/>
      <c r="J256" s="75"/>
      <c r="K256" s="75"/>
      <c r="L256" s="75"/>
    </row>
    <row r="257" spans="2:12">
      <c r="B257" s="74"/>
      <c r="C257" s="75"/>
      <c r="D257" s="74"/>
      <c r="E257" s="76"/>
      <c r="F257" s="76"/>
      <c r="G257" s="75"/>
      <c r="H257" s="75"/>
      <c r="I257" s="74"/>
      <c r="J257" s="75"/>
      <c r="K257" s="75"/>
      <c r="L257" s="75"/>
    </row>
    <row r="258" spans="2:12">
      <c r="B258" s="74"/>
      <c r="C258" s="75"/>
      <c r="D258" s="74"/>
      <c r="E258" s="76"/>
      <c r="F258" s="76"/>
      <c r="G258" s="75"/>
      <c r="H258" s="75"/>
      <c r="I258" s="74"/>
      <c r="J258" s="75"/>
      <c r="K258" s="75"/>
      <c r="L258" s="75"/>
    </row>
    <row r="259" spans="2:12">
      <c r="B259" s="74"/>
      <c r="C259" s="75"/>
      <c r="D259" s="74"/>
      <c r="E259" s="76"/>
      <c r="F259" s="76"/>
      <c r="G259" s="75"/>
      <c r="H259" s="75"/>
      <c r="I259" s="74"/>
      <c r="J259" s="75"/>
      <c r="K259" s="75"/>
      <c r="L259" s="75"/>
    </row>
    <row r="260" spans="2:12">
      <c r="B260" s="74"/>
      <c r="C260" s="75"/>
      <c r="D260" s="74"/>
      <c r="E260" s="76"/>
      <c r="F260" s="76"/>
      <c r="G260" s="75"/>
      <c r="H260" s="75"/>
      <c r="I260" s="74"/>
      <c r="J260" s="75"/>
      <c r="K260" s="75"/>
      <c r="L260" s="75"/>
    </row>
    <row r="261" spans="2:12">
      <c r="B261" s="74"/>
      <c r="C261" s="75"/>
      <c r="D261" s="74"/>
      <c r="E261" s="76"/>
      <c r="F261" s="76"/>
      <c r="G261" s="75"/>
      <c r="H261" s="75"/>
      <c r="I261" s="74"/>
      <c r="J261" s="75"/>
      <c r="K261" s="75"/>
      <c r="L261" s="75"/>
    </row>
    <row r="262" spans="2:12">
      <c r="B262" s="74"/>
      <c r="C262" s="75"/>
      <c r="D262" s="74"/>
      <c r="E262" s="76"/>
      <c r="F262" s="76"/>
      <c r="G262" s="75"/>
      <c r="H262" s="75"/>
      <c r="I262" s="74"/>
      <c r="J262" s="75"/>
      <c r="K262" s="75"/>
      <c r="L262" s="75"/>
    </row>
    <row r="263" spans="2:12">
      <c r="B263" s="74"/>
      <c r="C263" s="75"/>
      <c r="D263" s="74"/>
      <c r="E263" s="76"/>
      <c r="F263" s="76"/>
      <c r="G263" s="75"/>
      <c r="H263" s="75"/>
      <c r="I263" s="74"/>
      <c r="J263" s="75"/>
      <c r="K263" s="75"/>
      <c r="L263" s="75"/>
    </row>
    <row r="264" spans="2:12">
      <c r="B264" s="74"/>
      <c r="C264" s="75"/>
      <c r="D264" s="74"/>
      <c r="E264" s="76"/>
      <c r="F264" s="76"/>
      <c r="G264" s="75"/>
      <c r="H264" s="75"/>
      <c r="I264" s="74"/>
      <c r="J264" s="75"/>
      <c r="K264" s="75"/>
      <c r="L264" s="75"/>
    </row>
    <row r="265" spans="2:12">
      <c r="B265" s="74"/>
      <c r="C265" s="75"/>
      <c r="D265" s="74"/>
      <c r="E265" s="76"/>
      <c r="F265" s="76"/>
      <c r="G265" s="75"/>
      <c r="H265" s="75"/>
      <c r="I265" s="74"/>
      <c r="J265" s="75"/>
      <c r="K265" s="75"/>
      <c r="L265" s="75"/>
    </row>
    <row r="266" spans="2:12">
      <c r="B266" s="74"/>
      <c r="C266" s="75"/>
      <c r="D266" s="74"/>
      <c r="E266" s="76"/>
      <c r="F266" s="76"/>
      <c r="G266" s="75"/>
      <c r="H266" s="75"/>
      <c r="I266" s="74"/>
      <c r="J266" s="75"/>
      <c r="K266" s="75"/>
      <c r="L266" s="75"/>
    </row>
    <row r="267" spans="2:12">
      <c r="B267" s="74"/>
      <c r="C267" s="75"/>
      <c r="D267" s="74"/>
      <c r="E267" s="76"/>
      <c r="F267" s="76"/>
      <c r="G267" s="75"/>
      <c r="H267" s="75"/>
      <c r="I267" s="74"/>
      <c r="J267" s="75"/>
      <c r="K267" s="75"/>
      <c r="L267" s="75"/>
    </row>
    <row r="268" spans="2:12">
      <c r="B268" s="74"/>
      <c r="C268" s="75"/>
      <c r="D268" s="74"/>
      <c r="E268" s="76"/>
      <c r="F268" s="76"/>
      <c r="G268" s="75"/>
      <c r="H268" s="75"/>
      <c r="I268" s="74"/>
      <c r="J268" s="75"/>
      <c r="K268" s="75"/>
      <c r="L268" s="75"/>
    </row>
    <row r="269" spans="2:12">
      <c r="B269" s="74"/>
      <c r="C269" s="75"/>
      <c r="D269" s="74"/>
      <c r="E269" s="76"/>
      <c r="F269" s="76"/>
      <c r="G269" s="75"/>
      <c r="H269" s="75"/>
      <c r="I269" s="74"/>
      <c r="J269" s="75"/>
      <c r="K269" s="75"/>
      <c r="L269" s="75"/>
    </row>
    <row r="270" spans="2:12">
      <c r="B270" s="74"/>
      <c r="C270" s="75"/>
      <c r="D270" s="74"/>
      <c r="E270" s="76"/>
      <c r="F270" s="76"/>
      <c r="G270" s="75"/>
      <c r="H270" s="75"/>
      <c r="I270" s="74"/>
      <c r="J270" s="75"/>
      <c r="K270" s="75"/>
      <c r="L270" s="75"/>
    </row>
    <row r="271" spans="2:12">
      <c r="B271" s="74"/>
      <c r="C271" s="75"/>
      <c r="D271" s="74"/>
      <c r="E271" s="76"/>
      <c r="F271" s="76"/>
      <c r="G271" s="75"/>
      <c r="H271" s="75"/>
      <c r="I271" s="74"/>
      <c r="J271" s="75"/>
      <c r="K271" s="75"/>
      <c r="L271" s="75"/>
    </row>
    <row r="272" spans="2:12">
      <c r="B272" s="74"/>
      <c r="C272" s="75"/>
      <c r="D272" s="74"/>
      <c r="E272" s="76"/>
      <c r="F272" s="76"/>
      <c r="G272" s="75"/>
      <c r="H272" s="75"/>
      <c r="I272" s="74"/>
      <c r="J272" s="75"/>
      <c r="K272" s="75"/>
      <c r="L272" s="75"/>
    </row>
    <row r="273" spans="2:12">
      <c r="B273" s="74"/>
      <c r="C273" s="75"/>
      <c r="D273" s="74"/>
      <c r="E273" s="76"/>
      <c r="F273" s="76"/>
      <c r="G273" s="75"/>
      <c r="H273" s="75"/>
      <c r="I273" s="74"/>
      <c r="J273" s="75"/>
      <c r="K273" s="75"/>
      <c r="L273" s="75"/>
    </row>
    <row r="274" spans="2:12">
      <c r="B274" s="74"/>
      <c r="C274" s="75"/>
      <c r="D274" s="74"/>
      <c r="E274" s="76"/>
      <c r="F274" s="76"/>
      <c r="G274" s="75"/>
      <c r="H274" s="75"/>
      <c r="I274" s="74"/>
      <c r="J274" s="75"/>
      <c r="K274" s="75"/>
      <c r="L274" s="75"/>
    </row>
    <row r="275" spans="2:12">
      <c r="B275" s="74"/>
      <c r="C275" s="75"/>
      <c r="D275" s="74"/>
      <c r="E275" s="76"/>
      <c r="F275" s="76"/>
      <c r="G275" s="75"/>
      <c r="H275" s="75"/>
      <c r="I275" s="74"/>
      <c r="J275" s="75"/>
      <c r="K275" s="75"/>
      <c r="L275" s="75"/>
    </row>
    <row r="276" spans="2:12">
      <c r="B276" s="74"/>
      <c r="C276" s="75"/>
      <c r="D276" s="74"/>
      <c r="E276" s="76"/>
      <c r="F276" s="76"/>
      <c r="G276" s="75"/>
      <c r="H276" s="75"/>
      <c r="I276" s="74"/>
      <c r="J276" s="75"/>
      <c r="K276" s="75"/>
      <c r="L276" s="75"/>
    </row>
    <row r="277" spans="2:12">
      <c r="B277" s="74"/>
      <c r="C277" s="75"/>
      <c r="D277" s="74"/>
      <c r="E277" s="76"/>
      <c r="F277" s="76"/>
      <c r="G277" s="75"/>
      <c r="H277" s="75"/>
      <c r="I277" s="74"/>
      <c r="J277" s="75"/>
      <c r="K277" s="75"/>
      <c r="L277" s="75"/>
    </row>
    <row r="278" spans="2:12">
      <c r="B278" s="74"/>
      <c r="C278" s="75"/>
      <c r="D278" s="74"/>
      <c r="E278" s="76"/>
      <c r="F278" s="76"/>
      <c r="G278" s="75"/>
      <c r="H278" s="75"/>
      <c r="I278" s="74"/>
      <c r="J278" s="75"/>
      <c r="K278" s="75"/>
      <c r="L278" s="75"/>
    </row>
    <row r="279" spans="2:12">
      <c r="B279" s="74"/>
      <c r="C279" s="75"/>
      <c r="D279" s="74"/>
      <c r="E279" s="76"/>
      <c r="F279" s="76"/>
      <c r="G279" s="75"/>
      <c r="H279" s="75"/>
      <c r="I279" s="74"/>
      <c r="J279" s="75"/>
      <c r="K279" s="75"/>
      <c r="L279" s="75"/>
    </row>
    <row r="280" spans="2:12">
      <c r="B280" s="74"/>
      <c r="C280" s="75"/>
      <c r="D280" s="74"/>
      <c r="E280" s="76"/>
      <c r="F280" s="76"/>
      <c r="G280" s="75"/>
      <c r="H280" s="75"/>
      <c r="I280" s="74"/>
      <c r="J280" s="75"/>
      <c r="K280" s="75"/>
      <c r="L280" s="75"/>
    </row>
    <row r="281" spans="2:12">
      <c r="B281" s="74"/>
      <c r="C281" s="75"/>
      <c r="D281" s="74"/>
      <c r="E281" s="76"/>
      <c r="F281" s="76"/>
      <c r="G281" s="75"/>
      <c r="H281" s="75"/>
      <c r="I281" s="74"/>
      <c r="J281" s="75"/>
      <c r="K281" s="75"/>
      <c r="L281" s="75"/>
    </row>
    <row r="282" spans="2:12">
      <c r="B282" s="74"/>
      <c r="C282" s="75"/>
      <c r="D282" s="74"/>
      <c r="E282" s="76"/>
      <c r="F282" s="76"/>
      <c r="G282" s="75"/>
      <c r="H282" s="75"/>
      <c r="I282" s="74"/>
      <c r="J282" s="75"/>
      <c r="K282" s="75"/>
      <c r="L282" s="75"/>
    </row>
    <row r="283" spans="2:12">
      <c r="B283" s="74"/>
      <c r="C283" s="75"/>
      <c r="D283" s="74"/>
      <c r="E283" s="76"/>
      <c r="F283" s="76"/>
      <c r="G283" s="75"/>
      <c r="H283" s="75"/>
      <c r="I283" s="74"/>
      <c r="J283" s="75"/>
      <c r="K283" s="75"/>
      <c r="L283" s="75"/>
    </row>
    <row r="284" spans="2:12">
      <c r="B284" s="74"/>
      <c r="C284" s="75"/>
      <c r="D284" s="74"/>
      <c r="E284" s="76"/>
      <c r="F284" s="76"/>
      <c r="G284" s="75"/>
      <c r="H284" s="75"/>
      <c r="I284" s="74"/>
      <c r="J284" s="75"/>
      <c r="K284" s="75"/>
      <c r="L284" s="75"/>
    </row>
    <row r="285" spans="2:12">
      <c r="B285" s="74"/>
      <c r="C285" s="75"/>
      <c r="D285" s="74"/>
      <c r="E285" s="76"/>
      <c r="F285" s="76"/>
      <c r="G285" s="75"/>
      <c r="H285" s="75"/>
      <c r="I285" s="74"/>
      <c r="J285" s="75"/>
      <c r="K285" s="75"/>
      <c r="L285" s="75"/>
    </row>
    <row r="286" spans="2:12">
      <c r="B286" s="74"/>
      <c r="C286" s="75"/>
      <c r="D286" s="74"/>
      <c r="E286" s="76"/>
      <c r="F286" s="76"/>
      <c r="G286" s="75"/>
      <c r="H286" s="75"/>
      <c r="I286" s="74"/>
      <c r="J286" s="75"/>
      <c r="K286" s="75"/>
      <c r="L286" s="75"/>
    </row>
    <row r="287" spans="2:12">
      <c r="B287" s="74"/>
      <c r="C287" s="75"/>
      <c r="D287" s="74"/>
      <c r="E287" s="76"/>
      <c r="F287" s="76"/>
      <c r="G287" s="75"/>
      <c r="H287" s="75"/>
      <c r="I287" s="74"/>
      <c r="J287" s="75"/>
      <c r="K287" s="75"/>
      <c r="L287" s="75"/>
    </row>
    <row r="288" spans="2:12">
      <c r="B288" s="74"/>
      <c r="C288" s="75"/>
      <c r="D288" s="74"/>
      <c r="E288" s="76"/>
      <c r="F288" s="76"/>
      <c r="G288" s="75"/>
      <c r="H288" s="75"/>
      <c r="I288" s="74"/>
      <c r="J288" s="75"/>
      <c r="K288" s="75"/>
      <c r="L288" s="75"/>
    </row>
    <row r="289" spans="2:12">
      <c r="B289" s="74"/>
      <c r="C289" s="75"/>
      <c r="D289" s="74"/>
      <c r="E289" s="76"/>
      <c r="F289" s="76"/>
      <c r="G289" s="75"/>
      <c r="H289" s="75"/>
      <c r="I289" s="74"/>
      <c r="J289" s="75"/>
      <c r="K289" s="75"/>
      <c r="L289" s="75"/>
    </row>
    <row r="290" spans="2:12">
      <c r="B290" s="74"/>
      <c r="C290" s="75"/>
      <c r="D290" s="74"/>
      <c r="E290" s="76"/>
      <c r="F290" s="76"/>
      <c r="G290" s="75"/>
      <c r="H290" s="75"/>
      <c r="I290" s="74"/>
      <c r="J290" s="75"/>
      <c r="K290" s="75"/>
      <c r="L290" s="75"/>
    </row>
    <row r="291" spans="2:12">
      <c r="B291" s="74"/>
      <c r="C291" s="75"/>
      <c r="D291" s="74"/>
      <c r="E291" s="76"/>
      <c r="F291" s="76"/>
      <c r="G291" s="75"/>
      <c r="H291" s="75"/>
      <c r="I291" s="74"/>
      <c r="J291" s="75"/>
      <c r="K291" s="75"/>
      <c r="L291" s="75"/>
    </row>
    <row r="292" spans="2:12">
      <c r="B292" s="74"/>
      <c r="C292" s="75"/>
      <c r="D292" s="74"/>
      <c r="E292" s="76"/>
      <c r="F292" s="76"/>
      <c r="G292" s="75"/>
      <c r="H292" s="75"/>
      <c r="I292" s="74"/>
      <c r="J292" s="75"/>
      <c r="K292" s="75"/>
      <c r="L292" s="75"/>
    </row>
    <row r="293" spans="2:12">
      <c r="B293" s="74"/>
      <c r="C293" s="75"/>
      <c r="D293" s="74"/>
      <c r="E293" s="76"/>
      <c r="F293" s="76"/>
      <c r="G293" s="75"/>
      <c r="H293" s="75"/>
      <c r="I293" s="74"/>
      <c r="J293" s="75"/>
      <c r="K293" s="75"/>
      <c r="L293" s="75"/>
    </row>
    <row r="294" spans="2:12">
      <c r="B294" s="74"/>
      <c r="C294" s="75"/>
      <c r="D294" s="74"/>
      <c r="E294" s="76"/>
      <c r="F294" s="76"/>
      <c r="G294" s="75"/>
      <c r="H294" s="75"/>
      <c r="I294" s="74"/>
      <c r="J294" s="75"/>
      <c r="K294" s="75"/>
      <c r="L294" s="75"/>
    </row>
    <row r="295" spans="2:12">
      <c r="B295" s="74"/>
      <c r="C295" s="75"/>
      <c r="D295" s="74"/>
      <c r="E295" s="76"/>
      <c r="F295" s="76"/>
      <c r="G295" s="75"/>
      <c r="H295" s="75"/>
      <c r="I295" s="74"/>
      <c r="J295" s="75"/>
      <c r="K295" s="75"/>
      <c r="L295" s="75"/>
    </row>
    <row r="296" spans="2:12">
      <c r="B296" s="74"/>
      <c r="C296" s="75"/>
      <c r="D296" s="74"/>
      <c r="E296" s="76"/>
      <c r="F296" s="76"/>
      <c r="G296" s="75"/>
      <c r="H296" s="75"/>
      <c r="I296" s="74"/>
      <c r="J296" s="75"/>
      <c r="K296" s="75"/>
      <c r="L296" s="75"/>
    </row>
    <row r="297" spans="2:12">
      <c r="B297" s="74"/>
      <c r="C297" s="75"/>
      <c r="D297" s="74"/>
      <c r="E297" s="76"/>
      <c r="F297" s="76"/>
      <c r="G297" s="75"/>
      <c r="H297" s="75"/>
      <c r="I297" s="74"/>
      <c r="J297" s="75"/>
      <c r="K297" s="75"/>
      <c r="L297" s="75"/>
    </row>
    <row r="298" spans="2:12">
      <c r="B298" s="74"/>
      <c r="C298" s="75"/>
      <c r="D298" s="74"/>
      <c r="E298" s="76"/>
      <c r="F298" s="76"/>
      <c r="G298" s="75"/>
      <c r="H298" s="75"/>
      <c r="I298" s="74"/>
      <c r="J298" s="75"/>
      <c r="K298" s="75"/>
      <c r="L298" s="75"/>
    </row>
    <row r="299" spans="2:12">
      <c r="B299" s="74"/>
      <c r="C299" s="75"/>
      <c r="D299" s="74"/>
      <c r="E299" s="76"/>
      <c r="F299" s="76"/>
      <c r="G299" s="75"/>
      <c r="H299" s="75"/>
      <c r="I299" s="74"/>
      <c r="J299" s="75"/>
      <c r="K299" s="75"/>
      <c r="L299" s="75"/>
    </row>
    <row r="300" spans="2:12">
      <c r="B300" s="74"/>
      <c r="C300" s="75"/>
      <c r="D300" s="74"/>
      <c r="E300" s="76"/>
      <c r="F300" s="76"/>
      <c r="G300" s="75"/>
      <c r="H300" s="75"/>
      <c r="I300" s="74"/>
      <c r="J300" s="75"/>
      <c r="K300" s="75"/>
      <c r="L300" s="75"/>
    </row>
    <row r="301" spans="2:12">
      <c r="B301" s="74"/>
      <c r="C301" s="75"/>
      <c r="D301" s="74"/>
      <c r="E301" s="76"/>
      <c r="F301" s="76"/>
      <c r="G301" s="75"/>
      <c r="H301" s="75"/>
      <c r="I301" s="74"/>
      <c r="J301" s="75"/>
      <c r="K301" s="75"/>
      <c r="L301" s="75"/>
    </row>
    <row r="302" spans="2:12">
      <c r="B302" s="74"/>
      <c r="C302" s="75"/>
      <c r="D302" s="74"/>
      <c r="E302" s="76"/>
      <c r="F302" s="76"/>
      <c r="G302" s="75"/>
      <c r="H302" s="75"/>
      <c r="I302" s="74"/>
      <c r="J302" s="75"/>
      <c r="K302" s="75"/>
      <c r="L302" s="75"/>
    </row>
    <row r="303" spans="2:12">
      <c r="B303" s="74"/>
      <c r="C303" s="75"/>
      <c r="D303" s="74"/>
      <c r="E303" s="76"/>
      <c r="F303" s="76"/>
      <c r="G303" s="75"/>
      <c r="H303" s="75"/>
      <c r="I303" s="74"/>
      <c r="J303" s="75"/>
      <c r="K303" s="75"/>
      <c r="L303" s="75"/>
    </row>
    <row r="304" spans="2:12">
      <c r="B304" s="74"/>
      <c r="C304" s="75"/>
      <c r="D304" s="74"/>
      <c r="E304" s="76"/>
      <c r="F304" s="76"/>
      <c r="G304" s="75"/>
      <c r="H304" s="75"/>
      <c r="I304" s="74"/>
      <c r="J304" s="75"/>
      <c r="K304" s="75"/>
      <c r="L304" s="75"/>
    </row>
    <row r="305" spans="2:12">
      <c r="B305" s="74"/>
      <c r="C305" s="75"/>
      <c r="D305" s="74"/>
      <c r="E305" s="76"/>
      <c r="F305" s="76"/>
      <c r="G305" s="75"/>
      <c r="H305" s="75"/>
      <c r="I305" s="74"/>
      <c r="J305" s="75"/>
      <c r="K305" s="75"/>
      <c r="L305" s="75"/>
    </row>
    <row r="306" spans="2:12">
      <c r="B306" s="74"/>
      <c r="C306" s="75"/>
      <c r="D306" s="74"/>
      <c r="E306" s="76"/>
      <c r="F306" s="76"/>
      <c r="G306" s="75"/>
      <c r="H306" s="75"/>
      <c r="I306" s="74"/>
      <c r="J306" s="75"/>
      <c r="K306" s="75"/>
      <c r="L306" s="75"/>
    </row>
    <row r="307" spans="2:12">
      <c r="B307" s="74"/>
      <c r="C307" s="75"/>
      <c r="D307" s="74"/>
      <c r="E307" s="76"/>
      <c r="F307" s="76"/>
      <c r="G307" s="75"/>
      <c r="H307" s="75"/>
      <c r="I307" s="74"/>
      <c r="J307" s="75"/>
      <c r="K307" s="75"/>
      <c r="L307" s="75"/>
    </row>
    <row r="308" spans="2:12">
      <c r="B308" s="74"/>
      <c r="C308" s="75"/>
      <c r="D308" s="74"/>
      <c r="E308" s="76"/>
      <c r="F308" s="76"/>
      <c r="G308" s="75"/>
      <c r="H308" s="75"/>
      <c r="I308" s="74"/>
      <c r="J308" s="75"/>
      <c r="K308" s="75"/>
      <c r="L308" s="75"/>
    </row>
    <row r="309" spans="2:12">
      <c r="B309" s="74"/>
      <c r="C309" s="75"/>
      <c r="D309" s="74"/>
      <c r="E309" s="76"/>
      <c r="F309" s="76"/>
      <c r="G309" s="75"/>
      <c r="H309" s="75"/>
      <c r="I309" s="74"/>
      <c r="J309" s="75"/>
      <c r="K309" s="75"/>
      <c r="L309" s="75"/>
    </row>
    <row r="310" spans="2:12">
      <c r="B310" s="74"/>
      <c r="C310" s="75"/>
      <c r="D310" s="74"/>
      <c r="E310" s="76"/>
      <c r="F310" s="76"/>
      <c r="G310" s="75"/>
      <c r="H310" s="75"/>
      <c r="I310" s="74"/>
      <c r="J310" s="75"/>
      <c r="K310" s="75"/>
      <c r="L310" s="75"/>
    </row>
    <row r="311" spans="2:12">
      <c r="B311" s="74"/>
      <c r="C311" s="75"/>
      <c r="D311" s="74"/>
      <c r="E311" s="76"/>
      <c r="F311" s="76"/>
      <c r="G311" s="75"/>
      <c r="H311" s="75"/>
      <c r="I311" s="74"/>
      <c r="J311" s="75"/>
      <c r="K311" s="75"/>
      <c r="L311" s="75"/>
    </row>
    <row r="312" spans="2:12">
      <c r="B312" s="74"/>
      <c r="C312" s="75"/>
      <c r="D312" s="74"/>
      <c r="E312" s="76"/>
      <c r="F312" s="76"/>
      <c r="G312" s="75"/>
      <c r="H312" s="75"/>
      <c r="I312" s="74"/>
      <c r="J312" s="75"/>
      <c r="K312" s="75"/>
      <c r="L312" s="75"/>
    </row>
    <row r="313" spans="2:12">
      <c r="B313" s="74"/>
      <c r="C313" s="75"/>
      <c r="D313" s="74"/>
      <c r="E313" s="76"/>
      <c r="F313" s="76"/>
      <c r="G313" s="75"/>
      <c r="H313" s="75"/>
      <c r="I313" s="74"/>
      <c r="J313" s="75"/>
      <c r="K313" s="75"/>
      <c r="L313" s="75"/>
    </row>
    <row r="314" spans="2:12">
      <c r="B314" s="74"/>
      <c r="C314" s="75"/>
      <c r="D314" s="74"/>
      <c r="E314" s="76"/>
      <c r="F314" s="76"/>
      <c r="G314" s="75"/>
      <c r="H314" s="75"/>
      <c r="I314" s="74"/>
      <c r="J314" s="75"/>
      <c r="K314" s="75"/>
      <c r="L314" s="75"/>
    </row>
    <row r="315" spans="2:12">
      <c r="B315" s="74"/>
      <c r="C315" s="75"/>
      <c r="D315" s="74"/>
      <c r="E315" s="76"/>
      <c r="F315" s="76"/>
      <c r="G315" s="75"/>
      <c r="H315" s="75"/>
      <c r="I315" s="74"/>
      <c r="J315" s="75"/>
      <c r="K315" s="75"/>
      <c r="L315" s="75"/>
    </row>
    <row r="316" spans="2:12">
      <c r="B316" s="74"/>
      <c r="C316" s="75"/>
      <c r="D316" s="74"/>
      <c r="E316" s="76"/>
      <c r="F316" s="76"/>
      <c r="G316" s="75"/>
      <c r="H316" s="75"/>
      <c r="I316" s="74"/>
      <c r="J316" s="75"/>
      <c r="K316" s="75"/>
      <c r="L316" s="75"/>
    </row>
    <row r="317" spans="2:12">
      <c r="B317" s="74"/>
      <c r="C317" s="75"/>
      <c r="D317" s="74"/>
      <c r="E317" s="76"/>
      <c r="F317" s="76"/>
      <c r="G317" s="75"/>
      <c r="H317" s="75"/>
      <c r="I317" s="74"/>
      <c r="J317" s="75"/>
      <c r="K317" s="75"/>
      <c r="L317" s="75"/>
    </row>
    <row r="318" spans="2:12">
      <c r="B318" s="74"/>
      <c r="C318" s="75"/>
      <c r="D318" s="74"/>
      <c r="E318" s="76"/>
      <c r="F318" s="76"/>
      <c r="G318" s="75"/>
      <c r="H318" s="75"/>
      <c r="I318" s="74"/>
      <c r="J318" s="75"/>
      <c r="K318" s="75"/>
      <c r="L318" s="75"/>
    </row>
    <row r="319" spans="2:12">
      <c r="B319" s="74"/>
      <c r="C319" s="75"/>
      <c r="D319" s="74"/>
      <c r="E319" s="76"/>
      <c r="F319" s="76"/>
      <c r="G319" s="75"/>
      <c r="H319" s="75"/>
      <c r="I319" s="74"/>
      <c r="J319" s="75"/>
      <c r="K319" s="75"/>
      <c r="L319" s="75"/>
    </row>
    <row r="320" spans="2:12">
      <c r="B320" s="74"/>
      <c r="C320" s="75"/>
      <c r="D320" s="74"/>
      <c r="E320" s="76"/>
      <c r="F320" s="76"/>
      <c r="G320" s="75"/>
      <c r="H320" s="75"/>
      <c r="I320" s="74"/>
      <c r="J320" s="75"/>
      <c r="K320" s="75"/>
      <c r="L320" s="75"/>
    </row>
    <row r="321" spans="2:12">
      <c r="B321" s="74"/>
      <c r="C321" s="75"/>
      <c r="D321" s="74"/>
      <c r="E321" s="76"/>
      <c r="F321" s="76"/>
      <c r="G321" s="75"/>
      <c r="H321" s="75"/>
      <c r="I321" s="74"/>
      <c r="J321" s="75"/>
      <c r="K321" s="75"/>
      <c r="L321" s="75"/>
    </row>
    <row r="322" spans="2:12">
      <c r="B322" s="74"/>
      <c r="C322" s="75"/>
      <c r="D322" s="74"/>
      <c r="E322" s="76"/>
      <c r="F322" s="76"/>
      <c r="G322" s="75"/>
      <c r="H322" s="75"/>
      <c r="I322" s="74"/>
      <c r="J322" s="75"/>
      <c r="K322" s="75"/>
      <c r="L322" s="75"/>
    </row>
    <row r="323" spans="2:12">
      <c r="B323" s="74"/>
      <c r="C323" s="75"/>
      <c r="D323" s="74"/>
      <c r="E323" s="76"/>
      <c r="F323" s="76"/>
      <c r="G323" s="75"/>
      <c r="H323" s="75"/>
      <c r="I323" s="74"/>
      <c r="J323" s="75"/>
      <c r="K323" s="75"/>
      <c r="L323" s="75"/>
    </row>
    <row r="324" spans="2:12">
      <c r="B324" s="74"/>
      <c r="C324" s="75"/>
      <c r="D324" s="74"/>
      <c r="E324" s="76"/>
      <c r="F324" s="76"/>
      <c r="G324" s="75"/>
      <c r="H324" s="75"/>
      <c r="I324" s="74"/>
      <c r="J324" s="75"/>
      <c r="K324" s="75"/>
      <c r="L324" s="75"/>
    </row>
    <row r="325" spans="2:12">
      <c r="B325" s="74"/>
      <c r="C325" s="75"/>
      <c r="D325" s="74"/>
      <c r="E325" s="76"/>
      <c r="F325" s="76"/>
      <c r="G325" s="75"/>
      <c r="H325" s="75"/>
      <c r="I325" s="74"/>
      <c r="J325" s="75"/>
      <c r="K325" s="75"/>
      <c r="L325" s="75"/>
    </row>
    <row r="326" spans="2:12">
      <c r="B326" s="74"/>
      <c r="C326" s="75"/>
      <c r="D326" s="74"/>
      <c r="E326" s="76"/>
      <c r="F326" s="76"/>
      <c r="G326" s="75"/>
      <c r="H326" s="75"/>
      <c r="I326" s="74"/>
      <c r="J326" s="75"/>
      <c r="K326" s="75"/>
      <c r="L326" s="75"/>
    </row>
    <row r="327" spans="2:12">
      <c r="B327" s="74"/>
      <c r="C327" s="75"/>
      <c r="D327" s="74"/>
      <c r="E327" s="76"/>
      <c r="F327" s="76"/>
      <c r="G327" s="75"/>
      <c r="H327" s="75"/>
      <c r="I327" s="74"/>
      <c r="J327" s="75"/>
      <c r="K327" s="75"/>
      <c r="L327" s="75"/>
    </row>
    <row r="328" spans="2:12">
      <c r="B328" s="74"/>
      <c r="C328" s="75"/>
      <c r="D328" s="74"/>
      <c r="E328" s="76"/>
      <c r="F328" s="76"/>
      <c r="G328" s="75"/>
      <c r="H328" s="75"/>
      <c r="I328" s="74"/>
      <c r="J328" s="75"/>
      <c r="K328" s="75"/>
      <c r="L328" s="75"/>
    </row>
    <row r="329" spans="2:12">
      <c r="B329" s="74"/>
      <c r="C329" s="75"/>
      <c r="D329" s="74"/>
      <c r="E329" s="76"/>
      <c r="F329" s="76"/>
      <c r="G329" s="75"/>
      <c r="H329" s="75"/>
      <c r="I329" s="74"/>
      <c r="J329" s="75"/>
      <c r="K329" s="75"/>
      <c r="L329" s="75"/>
    </row>
    <row r="330" spans="2:12">
      <c r="B330" s="74"/>
      <c r="C330" s="75"/>
      <c r="D330" s="74"/>
      <c r="E330" s="76"/>
      <c r="F330" s="76"/>
      <c r="G330" s="75"/>
      <c r="H330" s="75"/>
      <c r="I330" s="74"/>
      <c r="J330" s="75"/>
      <c r="K330" s="75"/>
      <c r="L330" s="75"/>
    </row>
    <row r="331" spans="2:12">
      <c r="B331" s="74"/>
      <c r="C331" s="75"/>
      <c r="D331" s="74"/>
      <c r="E331" s="76"/>
      <c r="F331" s="76"/>
      <c r="G331" s="75"/>
      <c r="H331" s="75"/>
      <c r="I331" s="74"/>
      <c r="J331" s="75"/>
      <c r="K331" s="75"/>
      <c r="L331" s="75"/>
    </row>
    <row r="332" spans="2:12">
      <c r="B332" s="74"/>
      <c r="C332" s="75"/>
      <c r="D332" s="74"/>
      <c r="E332" s="76"/>
      <c r="F332" s="76"/>
      <c r="G332" s="75"/>
      <c r="H332" s="75"/>
      <c r="I332" s="74"/>
      <c r="J332" s="75"/>
      <c r="K332" s="75"/>
      <c r="L332" s="75"/>
    </row>
    <row r="333" spans="2:12">
      <c r="B333" s="74"/>
      <c r="C333" s="75"/>
      <c r="D333" s="74"/>
      <c r="E333" s="76"/>
      <c r="F333" s="76"/>
      <c r="G333" s="75"/>
      <c r="H333" s="75"/>
      <c r="I333" s="74"/>
      <c r="J333" s="75"/>
      <c r="K333" s="75"/>
      <c r="L333" s="75"/>
    </row>
    <row r="334" spans="2:12">
      <c r="B334" s="74"/>
      <c r="C334" s="75"/>
      <c r="D334" s="74"/>
      <c r="E334" s="76"/>
      <c r="F334" s="76"/>
      <c r="G334" s="75"/>
      <c r="H334" s="75"/>
      <c r="I334" s="74"/>
      <c r="J334" s="75"/>
      <c r="K334" s="75"/>
      <c r="L334" s="75"/>
    </row>
    <row r="335" spans="2:12">
      <c r="B335" s="74"/>
      <c r="C335" s="75"/>
      <c r="D335" s="74"/>
      <c r="E335" s="76"/>
      <c r="F335" s="76"/>
      <c r="G335" s="75"/>
      <c r="H335" s="75"/>
      <c r="I335" s="74"/>
      <c r="J335" s="75"/>
      <c r="K335" s="75"/>
      <c r="L335" s="75"/>
    </row>
    <row r="336" spans="2:12">
      <c r="B336" s="74"/>
      <c r="C336" s="75"/>
      <c r="D336" s="74"/>
      <c r="E336" s="76"/>
      <c r="F336" s="76"/>
      <c r="G336" s="75"/>
      <c r="H336" s="75"/>
      <c r="I336" s="74"/>
      <c r="J336" s="75"/>
      <c r="K336" s="75"/>
      <c r="L336" s="75"/>
    </row>
    <row r="337" spans="2:12">
      <c r="B337" s="74"/>
      <c r="C337" s="75"/>
      <c r="D337" s="74"/>
      <c r="E337" s="76"/>
      <c r="F337" s="76"/>
      <c r="G337" s="75"/>
      <c r="H337" s="75"/>
      <c r="I337" s="74"/>
      <c r="J337" s="75"/>
      <c r="K337" s="75"/>
      <c r="L337" s="75"/>
    </row>
    <row r="338" spans="2:12">
      <c r="B338" s="74"/>
      <c r="C338" s="75"/>
      <c r="D338" s="74"/>
      <c r="E338" s="76"/>
      <c r="F338" s="76"/>
      <c r="G338" s="75"/>
      <c r="H338" s="75"/>
      <c r="I338" s="74"/>
      <c r="J338" s="75"/>
      <c r="K338" s="75"/>
      <c r="L338" s="75"/>
    </row>
    <row r="339" spans="2:12">
      <c r="B339" s="74"/>
      <c r="C339" s="75"/>
      <c r="D339" s="74"/>
      <c r="E339" s="76"/>
      <c r="F339" s="76"/>
      <c r="G339" s="75"/>
      <c r="H339" s="75"/>
      <c r="I339" s="74"/>
      <c r="J339" s="75"/>
      <c r="K339" s="75"/>
      <c r="L339" s="75"/>
    </row>
    <row r="340" spans="2:12">
      <c r="B340" s="74"/>
      <c r="C340" s="75"/>
      <c r="D340" s="74"/>
      <c r="E340" s="76"/>
      <c r="F340" s="76"/>
      <c r="G340" s="75"/>
      <c r="H340" s="75"/>
      <c r="I340" s="74"/>
      <c r="J340" s="75"/>
      <c r="K340" s="75"/>
      <c r="L340" s="75"/>
    </row>
    <row r="341" spans="2:12">
      <c r="B341" s="74"/>
      <c r="C341" s="75"/>
      <c r="D341" s="74"/>
      <c r="E341" s="76"/>
      <c r="F341" s="76"/>
      <c r="G341" s="75"/>
      <c r="H341" s="75"/>
      <c r="I341" s="74"/>
      <c r="J341" s="75"/>
      <c r="K341" s="75"/>
      <c r="L341" s="75"/>
    </row>
    <row r="342" spans="2:12">
      <c r="B342" s="74"/>
      <c r="C342" s="75"/>
      <c r="D342" s="74"/>
      <c r="E342" s="76"/>
      <c r="F342" s="76"/>
      <c r="G342" s="75"/>
      <c r="H342" s="75"/>
      <c r="I342" s="74"/>
      <c r="J342" s="75"/>
      <c r="K342" s="75"/>
      <c r="L342" s="75"/>
    </row>
    <row r="343" spans="2:12">
      <c r="B343" s="74"/>
      <c r="C343" s="75"/>
      <c r="D343" s="74"/>
      <c r="E343" s="76"/>
      <c r="F343" s="76"/>
      <c r="G343" s="75"/>
      <c r="H343" s="75"/>
      <c r="I343" s="74"/>
      <c r="J343" s="75"/>
      <c r="K343" s="75"/>
      <c r="L343" s="75"/>
    </row>
    <row r="344" spans="2:12">
      <c r="B344" s="74"/>
      <c r="C344" s="75"/>
      <c r="D344" s="74"/>
      <c r="E344" s="76"/>
      <c r="F344" s="76"/>
      <c r="G344" s="75"/>
      <c r="H344" s="75"/>
      <c r="I344" s="74"/>
      <c r="J344" s="75"/>
      <c r="K344" s="75"/>
      <c r="L344" s="75"/>
    </row>
    <row r="345" spans="2:12">
      <c r="B345" s="74"/>
      <c r="C345" s="75"/>
      <c r="D345" s="74"/>
      <c r="E345" s="76"/>
      <c r="F345" s="76"/>
      <c r="G345" s="75"/>
      <c r="H345" s="75"/>
      <c r="I345" s="74"/>
      <c r="J345" s="75"/>
      <c r="K345" s="75"/>
      <c r="L345" s="75"/>
    </row>
    <row r="346" spans="2:12">
      <c r="B346" s="74"/>
      <c r="C346" s="75"/>
      <c r="D346" s="74"/>
      <c r="E346" s="76"/>
      <c r="F346" s="76"/>
      <c r="G346" s="75"/>
      <c r="H346" s="75"/>
      <c r="I346" s="74"/>
      <c r="J346" s="75"/>
      <c r="K346" s="75"/>
      <c r="L346" s="75"/>
    </row>
    <row r="347" spans="2:12">
      <c r="B347" s="74"/>
      <c r="C347" s="75"/>
      <c r="D347" s="74"/>
      <c r="E347" s="76"/>
      <c r="F347" s="76"/>
      <c r="G347" s="75"/>
      <c r="H347" s="75"/>
      <c r="I347" s="74"/>
      <c r="J347" s="75"/>
      <c r="K347" s="75"/>
      <c r="L347" s="75"/>
    </row>
    <row r="348" spans="2:12">
      <c r="B348" s="74"/>
      <c r="C348" s="75"/>
      <c r="D348" s="74"/>
      <c r="E348" s="76"/>
      <c r="F348" s="76"/>
      <c r="G348" s="75"/>
      <c r="H348" s="75"/>
      <c r="I348" s="74"/>
      <c r="J348" s="75"/>
      <c r="K348" s="75"/>
      <c r="L348" s="75"/>
    </row>
    <row r="349" spans="2:12">
      <c r="B349" s="74"/>
      <c r="C349" s="75"/>
      <c r="D349" s="74"/>
      <c r="E349" s="76"/>
      <c r="F349" s="76"/>
      <c r="G349" s="75"/>
      <c r="H349" s="75"/>
      <c r="I349" s="74"/>
      <c r="J349" s="75"/>
      <c r="K349" s="75"/>
      <c r="L349" s="75"/>
    </row>
    <row r="350" spans="2:12">
      <c r="B350" s="74"/>
      <c r="C350" s="75"/>
      <c r="D350" s="74"/>
      <c r="E350" s="76"/>
      <c r="F350" s="76"/>
      <c r="G350" s="75"/>
      <c r="H350" s="75"/>
      <c r="I350" s="74"/>
      <c r="J350" s="75"/>
      <c r="K350" s="75"/>
      <c r="L350" s="75"/>
    </row>
    <row r="351" spans="2:12">
      <c r="B351" s="74"/>
      <c r="C351" s="75"/>
      <c r="D351" s="74"/>
      <c r="E351" s="76"/>
      <c r="F351" s="76"/>
      <c r="G351" s="75"/>
      <c r="H351" s="75"/>
      <c r="I351" s="74"/>
      <c r="J351" s="75"/>
      <c r="K351" s="75"/>
      <c r="L351" s="75"/>
    </row>
    <row r="352" spans="2:12">
      <c r="B352" s="74"/>
      <c r="C352" s="75"/>
      <c r="D352" s="74"/>
      <c r="E352" s="76"/>
      <c r="F352" s="76"/>
      <c r="G352" s="75"/>
      <c r="H352" s="75"/>
      <c r="I352" s="74"/>
      <c r="J352" s="75"/>
      <c r="K352" s="75"/>
      <c r="L352" s="75"/>
    </row>
    <row r="353" spans="2:12">
      <c r="B353" s="74"/>
      <c r="C353" s="75"/>
      <c r="D353" s="74"/>
      <c r="E353" s="76"/>
      <c r="F353" s="76"/>
      <c r="G353" s="75"/>
      <c r="H353" s="75"/>
      <c r="I353" s="74"/>
      <c r="J353" s="75"/>
      <c r="K353" s="75"/>
      <c r="L353" s="75"/>
    </row>
    <row r="354" spans="2:12">
      <c r="B354" s="74"/>
      <c r="C354" s="75"/>
      <c r="D354" s="74"/>
      <c r="E354" s="76"/>
      <c r="F354" s="76"/>
      <c r="G354" s="75"/>
      <c r="H354" s="75"/>
      <c r="I354" s="74"/>
      <c r="J354" s="75"/>
      <c r="K354" s="75"/>
      <c r="L354" s="75"/>
    </row>
    <row r="355" spans="2:12">
      <c r="B355" s="74"/>
      <c r="C355" s="75"/>
      <c r="D355" s="74"/>
      <c r="E355" s="76"/>
      <c r="F355" s="76"/>
      <c r="G355" s="75"/>
      <c r="H355" s="75"/>
      <c r="I355" s="74"/>
      <c r="J355" s="75"/>
      <c r="K355" s="75"/>
      <c r="L355" s="75"/>
    </row>
    <row r="356" spans="2:12">
      <c r="B356" s="74"/>
      <c r="C356" s="75"/>
      <c r="D356" s="74"/>
      <c r="E356" s="76"/>
      <c r="F356" s="76"/>
      <c r="G356" s="75"/>
      <c r="H356" s="75"/>
      <c r="I356" s="74"/>
      <c r="J356" s="75"/>
      <c r="K356" s="75"/>
      <c r="L356" s="75"/>
    </row>
    <row r="357" spans="2:12">
      <c r="B357" s="74"/>
      <c r="C357" s="75"/>
      <c r="D357" s="74"/>
      <c r="E357" s="76"/>
      <c r="F357" s="76"/>
      <c r="G357" s="75"/>
      <c r="H357" s="75"/>
      <c r="I357" s="74"/>
      <c r="J357" s="75"/>
      <c r="K357" s="75"/>
      <c r="L357" s="75"/>
    </row>
    <row r="358" spans="2:12">
      <c r="B358" s="74"/>
      <c r="C358" s="75"/>
      <c r="D358" s="74"/>
      <c r="E358" s="76"/>
      <c r="F358" s="76"/>
      <c r="G358" s="75"/>
      <c r="H358" s="75"/>
      <c r="I358" s="74"/>
      <c r="J358" s="75"/>
      <c r="K358" s="75"/>
      <c r="L358" s="75"/>
    </row>
    <row r="359" spans="2:12">
      <c r="B359" s="74"/>
      <c r="C359" s="75"/>
      <c r="D359" s="74"/>
      <c r="E359" s="76"/>
      <c r="F359" s="76"/>
      <c r="G359" s="75"/>
      <c r="H359" s="75"/>
      <c r="I359" s="74"/>
      <c r="J359" s="75"/>
      <c r="K359" s="75"/>
      <c r="L359" s="75"/>
    </row>
    <row r="360" spans="2:12">
      <c r="B360" s="74"/>
      <c r="C360" s="75"/>
      <c r="D360" s="74"/>
      <c r="E360" s="76"/>
      <c r="F360" s="76"/>
      <c r="G360" s="75"/>
      <c r="H360" s="75"/>
      <c r="I360" s="74"/>
      <c r="J360" s="75"/>
      <c r="K360" s="75"/>
      <c r="L360" s="75"/>
    </row>
    <row r="361" spans="2:12">
      <c r="B361" s="74"/>
      <c r="C361" s="75"/>
      <c r="D361" s="74"/>
      <c r="E361" s="76"/>
      <c r="F361" s="76"/>
      <c r="G361" s="75"/>
      <c r="H361" s="75"/>
      <c r="I361" s="74"/>
      <c r="J361" s="75"/>
      <c r="K361" s="75"/>
      <c r="L361" s="75"/>
    </row>
    <row r="362" spans="2:12">
      <c r="B362" s="74"/>
      <c r="C362" s="75"/>
      <c r="D362" s="74"/>
      <c r="E362" s="76"/>
      <c r="F362" s="76"/>
      <c r="G362" s="75"/>
      <c r="H362" s="75"/>
      <c r="I362" s="74"/>
      <c r="J362" s="75"/>
      <c r="K362" s="75"/>
      <c r="L362" s="75"/>
    </row>
    <row r="363" spans="2:12">
      <c r="B363" s="74"/>
      <c r="C363" s="75"/>
      <c r="D363" s="74"/>
      <c r="E363" s="76"/>
      <c r="F363" s="76"/>
      <c r="G363" s="75"/>
      <c r="H363" s="75"/>
      <c r="I363" s="74"/>
      <c r="J363" s="75"/>
      <c r="K363" s="75"/>
      <c r="L363" s="75"/>
    </row>
    <row r="364" spans="2:12">
      <c r="B364" s="74"/>
      <c r="C364" s="75"/>
      <c r="D364" s="74"/>
      <c r="E364" s="76"/>
      <c r="F364" s="76"/>
      <c r="G364" s="75"/>
      <c r="H364" s="75"/>
      <c r="I364" s="74"/>
      <c r="J364" s="75"/>
      <c r="K364" s="75"/>
      <c r="L364" s="75"/>
    </row>
    <row r="365" spans="2:12">
      <c r="B365" s="74"/>
      <c r="C365" s="75"/>
      <c r="D365" s="74"/>
      <c r="E365" s="76"/>
      <c r="F365" s="76"/>
      <c r="G365" s="75"/>
      <c r="H365" s="75"/>
      <c r="I365" s="74"/>
      <c r="J365" s="75"/>
      <c r="K365" s="75"/>
      <c r="L365" s="75"/>
    </row>
    <row r="366" spans="2:12">
      <c r="B366" s="74"/>
      <c r="C366" s="75"/>
      <c r="D366" s="74"/>
      <c r="E366" s="76"/>
      <c r="F366" s="76"/>
      <c r="G366" s="75"/>
      <c r="H366" s="75"/>
      <c r="I366" s="74"/>
      <c r="J366" s="75"/>
      <c r="K366" s="75"/>
      <c r="L366" s="75"/>
    </row>
    <row r="367" spans="2:12">
      <c r="B367" s="74"/>
      <c r="C367" s="75"/>
      <c r="D367" s="74"/>
      <c r="E367" s="76"/>
      <c r="F367" s="76"/>
      <c r="G367" s="75"/>
      <c r="H367" s="75"/>
      <c r="I367" s="74"/>
      <c r="J367" s="75"/>
      <c r="K367" s="75"/>
      <c r="L367" s="75"/>
    </row>
    <row r="368" spans="2:12">
      <c r="B368" s="74"/>
      <c r="C368" s="75"/>
      <c r="D368" s="74"/>
      <c r="E368" s="76"/>
      <c r="F368" s="76"/>
      <c r="G368" s="75"/>
      <c r="H368" s="75"/>
      <c r="I368" s="74"/>
      <c r="J368" s="75"/>
      <c r="K368" s="75"/>
      <c r="L368" s="75"/>
    </row>
    <row r="369" spans="2:12">
      <c r="B369" s="74"/>
      <c r="C369" s="75"/>
      <c r="D369" s="74"/>
      <c r="E369" s="76"/>
      <c r="F369" s="76"/>
      <c r="G369" s="75"/>
      <c r="H369" s="75"/>
      <c r="I369" s="74"/>
      <c r="J369" s="75"/>
      <c r="K369" s="75"/>
      <c r="L369" s="75"/>
    </row>
    <row r="370" spans="2:12">
      <c r="B370" s="74"/>
      <c r="C370" s="75"/>
      <c r="D370" s="74"/>
      <c r="E370" s="76"/>
      <c r="F370" s="76"/>
      <c r="G370" s="75"/>
      <c r="H370" s="75"/>
      <c r="I370" s="74"/>
      <c r="J370" s="75"/>
      <c r="K370" s="75"/>
      <c r="L370" s="75"/>
    </row>
    <row r="371" spans="2:12">
      <c r="B371" s="74"/>
      <c r="C371" s="75"/>
      <c r="D371" s="74"/>
      <c r="E371" s="76"/>
      <c r="F371" s="76"/>
      <c r="G371" s="75"/>
      <c r="H371" s="75"/>
      <c r="I371" s="74"/>
      <c r="J371" s="75"/>
      <c r="K371" s="75"/>
      <c r="L371" s="75"/>
    </row>
    <row r="372" spans="2:12">
      <c r="B372" s="74"/>
      <c r="C372" s="75"/>
      <c r="D372" s="74"/>
      <c r="E372" s="76"/>
      <c r="F372" s="76"/>
      <c r="G372" s="75"/>
      <c r="H372" s="75"/>
      <c r="I372" s="74"/>
      <c r="J372" s="75"/>
      <c r="K372" s="75"/>
      <c r="L372" s="75"/>
    </row>
    <row r="373" spans="2:12">
      <c r="B373" s="74"/>
      <c r="C373" s="75"/>
      <c r="D373" s="74"/>
      <c r="E373" s="76"/>
      <c r="F373" s="76"/>
      <c r="G373" s="75"/>
      <c r="H373" s="75"/>
      <c r="I373" s="74"/>
      <c r="J373" s="75"/>
      <c r="K373" s="75"/>
      <c r="L373" s="75"/>
    </row>
    <row r="374" spans="2:12">
      <c r="B374" s="74"/>
      <c r="C374" s="75"/>
      <c r="D374" s="74"/>
      <c r="E374" s="76"/>
      <c r="F374" s="76"/>
      <c r="G374" s="75"/>
      <c r="H374" s="75"/>
      <c r="I374" s="74"/>
      <c r="J374" s="75"/>
      <c r="K374" s="75"/>
      <c r="L374" s="75"/>
    </row>
    <row r="375" spans="2:12">
      <c r="B375" s="74"/>
      <c r="C375" s="75"/>
      <c r="D375" s="74"/>
      <c r="E375" s="76"/>
      <c r="F375" s="76"/>
      <c r="G375" s="75"/>
      <c r="H375" s="75"/>
      <c r="I375" s="74"/>
      <c r="J375" s="75"/>
      <c r="K375" s="75"/>
      <c r="L375" s="75"/>
    </row>
    <row r="376" spans="2:12">
      <c r="B376" s="74"/>
      <c r="C376" s="75"/>
      <c r="D376" s="74"/>
      <c r="E376" s="76"/>
      <c r="F376" s="76"/>
      <c r="G376" s="75"/>
      <c r="H376" s="75"/>
      <c r="I376" s="74"/>
      <c r="J376" s="75"/>
      <c r="K376" s="75"/>
      <c r="L376" s="75"/>
    </row>
    <row r="377" spans="2:12">
      <c r="B377" s="74"/>
      <c r="C377" s="75"/>
      <c r="D377" s="74"/>
      <c r="E377" s="76"/>
      <c r="F377" s="76"/>
      <c r="G377" s="75"/>
      <c r="H377" s="75"/>
      <c r="I377" s="74"/>
      <c r="J377" s="75"/>
      <c r="K377" s="75"/>
      <c r="L377" s="75"/>
    </row>
    <row r="378" spans="2:12">
      <c r="B378" s="74"/>
      <c r="C378" s="75"/>
      <c r="D378" s="74"/>
      <c r="E378" s="76"/>
      <c r="F378" s="76"/>
      <c r="G378" s="75"/>
      <c r="H378" s="75"/>
      <c r="I378" s="74"/>
      <c r="J378" s="75"/>
      <c r="K378" s="75"/>
      <c r="L378" s="75"/>
    </row>
    <row r="379" spans="2:12">
      <c r="B379" s="74"/>
      <c r="C379" s="75"/>
      <c r="D379" s="74"/>
      <c r="E379" s="76"/>
      <c r="F379" s="76"/>
      <c r="G379" s="75"/>
      <c r="H379" s="75"/>
      <c r="I379" s="74"/>
      <c r="J379" s="75"/>
      <c r="K379" s="75"/>
      <c r="L379" s="75"/>
    </row>
    <row r="380" spans="2:12">
      <c r="B380" s="74"/>
      <c r="C380" s="75"/>
      <c r="D380" s="74"/>
      <c r="E380" s="76"/>
      <c r="F380" s="76"/>
      <c r="G380" s="75"/>
      <c r="H380" s="75"/>
      <c r="I380" s="74"/>
      <c r="J380" s="75"/>
      <c r="K380" s="75"/>
      <c r="L380" s="75"/>
    </row>
    <row r="381" spans="2:12">
      <c r="B381" s="74"/>
      <c r="C381" s="75"/>
      <c r="D381" s="74"/>
      <c r="E381" s="76"/>
      <c r="F381" s="76"/>
      <c r="G381" s="75"/>
      <c r="H381" s="75"/>
      <c r="I381" s="74"/>
      <c r="J381" s="75"/>
      <c r="K381" s="75"/>
      <c r="L381" s="75"/>
    </row>
    <row r="382" spans="2:12">
      <c r="B382" s="74"/>
      <c r="C382" s="75"/>
      <c r="D382" s="74"/>
      <c r="E382" s="76"/>
      <c r="F382" s="76"/>
      <c r="G382" s="75"/>
      <c r="H382" s="75"/>
      <c r="I382" s="74"/>
      <c r="J382" s="75"/>
      <c r="K382" s="75"/>
      <c r="L382" s="75"/>
    </row>
    <row r="383" spans="2:12">
      <c r="B383" s="74"/>
      <c r="C383" s="75"/>
      <c r="D383" s="74"/>
      <c r="E383" s="76"/>
      <c r="F383" s="76"/>
      <c r="G383" s="75"/>
      <c r="H383" s="75"/>
      <c r="I383" s="74"/>
      <c r="J383" s="75"/>
      <c r="K383" s="75"/>
      <c r="L383" s="75"/>
    </row>
    <row r="384" spans="2:12">
      <c r="B384" s="74"/>
      <c r="C384" s="75"/>
      <c r="D384" s="74"/>
      <c r="E384" s="76"/>
      <c r="F384" s="76"/>
      <c r="G384" s="75"/>
      <c r="H384" s="75"/>
      <c r="I384" s="74"/>
      <c r="J384" s="75"/>
      <c r="K384" s="75"/>
      <c r="L384" s="75"/>
    </row>
    <row r="385" spans="2:12">
      <c r="B385" s="74"/>
      <c r="C385" s="75"/>
      <c r="D385" s="74"/>
      <c r="E385" s="76"/>
      <c r="F385" s="76"/>
      <c r="G385" s="75"/>
      <c r="H385" s="75"/>
      <c r="I385" s="74"/>
      <c r="J385" s="75"/>
      <c r="K385" s="75"/>
      <c r="L385" s="75"/>
    </row>
    <row r="386" spans="2:12">
      <c r="B386" s="74"/>
      <c r="C386" s="75"/>
      <c r="D386" s="74"/>
      <c r="E386" s="76"/>
      <c r="F386" s="76"/>
      <c r="G386" s="75"/>
      <c r="H386" s="75"/>
      <c r="I386" s="74"/>
      <c r="J386" s="75"/>
      <c r="K386" s="75"/>
      <c r="L386" s="75"/>
    </row>
    <row r="387" spans="2:12">
      <c r="B387" s="74"/>
      <c r="C387" s="75"/>
      <c r="D387" s="74"/>
      <c r="E387" s="76"/>
      <c r="F387" s="76"/>
      <c r="G387" s="75"/>
      <c r="H387" s="75"/>
      <c r="I387" s="74"/>
      <c r="J387" s="75"/>
      <c r="K387" s="75"/>
      <c r="L387" s="75"/>
    </row>
    <row r="388" spans="2:12">
      <c r="B388" s="74"/>
      <c r="C388" s="75"/>
      <c r="D388" s="74"/>
      <c r="E388" s="76"/>
      <c r="F388" s="76"/>
      <c r="G388" s="75"/>
      <c r="H388" s="75"/>
      <c r="I388" s="74"/>
      <c r="J388" s="75"/>
      <c r="K388" s="75"/>
      <c r="L388" s="75"/>
    </row>
    <row r="389" spans="2:12">
      <c r="B389" s="74"/>
      <c r="C389" s="75"/>
      <c r="D389" s="74"/>
      <c r="E389" s="76"/>
      <c r="F389" s="76"/>
      <c r="G389" s="75"/>
      <c r="H389" s="75"/>
      <c r="I389" s="74"/>
      <c r="J389" s="75"/>
      <c r="K389" s="75"/>
      <c r="L389" s="75"/>
    </row>
    <row r="390" spans="2:12">
      <c r="B390" s="74"/>
      <c r="C390" s="75"/>
      <c r="D390" s="74"/>
      <c r="E390" s="76"/>
      <c r="F390" s="76"/>
      <c r="G390" s="75"/>
      <c r="H390" s="75"/>
      <c r="I390" s="74"/>
      <c r="J390" s="75"/>
      <c r="K390" s="75"/>
      <c r="L390" s="75"/>
    </row>
    <row r="391" spans="2:12">
      <c r="B391" s="74"/>
      <c r="C391" s="75"/>
      <c r="D391" s="74"/>
      <c r="E391" s="76"/>
      <c r="F391" s="76"/>
      <c r="G391" s="75"/>
      <c r="H391" s="75"/>
      <c r="I391" s="74"/>
      <c r="J391" s="75"/>
      <c r="K391" s="75"/>
      <c r="L391" s="75"/>
    </row>
    <row r="392" spans="2:12">
      <c r="B392" s="74"/>
      <c r="C392" s="75"/>
      <c r="D392" s="74"/>
      <c r="E392" s="76"/>
      <c r="F392" s="76"/>
      <c r="G392" s="75"/>
      <c r="H392" s="75"/>
      <c r="I392" s="74"/>
      <c r="J392" s="75"/>
      <c r="K392" s="75"/>
      <c r="L392" s="75"/>
    </row>
    <row r="393" spans="2:12">
      <c r="B393" s="74"/>
      <c r="C393" s="75"/>
      <c r="D393" s="74"/>
      <c r="E393" s="76"/>
      <c r="F393" s="76"/>
      <c r="G393" s="75"/>
      <c r="H393" s="75"/>
      <c r="I393" s="74"/>
      <c r="J393" s="75"/>
      <c r="K393" s="75"/>
      <c r="L393" s="75"/>
    </row>
    <row r="394" spans="2:12">
      <c r="B394" s="74"/>
      <c r="C394" s="75"/>
      <c r="D394" s="74"/>
      <c r="E394" s="76"/>
      <c r="F394" s="76"/>
      <c r="G394" s="75"/>
      <c r="H394" s="75"/>
      <c r="I394" s="74"/>
      <c r="J394" s="75"/>
      <c r="K394" s="75"/>
      <c r="L394" s="75"/>
    </row>
    <row r="395" spans="2:12">
      <c r="B395" s="74"/>
      <c r="C395" s="75"/>
      <c r="D395" s="74"/>
      <c r="E395" s="76"/>
      <c r="F395" s="76"/>
      <c r="G395" s="75"/>
      <c r="H395" s="75"/>
      <c r="I395" s="74"/>
      <c r="J395" s="75"/>
      <c r="K395" s="75"/>
      <c r="L395" s="75"/>
    </row>
    <row r="396" spans="2:12">
      <c r="B396" s="74"/>
      <c r="C396" s="75"/>
      <c r="D396" s="74"/>
      <c r="E396" s="76"/>
      <c r="F396" s="76"/>
      <c r="G396" s="75"/>
      <c r="H396" s="75"/>
      <c r="I396" s="74"/>
      <c r="J396" s="75"/>
      <c r="K396" s="75"/>
      <c r="L396" s="75"/>
    </row>
    <row r="397" spans="2:12">
      <c r="B397" s="74"/>
      <c r="C397" s="75"/>
      <c r="D397" s="74"/>
      <c r="E397" s="76"/>
      <c r="F397" s="76"/>
      <c r="G397" s="75"/>
      <c r="H397" s="75"/>
      <c r="I397" s="74"/>
      <c r="J397" s="75"/>
      <c r="K397" s="75"/>
      <c r="L397" s="75"/>
    </row>
    <row r="398" spans="2:12">
      <c r="B398" s="74"/>
      <c r="C398" s="75"/>
      <c r="D398" s="74"/>
      <c r="E398" s="76"/>
      <c r="F398" s="76"/>
      <c r="G398" s="75"/>
      <c r="H398" s="75"/>
      <c r="I398" s="74"/>
      <c r="J398" s="75"/>
      <c r="K398" s="75"/>
      <c r="L398" s="75"/>
    </row>
    <row r="399" spans="2:12">
      <c r="B399" s="74"/>
      <c r="C399" s="75"/>
      <c r="D399" s="74"/>
      <c r="E399" s="76"/>
      <c r="F399" s="76"/>
      <c r="G399" s="75"/>
      <c r="H399" s="75"/>
      <c r="I399" s="74"/>
      <c r="J399" s="75"/>
      <c r="K399" s="75"/>
      <c r="L399" s="75"/>
    </row>
    <row r="400" spans="2:12">
      <c r="B400" s="74"/>
      <c r="C400" s="75"/>
      <c r="D400" s="74"/>
      <c r="E400" s="76"/>
      <c r="F400" s="76"/>
      <c r="G400" s="75"/>
      <c r="H400" s="75"/>
      <c r="I400" s="74"/>
      <c r="J400" s="75"/>
      <c r="K400" s="75"/>
      <c r="L400" s="75"/>
    </row>
    <row r="401" spans="2:12">
      <c r="B401" s="74"/>
      <c r="C401" s="75"/>
      <c r="D401" s="74"/>
      <c r="E401" s="76"/>
      <c r="F401" s="76"/>
      <c r="G401" s="75"/>
      <c r="H401" s="75"/>
      <c r="I401" s="74"/>
      <c r="J401" s="75"/>
      <c r="K401" s="75"/>
      <c r="L401" s="75"/>
    </row>
    <row r="402" spans="2:12">
      <c r="B402" s="74"/>
      <c r="C402" s="75"/>
      <c r="D402" s="74"/>
      <c r="E402" s="76"/>
      <c r="F402" s="76"/>
      <c r="G402" s="75"/>
      <c r="H402" s="75"/>
      <c r="I402" s="74"/>
      <c r="J402" s="75"/>
      <c r="K402" s="75"/>
      <c r="L402" s="75"/>
    </row>
    <row r="403" spans="2:12">
      <c r="B403" s="74"/>
      <c r="C403" s="75"/>
      <c r="D403" s="74"/>
      <c r="E403" s="76"/>
      <c r="F403" s="76"/>
      <c r="G403" s="75"/>
      <c r="H403" s="75"/>
      <c r="I403" s="74"/>
      <c r="J403" s="75"/>
      <c r="K403" s="75"/>
      <c r="L403" s="75"/>
    </row>
    <row r="404" spans="2:12">
      <c r="B404" s="74"/>
      <c r="C404" s="75"/>
      <c r="D404" s="74"/>
      <c r="E404" s="76"/>
      <c r="F404" s="76"/>
      <c r="G404" s="75"/>
      <c r="H404" s="75"/>
      <c r="I404" s="74"/>
      <c r="J404" s="75"/>
      <c r="K404" s="75"/>
      <c r="L404" s="75"/>
    </row>
    <row r="405" spans="2:12">
      <c r="B405" s="74"/>
      <c r="C405" s="75"/>
      <c r="D405" s="74"/>
      <c r="E405" s="76"/>
      <c r="F405" s="76"/>
      <c r="G405" s="75"/>
      <c r="H405" s="75"/>
      <c r="I405" s="74"/>
      <c r="J405" s="75"/>
      <c r="K405" s="75"/>
      <c r="L405" s="75"/>
    </row>
    <row r="406" spans="2:12">
      <c r="B406" s="74"/>
      <c r="C406" s="75"/>
      <c r="D406" s="74"/>
      <c r="E406" s="76"/>
      <c r="F406" s="76"/>
      <c r="G406" s="75"/>
      <c r="H406" s="75"/>
      <c r="I406" s="74"/>
      <c r="J406" s="75"/>
      <c r="K406" s="75"/>
      <c r="L406" s="75"/>
    </row>
    <row r="407" spans="2:12">
      <c r="B407" s="74"/>
      <c r="C407" s="75"/>
      <c r="D407" s="74"/>
      <c r="E407" s="76"/>
      <c r="F407" s="76"/>
      <c r="G407" s="75"/>
      <c r="H407" s="75"/>
      <c r="I407" s="74"/>
      <c r="J407" s="75"/>
      <c r="K407" s="75"/>
      <c r="L407" s="75"/>
    </row>
    <row r="408" spans="2:12">
      <c r="B408" s="74"/>
      <c r="C408" s="75"/>
      <c r="D408" s="74"/>
      <c r="E408" s="76"/>
      <c r="F408" s="76"/>
      <c r="G408" s="75"/>
      <c r="H408" s="75"/>
      <c r="I408" s="74"/>
      <c r="J408" s="75"/>
      <c r="K408" s="75"/>
      <c r="L408" s="75"/>
    </row>
    <row r="409" spans="2:12">
      <c r="B409" s="74"/>
      <c r="C409" s="75"/>
      <c r="D409" s="74"/>
      <c r="E409" s="76"/>
      <c r="F409" s="76"/>
      <c r="G409" s="75"/>
      <c r="H409" s="75"/>
      <c r="I409" s="74"/>
      <c r="J409" s="75"/>
      <c r="K409" s="75"/>
      <c r="L409" s="75"/>
    </row>
    <row r="410" spans="2:12">
      <c r="B410" s="74"/>
      <c r="C410" s="75"/>
      <c r="D410" s="74"/>
      <c r="E410" s="76"/>
      <c r="F410" s="76"/>
      <c r="G410" s="75"/>
      <c r="H410" s="75"/>
      <c r="I410" s="74"/>
      <c r="J410" s="75"/>
      <c r="K410" s="75"/>
      <c r="L410" s="75"/>
    </row>
    <row r="411" spans="2:12">
      <c r="B411" s="74"/>
      <c r="C411" s="75"/>
      <c r="D411" s="74"/>
      <c r="E411" s="76"/>
      <c r="F411" s="76"/>
      <c r="G411" s="75"/>
      <c r="H411" s="75"/>
      <c r="I411" s="74"/>
      <c r="J411" s="75"/>
      <c r="K411" s="75"/>
      <c r="L411" s="75"/>
    </row>
    <row r="412" spans="2:12">
      <c r="B412" s="74"/>
      <c r="C412" s="75"/>
      <c r="D412" s="74"/>
      <c r="E412" s="76"/>
      <c r="F412" s="76"/>
      <c r="G412" s="75"/>
      <c r="H412" s="75"/>
      <c r="I412" s="74"/>
      <c r="J412" s="75"/>
      <c r="K412" s="75"/>
      <c r="L412" s="75"/>
    </row>
    <row r="413" spans="2:12">
      <c r="B413" s="74"/>
      <c r="C413" s="75"/>
      <c r="D413" s="74"/>
      <c r="E413" s="76"/>
      <c r="F413" s="76"/>
      <c r="G413" s="75"/>
      <c r="H413" s="75"/>
      <c r="I413" s="74"/>
      <c r="J413" s="75"/>
      <c r="K413" s="75"/>
      <c r="L413" s="75"/>
    </row>
    <row r="414" spans="2:12">
      <c r="B414" s="74"/>
      <c r="C414" s="75"/>
      <c r="D414" s="74"/>
      <c r="E414" s="76"/>
      <c r="F414" s="76"/>
      <c r="G414" s="75"/>
      <c r="H414" s="75"/>
      <c r="I414" s="74"/>
      <c r="J414" s="75"/>
      <c r="K414" s="75"/>
      <c r="L414" s="75"/>
    </row>
    <row r="415" spans="2:12">
      <c r="B415" s="74"/>
      <c r="C415" s="75"/>
      <c r="D415" s="74"/>
      <c r="E415" s="76"/>
      <c r="F415" s="76"/>
      <c r="G415" s="75"/>
      <c r="H415" s="75"/>
      <c r="I415" s="74"/>
      <c r="J415" s="75"/>
      <c r="K415" s="75"/>
      <c r="L415" s="75"/>
    </row>
    <row r="416" spans="2:12">
      <c r="B416" s="74"/>
      <c r="C416" s="75"/>
      <c r="D416" s="74"/>
      <c r="E416" s="76"/>
      <c r="F416" s="76"/>
      <c r="G416" s="75"/>
      <c r="H416" s="75"/>
      <c r="I416" s="74"/>
      <c r="J416" s="75"/>
      <c r="K416" s="75"/>
      <c r="L416" s="75"/>
    </row>
    <row r="417" spans="2:12">
      <c r="B417" s="74"/>
      <c r="C417" s="75"/>
      <c r="D417" s="74"/>
      <c r="E417" s="76"/>
      <c r="F417" s="76"/>
      <c r="G417" s="75"/>
      <c r="H417" s="75"/>
      <c r="I417" s="74"/>
      <c r="J417" s="75"/>
      <c r="K417" s="75"/>
      <c r="L417" s="75"/>
    </row>
    <row r="418" spans="2:12">
      <c r="B418" s="74"/>
      <c r="C418" s="75"/>
      <c r="D418" s="74"/>
      <c r="E418" s="76"/>
      <c r="F418" s="76"/>
      <c r="G418" s="75"/>
      <c r="H418" s="75"/>
      <c r="I418" s="74"/>
      <c r="J418" s="75"/>
      <c r="K418" s="75"/>
      <c r="L418" s="75"/>
    </row>
    <row r="419" spans="2:12">
      <c r="B419" s="74"/>
      <c r="C419" s="75"/>
      <c r="D419" s="74"/>
      <c r="E419" s="76"/>
      <c r="F419" s="76"/>
      <c r="G419" s="75"/>
      <c r="H419" s="75"/>
      <c r="I419" s="74"/>
      <c r="J419" s="75"/>
      <c r="K419" s="75"/>
      <c r="L419" s="75"/>
    </row>
    <row r="420" spans="2:12">
      <c r="B420" s="74"/>
      <c r="C420" s="75"/>
      <c r="D420" s="74"/>
      <c r="E420" s="76"/>
      <c r="F420" s="76"/>
      <c r="G420" s="75"/>
      <c r="H420" s="75"/>
      <c r="I420" s="74"/>
      <c r="J420" s="75"/>
      <c r="K420" s="75"/>
      <c r="L420" s="75"/>
    </row>
    <row r="421" spans="2:12">
      <c r="B421" s="74"/>
      <c r="C421" s="75"/>
      <c r="D421" s="74"/>
      <c r="E421" s="76"/>
      <c r="F421" s="76"/>
      <c r="G421" s="75"/>
      <c r="H421" s="75"/>
      <c r="I421" s="74"/>
      <c r="J421" s="75"/>
      <c r="K421" s="75"/>
      <c r="L421" s="75"/>
    </row>
    <row r="422" spans="2:12">
      <c r="B422" s="74"/>
      <c r="C422" s="75"/>
      <c r="D422" s="74"/>
      <c r="E422" s="76"/>
      <c r="F422" s="76"/>
      <c r="G422" s="75"/>
      <c r="H422" s="75"/>
      <c r="I422" s="74"/>
      <c r="J422" s="75"/>
      <c r="K422" s="75"/>
      <c r="L422" s="75"/>
    </row>
    <row r="423" spans="2:12">
      <c r="B423" s="74"/>
      <c r="C423" s="75"/>
      <c r="D423" s="74"/>
      <c r="E423" s="76"/>
      <c r="F423" s="76"/>
      <c r="G423" s="75"/>
      <c r="H423" s="75"/>
      <c r="I423" s="74"/>
      <c r="J423" s="75"/>
      <c r="K423" s="75"/>
      <c r="L423" s="75"/>
    </row>
    <row r="424" spans="2:12">
      <c r="B424" s="74"/>
      <c r="C424" s="75"/>
      <c r="D424" s="74"/>
      <c r="E424" s="76"/>
      <c r="F424" s="76"/>
      <c r="G424" s="75"/>
      <c r="H424" s="75"/>
      <c r="I424" s="74"/>
      <c r="J424" s="75"/>
      <c r="K424" s="75"/>
      <c r="L424" s="75"/>
    </row>
    <row r="425" spans="2:12">
      <c r="B425" s="74"/>
      <c r="C425" s="75"/>
      <c r="D425" s="74"/>
      <c r="E425" s="76"/>
      <c r="F425" s="76"/>
      <c r="G425" s="75"/>
      <c r="H425" s="75"/>
      <c r="I425" s="74"/>
      <c r="J425" s="75"/>
      <c r="K425" s="75"/>
      <c r="L425" s="75"/>
    </row>
    <row r="426" spans="2:12">
      <c r="B426" s="74"/>
      <c r="C426" s="75"/>
      <c r="D426" s="74"/>
      <c r="E426" s="76"/>
      <c r="F426" s="76"/>
      <c r="G426" s="75"/>
      <c r="H426" s="75"/>
      <c r="I426" s="74"/>
      <c r="J426" s="75"/>
      <c r="K426" s="75"/>
      <c r="L426" s="75"/>
    </row>
    <row r="427" spans="2:12">
      <c r="B427" s="74"/>
      <c r="C427" s="75"/>
      <c r="D427" s="74"/>
      <c r="E427" s="76"/>
      <c r="F427" s="76"/>
      <c r="G427" s="75"/>
      <c r="H427" s="75"/>
      <c r="I427" s="74"/>
      <c r="J427" s="75"/>
      <c r="K427" s="75"/>
      <c r="L427" s="75"/>
    </row>
    <row r="428" spans="2:12">
      <c r="B428" s="74"/>
      <c r="C428" s="75"/>
      <c r="D428" s="74"/>
      <c r="E428" s="76"/>
      <c r="F428" s="76"/>
      <c r="G428" s="75"/>
      <c r="H428" s="75"/>
      <c r="I428" s="74"/>
      <c r="J428" s="75"/>
      <c r="K428" s="75"/>
      <c r="L428" s="75"/>
    </row>
    <row r="429" spans="2:12">
      <c r="B429" s="74"/>
      <c r="C429" s="75"/>
      <c r="D429" s="74"/>
      <c r="E429" s="76"/>
      <c r="F429" s="76"/>
      <c r="G429" s="75"/>
      <c r="H429" s="75"/>
      <c r="I429" s="74"/>
      <c r="J429" s="75"/>
      <c r="K429" s="75"/>
      <c r="L429" s="75"/>
    </row>
    <row r="430" spans="2:12">
      <c r="B430" s="74"/>
      <c r="C430" s="75"/>
      <c r="D430" s="74"/>
      <c r="E430" s="76"/>
      <c r="F430" s="76"/>
      <c r="G430" s="75"/>
      <c r="H430" s="75"/>
      <c r="I430" s="74"/>
      <c r="J430" s="75"/>
      <c r="K430" s="75"/>
      <c r="L430" s="75"/>
    </row>
    <row r="431" spans="2:12">
      <c r="B431" s="74"/>
      <c r="C431" s="75"/>
      <c r="D431" s="74"/>
      <c r="E431" s="76"/>
      <c r="F431" s="76"/>
      <c r="G431" s="75"/>
      <c r="H431" s="75"/>
      <c r="I431" s="74"/>
      <c r="J431" s="75"/>
      <c r="K431" s="75"/>
      <c r="L431" s="75"/>
    </row>
    <row r="432" spans="2:12">
      <c r="B432" s="74"/>
      <c r="C432" s="75"/>
      <c r="D432" s="74"/>
      <c r="E432" s="76"/>
      <c r="F432" s="76"/>
      <c r="G432" s="75"/>
      <c r="H432" s="75"/>
      <c r="I432" s="74"/>
      <c r="J432" s="75"/>
      <c r="K432" s="75"/>
      <c r="L432" s="75"/>
    </row>
    <row r="433" spans="2:12">
      <c r="B433" s="74"/>
      <c r="C433" s="75"/>
      <c r="D433" s="74"/>
      <c r="E433" s="76"/>
      <c r="F433" s="76"/>
      <c r="G433" s="75"/>
      <c r="H433" s="75"/>
      <c r="I433" s="74"/>
      <c r="J433" s="75"/>
      <c r="K433" s="75"/>
      <c r="L433" s="75"/>
    </row>
    <row r="434" spans="2:12">
      <c r="B434" s="74"/>
      <c r="C434" s="75"/>
      <c r="D434" s="74"/>
      <c r="E434" s="76"/>
      <c r="F434" s="76"/>
      <c r="G434" s="75"/>
      <c r="H434" s="75"/>
      <c r="I434" s="74"/>
      <c r="J434" s="75"/>
      <c r="K434" s="75"/>
      <c r="L434" s="75"/>
    </row>
    <row r="435" spans="2:12">
      <c r="B435" s="74"/>
      <c r="C435" s="75"/>
      <c r="D435" s="74"/>
      <c r="E435" s="76"/>
      <c r="F435" s="76"/>
      <c r="G435" s="75"/>
      <c r="H435" s="75"/>
      <c r="I435" s="74"/>
      <c r="J435" s="75"/>
      <c r="K435" s="75"/>
      <c r="L435" s="75"/>
    </row>
    <row r="436" spans="2:12">
      <c r="B436" s="74"/>
      <c r="C436" s="75"/>
      <c r="D436" s="74"/>
      <c r="E436" s="76"/>
      <c r="F436" s="76"/>
      <c r="G436" s="75"/>
      <c r="H436" s="75"/>
      <c r="I436" s="74"/>
      <c r="J436" s="75"/>
      <c r="K436" s="75"/>
      <c r="L436" s="75"/>
    </row>
    <row r="437" spans="2:12">
      <c r="B437" s="74"/>
      <c r="C437" s="75"/>
      <c r="D437" s="74"/>
      <c r="E437" s="76"/>
      <c r="F437" s="76"/>
      <c r="G437" s="75"/>
      <c r="H437" s="75"/>
      <c r="I437" s="74"/>
      <c r="J437" s="75"/>
      <c r="K437" s="75"/>
      <c r="L437" s="75"/>
    </row>
    <row r="438" spans="2:12">
      <c r="B438" s="74"/>
      <c r="C438" s="75"/>
      <c r="D438" s="74"/>
      <c r="E438" s="76"/>
      <c r="F438" s="76"/>
      <c r="G438" s="75"/>
      <c r="H438" s="75"/>
      <c r="I438" s="74"/>
      <c r="J438" s="75"/>
      <c r="K438" s="75"/>
      <c r="L438" s="75"/>
    </row>
    <row r="439" spans="2:12">
      <c r="B439" s="74"/>
      <c r="C439" s="75"/>
      <c r="D439" s="74"/>
      <c r="E439" s="76"/>
      <c r="F439" s="76"/>
      <c r="G439" s="75"/>
      <c r="H439" s="75"/>
      <c r="I439" s="74"/>
      <c r="J439" s="75"/>
      <c r="K439" s="75"/>
      <c r="L439" s="75"/>
    </row>
    <row r="440" spans="2:12">
      <c r="B440" s="74"/>
      <c r="C440" s="75"/>
      <c r="D440" s="74"/>
      <c r="E440" s="76"/>
      <c r="F440" s="76"/>
      <c r="G440" s="75"/>
      <c r="H440" s="75"/>
      <c r="I440" s="74"/>
      <c r="J440" s="75"/>
      <c r="K440" s="75"/>
      <c r="L440" s="75"/>
    </row>
    <row r="441" spans="2:12">
      <c r="B441" s="74"/>
      <c r="C441" s="75"/>
      <c r="D441" s="74"/>
      <c r="E441" s="76"/>
      <c r="F441" s="76"/>
      <c r="G441" s="75"/>
      <c r="H441" s="75"/>
      <c r="I441" s="74"/>
      <c r="J441" s="75"/>
      <c r="K441" s="75"/>
      <c r="L441" s="75"/>
    </row>
    <row r="442" spans="2:12">
      <c r="B442" s="74"/>
      <c r="C442" s="75"/>
      <c r="D442" s="74"/>
      <c r="E442" s="76"/>
      <c r="F442" s="76"/>
      <c r="G442" s="75"/>
      <c r="H442" s="75"/>
      <c r="I442" s="74"/>
      <c r="J442" s="75"/>
      <c r="K442" s="75"/>
      <c r="L442" s="75"/>
    </row>
    <row r="443" spans="2:12">
      <c r="B443" s="74"/>
      <c r="C443" s="75"/>
      <c r="D443" s="74"/>
      <c r="E443" s="76"/>
      <c r="F443" s="76"/>
      <c r="G443" s="75"/>
      <c r="H443" s="75"/>
      <c r="I443" s="74"/>
      <c r="J443" s="75"/>
      <c r="K443" s="75"/>
      <c r="L443" s="75"/>
    </row>
    <row r="444" spans="2:12">
      <c r="B444" s="74"/>
      <c r="C444" s="75"/>
      <c r="D444" s="74"/>
      <c r="E444" s="76"/>
      <c r="F444" s="76"/>
      <c r="G444" s="75"/>
      <c r="H444" s="75"/>
      <c r="I444" s="74"/>
      <c r="J444" s="75"/>
      <c r="K444" s="75"/>
      <c r="L444" s="75"/>
    </row>
    <row r="445" spans="2:12">
      <c r="B445" s="74"/>
      <c r="C445" s="75"/>
      <c r="D445" s="74"/>
      <c r="E445" s="76"/>
      <c r="F445" s="76"/>
      <c r="G445" s="75"/>
      <c r="H445" s="75"/>
      <c r="I445" s="74"/>
      <c r="J445" s="75"/>
      <c r="K445" s="75"/>
      <c r="L445" s="75"/>
    </row>
    <row r="446" spans="2:12">
      <c r="B446" s="74"/>
      <c r="C446" s="75"/>
      <c r="D446" s="74"/>
      <c r="E446" s="76"/>
      <c r="F446" s="76"/>
      <c r="G446" s="75"/>
      <c r="H446" s="75"/>
      <c r="I446" s="74"/>
      <c r="J446" s="75"/>
      <c r="K446" s="75"/>
      <c r="L446" s="75"/>
    </row>
    <row r="447" spans="2:12">
      <c r="B447" s="74"/>
      <c r="C447" s="75"/>
      <c r="D447" s="74"/>
      <c r="E447" s="76"/>
      <c r="F447" s="76"/>
      <c r="G447" s="75"/>
      <c r="H447" s="75"/>
      <c r="I447" s="74"/>
      <c r="J447" s="75"/>
      <c r="K447" s="75"/>
      <c r="L447" s="75"/>
    </row>
    <row r="448" spans="2:12">
      <c r="B448" s="74"/>
      <c r="C448" s="75"/>
      <c r="D448" s="74"/>
      <c r="E448" s="76"/>
      <c r="F448" s="76"/>
      <c r="G448" s="75"/>
      <c r="H448" s="75"/>
      <c r="I448" s="74"/>
      <c r="J448" s="75"/>
      <c r="K448" s="75"/>
      <c r="L448" s="75"/>
    </row>
    <row r="449" spans="2:12">
      <c r="B449" s="74"/>
      <c r="C449" s="75"/>
      <c r="D449" s="74"/>
      <c r="E449" s="76"/>
      <c r="F449" s="76"/>
      <c r="G449" s="75"/>
      <c r="H449" s="75"/>
      <c r="I449" s="74"/>
      <c r="J449" s="75"/>
      <c r="K449" s="75"/>
      <c r="L449" s="75"/>
    </row>
    <row r="450" spans="2:12">
      <c r="B450" s="74"/>
      <c r="C450" s="75"/>
      <c r="D450" s="74"/>
      <c r="E450" s="76"/>
      <c r="F450" s="76"/>
      <c r="G450" s="75"/>
      <c r="H450" s="75"/>
      <c r="I450" s="74"/>
      <c r="J450" s="75"/>
      <c r="K450" s="75"/>
      <c r="L450" s="75"/>
    </row>
    <row r="451" spans="2:12">
      <c r="B451" s="74"/>
      <c r="C451" s="75"/>
      <c r="D451" s="74"/>
      <c r="E451" s="76"/>
      <c r="F451" s="76"/>
      <c r="G451" s="75"/>
      <c r="H451" s="75"/>
      <c r="I451" s="74"/>
      <c r="J451" s="75"/>
      <c r="K451" s="75"/>
      <c r="L451" s="75"/>
    </row>
    <row r="452" spans="2:12">
      <c r="B452" s="74"/>
      <c r="C452" s="75"/>
      <c r="D452" s="74"/>
      <c r="E452" s="76"/>
      <c r="F452" s="76"/>
      <c r="G452" s="75"/>
      <c r="H452" s="75"/>
      <c r="I452" s="74"/>
      <c r="J452" s="75"/>
      <c r="K452" s="75"/>
      <c r="L452" s="75"/>
    </row>
    <row r="453" spans="2:12">
      <c r="B453" s="74"/>
      <c r="C453" s="75"/>
      <c r="D453" s="74"/>
      <c r="E453" s="76"/>
      <c r="F453" s="76"/>
      <c r="G453" s="75"/>
      <c r="H453" s="75"/>
      <c r="I453" s="74"/>
      <c r="J453" s="75"/>
      <c r="K453" s="75"/>
      <c r="L453" s="75"/>
    </row>
    <row r="454" spans="2:12">
      <c r="B454" s="74"/>
      <c r="C454" s="75"/>
      <c r="D454" s="74"/>
      <c r="E454" s="76"/>
      <c r="F454" s="76"/>
      <c r="G454" s="75"/>
      <c r="H454" s="75"/>
      <c r="I454" s="74"/>
      <c r="J454" s="75"/>
      <c r="K454" s="75"/>
      <c r="L454" s="75"/>
    </row>
    <row r="455" spans="2:12">
      <c r="B455" s="74"/>
      <c r="C455" s="75"/>
      <c r="D455" s="74"/>
      <c r="E455" s="76"/>
      <c r="F455" s="76"/>
      <c r="G455" s="75"/>
      <c r="H455" s="75"/>
      <c r="I455" s="74"/>
      <c r="J455" s="75"/>
      <c r="K455" s="75"/>
      <c r="L455" s="75"/>
    </row>
    <row r="456" spans="2:12">
      <c r="B456" s="74"/>
      <c r="C456" s="75"/>
      <c r="D456" s="74"/>
      <c r="E456" s="76"/>
      <c r="F456" s="76"/>
      <c r="G456" s="75"/>
      <c r="H456" s="75"/>
      <c r="I456" s="74"/>
      <c r="J456" s="75"/>
      <c r="K456" s="75"/>
      <c r="L456" s="75"/>
    </row>
    <row r="457" spans="2:12">
      <c r="B457" s="74"/>
      <c r="C457" s="75"/>
      <c r="D457" s="74"/>
      <c r="E457" s="76"/>
      <c r="F457" s="76"/>
      <c r="G457" s="75"/>
      <c r="H457" s="75"/>
      <c r="I457" s="74"/>
      <c r="J457" s="75"/>
      <c r="K457" s="75"/>
      <c r="L457" s="75"/>
    </row>
    <row r="458" spans="2:12">
      <c r="B458" s="74"/>
      <c r="C458" s="75"/>
      <c r="D458" s="74"/>
      <c r="E458" s="76"/>
      <c r="F458" s="76"/>
      <c r="G458" s="75"/>
      <c r="H458" s="75"/>
      <c r="I458" s="74"/>
      <c r="J458" s="75"/>
      <c r="K458" s="75"/>
      <c r="L458" s="75"/>
    </row>
    <row r="459" spans="2:12">
      <c r="B459" s="74"/>
      <c r="C459" s="75"/>
      <c r="D459" s="74"/>
      <c r="E459" s="76"/>
      <c r="F459" s="76"/>
      <c r="G459" s="75"/>
      <c r="H459" s="75"/>
      <c r="I459" s="74"/>
      <c r="J459" s="75"/>
      <c r="K459" s="75"/>
      <c r="L459" s="75"/>
    </row>
    <row r="460" spans="2:12">
      <c r="B460" s="74"/>
      <c r="C460" s="75"/>
      <c r="D460" s="74"/>
      <c r="E460" s="76"/>
      <c r="F460" s="76"/>
      <c r="G460" s="75"/>
      <c r="H460" s="75"/>
      <c r="I460" s="74"/>
      <c r="J460" s="75"/>
      <c r="K460" s="75"/>
      <c r="L460" s="75"/>
    </row>
    <row r="461" spans="2:12">
      <c r="B461" s="74"/>
      <c r="C461" s="75"/>
      <c r="D461" s="74"/>
      <c r="E461" s="76"/>
      <c r="F461" s="76"/>
      <c r="G461" s="75"/>
      <c r="H461" s="75"/>
      <c r="I461" s="74"/>
      <c r="J461" s="75"/>
      <c r="K461" s="75"/>
      <c r="L461" s="75"/>
    </row>
    <row r="462" spans="2:12">
      <c r="B462" s="74"/>
      <c r="C462" s="75"/>
      <c r="D462" s="74"/>
      <c r="E462" s="76"/>
      <c r="F462" s="76"/>
      <c r="G462" s="75"/>
      <c r="H462" s="75"/>
      <c r="I462" s="74"/>
      <c r="J462" s="75"/>
      <c r="K462" s="75"/>
      <c r="L462" s="75"/>
    </row>
    <row r="463" spans="2:12">
      <c r="B463" s="74"/>
      <c r="C463" s="75"/>
      <c r="D463" s="74"/>
      <c r="E463" s="76"/>
      <c r="F463" s="76"/>
      <c r="G463" s="75"/>
      <c r="H463" s="75"/>
      <c r="I463" s="74"/>
      <c r="J463" s="75"/>
      <c r="K463" s="75"/>
      <c r="L463" s="75"/>
    </row>
    <row r="464" spans="2:12">
      <c r="B464" s="74"/>
      <c r="C464" s="75"/>
      <c r="D464" s="74"/>
      <c r="E464" s="76"/>
      <c r="F464" s="76"/>
      <c r="G464" s="75"/>
      <c r="H464" s="75"/>
      <c r="I464" s="74"/>
      <c r="J464" s="75"/>
      <c r="K464" s="75"/>
      <c r="L464" s="75"/>
    </row>
    <row r="465" spans="2:12">
      <c r="B465" s="74"/>
      <c r="C465" s="75"/>
      <c r="D465" s="74"/>
      <c r="E465" s="76"/>
      <c r="F465" s="76"/>
      <c r="G465" s="75"/>
      <c r="H465" s="75"/>
      <c r="I465" s="74"/>
      <c r="J465" s="75"/>
      <c r="K465" s="75"/>
      <c r="L465" s="75"/>
    </row>
    <row r="466" spans="2:12">
      <c r="B466" s="74"/>
      <c r="C466" s="75"/>
      <c r="D466" s="74"/>
      <c r="E466" s="76"/>
      <c r="F466" s="76"/>
      <c r="G466" s="75"/>
      <c r="H466" s="75"/>
      <c r="I466" s="74"/>
      <c r="J466" s="75"/>
      <c r="K466" s="75"/>
      <c r="L466" s="75"/>
    </row>
    <row r="467" spans="2:12">
      <c r="B467" s="74"/>
      <c r="C467" s="75"/>
      <c r="D467" s="74"/>
      <c r="E467" s="76"/>
      <c r="F467" s="76"/>
      <c r="G467" s="75"/>
      <c r="H467" s="75"/>
      <c r="I467" s="74"/>
      <c r="J467" s="75"/>
      <c r="K467" s="75"/>
      <c r="L467" s="75"/>
    </row>
    <row r="468" spans="2:12">
      <c r="B468" s="74"/>
      <c r="C468" s="75"/>
      <c r="D468" s="74"/>
      <c r="E468" s="76"/>
      <c r="F468" s="76"/>
      <c r="G468" s="75"/>
      <c r="H468" s="75"/>
      <c r="I468" s="74"/>
      <c r="J468" s="75"/>
      <c r="K468" s="75"/>
      <c r="L468" s="75"/>
    </row>
    <row r="469" spans="2:12">
      <c r="B469" s="74"/>
      <c r="C469" s="75"/>
      <c r="D469" s="74"/>
      <c r="E469" s="76"/>
      <c r="F469" s="76"/>
      <c r="G469" s="75"/>
      <c r="H469" s="75"/>
      <c r="I469" s="74"/>
      <c r="J469" s="75"/>
      <c r="K469" s="75"/>
      <c r="L469" s="75"/>
    </row>
    <row r="470" spans="2:12">
      <c r="B470" s="74"/>
      <c r="C470" s="75"/>
      <c r="D470" s="74"/>
      <c r="E470" s="76"/>
      <c r="F470" s="76"/>
      <c r="G470" s="75"/>
      <c r="H470" s="75"/>
      <c r="I470" s="74"/>
      <c r="J470" s="75"/>
      <c r="K470" s="75"/>
      <c r="L470" s="75"/>
    </row>
    <row r="471" spans="2:12">
      <c r="B471" s="74"/>
      <c r="C471" s="75"/>
      <c r="D471" s="74"/>
      <c r="E471" s="76"/>
      <c r="F471" s="76"/>
      <c r="G471" s="75"/>
      <c r="H471" s="75"/>
      <c r="I471" s="74"/>
      <c r="J471" s="75"/>
      <c r="K471" s="75"/>
      <c r="L471" s="75"/>
    </row>
    <row r="472" spans="2:12">
      <c r="B472" s="74"/>
      <c r="C472" s="75"/>
      <c r="D472" s="74"/>
      <c r="E472" s="76"/>
      <c r="F472" s="76"/>
      <c r="G472" s="75"/>
      <c r="H472" s="75"/>
      <c r="I472" s="74"/>
      <c r="J472" s="75"/>
      <c r="K472" s="75"/>
      <c r="L472" s="75"/>
    </row>
    <row r="473" spans="2:12">
      <c r="B473" s="74"/>
      <c r="C473" s="75"/>
      <c r="D473" s="74"/>
      <c r="E473" s="76"/>
      <c r="F473" s="76"/>
      <c r="G473" s="75"/>
      <c r="H473" s="75"/>
      <c r="I473" s="74"/>
      <c r="J473" s="75"/>
      <c r="K473" s="75"/>
      <c r="L473" s="75"/>
    </row>
    <row r="474" spans="2:12">
      <c r="B474" s="74"/>
      <c r="C474" s="75"/>
      <c r="D474" s="74"/>
      <c r="E474" s="76"/>
      <c r="F474" s="76"/>
      <c r="G474" s="75"/>
      <c r="H474" s="75"/>
      <c r="I474" s="74"/>
      <c r="J474" s="75"/>
      <c r="K474" s="75"/>
      <c r="L474" s="75"/>
    </row>
    <row r="475" spans="2:12">
      <c r="B475" s="74"/>
      <c r="C475" s="75"/>
      <c r="D475" s="74"/>
      <c r="E475" s="76"/>
      <c r="F475" s="76"/>
      <c r="G475" s="75"/>
      <c r="H475" s="75"/>
      <c r="I475" s="74"/>
      <c r="J475" s="75"/>
      <c r="K475" s="75"/>
      <c r="L475" s="75"/>
    </row>
    <row r="476" spans="2:12">
      <c r="B476" s="74"/>
      <c r="C476" s="75"/>
      <c r="D476" s="74"/>
      <c r="E476" s="76"/>
      <c r="F476" s="76"/>
      <c r="G476" s="75"/>
      <c r="H476" s="75"/>
      <c r="I476" s="74"/>
      <c r="J476" s="75"/>
      <c r="K476" s="75"/>
      <c r="L476" s="75"/>
    </row>
    <row r="477" spans="2:12">
      <c r="B477" s="74"/>
      <c r="C477" s="75"/>
      <c r="D477" s="74"/>
      <c r="E477" s="76"/>
      <c r="F477" s="76"/>
      <c r="G477" s="75"/>
      <c r="H477" s="75"/>
      <c r="I477" s="74"/>
      <c r="J477" s="75"/>
      <c r="K477" s="75"/>
      <c r="L477" s="75"/>
    </row>
    <row r="478" spans="2:12">
      <c r="B478" s="74"/>
      <c r="C478" s="75"/>
      <c r="D478" s="74"/>
      <c r="E478" s="76"/>
      <c r="F478" s="76"/>
      <c r="G478" s="75"/>
      <c r="H478" s="75"/>
      <c r="I478" s="74"/>
      <c r="J478" s="75"/>
      <c r="K478" s="75"/>
      <c r="L478" s="75"/>
    </row>
    <row r="479" spans="2:12">
      <c r="B479" s="74"/>
      <c r="C479" s="75"/>
      <c r="D479" s="74"/>
      <c r="E479" s="76"/>
      <c r="F479" s="76"/>
      <c r="G479" s="75"/>
      <c r="H479" s="75"/>
      <c r="I479" s="74"/>
      <c r="J479" s="75"/>
      <c r="K479" s="75"/>
      <c r="L479" s="75"/>
    </row>
    <row r="480" spans="2:12">
      <c r="B480" s="74"/>
      <c r="C480" s="75"/>
      <c r="D480" s="74"/>
      <c r="E480" s="76"/>
      <c r="F480" s="76"/>
      <c r="G480" s="75"/>
      <c r="H480" s="75"/>
      <c r="I480" s="74"/>
      <c r="J480" s="75"/>
      <c r="K480" s="75"/>
      <c r="L480" s="75"/>
    </row>
    <row r="481" spans="2:12">
      <c r="B481" s="74"/>
      <c r="C481" s="75"/>
      <c r="D481" s="74"/>
      <c r="E481" s="76"/>
      <c r="F481" s="76"/>
      <c r="G481" s="75"/>
      <c r="H481" s="75"/>
      <c r="I481" s="74"/>
      <c r="J481" s="75"/>
      <c r="K481" s="75"/>
      <c r="L481" s="75"/>
    </row>
    <row r="482" spans="2:12">
      <c r="B482" s="74"/>
      <c r="C482" s="75"/>
      <c r="D482" s="74"/>
      <c r="E482" s="76"/>
      <c r="F482" s="76"/>
      <c r="G482" s="75"/>
      <c r="H482" s="75"/>
      <c r="I482" s="74"/>
      <c r="J482" s="75"/>
      <c r="K482" s="75"/>
      <c r="L482" s="75"/>
    </row>
    <row r="483" spans="2:12">
      <c r="B483" s="74"/>
      <c r="C483" s="75"/>
      <c r="D483" s="74"/>
      <c r="E483" s="76"/>
      <c r="F483" s="76"/>
      <c r="G483" s="75"/>
      <c r="H483" s="75"/>
      <c r="I483" s="74"/>
      <c r="J483" s="75"/>
      <c r="K483" s="75"/>
      <c r="L483" s="75"/>
    </row>
    <row r="484" spans="2:12">
      <c r="B484" s="74"/>
      <c r="C484" s="75"/>
      <c r="D484" s="74"/>
      <c r="E484" s="76"/>
      <c r="F484" s="76"/>
      <c r="G484" s="75"/>
      <c r="H484" s="75"/>
      <c r="I484" s="74"/>
      <c r="J484" s="75"/>
      <c r="K484" s="75"/>
      <c r="L484" s="75"/>
    </row>
    <row r="485" spans="2:12">
      <c r="B485" s="74"/>
      <c r="C485" s="75"/>
      <c r="D485" s="74"/>
      <c r="E485" s="76"/>
      <c r="F485" s="76"/>
      <c r="G485" s="75"/>
      <c r="H485" s="75"/>
      <c r="I485" s="74"/>
      <c r="J485" s="75"/>
      <c r="K485" s="75"/>
      <c r="L485" s="75"/>
    </row>
    <row r="486" spans="2:12">
      <c r="B486" s="74"/>
      <c r="C486" s="75"/>
      <c r="D486" s="74"/>
      <c r="E486" s="76"/>
      <c r="F486" s="76"/>
      <c r="G486" s="75"/>
      <c r="H486" s="75"/>
      <c r="I486" s="74"/>
      <c r="J486" s="75"/>
      <c r="K486" s="75"/>
      <c r="L486" s="75"/>
    </row>
    <row r="487" spans="2:12">
      <c r="B487" s="74"/>
      <c r="C487" s="75"/>
      <c r="D487" s="74"/>
      <c r="E487" s="76"/>
      <c r="F487" s="76"/>
      <c r="G487" s="75"/>
      <c r="H487" s="75"/>
      <c r="I487" s="74"/>
      <c r="J487" s="75"/>
      <c r="K487" s="75"/>
      <c r="L487" s="75"/>
    </row>
    <row r="488" spans="2:12">
      <c r="B488" s="74"/>
      <c r="C488" s="75"/>
      <c r="D488" s="74"/>
      <c r="E488" s="76"/>
      <c r="F488" s="76"/>
      <c r="G488" s="75"/>
      <c r="H488" s="75"/>
      <c r="I488" s="74"/>
      <c r="J488" s="75"/>
      <c r="K488" s="75"/>
      <c r="L488" s="75"/>
    </row>
    <row r="489" spans="2:12">
      <c r="B489" s="74"/>
      <c r="C489" s="75"/>
      <c r="D489" s="74"/>
      <c r="E489" s="76"/>
      <c r="F489" s="76"/>
      <c r="G489" s="75"/>
      <c r="H489" s="75"/>
      <c r="I489" s="74"/>
      <c r="J489" s="75"/>
      <c r="K489" s="75"/>
      <c r="L489" s="75"/>
    </row>
    <row r="490" spans="2:12">
      <c r="B490" s="74"/>
      <c r="C490" s="75"/>
      <c r="D490" s="74"/>
      <c r="E490" s="76"/>
      <c r="F490" s="76"/>
      <c r="G490" s="75"/>
      <c r="H490" s="75"/>
      <c r="I490" s="74"/>
      <c r="J490" s="75"/>
      <c r="K490" s="75"/>
      <c r="L490" s="75"/>
    </row>
    <row r="491" spans="2:12">
      <c r="B491" s="74"/>
      <c r="C491" s="75"/>
      <c r="D491" s="74"/>
      <c r="E491" s="76"/>
      <c r="F491" s="76"/>
      <c r="G491" s="75"/>
      <c r="H491" s="75"/>
      <c r="I491" s="74"/>
      <c r="J491" s="75"/>
      <c r="K491" s="75"/>
      <c r="L491" s="75"/>
    </row>
    <row r="492" spans="2:12">
      <c r="B492" s="74"/>
      <c r="C492" s="75"/>
      <c r="D492" s="74"/>
      <c r="E492" s="76"/>
      <c r="F492" s="76"/>
      <c r="G492" s="75"/>
      <c r="H492" s="75"/>
      <c r="I492" s="74"/>
      <c r="J492" s="75"/>
      <c r="K492" s="75"/>
      <c r="L492" s="75"/>
    </row>
    <row r="493" spans="2:12">
      <c r="B493" s="74"/>
      <c r="C493" s="75"/>
      <c r="D493" s="74"/>
      <c r="E493" s="76"/>
      <c r="F493" s="76"/>
      <c r="G493" s="75"/>
      <c r="H493" s="75"/>
      <c r="I493" s="74"/>
      <c r="J493" s="75"/>
      <c r="K493" s="75"/>
      <c r="L493" s="75"/>
    </row>
    <row r="494" spans="2:12">
      <c r="B494" s="74"/>
      <c r="C494" s="75"/>
      <c r="D494" s="74"/>
      <c r="E494" s="76"/>
      <c r="F494" s="76"/>
      <c r="G494" s="75"/>
      <c r="H494" s="75"/>
      <c r="I494" s="74"/>
      <c r="J494" s="75"/>
      <c r="K494" s="75"/>
      <c r="L494" s="75"/>
    </row>
    <row r="495" spans="2:12">
      <c r="B495" s="74"/>
      <c r="C495" s="75"/>
      <c r="D495" s="74"/>
      <c r="E495" s="76"/>
      <c r="F495" s="76"/>
      <c r="G495" s="75"/>
      <c r="H495" s="75"/>
      <c r="I495" s="74"/>
      <c r="J495" s="75"/>
      <c r="K495" s="75"/>
      <c r="L495" s="75"/>
    </row>
    <row r="496" spans="2:12">
      <c r="B496" s="74"/>
      <c r="C496" s="75"/>
      <c r="D496" s="74"/>
      <c r="E496" s="76"/>
      <c r="F496" s="76"/>
      <c r="G496" s="75"/>
      <c r="H496" s="75"/>
      <c r="I496" s="74"/>
      <c r="J496" s="75"/>
      <c r="K496" s="75"/>
      <c r="L496" s="75"/>
    </row>
    <row r="497" spans="2:12">
      <c r="B497" s="74"/>
      <c r="C497" s="75"/>
      <c r="D497" s="74"/>
      <c r="E497" s="76"/>
      <c r="F497" s="76"/>
      <c r="G497" s="75"/>
      <c r="H497" s="75"/>
      <c r="I497" s="74"/>
      <c r="J497" s="75"/>
      <c r="K497" s="75"/>
      <c r="L497" s="75"/>
    </row>
    <row r="498" spans="2:12">
      <c r="B498" s="74"/>
      <c r="C498" s="75"/>
      <c r="D498" s="74"/>
      <c r="E498" s="76"/>
      <c r="F498" s="76"/>
      <c r="G498" s="75"/>
      <c r="H498" s="75"/>
      <c r="I498" s="74"/>
      <c r="J498" s="75"/>
      <c r="K498" s="75"/>
      <c r="L498" s="75"/>
    </row>
    <row r="499" spans="2:12">
      <c r="B499" s="74"/>
      <c r="C499" s="75"/>
      <c r="D499" s="74"/>
      <c r="E499" s="76"/>
      <c r="F499" s="76"/>
      <c r="G499" s="75"/>
      <c r="H499" s="75"/>
      <c r="I499" s="74"/>
      <c r="J499" s="75"/>
      <c r="K499" s="75"/>
      <c r="L499" s="75"/>
    </row>
    <row r="500" spans="2:12">
      <c r="B500" s="74"/>
      <c r="C500" s="75"/>
      <c r="D500" s="74"/>
      <c r="E500" s="76"/>
      <c r="F500" s="76"/>
      <c r="G500" s="75"/>
      <c r="H500" s="75"/>
      <c r="I500" s="74"/>
      <c r="J500" s="75"/>
      <c r="K500" s="75"/>
      <c r="L500" s="75"/>
    </row>
    <row r="501" spans="2:12">
      <c r="B501" s="74"/>
      <c r="C501" s="75"/>
      <c r="D501" s="74"/>
      <c r="E501" s="76"/>
      <c r="F501" s="76"/>
      <c r="G501" s="75"/>
      <c r="H501" s="75"/>
      <c r="I501" s="74"/>
      <c r="J501" s="75"/>
      <c r="K501" s="75"/>
      <c r="L501" s="75"/>
    </row>
    <row r="502" spans="2:12">
      <c r="B502" s="74"/>
      <c r="C502" s="75"/>
      <c r="D502" s="74"/>
      <c r="E502" s="76"/>
      <c r="F502" s="76"/>
      <c r="G502" s="75"/>
      <c r="H502" s="75"/>
      <c r="I502" s="74"/>
      <c r="J502" s="75"/>
      <c r="K502" s="75"/>
      <c r="L502" s="75"/>
    </row>
    <row r="503" spans="2:12">
      <c r="B503" s="74"/>
      <c r="C503" s="75"/>
      <c r="D503" s="74"/>
      <c r="E503" s="76"/>
      <c r="F503" s="76"/>
      <c r="G503" s="75"/>
      <c r="H503" s="75"/>
      <c r="I503" s="74"/>
      <c r="J503" s="75"/>
      <c r="K503" s="75"/>
      <c r="L503" s="75"/>
    </row>
    <row r="504" spans="2:12">
      <c r="B504" s="74"/>
      <c r="C504" s="75"/>
      <c r="D504" s="74"/>
      <c r="E504" s="76"/>
      <c r="F504" s="76"/>
      <c r="G504" s="75"/>
      <c r="H504" s="75"/>
      <c r="I504" s="74"/>
      <c r="J504" s="75"/>
      <c r="K504" s="75"/>
      <c r="L504" s="75"/>
    </row>
    <row r="505" spans="2:12">
      <c r="B505" s="74"/>
      <c r="C505" s="75"/>
      <c r="D505" s="74"/>
      <c r="E505" s="76"/>
      <c r="F505" s="76"/>
      <c r="G505" s="75"/>
      <c r="H505" s="75"/>
      <c r="I505" s="74"/>
      <c r="J505" s="75"/>
      <c r="K505" s="75"/>
      <c r="L505" s="75"/>
    </row>
    <row r="506" spans="2:12">
      <c r="B506" s="74"/>
      <c r="C506" s="75"/>
      <c r="D506" s="74"/>
      <c r="E506" s="76"/>
      <c r="F506" s="76"/>
      <c r="G506" s="75"/>
      <c r="H506" s="75"/>
      <c r="I506" s="74"/>
      <c r="J506" s="75"/>
      <c r="K506" s="75"/>
      <c r="L506" s="75"/>
    </row>
    <row r="507" spans="2:12">
      <c r="B507" s="74"/>
      <c r="C507" s="75"/>
      <c r="D507" s="74"/>
      <c r="E507" s="76"/>
      <c r="F507" s="76"/>
      <c r="G507" s="75"/>
      <c r="H507" s="75"/>
      <c r="I507" s="74"/>
      <c r="J507" s="75"/>
      <c r="K507" s="75"/>
      <c r="L507" s="75"/>
    </row>
    <row r="508" spans="2:12">
      <c r="B508" s="74"/>
      <c r="C508" s="75"/>
      <c r="D508" s="74"/>
      <c r="E508" s="76"/>
      <c r="F508" s="76"/>
      <c r="G508" s="75"/>
      <c r="H508" s="75"/>
      <c r="I508" s="74"/>
      <c r="J508" s="75"/>
      <c r="K508" s="75"/>
      <c r="L508" s="75"/>
    </row>
    <row r="509" spans="2:12">
      <c r="B509" s="74"/>
      <c r="C509" s="75"/>
      <c r="D509" s="74"/>
      <c r="E509" s="76"/>
      <c r="F509" s="76"/>
      <c r="G509" s="75"/>
      <c r="H509" s="75"/>
      <c r="I509" s="74"/>
      <c r="J509" s="75"/>
      <c r="K509" s="75"/>
      <c r="L509" s="75"/>
    </row>
    <row r="510" spans="2:12">
      <c r="B510" s="74"/>
      <c r="C510" s="75"/>
      <c r="D510" s="74"/>
      <c r="E510" s="76"/>
      <c r="F510" s="76"/>
      <c r="G510" s="75"/>
      <c r="H510" s="75"/>
      <c r="I510" s="74"/>
      <c r="J510" s="75"/>
      <c r="K510" s="75"/>
      <c r="L510" s="75"/>
    </row>
    <row r="511" spans="2:12">
      <c r="B511" s="74"/>
      <c r="C511" s="75"/>
      <c r="D511" s="74"/>
      <c r="E511" s="76"/>
      <c r="F511" s="76"/>
      <c r="G511" s="75"/>
      <c r="H511" s="75"/>
      <c r="I511" s="74"/>
      <c r="J511" s="75"/>
      <c r="K511" s="75"/>
      <c r="L511" s="75"/>
    </row>
    <row r="512" spans="2:12">
      <c r="B512" s="74"/>
      <c r="C512" s="75"/>
      <c r="D512" s="74"/>
      <c r="E512" s="76"/>
      <c r="F512" s="76"/>
      <c r="G512" s="75"/>
      <c r="H512" s="75"/>
      <c r="I512" s="74"/>
      <c r="J512" s="75"/>
      <c r="K512" s="75"/>
      <c r="L512" s="75"/>
    </row>
    <row r="513" spans="2:12">
      <c r="B513" s="74"/>
      <c r="C513" s="75"/>
      <c r="D513" s="74"/>
      <c r="E513" s="76"/>
      <c r="F513" s="76"/>
      <c r="G513" s="75"/>
      <c r="H513" s="75"/>
      <c r="I513" s="74"/>
      <c r="J513" s="75"/>
      <c r="K513" s="75"/>
      <c r="L513" s="75"/>
    </row>
    <row r="514" spans="2:12">
      <c r="B514" s="74"/>
      <c r="C514" s="75"/>
      <c r="D514" s="74"/>
      <c r="E514" s="76"/>
      <c r="F514" s="76"/>
      <c r="G514" s="75"/>
      <c r="H514" s="75"/>
      <c r="I514" s="74"/>
      <c r="J514" s="75"/>
      <c r="K514" s="75"/>
      <c r="L514" s="75"/>
    </row>
    <row r="515" spans="2:12">
      <c r="B515" s="74"/>
      <c r="C515" s="75"/>
      <c r="D515" s="74"/>
      <c r="E515" s="76"/>
      <c r="F515" s="76"/>
      <c r="G515" s="75"/>
      <c r="H515" s="75"/>
      <c r="I515" s="74"/>
      <c r="J515" s="75"/>
      <c r="K515" s="75"/>
      <c r="L515" s="75"/>
    </row>
    <row r="516" spans="2:12">
      <c r="B516" s="74"/>
      <c r="C516" s="75"/>
      <c r="D516" s="74"/>
      <c r="E516" s="76"/>
      <c r="F516" s="76"/>
      <c r="G516" s="75"/>
      <c r="H516" s="75"/>
      <c r="I516" s="74"/>
      <c r="J516" s="75"/>
      <c r="K516" s="75"/>
      <c r="L516" s="75"/>
    </row>
    <row r="517" spans="2:12">
      <c r="B517" s="74"/>
      <c r="C517" s="75"/>
      <c r="D517" s="74"/>
      <c r="E517" s="76"/>
      <c r="F517" s="76"/>
      <c r="G517" s="75"/>
      <c r="H517" s="75"/>
      <c r="I517" s="74"/>
      <c r="J517" s="75"/>
      <c r="K517" s="75"/>
      <c r="L517" s="75"/>
    </row>
    <row r="518" spans="2:12">
      <c r="B518" s="74"/>
      <c r="C518" s="75"/>
      <c r="D518" s="74"/>
      <c r="E518" s="76"/>
      <c r="F518" s="76"/>
      <c r="G518" s="75"/>
      <c r="H518" s="75"/>
      <c r="I518" s="74"/>
      <c r="J518" s="75"/>
      <c r="K518" s="75"/>
      <c r="L518" s="75"/>
    </row>
    <row r="519" spans="2:12">
      <c r="B519" s="74"/>
      <c r="C519" s="75"/>
      <c r="D519" s="74"/>
      <c r="E519" s="76"/>
      <c r="F519" s="76"/>
      <c r="G519" s="75"/>
      <c r="H519" s="75"/>
      <c r="I519" s="74"/>
      <c r="J519" s="75"/>
      <c r="K519" s="75"/>
      <c r="L519" s="75"/>
    </row>
    <row r="520" spans="2:12">
      <c r="B520" s="74"/>
      <c r="C520" s="75"/>
      <c r="D520" s="74"/>
      <c r="E520" s="76"/>
      <c r="F520" s="76"/>
      <c r="G520" s="75"/>
      <c r="H520" s="75"/>
      <c r="I520" s="74"/>
      <c r="J520" s="75"/>
      <c r="K520" s="75"/>
      <c r="L520" s="75"/>
    </row>
    <row r="521" spans="2:12">
      <c r="B521" s="74"/>
      <c r="C521" s="75"/>
      <c r="D521" s="74"/>
      <c r="E521" s="76"/>
      <c r="F521" s="76"/>
      <c r="G521" s="75"/>
      <c r="H521" s="75"/>
      <c r="I521" s="74"/>
      <c r="J521" s="75"/>
      <c r="K521" s="75"/>
      <c r="L521" s="75"/>
    </row>
    <row r="522" spans="2:12">
      <c r="B522" s="74"/>
      <c r="C522" s="75"/>
      <c r="D522" s="74"/>
      <c r="E522" s="76"/>
      <c r="F522" s="76"/>
      <c r="G522" s="75"/>
      <c r="H522" s="75"/>
      <c r="I522" s="74"/>
      <c r="J522" s="75"/>
      <c r="K522" s="75"/>
      <c r="L522" s="75"/>
    </row>
    <row r="523" spans="2:12">
      <c r="B523" s="74"/>
      <c r="C523" s="75"/>
      <c r="D523" s="74"/>
      <c r="E523" s="76"/>
      <c r="F523" s="76"/>
      <c r="G523" s="75"/>
      <c r="H523" s="75"/>
      <c r="I523" s="74"/>
      <c r="J523" s="75"/>
      <c r="K523" s="75"/>
      <c r="L523" s="75"/>
    </row>
    <row r="524" spans="2:12">
      <c r="B524" s="74"/>
      <c r="C524" s="75"/>
      <c r="D524" s="74"/>
      <c r="E524" s="76"/>
      <c r="F524" s="76"/>
      <c r="G524" s="75"/>
      <c r="H524" s="75"/>
      <c r="I524" s="74"/>
      <c r="J524" s="75"/>
      <c r="K524" s="75"/>
      <c r="L524" s="75"/>
    </row>
    <row r="525" spans="2:12">
      <c r="B525" s="74"/>
      <c r="C525" s="75"/>
      <c r="D525" s="74"/>
      <c r="E525" s="76"/>
      <c r="F525" s="76"/>
      <c r="G525" s="75"/>
      <c r="H525" s="75"/>
      <c r="I525" s="74"/>
      <c r="J525" s="75"/>
      <c r="K525" s="75"/>
      <c r="L525" s="75"/>
    </row>
    <row r="526" spans="2:12">
      <c r="B526" s="74"/>
      <c r="C526" s="75"/>
      <c r="D526" s="74"/>
      <c r="E526" s="76"/>
      <c r="F526" s="76"/>
      <c r="G526" s="75"/>
      <c r="H526" s="75"/>
      <c r="I526" s="74"/>
      <c r="J526" s="75"/>
      <c r="K526" s="75"/>
      <c r="L526" s="75"/>
    </row>
    <row r="527" spans="2:12">
      <c r="B527" s="74"/>
      <c r="C527" s="75"/>
      <c r="D527" s="74"/>
      <c r="E527" s="76"/>
      <c r="F527" s="76"/>
      <c r="G527" s="75"/>
      <c r="H527" s="75"/>
      <c r="I527" s="74"/>
      <c r="J527" s="75"/>
      <c r="K527" s="75"/>
      <c r="L527" s="75"/>
    </row>
    <row r="528" spans="2:12">
      <c r="B528" s="74"/>
      <c r="C528" s="75"/>
      <c r="D528" s="74"/>
      <c r="E528" s="76"/>
      <c r="F528" s="76"/>
      <c r="G528" s="75"/>
      <c r="H528" s="75"/>
      <c r="I528" s="74"/>
      <c r="J528" s="75"/>
      <c r="K528" s="75"/>
      <c r="L528" s="75"/>
    </row>
    <row r="529" spans="2:12">
      <c r="B529" s="74"/>
      <c r="C529" s="75"/>
      <c r="D529" s="74"/>
      <c r="E529" s="76"/>
      <c r="F529" s="76"/>
      <c r="G529" s="75"/>
      <c r="H529" s="75"/>
      <c r="I529" s="74"/>
      <c r="J529" s="75"/>
      <c r="K529" s="75"/>
      <c r="L529" s="75"/>
    </row>
    <row r="530" spans="2:12">
      <c r="B530" s="74"/>
      <c r="C530" s="75"/>
      <c r="D530" s="74"/>
      <c r="E530" s="76"/>
      <c r="F530" s="76"/>
      <c r="G530" s="75"/>
      <c r="H530" s="75"/>
      <c r="I530" s="74"/>
      <c r="J530" s="75"/>
      <c r="K530" s="75"/>
      <c r="L530" s="75"/>
    </row>
    <row r="531" spans="2:12">
      <c r="B531" s="74"/>
      <c r="C531" s="75"/>
      <c r="D531" s="74"/>
      <c r="E531" s="76"/>
      <c r="F531" s="76"/>
      <c r="G531" s="75"/>
      <c r="H531" s="75"/>
      <c r="I531" s="74"/>
      <c r="J531" s="75"/>
      <c r="K531" s="75"/>
      <c r="L531" s="75"/>
    </row>
    <row r="532" spans="2:12">
      <c r="B532" s="74"/>
      <c r="C532" s="75"/>
      <c r="D532" s="74"/>
      <c r="E532" s="76"/>
      <c r="F532" s="76"/>
      <c r="G532" s="75"/>
      <c r="H532" s="75"/>
      <c r="I532" s="74"/>
      <c r="J532" s="75"/>
      <c r="K532" s="75"/>
      <c r="L532" s="75"/>
    </row>
    <row r="533" spans="2:12">
      <c r="B533" s="74"/>
      <c r="C533" s="75"/>
      <c r="D533" s="74"/>
      <c r="E533" s="76"/>
      <c r="F533" s="76"/>
      <c r="G533" s="75"/>
      <c r="H533" s="75"/>
      <c r="I533" s="74"/>
      <c r="J533" s="75"/>
      <c r="K533" s="75"/>
      <c r="L533" s="75"/>
    </row>
    <row r="534" spans="2:12">
      <c r="B534" s="74"/>
      <c r="C534" s="75"/>
      <c r="D534" s="74"/>
      <c r="E534" s="76"/>
      <c r="F534" s="76"/>
      <c r="G534" s="75"/>
      <c r="H534" s="75"/>
      <c r="I534" s="74"/>
      <c r="J534" s="75"/>
      <c r="K534" s="75"/>
      <c r="L534" s="75"/>
    </row>
    <row r="535" spans="2:12">
      <c r="B535" s="74"/>
      <c r="C535" s="75"/>
      <c r="D535" s="74"/>
      <c r="E535" s="76"/>
      <c r="F535" s="76"/>
      <c r="G535" s="75"/>
      <c r="H535" s="75"/>
      <c r="I535" s="74"/>
      <c r="J535" s="75"/>
      <c r="K535" s="75"/>
      <c r="L535" s="75"/>
    </row>
    <row r="536" spans="2:12">
      <c r="B536" s="74"/>
      <c r="C536" s="75"/>
      <c r="D536" s="74"/>
      <c r="E536" s="76"/>
      <c r="F536" s="76"/>
      <c r="G536" s="75"/>
      <c r="H536" s="75"/>
      <c r="I536" s="74"/>
      <c r="J536" s="75"/>
      <c r="K536" s="75"/>
      <c r="L536" s="75"/>
    </row>
    <row r="537" spans="2:12">
      <c r="B537" s="74"/>
      <c r="C537" s="75"/>
      <c r="D537" s="74"/>
      <c r="E537" s="76"/>
      <c r="F537" s="76"/>
      <c r="G537" s="75"/>
      <c r="H537" s="75"/>
      <c r="I537" s="74"/>
      <c r="J537" s="75"/>
      <c r="K537" s="75"/>
      <c r="L537" s="75"/>
    </row>
    <row r="538" spans="2:12">
      <c r="B538" s="74"/>
      <c r="C538" s="75"/>
      <c r="D538" s="74"/>
      <c r="E538" s="76"/>
      <c r="F538" s="76"/>
      <c r="G538" s="75"/>
      <c r="H538" s="75"/>
      <c r="I538" s="74"/>
      <c r="J538" s="75"/>
      <c r="K538" s="75"/>
      <c r="L538" s="75"/>
    </row>
    <row r="539" spans="2:12">
      <c r="B539" s="74"/>
      <c r="C539" s="75"/>
      <c r="D539" s="74"/>
      <c r="E539" s="76"/>
      <c r="F539" s="76"/>
      <c r="G539" s="75"/>
      <c r="H539" s="75"/>
      <c r="I539" s="74"/>
      <c r="J539" s="75"/>
      <c r="K539" s="75"/>
      <c r="L539" s="75"/>
    </row>
    <row r="540" spans="2:12">
      <c r="B540" s="74"/>
      <c r="C540" s="75"/>
      <c r="D540" s="74"/>
      <c r="E540" s="76"/>
      <c r="F540" s="76"/>
      <c r="G540" s="75"/>
      <c r="H540" s="75"/>
      <c r="I540" s="74"/>
      <c r="J540" s="75"/>
      <c r="K540" s="75"/>
      <c r="L540" s="75"/>
    </row>
    <row r="541" spans="2:12">
      <c r="B541" s="74"/>
      <c r="C541" s="75"/>
      <c r="D541" s="74"/>
      <c r="E541" s="76"/>
      <c r="F541" s="76"/>
      <c r="G541" s="75"/>
      <c r="H541" s="75"/>
      <c r="I541" s="74"/>
      <c r="J541" s="75"/>
      <c r="K541" s="75"/>
      <c r="L541" s="75"/>
    </row>
    <row r="542" spans="2:12">
      <c r="B542" s="74"/>
      <c r="C542" s="75"/>
      <c r="D542" s="74"/>
      <c r="E542" s="76"/>
      <c r="F542" s="76"/>
      <c r="G542" s="75"/>
      <c r="H542" s="75"/>
      <c r="I542" s="74"/>
      <c r="J542" s="75"/>
      <c r="K542" s="75"/>
      <c r="L542" s="75"/>
    </row>
    <row r="543" spans="2:12">
      <c r="B543" s="74"/>
      <c r="C543" s="75"/>
      <c r="D543" s="74"/>
      <c r="E543" s="76"/>
      <c r="F543" s="76"/>
      <c r="G543" s="75"/>
      <c r="H543" s="75"/>
      <c r="I543" s="74"/>
      <c r="J543" s="75"/>
      <c r="K543" s="75"/>
      <c r="L543" s="75"/>
    </row>
    <row r="544" spans="2:12">
      <c r="B544" s="74"/>
      <c r="C544" s="75"/>
      <c r="D544" s="74"/>
      <c r="E544" s="76"/>
      <c r="F544" s="76"/>
      <c r="G544" s="75"/>
      <c r="H544" s="75"/>
      <c r="I544" s="74"/>
      <c r="J544" s="75"/>
      <c r="K544" s="75"/>
      <c r="L544" s="75"/>
    </row>
    <row r="545" spans="2:12">
      <c r="B545" s="74"/>
      <c r="C545" s="75"/>
      <c r="D545" s="74"/>
      <c r="E545" s="76"/>
      <c r="F545" s="76"/>
      <c r="G545" s="75"/>
      <c r="H545" s="75"/>
      <c r="I545" s="74"/>
      <c r="J545" s="75"/>
      <c r="K545" s="75"/>
      <c r="L545" s="75"/>
    </row>
    <row r="546" spans="2:12">
      <c r="B546" s="74"/>
      <c r="C546" s="75"/>
      <c r="D546" s="74"/>
      <c r="E546" s="76"/>
      <c r="F546" s="76"/>
      <c r="G546" s="75"/>
      <c r="H546" s="75"/>
      <c r="I546" s="74"/>
      <c r="J546" s="75"/>
      <c r="K546" s="75"/>
      <c r="L546" s="75"/>
    </row>
    <row r="547" spans="2:12">
      <c r="B547" s="74"/>
      <c r="C547" s="75"/>
      <c r="D547" s="74"/>
      <c r="E547" s="76"/>
      <c r="F547" s="76"/>
      <c r="G547" s="75"/>
      <c r="H547" s="75"/>
      <c r="I547" s="74"/>
      <c r="J547" s="75"/>
      <c r="K547" s="75"/>
      <c r="L547" s="75"/>
    </row>
    <row r="548" spans="2:12">
      <c r="B548" s="74"/>
      <c r="C548" s="75"/>
      <c r="D548" s="74"/>
      <c r="E548" s="76"/>
      <c r="F548" s="76"/>
      <c r="G548" s="75"/>
      <c r="H548" s="75"/>
      <c r="I548" s="74"/>
      <c r="J548" s="75"/>
      <c r="K548" s="75"/>
      <c r="L548" s="75"/>
    </row>
    <row r="549" spans="2:12">
      <c r="B549" s="74"/>
      <c r="C549" s="75"/>
      <c r="D549" s="74"/>
      <c r="E549" s="76"/>
      <c r="F549" s="76"/>
      <c r="G549" s="75"/>
      <c r="H549" s="75"/>
      <c r="I549" s="74"/>
      <c r="J549" s="75"/>
      <c r="K549" s="75"/>
      <c r="L549" s="75"/>
    </row>
    <row r="550" spans="2:12">
      <c r="B550" s="74"/>
      <c r="C550" s="75"/>
      <c r="D550" s="74"/>
      <c r="E550" s="76"/>
      <c r="F550" s="76"/>
      <c r="G550" s="75"/>
      <c r="H550" s="75"/>
      <c r="I550" s="74"/>
      <c r="J550" s="75"/>
      <c r="K550" s="75"/>
      <c r="L550" s="75"/>
    </row>
    <row r="551" spans="2:12">
      <c r="B551" s="74"/>
      <c r="C551" s="75"/>
      <c r="D551" s="74"/>
      <c r="E551" s="76"/>
      <c r="F551" s="76"/>
      <c r="G551" s="75"/>
      <c r="H551" s="75"/>
      <c r="I551" s="74"/>
      <c r="J551" s="75"/>
      <c r="K551" s="75"/>
      <c r="L551" s="75"/>
    </row>
    <row r="552" spans="2:12">
      <c r="B552" s="74"/>
      <c r="C552" s="75"/>
      <c r="D552" s="74"/>
      <c r="E552" s="76"/>
      <c r="F552" s="76"/>
      <c r="G552" s="75"/>
      <c r="H552" s="75"/>
      <c r="I552" s="74"/>
      <c r="J552" s="75"/>
      <c r="K552" s="75"/>
      <c r="L552" s="75"/>
    </row>
    <row r="553" spans="2:12">
      <c r="B553" s="74"/>
      <c r="C553" s="75"/>
      <c r="D553" s="74"/>
      <c r="E553" s="76"/>
      <c r="F553" s="76"/>
      <c r="G553" s="75"/>
      <c r="H553" s="75"/>
      <c r="I553" s="74"/>
      <c r="J553" s="75"/>
      <c r="K553" s="75"/>
      <c r="L553" s="75"/>
    </row>
    <row r="554" spans="2:12">
      <c r="B554" s="74"/>
      <c r="C554" s="75"/>
      <c r="D554" s="74"/>
      <c r="E554" s="76"/>
      <c r="F554" s="76"/>
      <c r="G554" s="75"/>
      <c r="H554" s="75"/>
      <c r="I554" s="74"/>
      <c r="J554" s="75"/>
      <c r="K554" s="75"/>
      <c r="L554" s="75"/>
    </row>
    <row r="555" spans="2:12">
      <c r="B555" s="74"/>
      <c r="C555" s="75"/>
      <c r="D555" s="74"/>
      <c r="E555" s="76"/>
      <c r="F555" s="76"/>
      <c r="G555" s="75"/>
      <c r="H555" s="75"/>
      <c r="I555" s="74"/>
      <c r="J555" s="75"/>
      <c r="K555" s="75"/>
      <c r="L555" s="75"/>
    </row>
    <row r="556" spans="2:12">
      <c r="B556" s="74"/>
      <c r="C556" s="75"/>
      <c r="D556" s="74"/>
      <c r="E556" s="76"/>
      <c r="F556" s="76"/>
      <c r="G556" s="75"/>
      <c r="H556" s="75"/>
      <c r="I556" s="74"/>
      <c r="J556" s="75"/>
      <c r="K556" s="75"/>
      <c r="L556" s="75"/>
    </row>
    <row r="557" spans="2:12">
      <c r="B557" s="74"/>
      <c r="C557" s="75"/>
      <c r="D557" s="74"/>
      <c r="E557" s="76"/>
      <c r="F557" s="76"/>
      <c r="G557" s="75"/>
      <c r="H557" s="75"/>
      <c r="I557" s="74"/>
      <c r="J557" s="75"/>
      <c r="K557" s="75"/>
      <c r="L557" s="75"/>
    </row>
    <row r="558" spans="2:12">
      <c r="B558" s="74"/>
      <c r="C558" s="75"/>
      <c r="D558" s="74"/>
      <c r="E558" s="76"/>
      <c r="F558" s="76"/>
      <c r="G558" s="75"/>
      <c r="H558" s="75"/>
      <c r="I558" s="74"/>
      <c r="J558" s="75"/>
      <c r="K558" s="75"/>
      <c r="L558" s="75"/>
    </row>
    <row r="559" spans="2:12">
      <c r="B559" s="74"/>
      <c r="C559" s="75"/>
      <c r="D559" s="74"/>
      <c r="E559" s="76"/>
      <c r="F559" s="76"/>
      <c r="G559" s="75"/>
      <c r="H559" s="75"/>
      <c r="I559" s="74"/>
      <c r="J559" s="75"/>
      <c r="K559" s="75"/>
      <c r="L559" s="75"/>
    </row>
    <row r="560" spans="2:12">
      <c r="B560" s="74"/>
      <c r="C560" s="75"/>
      <c r="D560" s="74"/>
      <c r="E560" s="76"/>
      <c r="F560" s="76"/>
      <c r="G560" s="75"/>
      <c r="H560" s="75"/>
      <c r="I560" s="74"/>
      <c r="J560" s="75"/>
      <c r="K560" s="75"/>
      <c r="L560" s="75"/>
    </row>
    <row r="561" spans="2:12">
      <c r="B561" s="74"/>
      <c r="C561" s="75"/>
      <c r="D561" s="74"/>
      <c r="E561" s="76"/>
      <c r="F561" s="76"/>
      <c r="G561" s="75"/>
      <c r="H561" s="75"/>
      <c r="I561" s="74"/>
      <c r="J561" s="75"/>
      <c r="K561" s="75"/>
      <c r="L561" s="75"/>
    </row>
    <row r="562" spans="2:12">
      <c r="B562" s="74"/>
      <c r="C562" s="75"/>
      <c r="D562" s="74"/>
      <c r="E562" s="76"/>
      <c r="F562" s="76"/>
      <c r="G562" s="75"/>
      <c r="H562" s="75"/>
      <c r="I562" s="74"/>
      <c r="J562" s="75"/>
      <c r="K562" s="75"/>
      <c r="L562" s="75"/>
    </row>
    <row r="563" spans="2:12">
      <c r="B563" s="74"/>
      <c r="C563" s="75"/>
      <c r="D563" s="74"/>
      <c r="E563" s="76"/>
      <c r="F563" s="76"/>
      <c r="G563" s="75"/>
      <c r="H563" s="75"/>
      <c r="I563" s="74"/>
      <c r="J563" s="75"/>
      <c r="K563" s="75"/>
      <c r="L563" s="75"/>
    </row>
    <row r="564" spans="2:12">
      <c r="B564" s="74"/>
      <c r="C564" s="75"/>
      <c r="D564" s="74"/>
      <c r="E564" s="76"/>
      <c r="F564" s="76"/>
      <c r="G564" s="75"/>
      <c r="H564" s="75"/>
      <c r="I564" s="74"/>
      <c r="J564" s="75"/>
      <c r="K564" s="75"/>
      <c r="L564" s="75"/>
    </row>
    <row r="565" spans="2:12">
      <c r="B565" s="74"/>
      <c r="C565" s="75"/>
      <c r="D565" s="74"/>
      <c r="E565" s="76"/>
      <c r="F565" s="76"/>
      <c r="G565" s="75"/>
      <c r="H565" s="75"/>
      <c r="I565" s="74"/>
      <c r="J565" s="75"/>
      <c r="K565" s="75"/>
      <c r="L565" s="75"/>
    </row>
    <row r="566" spans="2:12">
      <c r="B566" s="74"/>
      <c r="C566" s="75"/>
      <c r="D566" s="74"/>
      <c r="E566" s="76"/>
      <c r="F566" s="76"/>
      <c r="G566" s="75"/>
      <c r="H566" s="75"/>
      <c r="I566" s="74"/>
      <c r="J566" s="75"/>
      <c r="K566" s="75"/>
      <c r="L566" s="75"/>
    </row>
    <row r="567" spans="2:12">
      <c r="B567" s="74"/>
      <c r="C567" s="75"/>
      <c r="D567" s="74"/>
      <c r="E567" s="76"/>
      <c r="F567" s="76"/>
      <c r="G567" s="75"/>
      <c r="H567" s="75"/>
      <c r="I567" s="74"/>
      <c r="J567" s="75"/>
      <c r="K567" s="75"/>
      <c r="L567" s="75"/>
    </row>
    <row r="568" spans="2:12">
      <c r="B568" s="74"/>
      <c r="C568" s="75"/>
      <c r="D568" s="74"/>
      <c r="E568" s="76"/>
      <c r="F568" s="76"/>
      <c r="G568" s="75"/>
      <c r="H568" s="75"/>
      <c r="I568" s="74"/>
      <c r="J568" s="75"/>
      <c r="K568" s="75"/>
      <c r="L568" s="75"/>
    </row>
    <row r="569" spans="2:12">
      <c r="B569" s="74"/>
      <c r="C569" s="75"/>
      <c r="D569" s="74"/>
      <c r="E569" s="76"/>
      <c r="F569" s="76"/>
      <c r="G569" s="75"/>
      <c r="H569" s="75"/>
      <c r="I569" s="74"/>
      <c r="J569" s="75"/>
      <c r="K569" s="75"/>
      <c r="L569" s="75"/>
    </row>
    <row r="570" spans="2:12">
      <c r="B570" s="74"/>
      <c r="C570" s="75"/>
      <c r="D570" s="74"/>
      <c r="E570" s="76"/>
      <c r="F570" s="76"/>
      <c r="G570" s="75"/>
      <c r="H570" s="75"/>
      <c r="I570" s="74"/>
      <c r="J570" s="75"/>
      <c r="K570" s="75"/>
      <c r="L570" s="75"/>
    </row>
    <row r="571" spans="2:12">
      <c r="B571" s="74"/>
      <c r="C571" s="75"/>
      <c r="D571" s="74"/>
      <c r="E571" s="76"/>
      <c r="F571" s="76"/>
      <c r="G571" s="75"/>
      <c r="H571" s="75"/>
      <c r="I571" s="74"/>
      <c r="J571" s="75"/>
      <c r="K571" s="75"/>
      <c r="L571" s="75"/>
    </row>
    <row r="572" spans="2:12">
      <c r="B572" s="74"/>
      <c r="C572" s="75"/>
      <c r="D572" s="74"/>
      <c r="E572" s="76"/>
      <c r="F572" s="76"/>
      <c r="G572" s="75"/>
      <c r="H572" s="75"/>
      <c r="I572" s="74"/>
      <c r="J572" s="75"/>
      <c r="K572" s="75"/>
      <c r="L572" s="75"/>
    </row>
    <row r="573" spans="2:12">
      <c r="B573" s="74"/>
      <c r="C573" s="75"/>
      <c r="D573" s="74"/>
      <c r="E573" s="76"/>
      <c r="F573" s="76"/>
      <c r="G573" s="75"/>
      <c r="H573" s="75"/>
      <c r="I573" s="74"/>
      <c r="J573" s="75"/>
      <c r="K573" s="75"/>
      <c r="L573" s="75"/>
    </row>
    <row r="574" spans="2:12">
      <c r="B574" s="74"/>
      <c r="C574" s="75"/>
      <c r="D574" s="74"/>
      <c r="E574" s="76"/>
      <c r="F574" s="76"/>
      <c r="G574" s="75"/>
      <c r="H574" s="75"/>
      <c r="I574" s="74"/>
      <c r="J574" s="75"/>
      <c r="K574" s="75"/>
      <c r="L574" s="75"/>
    </row>
    <row r="575" spans="2:12">
      <c r="B575" s="74"/>
      <c r="C575" s="75"/>
      <c r="D575" s="74"/>
      <c r="E575" s="76"/>
      <c r="F575" s="76"/>
      <c r="G575" s="75"/>
      <c r="H575" s="75"/>
      <c r="I575" s="74"/>
      <c r="J575" s="75"/>
      <c r="K575" s="75"/>
      <c r="L575" s="75"/>
    </row>
    <row r="576" spans="2:12">
      <c r="B576" s="74"/>
      <c r="C576" s="75"/>
      <c r="D576" s="74"/>
      <c r="E576" s="76"/>
      <c r="F576" s="76"/>
      <c r="G576" s="75"/>
      <c r="H576" s="75"/>
      <c r="I576" s="74"/>
      <c r="J576" s="75"/>
      <c r="K576" s="75"/>
      <c r="L576" s="75"/>
    </row>
    <row r="577" spans="2:12">
      <c r="B577" s="74"/>
      <c r="C577" s="75"/>
      <c r="D577" s="74"/>
      <c r="E577" s="76"/>
      <c r="F577" s="76"/>
      <c r="G577" s="75"/>
      <c r="H577" s="75"/>
      <c r="I577" s="74"/>
      <c r="J577" s="75"/>
      <c r="K577" s="75"/>
      <c r="L577" s="75"/>
    </row>
    <row r="578" spans="2:12">
      <c r="B578" s="74"/>
      <c r="C578" s="75"/>
      <c r="D578" s="74"/>
      <c r="E578" s="76"/>
      <c r="F578" s="76"/>
      <c r="G578" s="75"/>
      <c r="H578" s="75"/>
      <c r="I578" s="74"/>
      <c r="J578" s="75"/>
      <c r="K578" s="75"/>
      <c r="L578" s="75"/>
    </row>
    <row r="579" spans="2:12">
      <c r="B579" s="74"/>
      <c r="C579" s="75"/>
      <c r="D579" s="74"/>
      <c r="E579" s="76"/>
      <c r="F579" s="76"/>
      <c r="G579" s="75"/>
      <c r="H579" s="75"/>
      <c r="I579" s="74"/>
      <c r="J579" s="75"/>
      <c r="K579" s="75"/>
      <c r="L579" s="75"/>
    </row>
    <row r="580" spans="2:12">
      <c r="B580" s="74"/>
      <c r="C580" s="75"/>
      <c r="D580" s="74"/>
      <c r="E580" s="76"/>
      <c r="F580" s="76"/>
      <c r="G580" s="75"/>
      <c r="H580" s="75"/>
      <c r="I580" s="74"/>
      <c r="J580" s="75"/>
      <c r="K580" s="75"/>
      <c r="L580" s="75"/>
    </row>
    <row r="581" spans="2:12">
      <c r="B581" s="74"/>
      <c r="C581" s="75"/>
      <c r="D581" s="74"/>
      <c r="E581" s="76"/>
      <c r="F581" s="76"/>
      <c r="G581" s="75"/>
      <c r="H581" s="75"/>
      <c r="I581" s="74"/>
      <c r="J581" s="75"/>
      <c r="K581" s="75"/>
      <c r="L581" s="75"/>
    </row>
    <row r="582" spans="2:12">
      <c r="B582" s="74"/>
      <c r="C582" s="75"/>
      <c r="D582" s="74"/>
      <c r="E582" s="76"/>
      <c r="F582" s="76"/>
      <c r="G582" s="75"/>
      <c r="H582" s="75"/>
      <c r="I582" s="74"/>
      <c r="J582" s="75"/>
      <c r="K582" s="75"/>
      <c r="L582" s="75"/>
    </row>
    <row r="583" spans="2:12">
      <c r="B583" s="74"/>
      <c r="C583" s="75"/>
      <c r="D583" s="74"/>
      <c r="E583" s="76"/>
      <c r="F583" s="76"/>
      <c r="G583" s="75"/>
      <c r="H583" s="75"/>
      <c r="I583" s="74"/>
      <c r="J583" s="75"/>
      <c r="K583" s="75"/>
      <c r="L583" s="75"/>
    </row>
    <row r="584" spans="2:12">
      <c r="B584" s="74"/>
      <c r="C584" s="75"/>
      <c r="D584" s="74"/>
      <c r="E584" s="76"/>
      <c r="F584" s="76"/>
      <c r="G584" s="75"/>
      <c r="H584" s="75"/>
      <c r="I584" s="74"/>
      <c r="J584" s="75"/>
      <c r="K584" s="75"/>
      <c r="L584" s="75"/>
    </row>
    <row r="585" spans="2:12">
      <c r="B585" s="74"/>
      <c r="C585" s="75"/>
      <c r="D585" s="74"/>
      <c r="E585" s="76"/>
      <c r="F585" s="76"/>
      <c r="G585" s="75"/>
      <c r="H585" s="75"/>
      <c r="I585" s="74"/>
      <c r="J585" s="75"/>
      <c r="K585" s="75"/>
      <c r="L585" s="75"/>
    </row>
    <row r="586" spans="2:12">
      <c r="B586" s="74"/>
      <c r="C586" s="75"/>
      <c r="D586" s="74"/>
      <c r="E586" s="76"/>
      <c r="F586" s="76"/>
      <c r="G586" s="75"/>
      <c r="H586" s="75"/>
      <c r="I586" s="74"/>
      <c r="J586" s="75"/>
      <c r="K586" s="75"/>
      <c r="L586" s="75"/>
    </row>
    <row r="587" spans="2:12">
      <c r="B587" s="74"/>
      <c r="C587" s="75"/>
      <c r="D587" s="74"/>
      <c r="E587" s="76"/>
      <c r="F587" s="76"/>
      <c r="G587" s="75"/>
      <c r="H587" s="75"/>
      <c r="I587" s="74"/>
      <c r="J587" s="75"/>
      <c r="K587" s="75"/>
      <c r="L587" s="75"/>
    </row>
    <row r="588" spans="2:12">
      <c r="B588" s="74"/>
      <c r="C588" s="75"/>
      <c r="D588" s="74"/>
      <c r="E588" s="76"/>
      <c r="F588" s="76"/>
      <c r="G588" s="75"/>
      <c r="H588" s="75"/>
      <c r="I588" s="74"/>
      <c r="J588" s="75"/>
      <c r="K588" s="75"/>
      <c r="L588" s="75"/>
    </row>
    <row r="589" spans="2:12">
      <c r="B589" s="74"/>
      <c r="C589" s="75"/>
      <c r="D589" s="74"/>
      <c r="E589" s="76"/>
      <c r="F589" s="76"/>
      <c r="G589" s="75"/>
      <c r="H589" s="75"/>
      <c r="I589" s="74"/>
      <c r="J589" s="75"/>
      <c r="K589" s="75"/>
      <c r="L589" s="75"/>
    </row>
    <row r="590" spans="2:12">
      <c r="B590" s="74"/>
      <c r="C590" s="75"/>
      <c r="D590" s="74"/>
      <c r="E590" s="76"/>
      <c r="F590" s="76"/>
      <c r="G590" s="75"/>
      <c r="H590" s="75"/>
      <c r="I590" s="74"/>
      <c r="J590" s="75"/>
      <c r="K590" s="75"/>
      <c r="L590" s="75"/>
    </row>
    <row r="591" spans="2:12">
      <c r="B591" s="74"/>
      <c r="C591" s="75"/>
      <c r="D591" s="74"/>
      <c r="E591" s="76"/>
      <c r="F591" s="76"/>
      <c r="G591" s="75"/>
      <c r="H591" s="75"/>
      <c r="I591" s="74"/>
      <c r="J591" s="75"/>
      <c r="K591" s="75"/>
      <c r="L591" s="75"/>
    </row>
    <row r="592" spans="2:12">
      <c r="B592" s="74"/>
      <c r="C592" s="75"/>
      <c r="D592" s="74"/>
      <c r="E592" s="76"/>
      <c r="F592" s="76"/>
      <c r="G592" s="75"/>
      <c r="H592" s="75"/>
      <c r="I592" s="74"/>
      <c r="J592" s="75"/>
      <c r="K592" s="75"/>
      <c r="L592" s="75"/>
    </row>
    <row r="593" spans="2:12">
      <c r="B593" s="74"/>
      <c r="C593" s="75"/>
      <c r="D593" s="74"/>
      <c r="E593" s="76"/>
      <c r="F593" s="76"/>
      <c r="G593" s="75"/>
      <c r="H593" s="75"/>
      <c r="I593" s="74"/>
      <c r="J593" s="75"/>
      <c r="K593" s="75"/>
      <c r="L593" s="75"/>
    </row>
    <row r="594" spans="2:12">
      <c r="B594" s="74"/>
      <c r="C594" s="75"/>
      <c r="D594" s="74"/>
      <c r="E594" s="76"/>
      <c r="F594" s="76"/>
      <c r="G594" s="75"/>
      <c r="H594" s="75"/>
      <c r="I594" s="74"/>
      <c r="J594" s="75"/>
      <c r="K594" s="75"/>
      <c r="L594" s="75"/>
    </row>
    <row r="595" spans="2:12">
      <c r="B595" s="74"/>
      <c r="C595" s="75"/>
      <c r="D595" s="74"/>
      <c r="E595" s="76"/>
      <c r="F595" s="76"/>
      <c r="G595" s="75"/>
      <c r="H595" s="75"/>
      <c r="I595" s="74"/>
      <c r="J595" s="75"/>
      <c r="K595" s="75"/>
      <c r="L595" s="75"/>
    </row>
    <row r="596" spans="2:12">
      <c r="B596" s="74"/>
      <c r="C596" s="75"/>
      <c r="D596" s="74"/>
      <c r="E596" s="76"/>
      <c r="F596" s="76"/>
      <c r="G596" s="75"/>
      <c r="H596" s="75"/>
      <c r="I596" s="74"/>
      <c r="J596" s="75"/>
      <c r="K596" s="75"/>
      <c r="L596" s="75"/>
    </row>
    <row r="597" spans="2:12">
      <c r="B597" s="74"/>
      <c r="C597" s="75"/>
      <c r="D597" s="74"/>
      <c r="E597" s="76"/>
      <c r="F597" s="76"/>
      <c r="G597" s="75"/>
      <c r="H597" s="75"/>
      <c r="I597" s="74"/>
      <c r="J597" s="75"/>
      <c r="K597" s="75"/>
      <c r="L597" s="75"/>
    </row>
    <row r="598" spans="2:12">
      <c r="B598" s="74"/>
      <c r="C598" s="75"/>
      <c r="D598" s="74"/>
      <c r="E598" s="76"/>
      <c r="F598" s="76"/>
      <c r="G598" s="75"/>
      <c r="H598" s="75"/>
      <c r="I598" s="74"/>
      <c r="J598" s="75"/>
      <c r="K598" s="75"/>
      <c r="L598" s="75"/>
    </row>
    <row r="599" spans="2:12">
      <c r="B599" s="74"/>
      <c r="C599" s="75"/>
      <c r="D599" s="74"/>
      <c r="E599" s="76"/>
      <c r="F599" s="76"/>
      <c r="G599" s="75"/>
      <c r="H599" s="75"/>
      <c r="I599" s="74"/>
      <c r="J599" s="75"/>
      <c r="K599" s="75"/>
      <c r="L599" s="75"/>
    </row>
    <row r="600" spans="2:12">
      <c r="B600" s="74"/>
      <c r="C600" s="75"/>
      <c r="D600" s="74"/>
      <c r="E600" s="76"/>
      <c r="F600" s="76"/>
      <c r="G600" s="75"/>
      <c r="H600" s="75"/>
      <c r="I600" s="74"/>
      <c r="J600" s="75"/>
      <c r="K600" s="75"/>
      <c r="L600" s="75"/>
    </row>
    <row r="601" spans="2:12">
      <c r="B601" s="74"/>
      <c r="C601" s="75"/>
      <c r="D601" s="74"/>
      <c r="E601" s="76"/>
      <c r="F601" s="76"/>
      <c r="G601" s="75"/>
      <c r="H601" s="75"/>
      <c r="I601" s="74"/>
      <c r="J601" s="75"/>
      <c r="K601" s="75"/>
      <c r="L601" s="75"/>
    </row>
    <row r="602" spans="2:12">
      <c r="B602" s="74"/>
      <c r="C602" s="75"/>
      <c r="D602" s="74"/>
      <c r="E602" s="76"/>
      <c r="F602" s="76"/>
      <c r="G602" s="75"/>
      <c r="H602" s="75"/>
      <c r="I602" s="74"/>
      <c r="J602" s="75"/>
      <c r="K602" s="75"/>
      <c r="L602" s="75"/>
    </row>
    <row r="603" spans="2:12">
      <c r="B603" s="74"/>
      <c r="C603" s="75"/>
      <c r="D603" s="74"/>
      <c r="E603" s="76"/>
      <c r="F603" s="76"/>
      <c r="G603" s="75"/>
      <c r="H603" s="75"/>
      <c r="I603" s="74"/>
      <c r="J603" s="75"/>
      <c r="K603" s="75"/>
      <c r="L603" s="75"/>
    </row>
    <row r="604" spans="2:12">
      <c r="B604" s="74"/>
      <c r="C604" s="75"/>
      <c r="D604" s="74"/>
      <c r="E604" s="76"/>
      <c r="F604" s="76"/>
      <c r="G604" s="75"/>
      <c r="H604" s="75"/>
      <c r="I604" s="74"/>
      <c r="J604" s="75"/>
      <c r="K604" s="75"/>
      <c r="L604" s="75"/>
    </row>
    <row r="605" spans="2:12">
      <c r="B605" s="74"/>
      <c r="C605" s="75"/>
      <c r="D605" s="74"/>
      <c r="E605" s="76"/>
      <c r="F605" s="76"/>
      <c r="G605" s="75"/>
      <c r="H605" s="75"/>
      <c r="I605" s="74"/>
      <c r="J605" s="75"/>
      <c r="K605" s="75"/>
      <c r="L605" s="75"/>
    </row>
    <row r="606" spans="2:12">
      <c r="B606" s="74"/>
      <c r="C606" s="75"/>
      <c r="D606" s="74"/>
      <c r="E606" s="76"/>
      <c r="F606" s="76"/>
      <c r="G606" s="75"/>
      <c r="H606" s="75"/>
      <c r="I606" s="74"/>
      <c r="J606" s="75"/>
      <c r="K606" s="75"/>
      <c r="L606" s="75"/>
    </row>
    <row r="607" spans="2:12">
      <c r="B607" s="74"/>
      <c r="C607" s="75"/>
      <c r="D607" s="74"/>
      <c r="E607" s="76"/>
      <c r="F607" s="76"/>
      <c r="G607" s="75"/>
      <c r="H607" s="75"/>
      <c r="I607" s="74"/>
      <c r="J607" s="75"/>
      <c r="K607" s="75"/>
      <c r="L607" s="75"/>
    </row>
    <row r="608" spans="2:12">
      <c r="B608" s="74"/>
      <c r="C608" s="75"/>
      <c r="D608" s="74"/>
      <c r="E608" s="76"/>
      <c r="F608" s="76"/>
      <c r="G608" s="75"/>
      <c r="H608" s="75"/>
      <c r="I608" s="74"/>
      <c r="J608" s="75"/>
      <c r="K608" s="75"/>
      <c r="L608" s="75"/>
    </row>
    <row r="609" spans="2:12">
      <c r="B609" s="74"/>
      <c r="C609" s="75"/>
      <c r="D609" s="74"/>
      <c r="E609" s="76"/>
      <c r="F609" s="76"/>
      <c r="G609" s="75"/>
      <c r="H609" s="75"/>
      <c r="I609" s="74"/>
      <c r="J609" s="75"/>
      <c r="K609" s="75"/>
      <c r="L609" s="75"/>
    </row>
    <row r="610" spans="2:12">
      <c r="B610" s="74"/>
      <c r="C610" s="75"/>
      <c r="D610" s="74"/>
      <c r="E610" s="76"/>
      <c r="F610" s="76"/>
      <c r="G610" s="75"/>
      <c r="H610" s="75"/>
      <c r="I610" s="74"/>
      <c r="J610" s="75"/>
      <c r="K610" s="75"/>
      <c r="L610" s="75"/>
    </row>
    <row r="611" spans="2:12">
      <c r="B611" s="74"/>
      <c r="C611" s="75"/>
      <c r="D611" s="74"/>
      <c r="E611" s="76"/>
      <c r="F611" s="76"/>
      <c r="G611" s="75"/>
      <c r="H611" s="75"/>
      <c r="I611" s="74"/>
      <c r="J611" s="75"/>
      <c r="K611" s="75"/>
      <c r="L611" s="75"/>
    </row>
    <row r="612" spans="2:12">
      <c r="B612" s="74"/>
      <c r="C612" s="75"/>
      <c r="D612" s="74"/>
      <c r="E612" s="76"/>
      <c r="F612" s="76"/>
      <c r="G612" s="75"/>
      <c r="H612" s="75"/>
      <c r="I612" s="74"/>
      <c r="J612" s="75"/>
      <c r="K612" s="75"/>
      <c r="L612" s="75"/>
    </row>
    <row r="613" spans="2:12">
      <c r="B613" s="74"/>
      <c r="C613" s="75"/>
      <c r="D613" s="74"/>
      <c r="E613" s="76"/>
      <c r="F613" s="76"/>
      <c r="G613" s="75"/>
      <c r="H613" s="75"/>
      <c r="I613" s="74"/>
      <c r="J613" s="75"/>
      <c r="K613" s="75"/>
      <c r="L613" s="75"/>
    </row>
    <row r="614" spans="2:12">
      <c r="B614" s="74"/>
      <c r="C614" s="75"/>
      <c r="D614" s="74"/>
      <c r="E614" s="76"/>
      <c r="F614" s="76"/>
      <c r="G614" s="75"/>
      <c r="H614" s="75"/>
      <c r="I614" s="74"/>
      <c r="J614" s="75"/>
      <c r="K614" s="75"/>
      <c r="L614" s="75"/>
    </row>
    <row r="615" spans="2:12">
      <c r="B615" s="74"/>
      <c r="C615" s="75"/>
      <c r="D615" s="74"/>
      <c r="E615" s="76"/>
      <c r="F615" s="76"/>
      <c r="G615" s="75"/>
      <c r="H615" s="75"/>
      <c r="I615" s="74"/>
      <c r="J615" s="75"/>
      <c r="K615" s="75"/>
      <c r="L615" s="75"/>
    </row>
    <row r="616" spans="2:12">
      <c r="B616" s="74"/>
      <c r="C616" s="75"/>
      <c r="D616" s="74"/>
      <c r="E616" s="76"/>
      <c r="F616" s="76"/>
      <c r="G616" s="75"/>
      <c r="H616" s="75"/>
      <c r="I616" s="74"/>
      <c r="J616" s="75"/>
      <c r="K616" s="75"/>
      <c r="L616" s="75"/>
    </row>
    <row r="617" spans="2:12">
      <c r="B617" s="74"/>
      <c r="C617" s="75"/>
      <c r="D617" s="74"/>
      <c r="E617" s="76"/>
      <c r="F617" s="76"/>
      <c r="G617" s="75"/>
      <c r="H617" s="75"/>
      <c r="I617" s="74"/>
      <c r="J617" s="75"/>
      <c r="K617" s="75"/>
      <c r="L617" s="75"/>
    </row>
    <row r="618" spans="2:12">
      <c r="B618" s="74"/>
      <c r="C618" s="75"/>
      <c r="D618" s="74"/>
      <c r="E618" s="76"/>
      <c r="F618" s="76"/>
      <c r="G618" s="75"/>
      <c r="H618" s="75"/>
      <c r="I618" s="74"/>
      <c r="J618" s="75"/>
      <c r="K618" s="75"/>
      <c r="L618" s="75"/>
    </row>
    <row r="619" spans="2:12">
      <c r="B619" s="74"/>
      <c r="C619" s="75"/>
      <c r="D619" s="74"/>
      <c r="E619" s="76"/>
      <c r="F619" s="76"/>
      <c r="G619" s="75"/>
      <c r="H619" s="75"/>
      <c r="I619" s="74"/>
      <c r="J619" s="75"/>
      <c r="K619" s="75"/>
      <c r="L619" s="75"/>
    </row>
    <row r="620" spans="2:12">
      <c r="B620" s="74"/>
      <c r="C620" s="75"/>
      <c r="D620" s="74"/>
      <c r="E620" s="76"/>
      <c r="F620" s="76"/>
      <c r="G620" s="75"/>
      <c r="H620" s="75"/>
      <c r="I620" s="74"/>
      <c r="J620" s="75"/>
      <c r="K620" s="75"/>
      <c r="L620" s="75"/>
    </row>
    <row r="621" spans="2:12">
      <c r="B621" s="74"/>
      <c r="C621" s="75"/>
      <c r="D621" s="74"/>
      <c r="E621" s="76"/>
      <c r="F621" s="76"/>
      <c r="G621" s="75"/>
      <c r="H621" s="75"/>
      <c r="I621" s="74"/>
      <c r="J621" s="75"/>
      <c r="K621" s="75"/>
      <c r="L621" s="75"/>
    </row>
    <row r="622" spans="2:12">
      <c r="B622" s="74"/>
      <c r="C622" s="75"/>
      <c r="D622" s="74"/>
      <c r="E622" s="76"/>
      <c r="F622" s="76"/>
      <c r="G622" s="75"/>
      <c r="H622" s="75"/>
      <c r="I622" s="74"/>
      <c r="J622" s="75"/>
      <c r="K622" s="75"/>
      <c r="L622" s="75"/>
    </row>
    <row r="623" spans="2:12">
      <c r="B623" s="74"/>
      <c r="C623" s="75"/>
      <c r="D623" s="74"/>
      <c r="E623" s="76"/>
      <c r="F623" s="76"/>
      <c r="G623" s="75"/>
      <c r="H623" s="75"/>
      <c r="I623" s="74"/>
      <c r="J623" s="75"/>
      <c r="K623" s="75"/>
      <c r="L623" s="75"/>
    </row>
    <row r="624" spans="2:12">
      <c r="B624" s="74"/>
      <c r="C624" s="75"/>
      <c r="D624" s="74"/>
      <c r="E624" s="76"/>
      <c r="F624" s="76"/>
      <c r="G624" s="75"/>
      <c r="H624" s="75"/>
      <c r="I624" s="74"/>
      <c r="J624" s="75"/>
      <c r="K624" s="75"/>
      <c r="L624" s="75"/>
    </row>
    <row r="625" spans="2:12">
      <c r="B625" s="74"/>
      <c r="C625" s="75"/>
      <c r="D625" s="74"/>
      <c r="E625" s="76"/>
      <c r="F625" s="76"/>
      <c r="G625" s="75"/>
      <c r="H625" s="75"/>
      <c r="I625" s="74"/>
      <c r="J625" s="75"/>
      <c r="K625" s="75"/>
      <c r="L625" s="75"/>
    </row>
    <row r="626" spans="2:12">
      <c r="B626" s="74"/>
      <c r="C626" s="75"/>
      <c r="D626" s="74"/>
      <c r="E626" s="76"/>
      <c r="F626" s="76"/>
      <c r="G626" s="75"/>
      <c r="H626" s="75"/>
      <c r="I626" s="74"/>
      <c r="J626" s="75"/>
      <c r="K626" s="75"/>
      <c r="L626" s="75"/>
    </row>
    <row r="627" spans="2:12">
      <c r="B627" s="74"/>
      <c r="C627" s="75"/>
      <c r="D627" s="74"/>
      <c r="E627" s="76"/>
      <c r="F627" s="76"/>
      <c r="G627" s="75"/>
      <c r="H627" s="75"/>
      <c r="I627" s="74"/>
      <c r="J627" s="75"/>
      <c r="K627" s="75"/>
      <c r="L627" s="75"/>
    </row>
    <row r="628" spans="2:12">
      <c r="B628" s="74"/>
      <c r="C628" s="75"/>
      <c r="D628" s="74"/>
      <c r="E628" s="76"/>
      <c r="F628" s="76"/>
      <c r="G628" s="75"/>
      <c r="H628" s="75"/>
      <c r="I628" s="74"/>
      <c r="J628" s="75"/>
      <c r="K628" s="75"/>
      <c r="L628" s="75"/>
    </row>
    <row r="629" spans="2:12">
      <c r="B629" s="74"/>
      <c r="C629" s="75"/>
      <c r="D629" s="74"/>
      <c r="E629" s="76"/>
      <c r="F629" s="76"/>
      <c r="G629" s="75"/>
      <c r="H629" s="75"/>
      <c r="I629" s="74"/>
      <c r="J629" s="75"/>
      <c r="K629" s="75"/>
      <c r="L629" s="75"/>
    </row>
    <row r="630" spans="2:12">
      <c r="B630" s="74"/>
      <c r="C630" s="75"/>
      <c r="D630" s="74"/>
      <c r="E630" s="76"/>
      <c r="F630" s="76"/>
      <c r="G630" s="75"/>
      <c r="H630" s="75"/>
      <c r="I630" s="74"/>
      <c r="J630" s="75"/>
      <c r="K630" s="75"/>
      <c r="L630" s="75"/>
    </row>
    <row r="631" spans="2:12">
      <c r="B631" s="74"/>
      <c r="C631" s="75"/>
      <c r="D631" s="74"/>
      <c r="E631" s="76"/>
      <c r="F631" s="76"/>
      <c r="G631" s="75"/>
      <c r="H631" s="75"/>
      <c r="I631" s="74"/>
      <c r="J631" s="75"/>
      <c r="K631" s="75"/>
      <c r="L631" s="75"/>
    </row>
    <row r="632" spans="2:12">
      <c r="B632" s="74"/>
      <c r="C632" s="75"/>
      <c r="D632" s="74"/>
      <c r="E632" s="76"/>
      <c r="F632" s="76"/>
      <c r="G632" s="75"/>
      <c r="H632" s="75"/>
      <c r="I632" s="74"/>
      <c r="J632" s="75"/>
      <c r="K632" s="75"/>
      <c r="L632" s="75"/>
    </row>
    <row r="633" spans="2:12">
      <c r="B633" s="74"/>
      <c r="C633" s="75"/>
      <c r="D633" s="74"/>
      <c r="E633" s="76"/>
      <c r="F633" s="76"/>
      <c r="G633" s="75"/>
      <c r="H633" s="75"/>
      <c r="I633" s="74"/>
      <c r="J633" s="75"/>
      <c r="K633" s="75"/>
      <c r="L633" s="75"/>
    </row>
    <row r="634" spans="2:12">
      <c r="B634" s="74"/>
      <c r="C634" s="75"/>
      <c r="D634" s="74"/>
      <c r="E634" s="76"/>
      <c r="F634" s="76"/>
      <c r="G634" s="75"/>
      <c r="H634" s="75"/>
      <c r="I634" s="74"/>
      <c r="J634" s="75"/>
      <c r="K634" s="75"/>
      <c r="L634" s="75"/>
    </row>
    <row r="635" spans="2:12">
      <c r="B635" s="74"/>
      <c r="C635" s="75"/>
      <c r="D635" s="74"/>
      <c r="E635" s="76"/>
      <c r="F635" s="76"/>
      <c r="G635" s="75"/>
      <c r="H635" s="75"/>
      <c r="I635" s="74"/>
      <c r="J635" s="75"/>
      <c r="K635" s="75"/>
      <c r="L635" s="75"/>
    </row>
    <row r="636" spans="2:12">
      <c r="B636" s="74"/>
      <c r="C636" s="75"/>
      <c r="D636" s="74"/>
      <c r="E636" s="76"/>
      <c r="F636" s="76"/>
      <c r="G636" s="75"/>
      <c r="H636" s="75"/>
      <c r="I636" s="74"/>
      <c r="J636" s="75"/>
      <c r="K636" s="75"/>
      <c r="L636" s="75"/>
    </row>
    <row r="637" spans="2:12">
      <c r="B637" s="74"/>
      <c r="C637" s="75"/>
      <c r="D637" s="74"/>
      <c r="E637" s="76"/>
      <c r="F637" s="76"/>
      <c r="G637" s="75"/>
      <c r="H637" s="75"/>
      <c r="I637" s="74"/>
      <c r="J637" s="75"/>
      <c r="K637" s="75"/>
      <c r="L637" s="75"/>
    </row>
    <row r="638" spans="2:12">
      <c r="B638" s="74"/>
      <c r="C638" s="75"/>
      <c r="D638" s="74"/>
      <c r="E638" s="76"/>
      <c r="F638" s="76"/>
      <c r="G638" s="75"/>
      <c r="H638" s="75"/>
      <c r="I638" s="74"/>
      <c r="J638" s="75"/>
      <c r="K638" s="75"/>
      <c r="L638" s="75"/>
    </row>
    <row r="639" spans="2:12">
      <c r="B639" s="74"/>
      <c r="C639" s="75"/>
      <c r="D639" s="74"/>
      <c r="E639" s="76"/>
      <c r="F639" s="76"/>
      <c r="G639" s="75"/>
      <c r="H639" s="75"/>
      <c r="I639" s="74"/>
      <c r="J639" s="75"/>
      <c r="K639" s="75"/>
      <c r="L639" s="75"/>
    </row>
    <row r="640" spans="2:12">
      <c r="B640" s="74"/>
      <c r="C640" s="75"/>
      <c r="D640" s="74"/>
      <c r="E640" s="76"/>
      <c r="F640" s="76"/>
      <c r="G640" s="75"/>
      <c r="H640" s="75"/>
      <c r="I640" s="74"/>
      <c r="J640" s="75"/>
      <c r="K640" s="75"/>
      <c r="L640" s="75"/>
    </row>
    <row r="641" spans="2:12">
      <c r="B641" s="74"/>
      <c r="C641" s="75"/>
      <c r="D641" s="74"/>
      <c r="E641" s="76"/>
      <c r="F641" s="76"/>
      <c r="G641" s="75"/>
      <c r="H641" s="75"/>
      <c r="I641" s="74"/>
      <c r="J641" s="75"/>
      <c r="K641" s="75"/>
      <c r="L641" s="75"/>
    </row>
    <row r="642" spans="2:12">
      <c r="B642" s="74"/>
      <c r="C642" s="75"/>
      <c r="D642" s="74"/>
      <c r="E642" s="76"/>
      <c r="F642" s="76"/>
      <c r="G642" s="75"/>
      <c r="H642" s="75"/>
      <c r="I642" s="74"/>
      <c r="J642" s="75"/>
      <c r="K642" s="75"/>
      <c r="L642" s="75"/>
    </row>
    <row r="643" spans="2:12">
      <c r="B643" s="74"/>
      <c r="C643" s="75"/>
      <c r="D643" s="74"/>
      <c r="E643" s="76"/>
      <c r="F643" s="76"/>
      <c r="G643" s="75"/>
      <c r="H643" s="75"/>
      <c r="I643" s="74"/>
      <c r="J643" s="75"/>
      <c r="K643" s="75"/>
      <c r="L643" s="75"/>
    </row>
    <row r="644" spans="2:12">
      <c r="B644" s="74"/>
      <c r="C644" s="75"/>
      <c r="D644" s="74"/>
      <c r="E644" s="76"/>
      <c r="F644" s="76"/>
      <c r="G644" s="75"/>
      <c r="H644" s="75"/>
      <c r="I644" s="74"/>
      <c r="J644" s="75"/>
      <c r="K644" s="75"/>
      <c r="L644" s="75"/>
    </row>
    <row r="645" spans="2:12">
      <c r="B645" s="74"/>
      <c r="C645" s="75"/>
      <c r="D645" s="74"/>
      <c r="E645" s="76"/>
      <c r="F645" s="76"/>
      <c r="G645" s="75"/>
      <c r="H645" s="75"/>
      <c r="I645" s="74"/>
      <c r="J645" s="75"/>
      <c r="K645" s="75"/>
      <c r="L645" s="75"/>
    </row>
    <row r="646" spans="2:12">
      <c r="B646" s="74"/>
      <c r="C646" s="75"/>
      <c r="D646" s="74"/>
      <c r="E646" s="76"/>
      <c r="F646" s="76"/>
      <c r="G646" s="75"/>
      <c r="H646" s="75"/>
      <c r="I646" s="74"/>
      <c r="J646" s="75"/>
      <c r="K646" s="75"/>
      <c r="L646" s="75"/>
    </row>
    <row r="647" spans="2:12">
      <c r="B647" s="74"/>
      <c r="C647" s="75"/>
      <c r="D647" s="74"/>
      <c r="E647" s="76"/>
      <c r="F647" s="76"/>
      <c r="G647" s="75"/>
      <c r="H647" s="75"/>
      <c r="I647" s="74"/>
      <c r="J647" s="75"/>
      <c r="K647" s="75"/>
      <c r="L647" s="75"/>
    </row>
    <row r="648" spans="2:12">
      <c r="B648" s="74"/>
      <c r="C648" s="75"/>
      <c r="D648" s="74"/>
      <c r="E648" s="76"/>
      <c r="F648" s="76"/>
      <c r="G648" s="75"/>
      <c r="H648" s="75"/>
      <c r="I648" s="74"/>
      <c r="J648" s="75"/>
      <c r="K648" s="75"/>
      <c r="L648" s="75"/>
    </row>
    <row r="649" spans="2:12">
      <c r="B649" s="74"/>
      <c r="C649" s="75"/>
      <c r="D649" s="74"/>
      <c r="E649" s="76"/>
      <c r="F649" s="76"/>
      <c r="G649" s="75"/>
      <c r="H649" s="75"/>
      <c r="I649" s="74"/>
      <c r="J649" s="75"/>
      <c r="K649" s="75"/>
      <c r="L649" s="75"/>
    </row>
    <row r="650" spans="2:12">
      <c r="B650" s="74"/>
      <c r="C650" s="75"/>
      <c r="D650" s="74"/>
      <c r="E650" s="76"/>
      <c r="F650" s="76"/>
      <c r="G650" s="75"/>
      <c r="H650" s="75"/>
      <c r="I650" s="74"/>
      <c r="J650" s="75"/>
      <c r="K650" s="75"/>
      <c r="L650" s="75"/>
    </row>
    <row r="651" spans="2:12">
      <c r="B651" s="74"/>
      <c r="C651" s="75"/>
      <c r="D651" s="74"/>
      <c r="E651" s="76"/>
      <c r="F651" s="76"/>
      <c r="G651" s="75"/>
      <c r="H651" s="75"/>
      <c r="I651" s="74"/>
      <c r="J651" s="75"/>
      <c r="K651" s="75"/>
      <c r="L651" s="75"/>
    </row>
    <row r="652" spans="2:12">
      <c r="B652" s="74"/>
      <c r="C652" s="75"/>
      <c r="D652" s="74"/>
      <c r="E652" s="76"/>
      <c r="F652" s="76"/>
      <c r="G652" s="75"/>
      <c r="H652" s="75"/>
      <c r="I652" s="74"/>
      <c r="J652" s="75"/>
      <c r="K652" s="75"/>
      <c r="L652" s="75"/>
    </row>
    <row r="653" spans="2:12">
      <c r="B653" s="74"/>
      <c r="C653" s="75"/>
      <c r="D653" s="74"/>
      <c r="E653" s="76"/>
      <c r="F653" s="76"/>
      <c r="G653" s="75"/>
      <c r="H653" s="75"/>
      <c r="I653" s="74"/>
      <c r="J653" s="75"/>
      <c r="K653" s="75"/>
      <c r="L653" s="75"/>
    </row>
    <row r="654" spans="2:12">
      <c r="B654" s="74"/>
      <c r="C654" s="75"/>
      <c r="D654" s="74"/>
      <c r="E654" s="76"/>
      <c r="F654" s="76"/>
      <c r="G654" s="75"/>
      <c r="H654" s="75"/>
      <c r="I654" s="74"/>
      <c r="J654" s="75"/>
      <c r="K654" s="75"/>
      <c r="L654" s="75"/>
    </row>
    <row r="655" spans="2:12">
      <c r="B655" s="74"/>
      <c r="C655" s="75"/>
      <c r="D655" s="74"/>
      <c r="E655" s="76"/>
      <c r="F655" s="76"/>
      <c r="G655" s="75"/>
      <c r="H655" s="75"/>
      <c r="I655" s="74"/>
      <c r="J655" s="75"/>
      <c r="K655" s="75"/>
      <c r="L655" s="75"/>
    </row>
    <row r="656" spans="2:12">
      <c r="B656" s="74"/>
      <c r="C656" s="75"/>
      <c r="D656" s="74"/>
      <c r="E656" s="76"/>
      <c r="F656" s="76"/>
      <c r="G656" s="75"/>
      <c r="H656" s="75"/>
      <c r="I656" s="74"/>
      <c r="J656" s="75"/>
      <c r="K656" s="75"/>
      <c r="L656" s="75"/>
    </row>
    <row r="657" spans="2:12">
      <c r="B657" s="74"/>
      <c r="C657" s="75"/>
      <c r="D657" s="74"/>
      <c r="E657" s="76"/>
      <c r="F657" s="76"/>
      <c r="G657" s="75"/>
      <c r="H657" s="75"/>
      <c r="I657" s="74"/>
      <c r="J657" s="75"/>
      <c r="K657" s="75"/>
      <c r="L657" s="75"/>
    </row>
    <row r="658" spans="2:12">
      <c r="B658" s="74"/>
      <c r="C658" s="75"/>
      <c r="D658" s="74"/>
      <c r="E658" s="76"/>
      <c r="F658" s="76"/>
      <c r="G658" s="75"/>
      <c r="H658" s="75"/>
      <c r="I658" s="74"/>
      <c r="J658" s="75"/>
      <c r="K658" s="75"/>
      <c r="L658" s="75"/>
    </row>
    <row r="659" spans="2:12">
      <c r="B659" s="74"/>
      <c r="C659" s="75"/>
      <c r="D659" s="74"/>
      <c r="E659" s="76"/>
      <c r="F659" s="76"/>
      <c r="G659" s="75"/>
      <c r="H659" s="75"/>
      <c r="I659" s="74"/>
      <c r="J659" s="75"/>
      <c r="K659" s="75"/>
      <c r="L659" s="75"/>
    </row>
    <row r="660" spans="2:12">
      <c r="B660" s="74"/>
      <c r="C660" s="75"/>
      <c r="D660" s="74"/>
      <c r="E660" s="76"/>
      <c r="F660" s="76"/>
      <c r="G660" s="75"/>
      <c r="H660" s="75"/>
      <c r="I660" s="74"/>
      <c r="J660" s="75"/>
      <c r="K660" s="75"/>
      <c r="L660" s="75"/>
    </row>
    <row r="661" spans="2:12">
      <c r="B661" s="74"/>
      <c r="C661" s="75"/>
      <c r="D661" s="74"/>
      <c r="E661" s="76"/>
      <c r="F661" s="76"/>
      <c r="G661" s="75"/>
      <c r="H661" s="75"/>
      <c r="I661" s="74"/>
      <c r="J661" s="75"/>
      <c r="K661" s="75"/>
      <c r="L661" s="75"/>
    </row>
    <row r="662" spans="2:12">
      <c r="B662" s="74"/>
      <c r="C662" s="75"/>
      <c r="D662" s="74"/>
      <c r="E662" s="76"/>
      <c r="F662" s="76"/>
      <c r="G662" s="75"/>
      <c r="H662" s="75"/>
      <c r="I662" s="74"/>
      <c r="J662" s="75"/>
      <c r="K662" s="75"/>
      <c r="L662" s="75"/>
    </row>
    <row r="663" spans="2:12">
      <c r="B663" s="74"/>
      <c r="C663" s="75"/>
      <c r="D663" s="74"/>
      <c r="E663" s="76"/>
      <c r="F663" s="76"/>
      <c r="G663" s="75"/>
      <c r="H663" s="75"/>
      <c r="I663" s="74"/>
      <c r="J663" s="75"/>
      <c r="K663" s="75"/>
      <c r="L663" s="75"/>
    </row>
    <row r="664" spans="2:12">
      <c r="B664" s="74"/>
      <c r="C664" s="75"/>
      <c r="D664" s="74"/>
      <c r="E664" s="76"/>
      <c r="F664" s="76"/>
      <c r="G664" s="75"/>
      <c r="H664" s="75"/>
      <c r="I664" s="74"/>
      <c r="J664" s="75"/>
      <c r="K664" s="75"/>
      <c r="L664" s="75"/>
    </row>
    <row r="665" spans="2:12">
      <c r="B665" s="74"/>
      <c r="C665" s="75"/>
      <c r="D665" s="74"/>
      <c r="E665" s="76"/>
      <c r="F665" s="76"/>
      <c r="G665" s="75"/>
      <c r="H665" s="75"/>
      <c r="I665" s="74"/>
      <c r="J665" s="75"/>
      <c r="K665" s="75"/>
      <c r="L665" s="75"/>
    </row>
    <row r="666" spans="2:12">
      <c r="B666" s="74"/>
      <c r="C666" s="75"/>
      <c r="D666" s="74"/>
      <c r="E666" s="76"/>
      <c r="F666" s="76"/>
      <c r="G666" s="75"/>
      <c r="H666" s="75"/>
      <c r="I666" s="74"/>
      <c r="J666" s="75"/>
      <c r="K666" s="75"/>
      <c r="L666" s="75"/>
    </row>
    <row r="667" spans="2:12">
      <c r="B667" s="74"/>
      <c r="C667" s="75"/>
      <c r="D667" s="74"/>
      <c r="E667" s="76"/>
      <c r="F667" s="76"/>
      <c r="G667" s="75"/>
      <c r="H667" s="75"/>
      <c r="I667" s="74"/>
      <c r="J667" s="75"/>
      <c r="K667" s="75"/>
      <c r="L667" s="75"/>
    </row>
    <row r="668" spans="2:12">
      <c r="B668" s="74"/>
      <c r="C668" s="75"/>
      <c r="D668" s="74"/>
      <c r="E668" s="76"/>
      <c r="F668" s="76"/>
      <c r="G668" s="75"/>
      <c r="H668" s="75"/>
      <c r="I668" s="74"/>
      <c r="J668" s="75"/>
      <c r="K668" s="75"/>
      <c r="L668" s="75"/>
    </row>
    <row r="669" spans="2:12">
      <c r="B669" s="74"/>
      <c r="C669" s="75"/>
      <c r="D669" s="74"/>
      <c r="E669" s="76"/>
      <c r="F669" s="76"/>
      <c r="G669" s="75"/>
      <c r="H669" s="75"/>
      <c r="I669" s="74"/>
      <c r="J669" s="75"/>
      <c r="K669" s="75"/>
      <c r="L669" s="75"/>
    </row>
    <row r="670" spans="2:12">
      <c r="B670" s="74"/>
      <c r="C670" s="75"/>
      <c r="D670" s="74"/>
      <c r="E670" s="76"/>
      <c r="F670" s="76"/>
      <c r="G670" s="75"/>
      <c r="H670" s="75"/>
      <c r="I670" s="74"/>
      <c r="J670" s="75"/>
      <c r="K670" s="75"/>
      <c r="L670" s="75"/>
    </row>
    <row r="671" spans="2:12">
      <c r="B671" s="74"/>
      <c r="C671" s="75"/>
      <c r="D671" s="74"/>
      <c r="E671" s="76"/>
      <c r="F671" s="76"/>
      <c r="G671" s="75"/>
      <c r="H671" s="75"/>
      <c r="I671" s="74"/>
      <c r="J671" s="75"/>
      <c r="K671" s="75"/>
      <c r="L671" s="75"/>
    </row>
    <row r="672" spans="2:12">
      <c r="B672" s="74"/>
      <c r="C672" s="75"/>
      <c r="D672" s="74"/>
      <c r="E672" s="76"/>
      <c r="F672" s="76"/>
      <c r="G672" s="75"/>
      <c r="H672" s="75"/>
      <c r="I672" s="74"/>
      <c r="J672" s="75"/>
      <c r="K672" s="75"/>
      <c r="L672" s="75"/>
    </row>
    <row r="673" spans="2:12">
      <c r="B673" s="74"/>
      <c r="C673" s="75"/>
      <c r="D673" s="74"/>
      <c r="E673" s="76"/>
      <c r="F673" s="76"/>
      <c r="G673" s="75"/>
      <c r="H673" s="75"/>
      <c r="I673" s="74"/>
      <c r="J673" s="75"/>
      <c r="K673" s="75"/>
      <c r="L673" s="75"/>
    </row>
    <row r="674" spans="2:12">
      <c r="B674" s="74"/>
      <c r="C674" s="75"/>
      <c r="D674" s="74"/>
      <c r="E674" s="76"/>
      <c r="F674" s="76"/>
      <c r="G674" s="75"/>
      <c r="H674" s="75"/>
      <c r="I674" s="74"/>
      <c r="J674" s="75"/>
      <c r="K674" s="75"/>
      <c r="L674" s="75"/>
    </row>
    <row r="675" spans="2:12">
      <c r="B675" s="74"/>
      <c r="C675" s="75"/>
      <c r="D675" s="74"/>
      <c r="E675" s="76"/>
      <c r="F675" s="76"/>
      <c r="G675" s="75"/>
      <c r="H675" s="75"/>
      <c r="I675" s="74"/>
      <c r="J675" s="75"/>
      <c r="K675" s="75"/>
      <c r="L675" s="75"/>
    </row>
    <row r="676" spans="2:12">
      <c r="B676" s="74"/>
      <c r="C676" s="75"/>
      <c r="D676" s="74"/>
      <c r="E676" s="76"/>
      <c r="F676" s="76"/>
      <c r="G676" s="75"/>
      <c r="H676" s="75"/>
      <c r="I676" s="74"/>
      <c r="J676" s="75"/>
      <c r="K676" s="75"/>
      <c r="L676" s="75"/>
    </row>
    <row r="677" spans="2:12">
      <c r="B677" s="74"/>
      <c r="C677" s="75"/>
      <c r="D677" s="74"/>
      <c r="E677" s="76"/>
      <c r="F677" s="76"/>
      <c r="G677" s="75"/>
      <c r="H677" s="75"/>
      <c r="I677" s="74"/>
      <c r="J677" s="75"/>
      <c r="K677" s="75"/>
      <c r="L677" s="75"/>
    </row>
    <row r="678" spans="2:12">
      <c r="B678" s="74"/>
      <c r="C678" s="75"/>
      <c r="D678" s="74"/>
      <c r="E678" s="76"/>
      <c r="F678" s="76"/>
      <c r="G678" s="75"/>
      <c r="H678" s="75"/>
      <c r="I678" s="74"/>
      <c r="J678" s="75"/>
      <c r="K678" s="75"/>
      <c r="L678" s="75"/>
    </row>
    <row r="679" spans="2:12">
      <c r="B679" s="74"/>
      <c r="C679" s="75"/>
      <c r="D679" s="74"/>
      <c r="E679" s="76"/>
      <c r="F679" s="76"/>
      <c r="G679" s="75"/>
      <c r="H679" s="75"/>
      <c r="I679" s="74"/>
      <c r="J679" s="75"/>
      <c r="K679" s="75"/>
      <c r="L679" s="75"/>
    </row>
    <row r="680" spans="2:12">
      <c r="B680" s="74"/>
      <c r="C680" s="75"/>
      <c r="D680" s="74"/>
      <c r="E680" s="76"/>
      <c r="F680" s="76"/>
      <c r="G680" s="75"/>
      <c r="H680" s="75"/>
      <c r="I680" s="74"/>
      <c r="J680" s="75"/>
      <c r="K680" s="75"/>
      <c r="L680" s="75"/>
    </row>
    <row r="681" spans="2:12">
      <c r="B681" s="74"/>
      <c r="C681" s="75"/>
      <c r="D681" s="74"/>
      <c r="E681" s="76"/>
      <c r="F681" s="76"/>
      <c r="G681" s="75"/>
      <c r="H681" s="75"/>
      <c r="I681" s="74"/>
      <c r="J681" s="75"/>
      <c r="K681" s="75"/>
      <c r="L681" s="75"/>
    </row>
    <row r="682" spans="2:12">
      <c r="B682" s="74"/>
      <c r="C682" s="75"/>
      <c r="D682" s="74"/>
      <c r="E682" s="76"/>
      <c r="F682" s="76"/>
      <c r="G682" s="75"/>
      <c r="H682" s="75"/>
      <c r="I682" s="74"/>
      <c r="J682" s="75"/>
      <c r="K682" s="75"/>
      <c r="L682" s="75"/>
    </row>
    <row r="683" spans="2:12">
      <c r="B683" s="74"/>
      <c r="C683" s="75"/>
      <c r="D683" s="74"/>
      <c r="E683" s="76"/>
      <c r="F683" s="76"/>
      <c r="G683" s="75"/>
      <c r="H683" s="75"/>
      <c r="I683" s="74"/>
      <c r="J683" s="75"/>
      <c r="K683" s="75"/>
      <c r="L683" s="75"/>
    </row>
    <row r="684" spans="2:12">
      <c r="B684" s="74"/>
      <c r="C684" s="75"/>
      <c r="D684" s="74"/>
      <c r="E684" s="76"/>
      <c r="F684" s="76"/>
      <c r="G684" s="75"/>
      <c r="H684" s="75"/>
      <c r="I684" s="74"/>
      <c r="J684" s="75"/>
      <c r="K684" s="75"/>
      <c r="L684" s="75"/>
    </row>
    <row r="685" spans="2:12">
      <c r="B685" s="74"/>
      <c r="C685" s="75"/>
      <c r="D685" s="74"/>
      <c r="E685" s="76"/>
      <c r="F685" s="76"/>
      <c r="G685" s="75"/>
      <c r="H685" s="75"/>
      <c r="I685" s="74"/>
      <c r="J685" s="75"/>
      <c r="K685" s="75"/>
      <c r="L685" s="75"/>
    </row>
    <row r="686" spans="2:12">
      <c r="B686" s="74"/>
      <c r="C686" s="75"/>
      <c r="D686" s="74"/>
      <c r="E686" s="76"/>
      <c r="F686" s="76"/>
      <c r="G686" s="75"/>
      <c r="H686" s="75"/>
      <c r="I686" s="74"/>
      <c r="J686" s="75"/>
      <c r="K686" s="75"/>
      <c r="L686" s="75"/>
    </row>
    <row r="687" spans="2:12">
      <c r="B687" s="74"/>
      <c r="C687" s="75"/>
      <c r="D687" s="74"/>
      <c r="E687" s="76"/>
      <c r="F687" s="76"/>
      <c r="G687" s="75"/>
      <c r="H687" s="75"/>
      <c r="I687" s="74"/>
      <c r="J687" s="75"/>
      <c r="K687" s="75"/>
      <c r="L687" s="75"/>
    </row>
    <row r="688" spans="2:12">
      <c r="B688" s="74"/>
      <c r="C688" s="75"/>
      <c r="D688" s="74"/>
      <c r="E688" s="76"/>
      <c r="F688" s="76"/>
      <c r="G688" s="75"/>
      <c r="H688" s="75"/>
      <c r="I688" s="74"/>
      <c r="J688" s="75"/>
      <c r="K688" s="75"/>
      <c r="L688" s="75"/>
    </row>
    <row r="689" spans="2:12">
      <c r="B689" s="74"/>
      <c r="C689" s="75"/>
      <c r="D689" s="74"/>
      <c r="E689" s="76"/>
      <c r="F689" s="76"/>
      <c r="G689" s="75"/>
      <c r="H689" s="75"/>
      <c r="I689" s="74"/>
      <c r="J689" s="75"/>
      <c r="K689" s="75"/>
      <c r="L689" s="75"/>
    </row>
    <row r="690" spans="2:12">
      <c r="B690" s="74"/>
      <c r="C690" s="75"/>
      <c r="D690" s="74"/>
      <c r="E690" s="76"/>
      <c r="F690" s="76"/>
      <c r="G690" s="75"/>
      <c r="H690" s="75"/>
      <c r="I690" s="74"/>
      <c r="J690" s="75"/>
      <c r="K690" s="75"/>
      <c r="L690" s="75"/>
    </row>
    <row r="691" spans="2:12">
      <c r="B691" s="74"/>
      <c r="C691" s="75"/>
      <c r="D691" s="74"/>
      <c r="E691" s="76"/>
      <c r="F691" s="76"/>
      <c r="G691" s="75"/>
      <c r="H691" s="75"/>
      <c r="I691" s="74"/>
      <c r="J691" s="75"/>
      <c r="K691" s="75"/>
      <c r="L691" s="75"/>
    </row>
    <row r="692" spans="2:12">
      <c r="B692" s="74"/>
      <c r="C692" s="75"/>
      <c r="D692" s="74"/>
      <c r="E692" s="76"/>
      <c r="F692" s="76"/>
      <c r="G692" s="75"/>
      <c r="H692" s="75"/>
      <c r="I692" s="74"/>
      <c r="J692" s="75"/>
      <c r="K692" s="75"/>
      <c r="L692" s="75"/>
    </row>
    <row r="693" spans="2:12">
      <c r="B693" s="74"/>
      <c r="C693" s="75"/>
      <c r="D693" s="74"/>
      <c r="E693" s="76"/>
      <c r="F693" s="76"/>
      <c r="G693" s="75"/>
      <c r="H693" s="75"/>
      <c r="I693" s="74"/>
      <c r="J693" s="75"/>
      <c r="K693" s="75"/>
      <c r="L693" s="75"/>
    </row>
    <row r="694" spans="2:12">
      <c r="B694" s="74"/>
      <c r="C694" s="75"/>
      <c r="D694" s="74"/>
      <c r="E694" s="76"/>
      <c r="F694" s="76"/>
      <c r="G694" s="75"/>
      <c r="H694" s="75"/>
      <c r="I694" s="74"/>
      <c r="J694" s="75"/>
      <c r="K694" s="75"/>
      <c r="L694" s="75"/>
    </row>
    <row r="695" spans="2:12">
      <c r="B695" s="74"/>
      <c r="C695" s="75"/>
      <c r="D695" s="74"/>
      <c r="E695" s="76"/>
      <c r="F695" s="76"/>
      <c r="G695" s="75"/>
      <c r="H695" s="75"/>
      <c r="I695" s="74"/>
      <c r="J695" s="75"/>
      <c r="K695" s="75"/>
      <c r="L695" s="75"/>
    </row>
    <row r="696" spans="2:12">
      <c r="B696" s="74"/>
      <c r="C696" s="75"/>
      <c r="D696" s="74"/>
      <c r="E696" s="76"/>
      <c r="F696" s="76"/>
      <c r="G696" s="75"/>
      <c r="H696" s="75"/>
      <c r="I696" s="74"/>
      <c r="J696" s="75"/>
      <c r="K696" s="75"/>
      <c r="L696" s="75"/>
    </row>
    <row r="697" spans="2:12">
      <c r="B697" s="74"/>
      <c r="C697" s="75"/>
      <c r="D697" s="74"/>
      <c r="E697" s="76"/>
      <c r="F697" s="76"/>
      <c r="G697" s="75"/>
      <c r="H697" s="75"/>
      <c r="I697" s="74"/>
      <c r="J697" s="75"/>
      <c r="K697" s="75"/>
      <c r="L697" s="75"/>
    </row>
    <row r="698" spans="2:12">
      <c r="B698" s="74"/>
      <c r="C698" s="75"/>
      <c r="D698" s="74"/>
      <c r="E698" s="76"/>
      <c r="F698" s="76"/>
      <c r="G698" s="75"/>
      <c r="H698" s="75"/>
      <c r="I698" s="74"/>
      <c r="J698" s="75"/>
      <c r="K698" s="75"/>
      <c r="L698" s="75"/>
    </row>
    <row r="699" spans="2:12">
      <c r="B699" s="74"/>
      <c r="C699" s="75"/>
      <c r="D699" s="74"/>
      <c r="E699" s="76"/>
      <c r="F699" s="76"/>
      <c r="G699" s="75"/>
      <c r="H699" s="75"/>
      <c r="I699" s="74"/>
      <c r="J699" s="75"/>
      <c r="K699" s="75"/>
      <c r="L699" s="75"/>
    </row>
    <row r="700" spans="2:12">
      <c r="B700" s="74"/>
      <c r="C700" s="75"/>
      <c r="D700" s="74"/>
      <c r="E700" s="76"/>
      <c r="F700" s="76"/>
      <c r="G700" s="75"/>
      <c r="H700" s="75"/>
      <c r="I700" s="74"/>
      <c r="J700" s="75"/>
      <c r="K700" s="75"/>
      <c r="L700" s="75"/>
    </row>
    <row r="701" spans="2:12">
      <c r="B701" s="74"/>
      <c r="C701" s="75"/>
      <c r="D701" s="74"/>
      <c r="E701" s="76"/>
      <c r="F701" s="76"/>
      <c r="G701" s="75"/>
      <c r="H701" s="75"/>
      <c r="I701" s="74"/>
      <c r="J701" s="75"/>
      <c r="K701" s="75"/>
      <c r="L701" s="75"/>
    </row>
    <row r="702" spans="2:12">
      <c r="B702" s="74"/>
      <c r="C702" s="75"/>
      <c r="D702" s="74"/>
      <c r="E702" s="76"/>
      <c r="F702" s="76"/>
      <c r="G702" s="75"/>
      <c r="H702" s="75"/>
      <c r="I702" s="74"/>
      <c r="J702" s="75"/>
      <c r="K702" s="75"/>
      <c r="L702" s="75"/>
    </row>
    <row r="703" spans="2:12">
      <c r="B703" s="74"/>
      <c r="C703" s="75"/>
      <c r="D703" s="74"/>
      <c r="E703" s="76"/>
      <c r="F703" s="76"/>
      <c r="G703" s="75"/>
      <c r="H703" s="75"/>
      <c r="I703" s="74"/>
      <c r="J703" s="75"/>
      <c r="K703" s="75"/>
      <c r="L703" s="75"/>
    </row>
    <row r="704" spans="2:12">
      <c r="B704" s="74"/>
      <c r="C704" s="75"/>
      <c r="D704" s="74"/>
      <c r="E704" s="76"/>
      <c r="F704" s="76"/>
      <c r="G704" s="75"/>
      <c r="H704" s="75"/>
      <c r="I704" s="74"/>
      <c r="J704" s="75"/>
      <c r="K704" s="75"/>
      <c r="L704" s="75"/>
    </row>
    <row r="705" spans="2:12">
      <c r="B705" s="74"/>
      <c r="C705" s="75"/>
      <c r="D705" s="74"/>
      <c r="E705" s="76"/>
      <c r="F705" s="76"/>
      <c r="G705" s="75"/>
      <c r="H705" s="75"/>
      <c r="I705" s="74"/>
      <c r="J705" s="75"/>
      <c r="K705" s="75"/>
      <c r="L705" s="75"/>
    </row>
    <row r="706" spans="2:12">
      <c r="B706" s="74"/>
      <c r="C706" s="75"/>
      <c r="D706" s="74"/>
      <c r="E706" s="76"/>
      <c r="F706" s="76"/>
      <c r="G706" s="75"/>
      <c r="H706" s="75"/>
      <c r="I706" s="74"/>
      <c r="J706" s="75"/>
      <c r="K706" s="75"/>
      <c r="L706" s="75"/>
    </row>
    <row r="707" spans="2:12">
      <c r="B707" s="74"/>
      <c r="C707" s="75"/>
      <c r="D707" s="74"/>
      <c r="E707" s="76"/>
      <c r="F707" s="76"/>
      <c r="G707" s="75"/>
      <c r="H707" s="75"/>
      <c r="I707" s="74"/>
      <c r="J707" s="75"/>
      <c r="K707" s="75"/>
      <c r="L707" s="75"/>
    </row>
    <row r="708" spans="2:12">
      <c r="B708" s="74"/>
      <c r="C708" s="75"/>
      <c r="D708" s="74"/>
      <c r="E708" s="76"/>
      <c r="F708" s="76"/>
      <c r="G708" s="75"/>
      <c r="H708" s="75"/>
      <c r="I708" s="74"/>
      <c r="J708" s="75"/>
      <c r="K708" s="75"/>
      <c r="L708" s="75"/>
    </row>
    <row r="709" spans="2:12">
      <c r="B709" s="74"/>
      <c r="C709" s="75"/>
      <c r="D709" s="74"/>
      <c r="E709" s="76"/>
      <c r="F709" s="76"/>
      <c r="G709" s="75"/>
      <c r="H709" s="75"/>
      <c r="I709" s="74"/>
      <c r="J709" s="75"/>
      <c r="K709" s="75"/>
      <c r="L709" s="75"/>
    </row>
    <row r="710" spans="2:12">
      <c r="B710" s="74"/>
      <c r="C710" s="75"/>
      <c r="D710" s="74"/>
      <c r="E710" s="76"/>
      <c r="F710" s="76"/>
      <c r="G710" s="75"/>
      <c r="H710" s="75"/>
      <c r="I710" s="74"/>
      <c r="J710" s="75"/>
      <c r="K710" s="75"/>
      <c r="L710" s="75"/>
    </row>
    <row r="711" spans="2:12">
      <c r="B711" s="74"/>
      <c r="C711" s="75"/>
      <c r="D711" s="74"/>
      <c r="E711" s="76"/>
      <c r="F711" s="76"/>
      <c r="G711" s="75"/>
      <c r="H711" s="75"/>
      <c r="I711" s="74"/>
      <c r="J711" s="75"/>
      <c r="K711" s="75"/>
      <c r="L711" s="75"/>
    </row>
    <row r="712" spans="2:12">
      <c r="B712" s="74"/>
      <c r="C712" s="75"/>
      <c r="D712" s="74"/>
      <c r="E712" s="76"/>
      <c r="F712" s="76"/>
      <c r="G712" s="75"/>
      <c r="H712" s="75"/>
      <c r="I712" s="74"/>
      <c r="J712" s="75"/>
      <c r="K712" s="75"/>
      <c r="L712" s="75"/>
    </row>
    <row r="713" spans="2:12">
      <c r="B713" s="74"/>
      <c r="C713" s="75"/>
      <c r="D713" s="74"/>
      <c r="E713" s="76"/>
      <c r="F713" s="76"/>
      <c r="G713" s="75"/>
      <c r="H713" s="75"/>
      <c r="I713" s="74"/>
      <c r="J713" s="75"/>
      <c r="K713" s="75"/>
      <c r="L713" s="75"/>
    </row>
    <row r="714" spans="2:12">
      <c r="B714" s="74"/>
      <c r="C714" s="75"/>
      <c r="D714" s="74"/>
      <c r="E714" s="76"/>
      <c r="F714" s="76"/>
      <c r="G714" s="75"/>
      <c r="H714" s="75"/>
      <c r="I714" s="74"/>
      <c r="J714" s="75"/>
      <c r="K714" s="75"/>
      <c r="L714" s="75"/>
    </row>
    <row r="715" spans="2:12">
      <c r="B715" s="74"/>
      <c r="C715" s="75"/>
      <c r="D715" s="74"/>
      <c r="E715" s="76"/>
      <c r="F715" s="76"/>
      <c r="G715" s="75"/>
      <c r="H715" s="75"/>
      <c r="I715" s="74"/>
      <c r="J715" s="75"/>
      <c r="K715" s="75"/>
      <c r="L715" s="75"/>
    </row>
    <row r="716" spans="2:12">
      <c r="B716" s="74"/>
      <c r="C716" s="75"/>
      <c r="D716" s="74"/>
      <c r="E716" s="76"/>
      <c r="F716" s="76"/>
      <c r="G716" s="75"/>
      <c r="H716" s="75"/>
      <c r="I716" s="74"/>
      <c r="J716" s="75"/>
      <c r="K716" s="75"/>
      <c r="L716" s="75"/>
    </row>
    <row r="717" spans="2:12">
      <c r="B717" s="74"/>
      <c r="C717" s="75"/>
      <c r="D717" s="74"/>
      <c r="E717" s="76"/>
      <c r="F717" s="76"/>
      <c r="G717" s="75"/>
      <c r="H717" s="75"/>
      <c r="I717" s="74"/>
      <c r="J717" s="75"/>
      <c r="K717" s="75"/>
      <c r="L717" s="75"/>
    </row>
    <row r="718" spans="2:12">
      <c r="B718" s="74"/>
      <c r="C718" s="75"/>
      <c r="D718" s="74"/>
      <c r="E718" s="76"/>
      <c r="F718" s="76"/>
      <c r="G718" s="75"/>
      <c r="H718" s="75"/>
      <c r="I718" s="74"/>
      <c r="J718" s="75"/>
      <c r="K718" s="75"/>
      <c r="L718" s="75"/>
    </row>
    <row r="719" spans="2:12">
      <c r="B719" s="74"/>
      <c r="C719" s="75"/>
      <c r="D719" s="74"/>
      <c r="E719" s="76"/>
      <c r="F719" s="76"/>
      <c r="G719" s="75"/>
      <c r="H719" s="75"/>
      <c r="I719" s="74"/>
      <c r="J719" s="75"/>
      <c r="K719" s="75"/>
      <c r="L719" s="75"/>
    </row>
    <row r="720" spans="2:12">
      <c r="B720" s="74"/>
      <c r="C720" s="75"/>
      <c r="D720" s="74"/>
      <c r="E720" s="76"/>
      <c r="F720" s="76"/>
      <c r="G720" s="75"/>
      <c r="H720" s="75"/>
      <c r="I720" s="74"/>
      <c r="J720" s="75"/>
      <c r="K720" s="75"/>
      <c r="L720" s="75"/>
    </row>
    <row r="721" spans="2:12">
      <c r="B721" s="74"/>
      <c r="C721" s="75"/>
      <c r="D721" s="74"/>
      <c r="E721" s="76"/>
      <c r="F721" s="76"/>
      <c r="G721" s="75"/>
      <c r="H721" s="75"/>
      <c r="I721" s="74"/>
      <c r="J721" s="75"/>
      <c r="K721" s="75"/>
      <c r="L721" s="75"/>
    </row>
    <row r="722" spans="2:12">
      <c r="B722" s="74"/>
      <c r="C722" s="75"/>
      <c r="D722" s="74"/>
      <c r="E722" s="76"/>
      <c r="F722" s="76"/>
      <c r="G722" s="75"/>
      <c r="H722" s="75"/>
      <c r="I722" s="74"/>
      <c r="J722" s="75"/>
      <c r="K722" s="75"/>
      <c r="L722" s="75"/>
    </row>
    <row r="723" spans="2:12">
      <c r="B723" s="74"/>
      <c r="C723" s="75"/>
      <c r="D723" s="74"/>
      <c r="E723" s="76"/>
      <c r="F723" s="76"/>
      <c r="G723" s="75"/>
      <c r="H723" s="75"/>
      <c r="I723" s="74"/>
      <c r="J723" s="75"/>
      <c r="K723" s="75"/>
      <c r="L723" s="75"/>
    </row>
    <row r="724" spans="2:12">
      <c r="B724" s="74"/>
      <c r="C724" s="75"/>
      <c r="D724" s="74"/>
      <c r="E724" s="76"/>
      <c r="F724" s="76"/>
      <c r="G724" s="75"/>
      <c r="H724" s="75"/>
      <c r="I724" s="74"/>
      <c r="J724" s="75"/>
      <c r="K724" s="75"/>
      <c r="L724" s="75"/>
    </row>
    <row r="725" spans="2:12">
      <c r="B725" s="74"/>
      <c r="C725" s="75"/>
      <c r="D725" s="74"/>
      <c r="E725" s="76"/>
      <c r="F725" s="76"/>
      <c r="G725" s="75"/>
      <c r="H725" s="75"/>
      <c r="I725" s="74"/>
      <c r="J725" s="75"/>
      <c r="K725" s="75"/>
      <c r="L725" s="75"/>
    </row>
    <row r="726" spans="2:12">
      <c r="B726" s="74"/>
      <c r="C726" s="75"/>
      <c r="D726" s="74"/>
      <c r="E726" s="76"/>
      <c r="F726" s="76"/>
      <c r="G726" s="75"/>
      <c r="H726" s="75"/>
      <c r="I726" s="74"/>
      <c r="J726" s="75"/>
      <c r="K726" s="75"/>
      <c r="L726" s="75"/>
    </row>
    <row r="727" spans="2:12">
      <c r="B727" s="74"/>
      <c r="C727" s="75"/>
      <c r="D727" s="74"/>
      <c r="E727" s="76"/>
      <c r="F727" s="76"/>
      <c r="G727" s="75"/>
      <c r="H727" s="75"/>
      <c r="I727" s="74"/>
      <c r="J727" s="75"/>
      <c r="K727" s="75"/>
      <c r="L727" s="75"/>
    </row>
    <row r="728" spans="2:12">
      <c r="B728" s="74"/>
      <c r="C728" s="75"/>
      <c r="D728" s="74"/>
      <c r="E728" s="76"/>
      <c r="F728" s="76"/>
      <c r="G728" s="75"/>
      <c r="H728" s="75"/>
      <c r="I728" s="74"/>
      <c r="J728" s="75"/>
      <c r="K728" s="75"/>
      <c r="L728" s="75"/>
    </row>
    <row r="729" spans="2:12">
      <c r="B729" s="74"/>
      <c r="C729" s="75"/>
      <c r="D729" s="74"/>
      <c r="E729" s="76"/>
      <c r="F729" s="76"/>
      <c r="G729" s="75"/>
      <c r="H729" s="75"/>
      <c r="I729" s="74"/>
      <c r="J729" s="75"/>
      <c r="K729" s="75"/>
      <c r="L729" s="75"/>
    </row>
    <row r="730" spans="2:12">
      <c r="B730" s="74"/>
      <c r="C730" s="75"/>
      <c r="D730" s="74"/>
      <c r="E730" s="76"/>
      <c r="F730" s="76"/>
      <c r="G730" s="75"/>
      <c r="H730" s="75"/>
      <c r="I730" s="74"/>
      <c r="J730" s="75"/>
      <c r="K730" s="75"/>
      <c r="L730" s="75"/>
    </row>
    <row r="731" spans="2:12">
      <c r="B731" s="74"/>
      <c r="C731" s="75"/>
      <c r="D731" s="74"/>
      <c r="E731" s="76"/>
      <c r="F731" s="76"/>
      <c r="G731" s="75"/>
      <c r="H731" s="75"/>
      <c r="I731" s="74"/>
      <c r="J731" s="75"/>
      <c r="K731" s="75"/>
      <c r="L731" s="75"/>
    </row>
    <row r="732" spans="2:12">
      <c r="B732" s="74"/>
      <c r="C732" s="75"/>
      <c r="D732" s="74"/>
      <c r="E732" s="76"/>
      <c r="F732" s="76"/>
      <c r="G732" s="75"/>
      <c r="H732" s="75"/>
      <c r="I732" s="74"/>
      <c r="J732" s="75"/>
      <c r="K732" s="75"/>
      <c r="L732" s="75"/>
    </row>
    <row r="733" spans="2:12">
      <c r="B733" s="74"/>
      <c r="C733" s="75"/>
      <c r="D733" s="74"/>
      <c r="E733" s="76"/>
      <c r="F733" s="76"/>
      <c r="G733" s="75"/>
      <c r="H733" s="75"/>
      <c r="I733" s="74"/>
      <c r="J733" s="75"/>
      <c r="K733" s="75"/>
      <c r="L733" s="75"/>
    </row>
    <row r="734" spans="2:12">
      <c r="B734" s="74"/>
      <c r="C734" s="75"/>
      <c r="D734" s="74"/>
      <c r="E734" s="76"/>
      <c r="F734" s="76"/>
      <c r="G734" s="75"/>
      <c r="H734" s="75"/>
      <c r="I734" s="74"/>
      <c r="J734" s="75"/>
      <c r="K734" s="75"/>
      <c r="L734" s="75"/>
    </row>
    <row r="735" spans="2:12">
      <c r="B735" s="74"/>
      <c r="C735" s="75"/>
      <c r="D735" s="74"/>
      <c r="E735" s="76"/>
      <c r="F735" s="76"/>
      <c r="G735" s="75"/>
      <c r="H735" s="75"/>
      <c r="I735" s="74"/>
      <c r="J735" s="75"/>
      <c r="K735" s="75"/>
      <c r="L735" s="75"/>
    </row>
    <row r="736" spans="2:12">
      <c r="B736" s="74"/>
      <c r="C736" s="75"/>
      <c r="D736" s="74"/>
      <c r="E736" s="76"/>
      <c r="F736" s="76"/>
      <c r="G736" s="75"/>
      <c r="H736" s="75"/>
      <c r="I736" s="74"/>
      <c r="J736" s="75"/>
      <c r="K736" s="75"/>
      <c r="L736" s="75"/>
    </row>
    <row r="737" spans="2:12">
      <c r="B737" s="74"/>
      <c r="C737" s="75"/>
      <c r="D737" s="74"/>
      <c r="E737" s="76"/>
      <c r="F737" s="76"/>
      <c r="G737" s="75"/>
      <c r="H737" s="75"/>
      <c r="I737" s="74"/>
      <c r="J737" s="75"/>
      <c r="K737" s="75"/>
      <c r="L737" s="75"/>
    </row>
    <row r="738" spans="2:12">
      <c r="B738" s="74"/>
      <c r="C738" s="75"/>
      <c r="D738" s="74"/>
      <c r="E738" s="76"/>
      <c r="F738" s="76"/>
      <c r="G738" s="75"/>
      <c r="H738" s="75"/>
      <c r="I738" s="74"/>
      <c r="J738" s="75"/>
      <c r="K738" s="75"/>
      <c r="L738" s="75"/>
    </row>
    <row r="739" spans="2:12">
      <c r="B739" s="74"/>
      <c r="C739" s="75"/>
      <c r="D739" s="74"/>
      <c r="E739" s="76"/>
      <c r="F739" s="76"/>
      <c r="G739" s="75"/>
      <c r="H739" s="75"/>
      <c r="I739" s="74"/>
      <c r="J739" s="75"/>
      <c r="K739" s="75"/>
      <c r="L739" s="75"/>
    </row>
    <row r="740" spans="2:12">
      <c r="B740" s="74"/>
      <c r="C740" s="75"/>
      <c r="D740" s="74"/>
      <c r="E740" s="76"/>
      <c r="F740" s="76"/>
      <c r="G740" s="75"/>
      <c r="H740" s="75"/>
      <c r="I740" s="74"/>
      <c r="J740" s="75"/>
      <c r="K740" s="75"/>
      <c r="L740" s="75"/>
    </row>
    <row r="741" spans="2:12">
      <c r="B741" s="74"/>
      <c r="C741" s="75"/>
      <c r="D741" s="74"/>
      <c r="E741" s="76"/>
      <c r="F741" s="76"/>
      <c r="G741" s="75"/>
      <c r="H741" s="75"/>
      <c r="I741" s="74"/>
      <c r="J741" s="75"/>
      <c r="K741" s="75"/>
      <c r="L741" s="75"/>
    </row>
    <row r="742" spans="2:12">
      <c r="B742" s="74"/>
      <c r="C742" s="75"/>
      <c r="D742" s="74"/>
      <c r="E742" s="76"/>
      <c r="F742" s="76"/>
      <c r="G742" s="75"/>
      <c r="H742" s="75"/>
      <c r="I742" s="74"/>
      <c r="J742" s="75"/>
      <c r="K742" s="75"/>
      <c r="L742" s="75"/>
    </row>
    <row r="743" spans="2:12">
      <c r="B743" s="74"/>
      <c r="C743" s="75"/>
      <c r="D743" s="74"/>
      <c r="E743" s="76"/>
      <c r="F743" s="76"/>
      <c r="G743" s="75"/>
      <c r="H743" s="75"/>
      <c r="I743" s="74"/>
      <c r="J743" s="75"/>
      <c r="K743" s="75"/>
      <c r="L743" s="75"/>
    </row>
    <row r="744" spans="2:12">
      <c r="B744" s="74"/>
      <c r="C744" s="75"/>
      <c r="D744" s="74"/>
      <c r="E744" s="76"/>
      <c r="F744" s="76"/>
      <c r="G744" s="75"/>
      <c r="H744" s="75"/>
      <c r="I744" s="74"/>
      <c r="J744" s="75"/>
      <c r="K744" s="75"/>
      <c r="L744" s="75"/>
    </row>
    <row r="745" spans="2:12">
      <c r="B745" s="74"/>
      <c r="C745" s="75"/>
      <c r="D745" s="74"/>
      <c r="E745" s="76"/>
      <c r="F745" s="76"/>
      <c r="G745" s="75"/>
      <c r="H745" s="75"/>
      <c r="I745" s="74"/>
      <c r="J745" s="75"/>
      <c r="K745" s="75"/>
      <c r="L745" s="75"/>
    </row>
    <row r="746" spans="2:12">
      <c r="B746" s="74"/>
      <c r="C746" s="75"/>
      <c r="D746" s="74"/>
      <c r="E746" s="76"/>
      <c r="F746" s="76"/>
      <c r="G746" s="75"/>
      <c r="H746" s="75"/>
      <c r="I746" s="74"/>
      <c r="J746" s="75"/>
      <c r="K746" s="75"/>
      <c r="L746" s="75"/>
    </row>
    <row r="747" spans="2:12">
      <c r="B747" s="74"/>
      <c r="C747" s="75"/>
      <c r="D747" s="74"/>
      <c r="E747" s="76"/>
      <c r="F747" s="76"/>
      <c r="G747" s="75"/>
      <c r="H747" s="75"/>
      <c r="I747" s="74"/>
      <c r="J747" s="75"/>
      <c r="K747" s="75"/>
      <c r="L747" s="75"/>
    </row>
    <row r="748" spans="2:12">
      <c r="B748" s="74"/>
      <c r="C748" s="75"/>
      <c r="D748" s="74"/>
      <c r="E748" s="76"/>
      <c r="F748" s="76"/>
      <c r="G748" s="75"/>
      <c r="H748" s="75"/>
      <c r="I748" s="74"/>
      <c r="J748" s="75"/>
      <c r="K748" s="75"/>
      <c r="L748" s="75"/>
    </row>
    <row r="749" spans="2:12">
      <c r="B749" s="74"/>
      <c r="C749" s="75"/>
      <c r="D749" s="74"/>
      <c r="E749" s="76"/>
      <c r="F749" s="76"/>
      <c r="G749" s="75"/>
      <c r="H749" s="75"/>
      <c r="I749" s="74"/>
      <c r="J749" s="75"/>
      <c r="K749" s="75"/>
      <c r="L749" s="75"/>
    </row>
    <row r="750" spans="2:12">
      <c r="B750" s="74"/>
      <c r="C750" s="75"/>
      <c r="D750" s="74"/>
      <c r="E750" s="76"/>
      <c r="F750" s="76"/>
      <c r="G750" s="75"/>
      <c r="H750" s="75"/>
      <c r="I750" s="74"/>
      <c r="J750" s="75"/>
      <c r="K750" s="75"/>
      <c r="L750" s="75"/>
    </row>
    <row r="751" spans="2:12">
      <c r="B751" s="74"/>
      <c r="C751" s="75"/>
      <c r="D751" s="74"/>
      <c r="E751" s="76"/>
      <c r="F751" s="76"/>
      <c r="G751" s="75"/>
      <c r="H751" s="75"/>
      <c r="I751" s="74"/>
      <c r="J751" s="75"/>
      <c r="K751" s="75"/>
      <c r="L751" s="75"/>
    </row>
    <row r="752" spans="2:12">
      <c r="B752" s="74"/>
      <c r="C752" s="75"/>
      <c r="D752" s="74"/>
      <c r="E752" s="76"/>
      <c r="F752" s="76"/>
      <c r="G752" s="75"/>
      <c r="H752" s="75"/>
      <c r="I752" s="74"/>
      <c r="J752" s="75"/>
      <c r="K752" s="75"/>
      <c r="L752" s="75"/>
    </row>
    <row r="753" spans="2:12">
      <c r="B753" s="74"/>
      <c r="C753" s="75"/>
      <c r="D753" s="74"/>
      <c r="E753" s="76"/>
      <c r="F753" s="76"/>
      <c r="G753" s="75"/>
      <c r="H753" s="75"/>
      <c r="I753" s="74"/>
      <c r="J753" s="75"/>
      <c r="K753" s="75"/>
      <c r="L753" s="75"/>
    </row>
    <row r="754" spans="2:12">
      <c r="B754" s="74"/>
      <c r="C754" s="75"/>
      <c r="D754" s="74"/>
      <c r="E754" s="76"/>
      <c r="F754" s="76"/>
      <c r="G754" s="75"/>
      <c r="H754" s="75"/>
      <c r="I754" s="74"/>
      <c r="J754" s="75"/>
      <c r="K754" s="75"/>
      <c r="L754" s="75"/>
    </row>
    <row r="755" spans="2:12">
      <c r="B755" s="74"/>
      <c r="C755" s="75"/>
      <c r="D755" s="74"/>
      <c r="E755" s="76"/>
      <c r="F755" s="76"/>
      <c r="G755" s="75"/>
      <c r="H755" s="75"/>
      <c r="I755" s="74"/>
      <c r="J755" s="75"/>
      <c r="K755" s="75"/>
      <c r="L755" s="75"/>
    </row>
    <row r="756" spans="2:12">
      <c r="B756" s="74"/>
      <c r="C756" s="75"/>
      <c r="D756" s="74"/>
      <c r="E756" s="76"/>
      <c r="F756" s="76"/>
      <c r="G756" s="75"/>
      <c r="H756" s="75"/>
      <c r="I756" s="74"/>
      <c r="J756" s="75"/>
      <c r="K756" s="75"/>
      <c r="L756" s="75"/>
    </row>
    <row r="757" spans="2:12">
      <c r="B757" s="74"/>
      <c r="C757" s="75"/>
      <c r="D757" s="74"/>
      <c r="E757" s="76"/>
      <c r="F757" s="76"/>
      <c r="G757" s="75"/>
      <c r="H757" s="75"/>
      <c r="I757" s="74"/>
      <c r="J757" s="75"/>
      <c r="K757" s="75"/>
      <c r="L757" s="75"/>
    </row>
    <row r="758" spans="2:12">
      <c r="B758" s="74"/>
      <c r="C758" s="75"/>
      <c r="D758" s="74"/>
      <c r="E758" s="76"/>
      <c r="F758" s="76"/>
      <c r="G758" s="75"/>
      <c r="H758" s="75"/>
      <c r="I758" s="74"/>
      <c r="J758" s="75"/>
      <c r="K758" s="75"/>
      <c r="L758" s="75"/>
    </row>
    <row r="759" spans="2:12">
      <c r="B759" s="74"/>
      <c r="C759" s="75"/>
      <c r="D759" s="74"/>
      <c r="E759" s="76"/>
      <c r="F759" s="76"/>
      <c r="G759" s="75"/>
      <c r="H759" s="75"/>
      <c r="I759" s="74"/>
      <c r="J759" s="75"/>
      <c r="K759" s="75"/>
      <c r="L759" s="75"/>
    </row>
    <row r="760" spans="2:12">
      <c r="B760" s="74"/>
      <c r="C760" s="75"/>
      <c r="D760" s="74"/>
      <c r="E760" s="76"/>
      <c r="F760" s="76"/>
      <c r="G760" s="75"/>
      <c r="H760" s="75"/>
      <c r="I760" s="74"/>
      <c r="J760" s="75"/>
      <c r="K760" s="75"/>
      <c r="L760" s="75"/>
    </row>
    <row r="761" spans="2:12">
      <c r="B761" s="74"/>
      <c r="C761" s="75"/>
      <c r="D761" s="74"/>
      <c r="E761" s="76"/>
      <c r="F761" s="76"/>
      <c r="G761" s="75"/>
      <c r="H761" s="75"/>
      <c r="I761" s="74"/>
      <c r="J761" s="75"/>
      <c r="K761" s="75"/>
      <c r="L761" s="75"/>
    </row>
    <row r="762" spans="2:12">
      <c r="B762" s="74"/>
      <c r="C762" s="75"/>
      <c r="D762" s="74"/>
      <c r="E762" s="76"/>
      <c r="F762" s="76"/>
      <c r="G762" s="75"/>
      <c r="H762" s="75"/>
      <c r="I762" s="74"/>
      <c r="J762" s="75"/>
      <c r="K762" s="75"/>
      <c r="L762" s="75"/>
    </row>
    <row r="763" spans="2:12">
      <c r="B763" s="74"/>
      <c r="C763" s="75"/>
      <c r="D763" s="74"/>
      <c r="E763" s="76"/>
      <c r="F763" s="76"/>
      <c r="G763" s="75"/>
      <c r="H763" s="75"/>
      <c r="I763" s="74"/>
      <c r="J763" s="75"/>
      <c r="K763" s="75"/>
      <c r="L763" s="75"/>
    </row>
    <row r="764" spans="2:12">
      <c r="B764" s="74"/>
      <c r="C764" s="75"/>
      <c r="D764" s="74"/>
      <c r="E764" s="76"/>
      <c r="F764" s="76"/>
      <c r="G764" s="75"/>
      <c r="H764" s="75"/>
      <c r="I764" s="74"/>
      <c r="J764" s="75"/>
      <c r="K764" s="75"/>
      <c r="L764" s="75"/>
    </row>
    <row r="765" spans="2:12">
      <c r="B765" s="74"/>
      <c r="C765" s="75"/>
      <c r="D765" s="74"/>
      <c r="E765" s="76"/>
      <c r="F765" s="76"/>
      <c r="G765" s="75"/>
      <c r="H765" s="75"/>
      <c r="I765" s="74"/>
      <c r="J765" s="75"/>
      <c r="K765" s="75"/>
      <c r="L765" s="75"/>
    </row>
    <row r="766" spans="2:12">
      <c r="B766" s="74"/>
      <c r="C766" s="75"/>
      <c r="D766" s="74"/>
      <c r="E766" s="76"/>
      <c r="F766" s="76"/>
      <c r="G766" s="75"/>
      <c r="H766" s="75"/>
      <c r="I766" s="74"/>
      <c r="J766" s="75"/>
      <c r="K766" s="75"/>
      <c r="L766" s="75"/>
    </row>
    <row r="767" spans="2:12">
      <c r="B767" s="74"/>
      <c r="C767" s="75"/>
      <c r="D767" s="74"/>
      <c r="E767" s="76"/>
      <c r="F767" s="76"/>
      <c r="G767" s="75"/>
      <c r="H767" s="75"/>
      <c r="I767" s="74"/>
      <c r="J767" s="75"/>
      <c r="K767" s="75"/>
      <c r="L767" s="75"/>
    </row>
    <row r="768" spans="2:12">
      <c r="B768" s="74"/>
      <c r="C768" s="75"/>
      <c r="D768" s="74"/>
      <c r="E768" s="76"/>
      <c r="F768" s="76"/>
      <c r="G768" s="75"/>
      <c r="H768" s="75"/>
      <c r="I768" s="74"/>
      <c r="J768" s="75"/>
      <c r="K768" s="75"/>
      <c r="L768" s="75"/>
    </row>
    <row r="769" spans="2:12">
      <c r="B769" s="74"/>
      <c r="C769" s="75"/>
      <c r="D769" s="74"/>
      <c r="E769" s="76"/>
      <c r="F769" s="76"/>
      <c r="G769" s="75"/>
      <c r="H769" s="75"/>
      <c r="I769" s="74"/>
      <c r="J769" s="75"/>
      <c r="K769" s="75"/>
      <c r="L769" s="75"/>
    </row>
    <row r="770" spans="2:12">
      <c r="B770" s="74"/>
      <c r="C770" s="75"/>
      <c r="D770" s="74"/>
      <c r="E770" s="76"/>
      <c r="F770" s="76"/>
      <c r="G770" s="75"/>
      <c r="H770" s="75"/>
      <c r="I770" s="74"/>
      <c r="J770" s="75"/>
      <c r="K770" s="75"/>
      <c r="L770" s="75"/>
    </row>
    <row r="771" spans="2:12">
      <c r="B771" s="74"/>
      <c r="C771" s="75"/>
      <c r="D771" s="74"/>
      <c r="E771" s="76"/>
      <c r="F771" s="76"/>
      <c r="G771" s="75"/>
      <c r="H771" s="75"/>
      <c r="I771" s="74"/>
      <c r="J771" s="75"/>
      <c r="K771" s="75"/>
      <c r="L771" s="75"/>
    </row>
    <row r="772" spans="2:12">
      <c r="B772" s="74"/>
      <c r="C772" s="75"/>
      <c r="D772" s="74"/>
      <c r="E772" s="76"/>
      <c r="F772" s="76"/>
      <c r="G772" s="75"/>
      <c r="H772" s="75"/>
      <c r="I772" s="74"/>
      <c r="J772" s="75"/>
      <c r="K772" s="75"/>
      <c r="L772" s="75"/>
    </row>
    <row r="773" spans="2:12">
      <c r="B773" s="74"/>
      <c r="C773" s="75"/>
      <c r="D773" s="74"/>
      <c r="E773" s="76"/>
      <c r="F773" s="76"/>
      <c r="G773" s="75"/>
      <c r="H773" s="75"/>
      <c r="I773" s="74"/>
      <c r="J773" s="75"/>
      <c r="K773" s="75"/>
      <c r="L773" s="75"/>
    </row>
    <row r="774" spans="2:12">
      <c r="B774" s="74"/>
      <c r="C774" s="75"/>
      <c r="D774" s="74"/>
      <c r="E774" s="76"/>
      <c r="F774" s="76"/>
      <c r="G774" s="75"/>
      <c r="H774" s="75"/>
      <c r="I774" s="74"/>
      <c r="J774" s="75"/>
      <c r="K774" s="75"/>
      <c r="L774" s="75"/>
    </row>
    <row r="775" spans="2:12">
      <c r="B775" s="74"/>
      <c r="C775" s="75"/>
      <c r="D775" s="74"/>
      <c r="E775" s="76"/>
      <c r="F775" s="76"/>
      <c r="G775" s="75"/>
      <c r="H775" s="75"/>
      <c r="I775" s="74"/>
      <c r="J775" s="75"/>
      <c r="K775" s="75"/>
      <c r="L775" s="75"/>
    </row>
    <row r="776" spans="2:12">
      <c r="B776" s="74"/>
      <c r="C776" s="75"/>
      <c r="D776" s="74"/>
      <c r="E776" s="76"/>
      <c r="F776" s="76"/>
      <c r="G776" s="75"/>
      <c r="H776" s="75"/>
      <c r="I776" s="74"/>
      <c r="J776" s="75"/>
      <c r="K776" s="75"/>
      <c r="L776" s="75"/>
    </row>
    <row r="777" spans="2:12">
      <c r="B777" s="74"/>
      <c r="C777" s="75"/>
      <c r="D777" s="74"/>
      <c r="E777" s="76"/>
      <c r="F777" s="76"/>
      <c r="G777" s="75"/>
      <c r="H777" s="75"/>
      <c r="I777" s="74"/>
      <c r="J777" s="75"/>
      <c r="K777" s="75"/>
      <c r="L777" s="75"/>
    </row>
    <row r="778" spans="2:12">
      <c r="B778" s="74"/>
      <c r="C778" s="75"/>
      <c r="D778" s="74"/>
      <c r="E778" s="76"/>
      <c r="F778" s="76"/>
      <c r="G778" s="75"/>
      <c r="H778" s="75"/>
      <c r="I778" s="74"/>
      <c r="J778" s="75"/>
      <c r="K778" s="75"/>
      <c r="L778" s="75"/>
    </row>
    <row r="779" spans="2:12">
      <c r="B779" s="74"/>
      <c r="C779" s="75"/>
      <c r="D779" s="74"/>
      <c r="E779" s="76"/>
      <c r="F779" s="76"/>
      <c r="G779" s="75"/>
      <c r="H779" s="75"/>
      <c r="I779" s="74"/>
      <c r="J779" s="75"/>
      <c r="K779" s="75"/>
      <c r="L779" s="75"/>
    </row>
    <row r="780" spans="2:12">
      <c r="B780" s="74"/>
      <c r="C780" s="75"/>
      <c r="D780" s="74"/>
      <c r="E780" s="76"/>
      <c r="F780" s="76"/>
      <c r="G780" s="75"/>
      <c r="H780" s="75"/>
      <c r="I780" s="74"/>
      <c r="J780" s="75"/>
      <c r="K780" s="75"/>
      <c r="L780" s="75"/>
    </row>
    <row r="781" spans="2:12">
      <c r="B781" s="74"/>
      <c r="C781" s="75"/>
      <c r="D781" s="74"/>
      <c r="E781" s="76"/>
      <c r="F781" s="76"/>
      <c r="G781" s="75"/>
      <c r="H781" s="75"/>
      <c r="I781" s="74"/>
      <c r="J781" s="75"/>
      <c r="K781" s="75"/>
      <c r="L781" s="75"/>
    </row>
    <row r="782" spans="2:12">
      <c r="B782" s="74"/>
      <c r="C782" s="75"/>
      <c r="D782" s="74"/>
      <c r="E782" s="76"/>
      <c r="F782" s="76"/>
      <c r="G782" s="75"/>
      <c r="H782" s="75"/>
      <c r="I782" s="74"/>
      <c r="J782" s="75"/>
      <c r="K782" s="75"/>
      <c r="L782" s="75"/>
    </row>
    <row r="783" spans="2:12">
      <c r="B783" s="74"/>
      <c r="C783" s="75"/>
      <c r="D783" s="74"/>
      <c r="E783" s="76"/>
      <c r="F783" s="76"/>
      <c r="G783" s="75"/>
      <c r="H783" s="75"/>
      <c r="I783" s="74"/>
      <c r="J783" s="75"/>
      <c r="K783" s="75"/>
      <c r="L783" s="75"/>
    </row>
    <row r="784" spans="2:12">
      <c r="B784" s="74"/>
      <c r="C784" s="75"/>
      <c r="D784" s="74"/>
      <c r="E784" s="76"/>
      <c r="F784" s="76"/>
      <c r="G784" s="75"/>
      <c r="H784" s="75"/>
      <c r="I784" s="74"/>
      <c r="J784" s="75"/>
      <c r="K784" s="75"/>
      <c r="L784" s="75"/>
    </row>
    <row r="785" spans="2:12">
      <c r="B785" s="74"/>
      <c r="C785" s="75"/>
      <c r="D785" s="74"/>
      <c r="E785" s="76"/>
      <c r="F785" s="76"/>
      <c r="G785" s="75"/>
      <c r="H785" s="75"/>
      <c r="I785" s="74"/>
      <c r="J785" s="75"/>
      <c r="K785" s="75"/>
      <c r="L785" s="75"/>
    </row>
    <row r="786" spans="2:12">
      <c r="B786" s="74"/>
      <c r="C786" s="75"/>
      <c r="D786" s="74"/>
      <c r="E786" s="76"/>
      <c r="F786" s="76"/>
      <c r="G786" s="75"/>
      <c r="H786" s="75"/>
      <c r="I786" s="74"/>
      <c r="J786" s="75"/>
      <c r="K786" s="75"/>
      <c r="L786" s="75"/>
    </row>
    <row r="787" spans="2:12">
      <c r="B787" s="74"/>
      <c r="C787" s="75"/>
      <c r="D787" s="74"/>
      <c r="E787" s="76"/>
      <c r="F787" s="76"/>
      <c r="G787" s="75"/>
      <c r="H787" s="75"/>
      <c r="I787" s="74"/>
      <c r="J787" s="75"/>
      <c r="K787" s="75"/>
      <c r="L787" s="75"/>
    </row>
    <row r="788" spans="2:12">
      <c r="B788" s="74"/>
      <c r="C788" s="75"/>
      <c r="D788" s="74"/>
      <c r="E788" s="76"/>
      <c r="F788" s="76"/>
      <c r="G788" s="75"/>
      <c r="H788" s="75"/>
      <c r="I788" s="74"/>
      <c r="J788" s="75"/>
      <c r="K788" s="75"/>
      <c r="L788" s="75"/>
    </row>
    <row r="789" spans="2:12">
      <c r="B789" s="74"/>
      <c r="C789" s="75"/>
      <c r="D789" s="74"/>
      <c r="E789" s="76"/>
      <c r="F789" s="76"/>
      <c r="G789" s="75"/>
      <c r="H789" s="75"/>
      <c r="I789" s="74"/>
      <c r="J789" s="75"/>
      <c r="K789" s="75"/>
      <c r="L789" s="75"/>
    </row>
    <row r="790" spans="2:12">
      <c r="B790" s="74"/>
      <c r="C790" s="75"/>
      <c r="D790" s="74"/>
      <c r="E790" s="76"/>
      <c r="F790" s="76"/>
      <c r="G790" s="75"/>
      <c r="H790" s="75"/>
      <c r="I790" s="74"/>
      <c r="J790" s="75"/>
      <c r="K790" s="75"/>
      <c r="L790" s="75"/>
    </row>
    <row r="791" spans="2:12">
      <c r="B791" s="74"/>
      <c r="C791" s="75"/>
      <c r="D791" s="74"/>
      <c r="E791" s="76"/>
      <c r="F791" s="76"/>
      <c r="G791" s="75"/>
      <c r="H791" s="75"/>
      <c r="I791" s="74"/>
      <c r="J791" s="75"/>
      <c r="K791" s="75"/>
      <c r="L791" s="75"/>
    </row>
    <row r="792" spans="2:12">
      <c r="B792" s="74"/>
      <c r="C792" s="75"/>
      <c r="D792" s="74"/>
      <c r="E792" s="76"/>
      <c r="F792" s="76"/>
      <c r="G792" s="75"/>
      <c r="H792" s="75"/>
      <c r="I792" s="74"/>
      <c r="J792" s="75"/>
      <c r="K792" s="75"/>
      <c r="L792" s="75"/>
    </row>
    <row r="793" spans="2:12">
      <c r="B793" s="74"/>
      <c r="C793" s="75"/>
      <c r="D793" s="74"/>
      <c r="E793" s="76"/>
      <c r="F793" s="76"/>
      <c r="G793" s="75"/>
      <c r="H793" s="75"/>
      <c r="I793" s="74"/>
      <c r="J793" s="75"/>
      <c r="K793" s="75"/>
      <c r="L793" s="75"/>
    </row>
    <row r="794" spans="2:12">
      <c r="B794" s="74"/>
      <c r="C794" s="75"/>
      <c r="D794" s="74"/>
      <c r="E794" s="76"/>
      <c r="F794" s="76"/>
      <c r="G794" s="75"/>
      <c r="H794" s="75"/>
      <c r="I794" s="74"/>
      <c r="J794" s="75"/>
      <c r="K794" s="75"/>
      <c r="L794" s="75"/>
    </row>
    <row r="795" spans="2:12">
      <c r="B795" s="74"/>
      <c r="C795" s="75"/>
      <c r="D795" s="74"/>
      <c r="E795" s="76"/>
      <c r="F795" s="76"/>
      <c r="G795" s="75"/>
      <c r="H795" s="75"/>
      <c r="I795" s="74"/>
      <c r="J795" s="75"/>
      <c r="K795" s="75"/>
      <c r="L795" s="75"/>
    </row>
    <row r="796" spans="2:12">
      <c r="B796" s="74"/>
      <c r="C796" s="75"/>
      <c r="D796" s="74"/>
      <c r="E796" s="76"/>
      <c r="F796" s="76"/>
      <c r="G796" s="75"/>
      <c r="H796" s="75"/>
      <c r="I796" s="74"/>
      <c r="J796" s="75"/>
      <c r="K796" s="75"/>
      <c r="L796" s="75"/>
    </row>
    <row r="797" spans="2:12">
      <c r="B797" s="74"/>
      <c r="C797" s="75"/>
      <c r="D797" s="74"/>
      <c r="E797" s="76"/>
      <c r="F797" s="76"/>
      <c r="G797" s="75"/>
      <c r="H797" s="75"/>
      <c r="I797" s="74"/>
      <c r="J797" s="75"/>
      <c r="K797" s="75"/>
      <c r="L797" s="75"/>
    </row>
    <row r="798" spans="2:12">
      <c r="B798" s="74"/>
      <c r="C798" s="75"/>
      <c r="D798" s="74"/>
      <c r="E798" s="76"/>
      <c r="F798" s="76"/>
      <c r="G798" s="75"/>
      <c r="H798" s="75"/>
      <c r="I798" s="74"/>
      <c r="J798" s="75"/>
      <c r="K798" s="75"/>
      <c r="L798" s="75"/>
    </row>
    <row r="799" spans="2:12">
      <c r="B799" s="74"/>
      <c r="C799" s="75"/>
      <c r="D799" s="74"/>
      <c r="E799" s="76"/>
      <c r="F799" s="76"/>
      <c r="G799" s="75"/>
      <c r="H799" s="75"/>
      <c r="I799" s="74"/>
      <c r="J799" s="75"/>
      <c r="K799" s="75"/>
      <c r="L799" s="75"/>
    </row>
    <row r="800" spans="2:12">
      <c r="B800" s="74"/>
      <c r="C800" s="75"/>
      <c r="D800" s="74"/>
      <c r="E800" s="76"/>
      <c r="F800" s="76"/>
      <c r="G800" s="75"/>
      <c r="H800" s="75"/>
      <c r="I800" s="74"/>
      <c r="J800" s="75"/>
      <c r="K800" s="75"/>
      <c r="L800" s="75"/>
    </row>
    <row r="801" spans="2:12">
      <c r="B801" s="74"/>
      <c r="C801" s="75"/>
      <c r="D801" s="74"/>
      <c r="E801" s="76"/>
      <c r="F801" s="76"/>
      <c r="G801" s="75"/>
      <c r="H801" s="75"/>
      <c r="I801" s="74"/>
      <c r="J801" s="75"/>
      <c r="K801" s="75"/>
      <c r="L801" s="75"/>
    </row>
    <row r="802" spans="2:12">
      <c r="B802" s="74"/>
      <c r="C802" s="75"/>
      <c r="D802" s="74"/>
      <c r="E802" s="76"/>
      <c r="F802" s="76"/>
      <c r="G802" s="75"/>
      <c r="H802" s="75"/>
      <c r="I802" s="74"/>
      <c r="J802" s="75"/>
      <c r="K802" s="75"/>
      <c r="L802" s="75"/>
    </row>
    <row r="803" spans="2:12">
      <c r="B803" s="74"/>
      <c r="C803" s="75"/>
      <c r="D803" s="74"/>
      <c r="E803" s="76"/>
      <c r="F803" s="76"/>
      <c r="G803" s="75"/>
      <c r="H803" s="75"/>
      <c r="I803" s="74"/>
      <c r="J803" s="75"/>
      <c r="K803" s="75"/>
      <c r="L803" s="75"/>
    </row>
    <row r="804" spans="2:12">
      <c r="B804" s="74"/>
      <c r="C804" s="75"/>
      <c r="D804" s="74"/>
      <c r="E804" s="76"/>
      <c r="F804" s="76"/>
      <c r="G804" s="75"/>
      <c r="H804" s="75"/>
      <c r="I804" s="74"/>
      <c r="J804" s="75"/>
      <c r="K804" s="75"/>
      <c r="L804" s="75"/>
    </row>
    <row r="805" spans="2:12">
      <c r="B805" s="74"/>
      <c r="C805" s="75"/>
      <c r="D805" s="74"/>
      <c r="E805" s="76"/>
      <c r="F805" s="76"/>
      <c r="G805" s="75"/>
      <c r="H805" s="75"/>
      <c r="I805" s="74"/>
      <c r="J805" s="75"/>
      <c r="K805" s="75"/>
      <c r="L805" s="75"/>
    </row>
    <row r="806" spans="2:12">
      <c r="B806" s="74"/>
      <c r="C806" s="75"/>
      <c r="D806" s="74"/>
      <c r="E806" s="76"/>
      <c r="F806" s="76"/>
      <c r="G806" s="75"/>
      <c r="H806" s="75"/>
      <c r="I806" s="74"/>
      <c r="J806" s="75"/>
      <c r="K806" s="75"/>
      <c r="L806" s="75"/>
    </row>
    <row r="807" spans="2:12">
      <c r="B807" s="74"/>
      <c r="C807" s="75"/>
      <c r="D807" s="74"/>
      <c r="E807" s="76"/>
      <c r="F807" s="76"/>
      <c r="G807" s="75"/>
      <c r="H807" s="75"/>
      <c r="I807" s="74"/>
      <c r="J807" s="75"/>
      <c r="K807" s="75"/>
      <c r="L807" s="75"/>
    </row>
    <row r="808" spans="2:12">
      <c r="B808" s="74"/>
      <c r="C808" s="75"/>
      <c r="D808" s="74"/>
      <c r="E808" s="76"/>
      <c r="F808" s="76"/>
      <c r="G808" s="75"/>
      <c r="H808" s="75"/>
      <c r="I808" s="74"/>
      <c r="J808" s="75"/>
      <c r="K808" s="75"/>
      <c r="L808" s="75"/>
    </row>
    <row r="809" spans="2:12">
      <c r="B809" s="74"/>
      <c r="C809" s="75"/>
      <c r="D809" s="74"/>
      <c r="E809" s="76"/>
      <c r="F809" s="76"/>
      <c r="G809" s="75"/>
      <c r="H809" s="75"/>
      <c r="I809" s="74"/>
      <c r="J809" s="75"/>
      <c r="K809" s="75"/>
      <c r="L809" s="75"/>
    </row>
    <row r="810" spans="2:12">
      <c r="B810" s="74"/>
      <c r="C810" s="75"/>
      <c r="D810" s="74"/>
      <c r="E810" s="76"/>
      <c r="F810" s="76"/>
      <c r="G810" s="75"/>
      <c r="H810" s="75"/>
      <c r="I810" s="74"/>
      <c r="J810" s="75"/>
      <c r="K810" s="75"/>
      <c r="L810" s="75"/>
    </row>
    <row r="811" spans="2:12">
      <c r="B811" s="74"/>
      <c r="C811" s="75"/>
      <c r="D811" s="74"/>
      <c r="E811" s="76"/>
      <c r="F811" s="76"/>
      <c r="G811" s="75"/>
      <c r="H811" s="75"/>
      <c r="I811" s="74"/>
      <c r="J811" s="75"/>
      <c r="K811" s="75"/>
      <c r="L811" s="75"/>
    </row>
    <row r="812" spans="2:12">
      <c r="B812" s="74"/>
      <c r="C812" s="75"/>
      <c r="D812" s="74"/>
      <c r="E812" s="76"/>
      <c r="F812" s="76"/>
      <c r="G812" s="75"/>
      <c r="H812" s="75"/>
      <c r="I812" s="74"/>
      <c r="J812" s="75"/>
      <c r="K812" s="75"/>
      <c r="L812" s="75"/>
    </row>
    <row r="813" spans="2:12">
      <c r="B813" s="74"/>
      <c r="C813" s="75"/>
      <c r="D813" s="74"/>
      <c r="E813" s="76"/>
      <c r="F813" s="76"/>
      <c r="G813" s="75"/>
      <c r="H813" s="75"/>
      <c r="I813" s="74"/>
      <c r="J813" s="75"/>
      <c r="K813" s="75"/>
      <c r="L813" s="75"/>
    </row>
    <row r="814" spans="2:12">
      <c r="B814" s="74"/>
      <c r="C814" s="75"/>
      <c r="D814" s="74"/>
      <c r="E814" s="76"/>
      <c r="F814" s="76"/>
      <c r="G814" s="75"/>
      <c r="H814" s="75"/>
      <c r="I814" s="74"/>
      <c r="J814" s="75"/>
      <c r="K814" s="75"/>
      <c r="L814" s="75"/>
    </row>
    <row r="815" spans="2:12">
      <c r="B815" s="74"/>
      <c r="C815" s="75"/>
      <c r="D815" s="74"/>
      <c r="E815" s="76"/>
      <c r="F815" s="76"/>
      <c r="G815" s="75"/>
      <c r="H815" s="75"/>
      <c r="I815" s="74"/>
      <c r="J815" s="75"/>
      <c r="K815" s="75"/>
      <c r="L815" s="75"/>
    </row>
    <row r="816" spans="2:12">
      <c r="B816" s="74"/>
      <c r="C816" s="75"/>
      <c r="D816" s="74"/>
      <c r="E816" s="76"/>
      <c r="F816" s="76"/>
      <c r="G816" s="75"/>
      <c r="H816" s="75"/>
      <c r="I816" s="74"/>
      <c r="J816" s="75"/>
      <c r="K816" s="75"/>
      <c r="L816" s="75"/>
    </row>
    <row r="817" spans="2:12">
      <c r="B817" s="74"/>
      <c r="C817" s="75"/>
      <c r="D817" s="74"/>
      <c r="E817" s="76"/>
      <c r="F817" s="76"/>
      <c r="G817" s="75"/>
      <c r="H817" s="75"/>
      <c r="I817" s="74"/>
      <c r="J817" s="75"/>
      <c r="K817" s="75"/>
      <c r="L817" s="75"/>
    </row>
    <row r="818" spans="2:12">
      <c r="B818" s="74"/>
      <c r="C818" s="75"/>
      <c r="D818" s="74"/>
      <c r="E818" s="76"/>
      <c r="F818" s="76"/>
      <c r="G818" s="75"/>
      <c r="H818" s="75"/>
      <c r="I818" s="74"/>
      <c r="J818" s="75"/>
      <c r="K818" s="75"/>
      <c r="L818" s="75"/>
    </row>
    <row r="819" spans="2:12">
      <c r="B819" s="74"/>
      <c r="C819" s="75"/>
      <c r="D819" s="74"/>
      <c r="E819" s="76"/>
      <c r="F819" s="76"/>
      <c r="G819" s="75"/>
      <c r="H819" s="75"/>
      <c r="I819" s="74"/>
      <c r="J819" s="75"/>
      <c r="K819" s="75"/>
      <c r="L819" s="75"/>
    </row>
    <row r="820" spans="2:12">
      <c r="B820" s="74"/>
      <c r="C820" s="75"/>
      <c r="D820" s="74"/>
      <c r="E820" s="76"/>
      <c r="F820" s="76"/>
      <c r="G820" s="75"/>
      <c r="H820" s="75"/>
      <c r="I820" s="74"/>
      <c r="J820" s="75"/>
      <c r="K820" s="75"/>
      <c r="L820" s="75"/>
    </row>
    <row r="821" spans="2:12">
      <c r="B821" s="74"/>
      <c r="C821" s="75"/>
      <c r="D821" s="74"/>
      <c r="E821" s="76"/>
      <c r="F821" s="76"/>
      <c r="G821" s="75"/>
      <c r="H821" s="75"/>
      <c r="I821" s="74"/>
      <c r="J821" s="75"/>
      <c r="K821" s="75"/>
      <c r="L821" s="75"/>
    </row>
    <row r="822" spans="2:12">
      <c r="B822" s="74"/>
      <c r="C822" s="75"/>
      <c r="D822" s="74"/>
      <c r="E822" s="76"/>
      <c r="F822" s="76"/>
      <c r="G822" s="75"/>
      <c r="H822" s="75"/>
      <c r="I822" s="74"/>
      <c r="J822" s="75"/>
      <c r="K822" s="75"/>
      <c r="L822" s="75"/>
    </row>
    <row r="823" spans="2:12">
      <c r="B823" s="74"/>
      <c r="C823" s="75"/>
      <c r="D823" s="74"/>
      <c r="E823" s="76"/>
      <c r="F823" s="76"/>
      <c r="G823" s="75"/>
      <c r="H823" s="75"/>
      <c r="I823" s="74"/>
      <c r="J823" s="75"/>
      <c r="K823" s="75"/>
      <c r="L823" s="75"/>
    </row>
    <row r="824" spans="2:12">
      <c r="B824" s="74"/>
      <c r="C824" s="75"/>
      <c r="D824" s="74"/>
      <c r="E824" s="76"/>
      <c r="F824" s="76"/>
      <c r="G824" s="75"/>
      <c r="H824" s="75"/>
      <c r="I824" s="74"/>
      <c r="J824" s="75"/>
      <c r="K824" s="75"/>
      <c r="L824" s="75"/>
    </row>
    <row r="825" spans="2:12">
      <c r="B825" s="74"/>
      <c r="C825" s="75"/>
      <c r="D825" s="74"/>
      <c r="E825" s="76"/>
      <c r="F825" s="76"/>
      <c r="G825" s="75"/>
      <c r="H825" s="75"/>
      <c r="I825" s="74"/>
      <c r="J825" s="75"/>
      <c r="K825" s="75"/>
      <c r="L825" s="75"/>
    </row>
    <row r="826" spans="2:12">
      <c r="B826" s="74"/>
      <c r="C826" s="75"/>
      <c r="D826" s="74"/>
      <c r="E826" s="76"/>
      <c r="F826" s="76"/>
      <c r="G826" s="75"/>
      <c r="H826" s="75"/>
      <c r="I826" s="74"/>
      <c r="J826" s="75"/>
      <c r="K826" s="75"/>
      <c r="L826" s="75"/>
    </row>
    <row r="827" spans="2:12">
      <c r="B827" s="74"/>
      <c r="C827" s="75"/>
      <c r="D827" s="74"/>
      <c r="E827" s="76"/>
      <c r="F827" s="76"/>
      <c r="G827" s="75"/>
      <c r="H827" s="75"/>
      <c r="I827" s="74"/>
      <c r="J827" s="75"/>
      <c r="K827" s="75"/>
      <c r="L827" s="75"/>
    </row>
    <row r="828" spans="2:12">
      <c r="B828" s="74"/>
      <c r="C828" s="75"/>
      <c r="D828" s="74"/>
      <c r="E828" s="76"/>
      <c r="F828" s="76"/>
      <c r="G828" s="75"/>
      <c r="H828" s="75"/>
      <c r="I828" s="74"/>
      <c r="J828" s="75"/>
      <c r="K828" s="75"/>
      <c r="L828" s="75"/>
    </row>
    <row r="829" spans="2:12">
      <c r="B829" s="74"/>
      <c r="C829" s="75"/>
      <c r="D829" s="74"/>
      <c r="E829" s="76"/>
      <c r="F829" s="76"/>
      <c r="G829" s="75"/>
      <c r="H829" s="75"/>
      <c r="I829" s="74"/>
      <c r="J829" s="75"/>
      <c r="K829" s="75"/>
      <c r="L829" s="75"/>
    </row>
    <row r="830" spans="2:12">
      <c r="B830" s="74"/>
      <c r="C830" s="75"/>
      <c r="D830" s="74"/>
      <c r="E830" s="76"/>
      <c r="F830" s="76"/>
      <c r="G830" s="75"/>
      <c r="H830" s="75"/>
      <c r="I830" s="74"/>
      <c r="J830" s="75"/>
      <c r="K830" s="75"/>
      <c r="L830" s="75"/>
    </row>
    <row r="831" spans="2:12">
      <c r="B831" s="74"/>
      <c r="C831" s="75"/>
      <c r="D831" s="74"/>
      <c r="E831" s="76"/>
      <c r="F831" s="76"/>
      <c r="G831" s="75"/>
      <c r="H831" s="75"/>
      <c r="I831" s="74"/>
      <c r="J831" s="75"/>
      <c r="K831" s="75"/>
      <c r="L831" s="75"/>
    </row>
    <row r="832" spans="2:12">
      <c r="B832" s="74"/>
      <c r="C832" s="75"/>
      <c r="D832" s="74"/>
      <c r="E832" s="76"/>
      <c r="F832" s="76"/>
      <c r="G832" s="75"/>
      <c r="H832" s="75"/>
      <c r="I832" s="74"/>
      <c r="J832" s="75"/>
      <c r="K832" s="75"/>
      <c r="L832" s="75"/>
    </row>
    <row r="833" spans="2:12">
      <c r="B833" s="74"/>
      <c r="C833" s="75"/>
      <c r="D833" s="74"/>
      <c r="E833" s="76"/>
      <c r="F833" s="76"/>
      <c r="G833" s="75"/>
      <c r="H833" s="75"/>
      <c r="I833" s="74"/>
      <c r="J833" s="75"/>
      <c r="K833" s="75"/>
      <c r="L833" s="75"/>
    </row>
    <row r="834" spans="2:12">
      <c r="B834" s="74"/>
      <c r="C834" s="75"/>
      <c r="D834" s="74"/>
      <c r="E834" s="76"/>
      <c r="F834" s="76"/>
      <c r="G834" s="75"/>
      <c r="H834" s="75"/>
      <c r="I834" s="74"/>
      <c r="J834" s="75"/>
      <c r="K834" s="75"/>
      <c r="L834" s="75"/>
    </row>
    <row r="835" spans="2:12">
      <c r="B835" s="74"/>
      <c r="C835" s="75"/>
      <c r="D835" s="74"/>
      <c r="E835" s="76"/>
      <c r="F835" s="76"/>
      <c r="G835" s="75"/>
      <c r="H835" s="75"/>
      <c r="I835" s="74"/>
      <c r="J835" s="75"/>
      <c r="K835" s="75"/>
      <c r="L835" s="75"/>
    </row>
    <row r="836" spans="2:12">
      <c r="B836" s="74"/>
      <c r="C836" s="75"/>
      <c r="D836" s="74"/>
      <c r="E836" s="76"/>
      <c r="F836" s="76"/>
      <c r="G836" s="75"/>
      <c r="H836" s="75"/>
      <c r="I836" s="74"/>
      <c r="J836" s="75"/>
      <c r="K836" s="75"/>
      <c r="L836" s="75"/>
    </row>
    <row r="837" spans="2:12">
      <c r="B837" s="74"/>
      <c r="C837" s="75"/>
      <c r="D837" s="74"/>
      <c r="E837" s="76"/>
      <c r="F837" s="76"/>
      <c r="G837" s="75"/>
      <c r="H837" s="75"/>
      <c r="I837" s="74"/>
      <c r="J837" s="75"/>
      <c r="K837" s="75"/>
      <c r="L837" s="75"/>
    </row>
    <row r="838" spans="2:12">
      <c r="B838" s="74"/>
      <c r="C838" s="75"/>
      <c r="D838" s="74"/>
      <c r="E838" s="76"/>
      <c r="F838" s="76"/>
      <c r="G838" s="75"/>
      <c r="H838" s="75"/>
      <c r="I838" s="74"/>
      <c r="J838" s="75"/>
      <c r="K838" s="75"/>
      <c r="L838" s="75"/>
    </row>
    <row r="839" spans="2:12">
      <c r="B839" s="74"/>
      <c r="C839" s="75"/>
      <c r="D839" s="74"/>
      <c r="E839" s="76"/>
      <c r="F839" s="76"/>
      <c r="G839" s="75"/>
      <c r="H839" s="75"/>
      <c r="I839" s="74"/>
      <c r="J839" s="75"/>
      <c r="K839" s="75"/>
      <c r="L839" s="75"/>
    </row>
    <row r="840" spans="2:12">
      <c r="B840" s="74"/>
      <c r="C840" s="75"/>
      <c r="D840" s="74"/>
      <c r="E840" s="76"/>
      <c r="F840" s="76"/>
      <c r="G840" s="75"/>
      <c r="H840" s="75"/>
      <c r="I840" s="74"/>
      <c r="J840" s="75"/>
      <c r="K840" s="75"/>
      <c r="L840" s="75"/>
    </row>
    <row r="841" spans="2:12">
      <c r="B841" s="74"/>
      <c r="C841" s="75"/>
      <c r="D841" s="74"/>
      <c r="E841" s="76"/>
      <c r="F841" s="76"/>
      <c r="G841" s="75"/>
      <c r="H841" s="75"/>
      <c r="I841" s="74"/>
      <c r="J841" s="75"/>
      <c r="K841" s="75"/>
      <c r="L841" s="75"/>
    </row>
    <row r="842" spans="2:12">
      <c r="B842" s="74"/>
      <c r="C842" s="75"/>
      <c r="D842" s="74"/>
      <c r="E842" s="76"/>
      <c r="F842" s="76"/>
      <c r="G842" s="75"/>
      <c r="H842" s="75"/>
      <c r="I842" s="74"/>
      <c r="J842" s="75"/>
      <c r="K842" s="75"/>
      <c r="L842" s="75"/>
    </row>
    <row r="843" spans="2:12">
      <c r="B843" s="74"/>
      <c r="C843" s="75"/>
      <c r="D843" s="74"/>
      <c r="E843" s="76"/>
      <c r="F843" s="76"/>
      <c r="G843" s="75"/>
      <c r="H843" s="75"/>
      <c r="I843" s="74"/>
      <c r="J843" s="75"/>
      <c r="K843" s="75"/>
      <c r="L843" s="75"/>
    </row>
    <row r="844" spans="2:12">
      <c r="B844" s="74"/>
      <c r="C844" s="75"/>
      <c r="D844" s="74"/>
      <c r="E844" s="76"/>
      <c r="F844" s="76"/>
      <c r="G844" s="75"/>
      <c r="H844" s="75"/>
      <c r="I844" s="74"/>
      <c r="J844" s="75"/>
      <c r="K844" s="75"/>
      <c r="L844" s="75"/>
    </row>
    <row r="845" spans="2:12">
      <c r="B845" s="74"/>
      <c r="C845" s="75"/>
      <c r="D845" s="74"/>
      <c r="E845" s="76"/>
      <c r="F845" s="76"/>
      <c r="G845" s="75"/>
      <c r="H845" s="75"/>
      <c r="I845" s="74"/>
      <c r="J845" s="75"/>
      <c r="K845" s="75"/>
      <c r="L845" s="75"/>
    </row>
    <row r="846" spans="2:12">
      <c r="B846" s="74"/>
      <c r="C846" s="75"/>
      <c r="D846" s="74"/>
      <c r="E846" s="76"/>
      <c r="F846" s="76"/>
      <c r="G846" s="75"/>
      <c r="H846" s="75"/>
      <c r="I846" s="74"/>
      <c r="J846" s="75"/>
      <c r="K846" s="75"/>
      <c r="L846" s="75"/>
    </row>
    <row r="847" spans="2:12">
      <c r="B847" s="74"/>
      <c r="C847" s="75"/>
      <c r="D847" s="74"/>
      <c r="E847" s="76"/>
      <c r="F847" s="76"/>
      <c r="G847" s="75"/>
      <c r="H847" s="75"/>
      <c r="I847" s="74"/>
      <c r="J847" s="75"/>
      <c r="K847" s="75"/>
      <c r="L847" s="75"/>
    </row>
    <row r="848" spans="2:12">
      <c r="B848" s="74"/>
      <c r="C848" s="75"/>
      <c r="D848" s="74"/>
      <c r="E848" s="76"/>
      <c r="F848" s="76"/>
      <c r="G848" s="75"/>
      <c r="H848" s="75"/>
      <c r="I848" s="74"/>
      <c r="J848" s="75"/>
      <c r="K848" s="75"/>
      <c r="L848" s="75"/>
    </row>
    <row r="849" spans="2:12">
      <c r="B849" s="74"/>
      <c r="C849" s="75"/>
      <c r="D849" s="74"/>
      <c r="E849" s="76"/>
      <c r="F849" s="76"/>
      <c r="G849" s="75"/>
      <c r="H849" s="75"/>
      <c r="I849" s="74"/>
      <c r="J849" s="75"/>
      <c r="K849" s="75"/>
      <c r="L849" s="75"/>
    </row>
    <row r="850" spans="2:12">
      <c r="B850" s="74"/>
      <c r="C850" s="75"/>
      <c r="D850" s="74"/>
      <c r="E850" s="76"/>
      <c r="F850" s="76"/>
      <c r="G850" s="75"/>
      <c r="H850" s="75"/>
      <c r="I850" s="74"/>
      <c r="J850" s="75"/>
      <c r="K850" s="75"/>
      <c r="L850" s="75"/>
    </row>
    <row r="851" spans="2:12">
      <c r="B851" s="74"/>
      <c r="C851" s="75"/>
      <c r="D851" s="74"/>
      <c r="E851" s="76"/>
      <c r="F851" s="76"/>
      <c r="G851" s="75"/>
      <c r="H851" s="75"/>
      <c r="I851" s="74"/>
      <c r="J851" s="75"/>
      <c r="K851" s="75"/>
      <c r="L851" s="75"/>
    </row>
    <row r="852" spans="2:12">
      <c r="B852" s="74"/>
      <c r="C852" s="75"/>
      <c r="D852" s="74"/>
      <c r="E852" s="76"/>
      <c r="F852" s="76"/>
      <c r="G852" s="75"/>
      <c r="H852" s="75"/>
      <c r="I852" s="74"/>
      <c r="J852" s="75"/>
      <c r="K852" s="75"/>
      <c r="L852" s="75"/>
    </row>
    <row r="853" spans="2:12">
      <c r="B853" s="74"/>
      <c r="C853" s="75"/>
      <c r="D853" s="74"/>
      <c r="E853" s="76"/>
      <c r="F853" s="76"/>
      <c r="G853" s="75"/>
      <c r="H853" s="75"/>
      <c r="I853" s="74"/>
      <c r="J853" s="75"/>
      <c r="K853" s="75"/>
      <c r="L853" s="75"/>
    </row>
    <row r="854" spans="2:12">
      <c r="B854" s="74"/>
      <c r="C854" s="75"/>
      <c r="D854" s="74"/>
      <c r="E854" s="76"/>
      <c r="F854" s="76"/>
      <c r="G854" s="75"/>
      <c r="H854" s="75"/>
      <c r="I854" s="74"/>
      <c r="J854" s="75"/>
      <c r="K854" s="75"/>
      <c r="L854" s="75"/>
    </row>
    <row r="855" spans="2:12">
      <c r="B855" s="74"/>
      <c r="C855" s="75"/>
      <c r="D855" s="74"/>
      <c r="E855" s="76"/>
      <c r="F855" s="76"/>
      <c r="G855" s="75"/>
      <c r="H855" s="75"/>
      <c r="I855" s="74"/>
      <c r="J855" s="75"/>
      <c r="K855" s="75"/>
      <c r="L855" s="75"/>
    </row>
    <row r="856" spans="2:12">
      <c r="B856" s="74"/>
      <c r="C856" s="75"/>
      <c r="D856" s="74"/>
      <c r="E856" s="76"/>
      <c r="F856" s="76"/>
      <c r="G856" s="75"/>
      <c r="H856" s="75"/>
      <c r="I856" s="74"/>
      <c r="J856" s="75"/>
      <c r="K856" s="75"/>
      <c r="L856" s="75"/>
    </row>
    <row r="857" spans="2:12">
      <c r="B857" s="74"/>
      <c r="C857" s="75"/>
      <c r="D857" s="74"/>
      <c r="E857" s="76"/>
      <c r="F857" s="76"/>
      <c r="G857" s="75"/>
      <c r="H857" s="75"/>
      <c r="I857" s="74"/>
      <c r="J857" s="75"/>
      <c r="K857" s="75"/>
      <c r="L857" s="75"/>
    </row>
    <row r="858" spans="2:12">
      <c r="B858" s="74"/>
      <c r="C858" s="75"/>
      <c r="D858" s="74"/>
      <c r="E858" s="76"/>
      <c r="F858" s="76"/>
      <c r="G858" s="75"/>
      <c r="H858" s="75"/>
      <c r="I858" s="74"/>
      <c r="J858" s="75"/>
      <c r="K858" s="75"/>
      <c r="L858" s="75"/>
    </row>
    <row r="859" spans="2:12">
      <c r="B859" s="74"/>
      <c r="C859" s="75"/>
      <c r="D859" s="74"/>
      <c r="E859" s="76"/>
      <c r="F859" s="76"/>
      <c r="G859" s="75"/>
      <c r="H859" s="75"/>
      <c r="I859" s="74"/>
      <c r="J859" s="75"/>
      <c r="K859" s="75"/>
      <c r="L859" s="75"/>
    </row>
    <row r="860" spans="2:12">
      <c r="B860" s="74"/>
      <c r="C860" s="75"/>
      <c r="D860" s="74"/>
      <c r="E860" s="76"/>
      <c r="F860" s="76"/>
      <c r="G860" s="75"/>
      <c r="H860" s="75"/>
      <c r="I860" s="74"/>
      <c r="J860" s="75"/>
      <c r="K860" s="75"/>
      <c r="L860" s="75"/>
    </row>
    <row r="861" spans="2:12">
      <c r="B861" s="74"/>
      <c r="C861" s="75"/>
      <c r="D861" s="74"/>
      <c r="E861" s="76"/>
      <c r="F861" s="76"/>
      <c r="G861" s="75"/>
      <c r="H861" s="75"/>
      <c r="I861" s="74"/>
      <c r="J861" s="75"/>
      <c r="K861" s="75"/>
      <c r="L861" s="75"/>
    </row>
    <row r="862" spans="2:12">
      <c r="B862" s="74"/>
      <c r="C862" s="75"/>
      <c r="D862" s="74"/>
      <c r="E862" s="76"/>
      <c r="F862" s="76"/>
      <c r="G862" s="75"/>
      <c r="H862" s="75"/>
      <c r="I862" s="74"/>
      <c r="J862" s="75"/>
      <c r="K862" s="75"/>
      <c r="L862" s="75"/>
    </row>
    <row r="863" spans="2:12">
      <c r="B863" s="74"/>
      <c r="C863" s="75"/>
      <c r="D863" s="74"/>
      <c r="E863" s="76"/>
      <c r="F863" s="76"/>
      <c r="G863" s="75"/>
      <c r="H863" s="75"/>
      <c r="I863" s="74"/>
      <c r="J863" s="75"/>
      <c r="K863" s="75"/>
      <c r="L863" s="75"/>
    </row>
    <row r="864" spans="2:12">
      <c r="B864" s="74"/>
      <c r="C864" s="75"/>
      <c r="D864" s="74"/>
      <c r="E864" s="76"/>
      <c r="F864" s="76"/>
      <c r="G864" s="75"/>
      <c r="H864" s="75"/>
      <c r="I864" s="74"/>
      <c r="J864" s="75"/>
      <c r="K864" s="75"/>
      <c r="L864" s="75"/>
    </row>
    <row r="865" spans="2:12">
      <c r="B865" s="74"/>
      <c r="C865" s="75"/>
      <c r="D865" s="74"/>
      <c r="E865" s="76"/>
      <c r="F865" s="76"/>
      <c r="G865" s="75"/>
      <c r="H865" s="75"/>
      <c r="I865" s="74"/>
      <c r="J865" s="75"/>
      <c r="K865" s="75"/>
      <c r="L865" s="75"/>
    </row>
    <row r="866" spans="2:12">
      <c r="B866" s="74"/>
      <c r="C866" s="75"/>
      <c r="D866" s="74"/>
      <c r="E866" s="76"/>
      <c r="F866" s="76"/>
      <c r="G866" s="75"/>
      <c r="H866" s="75"/>
      <c r="I866" s="74"/>
      <c r="J866" s="75"/>
      <c r="K866" s="75"/>
      <c r="L866" s="75"/>
    </row>
    <row r="867" spans="2:12">
      <c r="B867" s="74"/>
      <c r="C867" s="75"/>
      <c r="D867" s="74"/>
      <c r="E867" s="76"/>
      <c r="F867" s="76"/>
      <c r="G867" s="75"/>
      <c r="H867" s="75"/>
      <c r="I867" s="74"/>
      <c r="J867" s="75"/>
      <c r="K867" s="75"/>
      <c r="L867" s="75"/>
    </row>
    <row r="868" spans="2:12">
      <c r="B868" s="74"/>
      <c r="C868" s="75"/>
      <c r="D868" s="74"/>
      <c r="E868" s="76"/>
      <c r="F868" s="76"/>
      <c r="G868" s="75"/>
      <c r="H868" s="75"/>
      <c r="I868" s="74"/>
      <c r="J868" s="75"/>
      <c r="K868" s="75"/>
      <c r="L868" s="75"/>
    </row>
    <row r="869" spans="2:12">
      <c r="B869" s="74"/>
      <c r="C869" s="75"/>
      <c r="D869" s="74"/>
      <c r="E869" s="76"/>
      <c r="F869" s="76"/>
      <c r="G869" s="75"/>
      <c r="H869" s="75"/>
      <c r="I869" s="74"/>
      <c r="J869" s="75"/>
      <c r="K869" s="75"/>
      <c r="L869" s="75"/>
    </row>
    <row r="870" spans="2:12">
      <c r="B870" s="74"/>
      <c r="C870" s="75"/>
      <c r="D870" s="74"/>
      <c r="E870" s="76"/>
      <c r="F870" s="76"/>
      <c r="G870" s="75"/>
      <c r="H870" s="75"/>
      <c r="I870" s="74"/>
      <c r="J870" s="75"/>
      <c r="K870" s="75"/>
      <c r="L870" s="75"/>
    </row>
    <row r="871" spans="2:12">
      <c r="B871" s="74"/>
      <c r="C871" s="75"/>
      <c r="D871" s="74"/>
      <c r="E871" s="76"/>
      <c r="F871" s="76"/>
      <c r="G871" s="75"/>
      <c r="H871" s="75"/>
      <c r="I871" s="74"/>
      <c r="J871" s="75"/>
      <c r="K871" s="75"/>
      <c r="L871" s="75"/>
    </row>
    <row r="872" spans="2:12">
      <c r="B872" s="74"/>
      <c r="C872" s="75"/>
      <c r="D872" s="74"/>
      <c r="E872" s="76"/>
      <c r="F872" s="76"/>
      <c r="G872" s="75"/>
      <c r="H872" s="75"/>
      <c r="I872" s="74"/>
      <c r="J872" s="75"/>
      <c r="K872" s="75"/>
      <c r="L872" s="75"/>
    </row>
    <row r="873" spans="2:12">
      <c r="B873" s="74"/>
      <c r="C873" s="75"/>
      <c r="D873" s="74"/>
      <c r="E873" s="76"/>
      <c r="F873" s="76"/>
      <c r="G873" s="75"/>
      <c r="H873" s="75"/>
      <c r="I873" s="74"/>
      <c r="J873" s="75"/>
      <c r="K873" s="75"/>
      <c r="L873" s="75"/>
    </row>
    <row r="874" spans="2:12">
      <c r="B874" s="74"/>
      <c r="C874" s="75"/>
      <c r="D874" s="74"/>
      <c r="E874" s="76"/>
      <c r="F874" s="76"/>
      <c r="G874" s="75"/>
      <c r="H874" s="75"/>
      <c r="I874" s="74"/>
      <c r="J874" s="75"/>
      <c r="K874" s="75"/>
      <c r="L874" s="75"/>
    </row>
    <row r="875" spans="2:12">
      <c r="B875" s="74"/>
      <c r="C875" s="75"/>
      <c r="D875" s="74"/>
      <c r="E875" s="76"/>
      <c r="F875" s="76"/>
      <c r="G875" s="75"/>
      <c r="H875" s="75"/>
      <c r="I875" s="74"/>
      <c r="J875" s="75"/>
      <c r="K875" s="75"/>
      <c r="L875" s="75"/>
    </row>
    <row r="876" spans="2:12">
      <c r="B876" s="74"/>
      <c r="C876" s="75"/>
      <c r="D876" s="74"/>
      <c r="E876" s="76"/>
      <c r="F876" s="76"/>
      <c r="G876" s="75"/>
      <c r="H876" s="75"/>
      <c r="I876" s="74"/>
      <c r="J876" s="75"/>
      <c r="K876" s="75"/>
      <c r="L876" s="75"/>
    </row>
    <row r="877" spans="2:12">
      <c r="B877" s="74"/>
      <c r="C877" s="75"/>
      <c r="D877" s="74"/>
      <c r="E877" s="76"/>
      <c r="F877" s="76"/>
      <c r="G877" s="75"/>
      <c r="H877" s="75"/>
      <c r="I877" s="74"/>
      <c r="J877" s="75"/>
      <c r="K877" s="75"/>
      <c r="L877" s="75"/>
    </row>
    <row r="878" spans="2:12">
      <c r="B878" s="74"/>
      <c r="C878" s="75"/>
      <c r="D878" s="74"/>
      <c r="E878" s="76"/>
      <c r="F878" s="76"/>
      <c r="G878" s="75"/>
      <c r="H878" s="75"/>
      <c r="I878" s="74"/>
      <c r="J878" s="75"/>
      <c r="K878" s="75"/>
      <c r="L878" s="75"/>
    </row>
    <row r="879" spans="2:12">
      <c r="B879" s="74"/>
      <c r="C879" s="75"/>
      <c r="D879" s="74"/>
      <c r="E879" s="76"/>
      <c r="F879" s="76"/>
      <c r="G879" s="75"/>
      <c r="H879" s="75"/>
      <c r="I879" s="74"/>
      <c r="J879" s="75"/>
      <c r="K879" s="75"/>
      <c r="L879" s="75"/>
    </row>
    <row r="880" spans="2:12">
      <c r="B880" s="74"/>
      <c r="C880" s="75"/>
      <c r="D880" s="74"/>
      <c r="E880" s="76"/>
      <c r="F880" s="76"/>
      <c r="G880" s="75"/>
      <c r="H880" s="75"/>
      <c r="I880" s="74"/>
      <c r="J880" s="75"/>
      <c r="K880" s="75"/>
      <c r="L880" s="75"/>
    </row>
    <row r="881" spans="2:12">
      <c r="B881" s="74"/>
      <c r="C881" s="75"/>
      <c r="D881" s="74"/>
      <c r="E881" s="76"/>
      <c r="F881" s="76"/>
      <c r="G881" s="75"/>
      <c r="H881" s="75"/>
      <c r="I881" s="74"/>
      <c r="J881" s="75"/>
      <c r="K881" s="75"/>
      <c r="L881" s="75"/>
    </row>
    <row r="882" spans="2:12">
      <c r="B882" s="74"/>
      <c r="C882" s="75"/>
      <c r="D882" s="74"/>
      <c r="E882" s="76"/>
      <c r="F882" s="76"/>
      <c r="G882" s="75"/>
      <c r="H882" s="75"/>
      <c r="I882" s="74"/>
      <c r="J882" s="75"/>
      <c r="K882" s="75"/>
      <c r="L882" s="75"/>
    </row>
    <row r="883" spans="2:12">
      <c r="B883" s="74"/>
      <c r="C883" s="75"/>
      <c r="D883" s="74"/>
      <c r="E883" s="76"/>
      <c r="F883" s="76"/>
      <c r="G883" s="75"/>
      <c r="H883" s="75"/>
      <c r="I883" s="74"/>
      <c r="J883" s="75"/>
      <c r="K883" s="75"/>
      <c r="L883" s="75"/>
    </row>
    <row r="884" spans="2:12">
      <c r="B884" s="74"/>
      <c r="C884" s="75"/>
      <c r="D884" s="74"/>
      <c r="E884" s="76"/>
      <c r="F884" s="76"/>
      <c r="G884" s="75"/>
      <c r="H884" s="75"/>
      <c r="I884" s="74"/>
      <c r="J884" s="75"/>
      <c r="K884" s="75"/>
      <c r="L884" s="75"/>
    </row>
    <row r="885" spans="2:12">
      <c r="B885" s="74"/>
      <c r="C885" s="75"/>
      <c r="D885" s="74"/>
      <c r="E885" s="76"/>
      <c r="F885" s="76"/>
      <c r="G885" s="75"/>
      <c r="H885" s="75"/>
      <c r="I885" s="74"/>
      <c r="J885" s="75"/>
      <c r="K885" s="75"/>
      <c r="L885" s="75"/>
    </row>
    <row r="886" spans="2:12">
      <c r="B886" s="74"/>
      <c r="C886" s="75"/>
      <c r="D886" s="74"/>
      <c r="E886" s="76"/>
      <c r="F886" s="76"/>
      <c r="G886" s="75"/>
      <c r="H886" s="75"/>
      <c r="I886" s="74"/>
      <c r="J886" s="75"/>
      <c r="K886" s="75"/>
      <c r="L886" s="75"/>
    </row>
    <row r="887" spans="2:12">
      <c r="B887" s="74"/>
      <c r="C887" s="75"/>
      <c r="D887" s="74"/>
      <c r="E887" s="76"/>
      <c r="F887" s="76"/>
      <c r="G887" s="75"/>
      <c r="H887" s="75"/>
      <c r="I887" s="74"/>
      <c r="J887" s="75"/>
      <c r="K887" s="75"/>
      <c r="L887" s="75"/>
    </row>
    <row r="888" spans="2:12">
      <c r="B888" s="74"/>
      <c r="C888" s="75"/>
      <c r="D888" s="74"/>
      <c r="E888" s="76"/>
      <c r="F888" s="76"/>
      <c r="G888" s="75"/>
      <c r="H888" s="75"/>
      <c r="I888" s="74"/>
      <c r="J888" s="75"/>
      <c r="K888" s="75"/>
      <c r="L888" s="75"/>
    </row>
    <row r="889" spans="2:12">
      <c r="B889" s="74"/>
      <c r="C889" s="75"/>
      <c r="D889" s="74"/>
      <c r="E889" s="76"/>
      <c r="F889" s="76"/>
      <c r="G889" s="75"/>
      <c r="H889" s="75"/>
      <c r="I889" s="74"/>
      <c r="J889" s="75"/>
      <c r="K889" s="75"/>
      <c r="L889" s="75"/>
    </row>
    <row r="890" spans="2:12">
      <c r="B890" s="74"/>
      <c r="C890" s="75"/>
      <c r="D890" s="74"/>
      <c r="E890" s="76"/>
      <c r="F890" s="76"/>
      <c r="G890" s="75"/>
      <c r="H890" s="75"/>
      <c r="I890" s="74"/>
      <c r="J890" s="75"/>
      <c r="K890" s="75"/>
      <c r="L890" s="75"/>
    </row>
    <row r="891" spans="2:12">
      <c r="B891" s="74"/>
      <c r="C891" s="75"/>
      <c r="D891" s="74"/>
      <c r="E891" s="76"/>
      <c r="F891" s="76"/>
      <c r="G891" s="75"/>
      <c r="H891" s="75"/>
      <c r="I891" s="74"/>
      <c r="J891" s="75"/>
      <c r="K891" s="75"/>
      <c r="L891" s="75"/>
    </row>
    <row r="892" spans="2:12">
      <c r="B892" s="74"/>
      <c r="C892" s="75"/>
      <c r="D892" s="74"/>
      <c r="E892" s="76"/>
      <c r="F892" s="76"/>
      <c r="G892" s="75"/>
      <c r="H892" s="75"/>
      <c r="I892" s="74"/>
      <c r="J892" s="75"/>
      <c r="K892" s="75"/>
      <c r="L892" s="75"/>
    </row>
    <row r="893" spans="2:12">
      <c r="B893" s="74"/>
      <c r="C893" s="75"/>
      <c r="D893" s="74"/>
      <c r="E893" s="76"/>
      <c r="F893" s="76"/>
      <c r="G893" s="75"/>
      <c r="H893" s="75"/>
      <c r="I893" s="74"/>
      <c r="J893" s="75"/>
      <c r="K893" s="75"/>
      <c r="L893" s="75"/>
    </row>
    <row r="894" spans="2:12">
      <c r="B894" s="74"/>
      <c r="C894" s="75"/>
      <c r="D894" s="74"/>
      <c r="E894" s="76"/>
      <c r="F894" s="76"/>
      <c r="G894" s="75"/>
      <c r="H894" s="75"/>
      <c r="I894" s="74"/>
      <c r="J894" s="75"/>
      <c r="K894" s="75"/>
      <c r="L894" s="75"/>
    </row>
  </sheetData>
  <sheetProtection selectLockedCells="1" selectUnlockedCells="1"/>
  <mergeCells count="22">
    <mergeCell ref="C24:F24"/>
    <mergeCell ref="C25:F25"/>
    <mergeCell ref="C19:F19"/>
    <mergeCell ref="B21:D21"/>
    <mergeCell ref="H21:I21"/>
    <mergeCell ref="J21:K21"/>
    <mergeCell ref="C22:F22"/>
    <mergeCell ref="C23:F23"/>
    <mergeCell ref="B15:D15"/>
    <mergeCell ref="H15:I15"/>
    <mergeCell ref="J15:K15"/>
    <mergeCell ref="C16:F16"/>
    <mergeCell ref="C17:F17"/>
    <mergeCell ref="C18:F18"/>
    <mergeCell ref="B11:B12"/>
    <mergeCell ref="D11:D12"/>
    <mergeCell ref="F11:F12"/>
    <mergeCell ref="B6:F6"/>
    <mergeCell ref="B7:D7"/>
    <mergeCell ref="B8:F8"/>
    <mergeCell ref="B9:F9"/>
    <mergeCell ref="B10:F10"/>
  </mergeCells>
  <conditionalFormatting sqref="C13">
    <cfRule type="cellIs" dxfId="5" priority="3" operator="lessThan">
      <formula>0</formula>
    </cfRule>
  </conditionalFormatting>
  <conditionalFormatting sqref="E13">
    <cfRule type="cellIs" dxfId="4" priority="1" operator="lessThan">
      <formula>0</formula>
    </cfRule>
  </conditionalFormatting>
  <pageMargins left="0.24" right="0.34" top="0.19" bottom="0.38" header="0.3" footer="0.14000000000000001"/>
  <pageSetup paperSize="9" scale="55" fitToWidth="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4" id="{B2675E9D-E198-4348-B9A2-C151C2FBA97C}">
            <x14:iconSet iconSet="3Triangles">
              <x14:cfvo type="percent">
                <xm:f>0</xm:f>
              </x14:cfvo>
              <x14:cfvo type="num">
                <xm:f>0</xm:f>
              </x14:cfvo>
              <x14:cfvo type="num" gte="0">
                <xm:f>0</xm:f>
              </x14:cfvo>
            </x14:iconSet>
          </x14:cfRule>
          <xm:sqref>C13</xm:sqref>
        </x14:conditionalFormatting>
        <x14:conditionalFormatting xmlns:xm="http://schemas.microsoft.com/office/excel/2006/main">
          <x14:cfRule type="iconSet" priority="2" id="{28087BAB-1F5C-475A-B436-CBAFCB592AD7}">
            <x14:iconSet iconSet="3Triangles">
              <x14:cfvo type="percent">
                <xm:f>0</xm:f>
              </x14:cfvo>
              <x14:cfvo type="num">
                <xm:f>0</xm:f>
              </x14:cfvo>
              <x14:cfvo type="num" gte="0">
                <xm:f>0</xm:f>
              </x14:cfvo>
            </x14:iconSet>
          </x14:cfRule>
          <xm:sqref>E13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D614D-B35D-4C60-A587-B202E828E6F7}">
  <sheetPr codeName="Sheet32">
    <tabColor theme="9" tint="0.79998168889431442"/>
  </sheetPr>
  <dimension ref="A1:AK894"/>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8.42578125" style="1" customWidth="1"/>
    <col min="3" max="3" width="18.42578125" style="3" customWidth="1"/>
    <col min="4" max="4" width="18.85546875" style="1" customWidth="1"/>
    <col min="5" max="5" width="17.42578125" style="88" customWidth="1"/>
    <col min="6" max="6" width="17.5703125" style="88" customWidth="1"/>
    <col min="7" max="7" width="21.5703125" style="3" customWidth="1"/>
    <col min="8" max="8" width="21.85546875" style="3" customWidth="1"/>
    <col min="9" max="9" width="20.42578125" style="1" customWidth="1"/>
    <col min="10" max="11" width="16.42578125" style="3" customWidth="1"/>
    <col min="12" max="19" width="14.42578125" style="3" customWidth="1"/>
    <col min="20" max="20" width="8.5703125" style="73"/>
    <col min="21" max="23" width="8.5703125" style="3"/>
    <col min="24" max="26" width="8.5703125" style="73"/>
    <col min="27" max="27" width="25.140625" customWidth="1"/>
    <col min="28" max="28" width="16.85546875" customWidth="1"/>
    <col min="29" max="29" width="8.5703125" style="5"/>
    <col min="30" max="30" width="8.5703125" style="3"/>
    <col min="31" max="31" width="25.85546875" customWidth="1"/>
    <col min="32" max="33" width="9.140625"/>
    <col min="34" max="34" width="8.5703125" style="3"/>
    <col min="35" max="37" width="9.140625" customWidth="1"/>
    <col min="38" max="16384" width="8.5703125" style="3"/>
  </cols>
  <sheetData>
    <row r="1" spans="1:37" ht="39.950000000000003" customHeight="1">
      <c r="B1" s="103"/>
      <c r="C1" s="104"/>
      <c r="D1" s="105"/>
      <c r="E1" s="106"/>
      <c r="F1" s="105"/>
      <c r="G1" s="107"/>
      <c r="H1" s="107"/>
      <c r="I1" s="108"/>
      <c r="J1" s="109"/>
      <c r="K1" s="105"/>
      <c r="L1" s="105"/>
      <c r="M1" s="110"/>
      <c r="N1" s="110"/>
      <c r="O1" s="110"/>
      <c r="T1" s="3"/>
      <c r="X1" s="3"/>
      <c r="Y1" s="3"/>
      <c r="Z1"/>
      <c r="AA1" s="73"/>
      <c r="AB1" s="73"/>
      <c r="AC1" s="73"/>
      <c r="AE1" s="3"/>
      <c r="AF1" s="3"/>
      <c r="AG1" s="3"/>
      <c r="AI1" s="3"/>
      <c r="AJ1" s="3"/>
      <c r="AK1" s="3"/>
    </row>
    <row r="2" spans="1:37" ht="30" customHeight="1">
      <c r="A2" s="111"/>
      <c r="B2" s="112"/>
      <c r="C2" s="113"/>
      <c r="D2" s="114"/>
      <c r="E2" s="114"/>
      <c r="F2" s="114"/>
      <c r="G2" s="115"/>
      <c r="H2" s="115"/>
      <c r="I2" s="115"/>
      <c r="J2" s="114"/>
      <c r="K2" s="114"/>
      <c r="L2" s="25"/>
      <c r="M2" s="25"/>
      <c r="N2" s="25"/>
      <c r="O2" s="25"/>
      <c r="P2" s="25"/>
      <c r="T2" s="3"/>
      <c r="X2" s="3"/>
      <c r="Y2" s="3"/>
      <c r="Z2"/>
      <c r="AA2" s="73"/>
      <c r="AB2" s="73"/>
      <c r="AC2" s="73"/>
      <c r="AE2" s="3"/>
      <c r="AF2" s="3"/>
      <c r="AG2" s="3"/>
      <c r="AI2" s="3"/>
      <c r="AJ2" s="3"/>
      <c r="AK2" s="3"/>
    </row>
    <row r="3" spans="1:37" s="110" customFormat="1" ht="30" customHeight="1">
      <c r="A3" s="116"/>
      <c r="B3" s="117"/>
      <c r="C3" s="118"/>
      <c r="D3" s="119"/>
      <c r="E3" s="120"/>
      <c r="F3" s="119"/>
      <c r="G3" s="121"/>
      <c r="H3" s="121"/>
      <c r="I3" s="121"/>
      <c r="J3" s="119"/>
      <c r="K3" s="119"/>
      <c r="L3" s="116"/>
      <c r="M3" s="116"/>
      <c r="N3" s="116"/>
      <c r="O3" s="116"/>
      <c r="P3" s="116"/>
      <c r="AA3"/>
      <c r="AB3" s="122"/>
      <c r="AC3" s="122"/>
      <c r="AD3" s="122"/>
    </row>
    <row r="4" spans="1:37" ht="30" customHeight="1">
      <c r="A4" s="123"/>
      <c r="B4" s="123"/>
      <c r="C4" s="124"/>
      <c r="D4" s="124"/>
      <c r="E4" s="124"/>
      <c r="F4" s="124"/>
      <c r="G4" s="125"/>
      <c r="H4" s="125"/>
      <c r="I4" s="125"/>
      <c r="J4" s="126"/>
      <c r="K4" s="126"/>
      <c r="L4" s="124"/>
      <c r="M4" s="126"/>
      <c r="N4" s="126"/>
      <c r="O4" s="126"/>
      <c r="P4" s="123"/>
      <c r="T4" s="3"/>
      <c r="W4" s="73"/>
      <c r="X4" s="3"/>
      <c r="Y4" s="3"/>
      <c r="Z4" s="3"/>
      <c r="AA4" s="73"/>
      <c r="AB4" s="73"/>
      <c r="AC4" s="73"/>
      <c r="AD4" s="73"/>
      <c r="AE4" s="3"/>
      <c r="AF4" s="3"/>
      <c r="AG4" s="3"/>
      <c r="AI4" s="3"/>
      <c r="AJ4" s="3"/>
      <c r="AK4" s="3"/>
    </row>
    <row r="5" spans="1:37" ht="17.25" customHeight="1">
      <c r="B5" s="3"/>
      <c r="C5" s="74"/>
      <c r="D5" s="74"/>
      <c r="E5" s="74"/>
      <c r="F5" s="74"/>
      <c r="G5" s="76"/>
      <c r="H5" s="76"/>
      <c r="I5" s="76"/>
      <c r="J5" s="75"/>
      <c r="K5" s="75"/>
      <c r="L5" s="74"/>
      <c r="M5" s="75"/>
      <c r="N5" s="75"/>
      <c r="O5" s="75"/>
      <c r="T5" s="3"/>
      <c r="W5" s="73"/>
      <c r="X5" s="3"/>
      <c r="Y5" s="3"/>
      <c r="Z5" s="3"/>
      <c r="AA5" s="73"/>
      <c r="AB5" s="73"/>
      <c r="AC5" s="73"/>
      <c r="AD5" s="73"/>
      <c r="AE5" s="3"/>
      <c r="AF5" s="3"/>
      <c r="AG5" s="3"/>
      <c r="AI5" s="3"/>
      <c r="AJ5" s="3"/>
      <c r="AK5" s="3"/>
    </row>
    <row r="6" spans="1:37" ht="33" customHeight="1">
      <c r="B6" s="403" t="s">
        <v>1249</v>
      </c>
      <c r="C6" s="403"/>
      <c r="D6" s="403"/>
      <c r="E6" s="403"/>
      <c r="F6" s="403"/>
      <c r="G6" s="75"/>
      <c r="H6" s="75"/>
      <c r="I6" s="74"/>
      <c r="J6" s="75"/>
      <c r="K6" s="75"/>
      <c r="L6" s="75"/>
      <c r="AB6" s="57"/>
      <c r="AF6" s="185"/>
      <c r="AG6" s="187"/>
    </row>
    <row r="7" spans="1:37" ht="21.95" customHeight="1">
      <c r="B7" s="404" t="s">
        <v>1227</v>
      </c>
      <c r="C7" s="404"/>
      <c r="D7" s="404"/>
      <c r="E7" s="95"/>
      <c r="F7" s="76"/>
      <c r="G7" s="75"/>
      <c r="H7" s="75"/>
      <c r="I7" s="74"/>
      <c r="J7" s="75"/>
      <c r="K7" s="75"/>
      <c r="L7" s="75"/>
      <c r="AB7" s="57"/>
      <c r="AF7" s="57"/>
    </row>
    <row r="8" spans="1:37" ht="71.25" customHeight="1">
      <c r="B8" s="431">
        <v>2019</v>
      </c>
      <c r="C8" s="431"/>
      <c r="D8" s="431"/>
      <c r="E8" s="431"/>
      <c r="F8" s="431"/>
      <c r="G8" s="75"/>
      <c r="H8" s="75"/>
      <c r="I8" s="74"/>
      <c r="J8" s="75"/>
      <c r="K8" s="75"/>
      <c r="L8" s="75"/>
      <c r="AB8" s="57"/>
      <c r="AC8"/>
      <c r="AF8" s="57"/>
    </row>
    <row r="9" spans="1:37" ht="271.5" customHeight="1">
      <c r="B9" s="416" t="s">
        <v>1228</v>
      </c>
      <c r="C9" s="416"/>
      <c r="D9" s="416"/>
      <c r="E9" s="416"/>
      <c r="F9" s="416"/>
      <c r="G9" s="75"/>
      <c r="H9" s="75"/>
      <c r="I9" s="74"/>
      <c r="J9" s="75"/>
      <c r="K9" s="75"/>
      <c r="L9" s="75"/>
      <c r="AB9" s="57"/>
      <c r="AF9" s="186"/>
      <c r="AG9" s="3"/>
    </row>
    <row r="10" spans="1:37" ht="23.45" customHeight="1">
      <c r="B10" s="409"/>
      <c r="C10" s="409"/>
      <c r="D10" s="409"/>
      <c r="E10" s="409"/>
      <c r="F10" s="409"/>
      <c r="G10" s="75"/>
      <c r="H10" s="75"/>
      <c r="I10" s="74"/>
      <c r="J10" s="75"/>
      <c r="K10" s="75"/>
      <c r="L10" s="75"/>
      <c r="AB10" s="57"/>
      <c r="AF10" s="57"/>
    </row>
    <row r="11" spans="1:37" ht="23.45" customHeight="1">
      <c r="B11" s="429">
        <v>2019</v>
      </c>
      <c r="C11" s="127" t="s">
        <v>1189</v>
      </c>
      <c r="D11" s="429">
        <v>2018</v>
      </c>
      <c r="E11" s="127" t="s">
        <v>1189</v>
      </c>
      <c r="F11" s="429">
        <v>2017</v>
      </c>
      <c r="G11" s="75"/>
      <c r="H11" s="75"/>
      <c r="I11" s="74"/>
      <c r="J11" s="75"/>
      <c r="K11" s="75"/>
      <c r="L11" s="75"/>
      <c r="AB11" s="57"/>
      <c r="AF11" s="57"/>
    </row>
    <row r="12" spans="1:37" ht="23.45" customHeight="1">
      <c r="B12" s="429"/>
      <c r="C12" s="219">
        <v>2018</v>
      </c>
      <c r="D12" s="429"/>
      <c r="E12" s="219">
        <v>2017</v>
      </c>
      <c r="F12" s="429"/>
      <c r="G12" s="75"/>
      <c r="H12" s="75"/>
      <c r="I12" s="74"/>
      <c r="J12" s="75"/>
      <c r="K12" s="75"/>
      <c r="L12" s="75"/>
      <c r="AB12" s="57"/>
      <c r="AF12" s="57"/>
    </row>
    <row r="13" spans="1:37" ht="23.45" customHeight="1">
      <c r="B13" s="130"/>
      <c r="C13" s="131" t="str">
        <f>IF(B13=0,"N/A",IF(D13=0,"N/A",(B13-D13)/D13))</f>
        <v>N/A</v>
      </c>
      <c r="D13" s="132"/>
      <c r="E13" s="131" t="str">
        <f>IF(B13=0,"N/A",IF(F13=0,"N/A",(B13-F13)/F13))</f>
        <v>N/A</v>
      </c>
      <c r="F13" s="132"/>
      <c r="G13" s="75"/>
      <c r="H13" s="75"/>
      <c r="I13" s="74"/>
      <c r="J13" s="75"/>
      <c r="K13" s="75"/>
      <c r="L13" s="75"/>
      <c r="AB13" s="57"/>
      <c r="AF13" s="57"/>
      <c r="AG13" s="3"/>
    </row>
    <row r="14" spans="1:37" ht="17.45" customHeight="1">
      <c r="B14" s="96"/>
      <c r="C14" s="96"/>
      <c r="D14" s="96"/>
      <c r="E14" s="77"/>
      <c r="F14" s="76"/>
      <c r="G14" s="75"/>
      <c r="H14" s="75"/>
      <c r="I14" s="74"/>
      <c r="J14" s="75"/>
      <c r="K14" s="75"/>
      <c r="L14" s="75"/>
      <c r="AB14" s="57"/>
      <c r="AF14" s="57"/>
    </row>
    <row r="15" spans="1:37" ht="24.95" customHeight="1">
      <c r="B15" s="412" t="s">
        <v>1252</v>
      </c>
      <c r="C15" s="412"/>
      <c r="D15" s="412"/>
      <c r="E15" s="75"/>
      <c r="F15" s="226"/>
      <c r="G15" s="226"/>
      <c r="H15" s="430"/>
      <c r="I15" s="430"/>
      <c r="J15" s="430"/>
      <c r="K15" s="430"/>
      <c r="R15" s="73"/>
      <c r="T15" s="3"/>
      <c r="V15" s="73"/>
      <c r="W15" s="73"/>
      <c r="Z15" s="3"/>
      <c r="AB15" s="186"/>
      <c r="AC15" s="188"/>
      <c r="AF15" s="57"/>
    </row>
    <row r="16" spans="1:37" ht="32.25" customHeight="1">
      <c r="B16" s="182" t="s">
        <v>1229</v>
      </c>
      <c r="C16" s="417" t="s">
        <v>1230</v>
      </c>
      <c r="D16" s="417"/>
      <c r="E16" s="417"/>
      <c r="F16" s="417"/>
      <c r="G16" s="170" t="s">
        <v>1985</v>
      </c>
      <c r="H16" s="170" t="s">
        <v>1986</v>
      </c>
      <c r="I16" s="183" t="s">
        <v>1232</v>
      </c>
      <c r="L16" s="73"/>
      <c r="M16" s="73"/>
      <c r="N16" s="73"/>
      <c r="O16" s="73"/>
      <c r="T16" s="3"/>
      <c r="X16" s="3"/>
      <c r="Y16" s="3"/>
      <c r="Z16" s="3"/>
      <c r="AB16" s="57"/>
      <c r="AF16" s="57"/>
    </row>
    <row r="17" spans="2:37" ht="32.1" customHeight="1">
      <c r="B17" s="214"/>
      <c r="C17" s="381"/>
      <c r="D17" s="381"/>
      <c r="E17" s="381"/>
      <c r="F17" s="381"/>
      <c r="G17" s="313"/>
      <c r="H17" s="313"/>
      <c r="I17" s="215"/>
      <c r="J17" s="75"/>
      <c r="R17" s="73"/>
      <c r="T17" s="3"/>
      <c r="V17" s="73"/>
      <c r="W17" s="73"/>
      <c r="Z17" s="3"/>
      <c r="AB17" s="57"/>
      <c r="AF17" s="57"/>
    </row>
    <row r="18" spans="2:37" ht="32.1" customHeight="1">
      <c r="B18" s="212"/>
      <c r="C18" s="382"/>
      <c r="D18" s="382"/>
      <c r="E18" s="382"/>
      <c r="F18" s="382"/>
      <c r="G18" s="312"/>
      <c r="H18" s="353"/>
      <c r="I18" s="213"/>
      <c r="J18" s="75"/>
      <c r="R18" s="73"/>
      <c r="T18" s="3"/>
      <c r="V18" s="73"/>
      <c r="W18" s="73"/>
      <c r="Z18" s="3"/>
      <c r="AB18" s="57"/>
    </row>
    <row r="19" spans="2:37" ht="32.1" customHeight="1">
      <c r="B19" s="214"/>
      <c r="C19" s="381"/>
      <c r="D19" s="381"/>
      <c r="E19" s="381"/>
      <c r="F19" s="381"/>
      <c r="G19" s="313"/>
      <c r="H19" s="313"/>
      <c r="I19" s="215"/>
      <c r="J19" s="75"/>
      <c r="R19" s="73"/>
      <c r="T19" s="3"/>
      <c r="V19" s="73"/>
      <c r="W19" s="73"/>
      <c r="Z19" s="3"/>
      <c r="AB19" s="185"/>
      <c r="AC19" s="190"/>
    </row>
    <row r="20" spans="2:37" ht="24.95" customHeight="1">
      <c r="B20" s="74"/>
      <c r="C20" s="75"/>
      <c r="D20" s="74"/>
      <c r="E20" s="76"/>
      <c r="F20" s="76"/>
      <c r="G20" s="75"/>
      <c r="H20" s="75"/>
      <c r="I20" s="74"/>
      <c r="J20" s="75"/>
      <c r="R20" s="73"/>
      <c r="T20" s="3"/>
      <c r="V20" s="73"/>
      <c r="W20" s="73"/>
      <c r="Z20" s="3"/>
      <c r="AB20" s="57"/>
    </row>
    <row r="21" spans="2:37" ht="24.95" customHeight="1">
      <c r="B21" s="412" t="s">
        <v>1253</v>
      </c>
      <c r="C21" s="412"/>
      <c r="D21" s="412"/>
      <c r="E21" s="75"/>
      <c r="F21" s="226"/>
      <c r="G21" s="226"/>
      <c r="H21" s="430"/>
      <c r="I21" s="430"/>
      <c r="P21" s="73"/>
      <c r="U21" s="73"/>
      <c r="V21" s="73"/>
      <c r="W21" s="73"/>
      <c r="X21" s="3"/>
      <c r="Y21" s="3"/>
      <c r="Z21" s="3"/>
    </row>
    <row r="22" spans="2:37" ht="35.25" customHeight="1">
      <c r="B22" s="170" t="s">
        <v>1231</v>
      </c>
      <c r="C22" s="417" t="s">
        <v>1230</v>
      </c>
      <c r="D22" s="417"/>
      <c r="E22" s="417"/>
      <c r="F22" s="417"/>
      <c r="G22" s="170" t="s">
        <v>1985</v>
      </c>
      <c r="H22" s="182" t="s">
        <v>1229</v>
      </c>
      <c r="I22" s="183" t="s">
        <v>1232</v>
      </c>
      <c r="L22" s="73"/>
      <c r="M22" s="73"/>
      <c r="N22" s="73"/>
      <c r="O22" s="73"/>
      <c r="T22" s="3"/>
      <c r="X22" s="3"/>
      <c r="Y22" s="3"/>
      <c r="Z22" s="3"/>
    </row>
    <row r="23" spans="2:37" ht="32.1" customHeight="1">
      <c r="B23" s="313"/>
      <c r="C23" s="381"/>
      <c r="D23" s="381"/>
      <c r="E23" s="381"/>
      <c r="F23" s="381"/>
      <c r="G23" s="313"/>
      <c r="H23" s="214"/>
      <c r="I23" s="215"/>
      <c r="J23" s="75"/>
      <c r="R23" s="73"/>
      <c r="T23" s="3"/>
      <c r="V23" s="73"/>
      <c r="W23" s="73"/>
      <c r="Z23" s="3"/>
      <c r="AC23"/>
    </row>
    <row r="24" spans="2:37" ht="32.1" customHeight="1">
      <c r="B24" s="312"/>
      <c r="C24" s="382"/>
      <c r="D24" s="382"/>
      <c r="E24" s="382"/>
      <c r="F24" s="382"/>
      <c r="G24" s="312"/>
      <c r="H24" s="212"/>
      <c r="I24" s="213"/>
      <c r="J24" s="75"/>
      <c r="R24" s="73"/>
      <c r="T24" s="3"/>
      <c r="V24" s="73"/>
      <c r="W24" s="73"/>
      <c r="Z24" s="3"/>
    </row>
    <row r="25" spans="2:37" ht="32.1" customHeight="1">
      <c r="B25" s="313"/>
      <c r="C25" s="381"/>
      <c r="D25" s="381"/>
      <c r="E25" s="381"/>
      <c r="F25" s="381"/>
      <c r="G25" s="313"/>
      <c r="H25" s="214"/>
      <c r="I25" s="215"/>
      <c r="J25" s="75"/>
      <c r="R25" s="73"/>
      <c r="T25" s="3"/>
      <c r="V25" s="73"/>
      <c r="W25" s="73"/>
      <c r="Z25" s="3"/>
    </row>
    <row r="26" spans="2:37">
      <c r="B26" s="74"/>
      <c r="C26" s="75"/>
      <c r="D26" s="74"/>
      <c r="E26" s="76"/>
      <c r="F26" s="76"/>
      <c r="G26" s="75"/>
      <c r="H26" s="75"/>
      <c r="I26" s="74"/>
      <c r="J26" s="75"/>
      <c r="K26" s="75"/>
      <c r="L26" s="75"/>
    </row>
    <row r="27" spans="2:37">
      <c r="B27" s="74"/>
      <c r="C27" s="75"/>
      <c r="D27" s="74"/>
      <c r="E27" s="76"/>
      <c r="F27" s="76"/>
      <c r="G27" s="75"/>
      <c r="H27" s="75"/>
      <c r="I27" s="74"/>
      <c r="J27" s="75"/>
      <c r="K27" s="75"/>
      <c r="L27" s="75"/>
    </row>
    <row r="28" spans="2:37">
      <c r="B28" s="74"/>
      <c r="C28" s="75"/>
      <c r="D28" s="74"/>
      <c r="E28" s="76"/>
      <c r="F28" s="76"/>
      <c r="G28" s="75"/>
      <c r="H28" s="75"/>
      <c r="I28" s="74"/>
      <c r="J28" s="75"/>
      <c r="K28" s="75"/>
      <c r="L28" s="75"/>
    </row>
    <row r="29" spans="2:37">
      <c r="B29" s="74"/>
      <c r="C29" s="75"/>
      <c r="D29" s="74"/>
      <c r="E29" s="76"/>
      <c r="F29" s="76"/>
      <c r="G29" s="75"/>
      <c r="H29" s="75"/>
      <c r="I29" s="74"/>
      <c r="J29" s="75"/>
      <c r="K29" s="75"/>
      <c r="L29" s="75"/>
    </row>
    <row r="30" spans="2:37">
      <c r="B30" s="74"/>
      <c r="C30" s="75"/>
      <c r="D30" s="74"/>
      <c r="E30" s="76"/>
      <c r="F30" s="76"/>
      <c r="G30" s="75"/>
      <c r="H30" s="75"/>
      <c r="I30" s="74"/>
      <c r="J30" s="75"/>
      <c r="K30" s="75"/>
      <c r="L30" s="75"/>
    </row>
    <row r="31" spans="2:37">
      <c r="B31" s="74"/>
      <c r="C31" s="75"/>
      <c r="D31" s="74"/>
      <c r="E31" s="76"/>
      <c r="F31" s="76"/>
      <c r="G31" s="75"/>
      <c r="H31" s="75"/>
      <c r="I31" s="74"/>
      <c r="J31" s="75"/>
      <c r="K31" s="75"/>
      <c r="L31" s="75"/>
      <c r="AC31"/>
      <c r="AJ31" s="201"/>
      <c r="AK31" s="202"/>
    </row>
    <row r="32" spans="2:37">
      <c r="B32" s="74"/>
      <c r="C32" s="75"/>
      <c r="D32" s="74"/>
      <c r="E32" s="76"/>
      <c r="F32" s="76"/>
      <c r="G32" s="75"/>
      <c r="H32" s="75"/>
      <c r="I32" s="74"/>
      <c r="J32" s="75"/>
      <c r="K32" s="75"/>
      <c r="L32" s="75"/>
    </row>
    <row r="33" spans="2:12">
      <c r="B33" s="74"/>
      <c r="C33" s="75"/>
      <c r="D33" s="74"/>
      <c r="E33" s="76"/>
      <c r="F33" s="76"/>
      <c r="G33" s="75"/>
      <c r="H33" s="75"/>
      <c r="I33" s="74"/>
      <c r="J33" s="75"/>
      <c r="K33" s="75"/>
      <c r="L33" s="75"/>
    </row>
    <row r="34" spans="2:12">
      <c r="B34" s="74"/>
      <c r="C34" s="75"/>
      <c r="D34" s="74"/>
      <c r="E34" s="76"/>
      <c r="F34" s="76"/>
      <c r="G34" s="75"/>
      <c r="H34" s="75"/>
      <c r="I34" s="74"/>
      <c r="J34" s="75"/>
      <c r="K34" s="75"/>
      <c r="L34" s="75"/>
    </row>
    <row r="35" spans="2:12">
      <c r="B35" s="74"/>
      <c r="C35" s="75"/>
      <c r="D35" s="74"/>
      <c r="E35" s="76"/>
      <c r="F35" s="76"/>
      <c r="G35" s="75"/>
      <c r="H35" s="75"/>
      <c r="I35" s="74"/>
      <c r="J35" s="75"/>
      <c r="K35" s="75"/>
      <c r="L35" s="75"/>
    </row>
    <row r="36" spans="2:12">
      <c r="B36" s="74"/>
      <c r="C36" s="75"/>
      <c r="D36" s="74"/>
      <c r="E36" s="76"/>
      <c r="F36" s="76"/>
      <c r="G36" s="75"/>
      <c r="H36" s="75"/>
      <c r="I36" s="74"/>
      <c r="J36" s="75"/>
      <c r="K36" s="75"/>
      <c r="L36" s="75"/>
    </row>
    <row r="37" spans="2:12">
      <c r="B37" s="74"/>
      <c r="C37" s="75"/>
      <c r="D37" s="74"/>
      <c r="E37" s="76"/>
      <c r="F37" s="76"/>
      <c r="G37" s="75"/>
      <c r="H37" s="75"/>
      <c r="I37" s="74"/>
      <c r="J37" s="75"/>
      <c r="K37" s="75"/>
      <c r="L37" s="75"/>
    </row>
    <row r="38" spans="2:12">
      <c r="B38" s="74"/>
      <c r="C38" s="75"/>
      <c r="D38" s="74"/>
      <c r="E38" s="76"/>
      <c r="F38" s="76"/>
      <c r="G38" s="75"/>
      <c r="H38" s="75"/>
      <c r="I38" s="74"/>
      <c r="J38" s="75"/>
      <c r="K38" s="75"/>
      <c r="L38" s="75"/>
    </row>
    <row r="39" spans="2:12">
      <c r="B39" s="74"/>
      <c r="C39" s="75"/>
      <c r="D39" s="74"/>
      <c r="E39" s="76"/>
      <c r="F39" s="76"/>
      <c r="G39" s="75"/>
      <c r="H39" s="75"/>
      <c r="I39" s="74"/>
      <c r="J39" s="75"/>
      <c r="K39" s="75"/>
      <c r="L39" s="75"/>
    </row>
    <row r="40" spans="2:12">
      <c r="B40" s="74"/>
      <c r="C40" s="75"/>
      <c r="D40" s="74"/>
      <c r="E40" s="76"/>
      <c r="F40" s="76"/>
      <c r="G40" s="75"/>
      <c r="H40" s="75"/>
      <c r="I40" s="74"/>
      <c r="J40" s="75"/>
      <c r="K40" s="75"/>
      <c r="L40" s="75"/>
    </row>
    <row r="41" spans="2:12">
      <c r="B41" s="74"/>
      <c r="C41" s="75"/>
      <c r="D41" s="74"/>
      <c r="E41" s="76"/>
      <c r="F41" s="76"/>
      <c r="G41" s="75"/>
      <c r="H41" s="75"/>
      <c r="I41" s="74"/>
      <c r="J41" s="75"/>
      <c r="K41" s="75"/>
      <c r="L41" s="75"/>
    </row>
    <row r="42" spans="2:12">
      <c r="B42" s="74"/>
      <c r="C42" s="75"/>
      <c r="D42" s="74"/>
      <c r="E42" s="76"/>
      <c r="F42" s="76"/>
      <c r="G42" s="75"/>
      <c r="H42" s="75"/>
      <c r="I42" s="74"/>
      <c r="J42" s="75"/>
      <c r="K42" s="75"/>
      <c r="L42" s="75"/>
    </row>
    <row r="43" spans="2:12">
      <c r="B43" s="74"/>
      <c r="C43" s="75"/>
      <c r="D43" s="74"/>
      <c r="E43" s="76"/>
      <c r="F43" s="76"/>
      <c r="G43" s="75"/>
      <c r="H43" s="75"/>
      <c r="I43" s="74"/>
      <c r="J43" s="75"/>
      <c r="K43" s="75"/>
      <c r="L43" s="75"/>
    </row>
    <row r="44" spans="2:12">
      <c r="B44" s="74"/>
      <c r="C44" s="75"/>
      <c r="D44" s="74"/>
      <c r="E44" s="76"/>
      <c r="F44" s="76"/>
      <c r="G44" s="75"/>
      <c r="H44" s="75"/>
      <c r="I44" s="74"/>
      <c r="J44" s="75"/>
      <c r="K44" s="75"/>
      <c r="L44" s="75"/>
    </row>
    <row r="45" spans="2:12">
      <c r="B45" s="74"/>
      <c r="C45" s="75"/>
      <c r="D45" s="74"/>
      <c r="E45" s="76"/>
      <c r="F45" s="76"/>
      <c r="G45" s="75"/>
      <c r="H45" s="75"/>
      <c r="I45" s="74"/>
      <c r="J45" s="75"/>
      <c r="K45" s="75"/>
      <c r="L45" s="75"/>
    </row>
    <row r="46" spans="2:12">
      <c r="B46" s="74"/>
      <c r="C46" s="75"/>
      <c r="D46" s="74"/>
      <c r="E46" s="76"/>
      <c r="F46" s="76"/>
      <c r="G46" s="75"/>
      <c r="H46" s="75"/>
      <c r="I46" s="74"/>
      <c r="J46" s="75"/>
      <c r="K46" s="75"/>
      <c r="L46" s="75"/>
    </row>
    <row r="47" spans="2:12">
      <c r="B47" s="74"/>
      <c r="C47" s="75"/>
      <c r="D47" s="74"/>
      <c r="E47" s="76"/>
      <c r="F47" s="76"/>
      <c r="G47" s="75"/>
      <c r="H47" s="75"/>
      <c r="I47" s="74"/>
      <c r="J47" s="75"/>
      <c r="K47" s="75"/>
      <c r="L47" s="75"/>
    </row>
    <row r="48" spans="2:12">
      <c r="B48" s="74"/>
      <c r="C48" s="75"/>
      <c r="D48" s="74"/>
      <c r="E48" s="76"/>
      <c r="F48" s="76"/>
      <c r="G48" s="75"/>
      <c r="H48" s="75"/>
      <c r="I48" s="74"/>
      <c r="J48" s="75"/>
      <c r="K48" s="75"/>
      <c r="L48" s="75"/>
    </row>
    <row r="49" spans="2:12">
      <c r="B49" s="74"/>
      <c r="C49" s="75"/>
      <c r="D49" s="74"/>
      <c r="E49" s="76"/>
      <c r="F49" s="76"/>
      <c r="G49" s="75"/>
      <c r="H49" s="75"/>
      <c r="I49" s="74"/>
      <c r="J49" s="75"/>
      <c r="K49" s="75"/>
      <c r="L49" s="75"/>
    </row>
    <row r="50" spans="2:12">
      <c r="B50" s="74"/>
      <c r="C50" s="75"/>
      <c r="D50" s="74"/>
      <c r="E50" s="76"/>
      <c r="F50" s="76"/>
      <c r="G50" s="75"/>
      <c r="H50" s="75"/>
      <c r="I50" s="74"/>
      <c r="J50" s="75"/>
      <c r="K50" s="75"/>
      <c r="L50" s="75"/>
    </row>
    <row r="51" spans="2:12">
      <c r="B51" s="74"/>
      <c r="C51" s="75"/>
      <c r="D51" s="74"/>
      <c r="E51" s="76"/>
      <c r="F51" s="76"/>
      <c r="G51" s="75"/>
      <c r="H51" s="75"/>
      <c r="I51" s="74"/>
      <c r="J51" s="75"/>
      <c r="K51" s="75"/>
      <c r="L51" s="75"/>
    </row>
    <row r="52" spans="2:12">
      <c r="B52" s="74"/>
      <c r="C52" s="75"/>
      <c r="D52" s="74"/>
      <c r="E52" s="76"/>
      <c r="F52" s="76"/>
      <c r="G52" s="75"/>
      <c r="H52" s="75"/>
      <c r="I52" s="74"/>
      <c r="J52" s="75"/>
      <c r="K52" s="75"/>
      <c r="L52" s="75"/>
    </row>
    <row r="53" spans="2:12">
      <c r="B53" s="74"/>
      <c r="C53" s="75"/>
      <c r="D53" s="74"/>
      <c r="E53" s="76"/>
      <c r="F53" s="76"/>
      <c r="G53" s="75"/>
      <c r="H53" s="75"/>
      <c r="I53" s="74"/>
      <c r="J53" s="75"/>
      <c r="K53" s="75"/>
      <c r="L53" s="75"/>
    </row>
    <row r="54" spans="2:12">
      <c r="B54" s="74"/>
      <c r="C54" s="75"/>
      <c r="D54" s="74"/>
      <c r="E54" s="76"/>
      <c r="F54" s="76"/>
      <c r="G54" s="75"/>
      <c r="H54" s="75"/>
      <c r="I54" s="74"/>
      <c r="J54" s="75"/>
      <c r="K54" s="75"/>
      <c r="L54" s="75"/>
    </row>
    <row r="55" spans="2:12">
      <c r="B55" s="74"/>
      <c r="C55" s="75"/>
      <c r="D55" s="74"/>
      <c r="E55" s="76"/>
      <c r="F55" s="76"/>
      <c r="G55" s="75"/>
      <c r="H55" s="75"/>
      <c r="I55" s="74"/>
      <c r="J55" s="75"/>
      <c r="K55" s="75"/>
      <c r="L55" s="75"/>
    </row>
    <row r="56" spans="2:12">
      <c r="B56" s="74"/>
      <c r="C56" s="75"/>
      <c r="D56" s="74"/>
      <c r="E56" s="76"/>
      <c r="F56" s="76"/>
      <c r="G56" s="75"/>
      <c r="H56" s="75"/>
      <c r="I56" s="74"/>
      <c r="J56" s="75"/>
      <c r="K56" s="75"/>
      <c r="L56" s="75"/>
    </row>
    <row r="57" spans="2:12">
      <c r="B57" s="74"/>
      <c r="C57" s="75"/>
      <c r="D57" s="74"/>
      <c r="E57" s="76"/>
      <c r="F57" s="76"/>
      <c r="G57" s="75"/>
      <c r="H57" s="75"/>
      <c r="I57" s="74"/>
      <c r="J57" s="75"/>
      <c r="K57" s="75"/>
      <c r="L57" s="75"/>
    </row>
    <row r="58" spans="2:12">
      <c r="B58" s="74"/>
      <c r="C58" s="75"/>
      <c r="D58" s="74"/>
      <c r="E58" s="76"/>
      <c r="F58" s="76"/>
      <c r="G58" s="75"/>
      <c r="H58" s="75"/>
      <c r="I58" s="74"/>
      <c r="J58" s="75"/>
      <c r="K58" s="75"/>
      <c r="L58" s="75"/>
    </row>
    <row r="59" spans="2:12">
      <c r="B59" s="74"/>
      <c r="C59" s="75"/>
      <c r="D59" s="74"/>
      <c r="E59" s="76"/>
      <c r="F59" s="76"/>
      <c r="G59" s="75"/>
      <c r="H59" s="75"/>
      <c r="I59" s="74"/>
      <c r="J59" s="75"/>
      <c r="K59" s="75"/>
      <c r="L59" s="75"/>
    </row>
    <row r="60" spans="2:12">
      <c r="B60" s="74"/>
      <c r="C60" s="75"/>
      <c r="D60" s="74"/>
      <c r="E60" s="76"/>
      <c r="F60" s="76"/>
      <c r="G60" s="75"/>
      <c r="H60" s="75"/>
      <c r="I60" s="74"/>
      <c r="J60" s="75"/>
      <c r="K60" s="75"/>
      <c r="L60" s="75"/>
    </row>
    <row r="61" spans="2:12">
      <c r="B61" s="74"/>
      <c r="C61" s="75"/>
      <c r="D61" s="74"/>
      <c r="E61" s="76"/>
      <c r="F61" s="76"/>
      <c r="G61" s="75"/>
      <c r="H61" s="75"/>
      <c r="I61" s="74"/>
      <c r="J61" s="75"/>
      <c r="K61" s="75"/>
      <c r="L61" s="75"/>
    </row>
    <row r="62" spans="2:12">
      <c r="B62" s="74"/>
      <c r="C62" s="75"/>
      <c r="D62" s="74"/>
      <c r="E62" s="76"/>
      <c r="F62" s="76"/>
      <c r="G62" s="75"/>
      <c r="H62" s="75"/>
      <c r="I62" s="74"/>
      <c r="J62" s="75"/>
      <c r="K62" s="75"/>
      <c r="L62" s="75"/>
    </row>
    <row r="63" spans="2:12">
      <c r="B63" s="74"/>
      <c r="C63" s="75"/>
      <c r="D63" s="74"/>
      <c r="E63" s="76"/>
      <c r="F63" s="76"/>
      <c r="G63" s="75"/>
      <c r="H63" s="75"/>
      <c r="I63" s="74"/>
      <c r="J63" s="75"/>
      <c r="K63" s="75"/>
      <c r="L63" s="75"/>
    </row>
    <row r="64" spans="2:12">
      <c r="B64" s="74"/>
      <c r="C64" s="75"/>
      <c r="D64" s="74"/>
      <c r="E64" s="76"/>
      <c r="F64" s="76"/>
      <c r="G64" s="75"/>
      <c r="H64" s="75"/>
      <c r="I64" s="74"/>
      <c r="J64" s="75"/>
      <c r="K64" s="75"/>
      <c r="L64" s="75"/>
    </row>
    <row r="65" spans="2:12">
      <c r="B65" s="74"/>
      <c r="C65" s="75"/>
      <c r="D65" s="74"/>
      <c r="E65" s="76"/>
      <c r="F65" s="76"/>
      <c r="G65" s="75"/>
      <c r="H65" s="75"/>
      <c r="I65" s="74"/>
      <c r="J65" s="75"/>
      <c r="K65" s="75"/>
      <c r="L65" s="75"/>
    </row>
    <row r="66" spans="2:12">
      <c r="B66" s="74"/>
      <c r="C66" s="75"/>
      <c r="D66" s="74"/>
      <c r="E66" s="76"/>
      <c r="F66" s="76"/>
      <c r="G66" s="75"/>
      <c r="H66" s="75"/>
      <c r="I66" s="74"/>
      <c r="J66" s="75"/>
      <c r="K66" s="75"/>
      <c r="L66" s="75"/>
    </row>
    <row r="67" spans="2:12">
      <c r="B67" s="74"/>
      <c r="C67" s="75"/>
      <c r="D67" s="74"/>
      <c r="E67" s="76"/>
      <c r="F67" s="76"/>
      <c r="G67" s="75"/>
      <c r="H67" s="75"/>
      <c r="I67" s="74"/>
      <c r="J67" s="75"/>
      <c r="K67" s="75"/>
      <c r="L67" s="75"/>
    </row>
    <row r="68" spans="2:12">
      <c r="B68" s="74"/>
      <c r="C68" s="75"/>
      <c r="D68" s="74"/>
      <c r="E68" s="76"/>
      <c r="F68" s="76"/>
      <c r="G68" s="75"/>
      <c r="H68" s="75"/>
      <c r="I68" s="74"/>
      <c r="J68" s="75"/>
      <c r="K68" s="75"/>
      <c r="L68" s="75"/>
    </row>
    <row r="69" spans="2:12">
      <c r="B69" s="74"/>
      <c r="C69" s="75"/>
      <c r="D69" s="74"/>
      <c r="E69" s="76"/>
      <c r="F69" s="76"/>
      <c r="G69" s="75"/>
      <c r="H69" s="75"/>
      <c r="I69" s="74"/>
      <c r="J69" s="75"/>
      <c r="K69" s="75"/>
      <c r="L69" s="75"/>
    </row>
    <row r="70" spans="2:12">
      <c r="B70" s="74"/>
      <c r="C70" s="75"/>
      <c r="D70" s="74"/>
      <c r="E70" s="76"/>
      <c r="F70" s="76"/>
      <c r="G70" s="75"/>
      <c r="H70" s="75"/>
      <c r="I70" s="74"/>
      <c r="J70" s="75"/>
      <c r="K70" s="75"/>
      <c r="L70" s="75"/>
    </row>
    <row r="71" spans="2:12">
      <c r="B71" s="74"/>
      <c r="C71" s="75"/>
      <c r="D71" s="74"/>
      <c r="E71" s="76"/>
      <c r="F71" s="76"/>
      <c r="G71" s="75"/>
      <c r="H71" s="75"/>
      <c r="I71" s="74"/>
      <c r="J71" s="75"/>
      <c r="K71" s="75"/>
      <c r="L71" s="75"/>
    </row>
    <row r="72" spans="2:12">
      <c r="B72" s="74"/>
      <c r="C72" s="75"/>
      <c r="D72" s="74"/>
      <c r="E72" s="76"/>
      <c r="F72" s="76"/>
      <c r="G72" s="75"/>
      <c r="H72" s="75"/>
      <c r="I72" s="74"/>
      <c r="J72" s="75"/>
      <c r="K72" s="75"/>
      <c r="L72" s="75"/>
    </row>
    <row r="73" spans="2:12">
      <c r="B73" s="74"/>
      <c r="C73" s="75"/>
      <c r="D73" s="74"/>
      <c r="E73" s="76"/>
      <c r="F73" s="76"/>
      <c r="G73" s="75"/>
      <c r="H73" s="75"/>
      <c r="I73" s="74"/>
      <c r="J73" s="75"/>
      <c r="K73" s="75"/>
      <c r="L73" s="75"/>
    </row>
    <row r="74" spans="2:12">
      <c r="B74" s="74"/>
      <c r="C74" s="75"/>
      <c r="D74" s="74"/>
      <c r="E74" s="76"/>
      <c r="F74" s="76"/>
      <c r="G74" s="75"/>
      <c r="H74" s="75"/>
      <c r="I74" s="74"/>
      <c r="J74" s="75"/>
      <c r="K74" s="75"/>
      <c r="L74" s="75"/>
    </row>
    <row r="75" spans="2:12">
      <c r="B75" s="74"/>
      <c r="C75" s="75"/>
      <c r="D75" s="74"/>
      <c r="E75" s="76"/>
      <c r="F75" s="76"/>
      <c r="G75" s="75"/>
      <c r="H75" s="75"/>
      <c r="I75" s="74"/>
      <c r="J75" s="75"/>
      <c r="K75" s="75"/>
      <c r="L75" s="75"/>
    </row>
    <row r="76" spans="2:12">
      <c r="B76" s="74"/>
      <c r="C76" s="75"/>
      <c r="D76" s="74"/>
      <c r="E76" s="76"/>
      <c r="F76" s="76"/>
      <c r="G76" s="75"/>
      <c r="H76" s="75"/>
      <c r="I76" s="74"/>
      <c r="J76" s="75"/>
      <c r="K76" s="75"/>
      <c r="L76" s="75"/>
    </row>
    <row r="77" spans="2:12">
      <c r="B77" s="74"/>
      <c r="C77" s="75"/>
      <c r="D77" s="74"/>
      <c r="E77" s="76"/>
      <c r="F77" s="76"/>
      <c r="G77" s="75"/>
      <c r="H77" s="75"/>
      <c r="I77" s="74"/>
      <c r="J77" s="75"/>
      <c r="K77" s="75"/>
      <c r="L77" s="75"/>
    </row>
    <row r="78" spans="2:12">
      <c r="B78" s="74"/>
      <c r="C78" s="75"/>
      <c r="D78" s="74"/>
      <c r="E78" s="76"/>
      <c r="F78" s="76"/>
      <c r="G78" s="75"/>
      <c r="H78" s="75"/>
      <c r="I78" s="74"/>
      <c r="J78" s="75"/>
      <c r="K78" s="75"/>
      <c r="L78" s="75"/>
    </row>
    <row r="79" spans="2:12">
      <c r="B79" s="74"/>
      <c r="C79" s="75"/>
      <c r="D79" s="74"/>
      <c r="E79" s="76"/>
      <c r="F79" s="76"/>
      <c r="G79" s="75"/>
      <c r="H79" s="75"/>
      <c r="I79" s="74"/>
      <c r="J79" s="75"/>
      <c r="K79" s="75"/>
      <c r="L79" s="75"/>
    </row>
    <row r="80" spans="2:12">
      <c r="B80" s="74"/>
      <c r="C80" s="75"/>
      <c r="D80" s="74"/>
      <c r="E80" s="76"/>
      <c r="F80" s="76"/>
      <c r="G80" s="75"/>
      <c r="H80" s="75"/>
      <c r="I80" s="74"/>
      <c r="J80" s="75"/>
      <c r="K80" s="75"/>
      <c r="L80" s="75"/>
    </row>
    <row r="81" spans="2:12">
      <c r="B81" s="74"/>
      <c r="C81" s="75"/>
      <c r="D81" s="74"/>
      <c r="E81" s="76"/>
      <c r="F81" s="76"/>
      <c r="G81" s="75"/>
      <c r="H81" s="75"/>
      <c r="I81" s="74"/>
      <c r="J81" s="75"/>
      <c r="K81" s="75"/>
      <c r="L81" s="75"/>
    </row>
    <row r="82" spans="2:12">
      <c r="B82" s="74"/>
      <c r="C82" s="75"/>
      <c r="D82" s="74"/>
      <c r="E82" s="76"/>
      <c r="F82" s="76"/>
      <c r="G82" s="75"/>
      <c r="H82" s="75"/>
      <c r="I82" s="74"/>
      <c r="J82" s="75"/>
      <c r="K82" s="75"/>
      <c r="L82" s="75"/>
    </row>
    <row r="83" spans="2:12">
      <c r="B83" s="74"/>
      <c r="C83" s="75"/>
      <c r="D83" s="74"/>
      <c r="E83" s="76"/>
      <c r="F83" s="76"/>
      <c r="G83" s="75"/>
      <c r="H83" s="75"/>
      <c r="I83" s="74"/>
      <c r="J83" s="75"/>
      <c r="K83" s="75"/>
      <c r="L83" s="75"/>
    </row>
    <row r="84" spans="2:12">
      <c r="B84" s="74"/>
      <c r="C84" s="75"/>
      <c r="D84" s="74"/>
      <c r="E84" s="76"/>
      <c r="F84" s="76"/>
      <c r="G84" s="75"/>
      <c r="H84" s="75"/>
      <c r="I84" s="74"/>
      <c r="J84" s="75"/>
      <c r="K84" s="75"/>
      <c r="L84" s="75"/>
    </row>
    <row r="85" spans="2:12">
      <c r="B85" s="74"/>
      <c r="C85" s="75"/>
      <c r="D85" s="74"/>
      <c r="E85" s="76"/>
      <c r="F85" s="76"/>
      <c r="G85" s="75"/>
      <c r="H85" s="75"/>
      <c r="I85" s="74"/>
      <c r="J85" s="75"/>
      <c r="K85" s="75"/>
      <c r="L85" s="75"/>
    </row>
    <row r="86" spans="2:12">
      <c r="B86" s="74"/>
      <c r="C86" s="75"/>
      <c r="D86" s="74"/>
      <c r="E86" s="76"/>
      <c r="F86" s="76"/>
      <c r="G86" s="75"/>
      <c r="H86" s="75"/>
      <c r="I86" s="74"/>
      <c r="J86" s="75"/>
      <c r="K86" s="75"/>
      <c r="L86" s="75"/>
    </row>
    <row r="87" spans="2:12">
      <c r="B87" s="74"/>
      <c r="C87" s="75"/>
      <c r="D87" s="74"/>
      <c r="E87" s="76"/>
      <c r="F87" s="76"/>
      <c r="G87" s="75"/>
      <c r="H87" s="75"/>
      <c r="I87" s="74"/>
      <c r="J87" s="75"/>
      <c r="K87" s="75"/>
      <c r="L87" s="75"/>
    </row>
    <row r="88" spans="2:12">
      <c r="B88" s="74"/>
      <c r="C88" s="75"/>
      <c r="D88" s="74"/>
      <c r="E88" s="76"/>
      <c r="F88" s="76"/>
      <c r="G88" s="75"/>
      <c r="H88" s="75"/>
      <c r="I88" s="74"/>
      <c r="J88" s="75"/>
      <c r="K88" s="75"/>
      <c r="L88" s="75"/>
    </row>
    <row r="89" spans="2:12">
      <c r="B89" s="74"/>
      <c r="C89" s="75"/>
      <c r="D89" s="74"/>
      <c r="E89" s="76"/>
      <c r="F89" s="76"/>
      <c r="G89" s="75"/>
      <c r="H89" s="75"/>
      <c r="I89" s="74"/>
      <c r="J89" s="75"/>
      <c r="K89" s="75"/>
      <c r="L89" s="75"/>
    </row>
    <row r="90" spans="2:12">
      <c r="B90" s="74"/>
      <c r="C90" s="75"/>
      <c r="D90" s="74"/>
      <c r="E90" s="76"/>
      <c r="F90" s="76"/>
      <c r="G90" s="75"/>
      <c r="H90" s="75"/>
      <c r="I90" s="74"/>
      <c r="J90" s="75"/>
      <c r="K90" s="75"/>
      <c r="L90" s="75"/>
    </row>
    <row r="91" spans="2:12">
      <c r="B91" s="74"/>
      <c r="C91" s="75"/>
      <c r="D91" s="74"/>
      <c r="E91" s="76"/>
      <c r="F91" s="76"/>
      <c r="G91" s="75"/>
      <c r="H91" s="75"/>
      <c r="I91" s="74"/>
      <c r="J91" s="75"/>
      <c r="K91" s="75"/>
      <c r="L91" s="75"/>
    </row>
    <row r="92" spans="2:12">
      <c r="B92" s="74"/>
      <c r="C92" s="75"/>
      <c r="D92" s="74"/>
      <c r="E92" s="76"/>
      <c r="F92" s="76"/>
      <c r="G92" s="75"/>
      <c r="H92" s="75"/>
      <c r="I92" s="74"/>
      <c r="J92" s="75"/>
      <c r="K92" s="75"/>
      <c r="L92" s="75"/>
    </row>
    <row r="93" spans="2:12">
      <c r="B93" s="74"/>
      <c r="C93" s="75"/>
      <c r="D93" s="74"/>
      <c r="E93" s="76"/>
      <c r="F93" s="76"/>
      <c r="G93" s="75"/>
      <c r="H93" s="75"/>
      <c r="I93" s="74"/>
      <c r="J93" s="75"/>
      <c r="K93" s="75"/>
      <c r="L93" s="75"/>
    </row>
    <row r="94" spans="2:12">
      <c r="B94" s="74"/>
      <c r="C94" s="75"/>
      <c r="D94" s="74"/>
      <c r="E94" s="76"/>
      <c r="F94" s="76"/>
      <c r="G94" s="75"/>
      <c r="H94" s="75"/>
      <c r="I94" s="74"/>
      <c r="J94" s="75"/>
      <c r="K94" s="75"/>
      <c r="L94" s="75"/>
    </row>
    <row r="95" spans="2:12">
      <c r="B95" s="74"/>
      <c r="C95" s="75"/>
      <c r="D95" s="74"/>
      <c r="E95" s="76"/>
      <c r="F95" s="76"/>
      <c r="G95" s="75"/>
      <c r="H95" s="75"/>
      <c r="I95" s="74"/>
      <c r="J95" s="75"/>
      <c r="K95" s="75"/>
      <c r="L95" s="75"/>
    </row>
    <row r="96" spans="2:12">
      <c r="B96" s="74"/>
      <c r="C96" s="75"/>
      <c r="D96" s="74"/>
      <c r="E96" s="76"/>
      <c r="F96" s="76"/>
      <c r="G96" s="75"/>
      <c r="H96" s="75"/>
      <c r="I96" s="74"/>
      <c r="J96" s="75"/>
      <c r="K96" s="75"/>
      <c r="L96" s="75"/>
    </row>
    <row r="97" spans="2:12">
      <c r="B97" s="74"/>
      <c r="C97" s="75"/>
      <c r="D97" s="74"/>
      <c r="E97" s="76"/>
      <c r="F97" s="76"/>
      <c r="G97" s="75"/>
      <c r="H97" s="75"/>
      <c r="I97" s="74"/>
      <c r="J97" s="75"/>
      <c r="K97" s="75"/>
      <c r="L97" s="75"/>
    </row>
    <row r="98" spans="2:12">
      <c r="B98" s="74"/>
      <c r="C98" s="75"/>
      <c r="D98" s="74"/>
      <c r="E98" s="76"/>
      <c r="F98" s="76"/>
      <c r="G98" s="75"/>
      <c r="H98" s="75"/>
      <c r="I98" s="74"/>
      <c r="J98" s="75"/>
      <c r="K98" s="75"/>
      <c r="L98" s="75"/>
    </row>
    <row r="99" spans="2:12">
      <c r="B99" s="74"/>
      <c r="C99" s="75"/>
      <c r="D99" s="74"/>
      <c r="E99" s="76"/>
      <c r="F99" s="76"/>
      <c r="G99" s="75"/>
      <c r="H99" s="75"/>
      <c r="I99" s="74"/>
      <c r="J99" s="75"/>
      <c r="K99" s="75"/>
      <c r="L99" s="75"/>
    </row>
    <row r="100" spans="2:12">
      <c r="B100" s="74"/>
      <c r="C100" s="75"/>
      <c r="D100" s="74"/>
      <c r="E100" s="76"/>
      <c r="F100" s="76"/>
      <c r="G100" s="75"/>
      <c r="H100" s="75"/>
      <c r="I100" s="74"/>
      <c r="J100" s="75"/>
      <c r="K100" s="75"/>
      <c r="L100" s="75"/>
    </row>
    <row r="101" spans="2:12">
      <c r="B101" s="74"/>
      <c r="C101" s="75"/>
      <c r="D101" s="74"/>
      <c r="E101" s="76"/>
      <c r="F101" s="76"/>
      <c r="G101" s="75"/>
      <c r="H101" s="75"/>
      <c r="I101" s="74"/>
      <c r="J101" s="75"/>
      <c r="K101" s="75"/>
      <c r="L101" s="75"/>
    </row>
    <row r="102" spans="2:12">
      <c r="B102" s="74"/>
      <c r="C102" s="75"/>
      <c r="D102" s="74"/>
      <c r="E102" s="76"/>
      <c r="F102" s="76"/>
      <c r="G102" s="75"/>
      <c r="H102" s="75"/>
      <c r="I102" s="74"/>
      <c r="J102" s="75"/>
      <c r="K102" s="75"/>
      <c r="L102" s="75"/>
    </row>
    <row r="103" spans="2:12">
      <c r="B103" s="74"/>
      <c r="C103" s="75"/>
      <c r="D103" s="74"/>
      <c r="E103" s="76"/>
      <c r="F103" s="76"/>
      <c r="G103" s="75"/>
      <c r="H103" s="75"/>
      <c r="I103" s="74"/>
      <c r="J103" s="75"/>
      <c r="K103" s="75"/>
      <c r="L103" s="75"/>
    </row>
    <row r="104" spans="2:12">
      <c r="B104" s="74"/>
      <c r="C104" s="75"/>
      <c r="D104" s="74"/>
      <c r="E104" s="76"/>
      <c r="F104" s="76"/>
      <c r="G104" s="75"/>
      <c r="H104" s="75"/>
      <c r="I104" s="74"/>
      <c r="J104" s="75"/>
      <c r="K104" s="75"/>
      <c r="L104" s="75"/>
    </row>
    <row r="105" spans="2:12">
      <c r="B105" s="74"/>
      <c r="C105" s="75"/>
      <c r="D105" s="74"/>
      <c r="E105" s="76"/>
      <c r="F105" s="76"/>
      <c r="G105" s="75"/>
      <c r="H105" s="75"/>
      <c r="I105" s="74"/>
      <c r="J105" s="75"/>
      <c r="K105" s="75"/>
      <c r="L105" s="75"/>
    </row>
    <row r="106" spans="2:12">
      <c r="B106" s="74"/>
      <c r="C106" s="75"/>
      <c r="D106" s="74"/>
      <c r="E106" s="76"/>
      <c r="F106" s="76"/>
      <c r="G106" s="75"/>
      <c r="H106" s="75"/>
      <c r="I106" s="74"/>
      <c r="J106" s="75"/>
      <c r="K106" s="75"/>
      <c r="L106" s="75"/>
    </row>
    <row r="107" spans="2:12">
      <c r="B107" s="74"/>
      <c r="C107" s="75"/>
      <c r="D107" s="74"/>
      <c r="E107" s="76"/>
      <c r="F107" s="76"/>
      <c r="G107" s="75"/>
      <c r="H107" s="75"/>
      <c r="I107" s="74"/>
      <c r="J107" s="75"/>
      <c r="K107" s="75"/>
      <c r="L107" s="75"/>
    </row>
    <row r="108" spans="2:12">
      <c r="B108" s="74"/>
      <c r="C108" s="75"/>
      <c r="D108" s="74"/>
      <c r="E108" s="76"/>
      <c r="F108" s="76"/>
      <c r="G108" s="75"/>
      <c r="H108" s="75"/>
      <c r="I108" s="74"/>
      <c r="J108" s="75"/>
      <c r="K108" s="75"/>
      <c r="L108" s="75"/>
    </row>
    <row r="109" spans="2:12">
      <c r="B109" s="74"/>
      <c r="C109" s="75"/>
      <c r="D109" s="74"/>
      <c r="E109" s="76"/>
      <c r="F109" s="76"/>
      <c r="G109" s="75"/>
      <c r="H109" s="75"/>
      <c r="I109" s="74"/>
      <c r="J109" s="75"/>
      <c r="K109" s="75"/>
      <c r="L109" s="75"/>
    </row>
    <row r="110" spans="2:12">
      <c r="B110" s="74"/>
      <c r="C110" s="75"/>
      <c r="D110" s="74"/>
      <c r="E110" s="76"/>
      <c r="F110" s="76"/>
      <c r="G110" s="75"/>
      <c r="H110" s="75"/>
      <c r="I110" s="74"/>
      <c r="J110" s="75"/>
      <c r="K110" s="75"/>
      <c r="L110" s="75"/>
    </row>
    <row r="111" spans="2:12">
      <c r="B111" s="74"/>
      <c r="C111" s="75"/>
      <c r="D111" s="74"/>
      <c r="E111" s="76"/>
      <c r="F111" s="76"/>
      <c r="G111" s="75"/>
      <c r="H111" s="75"/>
      <c r="I111" s="74"/>
      <c r="J111" s="75"/>
      <c r="K111" s="75"/>
      <c r="L111" s="75"/>
    </row>
    <row r="112" spans="2:12">
      <c r="B112" s="74"/>
      <c r="C112" s="75"/>
      <c r="D112" s="74"/>
      <c r="E112" s="76"/>
      <c r="F112" s="76"/>
      <c r="G112" s="75"/>
      <c r="H112" s="75"/>
      <c r="I112" s="74"/>
      <c r="J112" s="75"/>
      <c r="K112" s="75"/>
      <c r="L112" s="75"/>
    </row>
    <row r="113" spans="2:12">
      <c r="B113" s="74"/>
      <c r="C113" s="75"/>
      <c r="D113" s="74"/>
      <c r="E113" s="76"/>
      <c r="F113" s="76"/>
      <c r="G113" s="75"/>
      <c r="H113" s="75"/>
      <c r="I113" s="74"/>
      <c r="J113" s="75"/>
      <c r="K113" s="75"/>
      <c r="L113" s="75"/>
    </row>
    <row r="114" spans="2:12">
      <c r="B114" s="74"/>
      <c r="C114" s="75"/>
      <c r="D114" s="74"/>
      <c r="E114" s="76"/>
      <c r="F114" s="76"/>
      <c r="G114" s="75"/>
      <c r="H114" s="75"/>
      <c r="I114" s="74"/>
      <c r="J114" s="75"/>
      <c r="K114" s="75"/>
      <c r="L114" s="75"/>
    </row>
    <row r="115" spans="2:12">
      <c r="B115" s="74"/>
      <c r="C115" s="75"/>
      <c r="D115" s="74"/>
      <c r="E115" s="76"/>
      <c r="F115" s="76"/>
      <c r="G115" s="75"/>
      <c r="H115" s="75"/>
      <c r="I115" s="74"/>
      <c r="J115" s="75"/>
      <c r="K115" s="75"/>
      <c r="L115" s="75"/>
    </row>
    <row r="116" spans="2:12">
      <c r="B116" s="74"/>
      <c r="C116" s="75"/>
      <c r="D116" s="74"/>
      <c r="E116" s="76"/>
      <c r="F116" s="76"/>
      <c r="G116" s="75"/>
      <c r="H116" s="75"/>
      <c r="I116" s="74"/>
      <c r="J116" s="75"/>
      <c r="K116" s="75"/>
      <c r="L116" s="75"/>
    </row>
    <row r="117" spans="2:12">
      <c r="B117" s="74"/>
      <c r="C117" s="75"/>
      <c r="D117" s="74"/>
      <c r="E117" s="76"/>
      <c r="F117" s="76"/>
      <c r="G117" s="75"/>
      <c r="H117" s="75"/>
      <c r="I117" s="74"/>
      <c r="J117" s="75"/>
      <c r="K117" s="75"/>
      <c r="L117" s="75"/>
    </row>
    <row r="118" spans="2:12">
      <c r="B118" s="74"/>
      <c r="C118" s="75"/>
      <c r="D118" s="74"/>
      <c r="E118" s="76"/>
      <c r="F118" s="76"/>
      <c r="G118" s="75"/>
      <c r="H118" s="75"/>
      <c r="I118" s="74"/>
      <c r="J118" s="75"/>
      <c r="K118" s="75"/>
      <c r="L118" s="75"/>
    </row>
    <row r="119" spans="2:12">
      <c r="B119" s="74"/>
      <c r="C119" s="75"/>
      <c r="D119" s="74"/>
      <c r="E119" s="76"/>
      <c r="F119" s="76"/>
      <c r="G119" s="75"/>
      <c r="H119" s="75"/>
      <c r="I119" s="74"/>
      <c r="J119" s="75"/>
      <c r="K119" s="75"/>
      <c r="L119" s="75"/>
    </row>
    <row r="120" spans="2:12">
      <c r="B120" s="74"/>
      <c r="C120" s="75"/>
      <c r="D120" s="74"/>
      <c r="E120" s="76"/>
      <c r="F120" s="76"/>
      <c r="G120" s="75"/>
      <c r="H120" s="75"/>
      <c r="I120" s="74"/>
      <c r="J120" s="75"/>
      <c r="K120" s="75"/>
      <c r="L120" s="75"/>
    </row>
    <row r="121" spans="2:12">
      <c r="B121" s="74"/>
      <c r="C121" s="75"/>
      <c r="D121" s="74"/>
      <c r="E121" s="76"/>
      <c r="F121" s="76"/>
      <c r="G121" s="75"/>
      <c r="H121" s="75"/>
      <c r="I121" s="74"/>
      <c r="J121" s="75"/>
      <c r="K121" s="75"/>
      <c r="L121" s="75"/>
    </row>
    <row r="122" spans="2:12">
      <c r="B122" s="74"/>
      <c r="C122" s="75"/>
      <c r="D122" s="74"/>
      <c r="E122" s="76"/>
      <c r="F122" s="76"/>
      <c r="G122" s="75"/>
      <c r="H122" s="75"/>
      <c r="I122" s="74"/>
      <c r="J122" s="75"/>
      <c r="K122" s="75"/>
      <c r="L122" s="75"/>
    </row>
    <row r="123" spans="2:12">
      <c r="B123" s="74"/>
      <c r="C123" s="75"/>
      <c r="D123" s="74"/>
      <c r="E123" s="76"/>
      <c r="F123" s="76"/>
      <c r="G123" s="75"/>
      <c r="H123" s="75"/>
      <c r="I123" s="74"/>
      <c r="J123" s="75"/>
      <c r="K123" s="75"/>
      <c r="L123" s="75"/>
    </row>
    <row r="124" spans="2:12">
      <c r="B124" s="74"/>
      <c r="C124" s="75"/>
      <c r="D124" s="74"/>
      <c r="E124" s="76"/>
      <c r="F124" s="76"/>
      <c r="G124" s="75"/>
      <c r="H124" s="75"/>
      <c r="I124" s="74"/>
      <c r="J124" s="75"/>
      <c r="K124" s="75"/>
      <c r="L124" s="75"/>
    </row>
    <row r="125" spans="2:12">
      <c r="B125" s="74"/>
      <c r="C125" s="75"/>
      <c r="D125" s="74"/>
      <c r="E125" s="76"/>
      <c r="F125" s="76"/>
      <c r="G125" s="75"/>
      <c r="H125" s="75"/>
      <c r="I125" s="74"/>
      <c r="J125" s="75"/>
      <c r="K125" s="75"/>
      <c r="L125" s="75"/>
    </row>
    <row r="126" spans="2:12">
      <c r="B126" s="74"/>
      <c r="C126" s="75"/>
      <c r="D126" s="74"/>
      <c r="E126" s="76"/>
      <c r="F126" s="76"/>
      <c r="G126" s="75"/>
      <c r="H126" s="75"/>
      <c r="I126" s="74"/>
      <c r="J126" s="75"/>
      <c r="K126" s="75"/>
      <c r="L126" s="75"/>
    </row>
    <row r="127" spans="2:12">
      <c r="B127" s="74"/>
      <c r="C127" s="75"/>
      <c r="D127" s="74"/>
      <c r="E127" s="76"/>
      <c r="F127" s="76"/>
      <c r="G127" s="75"/>
      <c r="H127" s="75"/>
      <c r="I127" s="74"/>
      <c r="J127" s="75"/>
      <c r="K127" s="75"/>
      <c r="L127" s="75"/>
    </row>
    <row r="128" spans="2:12">
      <c r="B128" s="74"/>
      <c r="C128" s="75"/>
      <c r="D128" s="74"/>
      <c r="E128" s="76"/>
      <c r="F128" s="76"/>
      <c r="G128" s="75"/>
      <c r="H128" s="75"/>
      <c r="I128" s="74"/>
      <c r="J128" s="75"/>
      <c r="K128" s="75"/>
      <c r="L128" s="75"/>
    </row>
    <row r="129" spans="2:12">
      <c r="B129" s="74"/>
      <c r="C129" s="75"/>
      <c r="D129" s="74"/>
      <c r="E129" s="76"/>
      <c r="F129" s="76"/>
      <c r="G129" s="75"/>
      <c r="H129" s="75"/>
      <c r="I129" s="74"/>
      <c r="J129" s="75"/>
      <c r="K129" s="75"/>
      <c r="L129" s="75"/>
    </row>
    <row r="130" spans="2:12">
      <c r="B130" s="74"/>
      <c r="C130" s="75"/>
      <c r="D130" s="74"/>
      <c r="E130" s="76"/>
      <c r="F130" s="76"/>
      <c r="G130" s="75"/>
      <c r="H130" s="75"/>
      <c r="I130" s="74"/>
      <c r="J130" s="75"/>
      <c r="K130" s="75"/>
      <c r="L130" s="75"/>
    </row>
    <row r="131" spans="2:12">
      <c r="B131" s="74"/>
      <c r="C131" s="75"/>
      <c r="D131" s="74"/>
      <c r="E131" s="76"/>
      <c r="F131" s="76"/>
      <c r="G131" s="75"/>
      <c r="H131" s="75"/>
      <c r="I131" s="74"/>
      <c r="J131" s="75"/>
      <c r="K131" s="75"/>
      <c r="L131" s="75"/>
    </row>
    <row r="132" spans="2:12">
      <c r="B132" s="74"/>
      <c r="C132" s="75"/>
      <c r="D132" s="74"/>
      <c r="E132" s="76"/>
      <c r="F132" s="76"/>
      <c r="G132" s="75"/>
      <c r="H132" s="75"/>
      <c r="I132" s="74"/>
      <c r="J132" s="75"/>
      <c r="K132" s="75"/>
      <c r="L132" s="75"/>
    </row>
    <row r="133" spans="2:12">
      <c r="B133" s="74"/>
      <c r="C133" s="75"/>
      <c r="D133" s="74"/>
      <c r="E133" s="76"/>
      <c r="F133" s="76"/>
      <c r="G133" s="75"/>
      <c r="H133" s="75"/>
      <c r="I133" s="74"/>
      <c r="J133" s="75"/>
      <c r="K133" s="75"/>
      <c r="L133" s="75"/>
    </row>
    <row r="134" spans="2:12">
      <c r="B134" s="74"/>
      <c r="C134" s="75"/>
      <c r="D134" s="74"/>
      <c r="E134" s="76"/>
      <c r="F134" s="76"/>
      <c r="G134" s="75"/>
      <c r="H134" s="75"/>
      <c r="I134" s="74"/>
      <c r="J134" s="75"/>
      <c r="K134" s="75"/>
      <c r="L134" s="75"/>
    </row>
    <row r="135" spans="2:12">
      <c r="B135" s="74"/>
      <c r="C135" s="75"/>
      <c r="D135" s="74"/>
      <c r="E135" s="76"/>
      <c r="F135" s="76"/>
      <c r="G135" s="75"/>
      <c r="H135" s="75"/>
      <c r="I135" s="74"/>
      <c r="J135" s="75"/>
      <c r="K135" s="75"/>
      <c r="L135" s="75"/>
    </row>
    <row r="136" spans="2:12">
      <c r="B136" s="74"/>
      <c r="C136" s="75"/>
      <c r="D136" s="74"/>
      <c r="E136" s="76"/>
      <c r="F136" s="76"/>
      <c r="G136" s="75"/>
      <c r="H136" s="75"/>
      <c r="I136" s="74"/>
      <c r="J136" s="75"/>
      <c r="K136" s="75"/>
      <c r="L136" s="75"/>
    </row>
    <row r="137" spans="2:12">
      <c r="B137" s="74"/>
      <c r="C137" s="75"/>
      <c r="D137" s="74"/>
      <c r="E137" s="76"/>
      <c r="F137" s="76"/>
      <c r="G137" s="75"/>
      <c r="H137" s="75"/>
      <c r="I137" s="74"/>
      <c r="J137" s="75"/>
      <c r="K137" s="75"/>
      <c r="L137" s="75"/>
    </row>
    <row r="138" spans="2:12">
      <c r="B138" s="74"/>
      <c r="C138" s="75"/>
      <c r="D138" s="74"/>
      <c r="E138" s="76"/>
      <c r="F138" s="76"/>
      <c r="G138" s="75"/>
      <c r="H138" s="75"/>
      <c r="I138" s="74"/>
      <c r="J138" s="75"/>
      <c r="K138" s="75"/>
      <c r="L138" s="75"/>
    </row>
    <row r="139" spans="2:12">
      <c r="B139" s="74"/>
      <c r="C139" s="75"/>
      <c r="D139" s="74"/>
      <c r="E139" s="76"/>
      <c r="F139" s="76"/>
      <c r="G139" s="75"/>
      <c r="H139" s="75"/>
      <c r="I139" s="74"/>
      <c r="J139" s="75"/>
      <c r="K139" s="75"/>
      <c r="L139" s="75"/>
    </row>
    <row r="140" spans="2:12">
      <c r="B140" s="74"/>
      <c r="C140" s="75"/>
      <c r="D140" s="74"/>
      <c r="E140" s="76"/>
      <c r="F140" s="76"/>
      <c r="G140" s="75"/>
      <c r="H140" s="75"/>
      <c r="I140" s="74"/>
      <c r="J140" s="75"/>
      <c r="K140" s="75"/>
      <c r="L140" s="75"/>
    </row>
    <row r="141" spans="2:12">
      <c r="B141" s="74"/>
      <c r="C141" s="75"/>
      <c r="D141" s="74"/>
      <c r="E141" s="76"/>
      <c r="F141" s="76"/>
      <c r="G141" s="75"/>
      <c r="H141" s="75"/>
      <c r="I141" s="74"/>
      <c r="J141" s="75"/>
      <c r="K141" s="75"/>
      <c r="L141" s="75"/>
    </row>
    <row r="142" spans="2:12">
      <c r="B142" s="74"/>
      <c r="C142" s="75"/>
      <c r="D142" s="74"/>
      <c r="E142" s="76"/>
      <c r="F142" s="76"/>
      <c r="G142" s="75"/>
      <c r="H142" s="75"/>
      <c r="I142" s="74"/>
      <c r="J142" s="75"/>
      <c r="K142" s="75"/>
      <c r="L142" s="75"/>
    </row>
    <row r="143" spans="2:12">
      <c r="B143" s="74"/>
      <c r="C143" s="75"/>
      <c r="D143" s="74"/>
      <c r="E143" s="76"/>
      <c r="F143" s="76"/>
      <c r="G143" s="75"/>
      <c r="H143" s="75"/>
      <c r="I143" s="74"/>
      <c r="J143" s="75"/>
      <c r="K143" s="75"/>
      <c r="L143" s="75"/>
    </row>
    <row r="144" spans="2:12">
      <c r="B144" s="74"/>
      <c r="C144" s="75"/>
      <c r="D144" s="74"/>
      <c r="E144" s="76"/>
      <c r="F144" s="76"/>
      <c r="G144" s="75"/>
      <c r="H144" s="75"/>
      <c r="I144" s="74"/>
      <c r="J144" s="75"/>
      <c r="K144" s="75"/>
      <c r="L144" s="75"/>
    </row>
    <row r="145" spans="2:12">
      <c r="B145" s="74"/>
      <c r="C145" s="75"/>
      <c r="D145" s="74"/>
      <c r="E145" s="76"/>
      <c r="F145" s="76"/>
      <c r="G145" s="75"/>
      <c r="H145" s="75"/>
      <c r="I145" s="74"/>
      <c r="J145" s="75"/>
      <c r="K145" s="75"/>
      <c r="L145" s="75"/>
    </row>
    <row r="146" spans="2:12">
      <c r="B146" s="74"/>
      <c r="C146" s="75"/>
      <c r="D146" s="74"/>
      <c r="E146" s="76"/>
      <c r="F146" s="76"/>
      <c r="G146" s="75"/>
      <c r="H146" s="75"/>
      <c r="I146" s="74"/>
      <c r="J146" s="75"/>
      <c r="K146" s="75"/>
      <c r="L146" s="75"/>
    </row>
    <row r="147" spans="2:12">
      <c r="B147" s="74"/>
      <c r="C147" s="75"/>
      <c r="D147" s="74"/>
      <c r="E147" s="76"/>
      <c r="F147" s="76"/>
      <c r="G147" s="75"/>
      <c r="H147" s="75"/>
      <c r="I147" s="74"/>
      <c r="J147" s="75"/>
      <c r="K147" s="75"/>
      <c r="L147" s="75"/>
    </row>
    <row r="148" spans="2:12">
      <c r="B148" s="74"/>
      <c r="C148" s="75"/>
      <c r="D148" s="74"/>
      <c r="E148" s="76"/>
      <c r="F148" s="76"/>
      <c r="G148" s="75"/>
      <c r="H148" s="75"/>
      <c r="I148" s="74"/>
      <c r="J148" s="75"/>
      <c r="K148" s="75"/>
      <c r="L148" s="75"/>
    </row>
    <row r="149" spans="2:12">
      <c r="B149" s="74"/>
      <c r="C149" s="75"/>
      <c r="D149" s="74"/>
      <c r="E149" s="76"/>
      <c r="F149" s="76"/>
      <c r="G149" s="75"/>
      <c r="H149" s="75"/>
      <c r="I149" s="74"/>
      <c r="J149" s="75"/>
      <c r="K149" s="75"/>
      <c r="L149" s="75"/>
    </row>
    <row r="150" spans="2:12">
      <c r="B150" s="74"/>
      <c r="C150" s="75"/>
      <c r="D150" s="74"/>
      <c r="E150" s="76"/>
      <c r="F150" s="76"/>
      <c r="G150" s="75"/>
      <c r="H150" s="75"/>
      <c r="I150" s="74"/>
      <c r="J150" s="75"/>
      <c r="K150" s="75"/>
      <c r="L150" s="75"/>
    </row>
    <row r="151" spans="2:12">
      <c r="B151" s="74"/>
      <c r="C151" s="75"/>
      <c r="D151" s="74"/>
      <c r="E151" s="76"/>
      <c r="F151" s="76"/>
      <c r="G151" s="75"/>
      <c r="H151" s="75"/>
      <c r="I151" s="74"/>
      <c r="J151" s="75"/>
      <c r="K151" s="75"/>
      <c r="L151" s="75"/>
    </row>
    <row r="152" spans="2:12">
      <c r="B152" s="74"/>
      <c r="C152" s="75"/>
      <c r="D152" s="74"/>
      <c r="E152" s="76"/>
      <c r="F152" s="76"/>
      <c r="G152" s="75"/>
      <c r="H152" s="75"/>
      <c r="I152" s="74"/>
      <c r="J152" s="75"/>
      <c r="K152" s="75"/>
      <c r="L152" s="75"/>
    </row>
    <row r="153" spans="2:12">
      <c r="B153" s="74"/>
      <c r="C153" s="75"/>
      <c r="D153" s="74"/>
      <c r="E153" s="76"/>
      <c r="F153" s="76"/>
      <c r="G153" s="75"/>
      <c r="H153" s="75"/>
      <c r="I153" s="74"/>
      <c r="J153" s="75"/>
      <c r="K153" s="75"/>
      <c r="L153" s="75"/>
    </row>
    <row r="154" spans="2:12">
      <c r="B154" s="74"/>
      <c r="C154" s="75"/>
      <c r="D154" s="74"/>
      <c r="E154" s="76"/>
      <c r="F154" s="76"/>
      <c r="G154" s="75"/>
      <c r="H154" s="75"/>
      <c r="I154" s="74"/>
      <c r="J154" s="75"/>
      <c r="K154" s="75"/>
      <c r="L154" s="75"/>
    </row>
    <row r="155" spans="2:12">
      <c r="B155" s="74"/>
      <c r="C155" s="75"/>
      <c r="D155" s="74"/>
      <c r="E155" s="76"/>
      <c r="F155" s="76"/>
      <c r="G155" s="75"/>
      <c r="H155" s="75"/>
      <c r="I155" s="74"/>
      <c r="J155" s="75"/>
      <c r="K155" s="75"/>
      <c r="L155" s="75"/>
    </row>
    <row r="156" spans="2:12">
      <c r="B156" s="74"/>
      <c r="C156" s="75"/>
      <c r="D156" s="74"/>
      <c r="E156" s="76"/>
      <c r="F156" s="76"/>
      <c r="G156" s="75"/>
      <c r="H156" s="75"/>
      <c r="I156" s="74"/>
      <c r="J156" s="75"/>
      <c r="K156" s="75"/>
      <c r="L156" s="75"/>
    </row>
    <row r="157" spans="2:12">
      <c r="B157" s="74"/>
      <c r="C157" s="75"/>
      <c r="D157" s="74"/>
      <c r="E157" s="76"/>
      <c r="F157" s="76"/>
      <c r="G157" s="75"/>
      <c r="H157" s="75"/>
      <c r="I157" s="74"/>
      <c r="J157" s="75"/>
      <c r="K157" s="75"/>
      <c r="L157" s="75"/>
    </row>
    <row r="158" spans="2:12">
      <c r="B158" s="74"/>
      <c r="C158" s="75"/>
      <c r="D158" s="74"/>
      <c r="E158" s="76"/>
      <c r="F158" s="76"/>
      <c r="G158" s="75"/>
      <c r="H158" s="75"/>
      <c r="I158" s="74"/>
      <c r="J158" s="75"/>
      <c r="K158" s="75"/>
      <c r="L158" s="75"/>
    </row>
    <row r="159" spans="2:12">
      <c r="B159" s="74"/>
      <c r="C159" s="75"/>
      <c r="D159" s="74"/>
      <c r="E159" s="76"/>
      <c r="F159" s="76"/>
      <c r="G159" s="75"/>
      <c r="H159" s="75"/>
      <c r="I159" s="74"/>
      <c r="J159" s="75"/>
      <c r="K159" s="75"/>
      <c r="L159" s="75"/>
    </row>
    <row r="160" spans="2:12">
      <c r="B160" s="74"/>
      <c r="C160" s="75"/>
      <c r="D160" s="74"/>
      <c r="E160" s="76"/>
      <c r="F160" s="76"/>
      <c r="G160" s="75"/>
      <c r="H160" s="75"/>
      <c r="I160" s="74"/>
      <c r="J160" s="75"/>
      <c r="K160" s="75"/>
      <c r="L160" s="75"/>
    </row>
    <row r="161" spans="2:12">
      <c r="B161" s="74"/>
      <c r="C161" s="75"/>
      <c r="D161" s="74"/>
      <c r="E161" s="76"/>
      <c r="F161" s="76"/>
      <c r="G161" s="75"/>
      <c r="H161" s="75"/>
      <c r="I161" s="74"/>
      <c r="J161" s="75"/>
      <c r="K161" s="75"/>
      <c r="L161" s="75"/>
    </row>
    <row r="162" spans="2:12">
      <c r="B162" s="74"/>
      <c r="C162" s="75"/>
      <c r="D162" s="74"/>
      <c r="E162" s="76"/>
      <c r="F162" s="76"/>
      <c r="G162" s="75"/>
      <c r="H162" s="75"/>
      <c r="I162" s="74"/>
      <c r="J162" s="75"/>
      <c r="K162" s="75"/>
      <c r="L162" s="75"/>
    </row>
    <row r="163" spans="2:12">
      <c r="B163" s="74"/>
      <c r="C163" s="75"/>
      <c r="D163" s="74"/>
      <c r="E163" s="76"/>
      <c r="F163" s="76"/>
      <c r="G163" s="75"/>
      <c r="H163" s="75"/>
      <c r="I163" s="74"/>
      <c r="J163" s="75"/>
      <c r="K163" s="75"/>
      <c r="L163" s="75"/>
    </row>
    <row r="164" spans="2:12">
      <c r="B164" s="74"/>
      <c r="C164" s="75"/>
      <c r="D164" s="74"/>
      <c r="E164" s="76"/>
      <c r="F164" s="76"/>
      <c r="G164" s="75"/>
      <c r="H164" s="75"/>
      <c r="I164" s="74"/>
      <c r="J164" s="75"/>
      <c r="K164" s="75"/>
      <c r="L164" s="75"/>
    </row>
    <row r="165" spans="2:12">
      <c r="B165" s="74"/>
      <c r="C165" s="75"/>
      <c r="D165" s="74"/>
      <c r="E165" s="76"/>
      <c r="F165" s="76"/>
      <c r="G165" s="75"/>
      <c r="H165" s="75"/>
      <c r="I165" s="74"/>
      <c r="J165" s="75"/>
      <c r="K165" s="75"/>
      <c r="L165" s="75"/>
    </row>
    <row r="166" spans="2:12">
      <c r="B166" s="74"/>
      <c r="C166" s="75"/>
      <c r="D166" s="74"/>
      <c r="E166" s="76"/>
      <c r="F166" s="76"/>
      <c r="G166" s="75"/>
      <c r="H166" s="75"/>
      <c r="I166" s="74"/>
      <c r="J166" s="75"/>
      <c r="K166" s="75"/>
      <c r="L166" s="75"/>
    </row>
    <row r="167" spans="2:12">
      <c r="B167" s="74"/>
      <c r="C167" s="75"/>
      <c r="D167" s="74"/>
      <c r="E167" s="76"/>
      <c r="F167" s="76"/>
      <c r="G167" s="75"/>
      <c r="H167" s="75"/>
      <c r="I167" s="74"/>
      <c r="J167" s="75"/>
      <c r="K167" s="75"/>
      <c r="L167" s="75"/>
    </row>
    <row r="168" spans="2:12">
      <c r="B168" s="74"/>
      <c r="C168" s="75"/>
      <c r="D168" s="74"/>
      <c r="E168" s="76"/>
      <c r="F168" s="76"/>
      <c r="G168" s="75"/>
      <c r="H168" s="75"/>
      <c r="I168" s="74"/>
      <c r="J168" s="75"/>
      <c r="K168" s="75"/>
      <c r="L168" s="75"/>
    </row>
    <row r="169" spans="2:12">
      <c r="B169" s="74"/>
      <c r="C169" s="75"/>
      <c r="D169" s="74"/>
      <c r="E169" s="76"/>
      <c r="F169" s="76"/>
      <c r="G169" s="75"/>
      <c r="H169" s="75"/>
      <c r="I169" s="74"/>
      <c r="J169" s="75"/>
      <c r="K169" s="75"/>
      <c r="L169" s="75"/>
    </row>
    <row r="170" spans="2:12">
      <c r="B170" s="74"/>
      <c r="C170" s="75"/>
      <c r="D170" s="74"/>
      <c r="E170" s="76"/>
      <c r="F170" s="76"/>
      <c r="G170" s="75"/>
      <c r="H170" s="75"/>
      <c r="I170" s="74"/>
      <c r="J170" s="75"/>
      <c r="K170" s="75"/>
      <c r="L170" s="75"/>
    </row>
    <row r="171" spans="2:12">
      <c r="B171" s="74"/>
      <c r="C171" s="75"/>
      <c r="D171" s="74"/>
      <c r="E171" s="76"/>
      <c r="F171" s="76"/>
      <c r="G171" s="75"/>
      <c r="H171" s="75"/>
      <c r="I171" s="74"/>
      <c r="J171" s="75"/>
      <c r="K171" s="75"/>
      <c r="L171" s="75"/>
    </row>
    <row r="172" spans="2:12">
      <c r="B172" s="74"/>
      <c r="C172" s="75"/>
      <c r="D172" s="74"/>
      <c r="E172" s="76"/>
      <c r="F172" s="76"/>
      <c r="G172" s="75"/>
      <c r="H172" s="75"/>
      <c r="I172" s="74"/>
      <c r="J172" s="75"/>
      <c r="K172" s="75"/>
      <c r="L172" s="75"/>
    </row>
    <row r="173" spans="2:12">
      <c r="B173" s="74"/>
      <c r="C173" s="75"/>
      <c r="D173" s="74"/>
      <c r="E173" s="76"/>
      <c r="F173" s="76"/>
      <c r="G173" s="75"/>
      <c r="H173" s="75"/>
      <c r="I173" s="74"/>
      <c r="J173" s="75"/>
      <c r="K173" s="75"/>
      <c r="L173" s="75"/>
    </row>
    <row r="174" spans="2:12">
      <c r="B174" s="74"/>
      <c r="C174" s="75"/>
      <c r="D174" s="74"/>
      <c r="E174" s="76"/>
      <c r="F174" s="76"/>
      <c r="G174" s="75"/>
      <c r="H174" s="75"/>
      <c r="I174" s="74"/>
      <c r="J174" s="75"/>
      <c r="K174" s="75"/>
      <c r="L174" s="75"/>
    </row>
    <row r="175" spans="2:12">
      <c r="B175" s="74"/>
      <c r="C175" s="75"/>
      <c r="D175" s="74"/>
      <c r="E175" s="76"/>
      <c r="F175" s="76"/>
      <c r="G175" s="75"/>
      <c r="H175" s="75"/>
      <c r="I175" s="74"/>
      <c r="J175" s="75"/>
      <c r="K175" s="75"/>
      <c r="L175" s="75"/>
    </row>
    <row r="176" spans="2:12">
      <c r="B176" s="74"/>
      <c r="C176" s="75"/>
      <c r="D176" s="74"/>
      <c r="E176" s="76"/>
      <c r="F176" s="76"/>
      <c r="G176" s="75"/>
      <c r="H176" s="75"/>
      <c r="I176" s="74"/>
      <c r="J176" s="75"/>
      <c r="K176" s="75"/>
      <c r="L176" s="75"/>
    </row>
    <row r="177" spans="2:12">
      <c r="B177" s="74"/>
      <c r="C177" s="75"/>
      <c r="D177" s="74"/>
      <c r="E177" s="76"/>
      <c r="F177" s="76"/>
      <c r="G177" s="75"/>
      <c r="H177" s="75"/>
      <c r="I177" s="74"/>
      <c r="J177" s="75"/>
      <c r="K177" s="75"/>
      <c r="L177" s="75"/>
    </row>
    <row r="178" spans="2:12">
      <c r="B178" s="74"/>
      <c r="C178" s="75"/>
      <c r="D178" s="74"/>
      <c r="E178" s="76"/>
      <c r="F178" s="76"/>
      <c r="G178" s="75"/>
      <c r="H178" s="75"/>
      <c r="I178" s="74"/>
      <c r="J178" s="75"/>
      <c r="K178" s="75"/>
      <c r="L178" s="75"/>
    </row>
    <row r="179" spans="2:12">
      <c r="B179" s="74"/>
      <c r="C179" s="75"/>
      <c r="D179" s="74"/>
      <c r="E179" s="76"/>
      <c r="F179" s="76"/>
      <c r="G179" s="75"/>
      <c r="H179" s="75"/>
      <c r="I179" s="74"/>
      <c r="J179" s="75"/>
      <c r="K179" s="75"/>
      <c r="L179" s="75"/>
    </row>
    <row r="180" spans="2:12">
      <c r="B180" s="74"/>
      <c r="C180" s="75"/>
      <c r="D180" s="74"/>
      <c r="E180" s="76"/>
      <c r="F180" s="76"/>
      <c r="G180" s="75"/>
      <c r="H180" s="75"/>
      <c r="I180" s="74"/>
      <c r="J180" s="75"/>
      <c r="K180" s="75"/>
      <c r="L180" s="75"/>
    </row>
    <row r="181" spans="2:12">
      <c r="B181" s="74"/>
      <c r="C181" s="75"/>
      <c r="D181" s="74"/>
      <c r="E181" s="76"/>
      <c r="F181" s="76"/>
      <c r="G181" s="75"/>
      <c r="H181" s="75"/>
      <c r="I181" s="74"/>
      <c r="J181" s="75"/>
      <c r="K181" s="75"/>
      <c r="L181" s="75"/>
    </row>
    <row r="182" spans="2:12">
      <c r="B182" s="74"/>
      <c r="C182" s="75"/>
      <c r="D182" s="74"/>
      <c r="E182" s="76"/>
      <c r="F182" s="76"/>
      <c r="G182" s="75"/>
      <c r="H182" s="75"/>
      <c r="I182" s="74"/>
      <c r="J182" s="75"/>
      <c r="K182" s="75"/>
      <c r="L182" s="75"/>
    </row>
    <row r="183" spans="2:12">
      <c r="B183" s="74"/>
      <c r="C183" s="75"/>
      <c r="D183" s="74"/>
      <c r="E183" s="76"/>
      <c r="F183" s="76"/>
      <c r="G183" s="75"/>
      <c r="H183" s="75"/>
      <c r="I183" s="74"/>
      <c r="J183" s="75"/>
      <c r="K183" s="75"/>
      <c r="L183" s="75"/>
    </row>
    <row r="184" spans="2:12">
      <c r="B184" s="74"/>
      <c r="C184" s="75"/>
      <c r="D184" s="74"/>
      <c r="E184" s="76"/>
      <c r="F184" s="76"/>
      <c r="G184" s="75"/>
      <c r="H184" s="75"/>
      <c r="I184" s="74"/>
      <c r="J184" s="75"/>
      <c r="K184" s="75"/>
      <c r="L184" s="75"/>
    </row>
    <row r="185" spans="2:12">
      <c r="B185" s="74"/>
      <c r="C185" s="75"/>
      <c r="D185" s="74"/>
      <c r="E185" s="76"/>
      <c r="F185" s="76"/>
      <c r="G185" s="75"/>
      <c r="H185" s="75"/>
      <c r="I185" s="74"/>
      <c r="J185" s="75"/>
      <c r="K185" s="75"/>
      <c r="L185" s="75"/>
    </row>
    <row r="186" spans="2:12">
      <c r="B186" s="74"/>
      <c r="C186" s="75"/>
      <c r="D186" s="74"/>
      <c r="E186" s="76"/>
      <c r="F186" s="76"/>
      <c r="G186" s="75"/>
      <c r="H186" s="75"/>
      <c r="I186" s="74"/>
      <c r="J186" s="75"/>
      <c r="K186" s="75"/>
      <c r="L186" s="75"/>
    </row>
    <row r="187" spans="2:12">
      <c r="B187" s="74"/>
      <c r="C187" s="75"/>
      <c r="D187" s="74"/>
      <c r="E187" s="76"/>
      <c r="F187" s="76"/>
      <c r="G187" s="75"/>
      <c r="H187" s="75"/>
      <c r="I187" s="74"/>
      <c r="J187" s="75"/>
      <c r="K187" s="75"/>
      <c r="L187" s="75"/>
    </row>
    <row r="188" spans="2:12">
      <c r="B188" s="74"/>
      <c r="C188" s="75"/>
      <c r="D188" s="74"/>
      <c r="E188" s="76"/>
      <c r="F188" s="76"/>
      <c r="G188" s="75"/>
      <c r="H188" s="75"/>
      <c r="I188" s="74"/>
      <c r="J188" s="75"/>
      <c r="K188" s="75"/>
      <c r="L188" s="75"/>
    </row>
    <row r="189" spans="2:12">
      <c r="B189" s="74"/>
      <c r="C189" s="75"/>
      <c r="D189" s="74"/>
      <c r="E189" s="76"/>
      <c r="F189" s="76"/>
      <c r="G189" s="75"/>
      <c r="H189" s="75"/>
      <c r="I189" s="74"/>
      <c r="J189" s="75"/>
      <c r="K189" s="75"/>
      <c r="L189" s="75"/>
    </row>
    <row r="190" spans="2:12">
      <c r="B190" s="74"/>
      <c r="C190" s="75"/>
      <c r="D190" s="74"/>
      <c r="E190" s="76"/>
      <c r="F190" s="76"/>
      <c r="G190" s="75"/>
      <c r="H190" s="75"/>
      <c r="I190" s="74"/>
      <c r="J190" s="75"/>
      <c r="K190" s="75"/>
      <c r="L190" s="75"/>
    </row>
    <row r="191" spans="2:12">
      <c r="B191" s="74"/>
      <c r="C191" s="75"/>
      <c r="D191" s="74"/>
      <c r="E191" s="76"/>
      <c r="F191" s="76"/>
      <c r="G191" s="75"/>
      <c r="H191" s="75"/>
      <c r="I191" s="74"/>
      <c r="J191" s="75"/>
      <c r="K191" s="75"/>
      <c r="L191" s="75"/>
    </row>
    <row r="192" spans="2:12">
      <c r="B192" s="74"/>
      <c r="C192" s="75"/>
      <c r="D192" s="74"/>
      <c r="E192" s="76"/>
      <c r="F192" s="76"/>
      <c r="G192" s="75"/>
      <c r="H192" s="75"/>
      <c r="I192" s="74"/>
      <c r="J192" s="75"/>
      <c r="K192" s="75"/>
      <c r="L192" s="75"/>
    </row>
    <row r="193" spans="2:12">
      <c r="B193" s="74"/>
      <c r="C193" s="75"/>
      <c r="D193" s="74"/>
      <c r="E193" s="76"/>
      <c r="F193" s="76"/>
      <c r="G193" s="75"/>
      <c r="H193" s="75"/>
      <c r="I193" s="74"/>
      <c r="J193" s="75"/>
      <c r="K193" s="75"/>
      <c r="L193" s="75"/>
    </row>
    <row r="194" spans="2:12">
      <c r="B194" s="74"/>
      <c r="C194" s="75"/>
      <c r="D194" s="74"/>
      <c r="E194" s="76"/>
      <c r="F194" s="76"/>
      <c r="G194" s="75"/>
      <c r="H194" s="75"/>
      <c r="I194" s="74"/>
      <c r="J194" s="75"/>
      <c r="K194" s="75"/>
      <c r="L194" s="75"/>
    </row>
    <row r="195" spans="2:12">
      <c r="B195" s="74"/>
      <c r="C195" s="75"/>
      <c r="D195" s="74"/>
      <c r="E195" s="76"/>
      <c r="F195" s="76"/>
      <c r="G195" s="75"/>
      <c r="H195" s="75"/>
      <c r="I195" s="74"/>
      <c r="J195" s="75"/>
      <c r="K195" s="75"/>
      <c r="L195" s="75"/>
    </row>
    <row r="196" spans="2:12">
      <c r="B196" s="74"/>
      <c r="C196" s="75"/>
      <c r="D196" s="74"/>
      <c r="E196" s="76"/>
      <c r="F196" s="76"/>
      <c r="G196" s="75"/>
      <c r="H196" s="75"/>
      <c r="I196" s="74"/>
      <c r="J196" s="75"/>
      <c r="K196" s="75"/>
      <c r="L196" s="75"/>
    </row>
    <row r="197" spans="2:12">
      <c r="B197" s="74"/>
      <c r="C197" s="75"/>
      <c r="D197" s="74"/>
      <c r="E197" s="76"/>
      <c r="F197" s="76"/>
      <c r="G197" s="75"/>
      <c r="H197" s="75"/>
      <c r="I197" s="74"/>
      <c r="J197" s="75"/>
      <c r="K197" s="75"/>
      <c r="L197" s="75"/>
    </row>
    <row r="198" spans="2:12">
      <c r="B198" s="74"/>
      <c r="C198" s="75"/>
      <c r="D198" s="74"/>
      <c r="E198" s="76"/>
      <c r="F198" s="76"/>
      <c r="G198" s="75"/>
      <c r="H198" s="75"/>
      <c r="I198" s="74"/>
      <c r="J198" s="75"/>
      <c r="K198" s="75"/>
      <c r="L198" s="75"/>
    </row>
    <row r="199" spans="2:12">
      <c r="B199" s="74"/>
      <c r="C199" s="75"/>
      <c r="D199" s="74"/>
      <c r="E199" s="76"/>
      <c r="F199" s="76"/>
      <c r="G199" s="75"/>
      <c r="H199" s="75"/>
      <c r="I199" s="74"/>
      <c r="J199" s="75"/>
      <c r="K199" s="75"/>
      <c r="L199" s="75"/>
    </row>
    <row r="200" spans="2:12">
      <c r="B200" s="74"/>
      <c r="C200" s="75"/>
      <c r="D200" s="74"/>
      <c r="E200" s="76"/>
      <c r="F200" s="76"/>
      <c r="G200" s="75"/>
      <c r="H200" s="75"/>
      <c r="I200" s="74"/>
      <c r="J200" s="75"/>
      <c r="K200" s="75"/>
      <c r="L200" s="75"/>
    </row>
    <row r="201" spans="2:12">
      <c r="B201" s="74"/>
      <c r="C201" s="75"/>
      <c r="D201" s="74"/>
      <c r="E201" s="76"/>
      <c r="F201" s="76"/>
      <c r="G201" s="75"/>
      <c r="H201" s="75"/>
      <c r="I201" s="74"/>
      <c r="J201" s="75"/>
      <c r="K201" s="75"/>
      <c r="L201" s="75"/>
    </row>
    <row r="202" spans="2:12">
      <c r="B202" s="74"/>
      <c r="C202" s="75"/>
      <c r="D202" s="74"/>
      <c r="E202" s="76"/>
      <c r="F202" s="76"/>
      <c r="G202" s="75"/>
      <c r="H202" s="75"/>
      <c r="I202" s="74"/>
      <c r="J202" s="75"/>
      <c r="K202" s="75"/>
      <c r="L202" s="75"/>
    </row>
    <row r="203" spans="2:12">
      <c r="B203" s="74"/>
      <c r="C203" s="75"/>
      <c r="D203" s="74"/>
      <c r="E203" s="76"/>
      <c r="F203" s="76"/>
      <c r="G203" s="75"/>
      <c r="H203" s="75"/>
      <c r="I203" s="74"/>
      <c r="J203" s="75"/>
      <c r="K203" s="75"/>
      <c r="L203" s="75"/>
    </row>
    <row r="204" spans="2:12">
      <c r="B204" s="74"/>
      <c r="C204" s="75"/>
      <c r="D204" s="74"/>
      <c r="E204" s="76"/>
      <c r="F204" s="76"/>
      <c r="G204" s="75"/>
      <c r="H204" s="75"/>
      <c r="I204" s="74"/>
      <c r="J204" s="75"/>
      <c r="K204" s="75"/>
      <c r="L204" s="75"/>
    </row>
    <row r="205" spans="2:12">
      <c r="B205" s="74"/>
      <c r="C205" s="75"/>
      <c r="D205" s="74"/>
      <c r="E205" s="76"/>
      <c r="F205" s="76"/>
      <c r="G205" s="75"/>
      <c r="H205" s="75"/>
      <c r="I205" s="74"/>
      <c r="J205" s="75"/>
      <c r="K205" s="75"/>
      <c r="L205" s="75"/>
    </row>
    <row r="206" spans="2:12">
      <c r="B206" s="74"/>
      <c r="C206" s="75"/>
      <c r="D206" s="74"/>
      <c r="E206" s="76"/>
      <c r="F206" s="76"/>
      <c r="G206" s="75"/>
      <c r="H206" s="75"/>
      <c r="I206" s="74"/>
      <c r="J206" s="75"/>
      <c r="K206" s="75"/>
      <c r="L206" s="75"/>
    </row>
    <row r="207" spans="2:12">
      <c r="B207" s="74"/>
      <c r="C207" s="75"/>
      <c r="D207" s="74"/>
      <c r="E207" s="76"/>
      <c r="F207" s="76"/>
      <c r="G207" s="75"/>
      <c r="H207" s="75"/>
      <c r="I207" s="74"/>
      <c r="J207" s="75"/>
      <c r="K207" s="75"/>
      <c r="L207" s="75"/>
    </row>
    <row r="208" spans="2:12">
      <c r="B208" s="74"/>
      <c r="C208" s="75"/>
      <c r="D208" s="74"/>
      <c r="E208" s="76"/>
      <c r="F208" s="76"/>
      <c r="G208" s="75"/>
      <c r="H208" s="75"/>
      <c r="I208" s="74"/>
      <c r="J208" s="75"/>
      <c r="K208" s="75"/>
      <c r="L208" s="75"/>
    </row>
    <row r="209" spans="2:12">
      <c r="B209" s="74"/>
      <c r="C209" s="75"/>
      <c r="D209" s="74"/>
      <c r="E209" s="76"/>
      <c r="F209" s="76"/>
      <c r="G209" s="75"/>
      <c r="H209" s="75"/>
      <c r="I209" s="74"/>
      <c r="J209" s="75"/>
      <c r="K209" s="75"/>
      <c r="L209" s="75"/>
    </row>
    <row r="210" spans="2:12">
      <c r="B210" s="74"/>
      <c r="C210" s="75"/>
      <c r="D210" s="74"/>
      <c r="E210" s="76"/>
      <c r="F210" s="76"/>
      <c r="G210" s="75"/>
      <c r="H210" s="75"/>
      <c r="I210" s="74"/>
      <c r="J210" s="75"/>
      <c r="K210" s="75"/>
      <c r="L210" s="75"/>
    </row>
    <row r="211" spans="2:12">
      <c r="B211" s="74"/>
      <c r="C211" s="75"/>
      <c r="D211" s="74"/>
      <c r="E211" s="76"/>
      <c r="F211" s="76"/>
      <c r="G211" s="75"/>
      <c r="H211" s="75"/>
      <c r="I211" s="74"/>
      <c r="J211" s="75"/>
      <c r="K211" s="75"/>
      <c r="L211" s="75"/>
    </row>
    <row r="212" spans="2:12">
      <c r="B212" s="74"/>
      <c r="C212" s="75"/>
      <c r="D212" s="74"/>
      <c r="E212" s="76"/>
      <c r="F212" s="76"/>
      <c r="G212" s="75"/>
      <c r="H212" s="75"/>
      <c r="I212" s="74"/>
      <c r="J212" s="75"/>
      <c r="K212" s="75"/>
      <c r="L212" s="75"/>
    </row>
    <row r="213" spans="2:12">
      <c r="B213" s="74"/>
      <c r="C213" s="75"/>
      <c r="D213" s="74"/>
      <c r="E213" s="76"/>
      <c r="F213" s="76"/>
      <c r="G213" s="75"/>
      <c r="H213" s="75"/>
      <c r="I213" s="74"/>
      <c r="J213" s="75"/>
      <c r="K213" s="75"/>
      <c r="L213" s="75"/>
    </row>
    <row r="214" spans="2:12">
      <c r="B214" s="74"/>
      <c r="C214" s="75"/>
      <c r="D214" s="74"/>
      <c r="E214" s="76"/>
      <c r="F214" s="76"/>
      <c r="G214" s="75"/>
      <c r="H214" s="75"/>
      <c r="I214" s="74"/>
      <c r="J214" s="75"/>
      <c r="K214" s="75"/>
      <c r="L214" s="75"/>
    </row>
    <row r="215" spans="2:12">
      <c r="B215" s="74"/>
      <c r="C215" s="75"/>
      <c r="D215" s="74"/>
      <c r="E215" s="76"/>
      <c r="F215" s="76"/>
      <c r="G215" s="75"/>
      <c r="H215" s="75"/>
      <c r="I215" s="74"/>
      <c r="J215" s="75"/>
      <c r="K215" s="75"/>
      <c r="L215" s="75"/>
    </row>
    <row r="216" spans="2:12">
      <c r="B216" s="74"/>
      <c r="C216" s="75"/>
      <c r="D216" s="74"/>
      <c r="E216" s="76"/>
      <c r="F216" s="76"/>
      <c r="G216" s="75"/>
      <c r="H216" s="75"/>
      <c r="I216" s="74"/>
      <c r="J216" s="75"/>
      <c r="K216" s="75"/>
      <c r="L216" s="75"/>
    </row>
    <row r="217" spans="2:12">
      <c r="B217" s="74"/>
      <c r="C217" s="75"/>
      <c r="D217" s="74"/>
      <c r="E217" s="76"/>
      <c r="F217" s="76"/>
      <c r="G217" s="75"/>
      <c r="H217" s="75"/>
      <c r="I217" s="74"/>
      <c r="J217" s="75"/>
      <c r="K217" s="75"/>
      <c r="L217" s="75"/>
    </row>
    <row r="218" spans="2:12">
      <c r="B218" s="74"/>
      <c r="C218" s="75"/>
      <c r="D218" s="74"/>
      <c r="E218" s="76"/>
      <c r="F218" s="76"/>
      <c r="G218" s="75"/>
      <c r="H218" s="75"/>
      <c r="I218" s="74"/>
      <c r="J218" s="75"/>
      <c r="K218" s="75"/>
      <c r="L218" s="75"/>
    </row>
    <row r="219" spans="2:12">
      <c r="B219" s="74"/>
      <c r="C219" s="75"/>
      <c r="D219" s="74"/>
      <c r="E219" s="76"/>
      <c r="F219" s="76"/>
      <c r="G219" s="75"/>
      <c r="H219" s="75"/>
      <c r="I219" s="74"/>
      <c r="J219" s="75"/>
      <c r="K219" s="75"/>
      <c r="L219" s="75"/>
    </row>
    <row r="220" spans="2:12">
      <c r="B220" s="74"/>
      <c r="C220" s="75"/>
      <c r="D220" s="74"/>
      <c r="E220" s="76"/>
      <c r="F220" s="76"/>
      <c r="G220" s="75"/>
      <c r="H220" s="75"/>
      <c r="I220" s="74"/>
      <c r="J220" s="75"/>
      <c r="K220" s="75"/>
      <c r="L220" s="75"/>
    </row>
    <row r="221" spans="2:12">
      <c r="B221" s="74"/>
      <c r="C221" s="75"/>
      <c r="D221" s="74"/>
      <c r="E221" s="76"/>
      <c r="F221" s="76"/>
      <c r="G221" s="75"/>
      <c r="H221" s="75"/>
      <c r="I221" s="74"/>
      <c r="J221" s="75"/>
      <c r="K221" s="75"/>
      <c r="L221" s="75"/>
    </row>
    <row r="222" spans="2:12">
      <c r="B222" s="74"/>
      <c r="C222" s="75"/>
      <c r="D222" s="74"/>
      <c r="E222" s="76"/>
      <c r="F222" s="76"/>
      <c r="G222" s="75"/>
      <c r="H222" s="75"/>
      <c r="I222" s="74"/>
      <c r="J222" s="75"/>
      <c r="K222" s="75"/>
      <c r="L222" s="75"/>
    </row>
    <row r="223" spans="2:12">
      <c r="B223" s="74"/>
      <c r="C223" s="75"/>
      <c r="D223" s="74"/>
      <c r="E223" s="76"/>
      <c r="F223" s="76"/>
      <c r="G223" s="75"/>
      <c r="H223" s="75"/>
      <c r="I223" s="74"/>
      <c r="J223" s="75"/>
      <c r="K223" s="75"/>
      <c r="L223" s="75"/>
    </row>
    <row r="224" spans="2:12">
      <c r="B224" s="74"/>
      <c r="C224" s="75"/>
      <c r="D224" s="74"/>
      <c r="E224" s="76"/>
      <c r="F224" s="76"/>
      <c r="G224" s="75"/>
      <c r="H224" s="75"/>
      <c r="I224" s="74"/>
      <c r="J224" s="75"/>
      <c r="K224" s="75"/>
      <c r="L224" s="75"/>
    </row>
    <row r="225" spans="2:12">
      <c r="B225" s="74"/>
      <c r="C225" s="75"/>
      <c r="D225" s="74"/>
      <c r="E225" s="76"/>
      <c r="F225" s="76"/>
      <c r="G225" s="75"/>
      <c r="H225" s="75"/>
      <c r="I225" s="74"/>
      <c r="J225" s="75"/>
      <c r="K225" s="75"/>
      <c r="L225" s="75"/>
    </row>
    <row r="226" spans="2:12">
      <c r="B226" s="74"/>
      <c r="C226" s="75"/>
      <c r="D226" s="74"/>
      <c r="E226" s="76"/>
      <c r="F226" s="76"/>
      <c r="G226" s="75"/>
      <c r="H226" s="75"/>
      <c r="I226" s="74"/>
      <c r="J226" s="75"/>
      <c r="K226" s="75"/>
      <c r="L226" s="75"/>
    </row>
    <row r="227" spans="2:12">
      <c r="B227" s="74"/>
      <c r="C227" s="75"/>
      <c r="D227" s="74"/>
      <c r="E227" s="76"/>
      <c r="F227" s="76"/>
      <c r="G227" s="75"/>
      <c r="H227" s="75"/>
      <c r="I227" s="74"/>
      <c r="J227" s="75"/>
      <c r="K227" s="75"/>
      <c r="L227" s="75"/>
    </row>
    <row r="228" spans="2:12">
      <c r="B228" s="74"/>
      <c r="C228" s="75"/>
      <c r="D228" s="74"/>
      <c r="E228" s="76"/>
      <c r="F228" s="76"/>
      <c r="G228" s="75"/>
      <c r="H228" s="75"/>
      <c r="I228" s="74"/>
      <c r="J228" s="75"/>
      <c r="K228" s="75"/>
      <c r="L228" s="75"/>
    </row>
    <row r="229" spans="2:12">
      <c r="B229" s="74"/>
      <c r="C229" s="75"/>
      <c r="D229" s="74"/>
      <c r="E229" s="76"/>
      <c r="F229" s="76"/>
      <c r="G229" s="75"/>
      <c r="H229" s="75"/>
      <c r="I229" s="74"/>
      <c r="J229" s="75"/>
      <c r="K229" s="75"/>
      <c r="L229" s="75"/>
    </row>
    <row r="230" spans="2:12">
      <c r="B230" s="74"/>
      <c r="C230" s="75"/>
      <c r="D230" s="74"/>
      <c r="E230" s="76"/>
      <c r="F230" s="76"/>
      <c r="G230" s="75"/>
      <c r="H230" s="75"/>
      <c r="I230" s="74"/>
      <c r="J230" s="75"/>
      <c r="K230" s="75"/>
      <c r="L230" s="75"/>
    </row>
    <row r="231" spans="2:12">
      <c r="B231" s="74"/>
      <c r="C231" s="75"/>
      <c r="D231" s="74"/>
      <c r="E231" s="76"/>
      <c r="F231" s="76"/>
      <c r="G231" s="75"/>
      <c r="H231" s="75"/>
      <c r="I231" s="74"/>
      <c r="J231" s="75"/>
      <c r="K231" s="75"/>
      <c r="L231" s="75"/>
    </row>
    <row r="232" spans="2:12">
      <c r="B232" s="74"/>
      <c r="C232" s="75"/>
      <c r="D232" s="74"/>
      <c r="E232" s="76"/>
      <c r="F232" s="76"/>
      <c r="G232" s="75"/>
      <c r="H232" s="75"/>
      <c r="I232" s="74"/>
      <c r="J232" s="75"/>
      <c r="K232" s="75"/>
      <c r="L232" s="75"/>
    </row>
    <row r="233" spans="2:12">
      <c r="B233" s="74"/>
      <c r="C233" s="75"/>
      <c r="D233" s="74"/>
      <c r="E233" s="76"/>
      <c r="F233" s="76"/>
      <c r="G233" s="75"/>
      <c r="H233" s="75"/>
      <c r="I233" s="74"/>
      <c r="J233" s="75"/>
      <c r="K233" s="75"/>
      <c r="L233" s="75"/>
    </row>
    <row r="234" spans="2:12">
      <c r="B234" s="74"/>
      <c r="C234" s="75"/>
      <c r="D234" s="74"/>
      <c r="E234" s="76"/>
      <c r="F234" s="76"/>
      <c r="G234" s="75"/>
      <c r="H234" s="75"/>
      <c r="I234" s="74"/>
      <c r="J234" s="75"/>
      <c r="K234" s="75"/>
      <c r="L234" s="75"/>
    </row>
    <row r="235" spans="2:12">
      <c r="B235" s="74"/>
      <c r="C235" s="75"/>
      <c r="D235" s="74"/>
      <c r="E235" s="76"/>
      <c r="F235" s="76"/>
      <c r="G235" s="75"/>
      <c r="H235" s="75"/>
      <c r="I235" s="74"/>
      <c r="J235" s="75"/>
      <c r="K235" s="75"/>
      <c r="L235" s="75"/>
    </row>
    <row r="236" spans="2:12">
      <c r="B236" s="74"/>
      <c r="C236" s="75"/>
      <c r="D236" s="74"/>
      <c r="E236" s="76"/>
      <c r="F236" s="76"/>
      <c r="G236" s="75"/>
      <c r="H236" s="75"/>
      <c r="I236" s="74"/>
      <c r="J236" s="75"/>
      <c r="K236" s="75"/>
      <c r="L236" s="75"/>
    </row>
    <row r="237" spans="2:12">
      <c r="B237" s="74"/>
      <c r="C237" s="75"/>
      <c r="D237" s="74"/>
      <c r="E237" s="76"/>
      <c r="F237" s="76"/>
      <c r="G237" s="75"/>
      <c r="H237" s="75"/>
      <c r="I237" s="74"/>
      <c r="J237" s="75"/>
      <c r="K237" s="75"/>
      <c r="L237" s="75"/>
    </row>
    <row r="238" spans="2:12">
      <c r="B238" s="74"/>
      <c r="C238" s="75"/>
      <c r="D238" s="74"/>
      <c r="E238" s="76"/>
      <c r="F238" s="76"/>
      <c r="G238" s="75"/>
      <c r="H238" s="75"/>
      <c r="I238" s="74"/>
      <c r="J238" s="75"/>
      <c r="K238" s="75"/>
      <c r="L238" s="75"/>
    </row>
    <row r="239" spans="2:12">
      <c r="B239" s="74"/>
      <c r="C239" s="75"/>
      <c r="D239" s="74"/>
      <c r="E239" s="76"/>
      <c r="F239" s="76"/>
      <c r="G239" s="75"/>
      <c r="H239" s="75"/>
      <c r="I239" s="74"/>
      <c r="J239" s="75"/>
      <c r="K239" s="75"/>
      <c r="L239" s="75"/>
    </row>
    <row r="240" spans="2:12">
      <c r="B240" s="74"/>
      <c r="C240" s="75"/>
      <c r="D240" s="74"/>
      <c r="E240" s="76"/>
      <c r="F240" s="76"/>
      <c r="G240" s="75"/>
      <c r="H240" s="75"/>
      <c r="I240" s="74"/>
      <c r="J240" s="75"/>
      <c r="K240" s="75"/>
      <c r="L240" s="75"/>
    </row>
    <row r="241" spans="2:12">
      <c r="B241" s="74"/>
      <c r="C241" s="75"/>
      <c r="D241" s="74"/>
      <c r="E241" s="76"/>
      <c r="F241" s="76"/>
      <c r="G241" s="75"/>
      <c r="H241" s="75"/>
      <c r="I241" s="74"/>
      <c r="J241" s="75"/>
      <c r="K241" s="75"/>
      <c r="L241" s="75"/>
    </row>
    <row r="242" spans="2:12">
      <c r="B242" s="74"/>
      <c r="C242" s="75"/>
      <c r="D242" s="74"/>
      <c r="E242" s="76"/>
      <c r="F242" s="76"/>
      <c r="G242" s="75"/>
      <c r="H242" s="75"/>
      <c r="I242" s="74"/>
      <c r="J242" s="75"/>
      <c r="K242" s="75"/>
      <c r="L242" s="75"/>
    </row>
    <row r="243" spans="2:12">
      <c r="B243" s="74"/>
      <c r="C243" s="75"/>
      <c r="D243" s="74"/>
      <c r="E243" s="76"/>
      <c r="F243" s="76"/>
      <c r="G243" s="75"/>
      <c r="H243" s="75"/>
      <c r="I243" s="74"/>
      <c r="J243" s="75"/>
      <c r="K243" s="75"/>
      <c r="L243" s="75"/>
    </row>
    <row r="244" spans="2:12">
      <c r="B244" s="74"/>
      <c r="C244" s="75"/>
      <c r="D244" s="74"/>
      <c r="E244" s="76"/>
      <c r="F244" s="76"/>
      <c r="G244" s="75"/>
      <c r="H244" s="75"/>
      <c r="I244" s="74"/>
      <c r="J244" s="75"/>
      <c r="K244" s="75"/>
      <c r="L244" s="75"/>
    </row>
    <row r="245" spans="2:12">
      <c r="B245" s="74"/>
      <c r="C245" s="75"/>
      <c r="D245" s="74"/>
      <c r="E245" s="76"/>
      <c r="F245" s="76"/>
      <c r="G245" s="75"/>
      <c r="H245" s="75"/>
      <c r="I245" s="74"/>
      <c r="J245" s="75"/>
      <c r="K245" s="75"/>
      <c r="L245" s="75"/>
    </row>
    <row r="246" spans="2:12">
      <c r="B246" s="74"/>
      <c r="C246" s="75"/>
      <c r="D246" s="74"/>
      <c r="E246" s="76"/>
      <c r="F246" s="76"/>
      <c r="G246" s="75"/>
      <c r="H246" s="75"/>
      <c r="I246" s="74"/>
      <c r="J246" s="75"/>
      <c r="K246" s="75"/>
      <c r="L246" s="75"/>
    </row>
    <row r="247" spans="2:12">
      <c r="B247" s="74"/>
      <c r="C247" s="75"/>
      <c r="D247" s="74"/>
      <c r="E247" s="76"/>
      <c r="F247" s="76"/>
      <c r="G247" s="75"/>
      <c r="H247" s="75"/>
      <c r="I247" s="74"/>
      <c r="J247" s="75"/>
      <c r="K247" s="75"/>
      <c r="L247" s="75"/>
    </row>
    <row r="248" spans="2:12">
      <c r="B248" s="74"/>
      <c r="C248" s="75"/>
      <c r="D248" s="74"/>
      <c r="E248" s="76"/>
      <c r="F248" s="76"/>
      <c r="G248" s="75"/>
      <c r="H248" s="75"/>
      <c r="I248" s="74"/>
      <c r="J248" s="75"/>
      <c r="K248" s="75"/>
      <c r="L248" s="75"/>
    </row>
    <row r="249" spans="2:12">
      <c r="B249" s="74"/>
      <c r="C249" s="75"/>
      <c r="D249" s="74"/>
      <c r="E249" s="76"/>
      <c r="F249" s="76"/>
      <c r="G249" s="75"/>
      <c r="H249" s="75"/>
      <c r="I249" s="74"/>
      <c r="J249" s="75"/>
      <c r="K249" s="75"/>
      <c r="L249" s="75"/>
    </row>
    <row r="250" spans="2:12">
      <c r="B250" s="74"/>
      <c r="C250" s="75"/>
      <c r="D250" s="74"/>
      <c r="E250" s="76"/>
      <c r="F250" s="76"/>
      <c r="G250" s="75"/>
      <c r="H250" s="75"/>
      <c r="I250" s="74"/>
      <c r="J250" s="75"/>
      <c r="K250" s="75"/>
      <c r="L250" s="75"/>
    </row>
    <row r="251" spans="2:12">
      <c r="B251" s="74"/>
      <c r="C251" s="75"/>
      <c r="D251" s="74"/>
      <c r="E251" s="76"/>
      <c r="F251" s="76"/>
      <c r="G251" s="75"/>
      <c r="H251" s="75"/>
      <c r="I251" s="74"/>
      <c r="J251" s="75"/>
      <c r="K251" s="75"/>
      <c r="L251" s="75"/>
    </row>
    <row r="252" spans="2:12">
      <c r="B252" s="74"/>
      <c r="C252" s="75"/>
      <c r="D252" s="74"/>
      <c r="E252" s="76"/>
      <c r="F252" s="76"/>
      <c r="G252" s="75"/>
      <c r="H252" s="75"/>
      <c r="I252" s="74"/>
      <c r="J252" s="75"/>
      <c r="K252" s="75"/>
      <c r="L252" s="75"/>
    </row>
    <row r="253" spans="2:12">
      <c r="B253" s="74"/>
      <c r="C253" s="75"/>
      <c r="D253" s="74"/>
      <c r="E253" s="76"/>
      <c r="F253" s="76"/>
      <c r="G253" s="75"/>
      <c r="H253" s="75"/>
      <c r="I253" s="74"/>
      <c r="J253" s="75"/>
      <c r="K253" s="75"/>
      <c r="L253" s="75"/>
    </row>
    <row r="254" spans="2:12">
      <c r="B254" s="74"/>
      <c r="C254" s="75"/>
      <c r="D254" s="74"/>
      <c r="E254" s="76"/>
      <c r="F254" s="76"/>
      <c r="G254" s="75"/>
      <c r="H254" s="75"/>
      <c r="I254" s="74"/>
      <c r="J254" s="75"/>
      <c r="K254" s="75"/>
      <c r="L254" s="75"/>
    </row>
    <row r="255" spans="2:12">
      <c r="B255" s="74"/>
      <c r="C255" s="75"/>
      <c r="D255" s="74"/>
      <c r="E255" s="76"/>
      <c r="F255" s="76"/>
      <c r="G255" s="75"/>
      <c r="H255" s="75"/>
      <c r="I255" s="74"/>
      <c r="J255" s="75"/>
      <c r="K255" s="75"/>
      <c r="L255" s="75"/>
    </row>
    <row r="256" spans="2:12">
      <c r="B256" s="74"/>
      <c r="C256" s="75"/>
      <c r="D256" s="74"/>
      <c r="E256" s="76"/>
      <c r="F256" s="76"/>
      <c r="G256" s="75"/>
      <c r="H256" s="75"/>
      <c r="I256" s="74"/>
      <c r="J256" s="75"/>
      <c r="K256" s="75"/>
      <c r="L256" s="75"/>
    </row>
    <row r="257" spans="2:12">
      <c r="B257" s="74"/>
      <c r="C257" s="75"/>
      <c r="D257" s="74"/>
      <c r="E257" s="76"/>
      <c r="F257" s="76"/>
      <c r="G257" s="75"/>
      <c r="H257" s="75"/>
      <c r="I257" s="74"/>
      <c r="J257" s="75"/>
      <c r="K257" s="75"/>
      <c r="L257" s="75"/>
    </row>
    <row r="258" spans="2:12">
      <c r="B258" s="74"/>
      <c r="C258" s="75"/>
      <c r="D258" s="74"/>
      <c r="E258" s="76"/>
      <c r="F258" s="76"/>
      <c r="G258" s="75"/>
      <c r="H258" s="75"/>
      <c r="I258" s="74"/>
      <c r="J258" s="75"/>
      <c r="K258" s="75"/>
      <c r="L258" s="75"/>
    </row>
    <row r="259" spans="2:12">
      <c r="B259" s="74"/>
      <c r="C259" s="75"/>
      <c r="D259" s="74"/>
      <c r="E259" s="76"/>
      <c r="F259" s="76"/>
      <c r="G259" s="75"/>
      <c r="H259" s="75"/>
      <c r="I259" s="74"/>
      <c r="J259" s="75"/>
      <c r="K259" s="75"/>
      <c r="L259" s="75"/>
    </row>
    <row r="260" spans="2:12">
      <c r="B260" s="74"/>
      <c r="C260" s="75"/>
      <c r="D260" s="74"/>
      <c r="E260" s="76"/>
      <c r="F260" s="76"/>
      <c r="G260" s="75"/>
      <c r="H260" s="75"/>
      <c r="I260" s="74"/>
      <c r="J260" s="75"/>
      <c r="K260" s="75"/>
      <c r="L260" s="75"/>
    </row>
    <row r="261" spans="2:12">
      <c r="B261" s="74"/>
      <c r="C261" s="75"/>
      <c r="D261" s="74"/>
      <c r="E261" s="76"/>
      <c r="F261" s="76"/>
      <c r="G261" s="75"/>
      <c r="H261" s="75"/>
      <c r="I261" s="74"/>
      <c r="J261" s="75"/>
      <c r="K261" s="75"/>
      <c r="L261" s="75"/>
    </row>
    <row r="262" spans="2:12">
      <c r="B262" s="74"/>
      <c r="C262" s="75"/>
      <c r="D262" s="74"/>
      <c r="E262" s="76"/>
      <c r="F262" s="76"/>
      <c r="G262" s="75"/>
      <c r="H262" s="75"/>
      <c r="I262" s="74"/>
      <c r="J262" s="75"/>
      <c r="K262" s="75"/>
      <c r="L262" s="75"/>
    </row>
    <row r="263" spans="2:12">
      <c r="B263" s="74"/>
      <c r="C263" s="75"/>
      <c r="D263" s="74"/>
      <c r="E263" s="76"/>
      <c r="F263" s="76"/>
      <c r="G263" s="75"/>
      <c r="H263" s="75"/>
      <c r="I263" s="74"/>
      <c r="J263" s="75"/>
      <c r="K263" s="75"/>
      <c r="L263" s="75"/>
    </row>
    <row r="264" spans="2:12">
      <c r="B264" s="74"/>
      <c r="C264" s="75"/>
      <c r="D264" s="74"/>
      <c r="E264" s="76"/>
      <c r="F264" s="76"/>
      <c r="G264" s="75"/>
      <c r="H264" s="75"/>
      <c r="I264" s="74"/>
      <c r="J264" s="75"/>
      <c r="K264" s="75"/>
      <c r="L264" s="75"/>
    </row>
    <row r="265" spans="2:12">
      <c r="B265" s="74"/>
      <c r="C265" s="75"/>
      <c r="D265" s="74"/>
      <c r="E265" s="76"/>
      <c r="F265" s="76"/>
      <c r="G265" s="75"/>
      <c r="H265" s="75"/>
      <c r="I265" s="74"/>
      <c r="J265" s="75"/>
      <c r="K265" s="75"/>
      <c r="L265" s="75"/>
    </row>
    <row r="266" spans="2:12">
      <c r="B266" s="74"/>
      <c r="C266" s="75"/>
      <c r="D266" s="74"/>
      <c r="E266" s="76"/>
      <c r="F266" s="76"/>
      <c r="G266" s="75"/>
      <c r="H266" s="75"/>
      <c r="I266" s="74"/>
      <c r="J266" s="75"/>
      <c r="K266" s="75"/>
      <c r="L266" s="75"/>
    </row>
    <row r="267" spans="2:12">
      <c r="B267" s="74"/>
      <c r="C267" s="75"/>
      <c r="D267" s="74"/>
      <c r="E267" s="76"/>
      <c r="F267" s="76"/>
      <c r="G267" s="75"/>
      <c r="H267" s="75"/>
      <c r="I267" s="74"/>
      <c r="J267" s="75"/>
      <c r="K267" s="75"/>
      <c r="L267" s="75"/>
    </row>
    <row r="268" spans="2:12">
      <c r="B268" s="74"/>
      <c r="C268" s="75"/>
      <c r="D268" s="74"/>
      <c r="E268" s="76"/>
      <c r="F268" s="76"/>
      <c r="G268" s="75"/>
      <c r="H268" s="75"/>
      <c r="I268" s="74"/>
      <c r="J268" s="75"/>
      <c r="K268" s="75"/>
      <c r="L268" s="75"/>
    </row>
    <row r="269" spans="2:12">
      <c r="B269" s="74"/>
      <c r="C269" s="75"/>
      <c r="D269" s="74"/>
      <c r="E269" s="76"/>
      <c r="F269" s="76"/>
      <c r="G269" s="75"/>
      <c r="H269" s="75"/>
      <c r="I269" s="74"/>
      <c r="J269" s="75"/>
      <c r="K269" s="75"/>
      <c r="L269" s="75"/>
    </row>
    <row r="270" spans="2:12">
      <c r="B270" s="74"/>
      <c r="C270" s="75"/>
      <c r="D270" s="74"/>
      <c r="E270" s="76"/>
      <c r="F270" s="76"/>
      <c r="G270" s="75"/>
      <c r="H270" s="75"/>
      <c r="I270" s="74"/>
      <c r="J270" s="75"/>
      <c r="K270" s="75"/>
      <c r="L270" s="75"/>
    </row>
    <row r="271" spans="2:12">
      <c r="B271" s="74"/>
      <c r="C271" s="75"/>
      <c r="D271" s="74"/>
      <c r="E271" s="76"/>
      <c r="F271" s="76"/>
      <c r="G271" s="75"/>
      <c r="H271" s="75"/>
      <c r="I271" s="74"/>
      <c r="J271" s="75"/>
      <c r="K271" s="75"/>
      <c r="L271" s="75"/>
    </row>
    <row r="272" spans="2:12">
      <c r="B272" s="74"/>
      <c r="C272" s="75"/>
      <c r="D272" s="74"/>
      <c r="E272" s="76"/>
      <c r="F272" s="76"/>
      <c r="G272" s="75"/>
      <c r="H272" s="75"/>
      <c r="I272" s="74"/>
      <c r="J272" s="75"/>
      <c r="K272" s="75"/>
      <c r="L272" s="75"/>
    </row>
    <row r="273" spans="2:12">
      <c r="B273" s="74"/>
      <c r="C273" s="75"/>
      <c r="D273" s="74"/>
      <c r="E273" s="76"/>
      <c r="F273" s="76"/>
      <c r="G273" s="75"/>
      <c r="H273" s="75"/>
      <c r="I273" s="74"/>
      <c r="J273" s="75"/>
      <c r="K273" s="75"/>
      <c r="L273" s="75"/>
    </row>
    <row r="274" spans="2:12">
      <c r="B274" s="74"/>
      <c r="C274" s="75"/>
      <c r="D274" s="74"/>
      <c r="E274" s="76"/>
      <c r="F274" s="76"/>
      <c r="G274" s="75"/>
      <c r="H274" s="75"/>
      <c r="I274" s="74"/>
      <c r="J274" s="75"/>
      <c r="K274" s="75"/>
      <c r="L274" s="75"/>
    </row>
    <row r="275" spans="2:12">
      <c r="B275" s="74"/>
      <c r="C275" s="75"/>
      <c r="D275" s="74"/>
      <c r="E275" s="76"/>
      <c r="F275" s="76"/>
      <c r="G275" s="75"/>
      <c r="H275" s="75"/>
      <c r="I275" s="74"/>
      <c r="J275" s="75"/>
      <c r="K275" s="75"/>
      <c r="L275" s="75"/>
    </row>
    <row r="276" spans="2:12">
      <c r="B276" s="74"/>
      <c r="C276" s="75"/>
      <c r="D276" s="74"/>
      <c r="E276" s="76"/>
      <c r="F276" s="76"/>
      <c r="G276" s="75"/>
      <c r="H276" s="75"/>
      <c r="I276" s="74"/>
      <c r="J276" s="75"/>
      <c r="K276" s="75"/>
      <c r="L276" s="75"/>
    </row>
    <row r="277" spans="2:12">
      <c r="B277" s="74"/>
      <c r="C277" s="75"/>
      <c r="D277" s="74"/>
      <c r="E277" s="76"/>
      <c r="F277" s="76"/>
      <c r="G277" s="75"/>
      <c r="H277" s="75"/>
      <c r="I277" s="74"/>
      <c r="J277" s="75"/>
      <c r="K277" s="75"/>
      <c r="L277" s="75"/>
    </row>
    <row r="278" spans="2:12">
      <c r="B278" s="74"/>
      <c r="C278" s="75"/>
      <c r="D278" s="74"/>
      <c r="E278" s="76"/>
      <c r="F278" s="76"/>
      <c r="G278" s="75"/>
      <c r="H278" s="75"/>
      <c r="I278" s="74"/>
      <c r="J278" s="75"/>
      <c r="K278" s="75"/>
      <c r="L278" s="75"/>
    </row>
    <row r="279" spans="2:12">
      <c r="B279" s="74"/>
      <c r="C279" s="75"/>
      <c r="D279" s="74"/>
      <c r="E279" s="76"/>
      <c r="F279" s="76"/>
      <c r="G279" s="75"/>
      <c r="H279" s="75"/>
      <c r="I279" s="74"/>
      <c r="J279" s="75"/>
      <c r="K279" s="75"/>
      <c r="L279" s="75"/>
    </row>
    <row r="280" spans="2:12">
      <c r="B280" s="74"/>
      <c r="C280" s="75"/>
      <c r="D280" s="74"/>
      <c r="E280" s="76"/>
      <c r="F280" s="76"/>
      <c r="G280" s="75"/>
      <c r="H280" s="75"/>
      <c r="I280" s="74"/>
      <c r="J280" s="75"/>
      <c r="K280" s="75"/>
      <c r="L280" s="75"/>
    </row>
    <row r="281" spans="2:12">
      <c r="B281" s="74"/>
      <c r="C281" s="75"/>
      <c r="D281" s="74"/>
      <c r="E281" s="76"/>
      <c r="F281" s="76"/>
      <c r="G281" s="75"/>
      <c r="H281" s="75"/>
      <c r="I281" s="74"/>
      <c r="J281" s="75"/>
      <c r="K281" s="75"/>
      <c r="L281" s="75"/>
    </row>
    <row r="282" spans="2:12">
      <c r="B282" s="74"/>
      <c r="C282" s="75"/>
      <c r="D282" s="74"/>
      <c r="E282" s="76"/>
      <c r="F282" s="76"/>
      <c r="G282" s="75"/>
      <c r="H282" s="75"/>
      <c r="I282" s="74"/>
      <c r="J282" s="75"/>
      <c r="K282" s="75"/>
      <c r="L282" s="75"/>
    </row>
    <row r="283" spans="2:12">
      <c r="B283" s="74"/>
      <c r="C283" s="75"/>
      <c r="D283" s="74"/>
      <c r="E283" s="76"/>
      <c r="F283" s="76"/>
      <c r="G283" s="75"/>
      <c r="H283" s="75"/>
      <c r="I283" s="74"/>
      <c r="J283" s="75"/>
      <c r="K283" s="75"/>
      <c r="L283" s="75"/>
    </row>
    <row r="284" spans="2:12">
      <c r="B284" s="74"/>
      <c r="C284" s="75"/>
      <c r="D284" s="74"/>
      <c r="E284" s="76"/>
      <c r="F284" s="76"/>
      <c r="G284" s="75"/>
      <c r="H284" s="75"/>
      <c r="I284" s="74"/>
      <c r="J284" s="75"/>
      <c r="K284" s="75"/>
      <c r="L284" s="75"/>
    </row>
    <row r="285" spans="2:12">
      <c r="B285" s="74"/>
      <c r="C285" s="75"/>
      <c r="D285" s="74"/>
      <c r="E285" s="76"/>
      <c r="F285" s="76"/>
      <c r="G285" s="75"/>
      <c r="H285" s="75"/>
      <c r="I285" s="74"/>
      <c r="J285" s="75"/>
      <c r="K285" s="75"/>
      <c r="L285" s="75"/>
    </row>
    <row r="286" spans="2:12">
      <c r="B286" s="74"/>
      <c r="C286" s="75"/>
      <c r="D286" s="74"/>
      <c r="E286" s="76"/>
      <c r="F286" s="76"/>
      <c r="G286" s="75"/>
      <c r="H286" s="75"/>
      <c r="I286" s="74"/>
      <c r="J286" s="75"/>
      <c r="K286" s="75"/>
      <c r="L286" s="75"/>
    </row>
    <row r="287" spans="2:12">
      <c r="B287" s="74"/>
      <c r="C287" s="75"/>
      <c r="D287" s="74"/>
      <c r="E287" s="76"/>
      <c r="F287" s="76"/>
      <c r="G287" s="75"/>
      <c r="H287" s="75"/>
      <c r="I287" s="74"/>
      <c r="J287" s="75"/>
      <c r="K287" s="75"/>
      <c r="L287" s="75"/>
    </row>
    <row r="288" spans="2:12">
      <c r="B288" s="74"/>
      <c r="C288" s="75"/>
      <c r="D288" s="74"/>
      <c r="E288" s="76"/>
      <c r="F288" s="76"/>
      <c r="G288" s="75"/>
      <c r="H288" s="75"/>
      <c r="I288" s="74"/>
      <c r="J288" s="75"/>
      <c r="K288" s="75"/>
      <c r="L288" s="75"/>
    </row>
    <row r="289" spans="2:12">
      <c r="B289" s="74"/>
      <c r="C289" s="75"/>
      <c r="D289" s="74"/>
      <c r="E289" s="76"/>
      <c r="F289" s="76"/>
      <c r="G289" s="75"/>
      <c r="H289" s="75"/>
      <c r="I289" s="74"/>
      <c r="J289" s="75"/>
      <c r="K289" s="75"/>
      <c r="L289" s="75"/>
    </row>
    <row r="290" spans="2:12">
      <c r="B290" s="74"/>
      <c r="C290" s="75"/>
      <c r="D290" s="74"/>
      <c r="E290" s="76"/>
      <c r="F290" s="76"/>
      <c r="G290" s="75"/>
      <c r="H290" s="75"/>
      <c r="I290" s="74"/>
      <c r="J290" s="75"/>
      <c r="K290" s="75"/>
      <c r="L290" s="75"/>
    </row>
    <row r="291" spans="2:12">
      <c r="B291" s="74"/>
      <c r="C291" s="75"/>
      <c r="D291" s="74"/>
      <c r="E291" s="76"/>
      <c r="F291" s="76"/>
      <c r="G291" s="75"/>
      <c r="H291" s="75"/>
      <c r="I291" s="74"/>
      <c r="J291" s="75"/>
      <c r="K291" s="75"/>
      <c r="L291" s="75"/>
    </row>
    <row r="292" spans="2:12">
      <c r="B292" s="74"/>
      <c r="C292" s="75"/>
      <c r="D292" s="74"/>
      <c r="E292" s="76"/>
      <c r="F292" s="76"/>
      <c r="G292" s="75"/>
      <c r="H292" s="75"/>
      <c r="I292" s="74"/>
      <c r="J292" s="75"/>
      <c r="K292" s="75"/>
      <c r="L292" s="75"/>
    </row>
    <row r="293" spans="2:12">
      <c r="B293" s="74"/>
      <c r="C293" s="75"/>
      <c r="D293" s="74"/>
      <c r="E293" s="76"/>
      <c r="F293" s="76"/>
      <c r="G293" s="75"/>
      <c r="H293" s="75"/>
      <c r="I293" s="74"/>
      <c r="J293" s="75"/>
      <c r="K293" s="75"/>
      <c r="L293" s="75"/>
    </row>
    <row r="294" spans="2:12">
      <c r="B294" s="74"/>
      <c r="C294" s="75"/>
      <c r="D294" s="74"/>
      <c r="E294" s="76"/>
      <c r="F294" s="76"/>
      <c r="G294" s="75"/>
      <c r="H294" s="75"/>
      <c r="I294" s="74"/>
      <c r="J294" s="75"/>
      <c r="K294" s="75"/>
      <c r="L294" s="75"/>
    </row>
    <row r="295" spans="2:12">
      <c r="B295" s="74"/>
      <c r="C295" s="75"/>
      <c r="D295" s="74"/>
      <c r="E295" s="76"/>
      <c r="F295" s="76"/>
      <c r="G295" s="75"/>
      <c r="H295" s="75"/>
      <c r="I295" s="74"/>
      <c r="J295" s="75"/>
      <c r="K295" s="75"/>
      <c r="L295" s="75"/>
    </row>
    <row r="296" spans="2:12">
      <c r="B296" s="74"/>
      <c r="C296" s="75"/>
      <c r="D296" s="74"/>
      <c r="E296" s="76"/>
      <c r="F296" s="76"/>
      <c r="G296" s="75"/>
      <c r="H296" s="75"/>
      <c r="I296" s="74"/>
      <c r="J296" s="75"/>
      <c r="K296" s="75"/>
      <c r="L296" s="75"/>
    </row>
    <row r="297" spans="2:12">
      <c r="B297" s="74"/>
      <c r="C297" s="75"/>
      <c r="D297" s="74"/>
      <c r="E297" s="76"/>
      <c r="F297" s="76"/>
      <c r="G297" s="75"/>
      <c r="H297" s="75"/>
      <c r="I297" s="74"/>
      <c r="J297" s="75"/>
      <c r="K297" s="75"/>
      <c r="L297" s="75"/>
    </row>
    <row r="298" spans="2:12">
      <c r="B298" s="74"/>
      <c r="C298" s="75"/>
      <c r="D298" s="74"/>
      <c r="E298" s="76"/>
      <c r="F298" s="76"/>
      <c r="G298" s="75"/>
      <c r="H298" s="75"/>
      <c r="I298" s="74"/>
      <c r="J298" s="75"/>
      <c r="K298" s="75"/>
      <c r="L298" s="75"/>
    </row>
    <row r="299" spans="2:12">
      <c r="B299" s="74"/>
      <c r="C299" s="75"/>
      <c r="D299" s="74"/>
      <c r="E299" s="76"/>
      <c r="F299" s="76"/>
      <c r="G299" s="75"/>
      <c r="H299" s="75"/>
      <c r="I299" s="74"/>
      <c r="J299" s="75"/>
      <c r="K299" s="75"/>
      <c r="L299" s="75"/>
    </row>
    <row r="300" spans="2:12">
      <c r="B300" s="74"/>
      <c r="C300" s="75"/>
      <c r="D300" s="74"/>
      <c r="E300" s="76"/>
      <c r="F300" s="76"/>
      <c r="G300" s="75"/>
      <c r="H300" s="75"/>
      <c r="I300" s="74"/>
      <c r="J300" s="75"/>
      <c r="K300" s="75"/>
      <c r="L300" s="75"/>
    </row>
    <row r="301" spans="2:12">
      <c r="B301" s="74"/>
      <c r="C301" s="75"/>
      <c r="D301" s="74"/>
      <c r="E301" s="76"/>
      <c r="F301" s="76"/>
      <c r="G301" s="75"/>
      <c r="H301" s="75"/>
      <c r="I301" s="74"/>
      <c r="J301" s="75"/>
      <c r="K301" s="75"/>
      <c r="L301" s="75"/>
    </row>
    <row r="302" spans="2:12">
      <c r="B302" s="74"/>
      <c r="C302" s="75"/>
      <c r="D302" s="74"/>
      <c r="E302" s="76"/>
      <c r="F302" s="76"/>
      <c r="G302" s="75"/>
      <c r="H302" s="75"/>
      <c r="I302" s="74"/>
      <c r="J302" s="75"/>
      <c r="K302" s="75"/>
      <c r="L302" s="75"/>
    </row>
    <row r="303" spans="2:12">
      <c r="B303" s="74"/>
      <c r="C303" s="75"/>
      <c r="D303" s="74"/>
      <c r="E303" s="76"/>
      <c r="F303" s="76"/>
      <c r="G303" s="75"/>
      <c r="H303" s="75"/>
      <c r="I303" s="74"/>
      <c r="J303" s="75"/>
      <c r="K303" s="75"/>
      <c r="L303" s="75"/>
    </row>
    <row r="304" spans="2:12">
      <c r="B304" s="74"/>
      <c r="C304" s="75"/>
      <c r="D304" s="74"/>
      <c r="E304" s="76"/>
      <c r="F304" s="76"/>
      <c r="G304" s="75"/>
      <c r="H304" s="75"/>
      <c r="I304" s="74"/>
      <c r="J304" s="75"/>
      <c r="K304" s="75"/>
      <c r="L304" s="75"/>
    </row>
    <row r="305" spans="2:12">
      <c r="B305" s="74"/>
      <c r="C305" s="75"/>
      <c r="D305" s="74"/>
      <c r="E305" s="76"/>
      <c r="F305" s="76"/>
      <c r="G305" s="75"/>
      <c r="H305" s="75"/>
      <c r="I305" s="74"/>
      <c r="J305" s="75"/>
      <c r="K305" s="75"/>
      <c r="L305" s="75"/>
    </row>
    <row r="306" spans="2:12">
      <c r="B306" s="74"/>
      <c r="C306" s="75"/>
      <c r="D306" s="74"/>
      <c r="E306" s="76"/>
      <c r="F306" s="76"/>
      <c r="G306" s="75"/>
      <c r="H306" s="75"/>
      <c r="I306" s="74"/>
      <c r="J306" s="75"/>
      <c r="K306" s="75"/>
      <c r="L306" s="75"/>
    </row>
    <row r="307" spans="2:12">
      <c r="B307" s="74"/>
      <c r="C307" s="75"/>
      <c r="D307" s="74"/>
      <c r="E307" s="76"/>
      <c r="F307" s="76"/>
      <c r="G307" s="75"/>
      <c r="H307" s="75"/>
      <c r="I307" s="74"/>
      <c r="J307" s="75"/>
      <c r="K307" s="75"/>
      <c r="L307" s="75"/>
    </row>
    <row r="308" spans="2:12">
      <c r="B308" s="74"/>
      <c r="C308" s="75"/>
      <c r="D308" s="74"/>
      <c r="E308" s="76"/>
      <c r="F308" s="76"/>
      <c r="G308" s="75"/>
      <c r="H308" s="75"/>
      <c r="I308" s="74"/>
      <c r="J308" s="75"/>
      <c r="K308" s="75"/>
      <c r="L308" s="75"/>
    </row>
    <row r="309" spans="2:12">
      <c r="B309" s="74"/>
      <c r="C309" s="75"/>
      <c r="D309" s="74"/>
      <c r="E309" s="76"/>
      <c r="F309" s="76"/>
      <c r="G309" s="75"/>
      <c r="H309" s="75"/>
      <c r="I309" s="74"/>
      <c r="J309" s="75"/>
      <c r="K309" s="75"/>
      <c r="L309" s="75"/>
    </row>
    <row r="310" spans="2:12">
      <c r="B310" s="74"/>
      <c r="C310" s="75"/>
      <c r="D310" s="74"/>
      <c r="E310" s="76"/>
      <c r="F310" s="76"/>
      <c r="G310" s="75"/>
      <c r="H310" s="75"/>
      <c r="I310" s="74"/>
      <c r="J310" s="75"/>
      <c r="K310" s="75"/>
      <c r="L310" s="75"/>
    </row>
    <row r="311" spans="2:12">
      <c r="B311" s="74"/>
      <c r="C311" s="75"/>
      <c r="D311" s="74"/>
      <c r="E311" s="76"/>
      <c r="F311" s="76"/>
      <c r="G311" s="75"/>
      <c r="H311" s="75"/>
      <c r="I311" s="74"/>
      <c r="J311" s="75"/>
      <c r="K311" s="75"/>
      <c r="L311" s="75"/>
    </row>
    <row r="312" spans="2:12">
      <c r="B312" s="74"/>
      <c r="C312" s="75"/>
      <c r="D312" s="74"/>
      <c r="E312" s="76"/>
      <c r="F312" s="76"/>
      <c r="G312" s="75"/>
      <c r="H312" s="75"/>
      <c r="I312" s="74"/>
      <c r="J312" s="75"/>
      <c r="K312" s="75"/>
      <c r="L312" s="75"/>
    </row>
    <row r="313" spans="2:12">
      <c r="B313" s="74"/>
      <c r="C313" s="75"/>
      <c r="D313" s="74"/>
      <c r="E313" s="76"/>
      <c r="F313" s="76"/>
      <c r="G313" s="75"/>
      <c r="H313" s="75"/>
      <c r="I313" s="74"/>
      <c r="J313" s="75"/>
      <c r="K313" s="75"/>
      <c r="L313" s="75"/>
    </row>
    <row r="314" spans="2:12">
      <c r="B314" s="74"/>
      <c r="C314" s="75"/>
      <c r="D314" s="74"/>
      <c r="E314" s="76"/>
      <c r="F314" s="76"/>
      <c r="G314" s="75"/>
      <c r="H314" s="75"/>
      <c r="I314" s="74"/>
      <c r="J314" s="75"/>
      <c r="K314" s="75"/>
      <c r="L314" s="75"/>
    </row>
    <row r="315" spans="2:12">
      <c r="B315" s="74"/>
      <c r="C315" s="75"/>
      <c r="D315" s="74"/>
      <c r="E315" s="76"/>
      <c r="F315" s="76"/>
      <c r="G315" s="75"/>
      <c r="H315" s="75"/>
      <c r="I315" s="74"/>
      <c r="J315" s="75"/>
      <c r="K315" s="75"/>
      <c r="L315" s="75"/>
    </row>
    <row r="316" spans="2:12">
      <c r="B316" s="74"/>
      <c r="C316" s="75"/>
      <c r="D316" s="74"/>
      <c r="E316" s="76"/>
      <c r="F316" s="76"/>
      <c r="G316" s="75"/>
      <c r="H316" s="75"/>
      <c r="I316" s="74"/>
      <c r="J316" s="75"/>
      <c r="K316" s="75"/>
      <c r="L316" s="75"/>
    </row>
    <row r="317" spans="2:12">
      <c r="B317" s="74"/>
      <c r="C317" s="75"/>
      <c r="D317" s="74"/>
      <c r="E317" s="76"/>
      <c r="F317" s="76"/>
      <c r="G317" s="75"/>
      <c r="H317" s="75"/>
      <c r="I317" s="74"/>
      <c r="J317" s="75"/>
      <c r="K317" s="75"/>
      <c r="L317" s="75"/>
    </row>
    <row r="318" spans="2:12">
      <c r="B318" s="74"/>
      <c r="C318" s="75"/>
      <c r="D318" s="74"/>
      <c r="E318" s="76"/>
      <c r="F318" s="76"/>
      <c r="G318" s="75"/>
      <c r="H318" s="75"/>
      <c r="I318" s="74"/>
      <c r="J318" s="75"/>
      <c r="K318" s="75"/>
      <c r="L318" s="75"/>
    </row>
    <row r="319" spans="2:12">
      <c r="B319" s="74"/>
      <c r="C319" s="75"/>
      <c r="D319" s="74"/>
      <c r="E319" s="76"/>
      <c r="F319" s="76"/>
      <c r="G319" s="75"/>
      <c r="H319" s="75"/>
      <c r="I319" s="74"/>
      <c r="J319" s="75"/>
      <c r="K319" s="75"/>
      <c r="L319" s="75"/>
    </row>
    <row r="320" spans="2:12">
      <c r="B320" s="74"/>
      <c r="C320" s="75"/>
      <c r="D320" s="74"/>
      <c r="E320" s="76"/>
      <c r="F320" s="76"/>
      <c r="G320" s="75"/>
      <c r="H320" s="75"/>
      <c r="I320" s="74"/>
      <c r="J320" s="75"/>
      <c r="K320" s="75"/>
      <c r="L320" s="75"/>
    </row>
    <row r="321" spans="2:12">
      <c r="B321" s="74"/>
      <c r="C321" s="75"/>
      <c r="D321" s="74"/>
      <c r="E321" s="76"/>
      <c r="F321" s="76"/>
      <c r="G321" s="75"/>
      <c r="H321" s="75"/>
      <c r="I321" s="74"/>
      <c r="J321" s="75"/>
      <c r="K321" s="75"/>
      <c r="L321" s="75"/>
    </row>
    <row r="322" spans="2:12">
      <c r="B322" s="74"/>
      <c r="C322" s="75"/>
      <c r="D322" s="74"/>
      <c r="E322" s="76"/>
      <c r="F322" s="76"/>
      <c r="G322" s="75"/>
      <c r="H322" s="75"/>
      <c r="I322" s="74"/>
      <c r="J322" s="75"/>
      <c r="K322" s="75"/>
      <c r="L322" s="75"/>
    </row>
    <row r="323" spans="2:12">
      <c r="B323" s="74"/>
      <c r="C323" s="75"/>
      <c r="D323" s="74"/>
      <c r="E323" s="76"/>
      <c r="F323" s="76"/>
      <c r="G323" s="75"/>
      <c r="H323" s="75"/>
      <c r="I323" s="74"/>
      <c r="J323" s="75"/>
      <c r="K323" s="75"/>
      <c r="L323" s="75"/>
    </row>
    <row r="324" spans="2:12">
      <c r="B324" s="74"/>
      <c r="C324" s="75"/>
      <c r="D324" s="74"/>
      <c r="E324" s="76"/>
      <c r="F324" s="76"/>
      <c r="G324" s="75"/>
      <c r="H324" s="75"/>
      <c r="I324" s="74"/>
      <c r="J324" s="75"/>
      <c r="K324" s="75"/>
      <c r="L324" s="75"/>
    </row>
    <row r="325" spans="2:12">
      <c r="B325" s="74"/>
      <c r="C325" s="75"/>
      <c r="D325" s="74"/>
      <c r="E325" s="76"/>
      <c r="F325" s="76"/>
      <c r="G325" s="75"/>
      <c r="H325" s="75"/>
      <c r="I325" s="74"/>
      <c r="J325" s="75"/>
      <c r="K325" s="75"/>
      <c r="L325" s="75"/>
    </row>
    <row r="326" spans="2:12">
      <c r="B326" s="74"/>
      <c r="C326" s="75"/>
      <c r="D326" s="74"/>
      <c r="E326" s="76"/>
      <c r="F326" s="76"/>
      <c r="G326" s="75"/>
      <c r="H326" s="75"/>
      <c r="I326" s="74"/>
      <c r="J326" s="75"/>
      <c r="K326" s="75"/>
      <c r="L326" s="75"/>
    </row>
    <row r="327" spans="2:12">
      <c r="B327" s="74"/>
      <c r="C327" s="75"/>
      <c r="D327" s="74"/>
      <c r="E327" s="76"/>
      <c r="F327" s="76"/>
      <c r="G327" s="75"/>
      <c r="H327" s="75"/>
      <c r="I327" s="74"/>
      <c r="J327" s="75"/>
      <c r="K327" s="75"/>
      <c r="L327" s="75"/>
    </row>
    <row r="328" spans="2:12">
      <c r="B328" s="74"/>
      <c r="C328" s="75"/>
      <c r="D328" s="74"/>
      <c r="E328" s="76"/>
      <c r="F328" s="76"/>
      <c r="G328" s="75"/>
      <c r="H328" s="75"/>
      <c r="I328" s="74"/>
      <c r="J328" s="75"/>
      <c r="K328" s="75"/>
      <c r="L328" s="75"/>
    </row>
    <row r="329" spans="2:12">
      <c r="B329" s="74"/>
      <c r="C329" s="75"/>
      <c r="D329" s="74"/>
      <c r="E329" s="76"/>
      <c r="F329" s="76"/>
      <c r="G329" s="75"/>
      <c r="H329" s="75"/>
      <c r="I329" s="74"/>
      <c r="J329" s="75"/>
      <c r="K329" s="75"/>
      <c r="L329" s="75"/>
    </row>
    <row r="330" spans="2:12">
      <c r="B330" s="74"/>
      <c r="C330" s="75"/>
      <c r="D330" s="74"/>
      <c r="E330" s="76"/>
      <c r="F330" s="76"/>
      <c r="G330" s="75"/>
      <c r="H330" s="75"/>
      <c r="I330" s="74"/>
      <c r="J330" s="75"/>
      <c r="K330" s="75"/>
      <c r="L330" s="75"/>
    </row>
    <row r="331" spans="2:12">
      <c r="B331" s="74"/>
      <c r="C331" s="75"/>
      <c r="D331" s="74"/>
      <c r="E331" s="76"/>
      <c r="F331" s="76"/>
      <c r="G331" s="75"/>
      <c r="H331" s="75"/>
      <c r="I331" s="74"/>
      <c r="J331" s="75"/>
      <c r="K331" s="75"/>
      <c r="L331" s="75"/>
    </row>
    <row r="332" spans="2:12">
      <c r="B332" s="74"/>
      <c r="C332" s="75"/>
      <c r="D332" s="74"/>
      <c r="E332" s="76"/>
      <c r="F332" s="76"/>
      <c r="G332" s="75"/>
      <c r="H332" s="75"/>
      <c r="I332" s="74"/>
      <c r="J332" s="75"/>
      <c r="K332" s="75"/>
      <c r="L332" s="75"/>
    </row>
    <row r="333" spans="2:12">
      <c r="B333" s="74"/>
      <c r="C333" s="75"/>
      <c r="D333" s="74"/>
      <c r="E333" s="76"/>
      <c r="F333" s="76"/>
      <c r="G333" s="75"/>
      <c r="H333" s="75"/>
      <c r="I333" s="74"/>
      <c r="J333" s="75"/>
      <c r="K333" s="75"/>
      <c r="L333" s="75"/>
    </row>
    <row r="334" spans="2:12">
      <c r="B334" s="74"/>
      <c r="C334" s="75"/>
      <c r="D334" s="74"/>
      <c r="E334" s="76"/>
      <c r="F334" s="76"/>
      <c r="G334" s="75"/>
      <c r="H334" s="75"/>
      <c r="I334" s="74"/>
      <c r="J334" s="75"/>
      <c r="K334" s="75"/>
      <c r="L334" s="75"/>
    </row>
    <row r="335" spans="2:12">
      <c r="B335" s="74"/>
      <c r="C335" s="75"/>
      <c r="D335" s="74"/>
      <c r="E335" s="76"/>
      <c r="F335" s="76"/>
      <c r="G335" s="75"/>
      <c r="H335" s="75"/>
      <c r="I335" s="74"/>
      <c r="J335" s="75"/>
      <c r="K335" s="75"/>
      <c r="L335" s="75"/>
    </row>
    <row r="336" spans="2:12">
      <c r="B336" s="74"/>
      <c r="C336" s="75"/>
      <c r="D336" s="74"/>
      <c r="E336" s="76"/>
      <c r="F336" s="76"/>
      <c r="G336" s="75"/>
      <c r="H336" s="75"/>
      <c r="I336" s="74"/>
      <c r="J336" s="75"/>
      <c r="K336" s="75"/>
      <c r="L336" s="75"/>
    </row>
    <row r="337" spans="2:12">
      <c r="B337" s="74"/>
      <c r="C337" s="75"/>
      <c r="D337" s="74"/>
      <c r="E337" s="76"/>
      <c r="F337" s="76"/>
      <c r="G337" s="75"/>
      <c r="H337" s="75"/>
      <c r="I337" s="74"/>
      <c r="J337" s="75"/>
      <c r="K337" s="75"/>
      <c r="L337" s="75"/>
    </row>
    <row r="338" spans="2:12">
      <c r="B338" s="74"/>
      <c r="C338" s="75"/>
      <c r="D338" s="74"/>
      <c r="E338" s="76"/>
      <c r="F338" s="76"/>
      <c r="G338" s="75"/>
      <c r="H338" s="75"/>
      <c r="I338" s="74"/>
      <c r="J338" s="75"/>
      <c r="K338" s="75"/>
      <c r="L338" s="75"/>
    </row>
    <row r="339" spans="2:12">
      <c r="B339" s="74"/>
      <c r="C339" s="75"/>
      <c r="D339" s="74"/>
      <c r="E339" s="76"/>
      <c r="F339" s="76"/>
      <c r="G339" s="75"/>
      <c r="H339" s="75"/>
      <c r="I339" s="74"/>
      <c r="J339" s="75"/>
      <c r="K339" s="75"/>
      <c r="L339" s="75"/>
    </row>
    <row r="340" spans="2:12">
      <c r="B340" s="74"/>
      <c r="C340" s="75"/>
      <c r="D340" s="74"/>
      <c r="E340" s="76"/>
      <c r="F340" s="76"/>
      <c r="G340" s="75"/>
      <c r="H340" s="75"/>
      <c r="I340" s="74"/>
      <c r="J340" s="75"/>
      <c r="K340" s="75"/>
      <c r="L340" s="75"/>
    </row>
    <row r="341" spans="2:12">
      <c r="B341" s="74"/>
      <c r="C341" s="75"/>
      <c r="D341" s="74"/>
      <c r="E341" s="76"/>
      <c r="F341" s="76"/>
      <c r="G341" s="75"/>
      <c r="H341" s="75"/>
      <c r="I341" s="74"/>
      <c r="J341" s="75"/>
      <c r="K341" s="75"/>
      <c r="L341" s="75"/>
    </row>
    <row r="342" spans="2:12">
      <c r="B342" s="74"/>
      <c r="C342" s="75"/>
      <c r="D342" s="74"/>
      <c r="E342" s="76"/>
      <c r="F342" s="76"/>
      <c r="G342" s="75"/>
      <c r="H342" s="75"/>
      <c r="I342" s="74"/>
      <c r="J342" s="75"/>
      <c r="K342" s="75"/>
      <c r="L342" s="75"/>
    </row>
    <row r="343" spans="2:12">
      <c r="B343" s="74"/>
      <c r="C343" s="75"/>
      <c r="D343" s="74"/>
      <c r="E343" s="76"/>
      <c r="F343" s="76"/>
      <c r="G343" s="75"/>
      <c r="H343" s="75"/>
      <c r="I343" s="74"/>
      <c r="J343" s="75"/>
      <c r="K343" s="75"/>
      <c r="L343" s="75"/>
    </row>
    <row r="344" spans="2:12">
      <c r="B344" s="74"/>
      <c r="C344" s="75"/>
      <c r="D344" s="74"/>
      <c r="E344" s="76"/>
      <c r="F344" s="76"/>
      <c r="G344" s="75"/>
      <c r="H344" s="75"/>
      <c r="I344" s="74"/>
      <c r="J344" s="75"/>
      <c r="K344" s="75"/>
      <c r="L344" s="75"/>
    </row>
    <row r="345" spans="2:12">
      <c r="B345" s="74"/>
      <c r="C345" s="75"/>
      <c r="D345" s="74"/>
      <c r="E345" s="76"/>
      <c r="F345" s="76"/>
      <c r="G345" s="75"/>
      <c r="H345" s="75"/>
      <c r="I345" s="74"/>
      <c r="J345" s="75"/>
      <c r="K345" s="75"/>
      <c r="L345" s="75"/>
    </row>
    <row r="346" spans="2:12">
      <c r="B346" s="74"/>
      <c r="C346" s="75"/>
      <c r="D346" s="74"/>
      <c r="E346" s="76"/>
      <c r="F346" s="76"/>
      <c r="G346" s="75"/>
      <c r="H346" s="75"/>
      <c r="I346" s="74"/>
      <c r="J346" s="75"/>
      <c r="K346" s="75"/>
      <c r="L346" s="75"/>
    </row>
    <row r="347" spans="2:12">
      <c r="B347" s="74"/>
      <c r="C347" s="75"/>
      <c r="D347" s="74"/>
      <c r="E347" s="76"/>
      <c r="F347" s="76"/>
      <c r="G347" s="75"/>
      <c r="H347" s="75"/>
      <c r="I347" s="74"/>
      <c r="J347" s="75"/>
      <c r="K347" s="75"/>
      <c r="L347" s="75"/>
    </row>
    <row r="348" spans="2:12">
      <c r="B348" s="74"/>
      <c r="C348" s="75"/>
      <c r="D348" s="74"/>
      <c r="E348" s="76"/>
      <c r="F348" s="76"/>
      <c r="G348" s="75"/>
      <c r="H348" s="75"/>
      <c r="I348" s="74"/>
      <c r="J348" s="75"/>
      <c r="K348" s="75"/>
      <c r="L348" s="75"/>
    </row>
    <row r="349" spans="2:12">
      <c r="B349" s="74"/>
      <c r="C349" s="75"/>
      <c r="D349" s="74"/>
      <c r="E349" s="76"/>
      <c r="F349" s="76"/>
      <c r="G349" s="75"/>
      <c r="H349" s="75"/>
      <c r="I349" s="74"/>
      <c r="J349" s="75"/>
      <c r="K349" s="75"/>
      <c r="L349" s="75"/>
    </row>
    <row r="350" spans="2:12">
      <c r="B350" s="74"/>
      <c r="C350" s="75"/>
      <c r="D350" s="74"/>
      <c r="E350" s="76"/>
      <c r="F350" s="76"/>
      <c r="G350" s="75"/>
      <c r="H350" s="75"/>
      <c r="I350" s="74"/>
      <c r="J350" s="75"/>
      <c r="K350" s="75"/>
      <c r="L350" s="75"/>
    </row>
    <row r="351" spans="2:12">
      <c r="B351" s="74"/>
      <c r="C351" s="75"/>
      <c r="D351" s="74"/>
      <c r="E351" s="76"/>
      <c r="F351" s="76"/>
      <c r="G351" s="75"/>
      <c r="H351" s="75"/>
      <c r="I351" s="74"/>
      <c r="J351" s="75"/>
      <c r="K351" s="75"/>
      <c r="L351" s="75"/>
    </row>
    <row r="352" spans="2:12">
      <c r="B352" s="74"/>
      <c r="C352" s="75"/>
      <c r="D352" s="74"/>
      <c r="E352" s="76"/>
      <c r="F352" s="76"/>
      <c r="G352" s="75"/>
      <c r="H352" s="75"/>
      <c r="I352" s="74"/>
      <c r="J352" s="75"/>
      <c r="K352" s="75"/>
      <c r="L352" s="75"/>
    </row>
    <row r="353" spans="2:12">
      <c r="B353" s="74"/>
      <c r="C353" s="75"/>
      <c r="D353" s="74"/>
      <c r="E353" s="76"/>
      <c r="F353" s="76"/>
      <c r="G353" s="75"/>
      <c r="H353" s="75"/>
      <c r="I353" s="74"/>
      <c r="J353" s="75"/>
      <c r="K353" s="75"/>
      <c r="L353" s="75"/>
    </row>
    <row r="354" spans="2:12">
      <c r="B354" s="74"/>
      <c r="C354" s="75"/>
      <c r="D354" s="74"/>
      <c r="E354" s="76"/>
      <c r="F354" s="76"/>
      <c r="G354" s="75"/>
      <c r="H354" s="75"/>
      <c r="I354" s="74"/>
      <c r="J354" s="75"/>
      <c r="K354" s="75"/>
      <c r="L354" s="75"/>
    </row>
    <row r="355" spans="2:12">
      <c r="B355" s="74"/>
      <c r="C355" s="75"/>
      <c r="D355" s="74"/>
      <c r="E355" s="76"/>
      <c r="F355" s="76"/>
      <c r="G355" s="75"/>
      <c r="H355" s="75"/>
      <c r="I355" s="74"/>
      <c r="J355" s="75"/>
      <c r="K355" s="75"/>
      <c r="L355" s="75"/>
    </row>
    <row r="356" spans="2:12">
      <c r="B356" s="74"/>
      <c r="C356" s="75"/>
      <c r="D356" s="74"/>
      <c r="E356" s="76"/>
      <c r="F356" s="76"/>
      <c r="G356" s="75"/>
      <c r="H356" s="75"/>
      <c r="I356" s="74"/>
      <c r="J356" s="75"/>
      <c r="K356" s="75"/>
      <c r="L356" s="75"/>
    </row>
    <row r="357" spans="2:12">
      <c r="B357" s="74"/>
      <c r="C357" s="75"/>
      <c r="D357" s="74"/>
      <c r="E357" s="76"/>
      <c r="F357" s="76"/>
      <c r="G357" s="75"/>
      <c r="H357" s="75"/>
      <c r="I357" s="74"/>
      <c r="J357" s="75"/>
      <c r="K357" s="75"/>
      <c r="L357" s="75"/>
    </row>
    <row r="358" spans="2:12">
      <c r="B358" s="74"/>
      <c r="C358" s="75"/>
      <c r="D358" s="74"/>
      <c r="E358" s="76"/>
      <c r="F358" s="76"/>
      <c r="G358" s="75"/>
      <c r="H358" s="75"/>
      <c r="I358" s="74"/>
      <c r="J358" s="75"/>
      <c r="K358" s="75"/>
      <c r="L358" s="75"/>
    </row>
    <row r="359" spans="2:12">
      <c r="B359" s="74"/>
      <c r="C359" s="75"/>
      <c r="D359" s="74"/>
      <c r="E359" s="76"/>
      <c r="F359" s="76"/>
      <c r="G359" s="75"/>
      <c r="H359" s="75"/>
      <c r="I359" s="74"/>
      <c r="J359" s="75"/>
      <c r="K359" s="75"/>
      <c r="L359" s="75"/>
    </row>
    <row r="360" spans="2:12">
      <c r="B360" s="74"/>
      <c r="C360" s="75"/>
      <c r="D360" s="74"/>
      <c r="E360" s="76"/>
      <c r="F360" s="76"/>
      <c r="G360" s="75"/>
      <c r="H360" s="75"/>
      <c r="I360" s="74"/>
      <c r="J360" s="75"/>
      <c r="K360" s="75"/>
      <c r="L360" s="75"/>
    </row>
    <row r="361" spans="2:12">
      <c r="B361" s="74"/>
      <c r="C361" s="75"/>
      <c r="D361" s="74"/>
      <c r="E361" s="76"/>
      <c r="F361" s="76"/>
      <c r="G361" s="75"/>
      <c r="H361" s="75"/>
      <c r="I361" s="74"/>
      <c r="J361" s="75"/>
      <c r="K361" s="75"/>
      <c r="L361" s="75"/>
    </row>
    <row r="362" spans="2:12">
      <c r="B362" s="74"/>
      <c r="C362" s="75"/>
      <c r="D362" s="74"/>
      <c r="E362" s="76"/>
      <c r="F362" s="76"/>
      <c r="G362" s="75"/>
      <c r="H362" s="75"/>
      <c r="I362" s="74"/>
      <c r="J362" s="75"/>
      <c r="K362" s="75"/>
      <c r="L362" s="75"/>
    </row>
    <row r="363" spans="2:12">
      <c r="B363" s="74"/>
      <c r="C363" s="75"/>
      <c r="D363" s="74"/>
      <c r="E363" s="76"/>
      <c r="F363" s="76"/>
      <c r="G363" s="75"/>
      <c r="H363" s="75"/>
      <c r="I363" s="74"/>
      <c r="J363" s="75"/>
      <c r="K363" s="75"/>
      <c r="L363" s="75"/>
    </row>
    <row r="364" spans="2:12">
      <c r="B364" s="74"/>
      <c r="C364" s="75"/>
      <c r="D364" s="74"/>
      <c r="E364" s="76"/>
      <c r="F364" s="76"/>
      <c r="G364" s="75"/>
      <c r="H364" s="75"/>
      <c r="I364" s="74"/>
      <c r="J364" s="75"/>
      <c r="K364" s="75"/>
      <c r="L364" s="75"/>
    </row>
    <row r="365" spans="2:12">
      <c r="B365" s="74"/>
      <c r="C365" s="75"/>
      <c r="D365" s="74"/>
      <c r="E365" s="76"/>
      <c r="F365" s="76"/>
      <c r="G365" s="75"/>
      <c r="H365" s="75"/>
      <c r="I365" s="74"/>
      <c r="J365" s="75"/>
      <c r="K365" s="75"/>
      <c r="L365" s="75"/>
    </row>
    <row r="366" spans="2:12">
      <c r="B366" s="74"/>
      <c r="C366" s="75"/>
      <c r="D366" s="74"/>
      <c r="E366" s="76"/>
      <c r="F366" s="76"/>
      <c r="G366" s="75"/>
      <c r="H366" s="75"/>
      <c r="I366" s="74"/>
      <c r="J366" s="75"/>
      <c r="K366" s="75"/>
      <c r="L366" s="75"/>
    </row>
    <row r="367" spans="2:12">
      <c r="B367" s="74"/>
      <c r="C367" s="75"/>
      <c r="D367" s="74"/>
      <c r="E367" s="76"/>
      <c r="F367" s="76"/>
      <c r="G367" s="75"/>
      <c r="H367" s="75"/>
      <c r="I367" s="74"/>
      <c r="J367" s="75"/>
      <c r="K367" s="75"/>
      <c r="L367" s="75"/>
    </row>
    <row r="368" spans="2:12">
      <c r="B368" s="74"/>
      <c r="C368" s="75"/>
      <c r="D368" s="74"/>
      <c r="E368" s="76"/>
      <c r="F368" s="76"/>
      <c r="G368" s="75"/>
      <c r="H368" s="75"/>
      <c r="I368" s="74"/>
      <c r="J368" s="75"/>
      <c r="K368" s="75"/>
      <c r="L368" s="75"/>
    </row>
    <row r="369" spans="2:12">
      <c r="B369" s="74"/>
      <c r="C369" s="75"/>
      <c r="D369" s="74"/>
      <c r="E369" s="76"/>
      <c r="F369" s="76"/>
      <c r="G369" s="75"/>
      <c r="H369" s="75"/>
      <c r="I369" s="74"/>
      <c r="J369" s="75"/>
      <c r="K369" s="75"/>
      <c r="L369" s="75"/>
    </row>
    <row r="370" spans="2:12">
      <c r="B370" s="74"/>
      <c r="C370" s="75"/>
      <c r="D370" s="74"/>
      <c r="E370" s="76"/>
      <c r="F370" s="76"/>
      <c r="G370" s="75"/>
      <c r="H370" s="75"/>
      <c r="I370" s="74"/>
      <c r="J370" s="75"/>
      <c r="K370" s="75"/>
      <c r="L370" s="75"/>
    </row>
    <row r="371" spans="2:12">
      <c r="B371" s="74"/>
      <c r="C371" s="75"/>
      <c r="D371" s="74"/>
      <c r="E371" s="76"/>
      <c r="F371" s="76"/>
      <c r="G371" s="75"/>
      <c r="H371" s="75"/>
      <c r="I371" s="74"/>
      <c r="J371" s="75"/>
      <c r="K371" s="75"/>
      <c r="L371" s="75"/>
    </row>
    <row r="372" spans="2:12">
      <c r="B372" s="74"/>
      <c r="C372" s="75"/>
      <c r="D372" s="74"/>
      <c r="E372" s="76"/>
      <c r="F372" s="76"/>
      <c r="G372" s="75"/>
      <c r="H372" s="75"/>
      <c r="I372" s="74"/>
      <c r="J372" s="75"/>
      <c r="K372" s="75"/>
      <c r="L372" s="75"/>
    </row>
    <row r="373" spans="2:12">
      <c r="B373" s="74"/>
      <c r="C373" s="75"/>
      <c r="D373" s="74"/>
      <c r="E373" s="76"/>
      <c r="F373" s="76"/>
      <c r="G373" s="75"/>
      <c r="H373" s="75"/>
      <c r="I373" s="74"/>
      <c r="J373" s="75"/>
      <c r="K373" s="75"/>
      <c r="L373" s="75"/>
    </row>
    <row r="374" spans="2:12">
      <c r="B374" s="74"/>
      <c r="C374" s="75"/>
      <c r="D374" s="74"/>
      <c r="E374" s="76"/>
      <c r="F374" s="76"/>
      <c r="G374" s="75"/>
      <c r="H374" s="75"/>
      <c r="I374" s="74"/>
      <c r="J374" s="75"/>
      <c r="K374" s="75"/>
      <c r="L374" s="75"/>
    </row>
    <row r="375" spans="2:12">
      <c r="B375" s="74"/>
      <c r="C375" s="75"/>
      <c r="D375" s="74"/>
      <c r="E375" s="76"/>
      <c r="F375" s="76"/>
      <c r="G375" s="75"/>
      <c r="H375" s="75"/>
      <c r="I375" s="74"/>
      <c r="J375" s="75"/>
      <c r="K375" s="75"/>
      <c r="L375" s="75"/>
    </row>
    <row r="376" spans="2:12">
      <c r="B376" s="74"/>
      <c r="C376" s="75"/>
      <c r="D376" s="74"/>
      <c r="E376" s="76"/>
      <c r="F376" s="76"/>
      <c r="G376" s="75"/>
      <c r="H376" s="75"/>
      <c r="I376" s="74"/>
      <c r="J376" s="75"/>
      <c r="K376" s="75"/>
      <c r="L376" s="75"/>
    </row>
    <row r="377" spans="2:12">
      <c r="B377" s="74"/>
      <c r="C377" s="75"/>
      <c r="D377" s="74"/>
      <c r="E377" s="76"/>
      <c r="F377" s="76"/>
      <c r="G377" s="75"/>
      <c r="H377" s="75"/>
      <c r="I377" s="74"/>
      <c r="J377" s="75"/>
      <c r="K377" s="75"/>
      <c r="L377" s="75"/>
    </row>
    <row r="378" spans="2:12">
      <c r="B378" s="74"/>
      <c r="C378" s="75"/>
      <c r="D378" s="74"/>
      <c r="E378" s="76"/>
      <c r="F378" s="76"/>
      <c r="G378" s="75"/>
      <c r="H378" s="75"/>
      <c r="I378" s="74"/>
      <c r="J378" s="75"/>
      <c r="K378" s="75"/>
      <c r="L378" s="75"/>
    </row>
    <row r="379" spans="2:12">
      <c r="B379" s="74"/>
      <c r="C379" s="75"/>
      <c r="D379" s="74"/>
      <c r="E379" s="76"/>
      <c r="F379" s="76"/>
      <c r="G379" s="75"/>
      <c r="H379" s="75"/>
      <c r="I379" s="74"/>
      <c r="J379" s="75"/>
      <c r="K379" s="75"/>
      <c r="L379" s="75"/>
    </row>
    <row r="380" spans="2:12">
      <c r="B380" s="74"/>
      <c r="C380" s="75"/>
      <c r="D380" s="74"/>
      <c r="E380" s="76"/>
      <c r="F380" s="76"/>
      <c r="G380" s="75"/>
      <c r="H380" s="75"/>
      <c r="I380" s="74"/>
      <c r="J380" s="75"/>
      <c r="K380" s="75"/>
      <c r="L380" s="75"/>
    </row>
    <row r="381" spans="2:12">
      <c r="B381" s="74"/>
      <c r="C381" s="75"/>
      <c r="D381" s="74"/>
      <c r="E381" s="76"/>
      <c r="F381" s="76"/>
      <c r="G381" s="75"/>
      <c r="H381" s="75"/>
      <c r="I381" s="74"/>
      <c r="J381" s="75"/>
      <c r="K381" s="75"/>
      <c r="L381" s="75"/>
    </row>
    <row r="382" spans="2:12">
      <c r="B382" s="74"/>
      <c r="C382" s="75"/>
      <c r="D382" s="74"/>
      <c r="E382" s="76"/>
      <c r="F382" s="76"/>
      <c r="G382" s="75"/>
      <c r="H382" s="75"/>
      <c r="I382" s="74"/>
      <c r="J382" s="75"/>
      <c r="K382" s="75"/>
      <c r="L382" s="75"/>
    </row>
    <row r="383" spans="2:12">
      <c r="B383" s="74"/>
      <c r="C383" s="75"/>
      <c r="D383" s="74"/>
      <c r="E383" s="76"/>
      <c r="F383" s="76"/>
      <c r="G383" s="75"/>
      <c r="H383" s="75"/>
      <c r="I383" s="74"/>
      <c r="J383" s="75"/>
      <c r="K383" s="75"/>
      <c r="L383" s="75"/>
    </row>
    <row r="384" spans="2:12">
      <c r="B384" s="74"/>
      <c r="C384" s="75"/>
      <c r="D384" s="74"/>
      <c r="E384" s="76"/>
      <c r="F384" s="76"/>
      <c r="G384" s="75"/>
      <c r="H384" s="75"/>
      <c r="I384" s="74"/>
      <c r="J384" s="75"/>
      <c r="K384" s="75"/>
      <c r="L384" s="75"/>
    </row>
    <row r="385" spans="2:12">
      <c r="B385" s="74"/>
      <c r="C385" s="75"/>
      <c r="D385" s="74"/>
      <c r="E385" s="76"/>
      <c r="F385" s="76"/>
      <c r="G385" s="75"/>
      <c r="H385" s="75"/>
      <c r="I385" s="74"/>
      <c r="J385" s="75"/>
      <c r="K385" s="75"/>
      <c r="L385" s="75"/>
    </row>
    <row r="386" spans="2:12">
      <c r="B386" s="74"/>
      <c r="C386" s="75"/>
      <c r="D386" s="74"/>
      <c r="E386" s="76"/>
      <c r="F386" s="76"/>
      <c r="G386" s="75"/>
      <c r="H386" s="75"/>
      <c r="I386" s="74"/>
      <c r="J386" s="75"/>
      <c r="K386" s="75"/>
      <c r="L386" s="75"/>
    </row>
    <row r="387" spans="2:12">
      <c r="B387" s="74"/>
      <c r="C387" s="75"/>
      <c r="D387" s="74"/>
      <c r="E387" s="76"/>
      <c r="F387" s="76"/>
      <c r="G387" s="75"/>
      <c r="H387" s="75"/>
      <c r="I387" s="74"/>
      <c r="J387" s="75"/>
      <c r="K387" s="75"/>
      <c r="L387" s="75"/>
    </row>
    <row r="388" spans="2:12">
      <c r="B388" s="74"/>
      <c r="C388" s="75"/>
      <c r="D388" s="74"/>
      <c r="E388" s="76"/>
      <c r="F388" s="76"/>
      <c r="G388" s="75"/>
      <c r="H388" s="75"/>
      <c r="I388" s="74"/>
      <c r="J388" s="75"/>
      <c r="K388" s="75"/>
      <c r="L388" s="75"/>
    </row>
    <row r="389" spans="2:12">
      <c r="B389" s="74"/>
      <c r="C389" s="75"/>
      <c r="D389" s="74"/>
      <c r="E389" s="76"/>
      <c r="F389" s="76"/>
      <c r="G389" s="75"/>
      <c r="H389" s="75"/>
      <c r="I389" s="74"/>
      <c r="J389" s="75"/>
      <c r="K389" s="75"/>
      <c r="L389" s="75"/>
    </row>
    <row r="390" spans="2:12">
      <c r="B390" s="74"/>
      <c r="C390" s="75"/>
      <c r="D390" s="74"/>
      <c r="E390" s="76"/>
      <c r="F390" s="76"/>
      <c r="G390" s="75"/>
      <c r="H390" s="75"/>
      <c r="I390" s="74"/>
      <c r="J390" s="75"/>
      <c r="K390" s="75"/>
      <c r="L390" s="75"/>
    </row>
    <row r="391" spans="2:12">
      <c r="B391" s="74"/>
      <c r="C391" s="75"/>
      <c r="D391" s="74"/>
      <c r="E391" s="76"/>
      <c r="F391" s="76"/>
      <c r="G391" s="75"/>
      <c r="H391" s="75"/>
      <c r="I391" s="74"/>
      <c r="J391" s="75"/>
      <c r="K391" s="75"/>
      <c r="L391" s="75"/>
    </row>
    <row r="392" spans="2:12">
      <c r="B392" s="74"/>
      <c r="C392" s="75"/>
      <c r="D392" s="74"/>
      <c r="E392" s="76"/>
      <c r="F392" s="76"/>
      <c r="G392" s="75"/>
      <c r="H392" s="75"/>
      <c r="I392" s="74"/>
      <c r="J392" s="75"/>
      <c r="K392" s="75"/>
      <c r="L392" s="75"/>
    </row>
    <row r="393" spans="2:12">
      <c r="B393" s="74"/>
      <c r="C393" s="75"/>
      <c r="D393" s="74"/>
      <c r="E393" s="76"/>
      <c r="F393" s="76"/>
      <c r="G393" s="75"/>
      <c r="H393" s="75"/>
      <c r="I393" s="74"/>
      <c r="J393" s="75"/>
      <c r="K393" s="75"/>
      <c r="L393" s="75"/>
    </row>
    <row r="394" spans="2:12">
      <c r="B394" s="74"/>
      <c r="C394" s="75"/>
      <c r="D394" s="74"/>
      <c r="E394" s="76"/>
      <c r="F394" s="76"/>
      <c r="G394" s="75"/>
      <c r="H394" s="75"/>
      <c r="I394" s="74"/>
      <c r="J394" s="75"/>
      <c r="K394" s="75"/>
      <c r="L394" s="75"/>
    </row>
    <row r="395" spans="2:12">
      <c r="B395" s="74"/>
      <c r="C395" s="75"/>
      <c r="D395" s="74"/>
      <c r="E395" s="76"/>
      <c r="F395" s="76"/>
      <c r="G395" s="75"/>
      <c r="H395" s="75"/>
      <c r="I395" s="74"/>
      <c r="J395" s="75"/>
      <c r="K395" s="75"/>
      <c r="L395" s="75"/>
    </row>
    <row r="396" spans="2:12">
      <c r="B396" s="74"/>
      <c r="C396" s="75"/>
      <c r="D396" s="74"/>
      <c r="E396" s="76"/>
      <c r="F396" s="76"/>
      <c r="G396" s="75"/>
      <c r="H396" s="75"/>
      <c r="I396" s="74"/>
      <c r="J396" s="75"/>
      <c r="K396" s="75"/>
      <c r="L396" s="75"/>
    </row>
    <row r="397" spans="2:12">
      <c r="B397" s="74"/>
      <c r="C397" s="75"/>
      <c r="D397" s="74"/>
      <c r="E397" s="76"/>
      <c r="F397" s="76"/>
      <c r="G397" s="75"/>
      <c r="H397" s="75"/>
      <c r="I397" s="74"/>
      <c r="J397" s="75"/>
      <c r="K397" s="75"/>
      <c r="L397" s="75"/>
    </row>
    <row r="398" spans="2:12">
      <c r="B398" s="74"/>
      <c r="C398" s="75"/>
      <c r="D398" s="74"/>
      <c r="E398" s="76"/>
      <c r="F398" s="76"/>
      <c r="G398" s="75"/>
      <c r="H398" s="75"/>
      <c r="I398" s="74"/>
      <c r="J398" s="75"/>
      <c r="K398" s="75"/>
      <c r="L398" s="75"/>
    </row>
    <row r="399" spans="2:12">
      <c r="B399" s="74"/>
      <c r="C399" s="75"/>
      <c r="D399" s="74"/>
      <c r="E399" s="76"/>
      <c r="F399" s="76"/>
      <c r="G399" s="75"/>
      <c r="H399" s="75"/>
      <c r="I399" s="74"/>
      <c r="J399" s="75"/>
      <c r="K399" s="75"/>
      <c r="L399" s="75"/>
    </row>
    <row r="400" spans="2:12">
      <c r="B400" s="74"/>
      <c r="C400" s="75"/>
      <c r="D400" s="74"/>
      <c r="E400" s="76"/>
      <c r="F400" s="76"/>
      <c r="G400" s="75"/>
      <c r="H400" s="75"/>
      <c r="I400" s="74"/>
      <c r="J400" s="75"/>
      <c r="K400" s="75"/>
      <c r="L400" s="75"/>
    </row>
    <row r="401" spans="2:12">
      <c r="B401" s="74"/>
      <c r="C401" s="75"/>
      <c r="D401" s="74"/>
      <c r="E401" s="76"/>
      <c r="F401" s="76"/>
      <c r="G401" s="75"/>
      <c r="H401" s="75"/>
      <c r="I401" s="74"/>
      <c r="J401" s="75"/>
      <c r="K401" s="75"/>
      <c r="L401" s="75"/>
    </row>
    <row r="402" spans="2:12">
      <c r="B402" s="74"/>
      <c r="C402" s="75"/>
      <c r="D402" s="74"/>
      <c r="E402" s="76"/>
      <c r="F402" s="76"/>
      <c r="G402" s="75"/>
      <c r="H402" s="75"/>
      <c r="I402" s="74"/>
      <c r="J402" s="75"/>
      <c r="K402" s="75"/>
      <c r="L402" s="75"/>
    </row>
    <row r="403" spans="2:12">
      <c r="B403" s="74"/>
      <c r="C403" s="75"/>
      <c r="D403" s="74"/>
      <c r="E403" s="76"/>
      <c r="F403" s="76"/>
      <c r="G403" s="75"/>
      <c r="H403" s="75"/>
      <c r="I403" s="74"/>
      <c r="J403" s="75"/>
      <c r="K403" s="75"/>
      <c r="L403" s="75"/>
    </row>
    <row r="404" spans="2:12">
      <c r="B404" s="74"/>
      <c r="C404" s="75"/>
      <c r="D404" s="74"/>
      <c r="E404" s="76"/>
      <c r="F404" s="76"/>
      <c r="G404" s="75"/>
      <c r="H404" s="75"/>
      <c r="I404" s="74"/>
      <c r="J404" s="75"/>
      <c r="K404" s="75"/>
      <c r="L404" s="75"/>
    </row>
    <row r="405" spans="2:12">
      <c r="B405" s="74"/>
      <c r="C405" s="75"/>
      <c r="D405" s="74"/>
      <c r="E405" s="76"/>
      <c r="F405" s="76"/>
      <c r="G405" s="75"/>
      <c r="H405" s="75"/>
      <c r="I405" s="74"/>
      <c r="J405" s="75"/>
      <c r="K405" s="75"/>
      <c r="L405" s="75"/>
    </row>
    <row r="406" spans="2:12">
      <c r="B406" s="74"/>
      <c r="C406" s="75"/>
      <c r="D406" s="74"/>
      <c r="E406" s="76"/>
      <c r="F406" s="76"/>
      <c r="G406" s="75"/>
      <c r="H406" s="75"/>
      <c r="I406" s="74"/>
      <c r="J406" s="75"/>
      <c r="K406" s="75"/>
      <c r="L406" s="75"/>
    </row>
    <row r="407" spans="2:12">
      <c r="B407" s="74"/>
      <c r="C407" s="75"/>
      <c r="D407" s="74"/>
      <c r="E407" s="76"/>
      <c r="F407" s="76"/>
      <c r="G407" s="75"/>
      <c r="H407" s="75"/>
      <c r="I407" s="74"/>
      <c r="J407" s="75"/>
      <c r="K407" s="75"/>
      <c r="L407" s="75"/>
    </row>
    <row r="408" spans="2:12">
      <c r="B408" s="74"/>
      <c r="C408" s="75"/>
      <c r="D408" s="74"/>
      <c r="E408" s="76"/>
      <c r="F408" s="76"/>
      <c r="G408" s="75"/>
      <c r="H408" s="75"/>
      <c r="I408" s="74"/>
      <c r="J408" s="75"/>
      <c r="K408" s="75"/>
      <c r="L408" s="75"/>
    </row>
    <row r="409" spans="2:12">
      <c r="B409" s="74"/>
      <c r="C409" s="75"/>
      <c r="D409" s="74"/>
      <c r="E409" s="76"/>
      <c r="F409" s="76"/>
      <c r="G409" s="75"/>
      <c r="H409" s="75"/>
      <c r="I409" s="74"/>
      <c r="J409" s="75"/>
      <c r="K409" s="75"/>
      <c r="L409" s="75"/>
    </row>
    <row r="410" spans="2:12">
      <c r="B410" s="74"/>
      <c r="C410" s="75"/>
      <c r="D410" s="74"/>
      <c r="E410" s="76"/>
      <c r="F410" s="76"/>
      <c r="G410" s="75"/>
      <c r="H410" s="75"/>
      <c r="I410" s="74"/>
      <c r="J410" s="75"/>
      <c r="K410" s="75"/>
      <c r="L410" s="75"/>
    </row>
    <row r="411" spans="2:12">
      <c r="B411" s="74"/>
      <c r="C411" s="75"/>
      <c r="D411" s="74"/>
      <c r="E411" s="76"/>
      <c r="F411" s="76"/>
      <c r="G411" s="75"/>
      <c r="H411" s="75"/>
      <c r="I411" s="74"/>
      <c r="J411" s="75"/>
      <c r="K411" s="75"/>
      <c r="L411" s="75"/>
    </row>
    <row r="412" spans="2:12">
      <c r="B412" s="74"/>
      <c r="C412" s="75"/>
      <c r="D412" s="74"/>
      <c r="E412" s="76"/>
      <c r="F412" s="76"/>
      <c r="G412" s="75"/>
      <c r="H412" s="75"/>
      <c r="I412" s="74"/>
      <c r="J412" s="75"/>
      <c r="K412" s="75"/>
      <c r="L412" s="75"/>
    </row>
    <row r="413" spans="2:12">
      <c r="B413" s="74"/>
      <c r="C413" s="75"/>
      <c r="D413" s="74"/>
      <c r="E413" s="76"/>
      <c r="F413" s="76"/>
      <c r="G413" s="75"/>
      <c r="H413" s="75"/>
      <c r="I413" s="74"/>
      <c r="J413" s="75"/>
      <c r="K413" s="75"/>
      <c r="L413" s="75"/>
    </row>
    <row r="414" spans="2:12">
      <c r="B414" s="74"/>
      <c r="C414" s="75"/>
      <c r="D414" s="74"/>
      <c r="E414" s="76"/>
      <c r="F414" s="76"/>
      <c r="G414" s="75"/>
      <c r="H414" s="75"/>
      <c r="I414" s="74"/>
      <c r="J414" s="75"/>
      <c r="K414" s="75"/>
      <c r="L414" s="75"/>
    </row>
    <row r="415" spans="2:12">
      <c r="B415" s="74"/>
      <c r="C415" s="75"/>
      <c r="D415" s="74"/>
      <c r="E415" s="76"/>
      <c r="F415" s="76"/>
      <c r="G415" s="75"/>
      <c r="H415" s="75"/>
      <c r="I415" s="74"/>
      <c r="J415" s="75"/>
      <c r="K415" s="75"/>
      <c r="L415" s="75"/>
    </row>
    <row r="416" spans="2:12">
      <c r="B416" s="74"/>
      <c r="C416" s="75"/>
      <c r="D416" s="74"/>
      <c r="E416" s="76"/>
      <c r="F416" s="76"/>
      <c r="G416" s="75"/>
      <c r="H416" s="75"/>
      <c r="I416" s="74"/>
      <c r="J416" s="75"/>
      <c r="K416" s="75"/>
      <c r="L416" s="75"/>
    </row>
    <row r="417" spans="2:12">
      <c r="B417" s="74"/>
      <c r="C417" s="75"/>
      <c r="D417" s="74"/>
      <c r="E417" s="76"/>
      <c r="F417" s="76"/>
      <c r="G417" s="75"/>
      <c r="H417" s="75"/>
      <c r="I417" s="74"/>
      <c r="J417" s="75"/>
      <c r="K417" s="75"/>
      <c r="L417" s="75"/>
    </row>
    <row r="418" spans="2:12">
      <c r="B418" s="74"/>
      <c r="C418" s="75"/>
      <c r="D418" s="74"/>
      <c r="E418" s="76"/>
      <c r="F418" s="76"/>
      <c r="G418" s="75"/>
      <c r="H418" s="75"/>
      <c r="I418" s="74"/>
      <c r="J418" s="75"/>
      <c r="K418" s="75"/>
      <c r="L418" s="75"/>
    </row>
    <row r="419" spans="2:12">
      <c r="B419" s="74"/>
      <c r="C419" s="75"/>
      <c r="D419" s="74"/>
      <c r="E419" s="76"/>
      <c r="F419" s="76"/>
      <c r="G419" s="75"/>
      <c r="H419" s="75"/>
      <c r="I419" s="74"/>
      <c r="J419" s="75"/>
      <c r="K419" s="75"/>
      <c r="L419" s="75"/>
    </row>
    <row r="420" spans="2:12">
      <c r="B420" s="74"/>
      <c r="C420" s="75"/>
      <c r="D420" s="74"/>
      <c r="E420" s="76"/>
      <c r="F420" s="76"/>
      <c r="G420" s="75"/>
      <c r="H420" s="75"/>
      <c r="I420" s="74"/>
      <c r="J420" s="75"/>
      <c r="K420" s="75"/>
      <c r="L420" s="75"/>
    </row>
    <row r="421" spans="2:12">
      <c r="B421" s="74"/>
      <c r="C421" s="75"/>
      <c r="D421" s="74"/>
      <c r="E421" s="76"/>
      <c r="F421" s="76"/>
      <c r="G421" s="75"/>
      <c r="H421" s="75"/>
      <c r="I421" s="74"/>
      <c r="J421" s="75"/>
      <c r="K421" s="75"/>
      <c r="L421" s="75"/>
    </row>
    <row r="422" spans="2:12">
      <c r="B422" s="74"/>
      <c r="C422" s="75"/>
      <c r="D422" s="74"/>
      <c r="E422" s="76"/>
      <c r="F422" s="76"/>
      <c r="G422" s="75"/>
      <c r="H422" s="75"/>
      <c r="I422" s="74"/>
      <c r="J422" s="75"/>
      <c r="K422" s="75"/>
      <c r="L422" s="75"/>
    </row>
    <row r="423" spans="2:12">
      <c r="B423" s="74"/>
      <c r="C423" s="75"/>
      <c r="D423" s="74"/>
      <c r="E423" s="76"/>
      <c r="F423" s="76"/>
      <c r="G423" s="75"/>
      <c r="H423" s="75"/>
      <c r="I423" s="74"/>
      <c r="J423" s="75"/>
      <c r="K423" s="75"/>
      <c r="L423" s="75"/>
    </row>
    <row r="424" spans="2:12">
      <c r="B424" s="74"/>
      <c r="C424" s="75"/>
      <c r="D424" s="74"/>
      <c r="E424" s="76"/>
      <c r="F424" s="76"/>
      <c r="G424" s="75"/>
      <c r="H424" s="75"/>
      <c r="I424" s="74"/>
      <c r="J424" s="75"/>
      <c r="K424" s="75"/>
      <c r="L424" s="75"/>
    </row>
    <row r="425" spans="2:12">
      <c r="B425" s="74"/>
      <c r="C425" s="75"/>
      <c r="D425" s="74"/>
      <c r="E425" s="76"/>
      <c r="F425" s="76"/>
      <c r="G425" s="75"/>
      <c r="H425" s="75"/>
      <c r="I425" s="74"/>
      <c r="J425" s="75"/>
      <c r="K425" s="75"/>
      <c r="L425" s="75"/>
    </row>
    <row r="426" spans="2:12">
      <c r="B426" s="74"/>
      <c r="C426" s="75"/>
      <c r="D426" s="74"/>
      <c r="E426" s="76"/>
      <c r="F426" s="76"/>
      <c r="G426" s="75"/>
      <c r="H426" s="75"/>
      <c r="I426" s="74"/>
      <c r="J426" s="75"/>
      <c r="K426" s="75"/>
      <c r="L426" s="75"/>
    </row>
    <row r="427" spans="2:12">
      <c r="B427" s="74"/>
      <c r="C427" s="75"/>
      <c r="D427" s="74"/>
      <c r="E427" s="76"/>
      <c r="F427" s="76"/>
      <c r="G427" s="75"/>
      <c r="H427" s="75"/>
      <c r="I427" s="74"/>
      <c r="J427" s="75"/>
      <c r="K427" s="75"/>
      <c r="L427" s="75"/>
    </row>
    <row r="428" spans="2:12">
      <c r="B428" s="74"/>
      <c r="C428" s="75"/>
      <c r="D428" s="74"/>
      <c r="E428" s="76"/>
      <c r="F428" s="76"/>
      <c r="G428" s="75"/>
      <c r="H428" s="75"/>
      <c r="I428" s="74"/>
      <c r="J428" s="75"/>
      <c r="K428" s="75"/>
      <c r="L428" s="75"/>
    </row>
    <row r="429" spans="2:12">
      <c r="B429" s="74"/>
      <c r="C429" s="75"/>
      <c r="D429" s="74"/>
      <c r="E429" s="76"/>
      <c r="F429" s="76"/>
      <c r="G429" s="75"/>
      <c r="H429" s="75"/>
      <c r="I429" s="74"/>
      <c r="J429" s="75"/>
      <c r="K429" s="75"/>
      <c r="L429" s="75"/>
    </row>
    <row r="430" spans="2:12">
      <c r="B430" s="74"/>
      <c r="C430" s="75"/>
      <c r="D430" s="74"/>
      <c r="E430" s="76"/>
      <c r="F430" s="76"/>
      <c r="G430" s="75"/>
      <c r="H430" s="75"/>
      <c r="I430" s="74"/>
      <c r="J430" s="75"/>
      <c r="K430" s="75"/>
      <c r="L430" s="75"/>
    </row>
    <row r="431" spans="2:12">
      <c r="B431" s="74"/>
      <c r="C431" s="75"/>
      <c r="D431" s="74"/>
      <c r="E431" s="76"/>
      <c r="F431" s="76"/>
      <c r="G431" s="75"/>
      <c r="H431" s="75"/>
      <c r="I431" s="74"/>
      <c r="J431" s="75"/>
      <c r="K431" s="75"/>
      <c r="L431" s="75"/>
    </row>
    <row r="432" spans="2:12">
      <c r="B432" s="74"/>
      <c r="C432" s="75"/>
      <c r="D432" s="74"/>
      <c r="E432" s="76"/>
      <c r="F432" s="76"/>
      <c r="G432" s="75"/>
      <c r="H432" s="75"/>
      <c r="I432" s="74"/>
      <c r="J432" s="75"/>
      <c r="K432" s="75"/>
      <c r="L432" s="75"/>
    </row>
    <row r="433" spans="2:12">
      <c r="B433" s="74"/>
      <c r="C433" s="75"/>
      <c r="D433" s="74"/>
      <c r="E433" s="76"/>
      <c r="F433" s="76"/>
      <c r="G433" s="75"/>
      <c r="H433" s="75"/>
      <c r="I433" s="74"/>
      <c r="J433" s="75"/>
      <c r="K433" s="75"/>
      <c r="L433" s="75"/>
    </row>
    <row r="434" spans="2:12">
      <c r="B434" s="74"/>
      <c r="C434" s="75"/>
      <c r="D434" s="74"/>
      <c r="E434" s="76"/>
      <c r="F434" s="76"/>
      <c r="G434" s="75"/>
      <c r="H434" s="75"/>
      <c r="I434" s="74"/>
      <c r="J434" s="75"/>
      <c r="K434" s="75"/>
      <c r="L434" s="75"/>
    </row>
    <row r="435" spans="2:12">
      <c r="B435" s="74"/>
      <c r="C435" s="75"/>
      <c r="D435" s="74"/>
      <c r="E435" s="76"/>
      <c r="F435" s="76"/>
      <c r="G435" s="75"/>
      <c r="H435" s="75"/>
      <c r="I435" s="74"/>
      <c r="J435" s="75"/>
      <c r="K435" s="75"/>
      <c r="L435" s="75"/>
    </row>
    <row r="436" spans="2:12">
      <c r="B436" s="74"/>
      <c r="C436" s="75"/>
      <c r="D436" s="74"/>
      <c r="E436" s="76"/>
      <c r="F436" s="76"/>
      <c r="G436" s="75"/>
      <c r="H436" s="75"/>
      <c r="I436" s="74"/>
      <c r="J436" s="75"/>
      <c r="K436" s="75"/>
      <c r="L436" s="75"/>
    </row>
    <row r="437" spans="2:12">
      <c r="B437" s="74"/>
      <c r="C437" s="75"/>
      <c r="D437" s="74"/>
      <c r="E437" s="76"/>
      <c r="F437" s="76"/>
      <c r="G437" s="75"/>
      <c r="H437" s="75"/>
      <c r="I437" s="74"/>
      <c r="J437" s="75"/>
      <c r="K437" s="75"/>
      <c r="L437" s="75"/>
    </row>
    <row r="438" spans="2:12">
      <c r="B438" s="74"/>
      <c r="C438" s="75"/>
      <c r="D438" s="74"/>
      <c r="E438" s="76"/>
      <c r="F438" s="76"/>
      <c r="G438" s="75"/>
      <c r="H438" s="75"/>
      <c r="I438" s="74"/>
      <c r="J438" s="75"/>
      <c r="K438" s="75"/>
      <c r="L438" s="75"/>
    </row>
    <row r="439" spans="2:12">
      <c r="B439" s="74"/>
      <c r="C439" s="75"/>
      <c r="D439" s="74"/>
      <c r="E439" s="76"/>
      <c r="F439" s="76"/>
      <c r="G439" s="75"/>
      <c r="H439" s="75"/>
      <c r="I439" s="74"/>
      <c r="J439" s="75"/>
      <c r="K439" s="75"/>
      <c r="L439" s="75"/>
    </row>
    <row r="440" spans="2:12">
      <c r="B440" s="74"/>
      <c r="C440" s="75"/>
      <c r="D440" s="74"/>
      <c r="E440" s="76"/>
      <c r="F440" s="76"/>
      <c r="G440" s="75"/>
      <c r="H440" s="75"/>
      <c r="I440" s="74"/>
      <c r="J440" s="75"/>
      <c r="K440" s="75"/>
      <c r="L440" s="75"/>
    </row>
    <row r="441" spans="2:12">
      <c r="B441" s="74"/>
      <c r="C441" s="75"/>
      <c r="D441" s="74"/>
      <c r="E441" s="76"/>
      <c r="F441" s="76"/>
      <c r="G441" s="75"/>
      <c r="H441" s="75"/>
      <c r="I441" s="74"/>
      <c r="J441" s="75"/>
      <c r="K441" s="75"/>
      <c r="L441" s="75"/>
    </row>
    <row r="442" spans="2:12">
      <c r="B442" s="74"/>
      <c r="C442" s="75"/>
      <c r="D442" s="74"/>
      <c r="E442" s="76"/>
      <c r="F442" s="76"/>
      <c r="G442" s="75"/>
      <c r="H442" s="75"/>
      <c r="I442" s="74"/>
      <c r="J442" s="75"/>
      <c r="K442" s="75"/>
      <c r="L442" s="75"/>
    </row>
    <row r="443" spans="2:12">
      <c r="B443" s="74"/>
      <c r="C443" s="75"/>
      <c r="D443" s="74"/>
      <c r="E443" s="76"/>
      <c r="F443" s="76"/>
      <c r="G443" s="75"/>
      <c r="H443" s="75"/>
      <c r="I443" s="74"/>
      <c r="J443" s="75"/>
      <c r="K443" s="75"/>
      <c r="L443" s="75"/>
    </row>
    <row r="444" spans="2:12">
      <c r="B444" s="74"/>
      <c r="C444" s="75"/>
      <c r="D444" s="74"/>
      <c r="E444" s="76"/>
      <c r="F444" s="76"/>
      <c r="G444" s="75"/>
      <c r="H444" s="75"/>
      <c r="I444" s="74"/>
      <c r="J444" s="75"/>
      <c r="K444" s="75"/>
      <c r="L444" s="75"/>
    </row>
    <row r="445" spans="2:12">
      <c r="B445" s="74"/>
      <c r="C445" s="75"/>
      <c r="D445" s="74"/>
      <c r="E445" s="76"/>
      <c r="F445" s="76"/>
      <c r="G445" s="75"/>
      <c r="H445" s="75"/>
      <c r="I445" s="74"/>
      <c r="J445" s="75"/>
      <c r="K445" s="75"/>
      <c r="L445" s="75"/>
    </row>
    <row r="446" spans="2:12">
      <c r="B446" s="74"/>
      <c r="C446" s="75"/>
      <c r="D446" s="74"/>
      <c r="E446" s="76"/>
      <c r="F446" s="76"/>
      <c r="G446" s="75"/>
      <c r="H446" s="75"/>
      <c r="I446" s="74"/>
      <c r="J446" s="75"/>
      <c r="K446" s="75"/>
      <c r="L446" s="75"/>
    </row>
    <row r="447" spans="2:12">
      <c r="B447" s="74"/>
      <c r="C447" s="75"/>
      <c r="D447" s="74"/>
      <c r="E447" s="76"/>
      <c r="F447" s="76"/>
      <c r="G447" s="75"/>
      <c r="H447" s="75"/>
      <c r="I447" s="74"/>
      <c r="J447" s="75"/>
      <c r="K447" s="75"/>
      <c r="L447" s="75"/>
    </row>
    <row r="448" spans="2:12">
      <c r="B448" s="74"/>
      <c r="C448" s="75"/>
      <c r="D448" s="74"/>
      <c r="E448" s="76"/>
      <c r="F448" s="76"/>
      <c r="G448" s="75"/>
      <c r="H448" s="75"/>
      <c r="I448" s="74"/>
      <c r="J448" s="75"/>
      <c r="K448" s="75"/>
      <c r="L448" s="75"/>
    </row>
    <row r="449" spans="2:12">
      <c r="B449" s="74"/>
      <c r="C449" s="75"/>
      <c r="D449" s="74"/>
      <c r="E449" s="76"/>
      <c r="F449" s="76"/>
      <c r="G449" s="75"/>
      <c r="H449" s="75"/>
      <c r="I449" s="74"/>
      <c r="J449" s="75"/>
      <c r="K449" s="75"/>
      <c r="L449" s="75"/>
    </row>
    <row r="450" spans="2:12">
      <c r="B450" s="74"/>
      <c r="C450" s="75"/>
      <c r="D450" s="74"/>
      <c r="E450" s="76"/>
      <c r="F450" s="76"/>
      <c r="G450" s="75"/>
      <c r="H450" s="75"/>
      <c r="I450" s="74"/>
      <c r="J450" s="75"/>
      <c r="K450" s="75"/>
      <c r="L450" s="75"/>
    </row>
    <row r="451" spans="2:12">
      <c r="B451" s="74"/>
      <c r="C451" s="75"/>
      <c r="D451" s="74"/>
      <c r="E451" s="76"/>
      <c r="F451" s="76"/>
      <c r="G451" s="75"/>
      <c r="H451" s="75"/>
      <c r="I451" s="74"/>
      <c r="J451" s="75"/>
      <c r="K451" s="75"/>
      <c r="L451" s="75"/>
    </row>
    <row r="452" spans="2:12">
      <c r="B452" s="74"/>
      <c r="C452" s="75"/>
      <c r="D452" s="74"/>
      <c r="E452" s="76"/>
      <c r="F452" s="76"/>
      <c r="G452" s="75"/>
      <c r="H452" s="75"/>
      <c r="I452" s="74"/>
      <c r="J452" s="75"/>
      <c r="K452" s="75"/>
      <c r="L452" s="75"/>
    </row>
    <row r="453" spans="2:12">
      <c r="B453" s="74"/>
      <c r="C453" s="75"/>
      <c r="D453" s="74"/>
      <c r="E453" s="76"/>
      <c r="F453" s="76"/>
      <c r="G453" s="75"/>
      <c r="H453" s="75"/>
      <c r="I453" s="74"/>
      <c r="J453" s="75"/>
      <c r="K453" s="75"/>
      <c r="L453" s="75"/>
    </row>
    <row r="454" spans="2:12">
      <c r="B454" s="74"/>
      <c r="C454" s="75"/>
      <c r="D454" s="74"/>
      <c r="E454" s="76"/>
      <c r="F454" s="76"/>
      <c r="G454" s="75"/>
      <c r="H454" s="75"/>
      <c r="I454" s="74"/>
      <c r="J454" s="75"/>
      <c r="K454" s="75"/>
      <c r="L454" s="75"/>
    </row>
    <row r="455" spans="2:12">
      <c r="B455" s="74"/>
      <c r="C455" s="75"/>
      <c r="D455" s="74"/>
      <c r="E455" s="76"/>
      <c r="F455" s="76"/>
      <c r="G455" s="75"/>
      <c r="H455" s="75"/>
      <c r="I455" s="74"/>
      <c r="J455" s="75"/>
      <c r="K455" s="75"/>
      <c r="L455" s="75"/>
    </row>
    <row r="456" spans="2:12">
      <c r="B456" s="74"/>
      <c r="C456" s="75"/>
      <c r="D456" s="74"/>
      <c r="E456" s="76"/>
      <c r="F456" s="76"/>
      <c r="G456" s="75"/>
      <c r="H456" s="75"/>
      <c r="I456" s="74"/>
      <c r="J456" s="75"/>
      <c r="K456" s="75"/>
      <c r="L456" s="75"/>
    </row>
    <row r="457" spans="2:12">
      <c r="B457" s="74"/>
      <c r="C457" s="75"/>
      <c r="D457" s="74"/>
      <c r="E457" s="76"/>
      <c r="F457" s="76"/>
      <c r="G457" s="75"/>
      <c r="H457" s="75"/>
      <c r="I457" s="74"/>
      <c r="J457" s="75"/>
      <c r="K457" s="75"/>
      <c r="L457" s="75"/>
    </row>
    <row r="458" spans="2:12">
      <c r="B458" s="74"/>
      <c r="C458" s="75"/>
      <c r="D458" s="74"/>
      <c r="E458" s="76"/>
      <c r="F458" s="76"/>
      <c r="G458" s="75"/>
      <c r="H458" s="75"/>
      <c r="I458" s="74"/>
      <c r="J458" s="75"/>
      <c r="K458" s="75"/>
      <c r="L458" s="75"/>
    </row>
    <row r="459" spans="2:12">
      <c r="B459" s="74"/>
      <c r="C459" s="75"/>
      <c r="D459" s="74"/>
      <c r="E459" s="76"/>
      <c r="F459" s="76"/>
      <c r="G459" s="75"/>
      <c r="H459" s="75"/>
      <c r="I459" s="74"/>
      <c r="J459" s="75"/>
      <c r="K459" s="75"/>
      <c r="L459" s="75"/>
    </row>
    <row r="460" spans="2:12">
      <c r="B460" s="74"/>
      <c r="C460" s="75"/>
      <c r="D460" s="74"/>
      <c r="E460" s="76"/>
      <c r="F460" s="76"/>
      <c r="G460" s="75"/>
      <c r="H460" s="75"/>
      <c r="I460" s="74"/>
      <c r="J460" s="75"/>
      <c r="K460" s="75"/>
      <c r="L460" s="75"/>
    </row>
    <row r="461" spans="2:12">
      <c r="B461" s="74"/>
      <c r="C461" s="75"/>
      <c r="D461" s="74"/>
      <c r="E461" s="76"/>
      <c r="F461" s="76"/>
      <c r="G461" s="75"/>
      <c r="H461" s="75"/>
      <c r="I461" s="74"/>
      <c r="J461" s="75"/>
      <c r="K461" s="75"/>
      <c r="L461" s="75"/>
    </row>
    <row r="462" spans="2:12">
      <c r="B462" s="74"/>
      <c r="C462" s="75"/>
      <c r="D462" s="74"/>
      <c r="E462" s="76"/>
      <c r="F462" s="76"/>
      <c r="G462" s="75"/>
      <c r="H462" s="75"/>
      <c r="I462" s="74"/>
      <c r="J462" s="75"/>
      <c r="K462" s="75"/>
      <c r="L462" s="75"/>
    </row>
    <row r="463" spans="2:12">
      <c r="B463" s="74"/>
      <c r="C463" s="75"/>
      <c r="D463" s="74"/>
      <c r="E463" s="76"/>
      <c r="F463" s="76"/>
      <c r="G463" s="75"/>
      <c r="H463" s="75"/>
      <c r="I463" s="74"/>
      <c r="J463" s="75"/>
      <c r="K463" s="75"/>
      <c r="L463" s="75"/>
    </row>
    <row r="464" spans="2:12">
      <c r="B464" s="74"/>
      <c r="C464" s="75"/>
      <c r="D464" s="74"/>
      <c r="E464" s="76"/>
      <c r="F464" s="76"/>
      <c r="G464" s="75"/>
      <c r="H464" s="75"/>
      <c r="I464" s="74"/>
      <c r="J464" s="75"/>
      <c r="K464" s="75"/>
      <c r="L464" s="75"/>
    </row>
    <row r="465" spans="2:12">
      <c r="B465" s="74"/>
      <c r="C465" s="75"/>
      <c r="D465" s="74"/>
      <c r="E465" s="76"/>
      <c r="F465" s="76"/>
      <c r="G465" s="75"/>
      <c r="H465" s="75"/>
      <c r="I465" s="74"/>
      <c r="J465" s="75"/>
      <c r="K465" s="75"/>
      <c r="L465" s="75"/>
    </row>
    <row r="466" spans="2:12">
      <c r="B466" s="74"/>
      <c r="C466" s="75"/>
      <c r="D466" s="74"/>
      <c r="E466" s="76"/>
      <c r="F466" s="76"/>
      <c r="G466" s="75"/>
      <c r="H466" s="75"/>
      <c r="I466" s="74"/>
      <c r="J466" s="75"/>
      <c r="K466" s="75"/>
      <c r="L466" s="75"/>
    </row>
    <row r="467" spans="2:12">
      <c r="B467" s="74"/>
      <c r="C467" s="75"/>
      <c r="D467" s="74"/>
      <c r="E467" s="76"/>
      <c r="F467" s="76"/>
      <c r="G467" s="75"/>
      <c r="H467" s="75"/>
      <c r="I467" s="74"/>
      <c r="J467" s="75"/>
      <c r="K467" s="75"/>
      <c r="L467" s="75"/>
    </row>
    <row r="468" spans="2:12">
      <c r="B468" s="74"/>
      <c r="C468" s="75"/>
      <c r="D468" s="74"/>
      <c r="E468" s="76"/>
      <c r="F468" s="76"/>
      <c r="G468" s="75"/>
      <c r="H468" s="75"/>
      <c r="I468" s="74"/>
      <c r="J468" s="75"/>
      <c r="K468" s="75"/>
      <c r="L468" s="75"/>
    </row>
    <row r="469" spans="2:12">
      <c r="B469" s="74"/>
      <c r="C469" s="75"/>
      <c r="D469" s="74"/>
      <c r="E469" s="76"/>
      <c r="F469" s="76"/>
      <c r="G469" s="75"/>
      <c r="H469" s="75"/>
      <c r="I469" s="74"/>
      <c r="J469" s="75"/>
      <c r="K469" s="75"/>
      <c r="L469" s="75"/>
    </row>
    <row r="470" spans="2:12">
      <c r="B470" s="74"/>
      <c r="C470" s="75"/>
      <c r="D470" s="74"/>
      <c r="E470" s="76"/>
      <c r="F470" s="76"/>
      <c r="G470" s="75"/>
      <c r="H470" s="75"/>
      <c r="I470" s="74"/>
      <c r="J470" s="75"/>
      <c r="K470" s="75"/>
      <c r="L470" s="75"/>
    </row>
    <row r="471" spans="2:12">
      <c r="B471" s="74"/>
      <c r="C471" s="75"/>
      <c r="D471" s="74"/>
      <c r="E471" s="76"/>
      <c r="F471" s="76"/>
      <c r="G471" s="75"/>
      <c r="H471" s="75"/>
      <c r="I471" s="74"/>
      <c r="J471" s="75"/>
      <c r="K471" s="75"/>
      <c r="L471" s="75"/>
    </row>
    <row r="472" spans="2:12">
      <c r="B472" s="74"/>
      <c r="C472" s="75"/>
      <c r="D472" s="74"/>
      <c r="E472" s="76"/>
      <c r="F472" s="76"/>
      <c r="G472" s="75"/>
      <c r="H472" s="75"/>
      <c r="I472" s="74"/>
      <c r="J472" s="75"/>
      <c r="K472" s="75"/>
      <c r="L472" s="75"/>
    </row>
    <row r="473" spans="2:12">
      <c r="B473" s="74"/>
      <c r="C473" s="75"/>
      <c r="D473" s="74"/>
      <c r="E473" s="76"/>
      <c r="F473" s="76"/>
      <c r="G473" s="75"/>
      <c r="H473" s="75"/>
      <c r="I473" s="74"/>
      <c r="J473" s="75"/>
      <c r="K473" s="75"/>
      <c r="L473" s="75"/>
    </row>
    <row r="474" spans="2:12">
      <c r="B474" s="74"/>
      <c r="C474" s="75"/>
      <c r="D474" s="74"/>
      <c r="E474" s="76"/>
      <c r="F474" s="76"/>
      <c r="G474" s="75"/>
      <c r="H474" s="75"/>
      <c r="I474" s="74"/>
      <c r="J474" s="75"/>
      <c r="K474" s="75"/>
      <c r="L474" s="75"/>
    </row>
    <row r="475" spans="2:12">
      <c r="B475" s="74"/>
      <c r="C475" s="75"/>
      <c r="D475" s="74"/>
      <c r="E475" s="76"/>
      <c r="F475" s="76"/>
      <c r="G475" s="75"/>
      <c r="H475" s="75"/>
      <c r="I475" s="74"/>
      <c r="J475" s="75"/>
      <c r="K475" s="75"/>
      <c r="L475" s="75"/>
    </row>
    <row r="476" spans="2:12">
      <c r="B476" s="74"/>
      <c r="C476" s="75"/>
      <c r="D476" s="74"/>
      <c r="E476" s="76"/>
      <c r="F476" s="76"/>
      <c r="G476" s="75"/>
      <c r="H476" s="75"/>
      <c r="I476" s="74"/>
      <c r="J476" s="75"/>
      <c r="K476" s="75"/>
      <c r="L476" s="75"/>
    </row>
    <row r="477" spans="2:12">
      <c r="B477" s="74"/>
      <c r="C477" s="75"/>
      <c r="D477" s="74"/>
      <c r="E477" s="76"/>
      <c r="F477" s="76"/>
      <c r="G477" s="75"/>
      <c r="H477" s="75"/>
      <c r="I477" s="74"/>
      <c r="J477" s="75"/>
      <c r="K477" s="75"/>
      <c r="L477" s="75"/>
    </row>
    <row r="478" spans="2:12">
      <c r="B478" s="74"/>
      <c r="C478" s="75"/>
      <c r="D478" s="74"/>
      <c r="E478" s="76"/>
      <c r="F478" s="76"/>
      <c r="G478" s="75"/>
      <c r="H478" s="75"/>
      <c r="I478" s="74"/>
      <c r="J478" s="75"/>
      <c r="K478" s="75"/>
      <c r="L478" s="75"/>
    </row>
    <row r="479" spans="2:12">
      <c r="B479" s="74"/>
      <c r="C479" s="75"/>
      <c r="D479" s="74"/>
      <c r="E479" s="76"/>
      <c r="F479" s="76"/>
      <c r="G479" s="75"/>
      <c r="H479" s="75"/>
      <c r="I479" s="74"/>
      <c r="J479" s="75"/>
      <c r="K479" s="75"/>
      <c r="L479" s="75"/>
    </row>
    <row r="480" spans="2:12">
      <c r="B480" s="74"/>
      <c r="C480" s="75"/>
      <c r="D480" s="74"/>
      <c r="E480" s="76"/>
      <c r="F480" s="76"/>
      <c r="G480" s="75"/>
      <c r="H480" s="75"/>
      <c r="I480" s="74"/>
      <c r="J480" s="75"/>
      <c r="K480" s="75"/>
      <c r="L480" s="75"/>
    </row>
    <row r="481" spans="2:12">
      <c r="B481" s="74"/>
      <c r="C481" s="75"/>
      <c r="D481" s="74"/>
      <c r="E481" s="76"/>
      <c r="F481" s="76"/>
      <c r="G481" s="75"/>
      <c r="H481" s="75"/>
      <c r="I481" s="74"/>
      <c r="J481" s="75"/>
      <c r="K481" s="75"/>
      <c r="L481" s="75"/>
    </row>
    <row r="482" spans="2:12">
      <c r="B482" s="74"/>
      <c r="C482" s="75"/>
      <c r="D482" s="74"/>
      <c r="E482" s="76"/>
      <c r="F482" s="76"/>
      <c r="G482" s="75"/>
      <c r="H482" s="75"/>
      <c r="I482" s="74"/>
      <c r="J482" s="75"/>
      <c r="K482" s="75"/>
      <c r="L482" s="75"/>
    </row>
    <row r="483" spans="2:12">
      <c r="B483" s="74"/>
      <c r="C483" s="75"/>
      <c r="D483" s="74"/>
      <c r="E483" s="76"/>
      <c r="F483" s="76"/>
      <c r="G483" s="75"/>
      <c r="H483" s="75"/>
      <c r="I483" s="74"/>
      <c r="J483" s="75"/>
      <c r="K483" s="75"/>
      <c r="L483" s="75"/>
    </row>
    <row r="484" spans="2:12">
      <c r="B484" s="74"/>
      <c r="C484" s="75"/>
      <c r="D484" s="74"/>
      <c r="E484" s="76"/>
      <c r="F484" s="76"/>
      <c r="G484" s="75"/>
      <c r="H484" s="75"/>
      <c r="I484" s="74"/>
      <c r="J484" s="75"/>
      <c r="K484" s="75"/>
      <c r="L484" s="75"/>
    </row>
    <row r="485" spans="2:12">
      <c r="B485" s="74"/>
      <c r="C485" s="75"/>
      <c r="D485" s="74"/>
      <c r="E485" s="76"/>
      <c r="F485" s="76"/>
      <c r="G485" s="75"/>
      <c r="H485" s="75"/>
      <c r="I485" s="74"/>
      <c r="J485" s="75"/>
      <c r="K485" s="75"/>
      <c r="L485" s="75"/>
    </row>
    <row r="486" spans="2:12">
      <c r="B486" s="74"/>
      <c r="C486" s="75"/>
      <c r="D486" s="74"/>
      <c r="E486" s="76"/>
      <c r="F486" s="76"/>
      <c r="G486" s="75"/>
      <c r="H486" s="75"/>
      <c r="I486" s="74"/>
      <c r="J486" s="75"/>
      <c r="K486" s="75"/>
      <c r="L486" s="75"/>
    </row>
    <row r="487" spans="2:12">
      <c r="B487" s="74"/>
      <c r="C487" s="75"/>
      <c r="D487" s="74"/>
      <c r="E487" s="76"/>
      <c r="F487" s="76"/>
      <c r="G487" s="75"/>
      <c r="H487" s="75"/>
      <c r="I487" s="74"/>
      <c r="J487" s="75"/>
      <c r="K487" s="75"/>
      <c r="L487" s="75"/>
    </row>
    <row r="488" spans="2:12">
      <c r="B488" s="74"/>
      <c r="C488" s="75"/>
      <c r="D488" s="74"/>
      <c r="E488" s="76"/>
      <c r="F488" s="76"/>
      <c r="G488" s="75"/>
      <c r="H488" s="75"/>
      <c r="I488" s="74"/>
      <c r="J488" s="75"/>
      <c r="K488" s="75"/>
      <c r="L488" s="75"/>
    </row>
    <row r="489" spans="2:12">
      <c r="B489" s="74"/>
      <c r="C489" s="75"/>
      <c r="D489" s="74"/>
      <c r="E489" s="76"/>
      <c r="F489" s="76"/>
      <c r="G489" s="75"/>
      <c r="H489" s="75"/>
      <c r="I489" s="74"/>
      <c r="J489" s="75"/>
      <c r="K489" s="75"/>
      <c r="L489" s="75"/>
    </row>
    <row r="490" spans="2:12">
      <c r="B490" s="74"/>
      <c r="C490" s="75"/>
      <c r="D490" s="74"/>
      <c r="E490" s="76"/>
      <c r="F490" s="76"/>
      <c r="G490" s="75"/>
      <c r="H490" s="75"/>
      <c r="I490" s="74"/>
      <c r="J490" s="75"/>
      <c r="K490" s="75"/>
      <c r="L490" s="75"/>
    </row>
    <row r="491" spans="2:12">
      <c r="B491" s="74"/>
      <c r="C491" s="75"/>
      <c r="D491" s="74"/>
      <c r="E491" s="76"/>
      <c r="F491" s="76"/>
      <c r="G491" s="75"/>
      <c r="H491" s="75"/>
      <c r="I491" s="74"/>
      <c r="J491" s="75"/>
      <c r="K491" s="75"/>
      <c r="L491" s="75"/>
    </row>
    <row r="492" spans="2:12">
      <c r="B492" s="74"/>
      <c r="C492" s="75"/>
      <c r="D492" s="74"/>
      <c r="E492" s="76"/>
      <c r="F492" s="76"/>
      <c r="G492" s="75"/>
      <c r="H492" s="75"/>
      <c r="I492" s="74"/>
      <c r="J492" s="75"/>
      <c r="K492" s="75"/>
      <c r="L492" s="75"/>
    </row>
    <row r="493" spans="2:12">
      <c r="B493" s="74"/>
      <c r="C493" s="75"/>
      <c r="D493" s="74"/>
      <c r="E493" s="76"/>
      <c r="F493" s="76"/>
      <c r="G493" s="75"/>
      <c r="H493" s="75"/>
      <c r="I493" s="74"/>
      <c r="J493" s="75"/>
      <c r="K493" s="75"/>
      <c r="L493" s="75"/>
    </row>
    <row r="494" spans="2:12">
      <c r="B494" s="74"/>
      <c r="C494" s="75"/>
      <c r="D494" s="74"/>
      <c r="E494" s="76"/>
      <c r="F494" s="76"/>
      <c r="G494" s="75"/>
      <c r="H494" s="75"/>
      <c r="I494" s="74"/>
      <c r="J494" s="75"/>
      <c r="K494" s="75"/>
      <c r="L494" s="75"/>
    </row>
    <row r="495" spans="2:12">
      <c r="B495" s="74"/>
      <c r="C495" s="75"/>
      <c r="D495" s="74"/>
      <c r="E495" s="76"/>
      <c r="F495" s="76"/>
      <c r="G495" s="75"/>
      <c r="H495" s="75"/>
      <c r="I495" s="74"/>
      <c r="J495" s="75"/>
      <c r="K495" s="75"/>
      <c r="L495" s="75"/>
    </row>
    <row r="496" spans="2:12">
      <c r="B496" s="74"/>
      <c r="C496" s="75"/>
      <c r="D496" s="74"/>
      <c r="E496" s="76"/>
      <c r="F496" s="76"/>
      <c r="G496" s="75"/>
      <c r="H496" s="75"/>
      <c r="I496" s="74"/>
      <c r="J496" s="75"/>
      <c r="K496" s="75"/>
      <c r="L496" s="75"/>
    </row>
    <row r="497" spans="2:12">
      <c r="B497" s="74"/>
      <c r="C497" s="75"/>
      <c r="D497" s="74"/>
      <c r="E497" s="76"/>
      <c r="F497" s="76"/>
      <c r="G497" s="75"/>
      <c r="H497" s="75"/>
      <c r="I497" s="74"/>
      <c r="J497" s="75"/>
      <c r="K497" s="75"/>
      <c r="L497" s="75"/>
    </row>
    <row r="498" spans="2:12">
      <c r="B498" s="74"/>
      <c r="C498" s="75"/>
      <c r="D498" s="74"/>
      <c r="E498" s="76"/>
      <c r="F498" s="76"/>
      <c r="G498" s="75"/>
      <c r="H498" s="75"/>
      <c r="I498" s="74"/>
      <c r="J498" s="75"/>
      <c r="K498" s="75"/>
      <c r="L498" s="75"/>
    </row>
    <row r="499" spans="2:12">
      <c r="B499" s="74"/>
      <c r="C499" s="75"/>
      <c r="D499" s="74"/>
      <c r="E499" s="76"/>
      <c r="F499" s="76"/>
      <c r="G499" s="75"/>
      <c r="H499" s="75"/>
      <c r="I499" s="74"/>
      <c r="J499" s="75"/>
      <c r="K499" s="75"/>
      <c r="L499" s="75"/>
    </row>
    <row r="500" spans="2:12">
      <c r="B500" s="74"/>
      <c r="C500" s="75"/>
      <c r="D500" s="74"/>
      <c r="E500" s="76"/>
      <c r="F500" s="76"/>
      <c r="G500" s="75"/>
      <c r="H500" s="75"/>
      <c r="I500" s="74"/>
      <c r="J500" s="75"/>
      <c r="K500" s="75"/>
      <c r="L500" s="75"/>
    </row>
    <row r="501" spans="2:12">
      <c r="B501" s="74"/>
      <c r="C501" s="75"/>
      <c r="D501" s="74"/>
      <c r="E501" s="76"/>
      <c r="F501" s="76"/>
      <c r="G501" s="75"/>
      <c r="H501" s="75"/>
      <c r="I501" s="74"/>
      <c r="J501" s="75"/>
      <c r="K501" s="75"/>
      <c r="L501" s="75"/>
    </row>
    <row r="502" spans="2:12">
      <c r="B502" s="74"/>
      <c r="C502" s="75"/>
      <c r="D502" s="74"/>
      <c r="E502" s="76"/>
      <c r="F502" s="76"/>
      <c r="G502" s="75"/>
      <c r="H502" s="75"/>
      <c r="I502" s="74"/>
      <c r="J502" s="75"/>
      <c r="K502" s="75"/>
      <c r="L502" s="75"/>
    </row>
    <row r="503" spans="2:12">
      <c r="B503" s="74"/>
      <c r="C503" s="75"/>
      <c r="D503" s="74"/>
      <c r="E503" s="76"/>
      <c r="F503" s="76"/>
      <c r="G503" s="75"/>
      <c r="H503" s="75"/>
      <c r="I503" s="74"/>
      <c r="J503" s="75"/>
      <c r="K503" s="75"/>
      <c r="L503" s="75"/>
    </row>
    <row r="504" spans="2:12">
      <c r="B504" s="74"/>
      <c r="C504" s="75"/>
      <c r="D504" s="74"/>
      <c r="E504" s="76"/>
      <c r="F504" s="76"/>
      <c r="G504" s="75"/>
      <c r="H504" s="75"/>
      <c r="I504" s="74"/>
      <c r="J504" s="75"/>
      <c r="K504" s="75"/>
      <c r="L504" s="75"/>
    </row>
    <row r="505" spans="2:12">
      <c r="B505" s="74"/>
      <c r="C505" s="75"/>
      <c r="D505" s="74"/>
      <c r="E505" s="76"/>
      <c r="F505" s="76"/>
      <c r="G505" s="75"/>
      <c r="H505" s="75"/>
      <c r="I505" s="74"/>
      <c r="J505" s="75"/>
      <c r="K505" s="75"/>
      <c r="L505" s="75"/>
    </row>
    <row r="506" spans="2:12">
      <c r="B506" s="74"/>
      <c r="C506" s="75"/>
      <c r="D506" s="74"/>
      <c r="E506" s="76"/>
      <c r="F506" s="76"/>
      <c r="G506" s="75"/>
      <c r="H506" s="75"/>
      <c r="I506" s="74"/>
      <c r="J506" s="75"/>
      <c r="K506" s="75"/>
      <c r="L506" s="75"/>
    </row>
    <row r="507" spans="2:12">
      <c r="B507" s="74"/>
      <c r="C507" s="75"/>
      <c r="D507" s="74"/>
      <c r="E507" s="76"/>
      <c r="F507" s="76"/>
      <c r="G507" s="75"/>
      <c r="H507" s="75"/>
      <c r="I507" s="74"/>
      <c r="J507" s="75"/>
      <c r="K507" s="75"/>
      <c r="L507" s="75"/>
    </row>
    <row r="508" spans="2:12">
      <c r="B508" s="74"/>
      <c r="C508" s="75"/>
      <c r="D508" s="74"/>
      <c r="E508" s="76"/>
      <c r="F508" s="76"/>
      <c r="G508" s="75"/>
      <c r="H508" s="75"/>
      <c r="I508" s="74"/>
      <c r="J508" s="75"/>
      <c r="K508" s="75"/>
      <c r="L508" s="75"/>
    </row>
    <row r="509" spans="2:12">
      <c r="B509" s="74"/>
      <c r="C509" s="75"/>
      <c r="D509" s="74"/>
      <c r="E509" s="76"/>
      <c r="F509" s="76"/>
      <c r="G509" s="75"/>
      <c r="H509" s="75"/>
      <c r="I509" s="74"/>
      <c r="J509" s="75"/>
      <c r="K509" s="75"/>
      <c r="L509" s="75"/>
    </row>
    <row r="510" spans="2:12">
      <c r="B510" s="74"/>
      <c r="C510" s="75"/>
      <c r="D510" s="74"/>
      <c r="E510" s="76"/>
      <c r="F510" s="76"/>
      <c r="G510" s="75"/>
      <c r="H510" s="75"/>
      <c r="I510" s="74"/>
      <c r="J510" s="75"/>
      <c r="K510" s="75"/>
      <c r="L510" s="75"/>
    </row>
    <row r="511" spans="2:12">
      <c r="B511" s="74"/>
      <c r="C511" s="75"/>
      <c r="D511" s="74"/>
      <c r="E511" s="76"/>
      <c r="F511" s="76"/>
      <c r="G511" s="75"/>
      <c r="H511" s="75"/>
      <c r="I511" s="74"/>
      <c r="J511" s="75"/>
      <c r="K511" s="75"/>
      <c r="L511" s="75"/>
    </row>
    <row r="512" spans="2:12">
      <c r="B512" s="74"/>
      <c r="C512" s="75"/>
      <c r="D512" s="74"/>
      <c r="E512" s="76"/>
      <c r="F512" s="76"/>
      <c r="G512" s="75"/>
      <c r="H512" s="75"/>
      <c r="I512" s="74"/>
      <c r="J512" s="75"/>
      <c r="K512" s="75"/>
      <c r="L512" s="75"/>
    </row>
    <row r="513" spans="2:12">
      <c r="B513" s="74"/>
      <c r="C513" s="75"/>
      <c r="D513" s="74"/>
      <c r="E513" s="76"/>
      <c r="F513" s="76"/>
      <c r="G513" s="75"/>
      <c r="H513" s="75"/>
      <c r="I513" s="74"/>
      <c r="J513" s="75"/>
      <c r="K513" s="75"/>
      <c r="L513" s="75"/>
    </row>
    <row r="514" spans="2:12">
      <c r="B514" s="74"/>
      <c r="C514" s="75"/>
      <c r="D514" s="74"/>
      <c r="E514" s="76"/>
      <c r="F514" s="76"/>
      <c r="G514" s="75"/>
      <c r="H514" s="75"/>
      <c r="I514" s="74"/>
      <c r="J514" s="75"/>
      <c r="K514" s="75"/>
      <c r="L514" s="75"/>
    </row>
    <row r="515" spans="2:12">
      <c r="B515" s="74"/>
      <c r="C515" s="75"/>
      <c r="D515" s="74"/>
      <c r="E515" s="76"/>
      <c r="F515" s="76"/>
      <c r="G515" s="75"/>
      <c r="H515" s="75"/>
      <c r="I515" s="74"/>
      <c r="J515" s="75"/>
      <c r="K515" s="75"/>
      <c r="L515" s="75"/>
    </row>
    <row r="516" spans="2:12">
      <c r="B516" s="74"/>
      <c r="C516" s="75"/>
      <c r="D516" s="74"/>
      <c r="E516" s="76"/>
      <c r="F516" s="76"/>
      <c r="G516" s="75"/>
      <c r="H516" s="75"/>
      <c r="I516" s="74"/>
      <c r="J516" s="75"/>
      <c r="K516" s="75"/>
      <c r="L516" s="75"/>
    </row>
    <row r="517" spans="2:12">
      <c r="B517" s="74"/>
      <c r="C517" s="75"/>
      <c r="D517" s="74"/>
      <c r="E517" s="76"/>
      <c r="F517" s="76"/>
      <c r="G517" s="75"/>
      <c r="H517" s="75"/>
      <c r="I517" s="74"/>
      <c r="J517" s="75"/>
      <c r="K517" s="75"/>
      <c r="L517" s="75"/>
    </row>
    <row r="518" spans="2:12">
      <c r="B518" s="74"/>
      <c r="C518" s="75"/>
      <c r="D518" s="74"/>
      <c r="E518" s="76"/>
      <c r="F518" s="76"/>
      <c r="G518" s="75"/>
      <c r="H518" s="75"/>
      <c r="I518" s="74"/>
      <c r="J518" s="75"/>
      <c r="K518" s="75"/>
      <c r="L518" s="75"/>
    </row>
    <row r="519" spans="2:12">
      <c r="B519" s="74"/>
      <c r="C519" s="75"/>
      <c r="D519" s="74"/>
      <c r="E519" s="76"/>
      <c r="F519" s="76"/>
      <c r="G519" s="75"/>
      <c r="H519" s="75"/>
      <c r="I519" s="74"/>
      <c r="J519" s="75"/>
      <c r="K519" s="75"/>
      <c r="L519" s="75"/>
    </row>
    <row r="520" spans="2:12">
      <c r="B520" s="74"/>
      <c r="C520" s="75"/>
      <c r="D520" s="74"/>
      <c r="E520" s="76"/>
      <c r="F520" s="76"/>
      <c r="G520" s="75"/>
      <c r="H520" s="75"/>
      <c r="I520" s="74"/>
      <c r="J520" s="75"/>
      <c r="K520" s="75"/>
      <c r="L520" s="75"/>
    </row>
    <row r="521" spans="2:12">
      <c r="B521" s="74"/>
      <c r="C521" s="75"/>
      <c r="D521" s="74"/>
      <c r="E521" s="76"/>
      <c r="F521" s="76"/>
      <c r="G521" s="75"/>
      <c r="H521" s="75"/>
      <c r="I521" s="74"/>
      <c r="J521" s="75"/>
      <c r="K521" s="75"/>
      <c r="L521" s="75"/>
    </row>
    <row r="522" spans="2:12">
      <c r="B522" s="74"/>
      <c r="C522" s="75"/>
      <c r="D522" s="74"/>
      <c r="E522" s="76"/>
      <c r="F522" s="76"/>
      <c r="G522" s="75"/>
      <c r="H522" s="75"/>
      <c r="I522" s="74"/>
      <c r="J522" s="75"/>
      <c r="K522" s="75"/>
      <c r="L522" s="75"/>
    </row>
    <row r="523" spans="2:12">
      <c r="B523" s="74"/>
      <c r="C523" s="75"/>
      <c r="D523" s="74"/>
      <c r="E523" s="76"/>
      <c r="F523" s="76"/>
      <c r="G523" s="75"/>
      <c r="H523" s="75"/>
      <c r="I523" s="74"/>
      <c r="J523" s="75"/>
      <c r="K523" s="75"/>
      <c r="L523" s="75"/>
    </row>
    <row r="524" spans="2:12">
      <c r="B524" s="74"/>
      <c r="C524" s="75"/>
      <c r="D524" s="74"/>
      <c r="E524" s="76"/>
      <c r="F524" s="76"/>
      <c r="G524" s="75"/>
      <c r="H524" s="75"/>
      <c r="I524" s="74"/>
      <c r="J524" s="75"/>
      <c r="K524" s="75"/>
      <c r="L524" s="75"/>
    </row>
    <row r="525" spans="2:12">
      <c r="B525" s="74"/>
      <c r="C525" s="75"/>
      <c r="D525" s="74"/>
      <c r="E525" s="76"/>
      <c r="F525" s="76"/>
      <c r="G525" s="75"/>
      <c r="H525" s="75"/>
      <c r="I525" s="74"/>
      <c r="J525" s="75"/>
      <c r="K525" s="75"/>
      <c r="L525" s="75"/>
    </row>
    <row r="526" spans="2:12">
      <c r="B526" s="74"/>
      <c r="C526" s="75"/>
      <c r="D526" s="74"/>
      <c r="E526" s="76"/>
      <c r="F526" s="76"/>
      <c r="G526" s="75"/>
      <c r="H526" s="75"/>
      <c r="I526" s="74"/>
      <c r="J526" s="75"/>
      <c r="K526" s="75"/>
      <c r="L526" s="75"/>
    </row>
    <row r="527" spans="2:12">
      <c r="B527" s="74"/>
      <c r="C527" s="75"/>
      <c r="D527" s="74"/>
      <c r="E527" s="76"/>
      <c r="F527" s="76"/>
      <c r="G527" s="75"/>
      <c r="H527" s="75"/>
      <c r="I527" s="74"/>
      <c r="J527" s="75"/>
      <c r="K527" s="75"/>
      <c r="L527" s="75"/>
    </row>
    <row r="528" spans="2:12">
      <c r="B528" s="74"/>
      <c r="C528" s="75"/>
      <c r="D528" s="74"/>
      <c r="E528" s="76"/>
      <c r="F528" s="76"/>
      <c r="G528" s="75"/>
      <c r="H528" s="75"/>
      <c r="I528" s="74"/>
      <c r="J528" s="75"/>
      <c r="K528" s="75"/>
      <c r="L528" s="75"/>
    </row>
    <row r="529" spans="2:12">
      <c r="B529" s="74"/>
      <c r="C529" s="75"/>
      <c r="D529" s="74"/>
      <c r="E529" s="76"/>
      <c r="F529" s="76"/>
      <c r="G529" s="75"/>
      <c r="H529" s="75"/>
      <c r="I529" s="74"/>
      <c r="J529" s="75"/>
      <c r="K529" s="75"/>
      <c r="L529" s="75"/>
    </row>
    <row r="530" spans="2:12">
      <c r="B530" s="74"/>
      <c r="C530" s="75"/>
      <c r="D530" s="74"/>
      <c r="E530" s="76"/>
      <c r="F530" s="76"/>
      <c r="G530" s="75"/>
      <c r="H530" s="75"/>
      <c r="I530" s="74"/>
      <c r="J530" s="75"/>
      <c r="K530" s="75"/>
      <c r="L530" s="75"/>
    </row>
    <row r="531" spans="2:12">
      <c r="B531" s="74"/>
      <c r="C531" s="75"/>
      <c r="D531" s="74"/>
      <c r="E531" s="76"/>
      <c r="F531" s="76"/>
      <c r="G531" s="75"/>
      <c r="H531" s="75"/>
      <c r="I531" s="74"/>
      <c r="J531" s="75"/>
      <c r="K531" s="75"/>
      <c r="L531" s="75"/>
    </row>
    <row r="532" spans="2:12">
      <c r="B532" s="74"/>
      <c r="C532" s="75"/>
      <c r="D532" s="74"/>
      <c r="E532" s="76"/>
      <c r="F532" s="76"/>
      <c r="G532" s="75"/>
      <c r="H532" s="75"/>
      <c r="I532" s="74"/>
      <c r="J532" s="75"/>
      <c r="K532" s="75"/>
      <c r="L532" s="75"/>
    </row>
    <row r="533" spans="2:12">
      <c r="B533" s="74"/>
      <c r="C533" s="75"/>
      <c r="D533" s="74"/>
      <c r="E533" s="76"/>
      <c r="F533" s="76"/>
      <c r="G533" s="75"/>
      <c r="H533" s="75"/>
      <c r="I533" s="74"/>
      <c r="J533" s="75"/>
      <c r="K533" s="75"/>
      <c r="L533" s="75"/>
    </row>
    <row r="534" spans="2:12">
      <c r="B534" s="74"/>
      <c r="C534" s="75"/>
      <c r="D534" s="74"/>
      <c r="E534" s="76"/>
      <c r="F534" s="76"/>
      <c r="G534" s="75"/>
      <c r="H534" s="75"/>
      <c r="I534" s="74"/>
      <c r="J534" s="75"/>
      <c r="K534" s="75"/>
      <c r="L534" s="75"/>
    </row>
    <row r="535" spans="2:12">
      <c r="B535" s="74"/>
      <c r="C535" s="75"/>
      <c r="D535" s="74"/>
      <c r="E535" s="76"/>
      <c r="F535" s="76"/>
      <c r="G535" s="75"/>
      <c r="H535" s="75"/>
      <c r="I535" s="74"/>
      <c r="J535" s="75"/>
      <c r="K535" s="75"/>
      <c r="L535" s="75"/>
    </row>
    <row r="536" spans="2:12">
      <c r="B536" s="74"/>
      <c r="C536" s="75"/>
      <c r="D536" s="74"/>
      <c r="E536" s="76"/>
      <c r="F536" s="76"/>
      <c r="G536" s="75"/>
      <c r="H536" s="75"/>
      <c r="I536" s="74"/>
      <c r="J536" s="75"/>
      <c r="K536" s="75"/>
      <c r="L536" s="75"/>
    </row>
    <row r="537" spans="2:12">
      <c r="B537" s="74"/>
      <c r="C537" s="75"/>
      <c r="D537" s="74"/>
      <c r="E537" s="76"/>
      <c r="F537" s="76"/>
      <c r="G537" s="75"/>
      <c r="H537" s="75"/>
      <c r="I537" s="74"/>
      <c r="J537" s="75"/>
      <c r="K537" s="75"/>
      <c r="L537" s="75"/>
    </row>
    <row r="538" spans="2:12">
      <c r="B538" s="74"/>
      <c r="C538" s="75"/>
      <c r="D538" s="74"/>
      <c r="E538" s="76"/>
      <c r="F538" s="76"/>
      <c r="G538" s="75"/>
      <c r="H538" s="75"/>
      <c r="I538" s="74"/>
      <c r="J538" s="75"/>
      <c r="K538" s="75"/>
      <c r="L538" s="75"/>
    </row>
    <row r="539" spans="2:12">
      <c r="B539" s="74"/>
      <c r="C539" s="75"/>
      <c r="D539" s="74"/>
      <c r="E539" s="76"/>
      <c r="F539" s="76"/>
      <c r="G539" s="75"/>
      <c r="H539" s="75"/>
      <c r="I539" s="74"/>
      <c r="J539" s="75"/>
      <c r="K539" s="75"/>
      <c r="L539" s="75"/>
    </row>
    <row r="540" spans="2:12">
      <c r="B540" s="74"/>
      <c r="C540" s="75"/>
      <c r="D540" s="74"/>
      <c r="E540" s="76"/>
      <c r="F540" s="76"/>
      <c r="G540" s="75"/>
      <c r="H540" s="75"/>
      <c r="I540" s="74"/>
      <c r="J540" s="75"/>
      <c r="K540" s="75"/>
      <c r="L540" s="75"/>
    </row>
    <row r="541" spans="2:12">
      <c r="B541" s="74"/>
      <c r="C541" s="75"/>
      <c r="D541" s="74"/>
      <c r="E541" s="76"/>
      <c r="F541" s="76"/>
      <c r="G541" s="75"/>
      <c r="H541" s="75"/>
      <c r="I541" s="74"/>
      <c r="J541" s="75"/>
      <c r="K541" s="75"/>
      <c r="L541" s="75"/>
    </row>
    <row r="542" spans="2:12">
      <c r="B542" s="74"/>
      <c r="C542" s="75"/>
      <c r="D542" s="74"/>
      <c r="E542" s="76"/>
      <c r="F542" s="76"/>
      <c r="G542" s="75"/>
      <c r="H542" s="75"/>
      <c r="I542" s="74"/>
      <c r="J542" s="75"/>
      <c r="K542" s="75"/>
      <c r="L542" s="75"/>
    </row>
    <row r="543" spans="2:12">
      <c r="B543" s="74"/>
      <c r="C543" s="75"/>
      <c r="D543" s="74"/>
      <c r="E543" s="76"/>
      <c r="F543" s="76"/>
      <c r="G543" s="75"/>
      <c r="H543" s="75"/>
      <c r="I543" s="74"/>
      <c r="J543" s="75"/>
      <c r="K543" s="75"/>
      <c r="L543" s="75"/>
    </row>
    <row r="544" spans="2:12">
      <c r="B544" s="74"/>
      <c r="C544" s="75"/>
      <c r="D544" s="74"/>
      <c r="E544" s="76"/>
      <c r="F544" s="76"/>
      <c r="G544" s="75"/>
      <c r="H544" s="75"/>
      <c r="I544" s="74"/>
      <c r="J544" s="75"/>
      <c r="K544" s="75"/>
      <c r="L544" s="75"/>
    </row>
    <row r="545" spans="2:12">
      <c r="B545" s="74"/>
      <c r="C545" s="75"/>
      <c r="D545" s="74"/>
      <c r="E545" s="76"/>
      <c r="F545" s="76"/>
      <c r="G545" s="75"/>
      <c r="H545" s="75"/>
      <c r="I545" s="74"/>
      <c r="J545" s="75"/>
      <c r="K545" s="75"/>
      <c r="L545" s="75"/>
    </row>
    <row r="546" spans="2:12">
      <c r="B546" s="74"/>
      <c r="C546" s="75"/>
      <c r="D546" s="74"/>
      <c r="E546" s="76"/>
      <c r="F546" s="76"/>
      <c r="G546" s="75"/>
      <c r="H546" s="75"/>
      <c r="I546" s="74"/>
      <c r="J546" s="75"/>
      <c r="K546" s="75"/>
      <c r="L546" s="75"/>
    </row>
    <row r="547" spans="2:12">
      <c r="B547" s="74"/>
      <c r="C547" s="75"/>
      <c r="D547" s="74"/>
      <c r="E547" s="76"/>
      <c r="F547" s="76"/>
      <c r="G547" s="75"/>
      <c r="H547" s="75"/>
      <c r="I547" s="74"/>
      <c r="J547" s="75"/>
      <c r="K547" s="75"/>
      <c r="L547" s="75"/>
    </row>
    <row r="548" spans="2:12">
      <c r="B548" s="74"/>
      <c r="C548" s="75"/>
      <c r="D548" s="74"/>
      <c r="E548" s="76"/>
      <c r="F548" s="76"/>
      <c r="G548" s="75"/>
      <c r="H548" s="75"/>
      <c r="I548" s="74"/>
      <c r="J548" s="75"/>
      <c r="K548" s="75"/>
      <c r="L548" s="75"/>
    </row>
    <row r="549" spans="2:12">
      <c r="B549" s="74"/>
      <c r="C549" s="75"/>
      <c r="D549" s="74"/>
      <c r="E549" s="76"/>
      <c r="F549" s="76"/>
      <c r="G549" s="75"/>
      <c r="H549" s="75"/>
      <c r="I549" s="74"/>
      <c r="J549" s="75"/>
      <c r="K549" s="75"/>
      <c r="L549" s="75"/>
    </row>
    <row r="550" spans="2:12">
      <c r="B550" s="74"/>
      <c r="C550" s="75"/>
      <c r="D550" s="74"/>
      <c r="E550" s="76"/>
      <c r="F550" s="76"/>
      <c r="G550" s="75"/>
      <c r="H550" s="75"/>
      <c r="I550" s="74"/>
      <c r="J550" s="75"/>
      <c r="K550" s="75"/>
      <c r="L550" s="75"/>
    </row>
    <row r="551" spans="2:12">
      <c r="B551" s="74"/>
      <c r="C551" s="75"/>
      <c r="D551" s="74"/>
      <c r="E551" s="76"/>
      <c r="F551" s="76"/>
      <c r="G551" s="75"/>
      <c r="H551" s="75"/>
      <c r="I551" s="74"/>
      <c r="J551" s="75"/>
      <c r="K551" s="75"/>
      <c r="L551" s="75"/>
    </row>
    <row r="552" spans="2:12">
      <c r="B552" s="74"/>
      <c r="C552" s="75"/>
      <c r="D552" s="74"/>
      <c r="E552" s="76"/>
      <c r="F552" s="76"/>
      <c r="G552" s="75"/>
      <c r="H552" s="75"/>
      <c r="I552" s="74"/>
      <c r="J552" s="75"/>
      <c r="K552" s="75"/>
      <c r="L552" s="75"/>
    </row>
    <row r="553" spans="2:12">
      <c r="B553" s="74"/>
      <c r="C553" s="75"/>
      <c r="D553" s="74"/>
      <c r="E553" s="76"/>
      <c r="F553" s="76"/>
      <c r="G553" s="75"/>
      <c r="H553" s="75"/>
      <c r="I553" s="74"/>
      <c r="J553" s="75"/>
      <c r="K553" s="75"/>
      <c r="L553" s="75"/>
    </row>
    <row r="554" spans="2:12">
      <c r="B554" s="74"/>
      <c r="C554" s="75"/>
      <c r="D554" s="74"/>
      <c r="E554" s="76"/>
      <c r="F554" s="76"/>
      <c r="G554" s="75"/>
      <c r="H554" s="75"/>
      <c r="I554" s="74"/>
      <c r="J554" s="75"/>
      <c r="K554" s="75"/>
      <c r="L554" s="75"/>
    </row>
    <row r="555" spans="2:12">
      <c r="B555" s="74"/>
      <c r="C555" s="75"/>
      <c r="D555" s="74"/>
      <c r="E555" s="76"/>
      <c r="F555" s="76"/>
      <c r="G555" s="75"/>
      <c r="H555" s="75"/>
      <c r="I555" s="74"/>
      <c r="J555" s="75"/>
      <c r="K555" s="75"/>
      <c r="L555" s="75"/>
    </row>
    <row r="556" spans="2:12">
      <c r="B556" s="74"/>
      <c r="C556" s="75"/>
      <c r="D556" s="74"/>
      <c r="E556" s="76"/>
      <c r="F556" s="76"/>
      <c r="G556" s="75"/>
      <c r="H556" s="75"/>
      <c r="I556" s="74"/>
      <c r="J556" s="75"/>
      <c r="K556" s="75"/>
      <c r="L556" s="75"/>
    </row>
    <row r="557" spans="2:12">
      <c r="B557" s="74"/>
      <c r="C557" s="75"/>
      <c r="D557" s="74"/>
      <c r="E557" s="76"/>
      <c r="F557" s="76"/>
      <c r="G557" s="75"/>
      <c r="H557" s="75"/>
      <c r="I557" s="74"/>
      <c r="J557" s="75"/>
      <c r="K557" s="75"/>
      <c r="L557" s="75"/>
    </row>
    <row r="558" spans="2:12">
      <c r="B558" s="74"/>
      <c r="C558" s="75"/>
      <c r="D558" s="74"/>
      <c r="E558" s="76"/>
      <c r="F558" s="76"/>
      <c r="G558" s="75"/>
      <c r="H558" s="75"/>
      <c r="I558" s="74"/>
      <c r="J558" s="75"/>
      <c r="K558" s="75"/>
      <c r="L558" s="75"/>
    </row>
    <row r="559" spans="2:12">
      <c r="B559" s="74"/>
      <c r="C559" s="75"/>
      <c r="D559" s="74"/>
      <c r="E559" s="76"/>
      <c r="F559" s="76"/>
      <c r="G559" s="75"/>
      <c r="H559" s="75"/>
      <c r="I559" s="74"/>
      <c r="J559" s="75"/>
      <c r="K559" s="75"/>
      <c r="L559" s="75"/>
    </row>
    <row r="560" spans="2:12">
      <c r="B560" s="74"/>
      <c r="C560" s="75"/>
      <c r="D560" s="74"/>
      <c r="E560" s="76"/>
      <c r="F560" s="76"/>
      <c r="G560" s="75"/>
      <c r="H560" s="75"/>
      <c r="I560" s="74"/>
      <c r="J560" s="75"/>
      <c r="K560" s="75"/>
      <c r="L560" s="75"/>
    </row>
    <row r="561" spans="2:12">
      <c r="B561" s="74"/>
      <c r="C561" s="75"/>
      <c r="D561" s="74"/>
      <c r="E561" s="76"/>
      <c r="F561" s="76"/>
      <c r="G561" s="75"/>
      <c r="H561" s="75"/>
      <c r="I561" s="74"/>
      <c r="J561" s="75"/>
      <c r="K561" s="75"/>
      <c r="L561" s="75"/>
    </row>
    <row r="562" spans="2:12">
      <c r="B562" s="74"/>
      <c r="C562" s="75"/>
      <c r="D562" s="74"/>
      <c r="E562" s="76"/>
      <c r="F562" s="76"/>
      <c r="G562" s="75"/>
      <c r="H562" s="75"/>
      <c r="I562" s="74"/>
      <c r="J562" s="75"/>
      <c r="K562" s="75"/>
      <c r="L562" s="75"/>
    </row>
    <row r="563" spans="2:12">
      <c r="B563" s="74"/>
      <c r="C563" s="75"/>
      <c r="D563" s="74"/>
      <c r="E563" s="76"/>
      <c r="F563" s="76"/>
      <c r="G563" s="75"/>
      <c r="H563" s="75"/>
      <c r="I563" s="74"/>
      <c r="J563" s="75"/>
      <c r="K563" s="75"/>
      <c r="L563" s="75"/>
    </row>
    <row r="564" spans="2:12">
      <c r="B564" s="74"/>
      <c r="C564" s="75"/>
      <c r="D564" s="74"/>
      <c r="E564" s="76"/>
      <c r="F564" s="76"/>
      <c r="G564" s="75"/>
      <c r="H564" s="75"/>
      <c r="I564" s="74"/>
      <c r="J564" s="75"/>
      <c r="K564" s="75"/>
      <c r="L564" s="75"/>
    </row>
    <row r="565" spans="2:12">
      <c r="B565" s="74"/>
      <c r="C565" s="75"/>
      <c r="D565" s="74"/>
      <c r="E565" s="76"/>
      <c r="F565" s="76"/>
      <c r="G565" s="75"/>
      <c r="H565" s="75"/>
      <c r="I565" s="74"/>
      <c r="J565" s="75"/>
      <c r="K565" s="75"/>
      <c r="L565" s="75"/>
    </row>
    <row r="566" spans="2:12">
      <c r="B566" s="74"/>
      <c r="C566" s="75"/>
      <c r="D566" s="74"/>
      <c r="E566" s="76"/>
      <c r="F566" s="76"/>
      <c r="G566" s="75"/>
      <c r="H566" s="75"/>
      <c r="I566" s="74"/>
      <c r="J566" s="75"/>
      <c r="K566" s="75"/>
      <c r="L566" s="75"/>
    </row>
    <row r="567" spans="2:12">
      <c r="B567" s="74"/>
      <c r="C567" s="75"/>
      <c r="D567" s="74"/>
      <c r="E567" s="76"/>
      <c r="F567" s="76"/>
      <c r="G567" s="75"/>
      <c r="H567" s="75"/>
      <c r="I567" s="74"/>
      <c r="J567" s="75"/>
      <c r="K567" s="75"/>
      <c r="L567" s="75"/>
    </row>
    <row r="568" spans="2:12">
      <c r="B568" s="74"/>
      <c r="C568" s="75"/>
      <c r="D568" s="74"/>
      <c r="E568" s="76"/>
      <c r="F568" s="76"/>
      <c r="G568" s="75"/>
      <c r="H568" s="75"/>
      <c r="I568" s="74"/>
      <c r="J568" s="75"/>
      <c r="K568" s="75"/>
      <c r="L568" s="75"/>
    </row>
    <row r="569" spans="2:12">
      <c r="B569" s="74"/>
      <c r="C569" s="75"/>
      <c r="D569" s="74"/>
      <c r="E569" s="76"/>
      <c r="F569" s="76"/>
      <c r="G569" s="75"/>
      <c r="H569" s="75"/>
      <c r="I569" s="74"/>
      <c r="J569" s="75"/>
      <c r="K569" s="75"/>
      <c r="L569" s="75"/>
    </row>
    <row r="570" spans="2:12">
      <c r="B570" s="74"/>
      <c r="C570" s="75"/>
      <c r="D570" s="74"/>
      <c r="E570" s="76"/>
      <c r="F570" s="76"/>
      <c r="G570" s="75"/>
      <c r="H570" s="75"/>
      <c r="I570" s="74"/>
      <c r="J570" s="75"/>
      <c r="K570" s="75"/>
      <c r="L570" s="75"/>
    </row>
    <row r="571" spans="2:12">
      <c r="B571" s="74"/>
      <c r="C571" s="75"/>
      <c r="D571" s="74"/>
      <c r="E571" s="76"/>
      <c r="F571" s="76"/>
      <c r="G571" s="75"/>
      <c r="H571" s="75"/>
      <c r="I571" s="74"/>
      <c r="J571" s="75"/>
      <c r="K571" s="75"/>
      <c r="L571" s="75"/>
    </row>
    <row r="572" spans="2:12">
      <c r="B572" s="74"/>
      <c r="C572" s="75"/>
      <c r="D572" s="74"/>
      <c r="E572" s="76"/>
      <c r="F572" s="76"/>
      <c r="G572" s="75"/>
      <c r="H572" s="75"/>
      <c r="I572" s="74"/>
      <c r="J572" s="75"/>
      <c r="K572" s="75"/>
      <c r="L572" s="75"/>
    </row>
    <row r="573" spans="2:12">
      <c r="B573" s="74"/>
      <c r="C573" s="75"/>
      <c r="D573" s="74"/>
      <c r="E573" s="76"/>
      <c r="F573" s="76"/>
      <c r="G573" s="75"/>
      <c r="H573" s="75"/>
      <c r="I573" s="74"/>
      <c r="J573" s="75"/>
      <c r="K573" s="75"/>
      <c r="L573" s="75"/>
    </row>
    <row r="574" spans="2:12">
      <c r="B574" s="74"/>
      <c r="C574" s="75"/>
      <c r="D574" s="74"/>
      <c r="E574" s="76"/>
      <c r="F574" s="76"/>
      <c r="G574" s="75"/>
      <c r="H574" s="75"/>
      <c r="I574" s="74"/>
      <c r="J574" s="75"/>
      <c r="K574" s="75"/>
      <c r="L574" s="75"/>
    </row>
    <row r="575" spans="2:12">
      <c r="B575" s="74"/>
      <c r="C575" s="75"/>
      <c r="D575" s="74"/>
      <c r="E575" s="76"/>
      <c r="F575" s="76"/>
      <c r="G575" s="75"/>
      <c r="H575" s="75"/>
      <c r="I575" s="74"/>
      <c r="J575" s="75"/>
      <c r="K575" s="75"/>
      <c r="L575" s="75"/>
    </row>
    <row r="576" spans="2:12">
      <c r="B576" s="74"/>
      <c r="C576" s="75"/>
      <c r="D576" s="74"/>
      <c r="E576" s="76"/>
      <c r="F576" s="76"/>
      <c r="G576" s="75"/>
      <c r="H576" s="75"/>
      <c r="I576" s="74"/>
      <c r="J576" s="75"/>
      <c r="K576" s="75"/>
      <c r="L576" s="75"/>
    </row>
    <row r="577" spans="2:12">
      <c r="B577" s="74"/>
      <c r="C577" s="75"/>
      <c r="D577" s="74"/>
      <c r="E577" s="76"/>
      <c r="F577" s="76"/>
      <c r="G577" s="75"/>
      <c r="H577" s="75"/>
      <c r="I577" s="74"/>
      <c r="J577" s="75"/>
      <c r="K577" s="75"/>
      <c r="L577" s="75"/>
    </row>
    <row r="578" spans="2:12">
      <c r="B578" s="74"/>
      <c r="C578" s="75"/>
      <c r="D578" s="74"/>
      <c r="E578" s="76"/>
      <c r="F578" s="76"/>
      <c r="G578" s="75"/>
      <c r="H578" s="75"/>
      <c r="I578" s="74"/>
      <c r="J578" s="75"/>
      <c r="K578" s="75"/>
      <c r="L578" s="75"/>
    </row>
    <row r="579" spans="2:12">
      <c r="B579" s="74"/>
      <c r="C579" s="75"/>
      <c r="D579" s="74"/>
      <c r="E579" s="76"/>
      <c r="F579" s="76"/>
      <c r="G579" s="75"/>
      <c r="H579" s="75"/>
      <c r="I579" s="74"/>
      <c r="J579" s="75"/>
      <c r="K579" s="75"/>
      <c r="L579" s="75"/>
    </row>
    <row r="580" spans="2:12">
      <c r="B580" s="74"/>
      <c r="C580" s="75"/>
      <c r="D580" s="74"/>
      <c r="E580" s="76"/>
      <c r="F580" s="76"/>
      <c r="G580" s="75"/>
      <c r="H580" s="75"/>
      <c r="I580" s="74"/>
      <c r="J580" s="75"/>
      <c r="K580" s="75"/>
      <c r="L580" s="75"/>
    </row>
    <row r="581" spans="2:12">
      <c r="B581" s="74"/>
      <c r="C581" s="75"/>
      <c r="D581" s="74"/>
      <c r="E581" s="76"/>
      <c r="F581" s="76"/>
      <c r="G581" s="75"/>
      <c r="H581" s="75"/>
      <c r="I581" s="74"/>
      <c r="J581" s="75"/>
      <c r="K581" s="75"/>
      <c r="L581" s="75"/>
    </row>
    <row r="582" spans="2:12">
      <c r="B582" s="74"/>
      <c r="C582" s="75"/>
      <c r="D582" s="74"/>
      <c r="E582" s="76"/>
      <c r="F582" s="76"/>
      <c r="G582" s="75"/>
      <c r="H582" s="75"/>
      <c r="I582" s="74"/>
      <c r="J582" s="75"/>
      <c r="K582" s="75"/>
      <c r="L582" s="75"/>
    </row>
    <row r="583" spans="2:12">
      <c r="B583" s="74"/>
      <c r="C583" s="75"/>
      <c r="D583" s="74"/>
      <c r="E583" s="76"/>
      <c r="F583" s="76"/>
      <c r="G583" s="75"/>
      <c r="H583" s="75"/>
      <c r="I583" s="74"/>
      <c r="J583" s="75"/>
      <c r="K583" s="75"/>
      <c r="L583" s="75"/>
    </row>
    <row r="584" spans="2:12">
      <c r="B584" s="74"/>
      <c r="C584" s="75"/>
      <c r="D584" s="74"/>
      <c r="E584" s="76"/>
      <c r="F584" s="76"/>
      <c r="G584" s="75"/>
      <c r="H584" s="75"/>
      <c r="I584" s="74"/>
      <c r="J584" s="75"/>
      <c r="K584" s="75"/>
      <c r="L584" s="75"/>
    </row>
    <row r="585" spans="2:12">
      <c r="B585" s="74"/>
      <c r="C585" s="75"/>
      <c r="D585" s="74"/>
      <c r="E585" s="76"/>
      <c r="F585" s="76"/>
      <c r="G585" s="75"/>
      <c r="H585" s="75"/>
      <c r="I585" s="74"/>
      <c r="J585" s="75"/>
      <c r="K585" s="75"/>
      <c r="L585" s="75"/>
    </row>
    <row r="586" spans="2:12">
      <c r="B586" s="74"/>
      <c r="C586" s="75"/>
      <c r="D586" s="74"/>
      <c r="E586" s="76"/>
      <c r="F586" s="76"/>
      <c r="G586" s="75"/>
      <c r="H586" s="75"/>
      <c r="I586" s="74"/>
      <c r="J586" s="75"/>
      <c r="K586" s="75"/>
      <c r="L586" s="75"/>
    </row>
    <row r="587" spans="2:12">
      <c r="B587" s="74"/>
      <c r="C587" s="75"/>
      <c r="D587" s="74"/>
      <c r="E587" s="76"/>
      <c r="F587" s="76"/>
      <c r="G587" s="75"/>
      <c r="H587" s="75"/>
      <c r="I587" s="74"/>
      <c r="J587" s="75"/>
      <c r="K587" s="75"/>
      <c r="L587" s="75"/>
    </row>
    <row r="588" spans="2:12">
      <c r="B588" s="74"/>
      <c r="C588" s="75"/>
      <c r="D588" s="74"/>
      <c r="E588" s="76"/>
      <c r="F588" s="76"/>
      <c r="G588" s="75"/>
      <c r="H588" s="75"/>
      <c r="I588" s="74"/>
      <c r="J588" s="75"/>
      <c r="K588" s="75"/>
      <c r="L588" s="75"/>
    </row>
    <row r="589" spans="2:12">
      <c r="B589" s="74"/>
      <c r="C589" s="75"/>
      <c r="D589" s="74"/>
      <c r="E589" s="76"/>
      <c r="F589" s="76"/>
      <c r="G589" s="75"/>
      <c r="H589" s="75"/>
      <c r="I589" s="74"/>
      <c r="J589" s="75"/>
      <c r="K589" s="75"/>
      <c r="L589" s="75"/>
    </row>
    <row r="590" spans="2:12">
      <c r="B590" s="74"/>
      <c r="C590" s="75"/>
      <c r="D590" s="74"/>
      <c r="E590" s="76"/>
      <c r="F590" s="76"/>
      <c r="G590" s="75"/>
      <c r="H590" s="75"/>
      <c r="I590" s="74"/>
      <c r="J590" s="75"/>
      <c r="K590" s="75"/>
      <c r="L590" s="75"/>
    </row>
    <row r="591" spans="2:12">
      <c r="B591" s="74"/>
      <c r="C591" s="75"/>
      <c r="D591" s="74"/>
      <c r="E591" s="76"/>
      <c r="F591" s="76"/>
      <c r="G591" s="75"/>
      <c r="H591" s="75"/>
      <c r="I591" s="74"/>
      <c r="J591" s="75"/>
      <c r="K591" s="75"/>
      <c r="L591" s="75"/>
    </row>
    <row r="592" spans="2:12">
      <c r="B592" s="74"/>
      <c r="C592" s="75"/>
      <c r="D592" s="74"/>
      <c r="E592" s="76"/>
      <c r="F592" s="76"/>
      <c r="G592" s="75"/>
      <c r="H592" s="75"/>
      <c r="I592" s="74"/>
      <c r="J592" s="75"/>
      <c r="K592" s="75"/>
      <c r="L592" s="75"/>
    </row>
    <row r="593" spans="2:12">
      <c r="B593" s="74"/>
      <c r="C593" s="75"/>
      <c r="D593" s="74"/>
      <c r="E593" s="76"/>
      <c r="F593" s="76"/>
      <c r="G593" s="75"/>
      <c r="H593" s="75"/>
      <c r="I593" s="74"/>
      <c r="J593" s="75"/>
      <c r="K593" s="75"/>
      <c r="L593" s="75"/>
    </row>
    <row r="594" spans="2:12">
      <c r="B594" s="74"/>
      <c r="C594" s="75"/>
      <c r="D594" s="74"/>
      <c r="E594" s="76"/>
      <c r="F594" s="76"/>
      <c r="G594" s="75"/>
      <c r="H594" s="75"/>
      <c r="I594" s="74"/>
      <c r="J594" s="75"/>
      <c r="K594" s="75"/>
      <c r="L594" s="75"/>
    </row>
    <row r="595" spans="2:12">
      <c r="B595" s="74"/>
      <c r="C595" s="75"/>
      <c r="D595" s="74"/>
      <c r="E595" s="76"/>
      <c r="F595" s="76"/>
      <c r="G595" s="75"/>
      <c r="H595" s="75"/>
      <c r="I595" s="74"/>
      <c r="J595" s="75"/>
      <c r="K595" s="75"/>
      <c r="L595" s="75"/>
    </row>
    <row r="596" spans="2:12">
      <c r="B596" s="74"/>
      <c r="C596" s="75"/>
      <c r="D596" s="74"/>
      <c r="E596" s="76"/>
      <c r="F596" s="76"/>
      <c r="G596" s="75"/>
      <c r="H596" s="75"/>
      <c r="I596" s="74"/>
      <c r="J596" s="75"/>
      <c r="K596" s="75"/>
      <c r="L596" s="75"/>
    </row>
    <row r="597" spans="2:12">
      <c r="B597" s="74"/>
      <c r="C597" s="75"/>
      <c r="D597" s="74"/>
      <c r="E597" s="76"/>
      <c r="F597" s="76"/>
      <c r="G597" s="75"/>
      <c r="H597" s="75"/>
      <c r="I597" s="74"/>
      <c r="J597" s="75"/>
      <c r="K597" s="75"/>
      <c r="L597" s="75"/>
    </row>
    <row r="598" spans="2:12">
      <c r="B598" s="74"/>
      <c r="C598" s="75"/>
      <c r="D598" s="74"/>
      <c r="E598" s="76"/>
      <c r="F598" s="76"/>
      <c r="G598" s="75"/>
      <c r="H598" s="75"/>
      <c r="I598" s="74"/>
      <c r="J598" s="75"/>
      <c r="K598" s="75"/>
      <c r="L598" s="75"/>
    </row>
    <row r="599" spans="2:12">
      <c r="B599" s="74"/>
      <c r="C599" s="75"/>
      <c r="D599" s="74"/>
      <c r="E599" s="76"/>
      <c r="F599" s="76"/>
      <c r="G599" s="75"/>
      <c r="H599" s="75"/>
      <c r="I599" s="74"/>
      <c r="J599" s="75"/>
      <c r="K599" s="75"/>
      <c r="L599" s="75"/>
    </row>
    <row r="600" spans="2:12">
      <c r="B600" s="74"/>
      <c r="C600" s="75"/>
      <c r="D600" s="74"/>
      <c r="E600" s="76"/>
      <c r="F600" s="76"/>
      <c r="G600" s="75"/>
      <c r="H600" s="75"/>
      <c r="I600" s="74"/>
      <c r="J600" s="75"/>
      <c r="K600" s="75"/>
      <c r="L600" s="75"/>
    </row>
    <row r="601" spans="2:12">
      <c r="B601" s="74"/>
      <c r="C601" s="75"/>
      <c r="D601" s="74"/>
      <c r="E601" s="76"/>
      <c r="F601" s="76"/>
      <c r="G601" s="75"/>
      <c r="H601" s="75"/>
      <c r="I601" s="74"/>
      <c r="J601" s="75"/>
      <c r="K601" s="75"/>
      <c r="L601" s="75"/>
    </row>
    <row r="602" spans="2:12">
      <c r="B602" s="74"/>
      <c r="C602" s="75"/>
      <c r="D602" s="74"/>
      <c r="E602" s="76"/>
      <c r="F602" s="76"/>
      <c r="G602" s="75"/>
      <c r="H602" s="75"/>
      <c r="I602" s="74"/>
      <c r="J602" s="75"/>
      <c r="K602" s="75"/>
      <c r="L602" s="75"/>
    </row>
    <row r="603" spans="2:12">
      <c r="B603" s="74"/>
      <c r="C603" s="75"/>
      <c r="D603" s="74"/>
      <c r="E603" s="76"/>
      <c r="F603" s="76"/>
      <c r="G603" s="75"/>
      <c r="H603" s="75"/>
      <c r="I603" s="74"/>
      <c r="J603" s="75"/>
      <c r="K603" s="75"/>
      <c r="L603" s="75"/>
    </row>
    <row r="604" spans="2:12">
      <c r="B604" s="74"/>
      <c r="C604" s="75"/>
      <c r="D604" s="74"/>
      <c r="E604" s="76"/>
      <c r="F604" s="76"/>
      <c r="G604" s="75"/>
      <c r="H604" s="75"/>
      <c r="I604" s="74"/>
      <c r="J604" s="75"/>
      <c r="K604" s="75"/>
      <c r="L604" s="75"/>
    </row>
    <row r="605" spans="2:12">
      <c r="B605" s="74"/>
      <c r="C605" s="75"/>
      <c r="D605" s="74"/>
      <c r="E605" s="76"/>
      <c r="F605" s="76"/>
      <c r="G605" s="75"/>
      <c r="H605" s="75"/>
      <c r="I605" s="74"/>
      <c r="J605" s="75"/>
      <c r="K605" s="75"/>
      <c r="L605" s="75"/>
    </row>
    <row r="606" spans="2:12">
      <c r="B606" s="74"/>
      <c r="C606" s="75"/>
      <c r="D606" s="74"/>
      <c r="E606" s="76"/>
      <c r="F606" s="76"/>
      <c r="G606" s="75"/>
      <c r="H606" s="75"/>
      <c r="I606" s="74"/>
      <c r="J606" s="75"/>
      <c r="K606" s="75"/>
      <c r="L606" s="75"/>
    </row>
    <row r="607" spans="2:12">
      <c r="B607" s="74"/>
      <c r="C607" s="75"/>
      <c r="D607" s="74"/>
      <c r="E607" s="76"/>
      <c r="F607" s="76"/>
      <c r="G607" s="75"/>
      <c r="H607" s="75"/>
      <c r="I607" s="74"/>
      <c r="J607" s="75"/>
      <c r="K607" s="75"/>
      <c r="L607" s="75"/>
    </row>
    <row r="608" spans="2:12">
      <c r="B608" s="74"/>
      <c r="C608" s="75"/>
      <c r="D608" s="74"/>
      <c r="E608" s="76"/>
      <c r="F608" s="76"/>
      <c r="G608" s="75"/>
      <c r="H608" s="75"/>
      <c r="I608" s="74"/>
      <c r="J608" s="75"/>
      <c r="K608" s="75"/>
      <c r="L608" s="75"/>
    </row>
    <row r="609" spans="2:12">
      <c r="B609" s="74"/>
      <c r="C609" s="75"/>
      <c r="D609" s="74"/>
      <c r="E609" s="76"/>
      <c r="F609" s="76"/>
      <c r="G609" s="75"/>
      <c r="H609" s="75"/>
      <c r="I609" s="74"/>
      <c r="J609" s="75"/>
      <c r="K609" s="75"/>
      <c r="L609" s="75"/>
    </row>
    <row r="610" spans="2:12">
      <c r="B610" s="74"/>
      <c r="C610" s="75"/>
      <c r="D610" s="74"/>
      <c r="E610" s="76"/>
      <c r="F610" s="76"/>
      <c r="G610" s="75"/>
      <c r="H610" s="75"/>
      <c r="I610" s="74"/>
      <c r="J610" s="75"/>
      <c r="K610" s="75"/>
      <c r="L610" s="75"/>
    </row>
    <row r="611" spans="2:12">
      <c r="B611" s="74"/>
      <c r="C611" s="75"/>
      <c r="D611" s="74"/>
      <c r="E611" s="76"/>
      <c r="F611" s="76"/>
      <c r="G611" s="75"/>
      <c r="H611" s="75"/>
      <c r="I611" s="74"/>
      <c r="J611" s="75"/>
      <c r="K611" s="75"/>
      <c r="L611" s="75"/>
    </row>
    <row r="612" spans="2:12">
      <c r="B612" s="74"/>
      <c r="C612" s="75"/>
      <c r="D612" s="74"/>
      <c r="E612" s="76"/>
      <c r="F612" s="76"/>
      <c r="G612" s="75"/>
      <c r="H612" s="75"/>
      <c r="I612" s="74"/>
      <c r="J612" s="75"/>
      <c r="K612" s="75"/>
      <c r="L612" s="75"/>
    </row>
    <row r="613" spans="2:12">
      <c r="B613" s="74"/>
      <c r="C613" s="75"/>
      <c r="D613" s="74"/>
      <c r="E613" s="76"/>
      <c r="F613" s="76"/>
      <c r="G613" s="75"/>
      <c r="H613" s="75"/>
      <c r="I613" s="74"/>
      <c r="J613" s="75"/>
      <c r="K613" s="75"/>
      <c r="L613" s="75"/>
    </row>
    <row r="614" spans="2:12">
      <c r="B614" s="74"/>
      <c r="C614" s="75"/>
      <c r="D614" s="74"/>
      <c r="E614" s="76"/>
      <c r="F614" s="76"/>
      <c r="G614" s="75"/>
      <c r="H614" s="75"/>
      <c r="I614" s="74"/>
      <c r="J614" s="75"/>
      <c r="K614" s="75"/>
      <c r="L614" s="75"/>
    </row>
    <row r="615" spans="2:12">
      <c r="B615" s="74"/>
      <c r="C615" s="75"/>
      <c r="D615" s="74"/>
      <c r="E615" s="76"/>
      <c r="F615" s="76"/>
      <c r="G615" s="75"/>
      <c r="H615" s="75"/>
      <c r="I615" s="74"/>
      <c r="J615" s="75"/>
      <c r="K615" s="75"/>
      <c r="L615" s="75"/>
    </row>
    <row r="616" spans="2:12">
      <c r="B616" s="74"/>
      <c r="C616" s="75"/>
      <c r="D616" s="74"/>
      <c r="E616" s="76"/>
      <c r="F616" s="76"/>
      <c r="G616" s="75"/>
      <c r="H616" s="75"/>
      <c r="I616" s="74"/>
      <c r="J616" s="75"/>
      <c r="K616" s="75"/>
      <c r="L616" s="75"/>
    </row>
    <row r="617" spans="2:12">
      <c r="B617" s="74"/>
      <c r="C617" s="75"/>
      <c r="D617" s="74"/>
      <c r="E617" s="76"/>
      <c r="F617" s="76"/>
      <c r="G617" s="75"/>
      <c r="H617" s="75"/>
      <c r="I617" s="74"/>
      <c r="J617" s="75"/>
      <c r="K617" s="75"/>
      <c r="L617" s="75"/>
    </row>
    <row r="618" spans="2:12">
      <c r="B618" s="74"/>
      <c r="C618" s="75"/>
      <c r="D618" s="74"/>
      <c r="E618" s="76"/>
      <c r="F618" s="76"/>
      <c r="G618" s="75"/>
      <c r="H618" s="75"/>
      <c r="I618" s="74"/>
      <c r="J618" s="75"/>
      <c r="K618" s="75"/>
      <c r="L618" s="75"/>
    </row>
    <row r="619" spans="2:12">
      <c r="B619" s="74"/>
      <c r="C619" s="75"/>
      <c r="D619" s="74"/>
      <c r="E619" s="76"/>
      <c r="F619" s="76"/>
      <c r="G619" s="75"/>
      <c r="H619" s="75"/>
      <c r="I619" s="74"/>
      <c r="J619" s="75"/>
      <c r="K619" s="75"/>
      <c r="L619" s="75"/>
    </row>
    <row r="620" spans="2:12">
      <c r="B620" s="74"/>
      <c r="C620" s="75"/>
      <c r="D620" s="74"/>
      <c r="E620" s="76"/>
      <c r="F620" s="76"/>
      <c r="G620" s="75"/>
      <c r="H620" s="75"/>
      <c r="I620" s="74"/>
      <c r="J620" s="75"/>
      <c r="K620" s="75"/>
      <c r="L620" s="75"/>
    </row>
    <row r="621" spans="2:12">
      <c r="B621" s="74"/>
      <c r="C621" s="75"/>
      <c r="D621" s="74"/>
      <c r="E621" s="76"/>
      <c r="F621" s="76"/>
      <c r="G621" s="75"/>
      <c r="H621" s="75"/>
      <c r="I621" s="74"/>
      <c r="J621" s="75"/>
      <c r="K621" s="75"/>
      <c r="L621" s="75"/>
    </row>
    <row r="622" spans="2:12">
      <c r="B622" s="74"/>
      <c r="C622" s="75"/>
      <c r="D622" s="74"/>
      <c r="E622" s="76"/>
      <c r="F622" s="76"/>
      <c r="G622" s="75"/>
      <c r="H622" s="75"/>
      <c r="I622" s="74"/>
      <c r="J622" s="75"/>
      <c r="K622" s="75"/>
      <c r="L622" s="75"/>
    </row>
    <row r="623" spans="2:12">
      <c r="B623" s="74"/>
      <c r="C623" s="75"/>
      <c r="D623" s="74"/>
      <c r="E623" s="76"/>
      <c r="F623" s="76"/>
      <c r="G623" s="75"/>
      <c r="H623" s="75"/>
      <c r="I623" s="74"/>
      <c r="J623" s="75"/>
      <c r="K623" s="75"/>
      <c r="L623" s="75"/>
    </row>
    <row r="624" spans="2:12">
      <c r="B624" s="74"/>
      <c r="C624" s="75"/>
      <c r="D624" s="74"/>
      <c r="E624" s="76"/>
      <c r="F624" s="76"/>
      <c r="G624" s="75"/>
      <c r="H624" s="75"/>
      <c r="I624" s="74"/>
      <c r="J624" s="75"/>
      <c r="K624" s="75"/>
      <c r="L624" s="75"/>
    </row>
    <row r="625" spans="2:12">
      <c r="B625" s="74"/>
      <c r="C625" s="75"/>
      <c r="D625" s="74"/>
      <c r="E625" s="76"/>
      <c r="F625" s="76"/>
      <c r="G625" s="75"/>
      <c r="H625" s="75"/>
      <c r="I625" s="74"/>
      <c r="J625" s="75"/>
      <c r="K625" s="75"/>
      <c r="L625" s="75"/>
    </row>
    <row r="626" spans="2:12">
      <c r="B626" s="74"/>
      <c r="C626" s="75"/>
      <c r="D626" s="74"/>
      <c r="E626" s="76"/>
      <c r="F626" s="76"/>
      <c r="G626" s="75"/>
      <c r="H626" s="75"/>
      <c r="I626" s="74"/>
      <c r="J626" s="75"/>
      <c r="K626" s="75"/>
      <c r="L626" s="75"/>
    </row>
    <row r="627" spans="2:12">
      <c r="B627" s="74"/>
      <c r="C627" s="75"/>
      <c r="D627" s="74"/>
      <c r="E627" s="76"/>
      <c r="F627" s="76"/>
      <c r="G627" s="75"/>
      <c r="H627" s="75"/>
      <c r="I627" s="74"/>
      <c r="J627" s="75"/>
      <c r="K627" s="75"/>
      <c r="L627" s="75"/>
    </row>
    <row r="628" spans="2:12">
      <c r="B628" s="74"/>
      <c r="C628" s="75"/>
      <c r="D628" s="74"/>
      <c r="E628" s="76"/>
      <c r="F628" s="76"/>
      <c r="G628" s="75"/>
      <c r="H628" s="75"/>
      <c r="I628" s="74"/>
      <c r="J628" s="75"/>
      <c r="K628" s="75"/>
      <c r="L628" s="75"/>
    </row>
    <row r="629" spans="2:12">
      <c r="B629" s="74"/>
      <c r="C629" s="75"/>
      <c r="D629" s="74"/>
      <c r="E629" s="76"/>
      <c r="F629" s="76"/>
      <c r="G629" s="75"/>
      <c r="H629" s="75"/>
      <c r="I629" s="74"/>
      <c r="J629" s="75"/>
      <c r="K629" s="75"/>
      <c r="L629" s="75"/>
    </row>
    <row r="630" spans="2:12">
      <c r="B630" s="74"/>
      <c r="C630" s="75"/>
      <c r="D630" s="74"/>
      <c r="E630" s="76"/>
      <c r="F630" s="76"/>
      <c r="G630" s="75"/>
      <c r="H630" s="75"/>
      <c r="I630" s="74"/>
      <c r="J630" s="75"/>
      <c r="K630" s="75"/>
      <c r="L630" s="75"/>
    </row>
    <row r="631" spans="2:12">
      <c r="B631" s="74"/>
      <c r="C631" s="75"/>
      <c r="D631" s="74"/>
      <c r="E631" s="76"/>
      <c r="F631" s="76"/>
      <c r="G631" s="75"/>
      <c r="H631" s="75"/>
      <c r="I631" s="74"/>
      <c r="J631" s="75"/>
      <c r="K631" s="75"/>
      <c r="L631" s="75"/>
    </row>
    <row r="632" spans="2:12">
      <c r="B632" s="74"/>
      <c r="C632" s="75"/>
      <c r="D632" s="74"/>
      <c r="E632" s="76"/>
      <c r="F632" s="76"/>
      <c r="G632" s="75"/>
      <c r="H632" s="75"/>
      <c r="I632" s="74"/>
      <c r="J632" s="75"/>
      <c r="K632" s="75"/>
      <c r="L632" s="75"/>
    </row>
    <row r="633" spans="2:12">
      <c r="B633" s="74"/>
      <c r="C633" s="75"/>
      <c r="D633" s="74"/>
      <c r="E633" s="76"/>
      <c r="F633" s="76"/>
      <c r="G633" s="75"/>
      <c r="H633" s="75"/>
      <c r="I633" s="74"/>
      <c r="J633" s="75"/>
      <c r="K633" s="75"/>
      <c r="L633" s="75"/>
    </row>
    <row r="634" spans="2:12">
      <c r="B634" s="74"/>
      <c r="C634" s="75"/>
      <c r="D634" s="74"/>
      <c r="E634" s="76"/>
      <c r="F634" s="76"/>
      <c r="G634" s="75"/>
      <c r="H634" s="75"/>
      <c r="I634" s="74"/>
      <c r="J634" s="75"/>
      <c r="K634" s="75"/>
      <c r="L634" s="75"/>
    </row>
    <row r="635" spans="2:12">
      <c r="B635" s="74"/>
      <c r="C635" s="75"/>
      <c r="D635" s="74"/>
      <c r="E635" s="76"/>
      <c r="F635" s="76"/>
      <c r="G635" s="75"/>
      <c r="H635" s="75"/>
      <c r="I635" s="74"/>
      <c r="J635" s="75"/>
      <c r="K635" s="75"/>
      <c r="L635" s="75"/>
    </row>
    <row r="636" spans="2:12">
      <c r="B636" s="74"/>
      <c r="C636" s="75"/>
      <c r="D636" s="74"/>
      <c r="E636" s="76"/>
      <c r="F636" s="76"/>
      <c r="G636" s="75"/>
      <c r="H636" s="75"/>
      <c r="I636" s="74"/>
      <c r="J636" s="75"/>
      <c r="K636" s="75"/>
      <c r="L636" s="75"/>
    </row>
    <row r="637" spans="2:12">
      <c r="B637" s="74"/>
      <c r="C637" s="75"/>
      <c r="D637" s="74"/>
      <c r="E637" s="76"/>
      <c r="F637" s="76"/>
      <c r="G637" s="75"/>
      <c r="H637" s="75"/>
      <c r="I637" s="74"/>
      <c r="J637" s="75"/>
      <c r="K637" s="75"/>
      <c r="L637" s="75"/>
    </row>
    <row r="638" spans="2:12">
      <c r="B638" s="74"/>
      <c r="C638" s="75"/>
      <c r="D638" s="74"/>
      <c r="E638" s="76"/>
      <c r="F638" s="76"/>
      <c r="G638" s="75"/>
      <c r="H638" s="75"/>
      <c r="I638" s="74"/>
      <c r="J638" s="75"/>
      <c r="K638" s="75"/>
      <c r="L638" s="75"/>
    </row>
    <row r="639" spans="2:12">
      <c r="B639" s="74"/>
      <c r="C639" s="75"/>
      <c r="D639" s="74"/>
      <c r="E639" s="76"/>
      <c r="F639" s="76"/>
      <c r="G639" s="75"/>
      <c r="H639" s="75"/>
      <c r="I639" s="74"/>
      <c r="J639" s="75"/>
      <c r="K639" s="75"/>
      <c r="L639" s="75"/>
    </row>
    <row r="640" spans="2:12">
      <c r="B640" s="74"/>
      <c r="C640" s="75"/>
      <c r="D640" s="74"/>
      <c r="E640" s="76"/>
      <c r="F640" s="76"/>
      <c r="G640" s="75"/>
      <c r="H640" s="75"/>
      <c r="I640" s="74"/>
      <c r="J640" s="75"/>
      <c r="K640" s="75"/>
      <c r="L640" s="75"/>
    </row>
    <row r="641" spans="2:12">
      <c r="B641" s="74"/>
      <c r="C641" s="75"/>
      <c r="D641" s="74"/>
      <c r="E641" s="76"/>
      <c r="F641" s="76"/>
      <c r="G641" s="75"/>
      <c r="H641" s="75"/>
      <c r="I641" s="74"/>
      <c r="J641" s="75"/>
      <c r="K641" s="75"/>
      <c r="L641" s="75"/>
    </row>
    <row r="642" spans="2:12">
      <c r="B642" s="74"/>
      <c r="C642" s="75"/>
      <c r="D642" s="74"/>
      <c r="E642" s="76"/>
      <c r="F642" s="76"/>
      <c r="G642" s="75"/>
      <c r="H642" s="75"/>
      <c r="I642" s="74"/>
      <c r="J642" s="75"/>
      <c r="K642" s="75"/>
      <c r="L642" s="75"/>
    </row>
    <row r="643" spans="2:12">
      <c r="B643" s="74"/>
      <c r="C643" s="75"/>
      <c r="D643" s="74"/>
      <c r="E643" s="76"/>
      <c r="F643" s="76"/>
      <c r="G643" s="75"/>
      <c r="H643" s="75"/>
      <c r="I643" s="74"/>
      <c r="J643" s="75"/>
      <c r="K643" s="75"/>
      <c r="L643" s="75"/>
    </row>
    <row r="644" spans="2:12">
      <c r="B644" s="74"/>
      <c r="C644" s="75"/>
      <c r="D644" s="74"/>
      <c r="E644" s="76"/>
      <c r="F644" s="76"/>
      <c r="G644" s="75"/>
      <c r="H644" s="75"/>
      <c r="I644" s="74"/>
      <c r="J644" s="75"/>
      <c r="K644" s="75"/>
      <c r="L644" s="75"/>
    </row>
    <row r="645" spans="2:12">
      <c r="B645" s="74"/>
      <c r="C645" s="75"/>
      <c r="D645" s="74"/>
      <c r="E645" s="76"/>
      <c r="F645" s="76"/>
      <c r="G645" s="75"/>
      <c r="H645" s="75"/>
      <c r="I645" s="74"/>
      <c r="J645" s="75"/>
      <c r="K645" s="75"/>
      <c r="L645" s="75"/>
    </row>
    <row r="646" spans="2:12">
      <c r="B646" s="74"/>
      <c r="C646" s="75"/>
      <c r="D646" s="74"/>
      <c r="E646" s="76"/>
      <c r="F646" s="76"/>
      <c r="G646" s="75"/>
      <c r="H646" s="75"/>
      <c r="I646" s="74"/>
      <c r="J646" s="75"/>
      <c r="K646" s="75"/>
      <c r="L646" s="75"/>
    </row>
    <row r="647" spans="2:12">
      <c r="B647" s="74"/>
      <c r="C647" s="75"/>
      <c r="D647" s="74"/>
      <c r="E647" s="76"/>
      <c r="F647" s="76"/>
      <c r="G647" s="75"/>
      <c r="H647" s="75"/>
      <c r="I647" s="74"/>
      <c r="J647" s="75"/>
      <c r="K647" s="75"/>
      <c r="L647" s="75"/>
    </row>
    <row r="648" spans="2:12">
      <c r="B648" s="74"/>
      <c r="C648" s="75"/>
      <c r="D648" s="74"/>
      <c r="E648" s="76"/>
      <c r="F648" s="76"/>
      <c r="G648" s="75"/>
      <c r="H648" s="75"/>
      <c r="I648" s="74"/>
      <c r="J648" s="75"/>
      <c r="K648" s="75"/>
      <c r="L648" s="75"/>
    </row>
    <row r="649" spans="2:12">
      <c r="B649" s="74"/>
      <c r="C649" s="75"/>
      <c r="D649" s="74"/>
      <c r="E649" s="76"/>
      <c r="F649" s="76"/>
      <c r="G649" s="75"/>
      <c r="H649" s="75"/>
      <c r="I649" s="74"/>
      <c r="J649" s="75"/>
      <c r="K649" s="75"/>
      <c r="L649" s="75"/>
    </row>
    <row r="650" spans="2:12">
      <c r="B650" s="74"/>
      <c r="C650" s="75"/>
      <c r="D650" s="74"/>
      <c r="E650" s="76"/>
      <c r="F650" s="76"/>
      <c r="G650" s="75"/>
      <c r="H650" s="75"/>
      <c r="I650" s="74"/>
      <c r="J650" s="75"/>
      <c r="K650" s="75"/>
      <c r="L650" s="75"/>
    </row>
    <row r="651" spans="2:12">
      <c r="B651" s="74"/>
      <c r="C651" s="75"/>
      <c r="D651" s="74"/>
      <c r="E651" s="76"/>
      <c r="F651" s="76"/>
      <c r="G651" s="75"/>
      <c r="H651" s="75"/>
      <c r="I651" s="74"/>
      <c r="J651" s="75"/>
      <c r="K651" s="75"/>
      <c r="L651" s="75"/>
    </row>
    <row r="652" spans="2:12">
      <c r="B652" s="74"/>
      <c r="C652" s="75"/>
      <c r="D652" s="74"/>
      <c r="E652" s="76"/>
      <c r="F652" s="76"/>
      <c r="G652" s="75"/>
      <c r="H652" s="75"/>
      <c r="I652" s="74"/>
      <c r="J652" s="75"/>
      <c r="K652" s="75"/>
      <c r="L652" s="75"/>
    </row>
    <row r="653" spans="2:12">
      <c r="B653" s="74"/>
      <c r="C653" s="75"/>
      <c r="D653" s="74"/>
      <c r="E653" s="76"/>
      <c r="F653" s="76"/>
      <c r="G653" s="75"/>
      <c r="H653" s="75"/>
      <c r="I653" s="74"/>
      <c r="J653" s="75"/>
      <c r="K653" s="75"/>
      <c r="L653" s="75"/>
    </row>
    <row r="654" spans="2:12">
      <c r="B654" s="74"/>
      <c r="C654" s="75"/>
      <c r="D654" s="74"/>
      <c r="E654" s="76"/>
      <c r="F654" s="76"/>
      <c r="G654" s="75"/>
      <c r="H654" s="75"/>
      <c r="I654" s="74"/>
      <c r="J654" s="75"/>
      <c r="K654" s="75"/>
      <c r="L654" s="75"/>
    </row>
    <row r="655" spans="2:12">
      <c r="B655" s="74"/>
      <c r="C655" s="75"/>
      <c r="D655" s="74"/>
      <c r="E655" s="76"/>
      <c r="F655" s="76"/>
      <c r="G655" s="75"/>
      <c r="H655" s="75"/>
      <c r="I655" s="74"/>
      <c r="J655" s="75"/>
      <c r="K655" s="75"/>
      <c r="L655" s="75"/>
    </row>
    <row r="656" spans="2:12">
      <c r="B656" s="74"/>
      <c r="C656" s="75"/>
      <c r="D656" s="74"/>
      <c r="E656" s="76"/>
      <c r="F656" s="76"/>
      <c r="G656" s="75"/>
      <c r="H656" s="75"/>
      <c r="I656" s="74"/>
      <c r="J656" s="75"/>
      <c r="K656" s="75"/>
      <c r="L656" s="75"/>
    </row>
    <row r="657" spans="2:12">
      <c r="B657" s="74"/>
      <c r="C657" s="75"/>
      <c r="D657" s="74"/>
      <c r="E657" s="76"/>
      <c r="F657" s="76"/>
      <c r="G657" s="75"/>
      <c r="H657" s="75"/>
      <c r="I657" s="74"/>
      <c r="J657" s="75"/>
      <c r="K657" s="75"/>
      <c r="L657" s="75"/>
    </row>
    <row r="658" spans="2:12">
      <c r="B658" s="74"/>
      <c r="C658" s="75"/>
      <c r="D658" s="74"/>
      <c r="E658" s="76"/>
      <c r="F658" s="76"/>
      <c r="G658" s="75"/>
      <c r="H658" s="75"/>
      <c r="I658" s="74"/>
      <c r="J658" s="75"/>
      <c r="K658" s="75"/>
      <c r="L658" s="75"/>
    </row>
    <row r="659" spans="2:12">
      <c r="B659" s="74"/>
      <c r="C659" s="75"/>
      <c r="D659" s="74"/>
      <c r="E659" s="76"/>
      <c r="F659" s="76"/>
      <c r="G659" s="75"/>
      <c r="H659" s="75"/>
      <c r="I659" s="74"/>
      <c r="J659" s="75"/>
      <c r="K659" s="75"/>
      <c r="L659" s="75"/>
    </row>
    <row r="660" spans="2:12">
      <c r="B660" s="74"/>
      <c r="C660" s="75"/>
      <c r="D660" s="74"/>
      <c r="E660" s="76"/>
      <c r="F660" s="76"/>
      <c r="G660" s="75"/>
      <c r="H660" s="75"/>
      <c r="I660" s="74"/>
      <c r="J660" s="75"/>
      <c r="K660" s="75"/>
      <c r="L660" s="75"/>
    </row>
    <row r="661" spans="2:12">
      <c r="B661" s="74"/>
      <c r="C661" s="75"/>
      <c r="D661" s="74"/>
      <c r="E661" s="76"/>
      <c r="F661" s="76"/>
      <c r="G661" s="75"/>
      <c r="H661" s="75"/>
      <c r="I661" s="74"/>
      <c r="J661" s="75"/>
      <c r="K661" s="75"/>
      <c r="L661" s="75"/>
    </row>
    <row r="662" spans="2:12">
      <c r="B662" s="74"/>
      <c r="C662" s="75"/>
      <c r="D662" s="74"/>
      <c r="E662" s="76"/>
      <c r="F662" s="76"/>
      <c r="G662" s="75"/>
      <c r="H662" s="75"/>
      <c r="I662" s="74"/>
      <c r="J662" s="75"/>
      <c r="K662" s="75"/>
      <c r="L662" s="75"/>
    </row>
    <row r="663" spans="2:12">
      <c r="B663" s="74"/>
      <c r="C663" s="75"/>
      <c r="D663" s="74"/>
      <c r="E663" s="76"/>
      <c r="F663" s="76"/>
      <c r="G663" s="75"/>
      <c r="H663" s="75"/>
      <c r="I663" s="74"/>
      <c r="J663" s="75"/>
      <c r="K663" s="75"/>
      <c r="L663" s="75"/>
    </row>
    <row r="664" spans="2:12">
      <c r="B664" s="74"/>
      <c r="C664" s="75"/>
      <c r="D664" s="74"/>
      <c r="E664" s="76"/>
      <c r="F664" s="76"/>
      <c r="G664" s="75"/>
      <c r="H664" s="75"/>
      <c r="I664" s="74"/>
      <c r="J664" s="75"/>
      <c r="K664" s="75"/>
      <c r="L664" s="75"/>
    </row>
    <row r="665" spans="2:12">
      <c r="B665" s="74"/>
      <c r="C665" s="75"/>
      <c r="D665" s="74"/>
      <c r="E665" s="76"/>
      <c r="F665" s="76"/>
      <c r="G665" s="75"/>
      <c r="H665" s="75"/>
      <c r="I665" s="74"/>
      <c r="J665" s="75"/>
      <c r="K665" s="75"/>
      <c r="L665" s="75"/>
    </row>
    <row r="666" spans="2:12">
      <c r="B666" s="74"/>
      <c r="C666" s="75"/>
      <c r="D666" s="74"/>
      <c r="E666" s="76"/>
      <c r="F666" s="76"/>
      <c r="G666" s="75"/>
      <c r="H666" s="75"/>
      <c r="I666" s="74"/>
      <c r="J666" s="75"/>
      <c r="K666" s="75"/>
      <c r="L666" s="75"/>
    </row>
    <row r="667" spans="2:12">
      <c r="B667" s="74"/>
      <c r="C667" s="75"/>
      <c r="D667" s="74"/>
      <c r="E667" s="76"/>
      <c r="F667" s="76"/>
      <c r="G667" s="75"/>
      <c r="H667" s="75"/>
      <c r="I667" s="74"/>
      <c r="J667" s="75"/>
      <c r="K667" s="75"/>
      <c r="L667" s="75"/>
    </row>
    <row r="668" spans="2:12">
      <c r="B668" s="74"/>
      <c r="C668" s="75"/>
      <c r="D668" s="74"/>
      <c r="E668" s="76"/>
      <c r="F668" s="76"/>
      <c r="G668" s="75"/>
      <c r="H668" s="75"/>
      <c r="I668" s="74"/>
      <c r="J668" s="75"/>
      <c r="K668" s="75"/>
      <c r="L668" s="75"/>
    </row>
    <row r="669" spans="2:12">
      <c r="B669" s="74"/>
      <c r="C669" s="75"/>
      <c r="D669" s="74"/>
      <c r="E669" s="76"/>
      <c r="F669" s="76"/>
      <c r="G669" s="75"/>
      <c r="H669" s="75"/>
      <c r="I669" s="74"/>
      <c r="J669" s="75"/>
      <c r="K669" s="75"/>
      <c r="L669" s="75"/>
    </row>
    <row r="670" spans="2:12">
      <c r="B670" s="74"/>
      <c r="C670" s="75"/>
      <c r="D670" s="74"/>
      <c r="E670" s="76"/>
      <c r="F670" s="76"/>
      <c r="G670" s="75"/>
      <c r="H670" s="75"/>
      <c r="I670" s="74"/>
      <c r="J670" s="75"/>
      <c r="K670" s="75"/>
      <c r="L670" s="75"/>
    </row>
    <row r="671" spans="2:12">
      <c r="B671" s="74"/>
      <c r="C671" s="75"/>
      <c r="D671" s="74"/>
      <c r="E671" s="76"/>
      <c r="F671" s="76"/>
      <c r="G671" s="75"/>
      <c r="H671" s="75"/>
      <c r="I671" s="74"/>
      <c r="J671" s="75"/>
      <c r="K671" s="75"/>
      <c r="L671" s="75"/>
    </row>
    <row r="672" spans="2:12">
      <c r="B672" s="74"/>
      <c r="C672" s="75"/>
      <c r="D672" s="74"/>
      <c r="E672" s="76"/>
      <c r="F672" s="76"/>
      <c r="G672" s="75"/>
      <c r="H672" s="75"/>
      <c r="I672" s="74"/>
      <c r="J672" s="75"/>
      <c r="K672" s="75"/>
      <c r="L672" s="75"/>
    </row>
    <row r="673" spans="2:12">
      <c r="B673" s="74"/>
      <c r="C673" s="75"/>
      <c r="D673" s="74"/>
      <c r="E673" s="76"/>
      <c r="F673" s="76"/>
      <c r="G673" s="75"/>
      <c r="H673" s="75"/>
      <c r="I673" s="74"/>
      <c r="J673" s="75"/>
      <c r="K673" s="75"/>
      <c r="L673" s="75"/>
    </row>
    <row r="674" spans="2:12">
      <c r="B674" s="74"/>
      <c r="C674" s="75"/>
      <c r="D674" s="74"/>
      <c r="E674" s="76"/>
      <c r="F674" s="76"/>
      <c r="G674" s="75"/>
      <c r="H674" s="75"/>
      <c r="I674" s="74"/>
      <c r="J674" s="75"/>
      <c r="K674" s="75"/>
      <c r="L674" s="75"/>
    </row>
    <row r="675" spans="2:12">
      <c r="B675" s="74"/>
      <c r="C675" s="75"/>
      <c r="D675" s="74"/>
      <c r="E675" s="76"/>
      <c r="F675" s="76"/>
      <c r="G675" s="75"/>
      <c r="H675" s="75"/>
      <c r="I675" s="74"/>
      <c r="J675" s="75"/>
      <c r="K675" s="75"/>
      <c r="L675" s="75"/>
    </row>
    <row r="676" spans="2:12">
      <c r="B676" s="74"/>
      <c r="C676" s="75"/>
      <c r="D676" s="74"/>
      <c r="E676" s="76"/>
      <c r="F676" s="76"/>
      <c r="G676" s="75"/>
      <c r="H676" s="75"/>
      <c r="I676" s="74"/>
      <c r="J676" s="75"/>
      <c r="K676" s="75"/>
      <c r="L676" s="75"/>
    </row>
    <row r="677" spans="2:12">
      <c r="B677" s="74"/>
      <c r="C677" s="75"/>
      <c r="D677" s="74"/>
      <c r="E677" s="76"/>
      <c r="F677" s="76"/>
      <c r="G677" s="75"/>
      <c r="H677" s="75"/>
      <c r="I677" s="74"/>
      <c r="J677" s="75"/>
      <c r="K677" s="75"/>
      <c r="L677" s="75"/>
    </row>
    <row r="678" spans="2:12">
      <c r="B678" s="74"/>
      <c r="C678" s="75"/>
      <c r="D678" s="74"/>
      <c r="E678" s="76"/>
      <c r="F678" s="76"/>
      <c r="G678" s="75"/>
      <c r="H678" s="75"/>
      <c r="I678" s="74"/>
      <c r="J678" s="75"/>
      <c r="K678" s="75"/>
      <c r="L678" s="75"/>
    </row>
    <row r="679" spans="2:12">
      <c r="B679" s="74"/>
      <c r="C679" s="75"/>
      <c r="D679" s="74"/>
      <c r="E679" s="76"/>
      <c r="F679" s="76"/>
      <c r="G679" s="75"/>
      <c r="H679" s="75"/>
      <c r="I679" s="74"/>
      <c r="J679" s="75"/>
      <c r="K679" s="75"/>
      <c r="L679" s="75"/>
    </row>
    <row r="680" spans="2:12">
      <c r="B680" s="74"/>
      <c r="C680" s="75"/>
      <c r="D680" s="74"/>
      <c r="E680" s="76"/>
      <c r="F680" s="76"/>
      <c r="G680" s="75"/>
      <c r="H680" s="75"/>
      <c r="I680" s="74"/>
      <c r="J680" s="75"/>
      <c r="K680" s="75"/>
      <c r="L680" s="75"/>
    </row>
    <row r="681" spans="2:12">
      <c r="B681" s="74"/>
      <c r="C681" s="75"/>
      <c r="D681" s="74"/>
      <c r="E681" s="76"/>
      <c r="F681" s="76"/>
      <c r="G681" s="75"/>
      <c r="H681" s="75"/>
      <c r="I681" s="74"/>
      <c r="J681" s="75"/>
      <c r="K681" s="75"/>
      <c r="L681" s="75"/>
    </row>
    <row r="682" spans="2:12">
      <c r="B682" s="74"/>
      <c r="C682" s="75"/>
      <c r="D682" s="74"/>
      <c r="E682" s="76"/>
      <c r="F682" s="76"/>
      <c r="G682" s="75"/>
      <c r="H682" s="75"/>
      <c r="I682" s="74"/>
      <c r="J682" s="75"/>
      <c r="K682" s="75"/>
      <c r="L682" s="75"/>
    </row>
    <row r="683" spans="2:12">
      <c r="B683" s="74"/>
      <c r="C683" s="75"/>
      <c r="D683" s="74"/>
      <c r="E683" s="76"/>
      <c r="F683" s="76"/>
      <c r="G683" s="75"/>
      <c r="H683" s="75"/>
      <c r="I683" s="74"/>
      <c r="J683" s="75"/>
      <c r="K683" s="75"/>
      <c r="L683" s="75"/>
    </row>
    <row r="684" spans="2:12">
      <c r="B684" s="74"/>
      <c r="C684" s="75"/>
      <c r="D684" s="74"/>
      <c r="E684" s="76"/>
      <c r="F684" s="76"/>
      <c r="G684" s="75"/>
      <c r="H684" s="75"/>
      <c r="I684" s="74"/>
      <c r="J684" s="75"/>
      <c r="K684" s="75"/>
      <c r="L684" s="75"/>
    </row>
    <row r="685" spans="2:12">
      <c r="B685" s="74"/>
      <c r="C685" s="75"/>
      <c r="D685" s="74"/>
      <c r="E685" s="76"/>
      <c r="F685" s="76"/>
      <c r="G685" s="75"/>
      <c r="H685" s="75"/>
      <c r="I685" s="74"/>
      <c r="J685" s="75"/>
      <c r="K685" s="75"/>
      <c r="L685" s="75"/>
    </row>
    <row r="686" spans="2:12">
      <c r="B686" s="74"/>
      <c r="C686" s="75"/>
      <c r="D686" s="74"/>
      <c r="E686" s="76"/>
      <c r="F686" s="76"/>
      <c r="G686" s="75"/>
      <c r="H686" s="75"/>
      <c r="I686" s="74"/>
      <c r="J686" s="75"/>
      <c r="K686" s="75"/>
      <c r="L686" s="75"/>
    </row>
    <row r="687" spans="2:12">
      <c r="B687" s="74"/>
      <c r="C687" s="75"/>
      <c r="D687" s="74"/>
      <c r="E687" s="76"/>
      <c r="F687" s="76"/>
      <c r="G687" s="75"/>
      <c r="H687" s="75"/>
      <c r="I687" s="74"/>
      <c r="J687" s="75"/>
      <c r="K687" s="75"/>
      <c r="L687" s="75"/>
    </row>
    <row r="688" spans="2:12">
      <c r="B688" s="74"/>
      <c r="C688" s="75"/>
      <c r="D688" s="74"/>
      <c r="E688" s="76"/>
      <c r="F688" s="76"/>
      <c r="G688" s="75"/>
      <c r="H688" s="75"/>
      <c r="I688" s="74"/>
      <c r="J688" s="75"/>
      <c r="K688" s="75"/>
      <c r="L688" s="75"/>
    </row>
    <row r="689" spans="2:12">
      <c r="B689" s="74"/>
      <c r="C689" s="75"/>
      <c r="D689" s="74"/>
      <c r="E689" s="76"/>
      <c r="F689" s="76"/>
      <c r="G689" s="75"/>
      <c r="H689" s="75"/>
      <c r="I689" s="74"/>
      <c r="J689" s="75"/>
      <c r="K689" s="75"/>
      <c r="L689" s="75"/>
    </row>
    <row r="690" spans="2:12">
      <c r="B690" s="74"/>
      <c r="C690" s="75"/>
      <c r="D690" s="74"/>
      <c r="E690" s="76"/>
      <c r="F690" s="76"/>
      <c r="G690" s="75"/>
      <c r="H690" s="75"/>
      <c r="I690" s="74"/>
      <c r="J690" s="75"/>
      <c r="K690" s="75"/>
      <c r="L690" s="75"/>
    </row>
    <row r="691" spans="2:12">
      <c r="B691" s="74"/>
      <c r="C691" s="75"/>
      <c r="D691" s="74"/>
      <c r="E691" s="76"/>
      <c r="F691" s="76"/>
      <c r="G691" s="75"/>
      <c r="H691" s="75"/>
      <c r="I691" s="74"/>
      <c r="J691" s="75"/>
      <c r="K691" s="75"/>
      <c r="L691" s="75"/>
    </row>
    <row r="692" spans="2:12">
      <c r="B692" s="74"/>
      <c r="C692" s="75"/>
      <c r="D692" s="74"/>
      <c r="E692" s="76"/>
      <c r="F692" s="76"/>
      <c r="G692" s="75"/>
      <c r="H692" s="75"/>
      <c r="I692" s="74"/>
      <c r="J692" s="75"/>
      <c r="K692" s="75"/>
      <c r="L692" s="75"/>
    </row>
    <row r="693" spans="2:12">
      <c r="B693" s="74"/>
      <c r="C693" s="75"/>
      <c r="D693" s="74"/>
      <c r="E693" s="76"/>
      <c r="F693" s="76"/>
      <c r="G693" s="75"/>
      <c r="H693" s="75"/>
      <c r="I693" s="74"/>
      <c r="J693" s="75"/>
      <c r="K693" s="75"/>
      <c r="L693" s="75"/>
    </row>
    <row r="694" spans="2:12">
      <c r="B694" s="74"/>
      <c r="C694" s="75"/>
      <c r="D694" s="74"/>
      <c r="E694" s="76"/>
      <c r="F694" s="76"/>
      <c r="G694" s="75"/>
      <c r="H694" s="75"/>
      <c r="I694" s="74"/>
      <c r="J694" s="75"/>
      <c r="K694" s="75"/>
      <c r="L694" s="75"/>
    </row>
    <row r="695" spans="2:12">
      <c r="B695" s="74"/>
      <c r="C695" s="75"/>
      <c r="D695" s="74"/>
      <c r="E695" s="76"/>
      <c r="F695" s="76"/>
      <c r="G695" s="75"/>
      <c r="H695" s="75"/>
      <c r="I695" s="74"/>
      <c r="J695" s="75"/>
      <c r="K695" s="75"/>
      <c r="L695" s="75"/>
    </row>
    <row r="696" spans="2:12">
      <c r="B696" s="74"/>
      <c r="C696" s="75"/>
      <c r="D696" s="74"/>
      <c r="E696" s="76"/>
      <c r="F696" s="76"/>
      <c r="G696" s="75"/>
      <c r="H696" s="75"/>
      <c r="I696" s="74"/>
      <c r="J696" s="75"/>
      <c r="K696" s="75"/>
      <c r="L696" s="75"/>
    </row>
    <row r="697" spans="2:12">
      <c r="B697" s="74"/>
      <c r="C697" s="75"/>
      <c r="D697" s="74"/>
      <c r="E697" s="76"/>
      <c r="F697" s="76"/>
      <c r="G697" s="75"/>
      <c r="H697" s="75"/>
      <c r="I697" s="74"/>
      <c r="J697" s="75"/>
      <c r="K697" s="75"/>
      <c r="L697" s="75"/>
    </row>
    <row r="698" spans="2:12">
      <c r="B698" s="74"/>
      <c r="C698" s="75"/>
      <c r="D698" s="74"/>
      <c r="E698" s="76"/>
      <c r="F698" s="76"/>
      <c r="G698" s="75"/>
      <c r="H698" s="75"/>
      <c r="I698" s="74"/>
      <c r="J698" s="75"/>
      <c r="K698" s="75"/>
      <c r="L698" s="75"/>
    </row>
    <row r="699" spans="2:12">
      <c r="B699" s="74"/>
      <c r="C699" s="75"/>
      <c r="D699" s="74"/>
      <c r="E699" s="76"/>
      <c r="F699" s="76"/>
      <c r="G699" s="75"/>
      <c r="H699" s="75"/>
      <c r="I699" s="74"/>
      <c r="J699" s="75"/>
      <c r="K699" s="75"/>
      <c r="L699" s="75"/>
    </row>
    <row r="700" spans="2:12">
      <c r="B700" s="74"/>
      <c r="C700" s="75"/>
      <c r="D700" s="74"/>
      <c r="E700" s="76"/>
      <c r="F700" s="76"/>
      <c r="G700" s="75"/>
      <c r="H700" s="75"/>
      <c r="I700" s="74"/>
      <c r="J700" s="75"/>
      <c r="K700" s="75"/>
      <c r="L700" s="75"/>
    </row>
    <row r="701" spans="2:12">
      <c r="B701" s="74"/>
      <c r="C701" s="75"/>
      <c r="D701" s="74"/>
      <c r="E701" s="76"/>
      <c r="F701" s="76"/>
      <c r="G701" s="75"/>
      <c r="H701" s="75"/>
      <c r="I701" s="74"/>
      <c r="J701" s="75"/>
      <c r="K701" s="75"/>
      <c r="L701" s="75"/>
    </row>
    <row r="702" spans="2:12">
      <c r="B702" s="74"/>
      <c r="C702" s="75"/>
      <c r="D702" s="74"/>
      <c r="E702" s="76"/>
      <c r="F702" s="76"/>
      <c r="G702" s="75"/>
      <c r="H702" s="75"/>
      <c r="I702" s="74"/>
      <c r="J702" s="75"/>
      <c r="K702" s="75"/>
      <c r="L702" s="75"/>
    </row>
    <row r="703" spans="2:12">
      <c r="B703" s="74"/>
      <c r="C703" s="75"/>
      <c r="D703" s="74"/>
      <c r="E703" s="76"/>
      <c r="F703" s="76"/>
      <c r="G703" s="75"/>
      <c r="H703" s="75"/>
      <c r="I703" s="74"/>
      <c r="J703" s="75"/>
      <c r="K703" s="75"/>
      <c r="L703" s="75"/>
    </row>
    <row r="704" spans="2:12">
      <c r="B704" s="74"/>
      <c r="C704" s="75"/>
      <c r="D704" s="74"/>
      <c r="E704" s="76"/>
      <c r="F704" s="76"/>
      <c r="G704" s="75"/>
      <c r="H704" s="75"/>
      <c r="I704" s="74"/>
      <c r="J704" s="75"/>
      <c r="K704" s="75"/>
      <c r="L704" s="75"/>
    </row>
    <row r="705" spans="2:12">
      <c r="B705" s="74"/>
      <c r="C705" s="75"/>
      <c r="D705" s="74"/>
      <c r="E705" s="76"/>
      <c r="F705" s="76"/>
      <c r="G705" s="75"/>
      <c r="H705" s="75"/>
      <c r="I705" s="74"/>
      <c r="J705" s="75"/>
      <c r="K705" s="75"/>
      <c r="L705" s="75"/>
    </row>
    <row r="706" spans="2:12">
      <c r="B706" s="74"/>
      <c r="C706" s="75"/>
      <c r="D706" s="74"/>
      <c r="E706" s="76"/>
      <c r="F706" s="76"/>
      <c r="G706" s="75"/>
      <c r="H706" s="75"/>
      <c r="I706" s="74"/>
      <c r="J706" s="75"/>
      <c r="K706" s="75"/>
      <c r="L706" s="75"/>
    </row>
    <row r="707" spans="2:12">
      <c r="B707" s="74"/>
      <c r="C707" s="75"/>
      <c r="D707" s="74"/>
      <c r="E707" s="76"/>
      <c r="F707" s="76"/>
      <c r="G707" s="75"/>
      <c r="H707" s="75"/>
      <c r="I707" s="74"/>
      <c r="J707" s="75"/>
      <c r="K707" s="75"/>
      <c r="L707" s="75"/>
    </row>
    <row r="708" spans="2:12">
      <c r="B708" s="74"/>
      <c r="C708" s="75"/>
      <c r="D708" s="74"/>
      <c r="E708" s="76"/>
      <c r="F708" s="76"/>
      <c r="G708" s="75"/>
      <c r="H708" s="75"/>
      <c r="I708" s="74"/>
      <c r="J708" s="75"/>
      <c r="K708" s="75"/>
      <c r="L708" s="75"/>
    </row>
    <row r="709" spans="2:12">
      <c r="B709" s="74"/>
      <c r="C709" s="75"/>
      <c r="D709" s="74"/>
      <c r="E709" s="76"/>
      <c r="F709" s="76"/>
      <c r="G709" s="75"/>
      <c r="H709" s="75"/>
      <c r="I709" s="74"/>
      <c r="J709" s="75"/>
      <c r="K709" s="75"/>
      <c r="L709" s="75"/>
    </row>
    <row r="710" spans="2:12">
      <c r="B710" s="74"/>
      <c r="C710" s="75"/>
      <c r="D710" s="74"/>
      <c r="E710" s="76"/>
      <c r="F710" s="76"/>
      <c r="G710" s="75"/>
      <c r="H710" s="75"/>
      <c r="I710" s="74"/>
      <c r="J710" s="75"/>
      <c r="K710" s="75"/>
      <c r="L710" s="75"/>
    </row>
    <row r="711" spans="2:12">
      <c r="B711" s="74"/>
      <c r="C711" s="75"/>
      <c r="D711" s="74"/>
      <c r="E711" s="76"/>
      <c r="F711" s="76"/>
      <c r="G711" s="75"/>
      <c r="H711" s="75"/>
      <c r="I711" s="74"/>
      <c r="J711" s="75"/>
      <c r="K711" s="75"/>
      <c r="L711" s="75"/>
    </row>
    <row r="712" spans="2:12">
      <c r="B712" s="74"/>
      <c r="C712" s="75"/>
      <c r="D712" s="74"/>
      <c r="E712" s="76"/>
      <c r="F712" s="76"/>
      <c r="G712" s="75"/>
      <c r="H712" s="75"/>
      <c r="I712" s="74"/>
      <c r="J712" s="75"/>
      <c r="K712" s="75"/>
      <c r="L712" s="75"/>
    </row>
    <row r="713" spans="2:12">
      <c r="B713" s="74"/>
      <c r="C713" s="75"/>
      <c r="D713" s="74"/>
      <c r="E713" s="76"/>
      <c r="F713" s="76"/>
      <c r="G713" s="75"/>
      <c r="H713" s="75"/>
      <c r="I713" s="74"/>
      <c r="J713" s="75"/>
      <c r="K713" s="75"/>
      <c r="L713" s="75"/>
    </row>
    <row r="714" spans="2:12">
      <c r="B714" s="74"/>
      <c r="C714" s="75"/>
      <c r="D714" s="74"/>
      <c r="E714" s="76"/>
      <c r="F714" s="76"/>
      <c r="G714" s="75"/>
      <c r="H714" s="75"/>
      <c r="I714" s="74"/>
      <c r="J714" s="75"/>
      <c r="K714" s="75"/>
      <c r="L714" s="75"/>
    </row>
    <row r="715" spans="2:12">
      <c r="B715" s="74"/>
      <c r="C715" s="75"/>
      <c r="D715" s="74"/>
      <c r="E715" s="76"/>
      <c r="F715" s="76"/>
      <c r="G715" s="75"/>
      <c r="H715" s="75"/>
      <c r="I715" s="74"/>
      <c r="J715" s="75"/>
      <c r="K715" s="75"/>
      <c r="L715" s="75"/>
    </row>
    <row r="716" spans="2:12">
      <c r="B716" s="74"/>
      <c r="C716" s="75"/>
      <c r="D716" s="74"/>
      <c r="E716" s="76"/>
      <c r="F716" s="76"/>
      <c r="G716" s="75"/>
      <c r="H716" s="75"/>
      <c r="I716" s="74"/>
      <c r="J716" s="75"/>
      <c r="K716" s="75"/>
      <c r="L716" s="75"/>
    </row>
    <row r="717" spans="2:12">
      <c r="B717" s="74"/>
      <c r="C717" s="75"/>
      <c r="D717" s="74"/>
      <c r="E717" s="76"/>
      <c r="F717" s="76"/>
      <c r="G717" s="75"/>
      <c r="H717" s="75"/>
      <c r="I717" s="74"/>
      <c r="J717" s="75"/>
      <c r="K717" s="75"/>
      <c r="L717" s="75"/>
    </row>
    <row r="718" spans="2:12">
      <c r="B718" s="74"/>
      <c r="C718" s="75"/>
      <c r="D718" s="74"/>
      <c r="E718" s="76"/>
      <c r="F718" s="76"/>
      <c r="G718" s="75"/>
      <c r="H718" s="75"/>
      <c r="I718" s="74"/>
      <c r="J718" s="75"/>
      <c r="K718" s="75"/>
      <c r="L718" s="75"/>
    </row>
    <row r="719" spans="2:12">
      <c r="B719" s="74"/>
      <c r="C719" s="75"/>
      <c r="D719" s="74"/>
      <c r="E719" s="76"/>
      <c r="F719" s="76"/>
      <c r="G719" s="75"/>
      <c r="H719" s="75"/>
      <c r="I719" s="74"/>
      <c r="J719" s="75"/>
      <c r="K719" s="75"/>
      <c r="L719" s="75"/>
    </row>
    <row r="720" spans="2:12">
      <c r="B720" s="74"/>
      <c r="C720" s="75"/>
      <c r="D720" s="74"/>
      <c r="E720" s="76"/>
      <c r="F720" s="76"/>
      <c r="G720" s="75"/>
      <c r="H720" s="75"/>
      <c r="I720" s="74"/>
      <c r="J720" s="75"/>
      <c r="K720" s="75"/>
      <c r="L720" s="75"/>
    </row>
    <row r="721" spans="2:12">
      <c r="B721" s="74"/>
      <c r="C721" s="75"/>
      <c r="D721" s="74"/>
      <c r="E721" s="76"/>
      <c r="F721" s="76"/>
      <c r="G721" s="75"/>
      <c r="H721" s="75"/>
      <c r="I721" s="74"/>
      <c r="J721" s="75"/>
      <c r="K721" s="75"/>
      <c r="L721" s="75"/>
    </row>
    <row r="722" spans="2:12">
      <c r="B722" s="74"/>
      <c r="C722" s="75"/>
      <c r="D722" s="74"/>
      <c r="E722" s="76"/>
      <c r="F722" s="76"/>
      <c r="G722" s="75"/>
      <c r="H722" s="75"/>
      <c r="I722" s="74"/>
      <c r="J722" s="75"/>
      <c r="K722" s="75"/>
      <c r="L722" s="75"/>
    </row>
    <row r="723" spans="2:12">
      <c r="B723" s="74"/>
      <c r="C723" s="75"/>
      <c r="D723" s="74"/>
      <c r="E723" s="76"/>
      <c r="F723" s="76"/>
      <c r="G723" s="75"/>
      <c r="H723" s="75"/>
      <c r="I723" s="74"/>
      <c r="J723" s="75"/>
      <c r="K723" s="75"/>
      <c r="L723" s="75"/>
    </row>
    <row r="724" spans="2:12">
      <c r="B724" s="74"/>
      <c r="C724" s="75"/>
      <c r="D724" s="74"/>
      <c r="E724" s="76"/>
      <c r="F724" s="76"/>
      <c r="G724" s="75"/>
      <c r="H724" s="75"/>
      <c r="I724" s="74"/>
      <c r="J724" s="75"/>
      <c r="K724" s="75"/>
      <c r="L724" s="75"/>
    </row>
    <row r="725" spans="2:12">
      <c r="B725" s="74"/>
      <c r="C725" s="75"/>
      <c r="D725" s="74"/>
      <c r="E725" s="76"/>
      <c r="F725" s="76"/>
      <c r="G725" s="75"/>
      <c r="H725" s="75"/>
      <c r="I725" s="74"/>
      <c r="J725" s="75"/>
      <c r="K725" s="75"/>
      <c r="L725" s="75"/>
    </row>
    <row r="726" spans="2:12">
      <c r="B726" s="74"/>
      <c r="C726" s="75"/>
      <c r="D726" s="74"/>
      <c r="E726" s="76"/>
      <c r="F726" s="76"/>
      <c r="G726" s="75"/>
      <c r="H726" s="75"/>
      <c r="I726" s="74"/>
      <c r="J726" s="75"/>
      <c r="K726" s="75"/>
      <c r="L726" s="75"/>
    </row>
    <row r="727" spans="2:12">
      <c r="B727" s="74"/>
      <c r="C727" s="75"/>
      <c r="D727" s="74"/>
      <c r="E727" s="76"/>
      <c r="F727" s="76"/>
      <c r="G727" s="75"/>
      <c r="H727" s="75"/>
      <c r="I727" s="74"/>
      <c r="J727" s="75"/>
      <c r="K727" s="75"/>
      <c r="L727" s="75"/>
    </row>
    <row r="728" spans="2:12">
      <c r="B728" s="74"/>
      <c r="C728" s="75"/>
      <c r="D728" s="74"/>
      <c r="E728" s="76"/>
      <c r="F728" s="76"/>
      <c r="G728" s="75"/>
      <c r="H728" s="75"/>
      <c r="I728" s="74"/>
      <c r="J728" s="75"/>
      <c r="K728" s="75"/>
      <c r="L728" s="75"/>
    </row>
    <row r="729" spans="2:12">
      <c r="B729" s="74"/>
      <c r="C729" s="75"/>
      <c r="D729" s="74"/>
      <c r="E729" s="76"/>
      <c r="F729" s="76"/>
      <c r="G729" s="75"/>
      <c r="H729" s="75"/>
      <c r="I729" s="74"/>
      <c r="J729" s="75"/>
      <c r="K729" s="75"/>
      <c r="L729" s="75"/>
    </row>
    <row r="730" spans="2:12">
      <c r="B730" s="74"/>
      <c r="C730" s="75"/>
      <c r="D730" s="74"/>
      <c r="E730" s="76"/>
      <c r="F730" s="76"/>
      <c r="G730" s="75"/>
      <c r="H730" s="75"/>
      <c r="I730" s="74"/>
      <c r="J730" s="75"/>
      <c r="K730" s="75"/>
      <c r="L730" s="75"/>
    </row>
    <row r="731" spans="2:12">
      <c r="B731" s="74"/>
      <c r="C731" s="75"/>
      <c r="D731" s="74"/>
      <c r="E731" s="76"/>
      <c r="F731" s="76"/>
      <c r="G731" s="75"/>
      <c r="H731" s="75"/>
      <c r="I731" s="74"/>
      <c r="J731" s="75"/>
      <c r="K731" s="75"/>
      <c r="L731" s="75"/>
    </row>
    <row r="732" spans="2:12">
      <c r="B732" s="74"/>
      <c r="C732" s="75"/>
      <c r="D732" s="74"/>
      <c r="E732" s="76"/>
      <c r="F732" s="76"/>
      <c r="G732" s="75"/>
      <c r="H732" s="75"/>
      <c r="I732" s="74"/>
      <c r="J732" s="75"/>
      <c r="K732" s="75"/>
      <c r="L732" s="75"/>
    </row>
    <row r="733" spans="2:12">
      <c r="B733" s="74"/>
      <c r="C733" s="75"/>
      <c r="D733" s="74"/>
      <c r="E733" s="76"/>
      <c r="F733" s="76"/>
      <c r="G733" s="75"/>
      <c r="H733" s="75"/>
      <c r="I733" s="74"/>
      <c r="J733" s="75"/>
      <c r="K733" s="75"/>
      <c r="L733" s="75"/>
    </row>
    <row r="734" spans="2:12">
      <c r="B734" s="74"/>
      <c r="C734" s="75"/>
      <c r="D734" s="74"/>
      <c r="E734" s="76"/>
      <c r="F734" s="76"/>
      <c r="G734" s="75"/>
      <c r="H734" s="75"/>
      <c r="I734" s="74"/>
      <c r="J734" s="75"/>
      <c r="K734" s="75"/>
      <c r="L734" s="75"/>
    </row>
    <row r="735" spans="2:12">
      <c r="B735" s="74"/>
      <c r="C735" s="75"/>
      <c r="D735" s="74"/>
      <c r="E735" s="76"/>
      <c r="F735" s="76"/>
      <c r="G735" s="75"/>
      <c r="H735" s="75"/>
      <c r="I735" s="74"/>
      <c r="J735" s="75"/>
      <c r="K735" s="75"/>
      <c r="L735" s="75"/>
    </row>
    <row r="736" spans="2:12">
      <c r="B736" s="74"/>
      <c r="C736" s="75"/>
      <c r="D736" s="74"/>
      <c r="E736" s="76"/>
      <c r="F736" s="76"/>
      <c r="G736" s="75"/>
      <c r="H736" s="75"/>
      <c r="I736" s="74"/>
      <c r="J736" s="75"/>
      <c r="K736" s="75"/>
      <c r="L736" s="75"/>
    </row>
    <row r="737" spans="2:12">
      <c r="B737" s="74"/>
      <c r="C737" s="75"/>
      <c r="D737" s="74"/>
      <c r="E737" s="76"/>
      <c r="F737" s="76"/>
      <c r="G737" s="75"/>
      <c r="H737" s="75"/>
      <c r="I737" s="74"/>
      <c r="J737" s="75"/>
      <c r="K737" s="75"/>
      <c r="L737" s="75"/>
    </row>
    <row r="738" spans="2:12">
      <c r="B738" s="74"/>
      <c r="C738" s="75"/>
      <c r="D738" s="74"/>
      <c r="E738" s="76"/>
      <c r="F738" s="76"/>
      <c r="G738" s="75"/>
      <c r="H738" s="75"/>
      <c r="I738" s="74"/>
      <c r="J738" s="75"/>
      <c r="K738" s="75"/>
      <c r="L738" s="75"/>
    </row>
    <row r="739" spans="2:12">
      <c r="B739" s="74"/>
      <c r="C739" s="75"/>
      <c r="D739" s="74"/>
      <c r="E739" s="76"/>
      <c r="F739" s="76"/>
      <c r="G739" s="75"/>
      <c r="H739" s="75"/>
      <c r="I739" s="74"/>
      <c r="J739" s="75"/>
      <c r="K739" s="75"/>
      <c r="L739" s="75"/>
    </row>
    <row r="740" spans="2:12">
      <c r="B740" s="74"/>
      <c r="C740" s="75"/>
      <c r="D740" s="74"/>
      <c r="E740" s="76"/>
      <c r="F740" s="76"/>
      <c r="G740" s="75"/>
      <c r="H740" s="75"/>
      <c r="I740" s="74"/>
      <c r="J740" s="75"/>
      <c r="K740" s="75"/>
      <c r="L740" s="75"/>
    </row>
    <row r="741" spans="2:12">
      <c r="B741" s="74"/>
      <c r="C741" s="75"/>
      <c r="D741" s="74"/>
      <c r="E741" s="76"/>
      <c r="F741" s="76"/>
      <c r="G741" s="75"/>
      <c r="H741" s="75"/>
      <c r="I741" s="74"/>
      <c r="J741" s="75"/>
      <c r="K741" s="75"/>
      <c r="L741" s="75"/>
    </row>
    <row r="742" spans="2:12">
      <c r="B742" s="74"/>
      <c r="C742" s="75"/>
      <c r="D742" s="74"/>
      <c r="E742" s="76"/>
      <c r="F742" s="76"/>
      <c r="G742" s="75"/>
      <c r="H742" s="75"/>
      <c r="I742" s="74"/>
      <c r="J742" s="75"/>
      <c r="K742" s="75"/>
      <c r="L742" s="75"/>
    </row>
    <row r="743" spans="2:12">
      <c r="B743" s="74"/>
      <c r="C743" s="75"/>
      <c r="D743" s="74"/>
      <c r="E743" s="76"/>
      <c r="F743" s="76"/>
      <c r="G743" s="75"/>
      <c r="H743" s="75"/>
      <c r="I743" s="74"/>
      <c r="J743" s="75"/>
      <c r="K743" s="75"/>
      <c r="L743" s="75"/>
    </row>
    <row r="744" spans="2:12">
      <c r="B744" s="74"/>
      <c r="C744" s="75"/>
      <c r="D744" s="74"/>
      <c r="E744" s="76"/>
      <c r="F744" s="76"/>
      <c r="G744" s="75"/>
      <c r="H744" s="75"/>
      <c r="I744" s="74"/>
      <c r="J744" s="75"/>
      <c r="K744" s="75"/>
      <c r="L744" s="75"/>
    </row>
    <row r="745" spans="2:12">
      <c r="B745" s="74"/>
      <c r="C745" s="75"/>
      <c r="D745" s="74"/>
      <c r="E745" s="76"/>
      <c r="F745" s="76"/>
      <c r="G745" s="75"/>
      <c r="H745" s="75"/>
      <c r="I745" s="74"/>
      <c r="J745" s="75"/>
      <c r="K745" s="75"/>
      <c r="L745" s="75"/>
    </row>
    <row r="746" spans="2:12">
      <c r="B746" s="74"/>
      <c r="C746" s="75"/>
      <c r="D746" s="74"/>
      <c r="E746" s="76"/>
      <c r="F746" s="76"/>
      <c r="G746" s="75"/>
      <c r="H746" s="75"/>
      <c r="I746" s="74"/>
      <c r="J746" s="75"/>
      <c r="K746" s="75"/>
      <c r="L746" s="75"/>
    </row>
    <row r="747" spans="2:12">
      <c r="B747" s="74"/>
      <c r="C747" s="75"/>
      <c r="D747" s="74"/>
      <c r="E747" s="76"/>
      <c r="F747" s="76"/>
      <c r="G747" s="75"/>
      <c r="H747" s="75"/>
      <c r="I747" s="74"/>
      <c r="J747" s="75"/>
      <c r="K747" s="75"/>
      <c r="L747" s="75"/>
    </row>
    <row r="748" spans="2:12">
      <c r="B748" s="74"/>
      <c r="C748" s="75"/>
      <c r="D748" s="74"/>
      <c r="E748" s="76"/>
      <c r="F748" s="76"/>
      <c r="G748" s="75"/>
      <c r="H748" s="75"/>
      <c r="I748" s="74"/>
      <c r="J748" s="75"/>
      <c r="K748" s="75"/>
      <c r="L748" s="75"/>
    </row>
    <row r="749" spans="2:12">
      <c r="B749" s="74"/>
      <c r="C749" s="75"/>
      <c r="D749" s="74"/>
      <c r="E749" s="76"/>
      <c r="F749" s="76"/>
      <c r="G749" s="75"/>
      <c r="H749" s="75"/>
      <c r="I749" s="74"/>
      <c r="J749" s="75"/>
      <c r="K749" s="75"/>
      <c r="L749" s="75"/>
    </row>
    <row r="750" spans="2:12">
      <c r="B750" s="74"/>
      <c r="C750" s="75"/>
      <c r="D750" s="74"/>
      <c r="E750" s="76"/>
      <c r="F750" s="76"/>
      <c r="G750" s="75"/>
      <c r="H750" s="75"/>
      <c r="I750" s="74"/>
      <c r="J750" s="75"/>
      <c r="K750" s="75"/>
      <c r="L750" s="75"/>
    </row>
    <row r="751" spans="2:12">
      <c r="B751" s="74"/>
      <c r="C751" s="75"/>
      <c r="D751" s="74"/>
      <c r="E751" s="76"/>
      <c r="F751" s="76"/>
      <c r="G751" s="75"/>
      <c r="H751" s="75"/>
      <c r="I751" s="74"/>
      <c r="J751" s="75"/>
      <c r="K751" s="75"/>
      <c r="L751" s="75"/>
    </row>
    <row r="752" spans="2:12">
      <c r="B752" s="74"/>
      <c r="C752" s="75"/>
      <c r="D752" s="74"/>
      <c r="E752" s="76"/>
      <c r="F752" s="76"/>
      <c r="G752" s="75"/>
      <c r="H752" s="75"/>
      <c r="I752" s="74"/>
      <c r="J752" s="75"/>
      <c r="K752" s="75"/>
      <c r="L752" s="75"/>
    </row>
    <row r="753" spans="2:12">
      <c r="B753" s="74"/>
      <c r="C753" s="75"/>
      <c r="D753" s="74"/>
      <c r="E753" s="76"/>
      <c r="F753" s="76"/>
      <c r="G753" s="75"/>
      <c r="H753" s="75"/>
      <c r="I753" s="74"/>
      <c r="J753" s="75"/>
      <c r="K753" s="75"/>
      <c r="L753" s="75"/>
    </row>
    <row r="754" spans="2:12">
      <c r="B754" s="74"/>
      <c r="C754" s="75"/>
      <c r="D754" s="74"/>
      <c r="E754" s="76"/>
      <c r="F754" s="76"/>
      <c r="G754" s="75"/>
      <c r="H754" s="75"/>
      <c r="I754" s="74"/>
      <c r="J754" s="75"/>
      <c r="K754" s="75"/>
      <c r="L754" s="75"/>
    </row>
    <row r="755" spans="2:12">
      <c r="B755" s="74"/>
      <c r="C755" s="75"/>
      <c r="D755" s="74"/>
      <c r="E755" s="76"/>
      <c r="F755" s="76"/>
      <c r="G755" s="75"/>
      <c r="H755" s="75"/>
      <c r="I755" s="74"/>
      <c r="J755" s="75"/>
      <c r="K755" s="75"/>
      <c r="L755" s="75"/>
    </row>
    <row r="756" spans="2:12">
      <c r="B756" s="74"/>
      <c r="C756" s="75"/>
      <c r="D756" s="74"/>
      <c r="E756" s="76"/>
      <c r="F756" s="76"/>
      <c r="G756" s="75"/>
      <c r="H756" s="75"/>
      <c r="I756" s="74"/>
      <c r="J756" s="75"/>
      <c r="K756" s="75"/>
      <c r="L756" s="75"/>
    </row>
    <row r="757" spans="2:12">
      <c r="B757" s="74"/>
      <c r="C757" s="75"/>
      <c r="D757" s="74"/>
      <c r="E757" s="76"/>
      <c r="F757" s="76"/>
      <c r="G757" s="75"/>
      <c r="H757" s="75"/>
      <c r="I757" s="74"/>
      <c r="J757" s="75"/>
      <c r="K757" s="75"/>
      <c r="L757" s="75"/>
    </row>
    <row r="758" spans="2:12">
      <c r="B758" s="74"/>
      <c r="C758" s="75"/>
      <c r="D758" s="74"/>
      <c r="E758" s="76"/>
      <c r="F758" s="76"/>
      <c r="G758" s="75"/>
      <c r="H758" s="75"/>
      <c r="I758" s="74"/>
      <c r="J758" s="75"/>
      <c r="K758" s="75"/>
      <c r="L758" s="75"/>
    </row>
    <row r="759" spans="2:12">
      <c r="B759" s="74"/>
      <c r="C759" s="75"/>
      <c r="D759" s="74"/>
      <c r="E759" s="76"/>
      <c r="F759" s="76"/>
      <c r="G759" s="75"/>
      <c r="H759" s="75"/>
      <c r="I759" s="74"/>
      <c r="J759" s="75"/>
      <c r="K759" s="75"/>
      <c r="L759" s="75"/>
    </row>
    <row r="760" spans="2:12">
      <c r="B760" s="74"/>
      <c r="C760" s="75"/>
      <c r="D760" s="74"/>
      <c r="E760" s="76"/>
      <c r="F760" s="76"/>
      <c r="G760" s="75"/>
      <c r="H760" s="75"/>
      <c r="I760" s="74"/>
      <c r="J760" s="75"/>
      <c r="K760" s="75"/>
      <c r="L760" s="75"/>
    </row>
    <row r="761" spans="2:12">
      <c r="B761" s="74"/>
      <c r="C761" s="75"/>
      <c r="D761" s="74"/>
      <c r="E761" s="76"/>
      <c r="F761" s="76"/>
      <c r="G761" s="75"/>
      <c r="H761" s="75"/>
      <c r="I761" s="74"/>
      <c r="J761" s="75"/>
      <c r="K761" s="75"/>
      <c r="L761" s="75"/>
    </row>
    <row r="762" spans="2:12">
      <c r="B762" s="74"/>
      <c r="C762" s="75"/>
      <c r="D762" s="74"/>
      <c r="E762" s="76"/>
      <c r="F762" s="76"/>
      <c r="G762" s="75"/>
      <c r="H762" s="75"/>
      <c r="I762" s="74"/>
      <c r="J762" s="75"/>
      <c r="K762" s="75"/>
      <c r="L762" s="75"/>
    </row>
    <row r="763" spans="2:12">
      <c r="B763" s="74"/>
      <c r="C763" s="75"/>
      <c r="D763" s="74"/>
      <c r="E763" s="76"/>
      <c r="F763" s="76"/>
      <c r="G763" s="75"/>
      <c r="H763" s="75"/>
      <c r="I763" s="74"/>
      <c r="J763" s="75"/>
      <c r="K763" s="75"/>
      <c r="L763" s="75"/>
    </row>
    <row r="764" spans="2:12">
      <c r="B764" s="74"/>
      <c r="C764" s="75"/>
      <c r="D764" s="74"/>
      <c r="E764" s="76"/>
      <c r="F764" s="76"/>
      <c r="G764" s="75"/>
      <c r="H764" s="75"/>
      <c r="I764" s="74"/>
      <c r="J764" s="75"/>
      <c r="K764" s="75"/>
      <c r="L764" s="75"/>
    </row>
    <row r="765" spans="2:12">
      <c r="B765" s="74"/>
      <c r="C765" s="75"/>
      <c r="D765" s="74"/>
      <c r="E765" s="76"/>
      <c r="F765" s="76"/>
      <c r="G765" s="75"/>
      <c r="H765" s="75"/>
      <c r="I765" s="74"/>
      <c r="J765" s="75"/>
      <c r="K765" s="75"/>
      <c r="L765" s="75"/>
    </row>
    <row r="766" spans="2:12">
      <c r="B766" s="74"/>
      <c r="C766" s="75"/>
      <c r="D766" s="74"/>
      <c r="E766" s="76"/>
      <c r="F766" s="76"/>
      <c r="G766" s="75"/>
      <c r="H766" s="75"/>
      <c r="I766" s="74"/>
      <c r="J766" s="75"/>
      <c r="K766" s="75"/>
      <c r="L766" s="75"/>
    </row>
    <row r="767" spans="2:12">
      <c r="B767" s="74"/>
      <c r="C767" s="75"/>
      <c r="D767" s="74"/>
      <c r="E767" s="76"/>
      <c r="F767" s="76"/>
      <c r="G767" s="75"/>
      <c r="H767" s="75"/>
      <c r="I767" s="74"/>
      <c r="J767" s="75"/>
      <c r="K767" s="75"/>
      <c r="L767" s="75"/>
    </row>
    <row r="768" spans="2:12">
      <c r="B768" s="74"/>
      <c r="C768" s="75"/>
      <c r="D768" s="74"/>
      <c r="E768" s="76"/>
      <c r="F768" s="76"/>
      <c r="G768" s="75"/>
      <c r="H768" s="75"/>
      <c r="I768" s="74"/>
      <c r="J768" s="75"/>
      <c r="K768" s="75"/>
      <c r="L768" s="75"/>
    </row>
    <row r="769" spans="2:12">
      <c r="B769" s="74"/>
      <c r="C769" s="75"/>
      <c r="D769" s="74"/>
      <c r="E769" s="76"/>
      <c r="F769" s="76"/>
      <c r="G769" s="75"/>
      <c r="H769" s="75"/>
      <c r="I769" s="74"/>
      <c r="J769" s="75"/>
      <c r="K769" s="75"/>
      <c r="L769" s="75"/>
    </row>
    <row r="770" spans="2:12">
      <c r="B770" s="74"/>
      <c r="C770" s="75"/>
      <c r="D770" s="74"/>
      <c r="E770" s="76"/>
      <c r="F770" s="76"/>
      <c r="G770" s="75"/>
      <c r="H770" s="75"/>
      <c r="I770" s="74"/>
      <c r="J770" s="75"/>
      <c r="K770" s="75"/>
      <c r="L770" s="75"/>
    </row>
    <row r="771" spans="2:12">
      <c r="B771" s="74"/>
      <c r="C771" s="75"/>
      <c r="D771" s="74"/>
      <c r="E771" s="76"/>
      <c r="F771" s="76"/>
      <c r="G771" s="75"/>
      <c r="H771" s="75"/>
      <c r="I771" s="74"/>
      <c r="J771" s="75"/>
      <c r="K771" s="75"/>
      <c r="L771" s="75"/>
    </row>
    <row r="772" spans="2:12">
      <c r="B772" s="74"/>
      <c r="C772" s="75"/>
      <c r="D772" s="74"/>
      <c r="E772" s="76"/>
      <c r="F772" s="76"/>
      <c r="G772" s="75"/>
      <c r="H772" s="75"/>
      <c r="I772" s="74"/>
      <c r="J772" s="75"/>
      <c r="K772" s="75"/>
      <c r="L772" s="75"/>
    </row>
    <row r="773" spans="2:12">
      <c r="B773" s="74"/>
      <c r="C773" s="75"/>
      <c r="D773" s="74"/>
      <c r="E773" s="76"/>
      <c r="F773" s="76"/>
      <c r="G773" s="75"/>
      <c r="H773" s="75"/>
      <c r="I773" s="74"/>
      <c r="J773" s="75"/>
      <c r="K773" s="75"/>
      <c r="L773" s="75"/>
    </row>
    <row r="774" spans="2:12">
      <c r="B774" s="74"/>
      <c r="C774" s="75"/>
      <c r="D774" s="74"/>
      <c r="E774" s="76"/>
      <c r="F774" s="76"/>
      <c r="G774" s="75"/>
      <c r="H774" s="75"/>
      <c r="I774" s="74"/>
      <c r="J774" s="75"/>
      <c r="K774" s="75"/>
      <c r="L774" s="75"/>
    </row>
    <row r="775" spans="2:12">
      <c r="B775" s="74"/>
      <c r="C775" s="75"/>
      <c r="D775" s="74"/>
      <c r="E775" s="76"/>
      <c r="F775" s="76"/>
      <c r="G775" s="75"/>
      <c r="H775" s="75"/>
      <c r="I775" s="74"/>
      <c r="J775" s="75"/>
      <c r="K775" s="75"/>
      <c r="L775" s="75"/>
    </row>
    <row r="776" spans="2:12">
      <c r="B776" s="74"/>
      <c r="C776" s="75"/>
      <c r="D776" s="74"/>
      <c r="E776" s="76"/>
      <c r="F776" s="76"/>
      <c r="G776" s="75"/>
      <c r="H776" s="75"/>
      <c r="I776" s="74"/>
      <c r="J776" s="75"/>
      <c r="K776" s="75"/>
      <c r="L776" s="75"/>
    </row>
    <row r="777" spans="2:12">
      <c r="B777" s="74"/>
      <c r="C777" s="75"/>
      <c r="D777" s="74"/>
      <c r="E777" s="76"/>
      <c r="F777" s="76"/>
      <c r="G777" s="75"/>
      <c r="H777" s="75"/>
      <c r="I777" s="74"/>
      <c r="J777" s="75"/>
      <c r="K777" s="75"/>
      <c r="L777" s="75"/>
    </row>
    <row r="778" spans="2:12">
      <c r="B778" s="74"/>
      <c r="C778" s="75"/>
      <c r="D778" s="74"/>
      <c r="E778" s="76"/>
      <c r="F778" s="76"/>
      <c r="G778" s="75"/>
      <c r="H778" s="75"/>
      <c r="I778" s="74"/>
      <c r="J778" s="75"/>
      <c r="K778" s="75"/>
      <c r="L778" s="75"/>
    </row>
    <row r="779" spans="2:12">
      <c r="B779" s="74"/>
      <c r="C779" s="75"/>
      <c r="D779" s="74"/>
      <c r="E779" s="76"/>
      <c r="F779" s="76"/>
      <c r="G779" s="75"/>
      <c r="H779" s="75"/>
      <c r="I779" s="74"/>
      <c r="J779" s="75"/>
      <c r="K779" s="75"/>
      <c r="L779" s="75"/>
    </row>
    <row r="780" spans="2:12">
      <c r="B780" s="74"/>
      <c r="C780" s="75"/>
      <c r="D780" s="74"/>
      <c r="E780" s="76"/>
      <c r="F780" s="76"/>
      <c r="G780" s="75"/>
      <c r="H780" s="75"/>
      <c r="I780" s="74"/>
      <c r="J780" s="75"/>
      <c r="K780" s="75"/>
      <c r="L780" s="75"/>
    </row>
    <row r="781" spans="2:12">
      <c r="B781" s="74"/>
      <c r="C781" s="75"/>
      <c r="D781" s="74"/>
      <c r="E781" s="76"/>
      <c r="F781" s="76"/>
      <c r="G781" s="75"/>
      <c r="H781" s="75"/>
      <c r="I781" s="74"/>
      <c r="J781" s="75"/>
      <c r="K781" s="75"/>
      <c r="L781" s="75"/>
    </row>
    <row r="782" spans="2:12">
      <c r="B782" s="74"/>
      <c r="C782" s="75"/>
      <c r="D782" s="74"/>
      <c r="E782" s="76"/>
      <c r="F782" s="76"/>
      <c r="G782" s="75"/>
      <c r="H782" s="75"/>
      <c r="I782" s="74"/>
      <c r="J782" s="75"/>
      <c r="K782" s="75"/>
      <c r="L782" s="75"/>
    </row>
    <row r="783" spans="2:12">
      <c r="B783" s="74"/>
      <c r="C783" s="75"/>
      <c r="D783" s="74"/>
      <c r="E783" s="76"/>
      <c r="F783" s="76"/>
      <c r="G783" s="75"/>
      <c r="H783" s="75"/>
      <c r="I783" s="74"/>
      <c r="J783" s="75"/>
      <c r="K783" s="75"/>
      <c r="L783" s="75"/>
    </row>
    <row r="784" spans="2:12">
      <c r="B784" s="74"/>
      <c r="C784" s="75"/>
      <c r="D784" s="74"/>
      <c r="E784" s="76"/>
      <c r="F784" s="76"/>
      <c r="G784" s="75"/>
      <c r="H784" s="75"/>
      <c r="I784" s="74"/>
      <c r="J784" s="75"/>
      <c r="K784" s="75"/>
      <c r="L784" s="75"/>
    </row>
    <row r="785" spans="2:12">
      <c r="B785" s="74"/>
      <c r="C785" s="75"/>
      <c r="D785" s="74"/>
      <c r="E785" s="76"/>
      <c r="F785" s="76"/>
      <c r="G785" s="75"/>
      <c r="H785" s="75"/>
      <c r="I785" s="74"/>
      <c r="J785" s="75"/>
      <c r="K785" s="75"/>
      <c r="L785" s="75"/>
    </row>
    <row r="786" spans="2:12">
      <c r="B786" s="74"/>
      <c r="C786" s="75"/>
      <c r="D786" s="74"/>
      <c r="E786" s="76"/>
      <c r="F786" s="76"/>
      <c r="G786" s="75"/>
      <c r="H786" s="75"/>
      <c r="I786" s="74"/>
      <c r="J786" s="75"/>
      <c r="K786" s="75"/>
      <c r="L786" s="75"/>
    </row>
    <row r="787" spans="2:12">
      <c r="B787" s="74"/>
      <c r="C787" s="75"/>
      <c r="D787" s="74"/>
      <c r="E787" s="76"/>
      <c r="F787" s="76"/>
      <c r="G787" s="75"/>
      <c r="H787" s="75"/>
      <c r="I787" s="74"/>
      <c r="J787" s="75"/>
      <c r="K787" s="75"/>
      <c r="L787" s="75"/>
    </row>
    <row r="788" spans="2:12">
      <c r="B788" s="74"/>
      <c r="C788" s="75"/>
      <c r="D788" s="74"/>
      <c r="E788" s="76"/>
      <c r="F788" s="76"/>
      <c r="G788" s="75"/>
      <c r="H788" s="75"/>
      <c r="I788" s="74"/>
      <c r="J788" s="75"/>
      <c r="K788" s="75"/>
      <c r="L788" s="75"/>
    </row>
    <row r="789" spans="2:12">
      <c r="B789" s="74"/>
      <c r="C789" s="75"/>
      <c r="D789" s="74"/>
      <c r="E789" s="76"/>
      <c r="F789" s="76"/>
      <c r="G789" s="75"/>
      <c r="H789" s="75"/>
      <c r="I789" s="74"/>
      <c r="J789" s="75"/>
      <c r="K789" s="75"/>
      <c r="L789" s="75"/>
    </row>
    <row r="790" spans="2:12">
      <c r="B790" s="74"/>
      <c r="C790" s="75"/>
      <c r="D790" s="74"/>
      <c r="E790" s="76"/>
      <c r="F790" s="76"/>
      <c r="G790" s="75"/>
      <c r="H790" s="75"/>
      <c r="I790" s="74"/>
      <c r="J790" s="75"/>
      <c r="K790" s="75"/>
      <c r="L790" s="75"/>
    </row>
    <row r="791" spans="2:12">
      <c r="B791" s="74"/>
      <c r="C791" s="75"/>
      <c r="D791" s="74"/>
      <c r="E791" s="76"/>
      <c r="F791" s="76"/>
      <c r="G791" s="75"/>
      <c r="H791" s="75"/>
      <c r="I791" s="74"/>
      <c r="J791" s="75"/>
      <c r="K791" s="75"/>
      <c r="L791" s="75"/>
    </row>
    <row r="792" spans="2:12">
      <c r="B792" s="74"/>
      <c r="C792" s="75"/>
      <c r="D792" s="74"/>
      <c r="E792" s="76"/>
      <c r="F792" s="76"/>
      <c r="G792" s="75"/>
      <c r="H792" s="75"/>
      <c r="I792" s="74"/>
      <c r="J792" s="75"/>
      <c r="K792" s="75"/>
      <c r="L792" s="75"/>
    </row>
    <row r="793" spans="2:12">
      <c r="B793" s="74"/>
      <c r="C793" s="75"/>
      <c r="D793" s="74"/>
      <c r="E793" s="76"/>
      <c r="F793" s="76"/>
      <c r="G793" s="75"/>
      <c r="H793" s="75"/>
      <c r="I793" s="74"/>
      <c r="J793" s="75"/>
      <c r="K793" s="75"/>
      <c r="L793" s="75"/>
    </row>
    <row r="794" spans="2:12">
      <c r="B794" s="74"/>
      <c r="C794" s="75"/>
      <c r="D794" s="74"/>
      <c r="E794" s="76"/>
      <c r="F794" s="76"/>
      <c r="G794" s="75"/>
      <c r="H794" s="75"/>
      <c r="I794" s="74"/>
      <c r="J794" s="75"/>
      <c r="K794" s="75"/>
      <c r="L794" s="75"/>
    </row>
    <row r="795" spans="2:12">
      <c r="B795" s="74"/>
      <c r="C795" s="75"/>
      <c r="D795" s="74"/>
      <c r="E795" s="76"/>
      <c r="F795" s="76"/>
      <c r="G795" s="75"/>
      <c r="H795" s="75"/>
      <c r="I795" s="74"/>
      <c r="J795" s="75"/>
      <c r="K795" s="75"/>
      <c r="L795" s="75"/>
    </row>
    <row r="796" spans="2:12">
      <c r="B796" s="74"/>
      <c r="C796" s="75"/>
      <c r="D796" s="74"/>
      <c r="E796" s="76"/>
      <c r="F796" s="76"/>
      <c r="G796" s="75"/>
      <c r="H796" s="75"/>
      <c r="I796" s="74"/>
      <c r="J796" s="75"/>
      <c r="K796" s="75"/>
      <c r="L796" s="75"/>
    </row>
    <row r="797" spans="2:12">
      <c r="B797" s="74"/>
      <c r="C797" s="75"/>
      <c r="D797" s="74"/>
      <c r="E797" s="76"/>
      <c r="F797" s="76"/>
      <c r="G797" s="75"/>
      <c r="H797" s="75"/>
      <c r="I797" s="74"/>
      <c r="J797" s="75"/>
      <c r="K797" s="75"/>
      <c r="L797" s="75"/>
    </row>
    <row r="798" spans="2:12">
      <c r="B798" s="74"/>
      <c r="C798" s="75"/>
      <c r="D798" s="74"/>
      <c r="E798" s="76"/>
      <c r="F798" s="76"/>
      <c r="G798" s="75"/>
      <c r="H798" s="75"/>
      <c r="I798" s="74"/>
      <c r="J798" s="75"/>
      <c r="K798" s="75"/>
      <c r="L798" s="75"/>
    </row>
    <row r="799" spans="2:12">
      <c r="B799" s="74"/>
      <c r="C799" s="75"/>
      <c r="D799" s="74"/>
      <c r="E799" s="76"/>
      <c r="F799" s="76"/>
      <c r="G799" s="75"/>
      <c r="H799" s="75"/>
      <c r="I799" s="74"/>
      <c r="J799" s="75"/>
      <c r="K799" s="75"/>
      <c r="L799" s="75"/>
    </row>
    <row r="800" spans="2:12">
      <c r="B800" s="74"/>
      <c r="C800" s="75"/>
      <c r="D800" s="74"/>
      <c r="E800" s="76"/>
      <c r="F800" s="76"/>
      <c r="G800" s="75"/>
      <c r="H800" s="75"/>
      <c r="I800" s="74"/>
      <c r="J800" s="75"/>
      <c r="K800" s="75"/>
      <c r="L800" s="75"/>
    </row>
    <row r="801" spans="2:12">
      <c r="B801" s="74"/>
      <c r="C801" s="75"/>
      <c r="D801" s="74"/>
      <c r="E801" s="76"/>
      <c r="F801" s="76"/>
      <c r="G801" s="75"/>
      <c r="H801" s="75"/>
      <c r="I801" s="74"/>
      <c r="J801" s="75"/>
      <c r="K801" s="75"/>
      <c r="L801" s="75"/>
    </row>
    <row r="802" spans="2:12">
      <c r="B802" s="74"/>
      <c r="C802" s="75"/>
      <c r="D802" s="74"/>
      <c r="E802" s="76"/>
      <c r="F802" s="76"/>
      <c r="G802" s="75"/>
      <c r="H802" s="75"/>
      <c r="I802" s="74"/>
      <c r="J802" s="75"/>
      <c r="K802" s="75"/>
      <c r="L802" s="75"/>
    </row>
    <row r="803" spans="2:12">
      <c r="B803" s="74"/>
      <c r="C803" s="75"/>
      <c r="D803" s="74"/>
      <c r="E803" s="76"/>
      <c r="F803" s="76"/>
      <c r="G803" s="75"/>
      <c r="H803" s="75"/>
      <c r="I803" s="74"/>
      <c r="J803" s="75"/>
      <c r="K803" s="75"/>
      <c r="L803" s="75"/>
    </row>
    <row r="804" spans="2:12">
      <c r="B804" s="74"/>
      <c r="C804" s="75"/>
      <c r="D804" s="74"/>
      <c r="E804" s="76"/>
      <c r="F804" s="76"/>
      <c r="G804" s="75"/>
      <c r="H804" s="75"/>
      <c r="I804" s="74"/>
      <c r="J804" s="75"/>
      <c r="K804" s="75"/>
      <c r="L804" s="75"/>
    </row>
    <row r="805" spans="2:12">
      <c r="B805" s="74"/>
      <c r="C805" s="75"/>
      <c r="D805" s="74"/>
      <c r="E805" s="76"/>
      <c r="F805" s="76"/>
      <c r="G805" s="75"/>
      <c r="H805" s="75"/>
      <c r="I805" s="74"/>
      <c r="J805" s="75"/>
      <c r="K805" s="75"/>
      <c r="L805" s="75"/>
    </row>
    <row r="806" spans="2:12">
      <c r="B806" s="74"/>
      <c r="C806" s="75"/>
      <c r="D806" s="74"/>
      <c r="E806" s="76"/>
      <c r="F806" s="76"/>
      <c r="G806" s="75"/>
      <c r="H806" s="75"/>
      <c r="I806" s="74"/>
      <c r="J806" s="75"/>
      <c r="K806" s="75"/>
      <c r="L806" s="75"/>
    </row>
    <row r="807" spans="2:12">
      <c r="B807" s="74"/>
      <c r="C807" s="75"/>
      <c r="D807" s="74"/>
      <c r="E807" s="76"/>
      <c r="F807" s="76"/>
      <c r="G807" s="75"/>
      <c r="H807" s="75"/>
      <c r="I807" s="74"/>
      <c r="J807" s="75"/>
      <c r="K807" s="75"/>
      <c r="L807" s="75"/>
    </row>
    <row r="808" spans="2:12">
      <c r="B808" s="74"/>
      <c r="C808" s="75"/>
      <c r="D808" s="74"/>
      <c r="E808" s="76"/>
      <c r="F808" s="76"/>
      <c r="G808" s="75"/>
      <c r="H808" s="75"/>
      <c r="I808" s="74"/>
      <c r="J808" s="75"/>
      <c r="K808" s="75"/>
      <c r="L808" s="75"/>
    </row>
    <row r="809" spans="2:12">
      <c r="B809" s="74"/>
      <c r="C809" s="75"/>
      <c r="D809" s="74"/>
      <c r="E809" s="76"/>
      <c r="F809" s="76"/>
      <c r="G809" s="75"/>
      <c r="H809" s="75"/>
      <c r="I809" s="74"/>
      <c r="J809" s="75"/>
      <c r="K809" s="75"/>
      <c r="L809" s="75"/>
    </row>
    <row r="810" spans="2:12">
      <c r="B810" s="74"/>
      <c r="C810" s="75"/>
      <c r="D810" s="74"/>
      <c r="E810" s="76"/>
      <c r="F810" s="76"/>
      <c r="G810" s="75"/>
      <c r="H810" s="75"/>
      <c r="I810" s="74"/>
      <c r="J810" s="75"/>
      <c r="K810" s="75"/>
      <c r="L810" s="75"/>
    </row>
    <row r="811" spans="2:12">
      <c r="B811" s="74"/>
      <c r="C811" s="75"/>
      <c r="D811" s="74"/>
      <c r="E811" s="76"/>
      <c r="F811" s="76"/>
      <c r="G811" s="75"/>
      <c r="H811" s="75"/>
      <c r="I811" s="74"/>
      <c r="J811" s="75"/>
      <c r="K811" s="75"/>
      <c r="L811" s="75"/>
    </row>
    <row r="812" spans="2:12">
      <c r="B812" s="74"/>
      <c r="C812" s="75"/>
      <c r="D812" s="74"/>
      <c r="E812" s="76"/>
      <c r="F812" s="76"/>
      <c r="G812" s="75"/>
      <c r="H812" s="75"/>
      <c r="I812" s="74"/>
      <c r="J812" s="75"/>
      <c r="K812" s="75"/>
      <c r="L812" s="75"/>
    </row>
    <row r="813" spans="2:12">
      <c r="B813" s="74"/>
      <c r="C813" s="75"/>
      <c r="D813" s="74"/>
      <c r="E813" s="76"/>
      <c r="F813" s="76"/>
      <c r="G813" s="75"/>
      <c r="H813" s="75"/>
      <c r="I813" s="74"/>
      <c r="J813" s="75"/>
      <c r="K813" s="75"/>
      <c r="L813" s="75"/>
    </row>
    <row r="814" spans="2:12">
      <c r="B814" s="74"/>
      <c r="C814" s="75"/>
      <c r="D814" s="74"/>
      <c r="E814" s="76"/>
      <c r="F814" s="76"/>
      <c r="G814" s="75"/>
      <c r="H814" s="75"/>
      <c r="I814" s="74"/>
      <c r="J814" s="75"/>
      <c r="K814" s="75"/>
      <c r="L814" s="75"/>
    </row>
    <row r="815" spans="2:12">
      <c r="B815" s="74"/>
      <c r="C815" s="75"/>
      <c r="D815" s="74"/>
      <c r="E815" s="76"/>
      <c r="F815" s="76"/>
      <c r="G815" s="75"/>
      <c r="H815" s="75"/>
      <c r="I815" s="74"/>
      <c r="J815" s="75"/>
      <c r="K815" s="75"/>
      <c r="L815" s="75"/>
    </row>
    <row r="816" spans="2:12">
      <c r="B816" s="74"/>
      <c r="C816" s="75"/>
      <c r="D816" s="74"/>
      <c r="E816" s="76"/>
      <c r="F816" s="76"/>
      <c r="G816" s="75"/>
      <c r="H816" s="75"/>
      <c r="I816" s="74"/>
      <c r="J816" s="75"/>
      <c r="K816" s="75"/>
      <c r="L816" s="75"/>
    </row>
    <row r="817" spans="2:12">
      <c r="B817" s="74"/>
      <c r="C817" s="75"/>
      <c r="D817" s="74"/>
      <c r="E817" s="76"/>
      <c r="F817" s="76"/>
      <c r="G817" s="75"/>
      <c r="H817" s="75"/>
      <c r="I817" s="74"/>
      <c r="J817" s="75"/>
      <c r="K817" s="75"/>
      <c r="L817" s="75"/>
    </row>
    <row r="818" spans="2:12">
      <c r="B818" s="74"/>
      <c r="C818" s="75"/>
      <c r="D818" s="74"/>
      <c r="E818" s="76"/>
      <c r="F818" s="76"/>
      <c r="G818" s="75"/>
      <c r="H818" s="75"/>
      <c r="I818" s="74"/>
      <c r="J818" s="75"/>
      <c r="K818" s="75"/>
      <c r="L818" s="75"/>
    </row>
    <row r="819" spans="2:12">
      <c r="B819" s="74"/>
      <c r="C819" s="75"/>
      <c r="D819" s="74"/>
      <c r="E819" s="76"/>
      <c r="F819" s="76"/>
      <c r="G819" s="75"/>
      <c r="H819" s="75"/>
      <c r="I819" s="74"/>
      <c r="J819" s="75"/>
      <c r="K819" s="75"/>
      <c r="L819" s="75"/>
    </row>
    <row r="820" spans="2:12">
      <c r="B820" s="74"/>
      <c r="C820" s="75"/>
      <c r="D820" s="74"/>
      <c r="E820" s="76"/>
      <c r="F820" s="76"/>
      <c r="G820" s="75"/>
      <c r="H820" s="75"/>
      <c r="I820" s="74"/>
      <c r="J820" s="75"/>
      <c r="K820" s="75"/>
      <c r="L820" s="75"/>
    </row>
    <row r="821" spans="2:12">
      <c r="B821" s="74"/>
      <c r="C821" s="75"/>
      <c r="D821" s="74"/>
      <c r="E821" s="76"/>
      <c r="F821" s="76"/>
      <c r="G821" s="75"/>
      <c r="H821" s="75"/>
      <c r="I821" s="74"/>
      <c r="J821" s="75"/>
      <c r="K821" s="75"/>
      <c r="L821" s="75"/>
    </row>
    <row r="822" spans="2:12">
      <c r="B822" s="74"/>
      <c r="C822" s="75"/>
      <c r="D822" s="74"/>
      <c r="E822" s="76"/>
      <c r="F822" s="76"/>
      <c r="G822" s="75"/>
      <c r="H822" s="75"/>
      <c r="I822" s="74"/>
      <c r="J822" s="75"/>
      <c r="K822" s="75"/>
      <c r="L822" s="75"/>
    </row>
    <row r="823" spans="2:12">
      <c r="B823" s="74"/>
      <c r="C823" s="75"/>
      <c r="D823" s="74"/>
      <c r="E823" s="76"/>
      <c r="F823" s="76"/>
      <c r="G823" s="75"/>
      <c r="H823" s="75"/>
      <c r="I823" s="74"/>
      <c r="J823" s="75"/>
      <c r="K823" s="75"/>
      <c r="L823" s="75"/>
    </row>
    <row r="824" spans="2:12">
      <c r="B824" s="74"/>
      <c r="C824" s="75"/>
      <c r="D824" s="74"/>
      <c r="E824" s="76"/>
      <c r="F824" s="76"/>
      <c r="G824" s="75"/>
      <c r="H824" s="75"/>
      <c r="I824" s="74"/>
      <c r="J824" s="75"/>
      <c r="K824" s="75"/>
      <c r="L824" s="75"/>
    </row>
    <row r="825" spans="2:12">
      <c r="B825" s="74"/>
      <c r="C825" s="75"/>
      <c r="D825" s="74"/>
      <c r="E825" s="76"/>
      <c r="F825" s="76"/>
      <c r="G825" s="75"/>
      <c r="H825" s="75"/>
      <c r="I825" s="74"/>
      <c r="J825" s="75"/>
      <c r="K825" s="75"/>
      <c r="L825" s="75"/>
    </row>
    <row r="826" spans="2:12">
      <c r="B826" s="74"/>
      <c r="C826" s="75"/>
      <c r="D826" s="74"/>
      <c r="E826" s="76"/>
      <c r="F826" s="76"/>
      <c r="G826" s="75"/>
      <c r="H826" s="75"/>
      <c r="I826" s="74"/>
      <c r="J826" s="75"/>
      <c r="K826" s="75"/>
      <c r="L826" s="75"/>
    </row>
    <row r="827" spans="2:12">
      <c r="B827" s="74"/>
      <c r="C827" s="75"/>
      <c r="D827" s="74"/>
      <c r="E827" s="76"/>
      <c r="F827" s="76"/>
      <c r="G827" s="75"/>
      <c r="H827" s="75"/>
      <c r="I827" s="74"/>
      <c r="J827" s="75"/>
      <c r="K827" s="75"/>
      <c r="L827" s="75"/>
    </row>
    <row r="828" spans="2:12">
      <c r="B828" s="74"/>
      <c r="C828" s="75"/>
      <c r="D828" s="74"/>
      <c r="E828" s="76"/>
      <c r="F828" s="76"/>
      <c r="G828" s="75"/>
      <c r="H828" s="75"/>
      <c r="I828" s="74"/>
      <c r="J828" s="75"/>
      <c r="K828" s="75"/>
      <c r="L828" s="75"/>
    </row>
    <row r="829" spans="2:12">
      <c r="B829" s="74"/>
      <c r="C829" s="75"/>
      <c r="D829" s="74"/>
      <c r="E829" s="76"/>
      <c r="F829" s="76"/>
      <c r="G829" s="75"/>
      <c r="H829" s="75"/>
      <c r="I829" s="74"/>
      <c r="J829" s="75"/>
      <c r="K829" s="75"/>
      <c r="L829" s="75"/>
    </row>
    <row r="830" spans="2:12">
      <c r="B830" s="74"/>
      <c r="C830" s="75"/>
      <c r="D830" s="74"/>
      <c r="E830" s="76"/>
      <c r="F830" s="76"/>
      <c r="G830" s="75"/>
      <c r="H830" s="75"/>
      <c r="I830" s="74"/>
      <c r="J830" s="75"/>
      <c r="K830" s="75"/>
      <c r="L830" s="75"/>
    </row>
    <row r="831" spans="2:12">
      <c r="B831" s="74"/>
      <c r="C831" s="75"/>
      <c r="D831" s="74"/>
      <c r="E831" s="76"/>
      <c r="F831" s="76"/>
      <c r="G831" s="75"/>
      <c r="H831" s="75"/>
      <c r="I831" s="74"/>
      <c r="J831" s="75"/>
      <c r="K831" s="75"/>
      <c r="L831" s="75"/>
    </row>
    <row r="832" spans="2:12">
      <c r="B832" s="74"/>
      <c r="C832" s="75"/>
      <c r="D832" s="74"/>
      <c r="E832" s="76"/>
      <c r="F832" s="76"/>
      <c r="G832" s="75"/>
      <c r="H832" s="75"/>
      <c r="I832" s="74"/>
      <c r="J832" s="75"/>
      <c r="K832" s="75"/>
      <c r="L832" s="75"/>
    </row>
    <row r="833" spans="2:12">
      <c r="B833" s="74"/>
      <c r="C833" s="75"/>
      <c r="D833" s="74"/>
      <c r="E833" s="76"/>
      <c r="F833" s="76"/>
      <c r="G833" s="75"/>
      <c r="H833" s="75"/>
      <c r="I833" s="74"/>
      <c r="J833" s="75"/>
      <c r="K833" s="75"/>
      <c r="L833" s="75"/>
    </row>
    <row r="834" spans="2:12">
      <c r="B834" s="74"/>
      <c r="C834" s="75"/>
      <c r="D834" s="74"/>
      <c r="E834" s="76"/>
      <c r="F834" s="76"/>
      <c r="G834" s="75"/>
      <c r="H834" s="75"/>
      <c r="I834" s="74"/>
      <c r="J834" s="75"/>
      <c r="K834" s="75"/>
      <c r="L834" s="75"/>
    </row>
    <row r="835" spans="2:12">
      <c r="B835" s="74"/>
      <c r="C835" s="75"/>
      <c r="D835" s="74"/>
      <c r="E835" s="76"/>
      <c r="F835" s="76"/>
      <c r="G835" s="75"/>
      <c r="H835" s="75"/>
      <c r="I835" s="74"/>
      <c r="J835" s="75"/>
      <c r="K835" s="75"/>
      <c r="L835" s="75"/>
    </row>
    <row r="836" spans="2:12">
      <c r="B836" s="74"/>
      <c r="C836" s="75"/>
      <c r="D836" s="74"/>
      <c r="E836" s="76"/>
      <c r="F836" s="76"/>
      <c r="G836" s="75"/>
      <c r="H836" s="75"/>
      <c r="I836" s="74"/>
      <c r="J836" s="75"/>
      <c r="K836" s="75"/>
      <c r="L836" s="75"/>
    </row>
    <row r="837" spans="2:12">
      <c r="B837" s="74"/>
      <c r="C837" s="75"/>
      <c r="D837" s="74"/>
      <c r="E837" s="76"/>
      <c r="F837" s="76"/>
      <c r="G837" s="75"/>
      <c r="H837" s="75"/>
      <c r="I837" s="74"/>
      <c r="J837" s="75"/>
      <c r="K837" s="75"/>
      <c r="L837" s="75"/>
    </row>
    <row r="838" spans="2:12">
      <c r="B838" s="74"/>
      <c r="C838" s="75"/>
      <c r="D838" s="74"/>
      <c r="E838" s="76"/>
      <c r="F838" s="76"/>
      <c r="G838" s="75"/>
      <c r="H838" s="75"/>
      <c r="I838" s="74"/>
      <c r="J838" s="75"/>
      <c r="K838" s="75"/>
      <c r="L838" s="75"/>
    </row>
    <row r="839" spans="2:12">
      <c r="B839" s="74"/>
      <c r="C839" s="75"/>
      <c r="D839" s="74"/>
      <c r="E839" s="76"/>
      <c r="F839" s="76"/>
      <c r="G839" s="75"/>
      <c r="H839" s="75"/>
      <c r="I839" s="74"/>
      <c r="J839" s="75"/>
      <c r="K839" s="75"/>
      <c r="L839" s="75"/>
    </row>
    <row r="840" spans="2:12">
      <c r="B840" s="74"/>
      <c r="C840" s="75"/>
      <c r="D840" s="74"/>
      <c r="E840" s="76"/>
      <c r="F840" s="76"/>
      <c r="G840" s="75"/>
      <c r="H840" s="75"/>
      <c r="I840" s="74"/>
      <c r="J840" s="75"/>
      <c r="K840" s="75"/>
      <c r="L840" s="75"/>
    </row>
    <row r="841" spans="2:12">
      <c r="B841" s="74"/>
      <c r="C841" s="75"/>
      <c r="D841" s="74"/>
      <c r="E841" s="76"/>
      <c r="F841" s="76"/>
      <c r="G841" s="75"/>
      <c r="H841" s="75"/>
      <c r="I841" s="74"/>
      <c r="J841" s="75"/>
      <c r="K841" s="75"/>
      <c r="L841" s="75"/>
    </row>
    <row r="842" spans="2:12">
      <c r="B842" s="74"/>
      <c r="C842" s="75"/>
      <c r="D842" s="74"/>
      <c r="E842" s="76"/>
      <c r="F842" s="76"/>
      <c r="G842" s="75"/>
      <c r="H842" s="75"/>
      <c r="I842" s="74"/>
      <c r="J842" s="75"/>
      <c r="K842" s="75"/>
      <c r="L842" s="75"/>
    </row>
    <row r="843" spans="2:12">
      <c r="B843" s="74"/>
      <c r="C843" s="75"/>
      <c r="D843" s="74"/>
      <c r="E843" s="76"/>
      <c r="F843" s="76"/>
      <c r="G843" s="75"/>
      <c r="H843" s="75"/>
      <c r="I843" s="74"/>
      <c r="J843" s="75"/>
      <c r="K843" s="75"/>
      <c r="L843" s="75"/>
    </row>
    <row r="844" spans="2:12">
      <c r="B844" s="74"/>
      <c r="C844" s="75"/>
      <c r="D844" s="74"/>
      <c r="E844" s="76"/>
      <c r="F844" s="76"/>
      <c r="G844" s="75"/>
      <c r="H844" s="75"/>
      <c r="I844" s="74"/>
      <c r="J844" s="75"/>
      <c r="K844" s="75"/>
      <c r="L844" s="75"/>
    </row>
    <row r="845" spans="2:12">
      <c r="B845" s="74"/>
      <c r="C845" s="75"/>
      <c r="D845" s="74"/>
      <c r="E845" s="76"/>
      <c r="F845" s="76"/>
      <c r="G845" s="75"/>
      <c r="H845" s="75"/>
      <c r="I845" s="74"/>
      <c r="J845" s="75"/>
      <c r="K845" s="75"/>
      <c r="L845" s="75"/>
    </row>
    <row r="846" spans="2:12">
      <c r="B846" s="74"/>
      <c r="C846" s="75"/>
      <c r="D846" s="74"/>
      <c r="E846" s="76"/>
      <c r="F846" s="76"/>
      <c r="G846" s="75"/>
      <c r="H846" s="75"/>
      <c r="I846" s="74"/>
      <c r="J846" s="75"/>
      <c r="K846" s="75"/>
      <c r="L846" s="75"/>
    </row>
    <row r="847" spans="2:12">
      <c r="B847" s="74"/>
      <c r="C847" s="75"/>
      <c r="D847" s="74"/>
      <c r="E847" s="76"/>
      <c r="F847" s="76"/>
      <c r="G847" s="75"/>
      <c r="H847" s="75"/>
      <c r="I847" s="74"/>
      <c r="J847" s="75"/>
      <c r="K847" s="75"/>
      <c r="L847" s="75"/>
    </row>
    <row r="848" spans="2:12">
      <c r="B848" s="74"/>
      <c r="C848" s="75"/>
      <c r="D848" s="74"/>
      <c r="E848" s="76"/>
      <c r="F848" s="76"/>
      <c r="G848" s="75"/>
      <c r="H848" s="75"/>
      <c r="I848" s="74"/>
      <c r="J848" s="75"/>
      <c r="K848" s="75"/>
      <c r="L848" s="75"/>
    </row>
    <row r="849" spans="2:12">
      <c r="B849" s="74"/>
      <c r="C849" s="75"/>
      <c r="D849" s="74"/>
      <c r="E849" s="76"/>
      <c r="F849" s="76"/>
      <c r="G849" s="75"/>
      <c r="H849" s="75"/>
      <c r="I849" s="74"/>
      <c r="J849" s="75"/>
      <c r="K849" s="75"/>
      <c r="L849" s="75"/>
    </row>
    <row r="850" spans="2:12">
      <c r="B850" s="74"/>
      <c r="C850" s="75"/>
      <c r="D850" s="74"/>
      <c r="E850" s="76"/>
      <c r="F850" s="76"/>
      <c r="G850" s="75"/>
      <c r="H850" s="75"/>
      <c r="I850" s="74"/>
      <c r="J850" s="75"/>
      <c r="K850" s="75"/>
      <c r="L850" s="75"/>
    </row>
    <row r="851" spans="2:12">
      <c r="B851" s="74"/>
      <c r="C851" s="75"/>
      <c r="D851" s="74"/>
      <c r="E851" s="76"/>
      <c r="F851" s="76"/>
      <c r="G851" s="75"/>
      <c r="H851" s="75"/>
      <c r="I851" s="74"/>
      <c r="J851" s="75"/>
      <c r="K851" s="75"/>
      <c r="L851" s="75"/>
    </row>
    <row r="852" spans="2:12">
      <c r="B852" s="74"/>
      <c r="C852" s="75"/>
      <c r="D852" s="74"/>
      <c r="E852" s="76"/>
      <c r="F852" s="76"/>
      <c r="G852" s="75"/>
      <c r="H852" s="75"/>
      <c r="I852" s="74"/>
      <c r="J852" s="75"/>
      <c r="K852" s="75"/>
      <c r="L852" s="75"/>
    </row>
    <row r="853" spans="2:12">
      <c r="B853" s="74"/>
      <c r="C853" s="75"/>
      <c r="D853" s="74"/>
      <c r="E853" s="76"/>
      <c r="F853" s="76"/>
      <c r="G853" s="75"/>
      <c r="H853" s="75"/>
      <c r="I853" s="74"/>
      <c r="J853" s="75"/>
      <c r="K853" s="75"/>
      <c r="L853" s="75"/>
    </row>
    <row r="854" spans="2:12">
      <c r="B854" s="74"/>
      <c r="C854" s="75"/>
      <c r="D854" s="74"/>
      <c r="E854" s="76"/>
      <c r="F854" s="76"/>
      <c r="G854" s="75"/>
      <c r="H854" s="75"/>
      <c r="I854" s="74"/>
      <c r="J854" s="75"/>
      <c r="K854" s="75"/>
      <c r="L854" s="75"/>
    </row>
    <row r="855" spans="2:12">
      <c r="B855" s="74"/>
      <c r="C855" s="75"/>
      <c r="D855" s="74"/>
      <c r="E855" s="76"/>
      <c r="F855" s="76"/>
      <c r="G855" s="75"/>
      <c r="H855" s="75"/>
      <c r="I855" s="74"/>
      <c r="J855" s="75"/>
      <c r="K855" s="75"/>
      <c r="L855" s="75"/>
    </row>
    <row r="856" spans="2:12">
      <c r="B856" s="74"/>
      <c r="C856" s="75"/>
      <c r="D856" s="74"/>
      <c r="E856" s="76"/>
      <c r="F856" s="76"/>
      <c r="G856" s="75"/>
      <c r="H856" s="75"/>
      <c r="I856" s="74"/>
      <c r="J856" s="75"/>
      <c r="K856" s="75"/>
      <c r="L856" s="75"/>
    </row>
    <row r="857" spans="2:12">
      <c r="B857" s="74"/>
      <c r="C857" s="75"/>
      <c r="D857" s="74"/>
      <c r="E857" s="76"/>
      <c r="F857" s="76"/>
      <c r="G857" s="75"/>
      <c r="H857" s="75"/>
      <c r="I857" s="74"/>
      <c r="J857" s="75"/>
      <c r="K857" s="75"/>
      <c r="L857" s="75"/>
    </row>
    <row r="858" spans="2:12">
      <c r="B858" s="74"/>
      <c r="C858" s="75"/>
      <c r="D858" s="74"/>
      <c r="E858" s="76"/>
      <c r="F858" s="76"/>
      <c r="G858" s="75"/>
      <c r="H858" s="75"/>
      <c r="I858" s="74"/>
      <c r="J858" s="75"/>
      <c r="K858" s="75"/>
      <c r="L858" s="75"/>
    </row>
    <row r="859" spans="2:12">
      <c r="B859" s="74"/>
      <c r="C859" s="75"/>
      <c r="D859" s="74"/>
      <c r="E859" s="76"/>
      <c r="F859" s="76"/>
      <c r="G859" s="75"/>
      <c r="H859" s="75"/>
      <c r="I859" s="74"/>
      <c r="J859" s="75"/>
      <c r="K859" s="75"/>
      <c r="L859" s="75"/>
    </row>
    <row r="860" spans="2:12">
      <c r="B860" s="74"/>
      <c r="C860" s="75"/>
      <c r="D860" s="74"/>
      <c r="E860" s="76"/>
      <c r="F860" s="76"/>
      <c r="G860" s="75"/>
      <c r="H860" s="75"/>
      <c r="I860" s="74"/>
      <c r="J860" s="75"/>
      <c r="K860" s="75"/>
      <c r="L860" s="75"/>
    </row>
    <row r="861" spans="2:12">
      <c r="B861" s="74"/>
      <c r="C861" s="75"/>
      <c r="D861" s="74"/>
      <c r="E861" s="76"/>
      <c r="F861" s="76"/>
      <c r="G861" s="75"/>
      <c r="H861" s="75"/>
      <c r="I861" s="74"/>
      <c r="J861" s="75"/>
      <c r="K861" s="75"/>
      <c r="L861" s="75"/>
    </row>
    <row r="862" spans="2:12">
      <c r="B862" s="74"/>
      <c r="C862" s="75"/>
      <c r="D862" s="74"/>
      <c r="E862" s="76"/>
      <c r="F862" s="76"/>
      <c r="G862" s="75"/>
      <c r="H862" s="75"/>
      <c r="I862" s="74"/>
      <c r="J862" s="75"/>
      <c r="K862" s="75"/>
      <c r="L862" s="75"/>
    </row>
    <row r="863" spans="2:12">
      <c r="B863" s="74"/>
      <c r="C863" s="75"/>
      <c r="D863" s="74"/>
      <c r="E863" s="76"/>
      <c r="F863" s="76"/>
      <c r="G863" s="75"/>
      <c r="H863" s="75"/>
      <c r="I863" s="74"/>
      <c r="J863" s="75"/>
      <c r="K863" s="75"/>
      <c r="L863" s="75"/>
    </row>
    <row r="864" spans="2:12">
      <c r="B864" s="74"/>
      <c r="C864" s="75"/>
      <c r="D864" s="74"/>
      <c r="E864" s="76"/>
      <c r="F864" s="76"/>
      <c r="G864" s="75"/>
      <c r="H864" s="75"/>
      <c r="I864" s="74"/>
      <c r="J864" s="75"/>
      <c r="K864" s="75"/>
      <c r="L864" s="75"/>
    </row>
    <row r="865" spans="2:12">
      <c r="B865" s="74"/>
      <c r="C865" s="75"/>
      <c r="D865" s="74"/>
      <c r="E865" s="76"/>
      <c r="F865" s="76"/>
      <c r="G865" s="75"/>
      <c r="H865" s="75"/>
      <c r="I865" s="74"/>
      <c r="J865" s="75"/>
      <c r="K865" s="75"/>
      <c r="L865" s="75"/>
    </row>
    <row r="866" spans="2:12">
      <c r="B866" s="74"/>
      <c r="C866" s="75"/>
      <c r="D866" s="74"/>
      <c r="E866" s="76"/>
      <c r="F866" s="76"/>
      <c r="G866" s="75"/>
      <c r="H866" s="75"/>
      <c r="I866" s="74"/>
      <c r="J866" s="75"/>
      <c r="K866" s="75"/>
      <c r="L866" s="75"/>
    </row>
    <row r="867" spans="2:12">
      <c r="B867" s="74"/>
      <c r="C867" s="75"/>
      <c r="D867" s="74"/>
      <c r="E867" s="76"/>
      <c r="F867" s="76"/>
      <c r="G867" s="75"/>
      <c r="H867" s="75"/>
      <c r="I867" s="74"/>
      <c r="J867" s="75"/>
      <c r="K867" s="75"/>
      <c r="L867" s="75"/>
    </row>
    <row r="868" spans="2:12">
      <c r="B868" s="74"/>
      <c r="C868" s="75"/>
      <c r="D868" s="74"/>
      <c r="E868" s="76"/>
      <c r="F868" s="76"/>
      <c r="G868" s="75"/>
      <c r="H868" s="75"/>
      <c r="I868" s="74"/>
      <c r="J868" s="75"/>
      <c r="K868" s="75"/>
      <c r="L868" s="75"/>
    </row>
    <row r="869" spans="2:12">
      <c r="B869" s="74"/>
      <c r="C869" s="75"/>
      <c r="D869" s="74"/>
      <c r="E869" s="76"/>
      <c r="F869" s="76"/>
      <c r="G869" s="75"/>
      <c r="H869" s="75"/>
      <c r="I869" s="74"/>
      <c r="J869" s="75"/>
      <c r="K869" s="75"/>
      <c r="L869" s="75"/>
    </row>
    <row r="870" spans="2:12">
      <c r="B870" s="74"/>
      <c r="C870" s="75"/>
      <c r="D870" s="74"/>
      <c r="E870" s="76"/>
      <c r="F870" s="76"/>
      <c r="G870" s="75"/>
      <c r="H870" s="75"/>
      <c r="I870" s="74"/>
      <c r="J870" s="75"/>
      <c r="K870" s="75"/>
      <c r="L870" s="75"/>
    </row>
    <row r="871" spans="2:12">
      <c r="B871" s="74"/>
      <c r="C871" s="75"/>
      <c r="D871" s="74"/>
      <c r="E871" s="76"/>
      <c r="F871" s="76"/>
      <c r="G871" s="75"/>
      <c r="H871" s="75"/>
      <c r="I871" s="74"/>
      <c r="J871" s="75"/>
      <c r="K871" s="75"/>
      <c r="L871" s="75"/>
    </row>
    <row r="872" spans="2:12">
      <c r="B872" s="74"/>
      <c r="C872" s="75"/>
      <c r="D872" s="74"/>
      <c r="E872" s="76"/>
      <c r="F872" s="76"/>
      <c r="G872" s="75"/>
      <c r="H872" s="75"/>
      <c r="I872" s="74"/>
      <c r="J872" s="75"/>
      <c r="K872" s="75"/>
      <c r="L872" s="75"/>
    </row>
    <row r="873" spans="2:12">
      <c r="B873" s="74"/>
      <c r="C873" s="75"/>
      <c r="D873" s="74"/>
      <c r="E873" s="76"/>
      <c r="F873" s="76"/>
      <c r="G873" s="75"/>
      <c r="H873" s="75"/>
      <c r="I873" s="74"/>
      <c r="J873" s="75"/>
      <c r="K873" s="75"/>
      <c r="L873" s="75"/>
    </row>
    <row r="874" spans="2:12">
      <c r="B874" s="74"/>
      <c r="C874" s="75"/>
      <c r="D874" s="74"/>
      <c r="E874" s="76"/>
      <c r="F874" s="76"/>
      <c r="G874" s="75"/>
      <c r="H874" s="75"/>
      <c r="I874" s="74"/>
      <c r="J874" s="75"/>
      <c r="K874" s="75"/>
      <c r="L874" s="75"/>
    </row>
    <row r="875" spans="2:12">
      <c r="B875" s="74"/>
      <c r="C875" s="75"/>
      <c r="D875" s="74"/>
      <c r="E875" s="76"/>
      <c r="F875" s="76"/>
      <c r="G875" s="75"/>
      <c r="H875" s="75"/>
      <c r="I875" s="74"/>
      <c r="J875" s="75"/>
      <c r="K875" s="75"/>
      <c r="L875" s="75"/>
    </row>
    <row r="876" spans="2:12">
      <c r="B876" s="74"/>
      <c r="C876" s="75"/>
      <c r="D876" s="74"/>
      <c r="E876" s="76"/>
      <c r="F876" s="76"/>
      <c r="G876" s="75"/>
      <c r="H876" s="75"/>
      <c r="I876" s="74"/>
      <c r="J876" s="75"/>
      <c r="K876" s="75"/>
      <c r="L876" s="75"/>
    </row>
    <row r="877" spans="2:12">
      <c r="B877" s="74"/>
      <c r="C877" s="75"/>
      <c r="D877" s="74"/>
      <c r="E877" s="76"/>
      <c r="F877" s="76"/>
      <c r="G877" s="75"/>
      <c r="H877" s="75"/>
      <c r="I877" s="74"/>
      <c r="J877" s="75"/>
      <c r="K877" s="75"/>
      <c r="L877" s="75"/>
    </row>
    <row r="878" spans="2:12">
      <c r="B878" s="74"/>
      <c r="C878" s="75"/>
      <c r="D878" s="74"/>
      <c r="E878" s="76"/>
      <c r="F878" s="76"/>
      <c r="G878" s="75"/>
      <c r="H878" s="75"/>
      <c r="I878" s="74"/>
      <c r="J878" s="75"/>
      <c r="K878" s="75"/>
      <c r="L878" s="75"/>
    </row>
    <row r="879" spans="2:12">
      <c r="B879" s="74"/>
      <c r="C879" s="75"/>
      <c r="D879" s="74"/>
      <c r="E879" s="76"/>
      <c r="F879" s="76"/>
      <c r="G879" s="75"/>
      <c r="H879" s="75"/>
      <c r="I879" s="74"/>
      <c r="J879" s="75"/>
      <c r="K879" s="75"/>
      <c r="L879" s="75"/>
    </row>
    <row r="880" spans="2:12">
      <c r="B880" s="74"/>
      <c r="C880" s="75"/>
      <c r="D880" s="74"/>
      <c r="E880" s="76"/>
      <c r="F880" s="76"/>
      <c r="G880" s="75"/>
      <c r="H880" s="75"/>
      <c r="I880" s="74"/>
      <c r="J880" s="75"/>
      <c r="K880" s="75"/>
      <c r="L880" s="75"/>
    </row>
    <row r="881" spans="2:12">
      <c r="B881" s="74"/>
      <c r="C881" s="75"/>
      <c r="D881" s="74"/>
      <c r="E881" s="76"/>
      <c r="F881" s="76"/>
      <c r="G881" s="75"/>
      <c r="H881" s="75"/>
      <c r="I881" s="74"/>
      <c r="J881" s="75"/>
      <c r="K881" s="75"/>
      <c r="L881" s="75"/>
    </row>
    <row r="882" spans="2:12">
      <c r="B882" s="74"/>
      <c r="C882" s="75"/>
      <c r="D882" s="74"/>
      <c r="E882" s="76"/>
      <c r="F882" s="76"/>
      <c r="G882" s="75"/>
      <c r="H882" s="75"/>
      <c r="I882" s="74"/>
      <c r="J882" s="75"/>
      <c r="K882" s="75"/>
      <c r="L882" s="75"/>
    </row>
    <row r="883" spans="2:12">
      <c r="B883" s="74"/>
      <c r="C883" s="75"/>
      <c r="D883" s="74"/>
      <c r="E883" s="76"/>
      <c r="F883" s="76"/>
      <c r="G883" s="75"/>
      <c r="H883" s="75"/>
      <c r="I883" s="74"/>
      <c r="J883" s="75"/>
      <c r="K883" s="75"/>
      <c r="L883" s="75"/>
    </row>
    <row r="884" spans="2:12">
      <c r="B884" s="74"/>
      <c r="C884" s="75"/>
      <c r="D884" s="74"/>
      <c r="E884" s="76"/>
      <c r="F884" s="76"/>
      <c r="G884" s="75"/>
      <c r="H884" s="75"/>
      <c r="I884" s="74"/>
      <c r="J884" s="75"/>
      <c r="K884" s="75"/>
      <c r="L884" s="75"/>
    </row>
    <row r="885" spans="2:12">
      <c r="B885" s="74"/>
      <c r="C885" s="75"/>
      <c r="D885" s="74"/>
      <c r="E885" s="76"/>
      <c r="F885" s="76"/>
      <c r="G885" s="75"/>
      <c r="H885" s="75"/>
      <c r="I885" s="74"/>
      <c r="J885" s="75"/>
      <c r="K885" s="75"/>
      <c r="L885" s="75"/>
    </row>
    <row r="886" spans="2:12">
      <c r="B886" s="74"/>
      <c r="C886" s="75"/>
      <c r="D886" s="74"/>
      <c r="E886" s="76"/>
      <c r="F886" s="76"/>
      <c r="G886" s="75"/>
      <c r="H886" s="75"/>
      <c r="I886" s="74"/>
      <c r="J886" s="75"/>
      <c r="K886" s="75"/>
      <c r="L886" s="75"/>
    </row>
    <row r="887" spans="2:12">
      <c r="B887" s="74"/>
      <c r="C887" s="75"/>
      <c r="D887" s="74"/>
      <c r="E887" s="76"/>
      <c r="F887" s="76"/>
      <c r="G887" s="75"/>
      <c r="H887" s="75"/>
      <c r="I887" s="74"/>
      <c r="J887" s="75"/>
      <c r="K887" s="75"/>
      <c r="L887" s="75"/>
    </row>
    <row r="888" spans="2:12">
      <c r="B888" s="74"/>
      <c r="C888" s="75"/>
      <c r="D888" s="74"/>
      <c r="E888" s="76"/>
      <c r="F888" s="76"/>
      <c r="G888" s="75"/>
      <c r="H888" s="75"/>
      <c r="I888" s="74"/>
      <c r="J888" s="75"/>
      <c r="K888" s="75"/>
      <c r="L888" s="75"/>
    </row>
    <row r="889" spans="2:12">
      <c r="B889" s="74"/>
      <c r="C889" s="75"/>
      <c r="D889" s="74"/>
      <c r="E889" s="76"/>
      <c r="F889" s="76"/>
      <c r="G889" s="75"/>
      <c r="H889" s="75"/>
      <c r="I889" s="74"/>
      <c r="J889" s="75"/>
      <c r="K889" s="75"/>
      <c r="L889" s="75"/>
    </row>
    <row r="890" spans="2:12">
      <c r="B890" s="74"/>
      <c r="C890" s="75"/>
      <c r="D890" s="74"/>
      <c r="E890" s="76"/>
      <c r="F890" s="76"/>
      <c r="G890" s="75"/>
      <c r="H890" s="75"/>
      <c r="I890" s="74"/>
      <c r="J890" s="75"/>
      <c r="K890" s="75"/>
      <c r="L890" s="75"/>
    </row>
    <row r="891" spans="2:12">
      <c r="B891" s="74"/>
      <c r="C891" s="75"/>
      <c r="D891" s="74"/>
      <c r="E891" s="76"/>
      <c r="F891" s="76"/>
      <c r="G891" s="75"/>
      <c r="H891" s="75"/>
      <c r="I891" s="74"/>
      <c r="J891" s="75"/>
      <c r="K891" s="75"/>
      <c r="L891" s="75"/>
    </row>
    <row r="892" spans="2:12">
      <c r="B892" s="74"/>
      <c r="C892" s="75"/>
      <c r="D892" s="74"/>
      <c r="E892" s="76"/>
      <c r="F892" s="76"/>
      <c r="G892" s="75"/>
      <c r="H892" s="75"/>
      <c r="I892" s="74"/>
      <c r="J892" s="75"/>
      <c r="K892" s="75"/>
      <c r="L892" s="75"/>
    </row>
    <row r="893" spans="2:12">
      <c r="B893" s="74"/>
      <c r="C893" s="75"/>
      <c r="D893" s="74"/>
      <c r="E893" s="76"/>
      <c r="F893" s="76"/>
      <c r="G893" s="75"/>
      <c r="H893" s="75"/>
      <c r="I893" s="74"/>
      <c r="J893" s="75"/>
      <c r="K893" s="75"/>
      <c r="L893" s="75"/>
    </row>
    <row r="894" spans="2:12">
      <c r="B894" s="74"/>
      <c r="C894" s="75"/>
      <c r="D894" s="74"/>
      <c r="E894" s="76"/>
      <c r="F894" s="76"/>
      <c r="G894" s="75"/>
      <c r="H894" s="75"/>
      <c r="I894" s="74"/>
      <c r="J894" s="75"/>
      <c r="K894" s="75"/>
      <c r="L894" s="75"/>
    </row>
  </sheetData>
  <sheetProtection selectLockedCells="1" selectUnlockedCells="1"/>
  <mergeCells count="15">
    <mergeCell ref="C22:F22"/>
    <mergeCell ref="H15:I15"/>
    <mergeCell ref="J15:K15"/>
    <mergeCell ref="C16:F16"/>
    <mergeCell ref="B21:D21"/>
    <mergeCell ref="H21:I21"/>
    <mergeCell ref="B11:B12"/>
    <mergeCell ref="D11:D12"/>
    <mergeCell ref="F11:F12"/>
    <mergeCell ref="B15:D15"/>
    <mergeCell ref="B6:F6"/>
    <mergeCell ref="B7:D7"/>
    <mergeCell ref="B8:F8"/>
    <mergeCell ref="B9:F9"/>
    <mergeCell ref="B10:F10"/>
  </mergeCells>
  <conditionalFormatting sqref="C13">
    <cfRule type="cellIs" dxfId="3" priority="3" operator="lessThan">
      <formula>0</formula>
    </cfRule>
  </conditionalFormatting>
  <conditionalFormatting sqref="E13">
    <cfRule type="cellIs" dxfId="2" priority="1" operator="lessThan">
      <formula>0</formula>
    </cfRule>
  </conditionalFormatting>
  <pageMargins left="0.24" right="0.34" top="0.19" bottom="0.38" header="0.3" footer="0.14000000000000001"/>
  <pageSetup paperSize="9" scale="55" fitToWidth="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4" id="{CFE4F8F5-BAED-47E2-B06C-77BAF9A15C92}">
            <x14:iconSet iconSet="3Triangles">
              <x14:cfvo type="percent">
                <xm:f>0</xm:f>
              </x14:cfvo>
              <x14:cfvo type="num">
                <xm:f>0</xm:f>
              </x14:cfvo>
              <x14:cfvo type="num" gte="0">
                <xm:f>0</xm:f>
              </x14:cfvo>
            </x14:iconSet>
          </x14:cfRule>
          <xm:sqref>C13</xm:sqref>
        </x14:conditionalFormatting>
        <x14:conditionalFormatting xmlns:xm="http://schemas.microsoft.com/office/excel/2006/main">
          <x14:cfRule type="iconSet" priority="2" id="{11961E32-856D-457D-B93D-1CE6754D947F}">
            <x14:iconSet iconSet="3Triangles">
              <x14:cfvo type="percent">
                <xm:f>0</xm:f>
              </x14:cfvo>
              <x14:cfvo type="num">
                <xm:f>0</xm:f>
              </x14:cfvo>
              <x14:cfvo type="num" gte="0">
                <xm:f>0</xm:f>
              </x14:cfvo>
            </x14:iconSet>
          </x14:cfRule>
          <xm:sqref>E13</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8072D-C4CF-4517-9EC1-B22B53CD7525}">
  <sheetPr codeName="Sheet33">
    <tabColor theme="9" tint="0.79998168889431442"/>
  </sheetPr>
  <dimension ref="A1:AO904"/>
  <sheetViews>
    <sheetView showGridLines="0" zoomScale="85" zoomScaleNormal="85" workbookViewId="0">
      <pane ySplit="8" topLeftCell="A9" activePane="bottomLeft" state="frozen"/>
      <selection pane="bottomLeft" activeCell="A9" sqref="A9"/>
    </sheetView>
  </sheetViews>
  <sheetFormatPr defaultColWidth="8.5703125" defaultRowHeight="15"/>
  <cols>
    <col min="1" max="1" width="3.5703125" style="3" customWidth="1"/>
    <col min="2" max="2" width="18.42578125" style="1" customWidth="1"/>
    <col min="3" max="3" width="18.42578125" style="3" customWidth="1"/>
    <col min="4" max="4" width="18.85546875" style="1" customWidth="1"/>
    <col min="5" max="5" width="17.42578125" style="88" customWidth="1"/>
    <col min="6" max="6" width="17.5703125" style="88" customWidth="1"/>
    <col min="7" max="7" width="16.42578125" style="3" customWidth="1"/>
    <col min="8" max="8" width="21.85546875" style="3" customWidth="1"/>
    <col min="9" max="9" width="20.42578125" style="1" customWidth="1"/>
    <col min="10" max="11" width="16.42578125" style="3" customWidth="1"/>
    <col min="12" max="19" width="14.42578125" style="3" customWidth="1"/>
    <col min="20" max="20" width="8.5703125" style="73"/>
    <col min="21" max="23" width="8.5703125" style="3"/>
    <col min="24" max="26" width="8.5703125" style="73"/>
    <col min="27" max="27" width="25.140625" customWidth="1"/>
    <col min="28" max="28" width="16.85546875" customWidth="1"/>
    <col min="29" max="29" width="8.5703125" style="5"/>
    <col min="30" max="30" width="8.5703125" style="3"/>
    <col min="31" max="31" width="25.85546875" customWidth="1"/>
    <col min="32" max="33" width="8.85546875"/>
    <col min="34" max="34" width="8.5703125" style="3"/>
    <col min="35" max="37" width="8.85546875"/>
    <col min="38" max="38" width="8.5703125" style="3"/>
    <col min="39" max="39" width="14.42578125" customWidth="1"/>
    <col min="40" max="41" width="8.85546875"/>
    <col min="42" max="16384" width="8.5703125" style="3"/>
  </cols>
  <sheetData>
    <row r="1" spans="1:41" ht="39.950000000000003" customHeight="1">
      <c r="B1" s="103"/>
      <c r="C1" s="104"/>
      <c r="D1" s="105"/>
      <c r="E1" s="107"/>
      <c r="F1" s="108"/>
      <c r="G1" s="109"/>
      <c r="H1" s="105"/>
      <c r="I1" s="105"/>
      <c r="J1" s="110"/>
      <c r="K1" s="110"/>
      <c r="L1" s="110"/>
      <c r="T1" s="3"/>
      <c r="X1"/>
      <c r="AB1" s="57"/>
      <c r="AF1" s="185"/>
      <c r="AJ1" s="185"/>
      <c r="AK1" s="3"/>
      <c r="AN1" s="185"/>
      <c r="AO1" s="3"/>
    </row>
    <row r="2" spans="1:41" ht="30" customHeight="1">
      <c r="A2" s="111"/>
      <c r="B2" s="112"/>
      <c r="C2" s="113"/>
      <c r="D2" s="114"/>
      <c r="E2" s="115"/>
      <c r="F2" s="115"/>
      <c r="G2" s="114"/>
      <c r="H2" s="114"/>
      <c r="I2" s="25"/>
      <c r="J2" s="25"/>
      <c r="K2" s="25"/>
      <c r="L2" s="25"/>
      <c r="M2" s="25"/>
      <c r="N2" s="25"/>
      <c r="O2" s="25"/>
      <c r="P2" s="25"/>
      <c r="T2" s="3"/>
      <c r="X2"/>
      <c r="AB2" s="57"/>
      <c r="AF2" s="57"/>
      <c r="AJ2" s="185"/>
      <c r="AK2" s="3"/>
      <c r="AN2" s="57"/>
    </row>
    <row r="3" spans="1:41" s="110" customFormat="1" ht="30" customHeight="1">
      <c r="A3" s="116"/>
      <c r="B3" s="117"/>
      <c r="C3" s="118"/>
      <c r="D3" s="119"/>
      <c r="E3" s="120"/>
      <c r="F3" s="119"/>
      <c r="G3" s="121"/>
      <c r="H3" s="121"/>
      <c r="I3" s="121"/>
      <c r="J3" s="119"/>
      <c r="K3" s="119"/>
      <c r="L3" s="116"/>
      <c r="M3" s="116"/>
      <c r="N3" s="116"/>
      <c r="O3" s="116"/>
      <c r="P3" s="116"/>
      <c r="AA3"/>
      <c r="AB3" s="57"/>
      <c r="AC3" s="5"/>
      <c r="AD3" s="122"/>
      <c r="AE3"/>
      <c r="AF3" s="57"/>
      <c r="AG3"/>
      <c r="AI3"/>
      <c r="AJ3" s="186"/>
      <c r="AK3" s="187"/>
      <c r="AM3"/>
      <c r="AN3" s="57"/>
      <c r="AO3"/>
    </row>
    <row r="4" spans="1:41" ht="30" customHeight="1">
      <c r="A4" s="123"/>
      <c r="B4" s="123"/>
      <c r="C4" s="124"/>
      <c r="D4" s="124"/>
      <c r="E4" s="124"/>
      <c r="F4" s="124"/>
      <c r="G4" s="125"/>
      <c r="H4" s="125"/>
      <c r="I4" s="125"/>
      <c r="J4" s="126"/>
      <c r="K4" s="126"/>
      <c r="L4" s="124"/>
      <c r="M4" s="126"/>
      <c r="N4" s="126"/>
      <c r="O4" s="126"/>
      <c r="P4" s="123"/>
      <c r="T4" s="3"/>
      <c r="W4" s="73"/>
      <c r="X4" s="3"/>
      <c r="Y4" s="3"/>
      <c r="Z4" s="3"/>
      <c r="AB4" s="57"/>
      <c r="AD4" s="73"/>
      <c r="AF4" s="57"/>
      <c r="AN4" s="186"/>
      <c r="AO4" s="187"/>
    </row>
    <row r="5" spans="1:41" ht="17.25" customHeight="1">
      <c r="B5" s="3"/>
      <c r="C5" s="74"/>
      <c r="D5" s="74"/>
      <c r="E5" s="74"/>
      <c r="F5" s="74"/>
      <c r="G5" s="76"/>
      <c r="H5" s="76"/>
      <c r="I5" s="76"/>
      <c r="J5" s="75"/>
      <c r="K5" s="75"/>
      <c r="L5" s="74"/>
      <c r="M5" s="75"/>
      <c r="N5" s="75"/>
      <c r="O5" s="75"/>
      <c r="T5" s="3"/>
      <c r="W5" s="73"/>
      <c r="X5" s="3"/>
      <c r="Y5" s="3"/>
      <c r="Z5" s="3"/>
      <c r="AB5" s="57"/>
      <c r="AD5" s="73"/>
      <c r="AF5" s="57"/>
      <c r="AN5" s="185"/>
      <c r="AO5" s="3"/>
    </row>
    <row r="6" spans="1:41" ht="33" customHeight="1">
      <c r="B6" s="403" t="s">
        <v>1247</v>
      </c>
      <c r="C6" s="403"/>
      <c r="D6" s="403"/>
      <c r="E6" s="403"/>
      <c r="F6" s="403"/>
      <c r="G6" s="403"/>
      <c r="H6" s="403"/>
      <c r="I6" s="74"/>
      <c r="J6" s="75"/>
      <c r="K6" s="75"/>
      <c r="L6" s="75"/>
      <c r="AB6" s="57"/>
      <c r="AF6" s="57"/>
    </row>
    <row r="7" spans="1:41" ht="21.95" customHeight="1">
      <c r="B7" s="404" t="s">
        <v>1261</v>
      </c>
      <c r="C7" s="404"/>
      <c r="D7" s="404"/>
      <c r="E7" s="404"/>
      <c r="F7" s="404"/>
      <c r="G7" s="95"/>
      <c r="H7" s="95"/>
      <c r="I7" s="74"/>
      <c r="J7" s="75"/>
      <c r="K7" s="75"/>
      <c r="L7" s="75"/>
      <c r="AB7" s="57"/>
      <c r="AF7" s="57"/>
    </row>
    <row r="8" spans="1:41" ht="71.45" customHeight="1">
      <c r="B8" s="414"/>
      <c r="C8" s="414"/>
      <c r="D8" s="414"/>
      <c r="E8" s="414"/>
      <c r="F8" s="414"/>
      <c r="G8" s="77"/>
      <c r="H8" s="77"/>
      <c r="I8" s="74"/>
      <c r="J8" s="75"/>
      <c r="K8" s="75"/>
      <c r="L8" s="75"/>
      <c r="AB8" s="57"/>
      <c r="AF8" s="57"/>
    </row>
    <row r="9" spans="1:41" ht="262.5" customHeight="1">
      <c r="B9" s="432" t="s">
        <v>1234</v>
      </c>
      <c r="C9" s="432"/>
      <c r="D9" s="432"/>
      <c r="E9" s="432"/>
      <c r="F9" s="432"/>
      <c r="G9" s="76"/>
      <c r="L9" s="191"/>
      <c r="M9" s="191"/>
      <c r="N9" s="191"/>
      <c r="O9" s="191"/>
      <c r="P9" s="191"/>
      <c r="T9" s="3"/>
      <c r="U9" s="192"/>
      <c r="V9" s="192"/>
      <c r="W9" s="192"/>
      <c r="X9" s="192"/>
      <c r="Y9" s="3"/>
      <c r="Z9" s="3"/>
      <c r="AB9" s="57"/>
      <c r="AD9"/>
      <c r="AF9" s="57"/>
    </row>
    <row r="10" spans="1:41" ht="11.25" customHeight="1">
      <c r="B10" s="409"/>
      <c r="C10" s="409"/>
      <c r="D10" s="409"/>
      <c r="E10" s="409"/>
      <c r="F10" s="409"/>
      <c r="G10" s="76"/>
      <c r="H10" s="76"/>
      <c r="I10" s="76"/>
      <c r="J10" s="75"/>
      <c r="K10" s="75"/>
      <c r="L10" s="74"/>
      <c r="M10" s="75"/>
      <c r="N10" s="75"/>
      <c r="O10" s="75"/>
      <c r="T10" s="3"/>
      <c r="W10" s="73"/>
      <c r="X10" s="3"/>
      <c r="Y10" s="3"/>
      <c r="Z10" s="3"/>
      <c r="AB10" s="57"/>
      <c r="AD10"/>
      <c r="AF10" s="185"/>
      <c r="AG10" s="187"/>
    </row>
    <row r="11" spans="1:41" ht="17.25" customHeight="1">
      <c r="B11" s="429"/>
      <c r="C11" s="127" t="s">
        <v>1189</v>
      </c>
      <c r="D11" s="429"/>
      <c r="E11" s="127" t="s">
        <v>1189</v>
      </c>
      <c r="F11" s="429"/>
      <c r="G11" s="76"/>
      <c r="H11" s="76"/>
      <c r="I11" s="76"/>
      <c r="J11" s="75"/>
      <c r="K11" s="75"/>
      <c r="L11" s="74"/>
      <c r="M11" s="75"/>
      <c r="N11" s="75"/>
      <c r="O11" s="75"/>
      <c r="T11" s="3"/>
      <c r="W11" s="73"/>
      <c r="X11" s="3"/>
      <c r="Y11" s="3"/>
      <c r="Z11" s="3"/>
      <c r="AB11" s="57"/>
      <c r="AD11"/>
      <c r="AF11" s="57"/>
    </row>
    <row r="12" spans="1:41" ht="20.45" customHeight="1">
      <c r="B12" s="429"/>
      <c r="C12" s="219"/>
      <c r="D12" s="429"/>
      <c r="E12" s="219"/>
      <c r="F12" s="429"/>
      <c r="G12" s="76"/>
      <c r="H12" s="76"/>
      <c r="I12" s="76"/>
      <c r="J12" s="75"/>
      <c r="K12" s="75"/>
      <c r="L12" s="74"/>
      <c r="M12" s="75"/>
      <c r="N12" s="75"/>
      <c r="O12" s="75"/>
      <c r="T12" s="3"/>
      <c r="W12" s="73"/>
      <c r="X12" s="3"/>
      <c r="Y12" s="3"/>
      <c r="Z12" s="3"/>
      <c r="AB12" s="185"/>
      <c r="AC12" s="190"/>
      <c r="AD12"/>
      <c r="AF12" s="57"/>
    </row>
    <row r="13" spans="1:41" ht="30" customHeight="1">
      <c r="B13" s="130"/>
      <c r="C13" s="131" t="str">
        <f>IF(B13=0,"N/A",IF(D13=0,"N/A",(B13-D13)/D13))</f>
        <v>N/A</v>
      </c>
      <c r="D13" s="132"/>
      <c r="E13" s="131" t="str">
        <f>IF(B13=0,"N/A",IF(F13=0,"N/A",(B13-F13)/F13))</f>
        <v>N/A</v>
      </c>
      <c r="F13" s="132"/>
      <c r="G13" s="76"/>
      <c r="H13" s="76"/>
      <c r="I13" s="75"/>
      <c r="J13" s="74"/>
      <c r="K13" s="75"/>
      <c r="L13" s="75"/>
      <c r="M13" s="75"/>
      <c r="T13" s="3"/>
      <c r="U13" s="73"/>
      <c r="X13" s="3"/>
      <c r="AB13" s="186"/>
      <c r="AC13" s="188"/>
      <c r="AD13"/>
      <c r="AF13" s="57"/>
    </row>
    <row r="14" spans="1:41" s="193" customFormat="1" ht="20.25" customHeight="1">
      <c r="B14" s="194"/>
      <c r="C14" s="195"/>
      <c r="D14" s="196"/>
      <c r="E14" s="195"/>
      <c r="F14" s="196"/>
      <c r="G14" s="197"/>
      <c r="H14" s="197"/>
      <c r="I14" s="198"/>
      <c r="J14" s="199"/>
      <c r="K14" s="198"/>
      <c r="L14" s="198"/>
      <c r="M14" s="198"/>
      <c r="AA14"/>
      <c r="AB14" s="57"/>
      <c r="AC14" s="5"/>
      <c r="AD14" s="227"/>
      <c r="AE14"/>
      <c r="AF14" s="57"/>
      <c r="AG14"/>
      <c r="AI14"/>
      <c r="AJ14"/>
      <c r="AK14"/>
      <c r="AM14"/>
      <c r="AN14"/>
      <c r="AO14"/>
    </row>
    <row r="15" spans="1:41" s="85" customFormat="1" ht="24.75" hidden="1" customHeight="1">
      <c r="B15" s="151"/>
      <c r="C15" s="75"/>
      <c r="D15" s="74"/>
      <c r="E15" s="74"/>
      <c r="F15" s="74"/>
      <c r="G15" s="76"/>
      <c r="H15" s="76"/>
      <c r="I15" s="168"/>
      <c r="J15" s="169"/>
      <c r="K15" s="168"/>
      <c r="L15" s="168"/>
      <c r="M15" s="168"/>
      <c r="U15" s="86"/>
      <c r="Y15" s="86"/>
      <c r="Z15" s="86"/>
      <c r="AA15"/>
      <c r="AB15" s="57"/>
      <c r="AC15"/>
      <c r="AD15"/>
      <c r="AE15"/>
      <c r="AF15" s="186"/>
      <c r="AG15" s="3"/>
      <c r="AI15"/>
      <c r="AJ15"/>
      <c r="AK15"/>
      <c r="AM15"/>
      <c r="AN15"/>
      <c r="AO15"/>
    </row>
    <row r="16" spans="1:41" s="85" customFormat="1" ht="28.5" customHeight="1">
      <c r="B16" s="425"/>
      <c r="C16" s="425"/>
      <c r="D16" s="425"/>
      <c r="E16" s="425"/>
      <c r="F16" s="425"/>
      <c r="G16" s="76"/>
      <c r="U16" s="86"/>
      <c r="Y16" s="86"/>
      <c r="Z16" s="86"/>
      <c r="AA16"/>
      <c r="AB16" s="57"/>
      <c r="AC16" s="5"/>
      <c r="AD16"/>
      <c r="AE16"/>
      <c r="AF16" s="57"/>
      <c r="AG16"/>
      <c r="AI16"/>
      <c r="AJ16"/>
      <c r="AK16"/>
      <c r="AM16"/>
      <c r="AN16"/>
      <c r="AO16"/>
    </row>
    <row r="17" spans="2:41">
      <c r="B17" s="3"/>
      <c r="D17" s="3"/>
      <c r="E17" s="3"/>
      <c r="F17" s="3"/>
      <c r="I17" s="76"/>
      <c r="J17" s="75"/>
      <c r="K17" s="75"/>
      <c r="L17" s="74"/>
      <c r="M17" s="75"/>
      <c r="N17" s="75"/>
      <c r="O17" s="75"/>
      <c r="T17" s="3"/>
      <c r="W17" s="73"/>
      <c r="X17" s="3"/>
      <c r="Y17" s="3"/>
      <c r="Z17" s="3"/>
      <c r="AB17" s="185"/>
      <c r="AC17" s="190"/>
      <c r="AD17"/>
      <c r="AF17" s="57"/>
    </row>
    <row r="18" spans="2:41" ht="30" customHeight="1">
      <c r="B18" s="3"/>
      <c r="D18" s="3"/>
      <c r="E18" s="3"/>
      <c r="F18" s="3"/>
      <c r="I18" s="76"/>
      <c r="J18" s="75"/>
      <c r="K18" s="75"/>
      <c r="L18" s="409"/>
      <c r="M18" s="409"/>
      <c r="N18" s="409"/>
      <c r="O18" s="409"/>
      <c r="P18" s="409"/>
      <c r="T18" s="3"/>
      <c r="W18" s="73"/>
      <c r="X18" s="3"/>
      <c r="Y18" s="3"/>
      <c r="Z18" s="3"/>
      <c r="AB18" s="57"/>
      <c r="AD18"/>
      <c r="AF18" s="57"/>
    </row>
    <row r="19" spans="2:41" ht="30" customHeight="1">
      <c r="B19" s="3"/>
      <c r="D19" s="3"/>
      <c r="E19" s="3"/>
      <c r="F19" s="3"/>
      <c r="I19" s="76"/>
      <c r="J19" s="75"/>
      <c r="K19" s="75"/>
      <c r="L19" s="74"/>
      <c r="M19" s="75"/>
      <c r="N19" s="75"/>
      <c r="O19" s="75"/>
      <c r="T19" s="3"/>
      <c r="W19" s="73"/>
      <c r="X19" s="3"/>
      <c r="Y19" s="3"/>
      <c r="Z19" s="3"/>
      <c r="AB19" s="57"/>
      <c r="AD19"/>
      <c r="AF19" s="57"/>
      <c r="AG19" s="3"/>
    </row>
    <row r="20" spans="2:41" ht="30" customHeight="1">
      <c r="B20" s="3"/>
      <c r="D20" s="3"/>
      <c r="E20" s="3"/>
      <c r="F20" s="3"/>
      <c r="I20" s="76"/>
      <c r="J20" s="75"/>
      <c r="K20" s="75"/>
      <c r="L20" s="74"/>
      <c r="M20" s="75"/>
      <c r="N20" s="75"/>
      <c r="O20" s="75"/>
      <c r="T20" s="3"/>
      <c r="W20" s="73"/>
      <c r="X20" s="3"/>
      <c r="Y20" s="3"/>
      <c r="Z20" s="3"/>
      <c r="AB20" s="57"/>
      <c r="AD20"/>
      <c r="AF20" s="57"/>
    </row>
    <row r="21" spans="2:41">
      <c r="B21" s="3"/>
      <c r="D21" s="3"/>
      <c r="E21" s="3"/>
      <c r="F21" s="3"/>
      <c r="I21" s="76"/>
      <c r="J21" s="75"/>
      <c r="K21" s="75"/>
      <c r="L21" s="74"/>
      <c r="M21" s="75"/>
      <c r="N21" s="75"/>
      <c r="O21" s="75"/>
      <c r="T21" s="3"/>
      <c r="W21" s="73"/>
      <c r="X21" s="3"/>
      <c r="Y21" s="3"/>
      <c r="Z21" s="3"/>
      <c r="AD21"/>
      <c r="AF21" s="57"/>
    </row>
    <row r="22" spans="2:41">
      <c r="B22" s="74"/>
      <c r="C22" s="75"/>
      <c r="D22" s="74"/>
      <c r="E22" s="74"/>
      <c r="F22" s="74"/>
      <c r="G22" s="76"/>
      <c r="H22" s="76"/>
      <c r="I22" s="76"/>
      <c r="J22" s="75"/>
      <c r="K22" s="75"/>
      <c r="L22" s="74"/>
      <c r="M22" s="75"/>
      <c r="N22" s="75"/>
      <c r="O22" s="75"/>
      <c r="T22" s="3"/>
      <c r="W22" s="73"/>
      <c r="X22" s="3"/>
      <c r="Y22" s="3"/>
      <c r="Z22" s="3"/>
      <c r="AD22"/>
      <c r="AF22" s="57"/>
    </row>
    <row r="23" spans="2:41">
      <c r="B23" s="74"/>
      <c r="C23" s="75"/>
      <c r="D23" s="74"/>
      <c r="E23" s="74"/>
      <c r="F23" s="74"/>
      <c r="G23" s="76"/>
      <c r="H23" s="76"/>
      <c r="I23" s="76"/>
      <c r="J23" s="75"/>
      <c r="K23" s="75"/>
      <c r="L23" s="74"/>
      <c r="M23" s="75"/>
      <c r="N23" s="75"/>
      <c r="O23" s="75"/>
      <c r="T23" s="3"/>
      <c r="W23" s="73"/>
      <c r="X23" s="3"/>
      <c r="Y23" s="3"/>
      <c r="Z23" s="3"/>
      <c r="AC23"/>
      <c r="AD23"/>
      <c r="AF23" s="57"/>
    </row>
    <row r="24" spans="2:41" ht="26.25">
      <c r="B24" s="74"/>
      <c r="C24" s="75"/>
      <c r="D24" s="74"/>
      <c r="E24" s="74"/>
      <c r="F24" s="74"/>
      <c r="G24" s="76"/>
      <c r="H24" s="76"/>
      <c r="I24" s="76"/>
      <c r="J24" s="75"/>
      <c r="K24" s="75"/>
      <c r="L24" s="428"/>
      <c r="M24" s="428"/>
      <c r="N24" s="428"/>
      <c r="O24" s="428"/>
      <c r="T24" s="3"/>
      <c r="W24" s="73"/>
      <c r="X24" s="3"/>
      <c r="Y24" s="3"/>
      <c r="Z24" s="3"/>
      <c r="AD24"/>
    </row>
    <row r="25" spans="2:41">
      <c r="B25" s="74"/>
      <c r="C25" s="75"/>
      <c r="D25" s="74"/>
      <c r="E25" s="74"/>
      <c r="F25" s="74"/>
      <c r="G25" s="76"/>
      <c r="H25" s="76"/>
      <c r="I25" s="76"/>
      <c r="J25" s="75"/>
      <c r="K25" s="75"/>
      <c r="L25" s="74"/>
      <c r="M25" s="75"/>
      <c r="N25" s="75"/>
      <c r="O25" s="75"/>
      <c r="T25" s="3"/>
      <c r="W25" s="73"/>
      <c r="X25" s="3"/>
      <c r="Y25" s="3"/>
      <c r="Z25" s="3"/>
      <c r="AD25"/>
    </row>
    <row r="26" spans="2:41">
      <c r="B26" s="74"/>
      <c r="C26" s="75"/>
      <c r="D26" s="74"/>
      <c r="E26" s="74"/>
      <c r="F26" s="74"/>
      <c r="G26" s="76"/>
      <c r="T26" s="3"/>
      <c r="W26" s="73"/>
      <c r="X26" s="3"/>
      <c r="Y26" s="3"/>
      <c r="Z26" s="3"/>
      <c r="AD26"/>
    </row>
    <row r="27" spans="2:41">
      <c r="B27" s="74"/>
      <c r="C27" s="75"/>
      <c r="D27" s="74"/>
      <c r="E27" s="74"/>
      <c r="F27" s="74"/>
      <c r="G27" s="76"/>
      <c r="H27" s="76"/>
      <c r="I27" s="76"/>
      <c r="J27" s="75"/>
      <c r="K27" s="75"/>
      <c r="L27" s="74"/>
      <c r="M27" s="75"/>
      <c r="N27" s="75"/>
      <c r="O27" s="75"/>
      <c r="T27" s="3"/>
      <c r="W27" s="73"/>
      <c r="X27" s="3"/>
      <c r="Y27" s="3"/>
      <c r="Z27" s="3"/>
      <c r="AD27"/>
    </row>
    <row r="28" spans="2:41">
      <c r="B28" s="74"/>
      <c r="C28" s="75"/>
      <c r="D28" s="74"/>
      <c r="E28" s="74"/>
      <c r="F28" s="74"/>
      <c r="G28" s="76"/>
      <c r="H28" s="76"/>
      <c r="I28" s="76"/>
      <c r="J28" s="75"/>
      <c r="K28" s="75"/>
      <c r="L28" s="74"/>
      <c r="M28" s="75"/>
      <c r="N28" s="75"/>
      <c r="O28" s="75"/>
      <c r="T28" s="3"/>
      <c r="W28" s="73"/>
      <c r="X28" s="3"/>
      <c r="Y28" s="3"/>
      <c r="Z28" s="3"/>
      <c r="AD28"/>
    </row>
    <row r="29" spans="2:41">
      <c r="B29" s="74"/>
      <c r="C29" s="75"/>
      <c r="D29" s="74"/>
      <c r="E29" s="74"/>
      <c r="F29" s="74"/>
      <c r="G29" s="76"/>
      <c r="H29" s="76"/>
      <c r="I29" s="76"/>
      <c r="J29" s="75"/>
      <c r="K29" s="75"/>
      <c r="L29" s="74"/>
      <c r="M29" s="75"/>
      <c r="N29" s="75"/>
      <c r="O29" s="75"/>
      <c r="T29" s="3"/>
      <c r="W29" s="73"/>
      <c r="X29" s="3"/>
      <c r="Y29" s="3"/>
      <c r="Z29" s="3"/>
      <c r="AD29"/>
    </row>
    <row r="30" spans="2:41" ht="21" customHeight="1">
      <c r="E30" s="1"/>
      <c r="F30" s="1"/>
      <c r="G30" s="76"/>
      <c r="H30" s="76"/>
      <c r="I30" s="76"/>
      <c r="J30" s="75"/>
      <c r="K30" s="75"/>
      <c r="L30" s="74"/>
      <c r="M30" s="75"/>
      <c r="N30" s="75"/>
      <c r="O30" s="75"/>
      <c r="T30" s="3"/>
      <c r="W30" s="73"/>
      <c r="X30" s="3"/>
      <c r="Y30" s="3"/>
      <c r="Z30" s="3"/>
      <c r="AD30"/>
    </row>
    <row r="31" spans="2:41">
      <c r="B31" s="74"/>
      <c r="C31" s="75"/>
      <c r="D31" s="74"/>
      <c r="E31" s="74"/>
      <c r="F31" s="74"/>
      <c r="G31" s="76"/>
      <c r="H31" s="76"/>
      <c r="I31" s="76"/>
      <c r="J31" s="75"/>
      <c r="K31" s="75"/>
      <c r="L31" s="74"/>
      <c r="M31" s="75"/>
      <c r="N31" s="75"/>
      <c r="O31" s="75"/>
      <c r="T31" s="3"/>
      <c r="W31" s="73"/>
      <c r="X31" s="3"/>
      <c r="Y31" s="3"/>
      <c r="Z31" s="3"/>
      <c r="AC31"/>
      <c r="AD31"/>
      <c r="AJ31" s="201"/>
      <c r="AK31" s="202"/>
      <c r="AN31" s="201"/>
      <c r="AO31" s="202"/>
    </row>
    <row r="32" spans="2:41">
      <c r="B32" s="74"/>
      <c r="C32" s="75"/>
      <c r="D32" s="74"/>
      <c r="E32" s="74"/>
      <c r="F32" s="74"/>
      <c r="G32" s="76"/>
      <c r="H32" s="76"/>
      <c r="I32" s="76"/>
      <c r="J32" s="75"/>
      <c r="K32" s="75"/>
      <c r="L32" s="74"/>
      <c r="M32" s="75"/>
      <c r="N32" s="75"/>
      <c r="O32" s="75"/>
      <c r="T32" s="3"/>
      <c r="W32" s="73"/>
      <c r="X32" s="3"/>
      <c r="Y32" s="3"/>
      <c r="Z32" s="3"/>
      <c r="AD32"/>
    </row>
    <row r="33" spans="2:30">
      <c r="B33" s="74"/>
      <c r="C33" s="75"/>
      <c r="D33" s="74"/>
      <c r="E33" s="74"/>
      <c r="F33" s="74"/>
      <c r="G33" s="76"/>
      <c r="H33" s="76"/>
      <c r="I33" s="76"/>
      <c r="J33" s="75"/>
      <c r="K33" s="75"/>
      <c r="L33" s="74"/>
      <c r="M33" s="75"/>
      <c r="N33" s="75"/>
      <c r="O33" s="75"/>
      <c r="T33" s="3"/>
      <c r="W33" s="73"/>
      <c r="X33" s="3"/>
      <c r="Y33" s="3"/>
      <c r="Z33" s="3"/>
      <c r="AD33"/>
    </row>
    <row r="34" spans="2:30" hidden="1">
      <c r="B34" s="74"/>
      <c r="C34" s="75"/>
      <c r="D34" s="74"/>
      <c r="E34" s="74"/>
      <c r="F34" s="74"/>
      <c r="G34" s="76"/>
      <c r="H34" s="76"/>
      <c r="I34" s="76"/>
      <c r="J34" s="75"/>
      <c r="K34" s="75"/>
      <c r="L34" s="74"/>
      <c r="M34" s="75"/>
      <c r="N34" s="75"/>
      <c r="O34" s="75"/>
      <c r="T34" s="3"/>
      <c r="W34" s="73"/>
      <c r="X34" s="3"/>
      <c r="Y34" s="3"/>
      <c r="Z34" s="3"/>
      <c r="AD34"/>
    </row>
    <row r="35" spans="2:30">
      <c r="B35" s="74"/>
      <c r="C35" s="75"/>
      <c r="D35" s="74"/>
      <c r="E35" s="74"/>
      <c r="F35" s="74"/>
      <c r="G35" s="76"/>
      <c r="H35" s="76"/>
      <c r="I35" s="76"/>
      <c r="J35" s="75"/>
      <c r="K35" s="75"/>
      <c r="L35" s="74"/>
      <c r="M35" s="75"/>
      <c r="N35" s="75"/>
      <c r="O35" s="75"/>
      <c r="T35" s="3"/>
      <c r="W35" s="73"/>
      <c r="X35" s="3"/>
      <c r="Y35" s="3"/>
      <c r="Z35" s="3"/>
      <c r="AD35"/>
    </row>
    <row r="36" spans="2:30" hidden="1">
      <c r="B36" s="74"/>
      <c r="C36" s="75"/>
      <c r="D36" s="74"/>
      <c r="E36" s="74"/>
      <c r="F36" s="74"/>
      <c r="G36" s="76"/>
      <c r="H36" s="76"/>
      <c r="I36" s="76"/>
      <c r="J36" s="75"/>
      <c r="K36" s="75"/>
      <c r="L36" s="74"/>
      <c r="M36" s="75"/>
      <c r="N36" s="75"/>
      <c r="O36" s="75"/>
      <c r="T36" s="3"/>
      <c r="W36" s="73"/>
      <c r="X36" s="3"/>
      <c r="Y36" s="3"/>
      <c r="Z36" s="3"/>
      <c r="AD36"/>
    </row>
    <row r="37" spans="2:30" hidden="1">
      <c r="B37" s="74"/>
      <c r="C37" s="75"/>
      <c r="D37" s="74"/>
      <c r="E37" s="74"/>
      <c r="F37" s="74"/>
      <c r="G37" s="76"/>
      <c r="H37" s="76"/>
      <c r="I37" s="76"/>
      <c r="J37" s="75"/>
      <c r="K37" s="75"/>
      <c r="L37" s="74"/>
      <c r="M37" s="75"/>
      <c r="N37" s="75"/>
      <c r="O37" s="75"/>
      <c r="T37" s="3"/>
      <c r="W37" s="73"/>
      <c r="X37" s="3"/>
      <c r="Y37" s="3"/>
      <c r="Z37" s="3"/>
      <c r="AD37"/>
    </row>
    <row r="38" spans="2:30" hidden="1">
      <c r="B38" s="74"/>
      <c r="C38" s="75"/>
      <c r="D38" s="74"/>
      <c r="E38" s="74"/>
      <c r="F38" s="74"/>
      <c r="G38" s="76"/>
      <c r="H38" s="76"/>
      <c r="I38" s="76"/>
      <c r="J38" s="75"/>
      <c r="K38" s="75"/>
      <c r="L38" s="74"/>
      <c r="M38" s="75"/>
      <c r="N38" s="75"/>
      <c r="O38" s="75"/>
      <c r="T38" s="3"/>
      <c r="W38" s="73"/>
      <c r="X38" s="3"/>
      <c r="Y38" s="3"/>
      <c r="Z38" s="3"/>
      <c r="AD38"/>
    </row>
    <row r="39" spans="2:30" hidden="1">
      <c r="B39" s="74"/>
      <c r="C39" s="75"/>
      <c r="D39" s="74"/>
      <c r="E39" s="74"/>
      <c r="F39" s="74"/>
      <c r="G39" s="76"/>
      <c r="H39" s="76"/>
      <c r="I39" s="76"/>
      <c r="J39" s="75"/>
      <c r="K39" s="75"/>
      <c r="L39" s="74"/>
      <c r="M39" s="75"/>
      <c r="N39" s="75"/>
      <c r="O39" s="75"/>
      <c r="T39" s="3"/>
      <c r="W39" s="73"/>
      <c r="X39" s="3"/>
      <c r="Y39" s="3"/>
      <c r="Z39" s="3"/>
      <c r="AD39"/>
    </row>
    <row r="40" spans="2:30" hidden="1">
      <c r="B40" s="74"/>
      <c r="C40" s="75"/>
      <c r="D40" s="74"/>
      <c r="E40" s="74"/>
      <c r="F40" s="74"/>
      <c r="G40" s="76"/>
      <c r="H40" s="76"/>
      <c r="I40" s="76"/>
      <c r="J40" s="75"/>
      <c r="K40" s="75"/>
      <c r="L40" s="74"/>
      <c r="M40" s="75"/>
      <c r="N40" s="75"/>
      <c r="O40" s="75"/>
      <c r="T40" s="3"/>
      <c r="W40" s="73"/>
      <c r="X40" s="3"/>
      <c r="Y40" s="3"/>
      <c r="Z40" s="3"/>
      <c r="AD40"/>
    </row>
    <row r="41" spans="2:30" hidden="1">
      <c r="B41" s="74"/>
      <c r="C41" s="75"/>
      <c r="D41" s="74"/>
      <c r="E41" s="74"/>
      <c r="F41" s="74"/>
      <c r="G41" s="76"/>
      <c r="H41" s="76"/>
      <c r="I41" s="76"/>
      <c r="J41" s="75"/>
      <c r="K41" s="75"/>
      <c r="L41" s="74"/>
      <c r="M41" s="75"/>
      <c r="N41" s="75"/>
      <c r="O41" s="75"/>
      <c r="T41" s="3"/>
      <c r="W41" s="73"/>
      <c r="X41" s="3"/>
      <c r="Y41" s="3"/>
      <c r="Z41" s="3"/>
      <c r="AD41"/>
    </row>
    <row r="42" spans="2:30" ht="26.25" customHeight="1">
      <c r="B42" s="76"/>
      <c r="C42" s="76"/>
      <c r="D42" s="76"/>
      <c r="E42" s="75"/>
      <c r="F42" s="75"/>
      <c r="G42" s="74"/>
      <c r="H42" s="75"/>
      <c r="I42" s="75"/>
      <c r="J42" s="75"/>
      <c r="R42" s="73"/>
      <c r="T42" s="3"/>
      <c r="V42"/>
      <c r="W42"/>
      <c r="X42" s="5"/>
      <c r="Y42"/>
      <c r="Z42"/>
      <c r="AD42"/>
    </row>
    <row r="43" spans="2:30">
      <c r="B43" s="76"/>
      <c r="C43" s="76"/>
      <c r="D43" s="76"/>
      <c r="E43" s="75"/>
      <c r="F43" s="75"/>
      <c r="G43" s="74"/>
      <c r="H43" s="75"/>
      <c r="I43" s="75"/>
      <c r="J43" s="75"/>
      <c r="R43" s="73"/>
      <c r="T43" s="3"/>
      <c r="V43"/>
      <c r="W43"/>
      <c r="X43" s="5"/>
      <c r="Y43"/>
      <c r="Z43"/>
      <c r="AD43"/>
    </row>
    <row r="44" spans="2:30" ht="16.5" customHeight="1">
      <c r="B44" s="76"/>
      <c r="C44" s="76"/>
      <c r="D44" s="76"/>
      <c r="E44" s="75"/>
      <c r="F44" s="75"/>
      <c r="G44" s="74"/>
      <c r="H44" s="75"/>
      <c r="I44" s="75"/>
      <c r="J44" s="75"/>
      <c r="R44" s="73"/>
      <c r="T44" s="3"/>
      <c r="V44"/>
      <c r="W44"/>
      <c r="X44" s="5"/>
      <c r="Y44"/>
      <c r="Z44"/>
      <c r="AD44"/>
    </row>
    <row r="45" spans="2:30">
      <c r="B45" s="76"/>
      <c r="C45" s="76"/>
      <c r="D45" s="76"/>
      <c r="E45" s="75"/>
      <c r="F45" s="75"/>
      <c r="G45" s="74"/>
      <c r="H45" s="75"/>
      <c r="I45" s="75"/>
      <c r="J45" s="75"/>
      <c r="R45" s="73"/>
      <c r="T45" s="3"/>
      <c r="V45"/>
      <c r="W45"/>
      <c r="X45" s="5"/>
      <c r="Y45"/>
      <c r="Z45"/>
      <c r="AD45"/>
    </row>
    <row r="46" spans="2:30" ht="45.75" customHeight="1">
      <c r="B46" s="74"/>
      <c r="C46" s="75"/>
      <c r="D46" s="74"/>
      <c r="E46" s="74"/>
      <c r="F46" s="74"/>
      <c r="G46" s="76"/>
      <c r="H46" s="76"/>
      <c r="I46" s="76"/>
      <c r="J46" s="75"/>
      <c r="K46" s="75"/>
      <c r="L46" s="74"/>
      <c r="M46" s="75"/>
      <c r="N46" s="75"/>
      <c r="O46" s="75"/>
      <c r="T46" s="3"/>
      <c r="W46" s="73"/>
      <c r="X46" s="3"/>
      <c r="Y46" s="3"/>
      <c r="Z46" s="3"/>
      <c r="AD46"/>
    </row>
    <row r="47" spans="2:30" ht="26.25">
      <c r="B47" s="425"/>
      <c r="C47" s="425"/>
      <c r="D47" s="425"/>
      <c r="E47" s="425"/>
      <c r="F47" s="425"/>
      <c r="G47" s="425"/>
      <c r="H47" s="425"/>
      <c r="I47" s="425"/>
      <c r="J47" s="425"/>
      <c r="K47" s="75"/>
      <c r="L47" s="75"/>
    </row>
    <row r="48" spans="2:30">
      <c r="B48" s="74"/>
      <c r="C48" s="75"/>
      <c r="D48" s="74"/>
      <c r="E48" s="76"/>
      <c r="F48" s="76"/>
      <c r="G48" s="75"/>
      <c r="H48" s="75"/>
      <c r="I48" s="74"/>
      <c r="J48" s="75"/>
      <c r="K48" s="75"/>
      <c r="L48" s="75"/>
    </row>
    <row r="49" spans="2:12">
      <c r="B49" s="74"/>
      <c r="C49" s="75"/>
      <c r="D49" s="74"/>
      <c r="E49" s="76"/>
      <c r="F49" s="76"/>
      <c r="G49" s="75"/>
      <c r="H49" s="75"/>
      <c r="I49" s="74"/>
      <c r="J49" s="75"/>
      <c r="K49" s="75"/>
      <c r="L49" s="75"/>
    </row>
    <row r="50" spans="2:12">
      <c r="B50" s="74"/>
      <c r="C50" s="75"/>
      <c r="D50" s="74"/>
      <c r="E50" s="76"/>
      <c r="F50" s="76"/>
      <c r="G50" s="75"/>
      <c r="H50" s="75"/>
      <c r="I50" s="74"/>
      <c r="J50" s="75"/>
      <c r="K50" s="75"/>
      <c r="L50" s="75"/>
    </row>
    <row r="51" spans="2:12">
      <c r="B51" s="74"/>
      <c r="C51" s="75"/>
      <c r="D51" s="74"/>
      <c r="E51" s="76"/>
      <c r="F51" s="76"/>
      <c r="G51" s="75"/>
      <c r="H51" s="75"/>
      <c r="I51" s="74"/>
      <c r="J51" s="75"/>
      <c r="K51" s="75"/>
      <c r="L51" s="75"/>
    </row>
    <row r="52" spans="2:12">
      <c r="B52" s="74"/>
      <c r="C52" s="75"/>
      <c r="D52" s="74"/>
      <c r="E52" s="76"/>
      <c r="F52" s="76"/>
      <c r="G52" s="75"/>
      <c r="H52" s="75"/>
      <c r="I52" s="74"/>
      <c r="J52" s="75"/>
      <c r="K52" s="75"/>
      <c r="L52" s="75"/>
    </row>
    <row r="53" spans="2:12">
      <c r="B53" s="74"/>
      <c r="C53" s="75"/>
      <c r="D53" s="74"/>
      <c r="E53" s="76"/>
      <c r="F53" s="76"/>
      <c r="G53" s="75"/>
      <c r="H53" s="75"/>
      <c r="I53" s="74"/>
      <c r="J53" s="75"/>
      <c r="K53" s="75"/>
      <c r="L53" s="75"/>
    </row>
    <row r="54" spans="2:12">
      <c r="B54" s="74"/>
      <c r="C54" s="75"/>
      <c r="D54" s="74"/>
      <c r="E54" s="76"/>
      <c r="F54" s="76"/>
      <c r="G54" s="75"/>
      <c r="H54" s="75"/>
      <c r="I54" s="74"/>
      <c r="J54" s="75"/>
      <c r="K54" s="75"/>
      <c r="L54" s="75"/>
    </row>
    <row r="55" spans="2:12">
      <c r="B55" s="74"/>
      <c r="C55" s="75"/>
      <c r="D55" s="74"/>
      <c r="E55" s="76"/>
      <c r="F55" s="76"/>
      <c r="G55" s="75"/>
      <c r="H55" s="75"/>
      <c r="I55" s="74"/>
      <c r="J55" s="75"/>
      <c r="K55" s="75"/>
      <c r="L55" s="75"/>
    </row>
    <row r="56" spans="2:12">
      <c r="B56" s="74"/>
      <c r="C56" s="75"/>
      <c r="D56" s="74"/>
      <c r="E56" s="76"/>
      <c r="F56" s="76"/>
      <c r="G56" s="75"/>
      <c r="H56" s="75"/>
      <c r="I56" s="74"/>
      <c r="J56" s="75"/>
      <c r="K56" s="75"/>
      <c r="L56" s="75"/>
    </row>
    <row r="57" spans="2:12">
      <c r="B57" s="74"/>
      <c r="C57" s="75"/>
      <c r="D57" s="74"/>
      <c r="E57" s="76"/>
      <c r="F57" s="76"/>
      <c r="G57" s="75"/>
      <c r="H57" s="75"/>
      <c r="I57" s="74"/>
      <c r="J57" s="75"/>
      <c r="K57" s="75"/>
      <c r="L57" s="75"/>
    </row>
    <row r="58" spans="2:12">
      <c r="B58" s="74"/>
      <c r="C58" s="75"/>
      <c r="D58" s="74"/>
      <c r="E58" s="76"/>
      <c r="F58" s="76"/>
      <c r="G58" s="75"/>
      <c r="H58" s="75"/>
      <c r="I58" s="74"/>
      <c r="J58" s="75"/>
      <c r="K58" s="75"/>
      <c r="L58" s="75"/>
    </row>
    <row r="59" spans="2:12">
      <c r="B59" s="74"/>
      <c r="C59" s="75"/>
      <c r="D59" s="74"/>
      <c r="E59" s="76"/>
      <c r="F59" s="76"/>
      <c r="G59" s="75"/>
      <c r="H59" s="75"/>
      <c r="I59" s="74"/>
      <c r="J59" s="75"/>
      <c r="K59" s="75"/>
      <c r="L59" s="75"/>
    </row>
    <row r="60" spans="2:12">
      <c r="B60" s="74"/>
      <c r="C60" s="75"/>
      <c r="D60" s="74"/>
      <c r="E60" s="76"/>
      <c r="F60" s="76"/>
      <c r="G60" s="75"/>
      <c r="H60" s="75"/>
      <c r="I60" s="74"/>
      <c r="J60" s="75"/>
      <c r="K60" s="75"/>
      <c r="L60" s="75"/>
    </row>
    <row r="61" spans="2:12">
      <c r="B61" s="74"/>
      <c r="C61" s="75"/>
      <c r="D61" s="74"/>
      <c r="E61" s="76"/>
      <c r="F61" s="76"/>
      <c r="G61" s="75"/>
      <c r="H61" s="75"/>
      <c r="I61" s="74"/>
      <c r="J61" s="75"/>
      <c r="K61" s="75"/>
      <c r="L61" s="75"/>
    </row>
    <row r="62" spans="2:12">
      <c r="B62" s="74"/>
      <c r="C62" s="75"/>
      <c r="D62" s="74"/>
      <c r="E62" s="76"/>
      <c r="F62" s="76"/>
      <c r="G62" s="75"/>
      <c r="H62" s="75"/>
      <c r="I62" s="74"/>
      <c r="J62" s="75"/>
      <c r="K62" s="75"/>
      <c r="L62" s="75"/>
    </row>
    <row r="63" spans="2:12">
      <c r="B63" s="74"/>
      <c r="C63" s="75"/>
      <c r="D63" s="74"/>
      <c r="E63" s="76"/>
      <c r="F63" s="76"/>
      <c r="G63" s="75"/>
      <c r="H63" s="75"/>
      <c r="I63" s="74"/>
      <c r="J63" s="75"/>
      <c r="K63" s="75"/>
      <c r="L63" s="75"/>
    </row>
    <row r="64" spans="2:12">
      <c r="B64" s="74"/>
      <c r="C64" s="75"/>
      <c r="D64" s="74"/>
      <c r="E64" s="76"/>
      <c r="F64" s="76"/>
      <c r="G64" s="75"/>
      <c r="H64" s="75"/>
      <c r="I64" s="74"/>
      <c r="J64" s="75"/>
      <c r="K64" s="75"/>
      <c r="L64" s="75"/>
    </row>
    <row r="65" spans="2:12">
      <c r="B65" s="74"/>
      <c r="C65" s="75"/>
      <c r="D65" s="74"/>
      <c r="E65" s="76"/>
      <c r="F65" s="76"/>
      <c r="G65" s="75"/>
      <c r="H65" s="75"/>
      <c r="I65" s="74"/>
      <c r="J65" s="75"/>
      <c r="K65" s="75"/>
      <c r="L65" s="75"/>
    </row>
    <row r="66" spans="2:12">
      <c r="B66" s="74"/>
      <c r="C66" s="75"/>
      <c r="D66" s="74"/>
      <c r="E66" s="76"/>
      <c r="F66" s="76"/>
      <c r="G66" s="75"/>
      <c r="H66" s="75"/>
      <c r="I66" s="74"/>
      <c r="J66" s="75"/>
      <c r="K66" s="75"/>
      <c r="L66" s="75"/>
    </row>
    <row r="67" spans="2:12">
      <c r="B67" s="74"/>
      <c r="C67" s="75"/>
      <c r="D67" s="74"/>
      <c r="E67" s="76"/>
      <c r="F67" s="76"/>
      <c r="G67" s="75"/>
      <c r="H67" s="75"/>
      <c r="I67" s="74"/>
      <c r="J67" s="75"/>
      <c r="K67" s="75"/>
      <c r="L67" s="75"/>
    </row>
    <row r="68" spans="2:12">
      <c r="B68" s="74"/>
      <c r="C68" s="75"/>
      <c r="D68" s="74"/>
      <c r="E68" s="76"/>
      <c r="F68" s="76"/>
      <c r="G68" s="75"/>
      <c r="H68" s="75"/>
      <c r="I68" s="74"/>
      <c r="J68" s="75"/>
      <c r="K68" s="75"/>
      <c r="L68" s="75"/>
    </row>
    <row r="69" spans="2:12">
      <c r="B69" s="74"/>
      <c r="C69" s="75"/>
      <c r="D69" s="74"/>
      <c r="E69" s="76"/>
      <c r="F69" s="76"/>
      <c r="G69" s="75"/>
      <c r="H69" s="75"/>
      <c r="I69" s="74"/>
      <c r="J69" s="75"/>
      <c r="K69" s="75"/>
      <c r="L69" s="75"/>
    </row>
    <row r="70" spans="2:12">
      <c r="B70" s="74"/>
      <c r="C70" s="75"/>
      <c r="D70" s="74"/>
      <c r="E70" s="76"/>
      <c r="F70" s="76"/>
      <c r="G70" s="75"/>
      <c r="H70" s="75"/>
      <c r="I70" s="74"/>
      <c r="J70" s="75"/>
      <c r="K70" s="75"/>
      <c r="L70" s="75"/>
    </row>
    <row r="71" spans="2:12">
      <c r="B71" s="74"/>
      <c r="C71" s="75"/>
      <c r="D71" s="74"/>
      <c r="E71" s="76"/>
      <c r="F71" s="76"/>
      <c r="G71" s="75"/>
      <c r="H71" s="75"/>
      <c r="I71" s="74"/>
      <c r="J71" s="75"/>
      <c r="K71" s="75"/>
      <c r="L71" s="75"/>
    </row>
    <row r="72" spans="2:12">
      <c r="B72" s="74"/>
      <c r="C72" s="75"/>
      <c r="D72" s="74"/>
      <c r="E72" s="76"/>
      <c r="F72" s="76"/>
      <c r="G72" s="75"/>
      <c r="H72" s="75"/>
      <c r="I72" s="74"/>
      <c r="J72" s="75"/>
      <c r="K72" s="75"/>
      <c r="L72" s="75"/>
    </row>
    <row r="73" spans="2:12">
      <c r="B73" s="74"/>
      <c r="C73" s="75"/>
      <c r="D73" s="74"/>
      <c r="E73" s="76"/>
      <c r="F73" s="76"/>
      <c r="G73" s="75"/>
      <c r="H73" s="75"/>
      <c r="I73" s="74"/>
      <c r="J73" s="75"/>
      <c r="K73" s="75"/>
      <c r="L73" s="75"/>
    </row>
    <row r="74" spans="2:12">
      <c r="B74" s="74"/>
      <c r="C74" s="75"/>
      <c r="D74" s="74"/>
      <c r="E74" s="76"/>
      <c r="F74" s="76"/>
      <c r="G74" s="75"/>
      <c r="H74" s="75"/>
      <c r="I74" s="74"/>
      <c r="J74" s="75"/>
      <c r="K74" s="75"/>
      <c r="L74" s="75"/>
    </row>
    <row r="75" spans="2:12">
      <c r="B75" s="74"/>
      <c r="C75" s="75"/>
      <c r="D75" s="74"/>
      <c r="E75" s="76"/>
      <c r="F75" s="76"/>
      <c r="G75" s="75"/>
      <c r="H75" s="75"/>
      <c r="I75" s="74"/>
      <c r="J75" s="75"/>
      <c r="K75" s="75"/>
      <c r="L75" s="75"/>
    </row>
    <row r="76" spans="2:12">
      <c r="B76" s="74"/>
      <c r="C76" s="75"/>
      <c r="D76" s="74"/>
      <c r="E76" s="76"/>
      <c r="F76" s="76"/>
      <c r="G76" s="75"/>
      <c r="H76" s="75"/>
      <c r="I76" s="74"/>
      <c r="J76" s="75"/>
      <c r="K76" s="75"/>
      <c r="L76" s="75"/>
    </row>
    <row r="77" spans="2:12">
      <c r="B77" s="74"/>
      <c r="C77" s="75"/>
      <c r="D77" s="74"/>
      <c r="E77" s="76"/>
      <c r="F77" s="76"/>
      <c r="G77" s="75"/>
      <c r="H77" s="75"/>
      <c r="I77" s="74"/>
      <c r="J77" s="75"/>
      <c r="K77" s="75"/>
      <c r="L77" s="75"/>
    </row>
    <row r="78" spans="2:12">
      <c r="B78" s="74"/>
      <c r="C78" s="75"/>
      <c r="D78" s="74"/>
      <c r="E78" s="76"/>
      <c r="F78" s="76"/>
      <c r="G78" s="75"/>
      <c r="H78" s="75"/>
      <c r="I78" s="74"/>
      <c r="J78" s="75"/>
      <c r="K78" s="75"/>
      <c r="L78" s="75"/>
    </row>
    <row r="79" spans="2:12">
      <c r="B79" s="74"/>
      <c r="C79" s="75"/>
      <c r="D79" s="74"/>
      <c r="E79" s="76"/>
      <c r="F79" s="76"/>
      <c r="G79" s="75"/>
      <c r="H79" s="75"/>
      <c r="I79" s="74"/>
      <c r="J79" s="75"/>
      <c r="K79" s="75"/>
      <c r="L79" s="75"/>
    </row>
    <row r="80" spans="2:12">
      <c r="B80" s="74"/>
      <c r="C80" s="75"/>
      <c r="D80" s="74"/>
      <c r="E80" s="76"/>
      <c r="F80" s="76"/>
      <c r="G80" s="75"/>
      <c r="H80" s="75"/>
      <c r="I80" s="74"/>
      <c r="J80" s="75"/>
      <c r="K80" s="75"/>
      <c r="L80" s="75"/>
    </row>
    <row r="81" spans="2:12">
      <c r="B81" s="74"/>
      <c r="C81" s="75"/>
      <c r="D81" s="74"/>
      <c r="E81" s="76"/>
      <c r="F81" s="76"/>
      <c r="G81" s="75"/>
      <c r="H81" s="75"/>
      <c r="I81" s="74"/>
      <c r="J81" s="75"/>
      <c r="K81" s="75"/>
      <c r="L81" s="75"/>
    </row>
    <row r="82" spans="2:12">
      <c r="B82" s="74"/>
      <c r="C82" s="75"/>
      <c r="D82" s="74"/>
      <c r="E82" s="76"/>
      <c r="F82" s="76"/>
      <c r="G82" s="75"/>
      <c r="H82" s="75"/>
      <c r="I82" s="74"/>
      <c r="J82" s="75"/>
      <c r="K82" s="75"/>
      <c r="L82" s="75"/>
    </row>
    <row r="83" spans="2:12">
      <c r="B83" s="74"/>
      <c r="C83" s="75"/>
      <c r="D83" s="74"/>
      <c r="E83" s="76"/>
      <c r="F83" s="76"/>
      <c r="G83" s="75"/>
      <c r="H83" s="75"/>
      <c r="I83" s="74"/>
      <c r="J83" s="75"/>
      <c r="K83" s="75"/>
      <c r="L83" s="75"/>
    </row>
    <row r="84" spans="2:12">
      <c r="B84" s="74"/>
      <c r="C84" s="75"/>
      <c r="D84" s="74"/>
      <c r="E84" s="76"/>
      <c r="F84" s="76"/>
      <c r="G84" s="75"/>
      <c r="H84" s="75"/>
      <c r="I84" s="74"/>
      <c r="J84" s="75"/>
      <c r="K84" s="75"/>
      <c r="L84" s="75"/>
    </row>
    <row r="85" spans="2:12">
      <c r="B85" s="74"/>
      <c r="C85" s="75"/>
      <c r="D85" s="74"/>
      <c r="E85" s="76"/>
      <c r="F85" s="76"/>
      <c r="G85" s="75"/>
      <c r="H85" s="75"/>
      <c r="I85" s="74"/>
      <c r="J85" s="75"/>
      <c r="K85" s="75"/>
      <c r="L85" s="75"/>
    </row>
    <row r="86" spans="2:12">
      <c r="B86" s="74"/>
      <c r="C86" s="75"/>
      <c r="D86" s="74"/>
      <c r="E86" s="76"/>
      <c r="F86" s="76"/>
      <c r="G86" s="75"/>
      <c r="H86" s="75"/>
      <c r="I86" s="74"/>
      <c r="J86" s="75"/>
      <c r="K86" s="75"/>
      <c r="L86" s="75"/>
    </row>
    <row r="87" spans="2:12">
      <c r="B87" s="74"/>
      <c r="C87" s="75"/>
      <c r="D87" s="74"/>
      <c r="E87" s="76"/>
      <c r="F87" s="76"/>
      <c r="G87" s="75"/>
      <c r="H87" s="75"/>
      <c r="I87" s="74"/>
      <c r="J87" s="75"/>
      <c r="K87" s="75"/>
      <c r="L87" s="75"/>
    </row>
    <row r="88" spans="2:12">
      <c r="B88" s="74"/>
      <c r="C88" s="75"/>
      <c r="D88" s="74"/>
      <c r="E88" s="76"/>
      <c r="F88" s="76"/>
      <c r="G88" s="75"/>
      <c r="H88" s="75"/>
      <c r="I88" s="74"/>
      <c r="J88" s="75"/>
      <c r="K88" s="75"/>
      <c r="L88" s="75"/>
    </row>
    <row r="89" spans="2:12">
      <c r="B89" s="74"/>
      <c r="C89" s="75"/>
      <c r="D89" s="74"/>
      <c r="E89" s="76"/>
      <c r="F89" s="76"/>
      <c r="G89" s="75"/>
      <c r="H89" s="75"/>
      <c r="I89" s="74"/>
      <c r="J89" s="75"/>
      <c r="K89" s="75"/>
      <c r="L89" s="75"/>
    </row>
    <row r="90" spans="2:12">
      <c r="B90" s="74"/>
      <c r="C90" s="75"/>
      <c r="D90" s="74"/>
      <c r="E90" s="76"/>
      <c r="F90" s="76"/>
      <c r="G90" s="75"/>
      <c r="H90" s="75"/>
      <c r="I90" s="74"/>
      <c r="J90" s="75"/>
      <c r="K90" s="75"/>
      <c r="L90" s="75"/>
    </row>
    <row r="91" spans="2:12">
      <c r="B91" s="74"/>
      <c r="C91" s="75"/>
      <c r="D91" s="74"/>
      <c r="E91" s="76"/>
      <c r="F91" s="76"/>
      <c r="G91" s="75"/>
      <c r="H91" s="75"/>
      <c r="I91" s="74"/>
      <c r="J91" s="75"/>
      <c r="K91" s="75"/>
      <c r="L91" s="75"/>
    </row>
    <row r="92" spans="2:12">
      <c r="B92" s="74"/>
      <c r="C92" s="75"/>
      <c r="D92" s="74"/>
      <c r="E92" s="76"/>
      <c r="F92" s="76"/>
      <c r="G92" s="75"/>
      <c r="H92" s="75"/>
      <c r="I92" s="74"/>
      <c r="J92" s="75"/>
      <c r="K92" s="75"/>
      <c r="L92" s="75"/>
    </row>
    <row r="93" spans="2:12">
      <c r="B93" s="74"/>
      <c r="C93" s="75"/>
      <c r="D93" s="74"/>
      <c r="E93" s="76"/>
      <c r="F93" s="76"/>
      <c r="G93" s="75"/>
      <c r="H93" s="75"/>
      <c r="I93" s="74"/>
      <c r="J93" s="75"/>
      <c r="K93" s="75"/>
      <c r="L93" s="75"/>
    </row>
    <row r="94" spans="2:12">
      <c r="B94" s="74"/>
      <c r="C94" s="75"/>
      <c r="D94" s="74"/>
      <c r="E94" s="76"/>
      <c r="F94" s="76"/>
      <c r="G94" s="75"/>
      <c r="H94" s="75"/>
      <c r="I94" s="74"/>
      <c r="J94" s="75"/>
      <c r="K94" s="75"/>
      <c r="L94" s="75"/>
    </row>
    <row r="95" spans="2:12">
      <c r="B95" s="74"/>
      <c r="C95" s="75"/>
      <c r="D95" s="74"/>
      <c r="E95" s="76"/>
      <c r="F95" s="76"/>
      <c r="G95" s="75"/>
      <c r="H95" s="75"/>
      <c r="I95" s="74"/>
      <c r="J95" s="75"/>
      <c r="K95" s="75"/>
      <c r="L95" s="75"/>
    </row>
    <row r="96" spans="2:12">
      <c r="B96" s="74"/>
      <c r="C96" s="75"/>
      <c r="D96" s="74"/>
      <c r="E96" s="76"/>
      <c r="F96" s="76"/>
      <c r="G96" s="75"/>
      <c r="H96" s="75"/>
      <c r="I96" s="74"/>
      <c r="J96" s="75"/>
      <c r="K96" s="75"/>
      <c r="L96" s="75"/>
    </row>
    <row r="97" spans="2:12">
      <c r="B97" s="74"/>
      <c r="C97" s="75"/>
      <c r="D97" s="74"/>
      <c r="E97" s="76"/>
      <c r="F97" s="76"/>
      <c r="G97" s="75"/>
      <c r="H97" s="75"/>
      <c r="I97" s="74"/>
      <c r="J97" s="75"/>
      <c r="K97" s="75"/>
      <c r="L97" s="75"/>
    </row>
    <row r="98" spans="2:12">
      <c r="B98" s="74"/>
      <c r="C98" s="75"/>
      <c r="D98" s="74"/>
      <c r="E98" s="76"/>
      <c r="F98" s="76"/>
      <c r="G98" s="75"/>
      <c r="H98" s="75"/>
      <c r="I98" s="74"/>
      <c r="J98" s="75"/>
      <c r="K98" s="75"/>
      <c r="L98" s="75"/>
    </row>
    <row r="99" spans="2:12">
      <c r="B99" s="74"/>
      <c r="C99" s="75"/>
      <c r="D99" s="74"/>
      <c r="E99" s="76"/>
      <c r="F99" s="76"/>
      <c r="G99" s="75"/>
      <c r="H99" s="75"/>
      <c r="I99" s="74"/>
      <c r="J99" s="75"/>
      <c r="K99" s="75"/>
      <c r="L99" s="75"/>
    </row>
    <row r="100" spans="2:12">
      <c r="B100" s="74"/>
      <c r="C100" s="75"/>
      <c r="D100" s="74"/>
      <c r="E100" s="76"/>
      <c r="F100" s="76"/>
      <c r="G100" s="75"/>
      <c r="H100" s="75"/>
      <c r="I100" s="74"/>
      <c r="J100" s="75"/>
      <c r="K100" s="75"/>
      <c r="L100" s="75"/>
    </row>
    <row r="101" spans="2:12">
      <c r="B101" s="74"/>
      <c r="C101" s="75"/>
      <c r="D101" s="74"/>
      <c r="E101" s="76"/>
      <c r="F101" s="76"/>
      <c r="G101" s="75"/>
      <c r="H101" s="75"/>
      <c r="I101" s="74"/>
      <c r="J101" s="75"/>
      <c r="K101" s="75"/>
      <c r="L101" s="75"/>
    </row>
    <row r="102" spans="2:12">
      <c r="B102" s="74"/>
      <c r="C102" s="75"/>
      <c r="D102" s="74"/>
      <c r="E102" s="76"/>
      <c r="F102" s="76"/>
      <c r="G102" s="75"/>
      <c r="H102" s="75"/>
      <c r="I102" s="74"/>
      <c r="J102" s="75"/>
      <c r="K102" s="75"/>
      <c r="L102" s="75"/>
    </row>
    <row r="103" spans="2:12">
      <c r="B103" s="74"/>
      <c r="C103" s="75"/>
      <c r="D103" s="74"/>
      <c r="E103" s="76"/>
      <c r="F103" s="76"/>
      <c r="G103" s="75"/>
      <c r="H103" s="75"/>
      <c r="I103" s="74"/>
      <c r="J103" s="75"/>
      <c r="K103" s="75"/>
      <c r="L103" s="75"/>
    </row>
    <row r="104" spans="2:12">
      <c r="B104" s="74"/>
      <c r="C104" s="75"/>
      <c r="D104" s="74"/>
      <c r="E104" s="76"/>
      <c r="F104" s="76"/>
      <c r="G104" s="75"/>
      <c r="H104" s="75"/>
      <c r="I104" s="74"/>
      <c r="J104" s="75"/>
      <c r="K104" s="75"/>
      <c r="L104" s="75"/>
    </row>
    <row r="105" spans="2:12">
      <c r="B105" s="74"/>
      <c r="C105" s="75"/>
      <c r="D105" s="74"/>
      <c r="E105" s="76"/>
      <c r="F105" s="76"/>
      <c r="G105" s="75"/>
      <c r="H105" s="75"/>
      <c r="I105" s="74"/>
      <c r="J105" s="75"/>
      <c r="K105" s="75"/>
      <c r="L105" s="75"/>
    </row>
    <row r="106" spans="2:12">
      <c r="B106" s="74"/>
      <c r="C106" s="75"/>
      <c r="D106" s="74"/>
      <c r="E106" s="76"/>
      <c r="F106" s="76"/>
      <c r="G106" s="75"/>
      <c r="H106" s="75"/>
      <c r="I106" s="74"/>
      <c r="J106" s="75"/>
      <c r="K106" s="75"/>
      <c r="L106" s="75"/>
    </row>
    <row r="107" spans="2:12">
      <c r="B107" s="74"/>
      <c r="C107" s="75"/>
      <c r="D107" s="74"/>
      <c r="E107" s="76"/>
      <c r="F107" s="76"/>
      <c r="G107" s="75"/>
      <c r="H107" s="75"/>
      <c r="I107" s="74"/>
      <c r="J107" s="75"/>
      <c r="K107" s="75"/>
      <c r="L107" s="75"/>
    </row>
    <row r="108" spans="2:12">
      <c r="B108" s="74"/>
      <c r="C108" s="75"/>
      <c r="D108" s="74"/>
      <c r="E108" s="76"/>
      <c r="F108" s="76"/>
      <c r="G108" s="75"/>
      <c r="H108" s="75"/>
      <c r="I108" s="74"/>
      <c r="J108" s="75"/>
      <c r="K108" s="75"/>
      <c r="L108" s="75"/>
    </row>
    <row r="109" spans="2:12">
      <c r="B109" s="74"/>
      <c r="C109" s="75"/>
      <c r="D109" s="74"/>
      <c r="E109" s="76"/>
      <c r="F109" s="76"/>
      <c r="G109" s="75"/>
      <c r="H109" s="75"/>
      <c r="I109" s="74"/>
      <c r="J109" s="75"/>
      <c r="K109" s="75"/>
      <c r="L109" s="75"/>
    </row>
    <row r="110" spans="2:12">
      <c r="B110" s="74"/>
      <c r="C110" s="75"/>
      <c r="D110" s="74"/>
      <c r="E110" s="76"/>
      <c r="F110" s="76"/>
      <c r="G110" s="75"/>
      <c r="H110" s="75"/>
      <c r="I110" s="74"/>
      <c r="J110" s="75"/>
      <c r="K110" s="75"/>
      <c r="L110" s="75"/>
    </row>
    <row r="111" spans="2:12">
      <c r="B111" s="74"/>
      <c r="C111" s="75"/>
      <c r="D111" s="74"/>
      <c r="E111" s="76"/>
      <c r="F111" s="76"/>
      <c r="G111" s="75"/>
      <c r="H111" s="75"/>
      <c r="I111" s="74"/>
      <c r="J111" s="75"/>
      <c r="K111" s="75"/>
      <c r="L111" s="75"/>
    </row>
    <row r="112" spans="2:12">
      <c r="B112" s="74"/>
      <c r="C112" s="75"/>
      <c r="D112" s="74"/>
      <c r="E112" s="76"/>
      <c r="F112" s="76"/>
      <c r="G112" s="75"/>
      <c r="H112" s="75"/>
      <c r="I112" s="74"/>
      <c r="J112" s="75"/>
      <c r="K112" s="75"/>
      <c r="L112" s="75"/>
    </row>
    <row r="113" spans="2:12">
      <c r="B113" s="74"/>
      <c r="C113" s="75"/>
      <c r="D113" s="74"/>
      <c r="E113" s="76"/>
      <c r="F113" s="76"/>
      <c r="G113" s="75"/>
      <c r="H113" s="75"/>
      <c r="I113" s="74"/>
      <c r="J113" s="75"/>
      <c r="K113" s="75"/>
      <c r="L113" s="75"/>
    </row>
    <row r="114" spans="2:12">
      <c r="B114" s="74"/>
      <c r="C114" s="75"/>
      <c r="D114" s="74"/>
      <c r="E114" s="76"/>
      <c r="F114" s="76"/>
      <c r="G114" s="75"/>
      <c r="H114" s="75"/>
      <c r="I114" s="74"/>
      <c r="J114" s="75"/>
      <c r="K114" s="75"/>
      <c r="L114" s="75"/>
    </row>
    <row r="115" spans="2:12">
      <c r="B115" s="74"/>
      <c r="C115" s="75"/>
      <c r="D115" s="74"/>
      <c r="E115" s="76"/>
      <c r="F115" s="76"/>
      <c r="G115" s="75"/>
      <c r="H115" s="75"/>
      <c r="I115" s="74"/>
      <c r="J115" s="75"/>
      <c r="K115" s="75"/>
      <c r="L115" s="75"/>
    </row>
    <row r="116" spans="2:12">
      <c r="B116" s="74"/>
      <c r="C116" s="75"/>
      <c r="D116" s="74"/>
      <c r="E116" s="76"/>
      <c r="F116" s="76"/>
      <c r="G116" s="75"/>
      <c r="H116" s="75"/>
      <c r="I116" s="74"/>
      <c r="J116" s="75"/>
      <c r="K116" s="75"/>
      <c r="L116" s="75"/>
    </row>
    <row r="117" spans="2:12">
      <c r="B117" s="74"/>
      <c r="C117" s="75"/>
      <c r="D117" s="74"/>
      <c r="E117" s="76"/>
      <c r="F117" s="76"/>
      <c r="G117" s="75"/>
      <c r="H117" s="75"/>
      <c r="I117" s="74"/>
      <c r="J117" s="75"/>
      <c r="K117" s="75"/>
      <c r="L117" s="75"/>
    </row>
    <row r="118" spans="2:12">
      <c r="B118" s="74"/>
      <c r="C118" s="75"/>
      <c r="D118" s="74"/>
      <c r="E118" s="76"/>
      <c r="F118" s="76"/>
      <c r="G118" s="75"/>
      <c r="H118" s="75"/>
      <c r="I118" s="74"/>
      <c r="J118" s="75"/>
      <c r="K118" s="75"/>
      <c r="L118" s="75"/>
    </row>
    <row r="119" spans="2:12">
      <c r="B119" s="74"/>
      <c r="C119" s="75"/>
      <c r="D119" s="74"/>
      <c r="E119" s="76"/>
      <c r="F119" s="76"/>
      <c r="G119" s="75"/>
      <c r="H119" s="75"/>
      <c r="I119" s="74"/>
      <c r="J119" s="75"/>
      <c r="K119" s="75"/>
      <c r="L119" s="75"/>
    </row>
    <row r="120" spans="2:12">
      <c r="B120" s="74"/>
      <c r="C120" s="75"/>
      <c r="D120" s="74"/>
      <c r="E120" s="76"/>
      <c r="F120" s="76"/>
      <c r="G120" s="75"/>
      <c r="H120" s="75"/>
      <c r="I120" s="74"/>
      <c r="J120" s="75"/>
      <c r="K120" s="75"/>
      <c r="L120" s="75"/>
    </row>
    <row r="121" spans="2:12">
      <c r="B121" s="74"/>
      <c r="C121" s="75"/>
      <c r="D121" s="74"/>
      <c r="E121" s="76"/>
      <c r="F121" s="76"/>
      <c r="G121" s="75"/>
      <c r="H121" s="75"/>
      <c r="I121" s="74"/>
      <c r="J121" s="75"/>
      <c r="K121" s="75"/>
      <c r="L121" s="75"/>
    </row>
    <row r="122" spans="2:12">
      <c r="B122" s="74"/>
      <c r="C122" s="75"/>
      <c r="D122" s="74"/>
      <c r="E122" s="76"/>
      <c r="F122" s="76"/>
      <c r="G122" s="75"/>
      <c r="H122" s="75"/>
      <c r="I122" s="74"/>
      <c r="J122" s="75"/>
      <c r="K122" s="75"/>
      <c r="L122" s="75"/>
    </row>
    <row r="123" spans="2:12">
      <c r="B123" s="74"/>
      <c r="C123" s="75"/>
      <c r="D123" s="74"/>
      <c r="E123" s="76"/>
      <c r="F123" s="76"/>
      <c r="G123" s="75"/>
      <c r="H123" s="75"/>
      <c r="I123" s="74"/>
      <c r="J123" s="75"/>
      <c r="K123" s="75"/>
      <c r="L123" s="75"/>
    </row>
    <row r="124" spans="2:12">
      <c r="B124" s="74"/>
      <c r="C124" s="75"/>
      <c r="D124" s="74"/>
      <c r="E124" s="76"/>
      <c r="F124" s="76"/>
      <c r="G124" s="75"/>
      <c r="H124" s="75"/>
      <c r="I124" s="74"/>
      <c r="J124" s="75"/>
      <c r="K124" s="75"/>
      <c r="L124" s="75"/>
    </row>
    <row r="125" spans="2:12">
      <c r="B125" s="74"/>
      <c r="C125" s="75"/>
      <c r="D125" s="74"/>
      <c r="E125" s="76"/>
      <c r="F125" s="76"/>
      <c r="G125" s="75"/>
      <c r="H125" s="75"/>
      <c r="I125" s="74"/>
      <c r="J125" s="75"/>
      <c r="K125" s="75"/>
      <c r="L125" s="75"/>
    </row>
    <row r="126" spans="2:12">
      <c r="B126" s="74"/>
      <c r="C126" s="75"/>
      <c r="D126" s="74"/>
      <c r="E126" s="76"/>
      <c r="F126" s="76"/>
      <c r="G126" s="75"/>
      <c r="H126" s="75"/>
      <c r="I126" s="74"/>
      <c r="J126" s="75"/>
      <c r="K126" s="75"/>
      <c r="L126" s="75"/>
    </row>
    <row r="127" spans="2:12">
      <c r="B127" s="74"/>
      <c r="C127" s="75"/>
      <c r="D127" s="74"/>
      <c r="E127" s="76"/>
      <c r="F127" s="76"/>
      <c r="G127" s="75"/>
      <c r="H127" s="75"/>
      <c r="I127" s="74"/>
      <c r="J127" s="75"/>
      <c r="K127" s="75"/>
      <c r="L127" s="75"/>
    </row>
    <row r="128" spans="2:12">
      <c r="B128" s="74"/>
      <c r="C128" s="75"/>
      <c r="D128" s="74"/>
      <c r="E128" s="76"/>
      <c r="F128" s="76"/>
      <c r="G128" s="75"/>
      <c r="H128" s="75"/>
      <c r="I128" s="74"/>
      <c r="J128" s="75"/>
      <c r="K128" s="75"/>
      <c r="L128" s="75"/>
    </row>
    <row r="129" spans="2:12">
      <c r="B129" s="74"/>
      <c r="C129" s="75"/>
      <c r="D129" s="74"/>
      <c r="E129" s="76"/>
      <c r="F129" s="76"/>
      <c r="G129" s="75"/>
      <c r="H129" s="75"/>
      <c r="I129" s="74"/>
      <c r="J129" s="75"/>
      <c r="K129" s="75"/>
      <c r="L129" s="75"/>
    </row>
    <row r="130" spans="2:12">
      <c r="B130" s="74"/>
      <c r="C130" s="75"/>
      <c r="D130" s="74"/>
      <c r="E130" s="76"/>
      <c r="F130" s="76"/>
      <c r="G130" s="75"/>
      <c r="H130" s="75"/>
      <c r="I130" s="74"/>
      <c r="J130" s="75"/>
      <c r="K130" s="75"/>
      <c r="L130" s="75"/>
    </row>
    <row r="131" spans="2:12">
      <c r="B131" s="74"/>
      <c r="C131" s="75"/>
      <c r="D131" s="74"/>
      <c r="E131" s="76"/>
      <c r="F131" s="76"/>
      <c r="G131" s="75"/>
      <c r="H131" s="75"/>
      <c r="I131" s="74"/>
      <c r="J131" s="75"/>
      <c r="K131" s="75"/>
      <c r="L131" s="75"/>
    </row>
    <row r="132" spans="2:12">
      <c r="B132" s="74"/>
      <c r="C132" s="75"/>
      <c r="D132" s="74"/>
      <c r="E132" s="76"/>
      <c r="F132" s="76"/>
      <c r="G132" s="75"/>
      <c r="H132" s="75"/>
      <c r="I132" s="74"/>
      <c r="J132" s="75"/>
      <c r="K132" s="75"/>
      <c r="L132" s="75"/>
    </row>
    <row r="133" spans="2:12">
      <c r="B133" s="74"/>
      <c r="C133" s="75"/>
      <c r="D133" s="74"/>
      <c r="E133" s="76"/>
      <c r="F133" s="76"/>
      <c r="G133" s="75"/>
      <c r="H133" s="75"/>
      <c r="I133" s="74"/>
      <c r="J133" s="75"/>
      <c r="K133" s="75"/>
      <c r="L133" s="75"/>
    </row>
    <row r="134" spans="2:12">
      <c r="B134" s="74"/>
      <c r="C134" s="75"/>
      <c r="D134" s="74"/>
      <c r="E134" s="76"/>
      <c r="F134" s="76"/>
      <c r="G134" s="75"/>
      <c r="H134" s="75"/>
      <c r="I134" s="74"/>
      <c r="J134" s="75"/>
      <c r="K134" s="75"/>
      <c r="L134" s="75"/>
    </row>
    <row r="135" spans="2:12">
      <c r="B135" s="74"/>
      <c r="C135" s="75"/>
      <c r="D135" s="74"/>
      <c r="E135" s="76"/>
      <c r="F135" s="76"/>
      <c r="G135" s="75"/>
      <c r="H135" s="75"/>
      <c r="I135" s="74"/>
      <c r="J135" s="75"/>
      <c r="K135" s="75"/>
      <c r="L135" s="75"/>
    </row>
    <row r="136" spans="2:12">
      <c r="B136" s="74"/>
      <c r="C136" s="75"/>
      <c r="D136" s="74"/>
      <c r="E136" s="76"/>
      <c r="F136" s="76"/>
      <c r="G136" s="75"/>
      <c r="H136" s="75"/>
      <c r="I136" s="74"/>
      <c r="J136" s="75"/>
      <c r="K136" s="75"/>
      <c r="L136" s="75"/>
    </row>
    <row r="137" spans="2:12">
      <c r="B137" s="74"/>
      <c r="C137" s="75"/>
      <c r="D137" s="74"/>
      <c r="E137" s="76"/>
      <c r="F137" s="76"/>
      <c r="G137" s="75"/>
      <c r="H137" s="75"/>
      <c r="I137" s="74"/>
      <c r="J137" s="75"/>
      <c r="K137" s="75"/>
      <c r="L137" s="75"/>
    </row>
    <row r="138" spans="2:12">
      <c r="B138" s="74"/>
      <c r="C138" s="75"/>
      <c r="D138" s="74"/>
      <c r="E138" s="76"/>
      <c r="F138" s="76"/>
      <c r="G138" s="75"/>
      <c r="H138" s="75"/>
      <c r="I138" s="74"/>
      <c r="J138" s="75"/>
      <c r="K138" s="75"/>
      <c r="L138" s="75"/>
    </row>
    <row r="139" spans="2:12">
      <c r="B139" s="74"/>
      <c r="C139" s="75"/>
      <c r="D139" s="74"/>
      <c r="E139" s="76"/>
      <c r="F139" s="76"/>
      <c r="G139" s="75"/>
      <c r="H139" s="75"/>
      <c r="I139" s="74"/>
      <c r="J139" s="75"/>
      <c r="K139" s="75"/>
      <c r="L139" s="75"/>
    </row>
    <row r="140" spans="2:12">
      <c r="B140" s="74"/>
      <c r="C140" s="75"/>
      <c r="D140" s="74"/>
      <c r="E140" s="76"/>
      <c r="F140" s="76"/>
      <c r="G140" s="75"/>
      <c r="H140" s="75"/>
      <c r="I140" s="74"/>
      <c r="J140" s="75"/>
      <c r="K140" s="75"/>
      <c r="L140" s="75"/>
    </row>
    <row r="141" spans="2:12">
      <c r="B141" s="74"/>
      <c r="C141" s="75"/>
      <c r="D141" s="74"/>
      <c r="E141" s="76"/>
      <c r="F141" s="76"/>
      <c r="G141" s="75"/>
      <c r="H141" s="75"/>
      <c r="I141" s="74"/>
      <c r="J141" s="75"/>
      <c r="K141" s="75"/>
      <c r="L141" s="75"/>
    </row>
    <row r="142" spans="2:12">
      <c r="B142" s="74"/>
      <c r="C142" s="75"/>
      <c r="D142" s="74"/>
      <c r="E142" s="76"/>
      <c r="F142" s="76"/>
      <c r="G142" s="75"/>
      <c r="H142" s="75"/>
      <c r="I142" s="74"/>
      <c r="J142" s="75"/>
      <c r="K142" s="75"/>
      <c r="L142" s="75"/>
    </row>
    <row r="143" spans="2:12">
      <c r="B143" s="74"/>
      <c r="C143" s="75"/>
      <c r="D143" s="74"/>
      <c r="E143" s="76"/>
      <c r="F143" s="76"/>
      <c r="G143" s="75"/>
      <c r="H143" s="75"/>
      <c r="I143" s="74"/>
      <c r="J143" s="75"/>
      <c r="K143" s="75"/>
      <c r="L143" s="75"/>
    </row>
    <row r="144" spans="2:12">
      <c r="B144" s="74"/>
      <c r="C144" s="75"/>
      <c r="D144" s="74"/>
      <c r="E144" s="76"/>
      <c r="F144" s="76"/>
      <c r="G144" s="75"/>
      <c r="H144" s="75"/>
      <c r="I144" s="74"/>
      <c r="J144" s="75"/>
      <c r="K144" s="75"/>
      <c r="L144" s="75"/>
    </row>
    <row r="145" spans="2:12">
      <c r="B145" s="74"/>
      <c r="C145" s="75"/>
      <c r="D145" s="74"/>
      <c r="E145" s="76"/>
      <c r="F145" s="76"/>
      <c r="G145" s="75"/>
      <c r="H145" s="75"/>
      <c r="I145" s="74"/>
      <c r="J145" s="75"/>
      <c r="K145" s="75"/>
      <c r="L145" s="75"/>
    </row>
    <row r="146" spans="2:12">
      <c r="B146" s="74"/>
      <c r="C146" s="75"/>
      <c r="D146" s="74"/>
      <c r="E146" s="76"/>
      <c r="F146" s="76"/>
      <c r="G146" s="75"/>
      <c r="H146" s="75"/>
      <c r="I146" s="74"/>
      <c r="J146" s="75"/>
      <c r="K146" s="75"/>
      <c r="L146" s="75"/>
    </row>
    <row r="147" spans="2:12">
      <c r="B147" s="74"/>
      <c r="C147" s="75"/>
      <c r="D147" s="74"/>
      <c r="E147" s="76"/>
      <c r="F147" s="76"/>
      <c r="G147" s="75"/>
      <c r="H147" s="75"/>
      <c r="I147" s="74"/>
      <c r="J147" s="75"/>
      <c r="K147" s="75"/>
      <c r="L147" s="75"/>
    </row>
    <row r="148" spans="2:12">
      <c r="B148" s="74"/>
      <c r="C148" s="75"/>
      <c r="D148" s="74"/>
      <c r="E148" s="76"/>
      <c r="F148" s="76"/>
      <c r="G148" s="75"/>
      <c r="H148" s="75"/>
      <c r="I148" s="74"/>
      <c r="J148" s="75"/>
      <c r="K148" s="75"/>
      <c r="L148" s="75"/>
    </row>
    <row r="149" spans="2:12">
      <c r="B149" s="74"/>
      <c r="C149" s="75"/>
      <c r="D149" s="74"/>
      <c r="E149" s="76"/>
      <c r="F149" s="76"/>
      <c r="G149" s="75"/>
      <c r="H149" s="75"/>
      <c r="I149" s="74"/>
      <c r="J149" s="75"/>
      <c r="K149" s="75"/>
      <c r="L149" s="75"/>
    </row>
    <row r="150" spans="2:12">
      <c r="B150" s="74"/>
      <c r="C150" s="75"/>
      <c r="D150" s="74"/>
      <c r="E150" s="76"/>
      <c r="F150" s="76"/>
      <c r="G150" s="75"/>
      <c r="H150" s="75"/>
      <c r="I150" s="74"/>
      <c r="J150" s="75"/>
      <c r="K150" s="75"/>
      <c r="L150" s="75"/>
    </row>
    <row r="151" spans="2:12">
      <c r="B151" s="74"/>
      <c r="C151" s="75"/>
      <c r="D151" s="74"/>
      <c r="E151" s="76"/>
      <c r="F151" s="76"/>
      <c r="G151" s="75"/>
      <c r="H151" s="75"/>
      <c r="I151" s="74"/>
      <c r="J151" s="75"/>
      <c r="K151" s="75"/>
      <c r="L151" s="75"/>
    </row>
    <row r="152" spans="2:12">
      <c r="B152" s="74"/>
      <c r="C152" s="75"/>
      <c r="D152" s="74"/>
      <c r="E152" s="76"/>
      <c r="F152" s="76"/>
      <c r="G152" s="75"/>
      <c r="H152" s="75"/>
      <c r="I152" s="74"/>
      <c r="J152" s="75"/>
      <c r="K152" s="75"/>
      <c r="L152" s="75"/>
    </row>
    <row r="153" spans="2:12">
      <c r="B153" s="74"/>
      <c r="C153" s="75"/>
      <c r="D153" s="74"/>
      <c r="E153" s="76"/>
      <c r="F153" s="76"/>
      <c r="G153" s="75"/>
      <c r="H153" s="75"/>
      <c r="I153" s="74"/>
      <c r="J153" s="75"/>
      <c r="K153" s="75"/>
      <c r="L153" s="75"/>
    </row>
    <row r="154" spans="2:12">
      <c r="B154" s="74"/>
      <c r="C154" s="75"/>
      <c r="D154" s="74"/>
      <c r="E154" s="76"/>
      <c r="F154" s="76"/>
      <c r="G154" s="75"/>
      <c r="H154" s="75"/>
      <c r="I154" s="74"/>
      <c r="J154" s="75"/>
      <c r="K154" s="75"/>
      <c r="L154" s="75"/>
    </row>
    <row r="155" spans="2:12">
      <c r="B155" s="74"/>
      <c r="C155" s="75"/>
      <c r="D155" s="74"/>
      <c r="E155" s="76"/>
      <c r="F155" s="76"/>
      <c r="G155" s="75"/>
      <c r="H155" s="75"/>
      <c r="I155" s="74"/>
      <c r="J155" s="75"/>
      <c r="K155" s="75"/>
      <c r="L155" s="75"/>
    </row>
    <row r="156" spans="2:12">
      <c r="B156" s="74"/>
      <c r="C156" s="75"/>
      <c r="D156" s="74"/>
      <c r="E156" s="76"/>
      <c r="F156" s="76"/>
      <c r="G156" s="75"/>
      <c r="H156" s="75"/>
      <c r="I156" s="74"/>
      <c r="J156" s="75"/>
      <c r="K156" s="75"/>
      <c r="L156" s="75"/>
    </row>
    <row r="157" spans="2:12">
      <c r="B157" s="74"/>
      <c r="C157" s="75"/>
      <c r="D157" s="74"/>
      <c r="E157" s="76"/>
      <c r="F157" s="76"/>
      <c r="G157" s="75"/>
      <c r="H157" s="75"/>
      <c r="I157" s="74"/>
      <c r="J157" s="75"/>
      <c r="K157" s="75"/>
      <c r="L157" s="75"/>
    </row>
    <row r="158" spans="2:12">
      <c r="B158" s="74"/>
      <c r="C158" s="75"/>
      <c r="D158" s="74"/>
      <c r="E158" s="76"/>
      <c r="F158" s="76"/>
      <c r="G158" s="75"/>
      <c r="H158" s="75"/>
      <c r="I158" s="74"/>
      <c r="J158" s="75"/>
      <c r="K158" s="75"/>
      <c r="L158" s="75"/>
    </row>
    <row r="159" spans="2:12">
      <c r="B159" s="74"/>
      <c r="C159" s="75"/>
      <c r="D159" s="74"/>
      <c r="E159" s="76"/>
      <c r="F159" s="76"/>
      <c r="G159" s="75"/>
      <c r="H159" s="75"/>
      <c r="I159" s="74"/>
      <c r="J159" s="75"/>
      <c r="K159" s="75"/>
      <c r="L159" s="75"/>
    </row>
    <row r="160" spans="2:12">
      <c r="B160" s="74"/>
      <c r="C160" s="75"/>
      <c r="D160" s="74"/>
      <c r="E160" s="76"/>
      <c r="F160" s="76"/>
      <c r="G160" s="75"/>
      <c r="H160" s="75"/>
      <c r="I160" s="74"/>
      <c r="J160" s="75"/>
      <c r="K160" s="75"/>
      <c r="L160" s="75"/>
    </row>
    <row r="161" spans="2:12">
      <c r="B161" s="74"/>
      <c r="C161" s="75"/>
      <c r="D161" s="74"/>
      <c r="E161" s="76"/>
      <c r="F161" s="76"/>
      <c r="G161" s="75"/>
      <c r="H161" s="75"/>
      <c r="I161" s="74"/>
      <c r="J161" s="75"/>
      <c r="K161" s="75"/>
      <c r="L161" s="75"/>
    </row>
    <row r="162" spans="2:12">
      <c r="B162" s="74"/>
      <c r="C162" s="75"/>
      <c r="D162" s="74"/>
      <c r="E162" s="76"/>
      <c r="F162" s="76"/>
      <c r="G162" s="75"/>
      <c r="H162" s="75"/>
      <c r="I162" s="74"/>
      <c r="J162" s="75"/>
      <c r="K162" s="75"/>
      <c r="L162" s="75"/>
    </row>
    <row r="163" spans="2:12">
      <c r="B163" s="74"/>
      <c r="C163" s="75"/>
      <c r="D163" s="74"/>
      <c r="E163" s="76"/>
      <c r="F163" s="76"/>
      <c r="G163" s="75"/>
      <c r="H163" s="75"/>
      <c r="I163" s="74"/>
      <c r="J163" s="75"/>
      <c r="K163" s="75"/>
      <c r="L163" s="75"/>
    </row>
    <row r="164" spans="2:12">
      <c r="B164" s="74"/>
      <c r="C164" s="75"/>
      <c r="D164" s="74"/>
      <c r="E164" s="76"/>
      <c r="F164" s="76"/>
      <c r="G164" s="75"/>
      <c r="H164" s="75"/>
      <c r="I164" s="74"/>
      <c r="J164" s="75"/>
      <c r="K164" s="75"/>
      <c r="L164" s="75"/>
    </row>
    <row r="165" spans="2:12">
      <c r="B165" s="74"/>
      <c r="C165" s="75"/>
      <c r="D165" s="74"/>
      <c r="E165" s="76"/>
      <c r="F165" s="76"/>
      <c r="G165" s="75"/>
      <c r="H165" s="75"/>
      <c r="I165" s="74"/>
      <c r="J165" s="75"/>
      <c r="K165" s="75"/>
      <c r="L165" s="75"/>
    </row>
    <row r="166" spans="2:12">
      <c r="B166" s="74"/>
      <c r="C166" s="75"/>
      <c r="D166" s="74"/>
      <c r="E166" s="76"/>
      <c r="F166" s="76"/>
      <c r="G166" s="75"/>
      <c r="H166" s="75"/>
      <c r="I166" s="74"/>
      <c r="J166" s="75"/>
      <c r="K166" s="75"/>
      <c r="L166" s="75"/>
    </row>
    <row r="167" spans="2:12">
      <c r="B167" s="74"/>
      <c r="C167" s="75"/>
      <c r="D167" s="74"/>
      <c r="E167" s="76"/>
      <c r="F167" s="76"/>
      <c r="G167" s="75"/>
      <c r="H167" s="75"/>
      <c r="I167" s="74"/>
      <c r="J167" s="75"/>
      <c r="K167" s="75"/>
      <c r="L167" s="75"/>
    </row>
    <row r="168" spans="2:12">
      <c r="B168" s="74"/>
      <c r="C168" s="75"/>
      <c r="D168" s="74"/>
      <c r="E168" s="76"/>
      <c r="F168" s="76"/>
      <c r="G168" s="75"/>
      <c r="H168" s="75"/>
      <c r="I168" s="74"/>
      <c r="J168" s="75"/>
      <c r="K168" s="75"/>
      <c r="L168" s="75"/>
    </row>
    <row r="169" spans="2:12">
      <c r="B169" s="74"/>
      <c r="C169" s="75"/>
      <c r="D169" s="74"/>
      <c r="E169" s="76"/>
      <c r="F169" s="76"/>
      <c r="G169" s="75"/>
      <c r="H169" s="75"/>
      <c r="I169" s="74"/>
      <c r="J169" s="75"/>
      <c r="K169" s="75"/>
      <c r="L169" s="75"/>
    </row>
    <row r="170" spans="2:12">
      <c r="B170" s="74"/>
      <c r="C170" s="75"/>
      <c r="D170" s="74"/>
      <c r="E170" s="76"/>
      <c r="F170" s="76"/>
      <c r="G170" s="75"/>
      <c r="H170" s="75"/>
      <c r="I170" s="74"/>
      <c r="J170" s="75"/>
      <c r="K170" s="75"/>
      <c r="L170" s="75"/>
    </row>
    <row r="171" spans="2:12">
      <c r="B171" s="74"/>
      <c r="C171" s="75"/>
      <c r="D171" s="74"/>
      <c r="E171" s="76"/>
      <c r="F171" s="76"/>
      <c r="G171" s="75"/>
      <c r="H171" s="75"/>
      <c r="I171" s="74"/>
      <c r="J171" s="75"/>
      <c r="K171" s="75"/>
      <c r="L171" s="75"/>
    </row>
    <row r="172" spans="2:12">
      <c r="B172" s="74"/>
      <c r="C172" s="75"/>
      <c r="D172" s="74"/>
      <c r="E172" s="76"/>
      <c r="F172" s="76"/>
      <c r="G172" s="75"/>
      <c r="H172" s="75"/>
      <c r="I172" s="74"/>
      <c r="J172" s="75"/>
      <c r="K172" s="75"/>
      <c r="L172" s="75"/>
    </row>
    <row r="173" spans="2:12">
      <c r="B173" s="74"/>
      <c r="C173" s="75"/>
      <c r="D173" s="74"/>
      <c r="E173" s="76"/>
      <c r="F173" s="76"/>
      <c r="G173" s="75"/>
      <c r="H173" s="75"/>
      <c r="I173" s="74"/>
      <c r="J173" s="75"/>
      <c r="K173" s="75"/>
      <c r="L173" s="75"/>
    </row>
    <row r="174" spans="2:12">
      <c r="B174" s="74"/>
      <c r="C174" s="75"/>
      <c r="D174" s="74"/>
      <c r="E174" s="76"/>
      <c r="F174" s="76"/>
      <c r="G174" s="75"/>
      <c r="H174" s="75"/>
      <c r="I174" s="74"/>
      <c r="J174" s="75"/>
      <c r="K174" s="75"/>
      <c r="L174" s="75"/>
    </row>
    <row r="175" spans="2:12">
      <c r="B175" s="74"/>
      <c r="C175" s="75"/>
      <c r="D175" s="74"/>
      <c r="E175" s="76"/>
      <c r="F175" s="76"/>
      <c r="G175" s="75"/>
      <c r="H175" s="75"/>
      <c r="I175" s="74"/>
      <c r="J175" s="75"/>
      <c r="K175" s="75"/>
      <c r="L175" s="75"/>
    </row>
    <row r="176" spans="2:12">
      <c r="B176" s="74"/>
      <c r="C176" s="75"/>
      <c r="D176" s="74"/>
      <c r="E176" s="76"/>
      <c r="F176" s="76"/>
      <c r="G176" s="75"/>
      <c r="H176" s="75"/>
      <c r="I176" s="74"/>
      <c r="J176" s="75"/>
      <c r="K176" s="75"/>
      <c r="L176" s="75"/>
    </row>
    <row r="177" spans="2:12">
      <c r="B177" s="74"/>
      <c r="C177" s="75"/>
      <c r="D177" s="74"/>
      <c r="E177" s="76"/>
      <c r="F177" s="76"/>
      <c r="G177" s="75"/>
      <c r="H177" s="75"/>
      <c r="I177" s="74"/>
      <c r="J177" s="75"/>
      <c r="K177" s="75"/>
      <c r="L177" s="75"/>
    </row>
    <row r="178" spans="2:12">
      <c r="B178" s="74"/>
      <c r="C178" s="75"/>
      <c r="D178" s="74"/>
      <c r="E178" s="76"/>
      <c r="F178" s="76"/>
      <c r="G178" s="75"/>
      <c r="H178" s="75"/>
      <c r="I178" s="74"/>
      <c r="J178" s="75"/>
      <c r="K178" s="75"/>
      <c r="L178" s="75"/>
    </row>
    <row r="179" spans="2:12">
      <c r="B179" s="74"/>
      <c r="C179" s="75"/>
      <c r="D179" s="74"/>
      <c r="E179" s="76"/>
      <c r="F179" s="76"/>
      <c r="G179" s="75"/>
      <c r="H179" s="75"/>
      <c r="I179" s="74"/>
      <c r="J179" s="75"/>
      <c r="K179" s="75"/>
      <c r="L179" s="75"/>
    </row>
    <row r="180" spans="2:12">
      <c r="B180" s="74"/>
      <c r="C180" s="75"/>
      <c r="D180" s="74"/>
      <c r="E180" s="76"/>
      <c r="F180" s="76"/>
      <c r="G180" s="75"/>
      <c r="H180" s="75"/>
      <c r="I180" s="74"/>
      <c r="J180" s="75"/>
      <c r="K180" s="75"/>
      <c r="L180" s="75"/>
    </row>
    <row r="181" spans="2:12">
      <c r="B181" s="74"/>
      <c r="C181" s="75"/>
      <c r="D181" s="74"/>
      <c r="E181" s="76"/>
      <c r="F181" s="76"/>
      <c r="G181" s="75"/>
      <c r="H181" s="75"/>
      <c r="I181" s="74"/>
      <c r="J181" s="75"/>
      <c r="K181" s="75"/>
      <c r="L181" s="75"/>
    </row>
    <row r="182" spans="2:12">
      <c r="B182" s="74"/>
      <c r="C182" s="75"/>
      <c r="D182" s="74"/>
      <c r="E182" s="76"/>
      <c r="F182" s="76"/>
      <c r="G182" s="75"/>
      <c r="H182" s="75"/>
      <c r="I182" s="74"/>
      <c r="J182" s="75"/>
      <c r="K182" s="75"/>
      <c r="L182" s="75"/>
    </row>
    <row r="183" spans="2:12">
      <c r="B183" s="74"/>
      <c r="C183" s="75"/>
      <c r="D183" s="74"/>
      <c r="E183" s="76"/>
      <c r="F183" s="76"/>
      <c r="G183" s="75"/>
      <c r="H183" s="75"/>
      <c r="I183" s="74"/>
      <c r="J183" s="75"/>
      <c r="K183" s="75"/>
      <c r="L183" s="75"/>
    </row>
    <row r="184" spans="2:12">
      <c r="B184" s="74"/>
      <c r="C184" s="75"/>
      <c r="D184" s="74"/>
      <c r="E184" s="76"/>
      <c r="F184" s="76"/>
      <c r="G184" s="75"/>
      <c r="H184" s="75"/>
      <c r="I184" s="74"/>
      <c r="J184" s="75"/>
      <c r="K184" s="75"/>
      <c r="L184" s="75"/>
    </row>
    <row r="185" spans="2:12">
      <c r="B185" s="74"/>
      <c r="C185" s="75"/>
      <c r="D185" s="74"/>
      <c r="E185" s="76"/>
      <c r="F185" s="76"/>
      <c r="G185" s="75"/>
      <c r="H185" s="75"/>
      <c r="I185" s="74"/>
      <c r="J185" s="75"/>
      <c r="K185" s="75"/>
      <c r="L185" s="75"/>
    </row>
    <row r="186" spans="2:12">
      <c r="B186" s="74"/>
      <c r="C186" s="75"/>
      <c r="D186" s="74"/>
      <c r="E186" s="76"/>
      <c r="F186" s="76"/>
      <c r="G186" s="75"/>
      <c r="H186" s="75"/>
      <c r="I186" s="74"/>
      <c r="J186" s="75"/>
      <c r="K186" s="75"/>
      <c r="L186" s="75"/>
    </row>
    <row r="187" spans="2:12">
      <c r="B187" s="74"/>
      <c r="C187" s="75"/>
      <c r="D187" s="74"/>
      <c r="E187" s="76"/>
      <c r="F187" s="76"/>
      <c r="G187" s="75"/>
      <c r="H187" s="75"/>
      <c r="I187" s="74"/>
      <c r="J187" s="75"/>
      <c r="K187" s="75"/>
      <c r="L187" s="75"/>
    </row>
    <row r="188" spans="2:12">
      <c r="B188" s="74"/>
      <c r="C188" s="75"/>
      <c r="D188" s="74"/>
      <c r="E188" s="76"/>
      <c r="F188" s="76"/>
      <c r="G188" s="75"/>
      <c r="H188" s="75"/>
      <c r="I188" s="74"/>
      <c r="J188" s="75"/>
      <c r="K188" s="75"/>
      <c r="L188" s="75"/>
    </row>
    <row r="189" spans="2:12">
      <c r="B189" s="74"/>
      <c r="C189" s="75"/>
      <c r="D189" s="74"/>
      <c r="E189" s="76"/>
      <c r="F189" s="76"/>
      <c r="G189" s="75"/>
      <c r="H189" s="75"/>
      <c r="I189" s="74"/>
      <c r="J189" s="75"/>
      <c r="K189" s="75"/>
      <c r="L189" s="75"/>
    </row>
    <row r="190" spans="2:12">
      <c r="B190" s="74"/>
      <c r="C190" s="75"/>
      <c r="D190" s="74"/>
      <c r="E190" s="76"/>
      <c r="F190" s="76"/>
      <c r="G190" s="75"/>
      <c r="H190" s="75"/>
      <c r="I190" s="74"/>
      <c r="J190" s="75"/>
      <c r="K190" s="75"/>
      <c r="L190" s="75"/>
    </row>
    <row r="191" spans="2:12">
      <c r="B191" s="74"/>
      <c r="C191" s="75"/>
      <c r="D191" s="74"/>
      <c r="E191" s="76"/>
      <c r="F191" s="76"/>
      <c r="G191" s="75"/>
      <c r="H191" s="75"/>
      <c r="I191" s="74"/>
      <c r="J191" s="75"/>
      <c r="K191" s="75"/>
      <c r="L191" s="75"/>
    </row>
    <row r="192" spans="2:12">
      <c r="B192" s="74"/>
      <c r="C192" s="75"/>
      <c r="D192" s="74"/>
      <c r="E192" s="76"/>
      <c r="F192" s="76"/>
      <c r="G192" s="75"/>
      <c r="H192" s="75"/>
      <c r="I192" s="74"/>
      <c r="J192" s="75"/>
      <c r="K192" s="75"/>
      <c r="L192" s="75"/>
    </row>
    <row r="193" spans="2:12">
      <c r="B193" s="74"/>
      <c r="C193" s="75"/>
      <c r="D193" s="74"/>
      <c r="E193" s="76"/>
      <c r="F193" s="76"/>
      <c r="G193" s="75"/>
      <c r="H193" s="75"/>
      <c r="I193" s="74"/>
      <c r="J193" s="75"/>
      <c r="K193" s="75"/>
      <c r="L193" s="75"/>
    </row>
    <row r="194" spans="2:12">
      <c r="B194" s="74"/>
      <c r="C194" s="75"/>
      <c r="D194" s="74"/>
      <c r="E194" s="76"/>
      <c r="F194" s="76"/>
      <c r="G194" s="75"/>
      <c r="H194" s="75"/>
      <c r="I194" s="74"/>
      <c r="J194" s="75"/>
      <c r="K194" s="75"/>
      <c r="L194" s="75"/>
    </row>
    <row r="195" spans="2:12">
      <c r="B195" s="74"/>
      <c r="C195" s="75"/>
      <c r="D195" s="74"/>
      <c r="E195" s="76"/>
      <c r="F195" s="76"/>
      <c r="G195" s="75"/>
      <c r="H195" s="75"/>
      <c r="I195" s="74"/>
      <c r="J195" s="75"/>
      <c r="K195" s="75"/>
      <c r="L195" s="75"/>
    </row>
    <row r="196" spans="2:12">
      <c r="B196" s="74"/>
      <c r="C196" s="75"/>
      <c r="D196" s="74"/>
      <c r="E196" s="76"/>
      <c r="F196" s="76"/>
      <c r="G196" s="75"/>
      <c r="H196" s="75"/>
      <c r="I196" s="74"/>
      <c r="J196" s="75"/>
      <c r="K196" s="75"/>
      <c r="L196" s="75"/>
    </row>
    <row r="197" spans="2:12">
      <c r="B197" s="74"/>
      <c r="C197" s="75"/>
      <c r="D197" s="74"/>
      <c r="E197" s="76"/>
      <c r="F197" s="76"/>
      <c r="G197" s="75"/>
      <c r="H197" s="75"/>
      <c r="I197" s="74"/>
      <c r="J197" s="75"/>
      <c r="K197" s="75"/>
      <c r="L197" s="75"/>
    </row>
    <row r="198" spans="2:12">
      <c r="B198" s="74"/>
      <c r="C198" s="75"/>
      <c r="D198" s="74"/>
      <c r="E198" s="76"/>
      <c r="F198" s="76"/>
      <c r="G198" s="75"/>
      <c r="H198" s="75"/>
      <c r="I198" s="74"/>
      <c r="J198" s="75"/>
      <c r="K198" s="75"/>
      <c r="L198" s="75"/>
    </row>
    <row r="199" spans="2:12">
      <c r="B199" s="74"/>
      <c r="C199" s="75"/>
      <c r="D199" s="74"/>
      <c r="E199" s="76"/>
      <c r="F199" s="76"/>
      <c r="G199" s="75"/>
      <c r="H199" s="75"/>
      <c r="I199" s="74"/>
      <c r="J199" s="75"/>
      <c r="K199" s="75"/>
      <c r="L199" s="75"/>
    </row>
    <row r="200" spans="2:12">
      <c r="B200" s="74"/>
      <c r="C200" s="75"/>
      <c r="D200" s="74"/>
      <c r="E200" s="76"/>
      <c r="F200" s="76"/>
      <c r="G200" s="75"/>
      <c r="H200" s="75"/>
      <c r="I200" s="74"/>
      <c r="J200" s="75"/>
      <c r="K200" s="75"/>
      <c r="L200" s="75"/>
    </row>
    <row r="201" spans="2:12">
      <c r="B201" s="74"/>
      <c r="C201" s="75"/>
      <c r="D201" s="74"/>
      <c r="E201" s="76"/>
      <c r="F201" s="76"/>
      <c r="G201" s="75"/>
      <c r="H201" s="75"/>
      <c r="I201" s="74"/>
      <c r="J201" s="75"/>
      <c r="K201" s="75"/>
      <c r="L201" s="75"/>
    </row>
    <row r="202" spans="2:12">
      <c r="B202" s="74"/>
      <c r="C202" s="75"/>
      <c r="D202" s="74"/>
      <c r="E202" s="76"/>
      <c r="F202" s="76"/>
      <c r="G202" s="75"/>
      <c r="H202" s="75"/>
      <c r="I202" s="74"/>
      <c r="J202" s="75"/>
      <c r="K202" s="75"/>
      <c r="L202" s="75"/>
    </row>
    <row r="203" spans="2:12">
      <c r="B203" s="74"/>
      <c r="C203" s="75"/>
      <c r="D203" s="74"/>
      <c r="E203" s="76"/>
      <c r="F203" s="76"/>
      <c r="G203" s="75"/>
      <c r="H203" s="75"/>
      <c r="I203" s="74"/>
      <c r="J203" s="75"/>
      <c r="K203" s="75"/>
      <c r="L203" s="75"/>
    </row>
    <row r="204" spans="2:12">
      <c r="B204" s="74"/>
      <c r="C204" s="75"/>
      <c r="D204" s="74"/>
      <c r="E204" s="76"/>
      <c r="F204" s="76"/>
      <c r="G204" s="75"/>
      <c r="H204" s="75"/>
      <c r="I204" s="74"/>
      <c r="J204" s="75"/>
      <c r="K204" s="75"/>
      <c r="L204" s="75"/>
    </row>
    <row r="205" spans="2:12">
      <c r="B205" s="74"/>
      <c r="C205" s="75"/>
      <c r="D205" s="74"/>
      <c r="E205" s="76"/>
      <c r="F205" s="76"/>
      <c r="G205" s="75"/>
      <c r="H205" s="75"/>
      <c r="I205" s="74"/>
      <c r="J205" s="75"/>
      <c r="K205" s="75"/>
      <c r="L205" s="75"/>
    </row>
    <row r="206" spans="2:12">
      <c r="B206" s="74"/>
      <c r="C206" s="75"/>
      <c r="D206" s="74"/>
      <c r="E206" s="76"/>
      <c r="F206" s="76"/>
      <c r="G206" s="75"/>
      <c r="H206" s="75"/>
      <c r="I206" s="74"/>
      <c r="J206" s="75"/>
      <c r="K206" s="75"/>
      <c r="L206" s="75"/>
    </row>
    <row r="207" spans="2:12">
      <c r="B207" s="74"/>
      <c r="C207" s="75"/>
      <c r="D207" s="74"/>
      <c r="E207" s="76"/>
      <c r="F207" s="76"/>
      <c r="G207" s="75"/>
      <c r="H207" s="75"/>
      <c r="I207" s="74"/>
      <c r="J207" s="75"/>
      <c r="K207" s="75"/>
      <c r="L207" s="75"/>
    </row>
    <row r="208" spans="2:12">
      <c r="B208" s="74"/>
      <c r="C208" s="75"/>
      <c r="D208" s="74"/>
      <c r="E208" s="76"/>
      <c r="F208" s="76"/>
      <c r="G208" s="75"/>
      <c r="H208" s="75"/>
      <c r="I208" s="74"/>
      <c r="J208" s="75"/>
      <c r="K208" s="75"/>
      <c r="L208" s="75"/>
    </row>
    <row r="209" spans="2:12">
      <c r="B209" s="74"/>
      <c r="C209" s="75"/>
      <c r="D209" s="74"/>
      <c r="E209" s="76"/>
      <c r="F209" s="76"/>
      <c r="G209" s="75"/>
      <c r="H209" s="75"/>
      <c r="I209" s="74"/>
      <c r="J209" s="75"/>
      <c r="K209" s="75"/>
      <c r="L209" s="75"/>
    </row>
    <row r="210" spans="2:12">
      <c r="B210" s="74"/>
      <c r="C210" s="75"/>
      <c r="D210" s="74"/>
      <c r="E210" s="76"/>
      <c r="F210" s="76"/>
      <c r="G210" s="75"/>
      <c r="H210" s="75"/>
      <c r="I210" s="74"/>
      <c r="J210" s="75"/>
      <c r="K210" s="75"/>
      <c r="L210" s="75"/>
    </row>
    <row r="211" spans="2:12">
      <c r="B211" s="74"/>
      <c r="C211" s="75"/>
      <c r="D211" s="74"/>
      <c r="E211" s="76"/>
      <c r="F211" s="76"/>
      <c r="G211" s="75"/>
      <c r="H211" s="75"/>
      <c r="I211" s="74"/>
      <c r="J211" s="75"/>
      <c r="K211" s="75"/>
      <c r="L211" s="75"/>
    </row>
    <row r="212" spans="2:12">
      <c r="B212" s="74"/>
      <c r="C212" s="75"/>
      <c r="D212" s="74"/>
      <c r="E212" s="76"/>
      <c r="F212" s="76"/>
      <c r="G212" s="75"/>
      <c r="H212" s="75"/>
      <c r="I212" s="74"/>
      <c r="J212" s="75"/>
      <c r="K212" s="75"/>
      <c r="L212" s="75"/>
    </row>
    <row r="213" spans="2:12">
      <c r="B213" s="74"/>
      <c r="C213" s="75"/>
      <c r="D213" s="74"/>
      <c r="E213" s="76"/>
      <c r="F213" s="76"/>
      <c r="G213" s="75"/>
      <c r="H213" s="75"/>
      <c r="I213" s="74"/>
      <c r="J213" s="75"/>
      <c r="K213" s="75"/>
      <c r="L213" s="75"/>
    </row>
    <row r="214" spans="2:12">
      <c r="B214" s="74"/>
      <c r="C214" s="75"/>
      <c r="D214" s="74"/>
      <c r="E214" s="76"/>
      <c r="F214" s="76"/>
      <c r="G214" s="75"/>
      <c r="H214" s="75"/>
      <c r="I214" s="74"/>
      <c r="J214" s="75"/>
      <c r="K214" s="75"/>
      <c r="L214" s="75"/>
    </row>
    <row r="215" spans="2:12">
      <c r="B215" s="74"/>
      <c r="C215" s="75"/>
      <c r="D215" s="74"/>
      <c r="E215" s="76"/>
      <c r="F215" s="76"/>
      <c r="G215" s="75"/>
      <c r="H215" s="75"/>
      <c r="I215" s="74"/>
      <c r="J215" s="75"/>
      <c r="K215" s="75"/>
      <c r="L215" s="75"/>
    </row>
    <row r="216" spans="2:12">
      <c r="B216" s="74"/>
      <c r="C216" s="75"/>
      <c r="D216" s="74"/>
      <c r="E216" s="76"/>
      <c r="F216" s="76"/>
      <c r="G216" s="75"/>
      <c r="H216" s="75"/>
      <c r="I216" s="74"/>
      <c r="J216" s="75"/>
      <c r="K216" s="75"/>
      <c r="L216" s="75"/>
    </row>
    <row r="217" spans="2:12">
      <c r="B217" s="74"/>
      <c r="C217" s="75"/>
      <c r="D217" s="74"/>
      <c r="E217" s="76"/>
      <c r="F217" s="76"/>
      <c r="G217" s="75"/>
      <c r="H217" s="75"/>
      <c r="I217" s="74"/>
      <c r="J217" s="75"/>
      <c r="K217" s="75"/>
      <c r="L217" s="75"/>
    </row>
    <row r="218" spans="2:12">
      <c r="B218" s="74"/>
      <c r="C218" s="75"/>
      <c r="D218" s="74"/>
      <c r="E218" s="76"/>
      <c r="F218" s="76"/>
      <c r="G218" s="75"/>
      <c r="H218" s="75"/>
      <c r="I218" s="74"/>
      <c r="J218" s="75"/>
      <c r="K218" s="75"/>
      <c r="L218" s="75"/>
    </row>
    <row r="219" spans="2:12">
      <c r="B219" s="74"/>
      <c r="C219" s="75"/>
      <c r="D219" s="74"/>
      <c r="E219" s="76"/>
      <c r="F219" s="76"/>
      <c r="G219" s="75"/>
      <c r="H219" s="75"/>
      <c r="I219" s="74"/>
      <c r="J219" s="75"/>
      <c r="K219" s="75"/>
      <c r="L219" s="75"/>
    </row>
    <row r="220" spans="2:12">
      <c r="B220" s="74"/>
      <c r="C220" s="75"/>
      <c r="D220" s="74"/>
      <c r="E220" s="76"/>
      <c r="F220" s="76"/>
      <c r="G220" s="75"/>
      <c r="H220" s="75"/>
      <c r="I220" s="74"/>
      <c r="J220" s="75"/>
      <c r="K220" s="75"/>
      <c r="L220" s="75"/>
    </row>
    <row r="221" spans="2:12">
      <c r="B221" s="74"/>
      <c r="C221" s="75"/>
      <c r="D221" s="74"/>
      <c r="E221" s="76"/>
      <c r="F221" s="76"/>
      <c r="G221" s="75"/>
      <c r="H221" s="75"/>
      <c r="I221" s="74"/>
      <c r="J221" s="75"/>
      <c r="K221" s="75"/>
      <c r="L221" s="75"/>
    </row>
    <row r="222" spans="2:12">
      <c r="B222" s="74"/>
      <c r="C222" s="75"/>
      <c r="D222" s="74"/>
      <c r="E222" s="76"/>
      <c r="F222" s="76"/>
      <c r="G222" s="75"/>
      <c r="H222" s="75"/>
      <c r="I222" s="74"/>
      <c r="J222" s="75"/>
      <c r="K222" s="75"/>
      <c r="L222" s="75"/>
    </row>
    <row r="223" spans="2:12">
      <c r="B223" s="74"/>
      <c r="C223" s="75"/>
      <c r="D223" s="74"/>
      <c r="E223" s="76"/>
      <c r="F223" s="76"/>
      <c r="G223" s="75"/>
      <c r="H223" s="75"/>
      <c r="I223" s="74"/>
      <c r="J223" s="75"/>
      <c r="K223" s="75"/>
      <c r="L223" s="75"/>
    </row>
    <row r="224" spans="2:12">
      <c r="B224" s="74"/>
      <c r="C224" s="75"/>
      <c r="D224" s="74"/>
      <c r="E224" s="76"/>
      <c r="F224" s="76"/>
      <c r="G224" s="75"/>
      <c r="H224" s="75"/>
      <c r="I224" s="74"/>
      <c r="J224" s="75"/>
      <c r="K224" s="75"/>
      <c r="L224" s="75"/>
    </row>
    <row r="225" spans="2:12">
      <c r="B225" s="74"/>
      <c r="C225" s="75"/>
      <c r="D225" s="74"/>
      <c r="E225" s="76"/>
      <c r="F225" s="76"/>
      <c r="G225" s="75"/>
      <c r="H225" s="75"/>
      <c r="I225" s="74"/>
      <c r="J225" s="75"/>
      <c r="K225" s="75"/>
      <c r="L225" s="75"/>
    </row>
    <row r="226" spans="2:12">
      <c r="B226" s="74"/>
      <c r="C226" s="75"/>
      <c r="D226" s="74"/>
      <c r="E226" s="76"/>
      <c r="F226" s="76"/>
      <c r="G226" s="75"/>
      <c r="H226" s="75"/>
      <c r="I226" s="74"/>
      <c r="J226" s="75"/>
      <c r="K226" s="75"/>
      <c r="L226" s="75"/>
    </row>
    <row r="227" spans="2:12">
      <c r="B227" s="74"/>
      <c r="C227" s="75"/>
      <c r="D227" s="74"/>
      <c r="E227" s="76"/>
      <c r="F227" s="76"/>
      <c r="G227" s="75"/>
      <c r="H227" s="75"/>
      <c r="I227" s="74"/>
      <c r="J227" s="75"/>
      <c r="K227" s="75"/>
      <c r="L227" s="75"/>
    </row>
    <row r="228" spans="2:12">
      <c r="B228" s="74"/>
      <c r="C228" s="75"/>
      <c r="D228" s="74"/>
      <c r="E228" s="76"/>
      <c r="F228" s="76"/>
      <c r="G228" s="75"/>
      <c r="H228" s="75"/>
      <c r="I228" s="74"/>
      <c r="J228" s="75"/>
      <c r="K228" s="75"/>
      <c r="L228" s="75"/>
    </row>
    <row r="229" spans="2:12">
      <c r="B229" s="74"/>
      <c r="C229" s="75"/>
      <c r="D229" s="74"/>
      <c r="E229" s="76"/>
      <c r="F229" s="76"/>
      <c r="G229" s="75"/>
      <c r="H229" s="75"/>
      <c r="I229" s="74"/>
      <c r="J229" s="75"/>
      <c r="K229" s="75"/>
      <c r="L229" s="75"/>
    </row>
    <row r="230" spans="2:12">
      <c r="B230" s="74"/>
      <c r="C230" s="75"/>
      <c r="D230" s="74"/>
      <c r="E230" s="76"/>
      <c r="F230" s="76"/>
      <c r="G230" s="75"/>
      <c r="H230" s="75"/>
      <c r="I230" s="74"/>
      <c r="J230" s="75"/>
      <c r="K230" s="75"/>
      <c r="L230" s="75"/>
    </row>
    <row r="231" spans="2:12">
      <c r="B231" s="74"/>
      <c r="C231" s="75"/>
      <c r="D231" s="74"/>
      <c r="E231" s="76"/>
      <c r="F231" s="76"/>
      <c r="G231" s="75"/>
      <c r="H231" s="75"/>
      <c r="I231" s="74"/>
      <c r="J231" s="75"/>
      <c r="K231" s="75"/>
      <c r="L231" s="75"/>
    </row>
    <row r="232" spans="2:12">
      <c r="B232" s="74"/>
      <c r="C232" s="75"/>
      <c r="D232" s="74"/>
      <c r="E232" s="76"/>
      <c r="F232" s="76"/>
      <c r="G232" s="75"/>
      <c r="H232" s="75"/>
      <c r="I232" s="74"/>
      <c r="J232" s="75"/>
      <c r="K232" s="75"/>
      <c r="L232" s="75"/>
    </row>
    <row r="233" spans="2:12">
      <c r="B233" s="74"/>
      <c r="C233" s="75"/>
      <c r="D233" s="74"/>
      <c r="E233" s="76"/>
      <c r="F233" s="76"/>
      <c r="G233" s="75"/>
      <c r="H233" s="75"/>
      <c r="I233" s="74"/>
      <c r="J233" s="75"/>
      <c r="K233" s="75"/>
      <c r="L233" s="75"/>
    </row>
    <row r="234" spans="2:12">
      <c r="B234" s="74"/>
      <c r="C234" s="75"/>
      <c r="D234" s="74"/>
      <c r="E234" s="76"/>
      <c r="F234" s="76"/>
      <c r="G234" s="75"/>
      <c r="H234" s="75"/>
      <c r="I234" s="74"/>
      <c r="J234" s="75"/>
      <c r="K234" s="75"/>
      <c r="L234" s="75"/>
    </row>
    <row r="235" spans="2:12">
      <c r="B235" s="74"/>
      <c r="C235" s="75"/>
      <c r="D235" s="74"/>
      <c r="E235" s="76"/>
      <c r="F235" s="76"/>
      <c r="G235" s="75"/>
      <c r="H235" s="75"/>
      <c r="I235" s="74"/>
      <c r="J235" s="75"/>
      <c r="K235" s="75"/>
      <c r="L235" s="75"/>
    </row>
    <row r="236" spans="2:12">
      <c r="B236" s="74"/>
      <c r="C236" s="75"/>
      <c r="D236" s="74"/>
      <c r="E236" s="76"/>
      <c r="F236" s="76"/>
      <c r="G236" s="75"/>
      <c r="H236" s="75"/>
      <c r="I236" s="74"/>
      <c r="J236" s="75"/>
      <c r="K236" s="75"/>
      <c r="L236" s="75"/>
    </row>
    <row r="237" spans="2:12">
      <c r="B237" s="74"/>
      <c r="C237" s="75"/>
      <c r="D237" s="74"/>
      <c r="E237" s="76"/>
      <c r="F237" s="76"/>
      <c r="G237" s="75"/>
      <c r="H237" s="75"/>
      <c r="I237" s="74"/>
      <c r="J237" s="75"/>
      <c r="K237" s="75"/>
      <c r="L237" s="75"/>
    </row>
    <row r="238" spans="2:12">
      <c r="B238" s="74"/>
      <c r="C238" s="75"/>
      <c r="D238" s="74"/>
      <c r="E238" s="76"/>
      <c r="F238" s="76"/>
      <c r="G238" s="75"/>
      <c r="H238" s="75"/>
      <c r="I238" s="74"/>
      <c r="J238" s="75"/>
      <c r="K238" s="75"/>
      <c r="L238" s="75"/>
    </row>
    <row r="239" spans="2:12">
      <c r="B239" s="74"/>
      <c r="C239" s="75"/>
      <c r="D239" s="74"/>
      <c r="E239" s="76"/>
      <c r="F239" s="76"/>
      <c r="G239" s="75"/>
      <c r="H239" s="75"/>
      <c r="I239" s="74"/>
      <c r="J239" s="75"/>
      <c r="K239" s="75"/>
      <c r="L239" s="75"/>
    </row>
    <row r="240" spans="2:12">
      <c r="B240" s="74"/>
      <c r="C240" s="75"/>
      <c r="D240" s="74"/>
      <c r="E240" s="76"/>
      <c r="F240" s="76"/>
      <c r="G240" s="75"/>
      <c r="H240" s="75"/>
      <c r="I240" s="74"/>
      <c r="J240" s="75"/>
      <c r="K240" s="75"/>
      <c r="L240" s="75"/>
    </row>
    <row r="241" spans="2:12">
      <c r="B241" s="74"/>
      <c r="C241" s="75"/>
      <c r="D241" s="74"/>
      <c r="E241" s="76"/>
      <c r="F241" s="76"/>
      <c r="G241" s="75"/>
      <c r="H241" s="75"/>
      <c r="I241" s="74"/>
      <c r="J241" s="75"/>
      <c r="K241" s="75"/>
      <c r="L241" s="75"/>
    </row>
    <row r="242" spans="2:12">
      <c r="B242" s="74"/>
      <c r="C242" s="75"/>
      <c r="D242" s="74"/>
      <c r="E242" s="76"/>
      <c r="F242" s="76"/>
      <c r="G242" s="75"/>
      <c r="H242" s="75"/>
      <c r="I242" s="74"/>
      <c r="J242" s="75"/>
      <c r="K242" s="75"/>
      <c r="L242" s="75"/>
    </row>
    <row r="243" spans="2:12">
      <c r="B243" s="74"/>
      <c r="C243" s="75"/>
      <c r="D243" s="74"/>
      <c r="E243" s="76"/>
      <c r="F243" s="76"/>
      <c r="G243" s="75"/>
      <c r="H243" s="75"/>
      <c r="I243" s="74"/>
      <c r="J243" s="75"/>
      <c r="K243" s="75"/>
      <c r="L243" s="75"/>
    </row>
    <row r="244" spans="2:12">
      <c r="B244" s="74"/>
      <c r="C244" s="75"/>
      <c r="D244" s="74"/>
      <c r="E244" s="76"/>
      <c r="F244" s="76"/>
      <c r="G244" s="75"/>
      <c r="H244" s="75"/>
      <c r="I244" s="74"/>
      <c r="J244" s="75"/>
      <c r="K244" s="75"/>
      <c r="L244" s="75"/>
    </row>
    <row r="245" spans="2:12">
      <c r="B245" s="74"/>
      <c r="C245" s="75"/>
      <c r="D245" s="74"/>
      <c r="E245" s="76"/>
      <c r="F245" s="76"/>
      <c r="G245" s="75"/>
      <c r="H245" s="75"/>
      <c r="I245" s="74"/>
      <c r="J245" s="75"/>
      <c r="K245" s="75"/>
      <c r="L245" s="75"/>
    </row>
    <row r="246" spans="2:12">
      <c r="B246" s="74"/>
      <c r="C246" s="75"/>
      <c r="D246" s="74"/>
      <c r="E246" s="76"/>
      <c r="F246" s="76"/>
      <c r="G246" s="75"/>
      <c r="H246" s="75"/>
      <c r="I246" s="74"/>
      <c r="J246" s="75"/>
      <c r="K246" s="75"/>
      <c r="L246" s="75"/>
    </row>
    <row r="247" spans="2:12">
      <c r="B247" s="74"/>
      <c r="C247" s="75"/>
      <c r="D247" s="74"/>
      <c r="E247" s="76"/>
      <c r="F247" s="76"/>
      <c r="G247" s="75"/>
      <c r="H247" s="75"/>
      <c r="I247" s="74"/>
      <c r="J247" s="75"/>
      <c r="K247" s="75"/>
      <c r="L247" s="75"/>
    </row>
    <row r="248" spans="2:12">
      <c r="B248" s="74"/>
      <c r="C248" s="75"/>
      <c r="D248" s="74"/>
      <c r="E248" s="76"/>
      <c r="F248" s="76"/>
      <c r="G248" s="75"/>
      <c r="H248" s="75"/>
      <c r="I248" s="74"/>
      <c r="J248" s="75"/>
      <c r="K248" s="75"/>
      <c r="L248" s="75"/>
    </row>
    <row r="249" spans="2:12">
      <c r="B249" s="74"/>
      <c r="C249" s="75"/>
      <c r="D249" s="74"/>
      <c r="E249" s="76"/>
      <c r="F249" s="76"/>
      <c r="G249" s="75"/>
      <c r="H249" s="75"/>
      <c r="I249" s="74"/>
      <c r="J249" s="75"/>
      <c r="K249" s="75"/>
      <c r="L249" s="75"/>
    </row>
    <row r="250" spans="2:12">
      <c r="B250" s="74"/>
      <c r="C250" s="75"/>
      <c r="D250" s="74"/>
      <c r="E250" s="76"/>
      <c r="F250" s="76"/>
      <c r="G250" s="75"/>
      <c r="H250" s="75"/>
      <c r="I250" s="74"/>
      <c r="J250" s="75"/>
      <c r="K250" s="75"/>
      <c r="L250" s="75"/>
    </row>
    <row r="251" spans="2:12">
      <c r="B251" s="74"/>
      <c r="C251" s="75"/>
      <c r="D251" s="74"/>
      <c r="E251" s="76"/>
      <c r="F251" s="76"/>
      <c r="G251" s="75"/>
      <c r="H251" s="75"/>
      <c r="I251" s="74"/>
      <c r="J251" s="75"/>
      <c r="K251" s="75"/>
      <c r="L251" s="75"/>
    </row>
    <row r="252" spans="2:12">
      <c r="B252" s="74"/>
      <c r="C252" s="75"/>
      <c r="D252" s="74"/>
      <c r="E252" s="76"/>
      <c r="F252" s="76"/>
      <c r="G252" s="75"/>
      <c r="H252" s="75"/>
      <c r="I252" s="74"/>
      <c r="J252" s="75"/>
      <c r="K252" s="75"/>
      <c r="L252" s="75"/>
    </row>
    <row r="253" spans="2:12">
      <c r="B253" s="74"/>
      <c r="C253" s="75"/>
      <c r="D253" s="74"/>
      <c r="E253" s="76"/>
      <c r="F253" s="76"/>
      <c r="G253" s="75"/>
      <c r="H253" s="75"/>
      <c r="I253" s="74"/>
      <c r="J253" s="75"/>
      <c r="K253" s="75"/>
      <c r="L253" s="75"/>
    </row>
    <row r="254" spans="2:12">
      <c r="B254" s="74"/>
      <c r="C254" s="75"/>
      <c r="D254" s="74"/>
      <c r="E254" s="76"/>
      <c r="F254" s="76"/>
      <c r="G254" s="75"/>
      <c r="H254" s="75"/>
      <c r="I254" s="74"/>
      <c r="J254" s="75"/>
      <c r="K254" s="75"/>
      <c r="L254" s="75"/>
    </row>
    <row r="255" spans="2:12">
      <c r="B255" s="74"/>
      <c r="C255" s="75"/>
      <c r="D255" s="74"/>
      <c r="E255" s="76"/>
      <c r="F255" s="76"/>
      <c r="G255" s="75"/>
      <c r="H255" s="75"/>
      <c r="I255" s="74"/>
      <c r="J255" s="75"/>
      <c r="K255" s="75"/>
      <c r="L255" s="75"/>
    </row>
    <row r="256" spans="2:12">
      <c r="B256" s="74"/>
      <c r="C256" s="75"/>
      <c r="D256" s="74"/>
      <c r="E256" s="76"/>
      <c r="F256" s="76"/>
      <c r="G256" s="75"/>
      <c r="H256" s="75"/>
      <c r="I256" s="74"/>
      <c r="J256" s="75"/>
      <c r="K256" s="75"/>
      <c r="L256" s="75"/>
    </row>
    <row r="257" spans="2:12">
      <c r="B257" s="74"/>
      <c r="C257" s="75"/>
      <c r="D257" s="74"/>
      <c r="E257" s="76"/>
      <c r="F257" s="76"/>
      <c r="G257" s="75"/>
      <c r="H257" s="75"/>
      <c r="I257" s="74"/>
      <c r="J257" s="75"/>
      <c r="K257" s="75"/>
      <c r="L257" s="75"/>
    </row>
    <row r="258" spans="2:12">
      <c r="B258" s="74"/>
      <c r="C258" s="75"/>
      <c r="D258" s="74"/>
      <c r="E258" s="76"/>
      <c r="F258" s="76"/>
      <c r="G258" s="75"/>
      <c r="H258" s="75"/>
      <c r="I258" s="74"/>
      <c r="J258" s="75"/>
      <c r="K258" s="75"/>
      <c r="L258" s="75"/>
    </row>
    <row r="259" spans="2:12">
      <c r="B259" s="74"/>
      <c r="C259" s="75"/>
      <c r="D259" s="74"/>
      <c r="E259" s="76"/>
      <c r="F259" s="76"/>
      <c r="G259" s="75"/>
      <c r="H259" s="75"/>
      <c r="I259" s="74"/>
      <c r="J259" s="75"/>
      <c r="K259" s="75"/>
      <c r="L259" s="75"/>
    </row>
    <row r="260" spans="2:12">
      <c r="B260" s="74"/>
      <c r="C260" s="75"/>
      <c r="D260" s="74"/>
      <c r="E260" s="76"/>
      <c r="F260" s="76"/>
      <c r="G260" s="75"/>
      <c r="H260" s="75"/>
      <c r="I260" s="74"/>
      <c r="J260" s="75"/>
      <c r="K260" s="75"/>
      <c r="L260" s="75"/>
    </row>
    <row r="261" spans="2:12">
      <c r="B261" s="74"/>
      <c r="C261" s="75"/>
      <c r="D261" s="74"/>
      <c r="E261" s="76"/>
      <c r="F261" s="76"/>
      <c r="G261" s="75"/>
      <c r="H261" s="75"/>
      <c r="I261" s="74"/>
      <c r="J261" s="75"/>
      <c r="K261" s="75"/>
      <c r="L261" s="75"/>
    </row>
    <row r="262" spans="2:12">
      <c r="B262" s="74"/>
      <c r="C262" s="75"/>
      <c r="D262" s="74"/>
      <c r="E262" s="76"/>
      <c r="F262" s="76"/>
      <c r="G262" s="75"/>
      <c r="H262" s="75"/>
      <c r="I262" s="74"/>
      <c r="J262" s="75"/>
      <c r="K262" s="75"/>
      <c r="L262" s="75"/>
    </row>
    <row r="263" spans="2:12">
      <c r="B263" s="74"/>
      <c r="C263" s="75"/>
      <c r="D263" s="74"/>
      <c r="E263" s="76"/>
      <c r="F263" s="76"/>
      <c r="G263" s="75"/>
      <c r="H263" s="75"/>
      <c r="I263" s="74"/>
      <c r="J263" s="75"/>
      <c r="K263" s="75"/>
      <c r="L263" s="75"/>
    </row>
    <row r="264" spans="2:12">
      <c r="B264" s="74"/>
      <c r="C264" s="75"/>
      <c r="D264" s="74"/>
      <c r="E264" s="76"/>
      <c r="F264" s="76"/>
      <c r="G264" s="75"/>
      <c r="H264" s="75"/>
      <c r="I264" s="74"/>
      <c r="J264" s="75"/>
      <c r="K264" s="75"/>
      <c r="L264" s="75"/>
    </row>
    <row r="265" spans="2:12">
      <c r="B265" s="74"/>
      <c r="C265" s="75"/>
      <c r="D265" s="74"/>
      <c r="E265" s="76"/>
      <c r="F265" s="76"/>
      <c r="G265" s="75"/>
      <c r="H265" s="75"/>
      <c r="I265" s="74"/>
      <c r="J265" s="75"/>
      <c r="K265" s="75"/>
      <c r="L265" s="75"/>
    </row>
    <row r="266" spans="2:12">
      <c r="B266" s="74"/>
      <c r="C266" s="75"/>
      <c r="D266" s="74"/>
      <c r="E266" s="76"/>
      <c r="F266" s="76"/>
      <c r="G266" s="75"/>
      <c r="H266" s="75"/>
      <c r="I266" s="74"/>
      <c r="J266" s="75"/>
      <c r="K266" s="75"/>
      <c r="L266" s="75"/>
    </row>
    <row r="267" spans="2:12">
      <c r="B267" s="74"/>
      <c r="C267" s="75"/>
      <c r="D267" s="74"/>
      <c r="E267" s="76"/>
      <c r="F267" s="76"/>
      <c r="G267" s="75"/>
      <c r="H267" s="75"/>
      <c r="I267" s="74"/>
      <c r="J267" s="75"/>
      <c r="K267" s="75"/>
      <c r="L267" s="75"/>
    </row>
    <row r="268" spans="2:12">
      <c r="B268" s="74"/>
      <c r="C268" s="75"/>
      <c r="D268" s="74"/>
      <c r="E268" s="76"/>
      <c r="F268" s="76"/>
      <c r="G268" s="75"/>
      <c r="H268" s="75"/>
      <c r="I268" s="74"/>
      <c r="J268" s="75"/>
      <c r="K268" s="75"/>
      <c r="L268" s="75"/>
    </row>
    <row r="269" spans="2:12">
      <c r="B269" s="74"/>
      <c r="C269" s="75"/>
      <c r="D269" s="74"/>
      <c r="E269" s="76"/>
      <c r="F269" s="76"/>
      <c r="G269" s="75"/>
      <c r="H269" s="75"/>
      <c r="I269" s="74"/>
      <c r="J269" s="75"/>
      <c r="K269" s="75"/>
      <c r="L269" s="75"/>
    </row>
    <row r="270" spans="2:12">
      <c r="B270" s="74"/>
      <c r="C270" s="75"/>
      <c r="D270" s="74"/>
      <c r="E270" s="76"/>
      <c r="F270" s="76"/>
      <c r="G270" s="75"/>
      <c r="H270" s="75"/>
      <c r="I270" s="74"/>
      <c r="J270" s="75"/>
      <c r="K270" s="75"/>
      <c r="L270" s="75"/>
    </row>
    <row r="271" spans="2:12">
      <c r="B271" s="74"/>
      <c r="C271" s="75"/>
      <c r="D271" s="74"/>
      <c r="E271" s="76"/>
      <c r="F271" s="76"/>
      <c r="G271" s="75"/>
      <c r="H271" s="75"/>
      <c r="I271" s="74"/>
      <c r="J271" s="75"/>
      <c r="K271" s="75"/>
      <c r="L271" s="75"/>
    </row>
    <row r="272" spans="2:12">
      <c r="B272" s="74"/>
      <c r="C272" s="75"/>
      <c r="D272" s="74"/>
      <c r="E272" s="76"/>
      <c r="F272" s="76"/>
      <c r="G272" s="75"/>
      <c r="H272" s="75"/>
      <c r="I272" s="74"/>
      <c r="J272" s="75"/>
      <c r="K272" s="75"/>
      <c r="L272" s="75"/>
    </row>
    <row r="273" spans="2:12">
      <c r="B273" s="74"/>
      <c r="C273" s="75"/>
      <c r="D273" s="74"/>
      <c r="E273" s="76"/>
      <c r="F273" s="76"/>
      <c r="G273" s="75"/>
      <c r="H273" s="75"/>
      <c r="I273" s="74"/>
      <c r="J273" s="75"/>
      <c r="K273" s="75"/>
      <c r="L273" s="75"/>
    </row>
    <row r="274" spans="2:12">
      <c r="B274" s="74"/>
      <c r="C274" s="75"/>
      <c r="D274" s="74"/>
      <c r="E274" s="76"/>
      <c r="F274" s="76"/>
      <c r="G274" s="75"/>
      <c r="H274" s="75"/>
      <c r="I274" s="74"/>
      <c r="J274" s="75"/>
      <c r="K274" s="75"/>
      <c r="L274" s="75"/>
    </row>
    <row r="275" spans="2:12">
      <c r="B275" s="74"/>
      <c r="C275" s="75"/>
      <c r="D275" s="74"/>
      <c r="E275" s="76"/>
      <c r="F275" s="76"/>
      <c r="G275" s="75"/>
      <c r="H275" s="75"/>
      <c r="I275" s="74"/>
      <c r="J275" s="75"/>
      <c r="K275" s="75"/>
      <c r="L275" s="75"/>
    </row>
    <row r="276" spans="2:12">
      <c r="B276" s="74"/>
      <c r="C276" s="75"/>
      <c r="D276" s="74"/>
      <c r="E276" s="76"/>
      <c r="F276" s="76"/>
      <c r="G276" s="75"/>
      <c r="H276" s="75"/>
      <c r="I276" s="74"/>
      <c r="J276" s="75"/>
      <c r="K276" s="75"/>
      <c r="L276" s="75"/>
    </row>
    <row r="277" spans="2:12">
      <c r="B277" s="74"/>
      <c r="C277" s="75"/>
      <c r="D277" s="74"/>
      <c r="E277" s="76"/>
      <c r="F277" s="76"/>
      <c r="G277" s="75"/>
      <c r="H277" s="75"/>
      <c r="I277" s="74"/>
      <c r="J277" s="75"/>
      <c r="K277" s="75"/>
      <c r="L277" s="75"/>
    </row>
    <row r="278" spans="2:12">
      <c r="B278" s="74"/>
      <c r="C278" s="75"/>
      <c r="D278" s="74"/>
      <c r="E278" s="76"/>
      <c r="F278" s="76"/>
      <c r="G278" s="75"/>
      <c r="H278" s="75"/>
      <c r="I278" s="74"/>
      <c r="J278" s="75"/>
      <c r="K278" s="75"/>
      <c r="L278" s="75"/>
    </row>
    <row r="279" spans="2:12">
      <c r="B279" s="74"/>
      <c r="C279" s="75"/>
      <c r="D279" s="74"/>
      <c r="E279" s="76"/>
      <c r="F279" s="76"/>
      <c r="G279" s="75"/>
      <c r="H279" s="75"/>
      <c r="I279" s="74"/>
      <c r="J279" s="75"/>
      <c r="K279" s="75"/>
      <c r="L279" s="75"/>
    </row>
    <row r="280" spans="2:12">
      <c r="B280" s="74"/>
      <c r="C280" s="75"/>
      <c r="D280" s="74"/>
      <c r="E280" s="76"/>
      <c r="F280" s="76"/>
      <c r="G280" s="75"/>
      <c r="H280" s="75"/>
      <c r="I280" s="74"/>
      <c r="J280" s="75"/>
      <c r="K280" s="75"/>
      <c r="L280" s="75"/>
    </row>
    <row r="281" spans="2:12">
      <c r="B281" s="74"/>
      <c r="C281" s="75"/>
      <c r="D281" s="74"/>
      <c r="E281" s="76"/>
      <c r="F281" s="76"/>
      <c r="G281" s="75"/>
      <c r="H281" s="75"/>
      <c r="I281" s="74"/>
      <c r="J281" s="75"/>
      <c r="K281" s="75"/>
      <c r="L281" s="75"/>
    </row>
    <row r="282" spans="2:12">
      <c r="B282" s="74"/>
      <c r="C282" s="75"/>
      <c r="D282" s="74"/>
      <c r="E282" s="76"/>
      <c r="F282" s="76"/>
      <c r="G282" s="75"/>
      <c r="H282" s="75"/>
      <c r="I282" s="74"/>
      <c r="J282" s="75"/>
      <c r="K282" s="75"/>
      <c r="L282" s="75"/>
    </row>
    <row r="283" spans="2:12">
      <c r="B283" s="74"/>
      <c r="C283" s="75"/>
      <c r="D283" s="74"/>
      <c r="E283" s="76"/>
      <c r="F283" s="76"/>
      <c r="G283" s="75"/>
      <c r="H283" s="75"/>
      <c r="I283" s="74"/>
      <c r="J283" s="75"/>
      <c r="K283" s="75"/>
      <c r="L283" s="75"/>
    </row>
    <row r="284" spans="2:12">
      <c r="B284" s="74"/>
      <c r="C284" s="75"/>
      <c r="D284" s="74"/>
      <c r="E284" s="76"/>
      <c r="F284" s="76"/>
      <c r="G284" s="75"/>
      <c r="H284" s="75"/>
      <c r="I284" s="74"/>
      <c r="J284" s="75"/>
      <c r="K284" s="75"/>
      <c r="L284" s="75"/>
    </row>
    <row r="285" spans="2:12">
      <c r="B285" s="74"/>
      <c r="C285" s="75"/>
      <c r="D285" s="74"/>
      <c r="E285" s="76"/>
      <c r="F285" s="76"/>
      <c r="G285" s="75"/>
      <c r="H285" s="75"/>
      <c r="I285" s="74"/>
      <c r="J285" s="75"/>
      <c r="K285" s="75"/>
      <c r="L285" s="75"/>
    </row>
    <row r="286" spans="2:12">
      <c r="B286" s="74"/>
      <c r="C286" s="75"/>
      <c r="D286" s="74"/>
      <c r="E286" s="76"/>
      <c r="F286" s="76"/>
      <c r="G286" s="75"/>
      <c r="H286" s="75"/>
      <c r="I286" s="74"/>
      <c r="J286" s="75"/>
      <c r="K286" s="75"/>
      <c r="L286" s="75"/>
    </row>
    <row r="287" spans="2:12">
      <c r="B287" s="74"/>
      <c r="C287" s="75"/>
      <c r="D287" s="74"/>
      <c r="E287" s="76"/>
      <c r="F287" s="76"/>
      <c r="G287" s="75"/>
      <c r="H287" s="75"/>
      <c r="I287" s="74"/>
      <c r="J287" s="75"/>
      <c r="K287" s="75"/>
      <c r="L287" s="75"/>
    </row>
    <row r="288" spans="2:12">
      <c r="B288" s="74"/>
      <c r="C288" s="75"/>
      <c r="D288" s="74"/>
      <c r="E288" s="76"/>
      <c r="F288" s="76"/>
      <c r="G288" s="75"/>
      <c r="H288" s="75"/>
      <c r="I288" s="74"/>
      <c r="J288" s="75"/>
      <c r="K288" s="75"/>
      <c r="L288" s="75"/>
    </row>
    <row r="289" spans="2:12">
      <c r="B289" s="74"/>
      <c r="C289" s="75"/>
      <c r="D289" s="74"/>
      <c r="E289" s="76"/>
      <c r="F289" s="76"/>
      <c r="G289" s="75"/>
      <c r="H289" s="75"/>
      <c r="I289" s="74"/>
      <c r="J289" s="75"/>
      <c r="K289" s="75"/>
      <c r="L289" s="75"/>
    </row>
    <row r="290" spans="2:12">
      <c r="B290" s="74"/>
      <c r="C290" s="75"/>
      <c r="D290" s="74"/>
      <c r="E290" s="76"/>
      <c r="F290" s="76"/>
      <c r="G290" s="75"/>
      <c r="H290" s="75"/>
      <c r="I290" s="74"/>
      <c r="J290" s="75"/>
      <c r="K290" s="75"/>
      <c r="L290" s="75"/>
    </row>
    <row r="291" spans="2:12">
      <c r="B291" s="74"/>
      <c r="C291" s="75"/>
      <c r="D291" s="74"/>
      <c r="E291" s="76"/>
      <c r="F291" s="76"/>
      <c r="G291" s="75"/>
      <c r="H291" s="75"/>
      <c r="I291" s="74"/>
      <c r="J291" s="75"/>
      <c r="K291" s="75"/>
      <c r="L291" s="75"/>
    </row>
    <row r="292" spans="2:12">
      <c r="B292" s="74"/>
      <c r="C292" s="75"/>
      <c r="D292" s="74"/>
      <c r="E292" s="76"/>
      <c r="F292" s="76"/>
      <c r="G292" s="75"/>
      <c r="H292" s="75"/>
      <c r="I292" s="74"/>
      <c r="J292" s="75"/>
      <c r="K292" s="75"/>
      <c r="L292" s="75"/>
    </row>
    <row r="293" spans="2:12">
      <c r="B293" s="74"/>
      <c r="C293" s="75"/>
      <c r="D293" s="74"/>
      <c r="E293" s="76"/>
      <c r="F293" s="76"/>
      <c r="G293" s="75"/>
      <c r="H293" s="75"/>
      <c r="I293" s="74"/>
      <c r="J293" s="75"/>
      <c r="K293" s="75"/>
      <c r="L293" s="75"/>
    </row>
    <row r="294" spans="2:12">
      <c r="B294" s="74"/>
      <c r="C294" s="75"/>
      <c r="D294" s="74"/>
      <c r="E294" s="76"/>
      <c r="F294" s="76"/>
      <c r="G294" s="75"/>
      <c r="H294" s="75"/>
      <c r="I294" s="74"/>
      <c r="J294" s="75"/>
      <c r="K294" s="75"/>
      <c r="L294" s="75"/>
    </row>
    <row r="295" spans="2:12">
      <c r="B295" s="74"/>
      <c r="C295" s="75"/>
      <c r="D295" s="74"/>
      <c r="E295" s="76"/>
      <c r="F295" s="76"/>
      <c r="G295" s="75"/>
      <c r="H295" s="75"/>
      <c r="I295" s="74"/>
      <c r="J295" s="75"/>
      <c r="K295" s="75"/>
      <c r="L295" s="75"/>
    </row>
    <row r="296" spans="2:12">
      <c r="B296" s="74"/>
      <c r="C296" s="75"/>
      <c r="D296" s="74"/>
      <c r="E296" s="76"/>
      <c r="F296" s="76"/>
      <c r="G296" s="75"/>
      <c r="H296" s="75"/>
      <c r="I296" s="74"/>
      <c r="J296" s="75"/>
      <c r="K296" s="75"/>
      <c r="L296" s="75"/>
    </row>
    <row r="297" spans="2:12">
      <c r="B297" s="74"/>
      <c r="C297" s="75"/>
      <c r="D297" s="74"/>
      <c r="E297" s="76"/>
      <c r="F297" s="76"/>
      <c r="G297" s="75"/>
      <c r="H297" s="75"/>
      <c r="I297" s="74"/>
      <c r="J297" s="75"/>
      <c r="K297" s="75"/>
      <c r="L297" s="75"/>
    </row>
    <row r="298" spans="2:12">
      <c r="B298" s="74"/>
      <c r="C298" s="75"/>
      <c r="D298" s="74"/>
      <c r="E298" s="76"/>
      <c r="F298" s="76"/>
      <c r="G298" s="75"/>
      <c r="H298" s="75"/>
      <c r="I298" s="74"/>
      <c r="J298" s="75"/>
      <c r="K298" s="75"/>
      <c r="L298" s="75"/>
    </row>
    <row r="299" spans="2:12">
      <c r="B299" s="74"/>
      <c r="C299" s="75"/>
      <c r="D299" s="74"/>
      <c r="E299" s="76"/>
      <c r="F299" s="76"/>
      <c r="G299" s="75"/>
      <c r="H299" s="75"/>
      <c r="I299" s="74"/>
      <c r="J299" s="75"/>
      <c r="K299" s="75"/>
      <c r="L299" s="75"/>
    </row>
    <row r="300" spans="2:12">
      <c r="B300" s="74"/>
      <c r="C300" s="75"/>
      <c r="D300" s="74"/>
      <c r="E300" s="76"/>
      <c r="F300" s="76"/>
      <c r="G300" s="75"/>
      <c r="H300" s="75"/>
      <c r="I300" s="74"/>
      <c r="J300" s="75"/>
      <c r="K300" s="75"/>
      <c r="L300" s="75"/>
    </row>
    <row r="301" spans="2:12">
      <c r="B301" s="74"/>
      <c r="C301" s="75"/>
      <c r="D301" s="74"/>
      <c r="E301" s="76"/>
      <c r="F301" s="76"/>
      <c r="G301" s="75"/>
      <c r="H301" s="75"/>
      <c r="I301" s="74"/>
      <c r="J301" s="75"/>
      <c r="K301" s="75"/>
      <c r="L301" s="75"/>
    </row>
    <row r="302" spans="2:12">
      <c r="B302" s="74"/>
      <c r="C302" s="75"/>
      <c r="D302" s="74"/>
      <c r="E302" s="76"/>
      <c r="F302" s="76"/>
      <c r="G302" s="75"/>
      <c r="H302" s="75"/>
      <c r="I302" s="74"/>
      <c r="J302" s="75"/>
      <c r="K302" s="75"/>
      <c r="L302" s="75"/>
    </row>
    <row r="303" spans="2:12">
      <c r="B303" s="74"/>
      <c r="C303" s="75"/>
      <c r="D303" s="74"/>
      <c r="E303" s="76"/>
      <c r="F303" s="76"/>
      <c r="G303" s="75"/>
      <c r="H303" s="75"/>
      <c r="I303" s="74"/>
      <c r="J303" s="75"/>
      <c r="K303" s="75"/>
      <c r="L303" s="75"/>
    </row>
    <row r="304" spans="2:12">
      <c r="B304" s="74"/>
      <c r="C304" s="75"/>
      <c r="D304" s="74"/>
      <c r="E304" s="76"/>
      <c r="F304" s="76"/>
      <c r="G304" s="75"/>
      <c r="H304" s="75"/>
      <c r="I304" s="74"/>
      <c r="J304" s="75"/>
      <c r="K304" s="75"/>
      <c r="L304" s="75"/>
    </row>
    <row r="305" spans="2:12">
      <c r="B305" s="74"/>
      <c r="C305" s="75"/>
      <c r="D305" s="74"/>
      <c r="E305" s="76"/>
      <c r="F305" s="76"/>
      <c r="G305" s="75"/>
      <c r="H305" s="75"/>
      <c r="I305" s="74"/>
      <c r="J305" s="75"/>
      <c r="K305" s="75"/>
      <c r="L305" s="75"/>
    </row>
    <row r="306" spans="2:12">
      <c r="B306" s="74"/>
      <c r="C306" s="75"/>
      <c r="D306" s="74"/>
      <c r="E306" s="76"/>
      <c r="F306" s="76"/>
      <c r="G306" s="75"/>
      <c r="H306" s="75"/>
      <c r="I306" s="74"/>
      <c r="J306" s="75"/>
      <c r="K306" s="75"/>
      <c r="L306" s="75"/>
    </row>
    <row r="307" spans="2:12">
      <c r="B307" s="74"/>
      <c r="C307" s="75"/>
      <c r="D307" s="74"/>
      <c r="E307" s="76"/>
      <c r="F307" s="76"/>
      <c r="G307" s="75"/>
      <c r="H307" s="75"/>
      <c r="I307" s="74"/>
      <c r="J307" s="75"/>
      <c r="K307" s="75"/>
      <c r="L307" s="75"/>
    </row>
    <row r="308" spans="2:12">
      <c r="B308" s="74"/>
      <c r="C308" s="75"/>
      <c r="D308" s="74"/>
      <c r="E308" s="76"/>
      <c r="F308" s="76"/>
      <c r="G308" s="75"/>
      <c r="H308" s="75"/>
      <c r="I308" s="74"/>
      <c r="J308" s="75"/>
      <c r="K308" s="75"/>
      <c r="L308" s="75"/>
    </row>
    <row r="309" spans="2:12">
      <c r="B309" s="74"/>
      <c r="C309" s="75"/>
      <c r="D309" s="74"/>
      <c r="E309" s="76"/>
      <c r="F309" s="76"/>
      <c r="G309" s="75"/>
      <c r="H309" s="75"/>
      <c r="I309" s="74"/>
      <c r="J309" s="75"/>
      <c r="K309" s="75"/>
      <c r="L309" s="75"/>
    </row>
    <row r="310" spans="2:12">
      <c r="B310" s="74"/>
      <c r="C310" s="75"/>
      <c r="D310" s="74"/>
      <c r="E310" s="76"/>
      <c r="F310" s="76"/>
      <c r="G310" s="75"/>
      <c r="H310" s="75"/>
      <c r="I310" s="74"/>
      <c r="J310" s="75"/>
      <c r="K310" s="75"/>
      <c r="L310" s="75"/>
    </row>
    <row r="311" spans="2:12">
      <c r="B311" s="74"/>
      <c r="C311" s="75"/>
      <c r="D311" s="74"/>
      <c r="E311" s="76"/>
      <c r="F311" s="76"/>
      <c r="G311" s="75"/>
      <c r="H311" s="75"/>
      <c r="I311" s="74"/>
      <c r="J311" s="75"/>
      <c r="K311" s="75"/>
      <c r="L311" s="75"/>
    </row>
    <row r="312" spans="2:12">
      <c r="B312" s="74"/>
      <c r="C312" s="75"/>
      <c r="D312" s="74"/>
      <c r="E312" s="76"/>
      <c r="F312" s="76"/>
      <c r="G312" s="75"/>
      <c r="H312" s="75"/>
      <c r="I312" s="74"/>
      <c r="J312" s="75"/>
      <c r="K312" s="75"/>
      <c r="L312" s="75"/>
    </row>
    <row r="313" spans="2:12">
      <c r="B313" s="74"/>
      <c r="C313" s="75"/>
      <c r="D313" s="74"/>
      <c r="E313" s="76"/>
      <c r="F313" s="76"/>
      <c r="G313" s="75"/>
      <c r="H313" s="75"/>
      <c r="I313" s="74"/>
      <c r="J313" s="75"/>
      <c r="K313" s="75"/>
      <c r="L313" s="75"/>
    </row>
    <row r="314" spans="2:12">
      <c r="B314" s="74"/>
      <c r="C314" s="75"/>
      <c r="D314" s="74"/>
      <c r="E314" s="76"/>
      <c r="F314" s="76"/>
      <c r="G314" s="75"/>
      <c r="H314" s="75"/>
      <c r="I314" s="74"/>
      <c r="J314" s="75"/>
      <c r="K314" s="75"/>
      <c r="L314" s="75"/>
    </row>
    <row r="315" spans="2:12">
      <c r="B315" s="74"/>
      <c r="C315" s="75"/>
      <c r="D315" s="74"/>
      <c r="E315" s="76"/>
      <c r="F315" s="76"/>
      <c r="G315" s="75"/>
      <c r="H315" s="75"/>
      <c r="I315" s="74"/>
      <c r="J315" s="75"/>
      <c r="K315" s="75"/>
      <c r="L315" s="75"/>
    </row>
    <row r="316" spans="2:12">
      <c r="B316" s="74"/>
      <c r="C316" s="75"/>
      <c r="D316" s="74"/>
      <c r="E316" s="76"/>
      <c r="F316" s="76"/>
      <c r="G316" s="75"/>
      <c r="H316" s="75"/>
      <c r="I316" s="74"/>
      <c r="J316" s="75"/>
      <c r="K316" s="75"/>
      <c r="L316" s="75"/>
    </row>
    <row r="317" spans="2:12">
      <c r="B317" s="74"/>
      <c r="C317" s="75"/>
      <c r="D317" s="74"/>
      <c r="E317" s="76"/>
      <c r="F317" s="76"/>
      <c r="G317" s="75"/>
      <c r="H317" s="75"/>
      <c r="I317" s="74"/>
      <c r="J317" s="75"/>
      <c r="K317" s="75"/>
      <c r="L317" s="75"/>
    </row>
    <row r="318" spans="2:12">
      <c r="B318" s="74"/>
      <c r="C318" s="75"/>
      <c r="D318" s="74"/>
      <c r="E318" s="76"/>
      <c r="F318" s="76"/>
      <c r="G318" s="75"/>
      <c r="H318" s="75"/>
      <c r="I318" s="74"/>
      <c r="J318" s="75"/>
      <c r="K318" s="75"/>
      <c r="L318" s="75"/>
    </row>
    <row r="319" spans="2:12">
      <c r="B319" s="74"/>
      <c r="C319" s="75"/>
      <c r="D319" s="74"/>
      <c r="E319" s="76"/>
      <c r="F319" s="76"/>
      <c r="G319" s="75"/>
      <c r="H319" s="75"/>
      <c r="I319" s="74"/>
      <c r="J319" s="75"/>
      <c r="K319" s="75"/>
      <c r="L319" s="75"/>
    </row>
    <row r="320" spans="2:12">
      <c r="B320" s="74"/>
      <c r="C320" s="75"/>
      <c r="D320" s="74"/>
      <c r="E320" s="76"/>
      <c r="F320" s="76"/>
      <c r="G320" s="75"/>
      <c r="H320" s="75"/>
      <c r="I320" s="74"/>
      <c r="J320" s="75"/>
      <c r="K320" s="75"/>
      <c r="L320" s="75"/>
    </row>
    <row r="321" spans="2:12">
      <c r="B321" s="74"/>
      <c r="C321" s="75"/>
      <c r="D321" s="74"/>
      <c r="E321" s="76"/>
      <c r="F321" s="76"/>
      <c r="G321" s="75"/>
      <c r="H321" s="75"/>
      <c r="I321" s="74"/>
      <c r="J321" s="75"/>
      <c r="K321" s="75"/>
      <c r="L321" s="75"/>
    </row>
    <row r="322" spans="2:12">
      <c r="B322" s="74"/>
      <c r="C322" s="75"/>
      <c r="D322" s="74"/>
      <c r="E322" s="76"/>
      <c r="F322" s="76"/>
      <c r="G322" s="75"/>
      <c r="H322" s="75"/>
      <c r="I322" s="74"/>
      <c r="J322" s="75"/>
      <c r="K322" s="75"/>
      <c r="L322" s="75"/>
    </row>
    <row r="323" spans="2:12">
      <c r="B323" s="74"/>
      <c r="C323" s="75"/>
      <c r="D323" s="74"/>
      <c r="E323" s="76"/>
      <c r="F323" s="76"/>
      <c r="G323" s="75"/>
      <c r="H323" s="75"/>
      <c r="I323" s="74"/>
      <c r="J323" s="75"/>
      <c r="K323" s="75"/>
      <c r="L323" s="75"/>
    </row>
    <row r="324" spans="2:12">
      <c r="B324" s="74"/>
      <c r="C324" s="75"/>
      <c r="D324" s="74"/>
      <c r="E324" s="76"/>
      <c r="F324" s="76"/>
      <c r="G324" s="75"/>
      <c r="H324" s="75"/>
      <c r="I324" s="74"/>
      <c r="J324" s="75"/>
      <c r="K324" s="75"/>
      <c r="L324" s="75"/>
    </row>
    <row r="325" spans="2:12">
      <c r="B325" s="74"/>
      <c r="C325" s="75"/>
      <c r="D325" s="74"/>
      <c r="E325" s="76"/>
      <c r="F325" s="76"/>
      <c r="G325" s="75"/>
      <c r="H325" s="75"/>
      <c r="I325" s="74"/>
      <c r="J325" s="75"/>
      <c r="K325" s="75"/>
      <c r="L325" s="75"/>
    </row>
    <row r="326" spans="2:12">
      <c r="B326" s="74"/>
      <c r="C326" s="75"/>
      <c r="D326" s="74"/>
      <c r="E326" s="76"/>
      <c r="F326" s="76"/>
      <c r="G326" s="75"/>
      <c r="H326" s="75"/>
      <c r="I326" s="74"/>
      <c r="J326" s="75"/>
      <c r="K326" s="75"/>
      <c r="L326" s="75"/>
    </row>
    <row r="327" spans="2:12">
      <c r="B327" s="74"/>
      <c r="C327" s="75"/>
      <c r="D327" s="74"/>
      <c r="E327" s="76"/>
      <c r="F327" s="76"/>
      <c r="G327" s="75"/>
      <c r="H327" s="75"/>
      <c r="I327" s="74"/>
      <c r="J327" s="75"/>
      <c r="K327" s="75"/>
      <c r="L327" s="75"/>
    </row>
    <row r="328" spans="2:12">
      <c r="B328" s="74"/>
      <c r="C328" s="75"/>
      <c r="D328" s="74"/>
      <c r="E328" s="76"/>
      <c r="F328" s="76"/>
      <c r="G328" s="75"/>
      <c r="H328" s="75"/>
      <c r="I328" s="74"/>
      <c r="J328" s="75"/>
      <c r="K328" s="75"/>
      <c r="L328" s="75"/>
    </row>
    <row r="329" spans="2:12">
      <c r="B329" s="74"/>
      <c r="C329" s="75"/>
      <c r="D329" s="74"/>
      <c r="E329" s="76"/>
      <c r="F329" s="76"/>
      <c r="G329" s="75"/>
      <c r="H329" s="75"/>
      <c r="I329" s="74"/>
      <c r="J329" s="75"/>
      <c r="K329" s="75"/>
      <c r="L329" s="75"/>
    </row>
    <row r="330" spans="2:12">
      <c r="B330" s="74"/>
      <c r="C330" s="75"/>
      <c r="D330" s="74"/>
      <c r="E330" s="76"/>
      <c r="F330" s="76"/>
      <c r="G330" s="75"/>
      <c r="H330" s="75"/>
      <c r="I330" s="74"/>
      <c r="J330" s="75"/>
      <c r="K330" s="75"/>
      <c r="L330" s="75"/>
    </row>
    <row r="331" spans="2:12">
      <c r="B331" s="74"/>
      <c r="C331" s="75"/>
      <c r="D331" s="74"/>
      <c r="E331" s="76"/>
      <c r="F331" s="76"/>
      <c r="G331" s="75"/>
      <c r="H331" s="75"/>
      <c r="I331" s="74"/>
      <c r="J331" s="75"/>
      <c r="K331" s="75"/>
      <c r="L331" s="75"/>
    </row>
    <row r="332" spans="2:12">
      <c r="B332" s="74"/>
      <c r="C332" s="75"/>
      <c r="D332" s="74"/>
      <c r="E332" s="76"/>
      <c r="F332" s="76"/>
      <c r="G332" s="75"/>
      <c r="H332" s="75"/>
      <c r="I332" s="74"/>
      <c r="J332" s="75"/>
      <c r="K332" s="75"/>
      <c r="L332" s="75"/>
    </row>
    <row r="333" spans="2:12">
      <c r="B333" s="74"/>
      <c r="C333" s="75"/>
      <c r="D333" s="74"/>
      <c r="E333" s="76"/>
      <c r="F333" s="76"/>
      <c r="G333" s="75"/>
      <c r="H333" s="75"/>
      <c r="I333" s="74"/>
      <c r="J333" s="75"/>
      <c r="K333" s="75"/>
      <c r="L333" s="75"/>
    </row>
    <row r="334" spans="2:12">
      <c r="B334" s="74"/>
      <c r="C334" s="75"/>
      <c r="D334" s="74"/>
      <c r="E334" s="76"/>
      <c r="F334" s="76"/>
      <c r="G334" s="75"/>
      <c r="H334" s="75"/>
      <c r="I334" s="74"/>
      <c r="J334" s="75"/>
      <c r="K334" s="75"/>
      <c r="L334" s="75"/>
    </row>
    <row r="335" spans="2:12">
      <c r="B335" s="74"/>
      <c r="C335" s="75"/>
      <c r="D335" s="74"/>
      <c r="E335" s="76"/>
      <c r="F335" s="76"/>
      <c r="G335" s="75"/>
      <c r="H335" s="75"/>
      <c r="I335" s="74"/>
      <c r="J335" s="75"/>
      <c r="K335" s="75"/>
      <c r="L335" s="75"/>
    </row>
    <row r="336" spans="2:12">
      <c r="B336" s="74"/>
      <c r="C336" s="75"/>
      <c r="D336" s="74"/>
      <c r="E336" s="76"/>
      <c r="F336" s="76"/>
      <c r="G336" s="75"/>
      <c r="H336" s="75"/>
      <c r="I336" s="74"/>
      <c r="J336" s="75"/>
      <c r="K336" s="75"/>
      <c r="L336" s="75"/>
    </row>
    <row r="337" spans="2:12">
      <c r="B337" s="74"/>
      <c r="C337" s="75"/>
      <c r="D337" s="74"/>
      <c r="E337" s="76"/>
      <c r="F337" s="76"/>
      <c r="G337" s="75"/>
      <c r="H337" s="75"/>
      <c r="I337" s="74"/>
      <c r="J337" s="75"/>
      <c r="K337" s="75"/>
      <c r="L337" s="75"/>
    </row>
    <row r="338" spans="2:12">
      <c r="B338" s="74"/>
      <c r="C338" s="75"/>
      <c r="D338" s="74"/>
      <c r="E338" s="76"/>
      <c r="F338" s="76"/>
      <c r="G338" s="75"/>
      <c r="H338" s="75"/>
      <c r="I338" s="74"/>
      <c r="J338" s="75"/>
      <c r="K338" s="75"/>
      <c r="L338" s="75"/>
    </row>
    <row r="339" spans="2:12">
      <c r="B339" s="74"/>
      <c r="C339" s="75"/>
      <c r="D339" s="74"/>
      <c r="E339" s="76"/>
      <c r="F339" s="76"/>
      <c r="G339" s="75"/>
      <c r="H339" s="75"/>
      <c r="I339" s="74"/>
      <c r="J339" s="75"/>
      <c r="K339" s="75"/>
      <c r="L339" s="75"/>
    </row>
    <row r="340" spans="2:12">
      <c r="B340" s="74"/>
      <c r="C340" s="75"/>
      <c r="D340" s="74"/>
      <c r="E340" s="76"/>
      <c r="F340" s="76"/>
      <c r="G340" s="75"/>
      <c r="H340" s="75"/>
      <c r="I340" s="74"/>
      <c r="J340" s="75"/>
      <c r="K340" s="75"/>
      <c r="L340" s="75"/>
    </row>
    <row r="341" spans="2:12">
      <c r="B341" s="74"/>
      <c r="C341" s="75"/>
      <c r="D341" s="74"/>
      <c r="E341" s="76"/>
      <c r="F341" s="76"/>
      <c r="G341" s="75"/>
      <c r="H341" s="75"/>
      <c r="I341" s="74"/>
      <c r="J341" s="75"/>
      <c r="K341" s="75"/>
      <c r="L341" s="75"/>
    </row>
    <row r="342" spans="2:12">
      <c r="B342" s="74"/>
      <c r="C342" s="75"/>
      <c r="D342" s="74"/>
      <c r="E342" s="76"/>
      <c r="F342" s="76"/>
      <c r="G342" s="75"/>
      <c r="H342" s="75"/>
      <c r="I342" s="74"/>
      <c r="J342" s="75"/>
      <c r="K342" s="75"/>
      <c r="L342" s="75"/>
    </row>
    <row r="343" spans="2:12">
      <c r="B343" s="74"/>
      <c r="C343" s="75"/>
      <c r="D343" s="74"/>
      <c r="E343" s="76"/>
      <c r="F343" s="76"/>
      <c r="G343" s="75"/>
      <c r="H343" s="75"/>
      <c r="I343" s="74"/>
      <c r="J343" s="75"/>
      <c r="K343" s="75"/>
      <c r="L343" s="75"/>
    </row>
    <row r="344" spans="2:12">
      <c r="B344" s="74"/>
      <c r="C344" s="75"/>
      <c r="D344" s="74"/>
      <c r="E344" s="76"/>
      <c r="F344" s="76"/>
      <c r="G344" s="75"/>
      <c r="H344" s="75"/>
      <c r="I344" s="74"/>
      <c r="J344" s="75"/>
      <c r="K344" s="75"/>
      <c r="L344" s="75"/>
    </row>
    <row r="345" spans="2:12">
      <c r="B345" s="74"/>
      <c r="C345" s="75"/>
      <c r="D345" s="74"/>
      <c r="E345" s="76"/>
      <c r="F345" s="76"/>
      <c r="G345" s="75"/>
      <c r="H345" s="75"/>
      <c r="I345" s="74"/>
      <c r="J345" s="75"/>
      <c r="K345" s="75"/>
      <c r="L345" s="75"/>
    </row>
    <row r="346" spans="2:12">
      <c r="B346" s="74"/>
      <c r="C346" s="75"/>
      <c r="D346" s="74"/>
      <c r="E346" s="76"/>
      <c r="F346" s="76"/>
      <c r="G346" s="75"/>
      <c r="H346" s="75"/>
      <c r="I346" s="74"/>
      <c r="J346" s="75"/>
      <c r="K346" s="75"/>
      <c r="L346" s="75"/>
    </row>
    <row r="347" spans="2:12">
      <c r="B347" s="74"/>
      <c r="C347" s="75"/>
      <c r="D347" s="74"/>
      <c r="E347" s="76"/>
      <c r="F347" s="76"/>
      <c r="G347" s="75"/>
      <c r="H347" s="75"/>
      <c r="I347" s="74"/>
      <c r="J347" s="75"/>
      <c r="K347" s="75"/>
      <c r="L347" s="75"/>
    </row>
    <row r="348" spans="2:12">
      <c r="B348" s="74"/>
      <c r="C348" s="75"/>
      <c r="D348" s="74"/>
      <c r="E348" s="76"/>
      <c r="F348" s="76"/>
      <c r="G348" s="75"/>
      <c r="H348" s="75"/>
      <c r="I348" s="74"/>
      <c r="J348" s="75"/>
      <c r="K348" s="75"/>
      <c r="L348" s="75"/>
    </row>
    <row r="349" spans="2:12">
      <c r="B349" s="74"/>
      <c r="C349" s="75"/>
      <c r="D349" s="74"/>
      <c r="E349" s="76"/>
      <c r="F349" s="76"/>
      <c r="G349" s="75"/>
      <c r="H349" s="75"/>
      <c r="I349" s="74"/>
      <c r="J349" s="75"/>
      <c r="K349" s="75"/>
      <c r="L349" s="75"/>
    </row>
    <row r="350" spans="2:12">
      <c r="B350" s="74"/>
      <c r="C350" s="75"/>
      <c r="D350" s="74"/>
      <c r="E350" s="76"/>
      <c r="F350" s="76"/>
      <c r="G350" s="75"/>
      <c r="H350" s="75"/>
      <c r="I350" s="74"/>
      <c r="J350" s="75"/>
      <c r="K350" s="75"/>
      <c r="L350" s="75"/>
    </row>
    <row r="351" spans="2:12">
      <c r="B351" s="74"/>
      <c r="C351" s="75"/>
      <c r="D351" s="74"/>
      <c r="E351" s="76"/>
      <c r="F351" s="76"/>
      <c r="G351" s="75"/>
      <c r="H351" s="75"/>
      <c r="I351" s="74"/>
      <c r="J351" s="75"/>
      <c r="K351" s="75"/>
      <c r="L351" s="75"/>
    </row>
    <row r="352" spans="2:12">
      <c r="B352" s="74"/>
      <c r="C352" s="75"/>
      <c r="D352" s="74"/>
      <c r="E352" s="76"/>
      <c r="F352" s="76"/>
      <c r="G352" s="75"/>
      <c r="H352" s="75"/>
      <c r="I352" s="74"/>
      <c r="J352" s="75"/>
      <c r="K352" s="75"/>
      <c r="L352" s="75"/>
    </row>
    <row r="353" spans="2:12">
      <c r="B353" s="74"/>
      <c r="C353" s="75"/>
      <c r="D353" s="74"/>
      <c r="E353" s="76"/>
      <c r="F353" s="76"/>
      <c r="G353" s="75"/>
      <c r="H353" s="75"/>
      <c r="I353" s="74"/>
      <c r="J353" s="75"/>
      <c r="K353" s="75"/>
      <c r="L353" s="75"/>
    </row>
    <row r="354" spans="2:12">
      <c r="B354" s="74"/>
      <c r="C354" s="75"/>
      <c r="D354" s="74"/>
      <c r="E354" s="76"/>
      <c r="F354" s="76"/>
      <c r="G354" s="75"/>
      <c r="H354" s="75"/>
      <c r="I354" s="74"/>
      <c r="J354" s="75"/>
      <c r="K354" s="75"/>
      <c r="L354" s="75"/>
    </row>
    <row r="355" spans="2:12">
      <c r="B355" s="74"/>
      <c r="C355" s="75"/>
      <c r="D355" s="74"/>
      <c r="E355" s="76"/>
      <c r="F355" s="76"/>
      <c r="G355" s="75"/>
      <c r="H355" s="75"/>
      <c r="I355" s="74"/>
      <c r="J355" s="75"/>
      <c r="K355" s="75"/>
      <c r="L355" s="75"/>
    </row>
    <row r="356" spans="2:12">
      <c r="B356" s="74"/>
      <c r="C356" s="75"/>
      <c r="D356" s="74"/>
      <c r="E356" s="76"/>
      <c r="F356" s="76"/>
      <c r="G356" s="75"/>
      <c r="H356" s="75"/>
      <c r="I356" s="74"/>
      <c r="J356" s="75"/>
      <c r="K356" s="75"/>
      <c r="L356" s="75"/>
    </row>
    <row r="357" spans="2:12">
      <c r="B357" s="74"/>
      <c r="C357" s="75"/>
      <c r="D357" s="74"/>
      <c r="E357" s="76"/>
      <c r="F357" s="76"/>
      <c r="G357" s="75"/>
      <c r="H357" s="75"/>
      <c r="I357" s="74"/>
      <c r="J357" s="75"/>
      <c r="K357" s="75"/>
      <c r="L357" s="75"/>
    </row>
    <row r="358" spans="2:12">
      <c r="B358" s="74"/>
      <c r="C358" s="75"/>
      <c r="D358" s="74"/>
      <c r="E358" s="76"/>
      <c r="F358" s="76"/>
      <c r="G358" s="75"/>
      <c r="H358" s="75"/>
      <c r="I358" s="74"/>
      <c r="J358" s="75"/>
      <c r="K358" s="75"/>
      <c r="L358" s="75"/>
    </row>
    <row r="359" spans="2:12">
      <c r="B359" s="74"/>
      <c r="C359" s="75"/>
      <c r="D359" s="74"/>
      <c r="E359" s="76"/>
      <c r="F359" s="76"/>
      <c r="G359" s="75"/>
      <c r="H359" s="75"/>
      <c r="I359" s="74"/>
      <c r="J359" s="75"/>
      <c r="K359" s="75"/>
      <c r="L359" s="75"/>
    </row>
    <row r="360" spans="2:12">
      <c r="B360" s="74"/>
      <c r="C360" s="75"/>
      <c r="D360" s="74"/>
      <c r="E360" s="76"/>
      <c r="F360" s="76"/>
      <c r="G360" s="75"/>
      <c r="H360" s="75"/>
      <c r="I360" s="74"/>
      <c r="J360" s="75"/>
      <c r="K360" s="75"/>
      <c r="L360" s="75"/>
    </row>
    <row r="361" spans="2:12">
      <c r="B361" s="74"/>
      <c r="C361" s="75"/>
      <c r="D361" s="74"/>
      <c r="E361" s="76"/>
      <c r="F361" s="76"/>
      <c r="G361" s="75"/>
      <c r="H361" s="75"/>
      <c r="I361" s="74"/>
      <c r="J361" s="75"/>
      <c r="K361" s="75"/>
      <c r="L361" s="75"/>
    </row>
    <row r="362" spans="2:12">
      <c r="B362" s="74"/>
      <c r="C362" s="75"/>
      <c r="D362" s="74"/>
      <c r="E362" s="76"/>
      <c r="F362" s="76"/>
      <c r="G362" s="75"/>
      <c r="H362" s="75"/>
      <c r="I362" s="74"/>
      <c r="J362" s="75"/>
      <c r="K362" s="75"/>
      <c r="L362" s="75"/>
    </row>
    <row r="363" spans="2:12">
      <c r="B363" s="74"/>
      <c r="C363" s="75"/>
      <c r="D363" s="74"/>
      <c r="E363" s="76"/>
      <c r="F363" s="76"/>
      <c r="G363" s="75"/>
      <c r="H363" s="75"/>
      <c r="I363" s="74"/>
      <c r="J363" s="75"/>
      <c r="K363" s="75"/>
      <c r="L363" s="75"/>
    </row>
    <row r="364" spans="2:12">
      <c r="B364" s="74"/>
      <c r="C364" s="75"/>
      <c r="D364" s="74"/>
      <c r="E364" s="76"/>
      <c r="F364" s="76"/>
      <c r="G364" s="75"/>
      <c r="H364" s="75"/>
      <c r="I364" s="74"/>
      <c r="J364" s="75"/>
      <c r="K364" s="75"/>
      <c r="L364" s="75"/>
    </row>
    <row r="365" spans="2:12">
      <c r="B365" s="74"/>
      <c r="C365" s="75"/>
      <c r="D365" s="74"/>
      <c r="E365" s="76"/>
      <c r="F365" s="76"/>
      <c r="G365" s="75"/>
      <c r="H365" s="75"/>
      <c r="I365" s="74"/>
      <c r="J365" s="75"/>
      <c r="K365" s="75"/>
      <c r="L365" s="75"/>
    </row>
    <row r="366" spans="2:12">
      <c r="B366" s="74"/>
      <c r="C366" s="75"/>
      <c r="D366" s="74"/>
      <c r="E366" s="76"/>
      <c r="F366" s="76"/>
      <c r="G366" s="75"/>
      <c r="H366" s="75"/>
      <c r="I366" s="74"/>
      <c r="J366" s="75"/>
      <c r="K366" s="75"/>
      <c r="L366" s="75"/>
    </row>
    <row r="367" spans="2:12">
      <c r="B367" s="74"/>
      <c r="C367" s="75"/>
      <c r="D367" s="74"/>
      <c r="E367" s="76"/>
      <c r="F367" s="76"/>
      <c r="G367" s="75"/>
      <c r="H367" s="75"/>
      <c r="I367" s="74"/>
      <c r="J367" s="75"/>
      <c r="K367" s="75"/>
      <c r="L367" s="75"/>
    </row>
    <row r="368" spans="2:12">
      <c r="B368" s="74"/>
      <c r="C368" s="75"/>
      <c r="D368" s="74"/>
      <c r="E368" s="76"/>
      <c r="F368" s="76"/>
      <c r="G368" s="75"/>
      <c r="H368" s="75"/>
      <c r="I368" s="74"/>
      <c r="J368" s="75"/>
      <c r="K368" s="75"/>
      <c r="L368" s="75"/>
    </row>
    <row r="369" spans="2:12">
      <c r="B369" s="74"/>
      <c r="C369" s="75"/>
      <c r="D369" s="74"/>
      <c r="E369" s="76"/>
      <c r="F369" s="76"/>
      <c r="G369" s="75"/>
      <c r="H369" s="75"/>
      <c r="I369" s="74"/>
      <c r="J369" s="75"/>
      <c r="K369" s="75"/>
      <c r="L369" s="75"/>
    </row>
    <row r="370" spans="2:12">
      <c r="B370" s="74"/>
      <c r="C370" s="75"/>
      <c r="D370" s="74"/>
      <c r="E370" s="76"/>
      <c r="F370" s="76"/>
      <c r="G370" s="75"/>
      <c r="H370" s="75"/>
      <c r="I370" s="74"/>
      <c r="J370" s="75"/>
      <c r="K370" s="75"/>
      <c r="L370" s="75"/>
    </row>
    <row r="371" spans="2:12">
      <c r="B371" s="74"/>
      <c r="C371" s="75"/>
      <c r="D371" s="74"/>
      <c r="E371" s="76"/>
      <c r="F371" s="76"/>
      <c r="G371" s="75"/>
      <c r="H371" s="75"/>
      <c r="I371" s="74"/>
      <c r="J371" s="75"/>
      <c r="K371" s="75"/>
      <c r="L371" s="75"/>
    </row>
    <row r="372" spans="2:12">
      <c r="B372" s="74"/>
      <c r="C372" s="75"/>
      <c r="D372" s="74"/>
      <c r="E372" s="76"/>
      <c r="F372" s="76"/>
      <c r="G372" s="75"/>
      <c r="H372" s="75"/>
      <c r="I372" s="74"/>
      <c r="J372" s="75"/>
      <c r="K372" s="75"/>
      <c r="L372" s="75"/>
    </row>
    <row r="373" spans="2:12">
      <c r="B373" s="74"/>
      <c r="C373" s="75"/>
      <c r="D373" s="74"/>
      <c r="E373" s="76"/>
      <c r="F373" s="76"/>
      <c r="G373" s="75"/>
      <c r="H373" s="75"/>
      <c r="I373" s="74"/>
      <c r="J373" s="75"/>
      <c r="K373" s="75"/>
      <c r="L373" s="75"/>
    </row>
    <row r="374" spans="2:12">
      <c r="B374" s="74"/>
      <c r="C374" s="75"/>
      <c r="D374" s="74"/>
      <c r="E374" s="76"/>
      <c r="F374" s="76"/>
      <c r="G374" s="75"/>
      <c r="H374" s="75"/>
      <c r="I374" s="74"/>
      <c r="J374" s="75"/>
      <c r="K374" s="75"/>
      <c r="L374" s="75"/>
    </row>
    <row r="375" spans="2:12">
      <c r="B375" s="74"/>
      <c r="C375" s="75"/>
      <c r="D375" s="74"/>
      <c r="E375" s="76"/>
      <c r="F375" s="76"/>
      <c r="G375" s="75"/>
      <c r="H375" s="75"/>
      <c r="I375" s="74"/>
      <c r="J375" s="75"/>
      <c r="K375" s="75"/>
      <c r="L375" s="75"/>
    </row>
    <row r="376" spans="2:12">
      <c r="B376" s="74"/>
      <c r="C376" s="75"/>
      <c r="D376" s="74"/>
      <c r="E376" s="76"/>
      <c r="F376" s="76"/>
      <c r="G376" s="75"/>
      <c r="H376" s="75"/>
      <c r="I376" s="74"/>
      <c r="J376" s="75"/>
      <c r="K376" s="75"/>
      <c r="L376" s="75"/>
    </row>
    <row r="377" spans="2:12">
      <c r="B377" s="74"/>
      <c r="C377" s="75"/>
      <c r="D377" s="74"/>
      <c r="E377" s="76"/>
      <c r="F377" s="76"/>
      <c r="G377" s="75"/>
      <c r="H377" s="75"/>
      <c r="I377" s="74"/>
      <c r="J377" s="75"/>
      <c r="K377" s="75"/>
      <c r="L377" s="75"/>
    </row>
    <row r="378" spans="2:12">
      <c r="B378" s="74"/>
      <c r="C378" s="75"/>
      <c r="D378" s="74"/>
      <c r="E378" s="76"/>
      <c r="F378" s="76"/>
      <c r="G378" s="75"/>
      <c r="H378" s="75"/>
      <c r="I378" s="74"/>
      <c r="J378" s="75"/>
      <c r="K378" s="75"/>
      <c r="L378" s="75"/>
    </row>
    <row r="379" spans="2:12">
      <c r="B379" s="74"/>
      <c r="C379" s="75"/>
      <c r="D379" s="74"/>
      <c r="E379" s="76"/>
      <c r="F379" s="76"/>
      <c r="G379" s="75"/>
      <c r="H379" s="75"/>
      <c r="I379" s="74"/>
      <c r="J379" s="75"/>
      <c r="K379" s="75"/>
      <c r="L379" s="75"/>
    </row>
    <row r="380" spans="2:12">
      <c r="B380" s="74"/>
      <c r="C380" s="75"/>
      <c r="D380" s="74"/>
      <c r="E380" s="76"/>
      <c r="F380" s="76"/>
      <c r="G380" s="75"/>
      <c r="H380" s="75"/>
      <c r="I380" s="74"/>
      <c r="J380" s="75"/>
      <c r="K380" s="75"/>
      <c r="L380" s="75"/>
    </row>
    <row r="381" spans="2:12">
      <c r="B381" s="74"/>
      <c r="C381" s="75"/>
      <c r="D381" s="74"/>
      <c r="E381" s="76"/>
      <c r="F381" s="76"/>
      <c r="G381" s="75"/>
      <c r="H381" s="75"/>
      <c r="I381" s="74"/>
      <c r="J381" s="75"/>
      <c r="K381" s="75"/>
      <c r="L381" s="75"/>
    </row>
    <row r="382" spans="2:12">
      <c r="B382" s="74"/>
      <c r="C382" s="75"/>
      <c r="D382" s="74"/>
      <c r="E382" s="76"/>
      <c r="F382" s="76"/>
      <c r="G382" s="75"/>
      <c r="H382" s="75"/>
      <c r="I382" s="74"/>
      <c r="J382" s="75"/>
      <c r="K382" s="75"/>
      <c r="L382" s="75"/>
    </row>
    <row r="383" spans="2:12">
      <c r="B383" s="74"/>
      <c r="C383" s="75"/>
      <c r="D383" s="74"/>
      <c r="E383" s="76"/>
      <c r="F383" s="76"/>
      <c r="G383" s="75"/>
      <c r="H383" s="75"/>
      <c r="I383" s="74"/>
      <c r="J383" s="75"/>
      <c r="K383" s="75"/>
      <c r="L383" s="75"/>
    </row>
    <row r="384" spans="2:12">
      <c r="B384" s="74"/>
      <c r="C384" s="75"/>
      <c r="D384" s="74"/>
      <c r="E384" s="76"/>
      <c r="F384" s="76"/>
      <c r="G384" s="75"/>
      <c r="H384" s="75"/>
      <c r="I384" s="74"/>
      <c r="J384" s="75"/>
      <c r="K384" s="75"/>
      <c r="L384" s="75"/>
    </row>
    <row r="385" spans="2:12">
      <c r="B385" s="74"/>
      <c r="C385" s="75"/>
      <c r="D385" s="74"/>
      <c r="E385" s="76"/>
      <c r="F385" s="76"/>
      <c r="G385" s="75"/>
      <c r="H385" s="75"/>
      <c r="I385" s="74"/>
      <c r="J385" s="75"/>
      <c r="K385" s="75"/>
      <c r="L385" s="75"/>
    </row>
    <row r="386" spans="2:12">
      <c r="B386" s="74"/>
      <c r="C386" s="75"/>
      <c r="D386" s="74"/>
      <c r="E386" s="76"/>
      <c r="F386" s="76"/>
      <c r="G386" s="75"/>
      <c r="H386" s="75"/>
      <c r="I386" s="74"/>
      <c r="J386" s="75"/>
      <c r="K386" s="75"/>
      <c r="L386" s="75"/>
    </row>
    <row r="387" spans="2:12">
      <c r="B387" s="74"/>
      <c r="C387" s="75"/>
      <c r="D387" s="74"/>
      <c r="E387" s="76"/>
      <c r="F387" s="76"/>
      <c r="G387" s="75"/>
      <c r="H387" s="75"/>
      <c r="I387" s="74"/>
      <c r="J387" s="75"/>
      <c r="K387" s="75"/>
      <c r="L387" s="75"/>
    </row>
    <row r="388" spans="2:12">
      <c r="B388" s="74"/>
      <c r="C388" s="75"/>
      <c r="D388" s="74"/>
      <c r="E388" s="76"/>
      <c r="F388" s="76"/>
      <c r="G388" s="75"/>
      <c r="H388" s="75"/>
      <c r="I388" s="74"/>
      <c r="J388" s="75"/>
      <c r="K388" s="75"/>
      <c r="L388" s="75"/>
    </row>
    <row r="389" spans="2:12">
      <c r="B389" s="74"/>
      <c r="C389" s="75"/>
      <c r="D389" s="74"/>
      <c r="E389" s="76"/>
      <c r="F389" s="76"/>
      <c r="G389" s="75"/>
      <c r="H389" s="75"/>
      <c r="I389" s="74"/>
      <c r="J389" s="75"/>
      <c r="K389" s="75"/>
      <c r="L389" s="75"/>
    </row>
    <row r="390" spans="2:12">
      <c r="B390" s="74"/>
      <c r="C390" s="75"/>
      <c r="D390" s="74"/>
      <c r="E390" s="76"/>
      <c r="F390" s="76"/>
      <c r="G390" s="75"/>
      <c r="H390" s="75"/>
      <c r="I390" s="74"/>
      <c r="J390" s="75"/>
      <c r="K390" s="75"/>
      <c r="L390" s="75"/>
    </row>
    <row r="391" spans="2:12">
      <c r="B391" s="74"/>
      <c r="C391" s="75"/>
      <c r="D391" s="74"/>
      <c r="E391" s="76"/>
      <c r="F391" s="76"/>
      <c r="G391" s="75"/>
      <c r="H391" s="75"/>
      <c r="I391" s="74"/>
      <c r="J391" s="75"/>
      <c r="K391" s="75"/>
      <c r="L391" s="75"/>
    </row>
    <row r="392" spans="2:12">
      <c r="B392" s="74"/>
      <c r="C392" s="75"/>
      <c r="D392" s="74"/>
      <c r="E392" s="76"/>
      <c r="F392" s="76"/>
      <c r="G392" s="75"/>
      <c r="H392" s="75"/>
      <c r="I392" s="74"/>
      <c r="J392" s="75"/>
      <c r="K392" s="75"/>
      <c r="L392" s="75"/>
    </row>
    <row r="393" spans="2:12">
      <c r="B393" s="74"/>
      <c r="C393" s="75"/>
      <c r="D393" s="74"/>
      <c r="E393" s="76"/>
      <c r="F393" s="76"/>
      <c r="G393" s="75"/>
      <c r="H393" s="75"/>
      <c r="I393" s="74"/>
      <c r="J393" s="75"/>
      <c r="K393" s="75"/>
      <c r="L393" s="75"/>
    </row>
    <row r="394" spans="2:12">
      <c r="B394" s="74"/>
      <c r="C394" s="75"/>
      <c r="D394" s="74"/>
      <c r="E394" s="76"/>
      <c r="F394" s="76"/>
      <c r="G394" s="75"/>
      <c r="H394" s="75"/>
      <c r="I394" s="74"/>
      <c r="J394" s="75"/>
      <c r="K394" s="75"/>
      <c r="L394" s="75"/>
    </row>
    <row r="395" spans="2:12">
      <c r="B395" s="74"/>
      <c r="C395" s="75"/>
      <c r="D395" s="74"/>
      <c r="E395" s="76"/>
      <c r="F395" s="76"/>
      <c r="G395" s="75"/>
      <c r="H395" s="75"/>
      <c r="I395" s="74"/>
      <c r="J395" s="75"/>
      <c r="K395" s="75"/>
      <c r="L395" s="75"/>
    </row>
    <row r="396" spans="2:12">
      <c r="B396" s="74"/>
      <c r="C396" s="75"/>
      <c r="D396" s="74"/>
      <c r="E396" s="76"/>
      <c r="F396" s="76"/>
      <c r="G396" s="75"/>
      <c r="H396" s="75"/>
      <c r="I396" s="74"/>
      <c r="J396" s="75"/>
      <c r="K396" s="75"/>
      <c r="L396" s="75"/>
    </row>
    <row r="397" spans="2:12">
      <c r="B397" s="74"/>
      <c r="C397" s="75"/>
      <c r="D397" s="74"/>
      <c r="E397" s="76"/>
      <c r="F397" s="76"/>
      <c r="G397" s="75"/>
      <c r="H397" s="75"/>
      <c r="I397" s="74"/>
      <c r="J397" s="75"/>
      <c r="K397" s="75"/>
      <c r="L397" s="75"/>
    </row>
    <row r="398" spans="2:12">
      <c r="B398" s="74"/>
      <c r="C398" s="75"/>
      <c r="D398" s="74"/>
      <c r="E398" s="76"/>
      <c r="F398" s="76"/>
      <c r="G398" s="75"/>
      <c r="H398" s="75"/>
      <c r="I398" s="74"/>
      <c r="J398" s="75"/>
      <c r="K398" s="75"/>
      <c r="L398" s="75"/>
    </row>
    <row r="399" spans="2:12">
      <c r="B399" s="74"/>
      <c r="C399" s="75"/>
      <c r="D399" s="74"/>
      <c r="E399" s="76"/>
      <c r="F399" s="76"/>
      <c r="G399" s="75"/>
      <c r="H399" s="75"/>
      <c r="I399" s="74"/>
      <c r="J399" s="75"/>
      <c r="K399" s="75"/>
      <c r="L399" s="75"/>
    </row>
    <row r="400" spans="2:12">
      <c r="B400" s="74"/>
      <c r="C400" s="75"/>
      <c r="D400" s="74"/>
      <c r="E400" s="76"/>
      <c r="F400" s="76"/>
      <c r="G400" s="75"/>
      <c r="H400" s="75"/>
      <c r="I400" s="74"/>
      <c r="J400" s="75"/>
      <c r="K400" s="75"/>
      <c r="L400" s="75"/>
    </row>
    <row r="401" spans="2:12">
      <c r="B401" s="74"/>
      <c r="C401" s="75"/>
      <c r="D401" s="74"/>
      <c r="E401" s="76"/>
      <c r="F401" s="76"/>
      <c r="G401" s="75"/>
      <c r="H401" s="75"/>
      <c r="I401" s="74"/>
      <c r="J401" s="75"/>
      <c r="K401" s="75"/>
      <c r="L401" s="75"/>
    </row>
    <row r="402" spans="2:12">
      <c r="B402" s="74"/>
      <c r="C402" s="75"/>
      <c r="D402" s="74"/>
      <c r="E402" s="76"/>
      <c r="F402" s="76"/>
      <c r="G402" s="75"/>
      <c r="H402" s="75"/>
      <c r="I402" s="74"/>
      <c r="J402" s="75"/>
      <c r="K402" s="75"/>
      <c r="L402" s="75"/>
    </row>
    <row r="403" spans="2:12">
      <c r="B403" s="74"/>
      <c r="C403" s="75"/>
      <c r="D403" s="74"/>
      <c r="E403" s="76"/>
      <c r="F403" s="76"/>
      <c r="G403" s="75"/>
      <c r="H403" s="75"/>
      <c r="I403" s="74"/>
      <c r="J403" s="75"/>
      <c r="K403" s="75"/>
      <c r="L403" s="75"/>
    </row>
    <row r="404" spans="2:12">
      <c r="B404" s="74"/>
      <c r="C404" s="75"/>
      <c r="D404" s="74"/>
      <c r="E404" s="76"/>
      <c r="F404" s="76"/>
      <c r="G404" s="75"/>
      <c r="H404" s="75"/>
      <c r="I404" s="74"/>
      <c r="J404" s="75"/>
      <c r="K404" s="75"/>
      <c r="L404" s="75"/>
    </row>
    <row r="405" spans="2:12">
      <c r="B405" s="74"/>
      <c r="C405" s="75"/>
      <c r="D405" s="74"/>
      <c r="E405" s="76"/>
      <c r="F405" s="76"/>
      <c r="G405" s="75"/>
      <c r="H405" s="75"/>
      <c r="I405" s="74"/>
      <c r="J405" s="75"/>
      <c r="K405" s="75"/>
      <c r="L405" s="75"/>
    </row>
    <row r="406" spans="2:12">
      <c r="B406" s="74"/>
      <c r="C406" s="75"/>
      <c r="D406" s="74"/>
      <c r="E406" s="76"/>
      <c r="F406" s="76"/>
      <c r="G406" s="75"/>
      <c r="H406" s="75"/>
      <c r="I406" s="74"/>
      <c r="J406" s="75"/>
      <c r="K406" s="75"/>
      <c r="L406" s="75"/>
    </row>
    <row r="407" spans="2:12">
      <c r="B407" s="74"/>
      <c r="C407" s="75"/>
      <c r="D407" s="74"/>
      <c r="E407" s="76"/>
      <c r="F407" s="76"/>
      <c r="G407" s="75"/>
      <c r="H407" s="75"/>
      <c r="I407" s="74"/>
      <c r="J407" s="75"/>
      <c r="K407" s="75"/>
      <c r="L407" s="75"/>
    </row>
    <row r="408" spans="2:12">
      <c r="B408" s="74"/>
      <c r="C408" s="75"/>
      <c r="D408" s="74"/>
      <c r="E408" s="76"/>
      <c r="F408" s="76"/>
      <c r="G408" s="75"/>
      <c r="H408" s="75"/>
      <c r="I408" s="74"/>
      <c r="J408" s="75"/>
      <c r="K408" s="75"/>
      <c r="L408" s="75"/>
    </row>
    <row r="409" spans="2:12">
      <c r="B409" s="74"/>
      <c r="C409" s="75"/>
      <c r="D409" s="74"/>
      <c r="E409" s="76"/>
      <c r="F409" s="76"/>
      <c r="G409" s="75"/>
      <c r="H409" s="75"/>
      <c r="I409" s="74"/>
      <c r="J409" s="75"/>
      <c r="K409" s="75"/>
      <c r="L409" s="75"/>
    </row>
    <row r="410" spans="2:12">
      <c r="B410" s="74"/>
      <c r="C410" s="75"/>
      <c r="D410" s="74"/>
      <c r="E410" s="76"/>
      <c r="F410" s="76"/>
      <c r="G410" s="75"/>
      <c r="H410" s="75"/>
      <c r="I410" s="74"/>
      <c r="J410" s="75"/>
      <c r="K410" s="75"/>
      <c r="L410" s="75"/>
    </row>
    <row r="411" spans="2:12">
      <c r="B411" s="74"/>
      <c r="C411" s="75"/>
      <c r="D411" s="74"/>
      <c r="E411" s="76"/>
      <c r="F411" s="76"/>
      <c r="G411" s="75"/>
      <c r="H411" s="75"/>
      <c r="I411" s="74"/>
      <c r="J411" s="75"/>
      <c r="K411" s="75"/>
      <c r="L411" s="75"/>
    </row>
    <row r="412" spans="2:12">
      <c r="B412" s="74"/>
      <c r="C412" s="75"/>
      <c r="D412" s="74"/>
      <c r="E412" s="76"/>
      <c r="F412" s="76"/>
      <c r="G412" s="75"/>
      <c r="H412" s="75"/>
      <c r="I412" s="74"/>
      <c r="J412" s="75"/>
      <c r="K412" s="75"/>
      <c r="L412" s="75"/>
    </row>
    <row r="413" spans="2:12">
      <c r="B413" s="74"/>
      <c r="C413" s="75"/>
      <c r="D413" s="74"/>
      <c r="E413" s="76"/>
      <c r="F413" s="76"/>
      <c r="G413" s="75"/>
      <c r="H413" s="75"/>
      <c r="I413" s="74"/>
      <c r="J413" s="75"/>
      <c r="K413" s="75"/>
      <c r="L413" s="75"/>
    </row>
    <row r="414" spans="2:12">
      <c r="B414" s="74"/>
      <c r="C414" s="75"/>
      <c r="D414" s="74"/>
      <c r="E414" s="76"/>
      <c r="F414" s="76"/>
      <c r="G414" s="75"/>
      <c r="H414" s="75"/>
      <c r="I414" s="74"/>
      <c r="J414" s="75"/>
      <c r="K414" s="75"/>
      <c r="L414" s="75"/>
    </row>
    <row r="415" spans="2:12">
      <c r="B415" s="74"/>
      <c r="C415" s="75"/>
      <c r="D415" s="74"/>
      <c r="E415" s="76"/>
      <c r="F415" s="76"/>
      <c r="G415" s="75"/>
      <c r="H415" s="75"/>
      <c r="I415" s="74"/>
      <c r="J415" s="75"/>
      <c r="K415" s="75"/>
      <c r="L415" s="75"/>
    </row>
    <row r="416" spans="2:12">
      <c r="B416" s="74"/>
      <c r="C416" s="75"/>
      <c r="D416" s="74"/>
      <c r="E416" s="76"/>
      <c r="F416" s="76"/>
      <c r="G416" s="75"/>
      <c r="H416" s="75"/>
      <c r="I416" s="74"/>
      <c r="J416" s="75"/>
      <c r="K416" s="75"/>
      <c r="L416" s="75"/>
    </row>
    <row r="417" spans="2:12">
      <c r="B417" s="74"/>
      <c r="C417" s="75"/>
      <c r="D417" s="74"/>
      <c r="E417" s="76"/>
      <c r="F417" s="76"/>
      <c r="G417" s="75"/>
      <c r="H417" s="75"/>
      <c r="I417" s="74"/>
      <c r="J417" s="75"/>
      <c r="K417" s="75"/>
      <c r="L417" s="75"/>
    </row>
    <row r="418" spans="2:12">
      <c r="B418" s="74"/>
      <c r="C418" s="75"/>
      <c r="D418" s="74"/>
      <c r="E418" s="76"/>
      <c r="F418" s="76"/>
      <c r="G418" s="75"/>
      <c r="H418" s="75"/>
      <c r="I418" s="74"/>
      <c r="J418" s="75"/>
      <c r="K418" s="75"/>
      <c r="L418" s="75"/>
    </row>
    <row r="419" spans="2:12">
      <c r="B419" s="74"/>
      <c r="C419" s="75"/>
      <c r="D419" s="74"/>
      <c r="E419" s="76"/>
      <c r="F419" s="76"/>
      <c r="G419" s="75"/>
      <c r="H419" s="75"/>
      <c r="I419" s="74"/>
      <c r="J419" s="75"/>
      <c r="K419" s="75"/>
      <c r="L419" s="75"/>
    </row>
    <row r="420" spans="2:12">
      <c r="B420" s="74"/>
      <c r="C420" s="75"/>
      <c r="D420" s="74"/>
      <c r="E420" s="76"/>
      <c r="F420" s="76"/>
      <c r="G420" s="75"/>
      <c r="H420" s="75"/>
      <c r="I420" s="74"/>
      <c r="J420" s="75"/>
      <c r="K420" s="75"/>
      <c r="L420" s="75"/>
    </row>
    <row r="421" spans="2:12">
      <c r="B421" s="74"/>
      <c r="C421" s="75"/>
      <c r="D421" s="74"/>
      <c r="E421" s="76"/>
      <c r="F421" s="76"/>
      <c r="G421" s="75"/>
      <c r="H421" s="75"/>
      <c r="I421" s="74"/>
      <c r="J421" s="75"/>
      <c r="K421" s="75"/>
      <c r="L421" s="75"/>
    </row>
    <row r="422" spans="2:12">
      <c r="B422" s="74"/>
      <c r="C422" s="75"/>
      <c r="D422" s="74"/>
      <c r="E422" s="76"/>
      <c r="F422" s="76"/>
      <c r="G422" s="75"/>
      <c r="H422" s="75"/>
      <c r="I422" s="74"/>
      <c r="J422" s="75"/>
      <c r="K422" s="75"/>
      <c r="L422" s="75"/>
    </row>
    <row r="423" spans="2:12">
      <c r="B423" s="74"/>
      <c r="C423" s="75"/>
      <c r="D423" s="74"/>
      <c r="E423" s="76"/>
      <c r="F423" s="76"/>
      <c r="G423" s="75"/>
      <c r="H423" s="75"/>
      <c r="I423" s="74"/>
      <c r="J423" s="75"/>
      <c r="K423" s="75"/>
      <c r="L423" s="75"/>
    </row>
    <row r="424" spans="2:12">
      <c r="B424" s="74"/>
      <c r="C424" s="75"/>
      <c r="D424" s="74"/>
      <c r="E424" s="76"/>
      <c r="F424" s="76"/>
      <c r="G424" s="75"/>
      <c r="H424" s="75"/>
      <c r="I424" s="74"/>
      <c r="J424" s="75"/>
      <c r="K424" s="75"/>
      <c r="L424" s="75"/>
    </row>
    <row r="425" spans="2:12">
      <c r="B425" s="74"/>
      <c r="C425" s="75"/>
      <c r="D425" s="74"/>
      <c r="E425" s="76"/>
      <c r="F425" s="76"/>
      <c r="G425" s="75"/>
      <c r="H425" s="75"/>
      <c r="I425" s="74"/>
      <c r="J425" s="75"/>
      <c r="K425" s="75"/>
      <c r="L425" s="75"/>
    </row>
    <row r="426" spans="2:12">
      <c r="B426" s="74"/>
      <c r="C426" s="75"/>
      <c r="D426" s="74"/>
      <c r="E426" s="76"/>
      <c r="F426" s="76"/>
      <c r="G426" s="75"/>
      <c r="H426" s="75"/>
      <c r="I426" s="74"/>
      <c r="J426" s="75"/>
      <c r="K426" s="75"/>
      <c r="L426" s="75"/>
    </row>
    <row r="427" spans="2:12">
      <c r="B427" s="74"/>
      <c r="C427" s="75"/>
      <c r="D427" s="74"/>
      <c r="E427" s="76"/>
      <c r="F427" s="76"/>
      <c r="G427" s="75"/>
      <c r="H427" s="75"/>
      <c r="I427" s="74"/>
      <c r="J427" s="75"/>
      <c r="K427" s="75"/>
      <c r="L427" s="75"/>
    </row>
    <row r="428" spans="2:12">
      <c r="B428" s="74"/>
      <c r="C428" s="75"/>
      <c r="D428" s="74"/>
      <c r="E428" s="76"/>
      <c r="F428" s="76"/>
      <c r="G428" s="75"/>
      <c r="H428" s="75"/>
      <c r="I428" s="74"/>
      <c r="J428" s="75"/>
      <c r="K428" s="75"/>
      <c r="L428" s="75"/>
    </row>
    <row r="429" spans="2:12">
      <c r="B429" s="74"/>
      <c r="C429" s="75"/>
      <c r="D429" s="74"/>
      <c r="E429" s="76"/>
      <c r="F429" s="76"/>
      <c r="G429" s="75"/>
      <c r="H429" s="75"/>
      <c r="I429" s="74"/>
      <c r="J429" s="75"/>
      <c r="K429" s="75"/>
      <c r="L429" s="75"/>
    </row>
    <row r="430" spans="2:12">
      <c r="B430" s="74"/>
      <c r="C430" s="75"/>
      <c r="D430" s="74"/>
      <c r="E430" s="76"/>
      <c r="F430" s="76"/>
      <c r="G430" s="75"/>
      <c r="H430" s="75"/>
      <c r="I430" s="74"/>
      <c r="J430" s="75"/>
      <c r="K430" s="75"/>
      <c r="L430" s="75"/>
    </row>
    <row r="431" spans="2:12">
      <c r="B431" s="74"/>
      <c r="C431" s="75"/>
      <c r="D431" s="74"/>
      <c r="E431" s="76"/>
      <c r="F431" s="76"/>
      <c r="G431" s="75"/>
      <c r="H431" s="75"/>
      <c r="I431" s="74"/>
      <c r="J431" s="75"/>
      <c r="K431" s="75"/>
      <c r="L431" s="75"/>
    </row>
    <row r="432" spans="2:12">
      <c r="B432" s="74"/>
      <c r="C432" s="75"/>
      <c r="D432" s="74"/>
      <c r="E432" s="76"/>
      <c r="F432" s="76"/>
      <c r="G432" s="75"/>
      <c r="H432" s="75"/>
      <c r="I432" s="74"/>
      <c r="J432" s="75"/>
      <c r="K432" s="75"/>
      <c r="L432" s="75"/>
    </row>
    <row r="433" spans="2:12">
      <c r="B433" s="74"/>
      <c r="C433" s="75"/>
      <c r="D433" s="74"/>
      <c r="E433" s="76"/>
      <c r="F433" s="76"/>
      <c r="G433" s="75"/>
      <c r="H433" s="75"/>
      <c r="I433" s="74"/>
      <c r="J433" s="75"/>
      <c r="K433" s="75"/>
      <c r="L433" s="75"/>
    </row>
    <row r="434" spans="2:12">
      <c r="B434" s="74"/>
      <c r="C434" s="75"/>
      <c r="D434" s="74"/>
      <c r="E434" s="76"/>
      <c r="F434" s="76"/>
      <c r="G434" s="75"/>
      <c r="H434" s="75"/>
      <c r="I434" s="74"/>
      <c r="J434" s="75"/>
      <c r="K434" s="75"/>
      <c r="L434" s="75"/>
    </row>
    <row r="435" spans="2:12">
      <c r="B435" s="74"/>
      <c r="C435" s="75"/>
      <c r="D435" s="74"/>
      <c r="E435" s="76"/>
      <c r="F435" s="76"/>
      <c r="G435" s="75"/>
      <c r="H435" s="75"/>
      <c r="I435" s="74"/>
      <c r="J435" s="75"/>
      <c r="K435" s="75"/>
      <c r="L435" s="75"/>
    </row>
    <row r="436" spans="2:12">
      <c r="B436" s="74"/>
      <c r="C436" s="75"/>
      <c r="D436" s="74"/>
      <c r="E436" s="76"/>
      <c r="F436" s="76"/>
      <c r="G436" s="75"/>
      <c r="H436" s="75"/>
      <c r="I436" s="74"/>
      <c r="J436" s="75"/>
      <c r="K436" s="75"/>
      <c r="L436" s="75"/>
    </row>
    <row r="437" spans="2:12">
      <c r="B437" s="74"/>
      <c r="C437" s="75"/>
      <c r="D437" s="74"/>
      <c r="E437" s="76"/>
      <c r="F437" s="76"/>
      <c r="G437" s="75"/>
      <c r="H437" s="75"/>
      <c r="I437" s="74"/>
      <c r="J437" s="75"/>
      <c r="K437" s="75"/>
      <c r="L437" s="75"/>
    </row>
    <row r="438" spans="2:12">
      <c r="B438" s="74"/>
      <c r="C438" s="75"/>
      <c r="D438" s="74"/>
      <c r="E438" s="76"/>
      <c r="F438" s="76"/>
      <c r="G438" s="75"/>
      <c r="H438" s="75"/>
      <c r="I438" s="74"/>
      <c r="J438" s="75"/>
      <c r="K438" s="75"/>
      <c r="L438" s="75"/>
    </row>
    <row r="439" spans="2:12">
      <c r="B439" s="74"/>
      <c r="C439" s="75"/>
      <c r="D439" s="74"/>
      <c r="E439" s="76"/>
      <c r="F439" s="76"/>
      <c r="G439" s="75"/>
      <c r="H439" s="75"/>
      <c r="I439" s="74"/>
      <c r="J439" s="75"/>
      <c r="K439" s="75"/>
      <c r="L439" s="75"/>
    </row>
    <row r="440" spans="2:12">
      <c r="B440" s="74"/>
      <c r="C440" s="75"/>
      <c r="D440" s="74"/>
      <c r="E440" s="76"/>
      <c r="F440" s="76"/>
      <c r="G440" s="75"/>
      <c r="H440" s="75"/>
      <c r="I440" s="74"/>
      <c r="J440" s="75"/>
      <c r="K440" s="75"/>
      <c r="L440" s="75"/>
    </row>
    <row r="441" spans="2:12">
      <c r="B441" s="74"/>
      <c r="C441" s="75"/>
      <c r="D441" s="74"/>
      <c r="E441" s="76"/>
      <c r="F441" s="76"/>
      <c r="G441" s="75"/>
      <c r="H441" s="75"/>
      <c r="I441" s="74"/>
      <c r="J441" s="75"/>
      <c r="K441" s="75"/>
      <c r="L441" s="75"/>
    </row>
    <row r="442" spans="2:12">
      <c r="B442" s="74"/>
      <c r="C442" s="75"/>
      <c r="D442" s="74"/>
      <c r="E442" s="76"/>
      <c r="F442" s="76"/>
      <c r="G442" s="75"/>
      <c r="H442" s="75"/>
      <c r="I442" s="74"/>
      <c r="J442" s="75"/>
      <c r="K442" s="75"/>
      <c r="L442" s="75"/>
    </row>
    <row r="443" spans="2:12">
      <c r="B443" s="74"/>
      <c r="C443" s="75"/>
      <c r="D443" s="74"/>
      <c r="E443" s="76"/>
      <c r="F443" s="76"/>
      <c r="G443" s="75"/>
      <c r="H443" s="75"/>
      <c r="I443" s="74"/>
      <c r="J443" s="75"/>
      <c r="K443" s="75"/>
      <c r="L443" s="75"/>
    </row>
    <row r="444" spans="2:12">
      <c r="B444" s="74"/>
      <c r="C444" s="75"/>
      <c r="D444" s="74"/>
      <c r="E444" s="76"/>
      <c r="F444" s="76"/>
      <c r="G444" s="75"/>
      <c r="H444" s="75"/>
      <c r="I444" s="74"/>
      <c r="J444" s="75"/>
      <c r="K444" s="75"/>
      <c r="L444" s="75"/>
    </row>
    <row r="445" spans="2:12">
      <c r="B445" s="74"/>
      <c r="C445" s="75"/>
      <c r="D445" s="74"/>
      <c r="E445" s="76"/>
      <c r="F445" s="76"/>
      <c r="G445" s="75"/>
      <c r="H445" s="75"/>
      <c r="I445" s="74"/>
      <c r="J445" s="75"/>
      <c r="K445" s="75"/>
      <c r="L445" s="75"/>
    </row>
    <row r="446" spans="2:12">
      <c r="B446" s="74"/>
      <c r="C446" s="75"/>
      <c r="D446" s="74"/>
      <c r="E446" s="76"/>
      <c r="F446" s="76"/>
      <c r="G446" s="75"/>
      <c r="H446" s="75"/>
      <c r="I446" s="74"/>
      <c r="J446" s="75"/>
      <c r="K446" s="75"/>
      <c r="L446" s="75"/>
    </row>
    <row r="447" spans="2:12">
      <c r="B447" s="74"/>
      <c r="C447" s="75"/>
      <c r="D447" s="74"/>
      <c r="E447" s="76"/>
      <c r="F447" s="76"/>
      <c r="G447" s="75"/>
      <c r="H447" s="75"/>
      <c r="I447" s="74"/>
      <c r="J447" s="75"/>
      <c r="K447" s="75"/>
      <c r="L447" s="75"/>
    </row>
    <row r="448" spans="2:12">
      <c r="B448" s="74"/>
      <c r="C448" s="75"/>
      <c r="D448" s="74"/>
      <c r="E448" s="76"/>
      <c r="F448" s="76"/>
      <c r="G448" s="75"/>
      <c r="H448" s="75"/>
      <c r="I448" s="74"/>
      <c r="J448" s="75"/>
      <c r="K448" s="75"/>
      <c r="L448" s="75"/>
    </row>
    <row r="449" spans="2:12">
      <c r="B449" s="74"/>
      <c r="C449" s="75"/>
      <c r="D449" s="74"/>
      <c r="E449" s="76"/>
      <c r="F449" s="76"/>
      <c r="G449" s="75"/>
      <c r="H449" s="75"/>
      <c r="I449" s="74"/>
      <c r="J449" s="75"/>
      <c r="K449" s="75"/>
      <c r="L449" s="75"/>
    </row>
    <row r="450" spans="2:12">
      <c r="B450" s="74"/>
      <c r="C450" s="75"/>
      <c r="D450" s="74"/>
      <c r="E450" s="76"/>
      <c r="F450" s="76"/>
      <c r="G450" s="75"/>
      <c r="H450" s="75"/>
      <c r="I450" s="74"/>
      <c r="J450" s="75"/>
      <c r="K450" s="75"/>
      <c r="L450" s="75"/>
    </row>
    <row r="451" spans="2:12">
      <c r="B451" s="74"/>
      <c r="C451" s="75"/>
      <c r="D451" s="74"/>
      <c r="E451" s="76"/>
      <c r="F451" s="76"/>
      <c r="G451" s="75"/>
      <c r="H451" s="75"/>
      <c r="I451" s="74"/>
      <c r="J451" s="75"/>
      <c r="K451" s="75"/>
      <c r="L451" s="75"/>
    </row>
    <row r="452" spans="2:12">
      <c r="B452" s="74"/>
      <c r="C452" s="75"/>
      <c r="D452" s="74"/>
      <c r="E452" s="76"/>
      <c r="F452" s="76"/>
      <c r="G452" s="75"/>
      <c r="H452" s="75"/>
      <c r="I452" s="74"/>
      <c r="J452" s="75"/>
      <c r="K452" s="75"/>
      <c r="L452" s="75"/>
    </row>
    <row r="453" spans="2:12">
      <c r="B453" s="74"/>
      <c r="C453" s="75"/>
      <c r="D453" s="74"/>
      <c r="E453" s="76"/>
      <c r="F453" s="76"/>
      <c r="G453" s="75"/>
      <c r="H453" s="75"/>
      <c r="I453" s="74"/>
      <c r="J453" s="75"/>
      <c r="K453" s="75"/>
      <c r="L453" s="75"/>
    </row>
    <row r="454" spans="2:12">
      <c r="B454" s="74"/>
      <c r="C454" s="75"/>
      <c r="D454" s="74"/>
      <c r="E454" s="76"/>
      <c r="F454" s="76"/>
      <c r="G454" s="75"/>
      <c r="H454" s="75"/>
      <c r="I454" s="74"/>
      <c r="J454" s="75"/>
      <c r="K454" s="75"/>
      <c r="L454" s="75"/>
    </row>
    <row r="455" spans="2:12">
      <c r="B455" s="74"/>
      <c r="C455" s="75"/>
      <c r="D455" s="74"/>
      <c r="E455" s="76"/>
      <c r="F455" s="76"/>
      <c r="G455" s="75"/>
      <c r="H455" s="75"/>
      <c r="I455" s="74"/>
      <c r="J455" s="75"/>
      <c r="K455" s="75"/>
      <c r="L455" s="75"/>
    </row>
    <row r="456" spans="2:12">
      <c r="B456" s="74"/>
      <c r="C456" s="75"/>
      <c r="D456" s="74"/>
      <c r="E456" s="76"/>
      <c r="F456" s="76"/>
      <c r="G456" s="75"/>
      <c r="H456" s="75"/>
      <c r="I456" s="74"/>
      <c r="J456" s="75"/>
      <c r="K456" s="75"/>
      <c r="L456" s="75"/>
    </row>
    <row r="457" spans="2:12">
      <c r="B457" s="74"/>
      <c r="C457" s="75"/>
      <c r="D457" s="74"/>
      <c r="E457" s="76"/>
      <c r="F457" s="76"/>
      <c r="G457" s="75"/>
      <c r="H457" s="75"/>
      <c r="I457" s="74"/>
      <c r="J457" s="75"/>
      <c r="K457" s="75"/>
      <c r="L457" s="75"/>
    </row>
    <row r="458" spans="2:12">
      <c r="B458" s="74"/>
      <c r="C458" s="75"/>
      <c r="D458" s="74"/>
      <c r="E458" s="76"/>
      <c r="F458" s="76"/>
      <c r="G458" s="75"/>
      <c r="H458" s="75"/>
      <c r="I458" s="74"/>
      <c r="J458" s="75"/>
      <c r="K458" s="75"/>
      <c r="L458" s="75"/>
    </row>
    <row r="459" spans="2:12">
      <c r="B459" s="74"/>
      <c r="C459" s="75"/>
      <c r="D459" s="74"/>
      <c r="E459" s="76"/>
      <c r="F459" s="76"/>
      <c r="G459" s="75"/>
      <c r="H459" s="75"/>
      <c r="I459" s="74"/>
      <c r="J459" s="75"/>
      <c r="K459" s="75"/>
      <c r="L459" s="75"/>
    </row>
    <row r="460" spans="2:12">
      <c r="B460" s="74"/>
      <c r="C460" s="75"/>
      <c r="D460" s="74"/>
      <c r="E460" s="76"/>
      <c r="F460" s="76"/>
      <c r="G460" s="75"/>
      <c r="H460" s="75"/>
      <c r="I460" s="74"/>
      <c r="J460" s="75"/>
      <c r="K460" s="75"/>
      <c r="L460" s="75"/>
    </row>
    <row r="461" spans="2:12">
      <c r="B461" s="74"/>
      <c r="C461" s="75"/>
      <c r="D461" s="74"/>
      <c r="E461" s="76"/>
      <c r="F461" s="76"/>
      <c r="G461" s="75"/>
      <c r="H461" s="75"/>
      <c r="I461" s="74"/>
      <c r="J461" s="75"/>
      <c r="K461" s="75"/>
      <c r="L461" s="75"/>
    </row>
    <row r="462" spans="2:12">
      <c r="B462" s="74"/>
      <c r="C462" s="75"/>
      <c r="D462" s="74"/>
      <c r="E462" s="76"/>
      <c r="F462" s="76"/>
      <c r="G462" s="75"/>
      <c r="H462" s="75"/>
      <c r="I462" s="74"/>
      <c r="J462" s="75"/>
      <c r="K462" s="75"/>
      <c r="L462" s="75"/>
    </row>
    <row r="463" spans="2:12">
      <c r="B463" s="74"/>
      <c r="C463" s="75"/>
      <c r="D463" s="74"/>
      <c r="E463" s="76"/>
      <c r="F463" s="76"/>
      <c r="G463" s="75"/>
      <c r="H463" s="75"/>
      <c r="I463" s="74"/>
      <c r="J463" s="75"/>
      <c r="K463" s="75"/>
      <c r="L463" s="75"/>
    </row>
    <row r="464" spans="2:12">
      <c r="B464" s="74"/>
      <c r="C464" s="75"/>
      <c r="D464" s="74"/>
      <c r="E464" s="76"/>
      <c r="F464" s="76"/>
      <c r="G464" s="75"/>
      <c r="H464" s="75"/>
      <c r="I464" s="74"/>
      <c r="J464" s="75"/>
      <c r="K464" s="75"/>
      <c r="L464" s="75"/>
    </row>
    <row r="465" spans="2:12">
      <c r="B465" s="74"/>
      <c r="C465" s="75"/>
      <c r="D465" s="74"/>
      <c r="E465" s="76"/>
      <c r="F465" s="76"/>
      <c r="G465" s="75"/>
      <c r="H465" s="75"/>
      <c r="I465" s="74"/>
      <c r="J465" s="75"/>
      <c r="K465" s="75"/>
      <c r="L465" s="75"/>
    </row>
    <row r="466" spans="2:12">
      <c r="B466" s="74"/>
      <c r="C466" s="75"/>
      <c r="D466" s="74"/>
      <c r="E466" s="76"/>
      <c r="F466" s="76"/>
      <c r="G466" s="75"/>
      <c r="H466" s="75"/>
      <c r="I466" s="74"/>
      <c r="J466" s="75"/>
      <c r="K466" s="75"/>
      <c r="L466" s="75"/>
    </row>
    <row r="467" spans="2:12">
      <c r="B467" s="74"/>
      <c r="C467" s="75"/>
      <c r="D467" s="74"/>
      <c r="E467" s="76"/>
      <c r="F467" s="76"/>
      <c r="G467" s="75"/>
      <c r="H467" s="75"/>
      <c r="I467" s="74"/>
      <c r="J467" s="75"/>
      <c r="K467" s="75"/>
      <c r="L467" s="75"/>
    </row>
    <row r="468" spans="2:12">
      <c r="B468" s="74"/>
      <c r="C468" s="75"/>
      <c r="D468" s="74"/>
      <c r="E468" s="76"/>
      <c r="F468" s="76"/>
      <c r="G468" s="75"/>
      <c r="H468" s="75"/>
      <c r="I468" s="74"/>
      <c r="J468" s="75"/>
      <c r="K468" s="75"/>
      <c r="L468" s="75"/>
    </row>
    <row r="469" spans="2:12">
      <c r="B469" s="74"/>
      <c r="C469" s="75"/>
      <c r="D469" s="74"/>
      <c r="E469" s="76"/>
      <c r="F469" s="76"/>
      <c r="G469" s="75"/>
      <c r="H469" s="75"/>
      <c r="I469" s="74"/>
      <c r="J469" s="75"/>
      <c r="K469" s="75"/>
      <c r="L469" s="75"/>
    </row>
    <row r="470" spans="2:12">
      <c r="B470" s="74"/>
      <c r="C470" s="75"/>
      <c r="D470" s="74"/>
      <c r="E470" s="76"/>
      <c r="F470" s="76"/>
      <c r="G470" s="75"/>
      <c r="H470" s="75"/>
      <c r="I470" s="74"/>
      <c r="J470" s="75"/>
      <c r="K470" s="75"/>
      <c r="L470" s="75"/>
    </row>
    <row r="471" spans="2:12">
      <c r="B471" s="74"/>
      <c r="C471" s="75"/>
      <c r="D471" s="74"/>
      <c r="E471" s="76"/>
      <c r="F471" s="76"/>
      <c r="G471" s="75"/>
      <c r="H471" s="75"/>
      <c r="I471" s="74"/>
      <c r="J471" s="75"/>
      <c r="K471" s="75"/>
      <c r="L471" s="75"/>
    </row>
    <row r="472" spans="2:12">
      <c r="B472" s="74"/>
      <c r="C472" s="75"/>
      <c r="D472" s="74"/>
      <c r="E472" s="76"/>
      <c r="F472" s="76"/>
      <c r="G472" s="75"/>
      <c r="H472" s="75"/>
      <c r="I472" s="74"/>
      <c r="J472" s="75"/>
      <c r="K472" s="75"/>
      <c r="L472" s="75"/>
    </row>
    <row r="473" spans="2:12">
      <c r="B473" s="74"/>
      <c r="C473" s="75"/>
      <c r="D473" s="74"/>
      <c r="E473" s="76"/>
      <c r="F473" s="76"/>
      <c r="G473" s="75"/>
      <c r="H473" s="75"/>
      <c r="I473" s="74"/>
      <c r="J473" s="75"/>
      <c r="K473" s="75"/>
      <c r="L473" s="75"/>
    </row>
    <row r="474" spans="2:12">
      <c r="B474" s="74"/>
      <c r="C474" s="75"/>
      <c r="D474" s="74"/>
      <c r="E474" s="76"/>
      <c r="F474" s="76"/>
      <c r="G474" s="75"/>
      <c r="H474" s="75"/>
      <c r="I474" s="74"/>
      <c r="J474" s="75"/>
      <c r="K474" s="75"/>
      <c r="L474" s="75"/>
    </row>
    <row r="475" spans="2:12">
      <c r="B475" s="74"/>
      <c r="C475" s="75"/>
      <c r="D475" s="74"/>
      <c r="E475" s="76"/>
      <c r="F475" s="76"/>
      <c r="G475" s="75"/>
      <c r="H475" s="75"/>
      <c r="I475" s="74"/>
      <c r="J475" s="75"/>
      <c r="K475" s="75"/>
      <c r="L475" s="75"/>
    </row>
    <row r="476" spans="2:12">
      <c r="B476" s="74"/>
      <c r="C476" s="75"/>
      <c r="D476" s="74"/>
      <c r="E476" s="76"/>
      <c r="F476" s="76"/>
      <c r="G476" s="75"/>
      <c r="H476" s="75"/>
      <c r="I476" s="74"/>
      <c r="J476" s="75"/>
      <c r="K476" s="75"/>
      <c r="L476" s="75"/>
    </row>
    <row r="477" spans="2:12">
      <c r="B477" s="74"/>
      <c r="C477" s="75"/>
      <c r="D477" s="74"/>
      <c r="E477" s="76"/>
      <c r="F477" s="76"/>
      <c r="G477" s="75"/>
      <c r="H477" s="75"/>
      <c r="I477" s="74"/>
      <c r="J477" s="75"/>
      <c r="K477" s="75"/>
      <c r="L477" s="75"/>
    </row>
    <row r="478" spans="2:12">
      <c r="B478" s="74"/>
      <c r="C478" s="75"/>
      <c r="D478" s="74"/>
      <c r="E478" s="76"/>
      <c r="F478" s="76"/>
      <c r="G478" s="75"/>
      <c r="H478" s="75"/>
      <c r="I478" s="74"/>
      <c r="J478" s="75"/>
      <c r="K478" s="75"/>
      <c r="L478" s="75"/>
    </row>
    <row r="479" spans="2:12">
      <c r="B479" s="74"/>
      <c r="C479" s="75"/>
      <c r="D479" s="74"/>
      <c r="E479" s="76"/>
      <c r="F479" s="76"/>
      <c r="G479" s="75"/>
      <c r="H479" s="75"/>
      <c r="I479" s="74"/>
      <c r="J479" s="75"/>
      <c r="K479" s="75"/>
      <c r="L479" s="75"/>
    </row>
    <row r="480" spans="2:12">
      <c r="B480" s="74"/>
      <c r="C480" s="75"/>
      <c r="D480" s="74"/>
      <c r="E480" s="76"/>
      <c r="F480" s="76"/>
      <c r="G480" s="75"/>
      <c r="H480" s="75"/>
      <c r="I480" s="74"/>
      <c r="J480" s="75"/>
      <c r="K480" s="75"/>
      <c r="L480" s="75"/>
    </row>
    <row r="481" spans="2:12">
      <c r="B481" s="74"/>
      <c r="C481" s="75"/>
      <c r="D481" s="74"/>
      <c r="E481" s="76"/>
      <c r="F481" s="76"/>
      <c r="G481" s="75"/>
      <c r="H481" s="75"/>
      <c r="I481" s="74"/>
      <c r="J481" s="75"/>
      <c r="K481" s="75"/>
      <c r="L481" s="75"/>
    </row>
    <row r="482" spans="2:12">
      <c r="B482" s="74"/>
      <c r="C482" s="75"/>
      <c r="D482" s="74"/>
      <c r="E482" s="76"/>
      <c r="F482" s="76"/>
      <c r="G482" s="75"/>
      <c r="H482" s="75"/>
      <c r="I482" s="74"/>
      <c r="J482" s="75"/>
      <c r="K482" s="75"/>
      <c r="L482" s="75"/>
    </row>
    <row r="483" spans="2:12">
      <c r="B483" s="74"/>
      <c r="C483" s="75"/>
      <c r="D483" s="74"/>
      <c r="E483" s="76"/>
      <c r="F483" s="76"/>
      <c r="G483" s="75"/>
      <c r="H483" s="75"/>
      <c r="I483" s="74"/>
      <c r="J483" s="75"/>
      <c r="K483" s="75"/>
      <c r="L483" s="75"/>
    </row>
    <row r="484" spans="2:12">
      <c r="B484" s="74"/>
      <c r="C484" s="75"/>
      <c r="D484" s="74"/>
      <c r="E484" s="76"/>
      <c r="F484" s="76"/>
      <c r="G484" s="75"/>
      <c r="H484" s="75"/>
      <c r="I484" s="74"/>
      <c r="J484" s="75"/>
      <c r="K484" s="75"/>
      <c r="L484" s="75"/>
    </row>
    <row r="485" spans="2:12">
      <c r="B485" s="74"/>
      <c r="C485" s="75"/>
      <c r="D485" s="74"/>
      <c r="E485" s="76"/>
      <c r="F485" s="76"/>
      <c r="G485" s="75"/>
      <c r="H485" s="75"/>
      <c r="I485" s="74"/>
      <c r="J485" s="75"/>
      <c r="K485" s="75"/>
      <c r="L485" s="75"/>
    </row>
    <row r="486" spans="2:12">
      <c r="B486" s="74"/>
      <c r="C486" s="75"/>
      <c r="D486" s="74"/>
      <c r="E486" s="76"/>
      <c r="F486" s="76"/>
      <c r="G486" s="75"/>
      <c r="H486" s="75"/>
      <c r="I486" s="74"/>
      <c r="J486" s="75"/>
      <c r="K486" s="75"/>
      <c r="L486" s="75"/>
    </row>
    <row r="487" spans="2:12">
      <c r="B487" s="74"/>
      <c r="C487" s="75"/>
      <c r="D487" s="74"/>
      <c r="E487" s="76"/>
      <c r="F487" s="76"/>
      <c r="G487" s="75"/>
      <c r="H487" s="75"/>
      <c r="I487" s="74"/>
      <c r="J487" s="75"/>
      <c r="K487" s="75"/>
      <c r="L487" s="75"/>
    </row>
    <row r="488" spans="2:12">
      <c r="B488" s="74"/>
      <c r="C488" s="75"/>
      <c r="D488" s="74"/>
      <c r="E488" s="76"/>
      <c r="F488" s="76"/>
      <c r="G488" s="75"/>
      <c r="H488" s="75"/>
      <c r="I488" s="74"/>
      <c r="J488" s="75"/>
      <c r="K488" s="75"/>
      <c r="L488" s="75"/>
    </row>
    <row r="489" spans="2:12">
      <c r="B489" s="74"/>
      <c r="C489" s="75"/>
      <c r="D489" s="74"/>
      <c r="E489" s="76"/>
      <c r="F489" s="76"/>
      <c r="G489" s="75"/>
      <c r="H489" s="75"/>
      <c r="I489" s="74"/>
      <c r="J489" s="75"/>
      <c r="K489" s="75"/>
      <c r="L489" s="75"/>
    </row>
    <row r="490" spans="2:12">
      <c r="B490" s="74"/>
      <c r="C490" s="75"/>
      <c r="D490" s="74"/>
      <c r="E490" s="76"/>
      <c r="F490" s="76"/>
      <c r="G490" s="75"/>
      <c r="H490" s="75"/>
      <c r="I490" s="74"/>
      <c r="J490" s="75"/>
      <c r="K490" s="75"/>
      <c r="L490" s="75"/>
    </row>
    <row r="491" spans="2:12">
      <c r="B491" s="74"/>
      <c r="C491" s="75"/>
      <c r="D491" s="74"/>
      <c r="E491" s="76"/>
      <c r="F491" s="76"/>
      <c r="G491" s="75"/>
      <c r="H491" s="75"/>
      <c r="I491" s="74"/>
      <c r="J491" s="75"/>
      <c r="K491" s="75"/>
      <c r="L491" s="75"/>
    </row>
    <row r="492" spans="2:12">
      <c r="B492" s="74"/>
      <c r="C492" s="75"/>
      <c r="D492" s="74"/>
      <c r="E492" s="76"/>
      <c r="F492" s="76"/>
      <c r="G492" s="75"/>
      <c r="H492" s="75"/>
      <c r="I492" s="74"/>
      <c r="J492" s="75"/>
      <c r="K492" s="75"/>
      <c r="L492" s="75"/>
    </row>
    <row r="493" spans="2:12">
      <c r="B493" s="74"/>
      <c r="C493" s="75"/>
      <c r="D493" s="74"/>
      <c r="E493" s="76"/>
      <c r="F493" s="76"/>
      <c r="G493" s="75"/>
      <c r="H493" s="75"/>
      <c r="I493" s="74"/>
      <c r="J493" s="75"/>
      <c r="K493" s="75"/>
      <c r="L493" s="75"/>
    </row>
    <row r="494" spans="2:12">
      <c r="B494" s="74"/>
      <c r="C494" s="75"/>
      <c r="D494" s="74"/>
      <c r="E494" s="76"/>
      <c r="F494" s="76"/>
      <c r="G494" s="75"/>
      <c r="H494" s="75"/>
      <c r="I494" s="74"/>
      <c r="J494" s="75"/>
      <c r="K494" s="75"/>
      <c r="L494" s="75"/>
    </row>
    <row r="495" spans="2:12">
      <c r="B495" s="74"/>
      <c r="C495" s="75"/>
      <c r="D495" s="74"/>
      <c r="E495" s="76"/>
      <c r="F495" s="76"/>
      <c r="G495" s="75"/>
      <c r="H495" s="75"/>
      <c r="I495" s="74"/>
      <c r="J495" s="75"/>
      <c r="K495" s="75"/>
      <c r="L495" s="75"/>
    </row>
    <row r="496" spans="2:12">
      <c r="B496" s="74"/>
      <c r="C496" s="75"/>
      <c r="D496" s="74"/>
      <c r="E496" s="76"/>
      <c r="F496" s="76"/>
      <c r="G496" s="75"/>
      <c r="H496" s="75"/>
      <c r="I496" s="74"/>
      <c r="J496" s="75"/>
      <c r="K496" s="75"/>
      <c r="L496" s="75"/>
    </row>
    <row r="497" spans="2:12">
      <c r="B497" s="74"/>
      <c r="C497" s="75"/>
      <c r="D497" s="74"/>
      <c r="E497" s="76"/>
      <c r="F497" s="76"/>
      <c r="G497" s="75"/>
      <c r="H497" s="75"/>
      <c r="I497" s="74"/>
      <c r="J497" s="75"/>
      <c r="K497" s="75"/>
      <c r="L497" s="75"/>
    </row>
    <row r="498" spans="2:12">
      <c r="B498" s="74"/>
      <c r="C498" s="75"/>
      <c r="D498" s="74"/>
      <c r="E498" s="76"/>
      <c r="F498" s="76"/>
      <c r="G498" s="75"/>
      <c r="H498" s="75"/>
      <c r="I498" s="74"/>
      <c r="J498" s="75"/>
      <c r="K498" s="75"/>
      <c r="L498" s="75"/>
    </row>
    <row r="499" spans="2:12">
      <c r="B499" s="74"/>
      <c r="C499" s="75"/>
      <c r="D499" s="74"/>
      <c r="E499" s="76"/>
      <c r="F499" s="76"/>
      <c r="G499" s="75"/>
      <c r="H499" s="75"/>
      <c r="I499" s="74"/>
      <c r="J499" s="75"/>
      <c r="K499" s="75"/>
      <c r="L499" s="75"/>
    </row>
    <row r="500" spans="2:12">
      <c r="B500" s="74"/>
      <c r="C500" s="75"/>
      <c r="D500" s="74"/>
      <c r="E500" s="76"/>
      <c r="F500" s="76"/>
      <c r="G500" s="75"/>
      <c r="H500" s="75"/>
      <c r="I500" s="74"/>
      <c r="J500" s="75"/>
      <c r="K500" s="75"/>
      <c r="L500" s="75"/>
    </row>
    <row r="501" spans="2:12">
      <c r="B501" s="74"/>
      <c r="C501" s="75"/>
      <c r="D501" s="74"/>
      <c r="E501" s="76"/>
      <c r="F501" s="76"/>
      <c r="G501" s="75"/>
      <c r="H501" s="75"/>
      <c r="I501" s="74"/>
      <c r="J501" s="75"/>
      <c r="K501" s="75"/>
      <c r="L501" s="75"/>
    </row>
    <row r="502" spans="2:12">
      <c r="B502" s="74"/>
      <c r="C502" s="75"/>
      <c r="D502" s="74"/>
      <c r="E502" s="76"/>
      <c r="F502" s="76"/>
      <c r="G502" s="75"/>
      <c r="H502" s="75"/>
      <c r="I502" s="74"/>
      <c r="J502" s="75"/>
      <c r="K502" s="75"/>
      <c r="L502" s="75"/>
    </row>
    <row r="503" spans="2:12">
      <c r="B503" s="74"/>
      <c r="C503" s="75"/>
      <c r="D503" s="74"/>
      <c r="E503" s="76"/>
      <c r="F503" s="76"/>
      <c r="G503" s="75"/>
      <c r="H503" s="75"/>
      <c r="I503" s="74"/>
      <c r="J503" s="75"/>
      <c r="K503" s="75"/>
      <c r="L503" s="75"/>
    </row>
    <row r="504" spans="2:12">
      <c r="B504" s="74"/>
      <c r="C504" s="75"/>
      <c r="D504" s="74"/>
      <c r="E504" s="76"/>
      <c r="F504" s="76"/>
      <c r="G504" s="75"/>
      <c r="H504" s="75"/>
      <c r="I504" s="74"/>
      <c r="J504" s="75"/>
      <c r="K504" s="75"/>
      <c r="L504" s="75"/>
    </row>
    <row r="505" spans="2:12">
      <c r="B505" s="74"/>
      <c r="C505" s="75"/>
      <c r="D505" s="74"/>
      <c r="E505" s="76"/>
      <c r="F505" s="76"/>
      <c r="G505" s="75"/>
      <c r="H505" s="75"/>
      <c r="I505" s="74"/>
      <c r="J505" s="75"/>
      <c r="K505" s="75"/>
      <c r="L505" s="75"/>
    </row>
    <row r="506" spans="2:12">
      <c r="B506" s="74"/>
      <c r="C506" s="75"/>
      <c r="D506" s="74"/>
      <c r="E506" s="76"/>
      <c r="F506" s="76"/>
      <c r="G506" s="75"/>
      <c r="H506" s="75"/>
      <c r="I506" s="74"/>
      <c r="J506" s="75"/>
      <c r="K506" s="75"/>
      <c r="L506" s="75"/>
    </row>
    <row r="507" spans="2:12">
      <c r="B507" s="74"/>
      <c r="C507" s="75"/>
      <c r="D507" s="74"/>
      <c r="E507" s="76"/>
      <c r="F507" s="76"/>
      <c r="G507" s="75"/>
      <c r="H507" s="75"/>
      <c r="I507" s="74"/>
      <c r="J507" s="75"/>
      <c r="K507" s="75"/>
      <c r="L507" s="75"/>
    </row>
    <row r="508" spans="2:12">
      <c r="B508" s="74"/>
      <c r="C508" s="75"/>
      <c r="D508" s="74"/>
      <c r="E508" s="76"/>
      <c r="F508" s="76"/>
      <c r="G508" s="75"/>
      <c r="H508" s="75"/>
      <c r="I508" s="74"/>
      <c r="J508" s="75"/>
      <c r="K508" s="75"/>
      <c r="L508" s="75"/>
    </row>
    <row r="509" spans="2:12">
      <c r="B509" s="74"/>
      <c r="C509" s="75"/>
      <c r="D509" s="74"/>
      <c r="E509" s="76"/>
      <c r="F509" s="76"/>
      <c r="G509" s="75"/>
      <c r="H509" s="75"/>
      <c r="I509" s="74"/>
      <c r="J509" s="75"/>
      <c r="K509" s="75"/>
      <c r="L509" s="75"/>
    </row>
    <row r="510" spans="2:12">
      <c r="B510" s="74"/>
      <c r="C510" s="75"/>
      <c r="D510" s="74"/>
      <c r="E510" s="76"/>
      <c r="F510" s="76"/>
      <c r="G510" s="75"/>
      <c r="H510" s="75"/>
      <c r="I510" s="74"/>
      <c r="J510" s="75"/>
      <c r="K510" s="75"/>
      <c r="L510" s="75"/>
    </row>
    <row r="511" spans="2:12">
      <c r="B511" s="74"/>
      <c r="C511" s="75"/>
      <c r="D511" s="74"/>
      <c r="E511" s="76"/>
      <c r="F511" s="76"/>
      <c r="G511" s="75"/>
      <c r="H511" s="75"/>
      <c r="I511" s="74"/>
      <c r="J511" s="75"/>
      <c r="K511" s="75"/>
      <c r="L511" s="75"/>
    </row>
    <row r="512" spans="2:12">
      <c r="B512" s="74"/>
      <c r="C512" s="75"/>
      <c r="D512" s="74"/>
      <c r="E512" s="76"/>
      <c r="F512" s="76"/>
      <c r="G512" s="75"/>
      <c r="H512" s="75"/>
      <c r="I512" s="74"/>
      <c r="J512" s="75"/>
      <c r="K512" s="75"/>
      <c r="L512" s="75"/>
    </row>
    <row r="513" spans="2:12">
      <c r="B513" s="74"/>
      <c r="C513" s="75"/>
      <c r="D513" s="74"/>
      <c r="E513" s="76"/>
      <c r="F513" s="76"/>
      <c r="G513" s="75"/>
      <c r="H513" s="75"/>
      <c r="I513" s="74"/>
      <c r="J513" s="75"/>
      <c r="K513" s="75"/>
      <c r="L513" s="75"/>
    </row>
    <row r="514" spans="2:12">
      <c r="B514" s="74"/>
      <c r="C514" s="75"/>
      <c r="D514" s="74"/>
      <c r="E514" s="76"/>
      <c r="F514" s="76"/>
      <c r="G514" s="75"/>
      <c r="H514" s="75"/>
      <c r="I514" s="74"/>
      <c r="J514" s="75"/>
      <c r="K514" s="75"/>
      <c r="L514" s="75"/>
    </row>
    <row r="515" spans="2:12">
      <c r="B515" s="74"/>
      <c r="C515" s="75"/>
      <c r="D515" s="74"/>
      <c r="E515" s="76"/>
      <c r="F515" s="76"/>
      <c r="G515" s="75"/>
      <c r="H515" s="75"/>
      <c r="I515" s="74"/>
      <c r="J515" s="75"/>
      <c r="K515" s="75"/>
      <c r="L515" s="75"/>
    </row>
    <row r="516" spans="2:12">
      <c r="B516" s="74"/>
      <c r="C516" s="75"/>
      <c r="D516" s="74"/>
      <c r="E516" s="76"/>
      <c r="F516" s="76"/>
      <c r="G516" s="75"/>
      <c r="H516" s="75"/>
      <c r="I516" s="74"/>
      <c r="J516" s="75"/>
      <c r="K516" s="75"/>
      <c r="L516" s="75"/>
    </row>
    <row r="517" spans="2:12">
      <c r="B517" s="74"/>
      <c r="C517" s="75"/>
      <c r="D517" s="74"/>
      <c r="E517" s="76"/>
      <c r="F517" s="76"/>
      <c r="G517" s="75"/>
      <c r="H517" s="75"/>
      <c r="I517" s="74"/>
      <c r="J517" s="75"/>
      <c r="K517" s="75"/>
      <c r="L517" s="75"/>
    </row>
    <row r="518" spans="2:12">
      <c r="B518" s="74"/>
      <c r="C518" s="75"/>
      <c r="D518" s="74"/>
      <c r="E518" s="76"/>
      <c r="F518" s="76"/>
      <c r="G518" s="75"/>
      <c r="H518" s="75"/>
      <c r="I518" s="74"/>
      <c r="J518" s="75"/>
      <c r="K518" s="75"/>
      <c r="L518" s="75"/>
    </row>
    <row r="519" spans="2:12">
      <c r="B519" s="74"/>
      <c r="C519" s="75"/>
      <c r="D519" s="74"/>
      <c r="E519" s="76"/>
      <c r="F519" s="76"/>
      <c r="G519" s="75"/>
      <c r="H519" s="75"/>
      <c r="I519" s="74"/>
      <c r="J519" s="75"/>
      <c r="K519" s="75"/>
      <c r="L519" s="75"/>
    </row>
    <row r="520" spans="2:12">
      <c r="B520" s="74"/>
      <c r="C520" s="75"/>
      <c r="D520" s="74"/>
      <c r="E520" s="76"/>
      <c r="F520" s="76"/>
      <c r="G520" s="75"/>
      <c r="H520" s="75"/>
      <c r="I520" s="74"/>
      <c r="J520" s="75"/>
      <c r="K520" s="75"/>
      <c r="L520" s="75"/>
    </row>
    <row r="521" spans="2:12">
      <c r="B521" s="74"/>
      <c r="C521" s="75"/>
      <c r="D521" s="74"/>
      <c r="E521" s="76"/>
      <c r="F521" s="76"/>
      <c r="G521" s="75"/>
      <c r="H521" s="75"/>
      <c r="I521" s="74"/>
      <c r="J521" s="75"/>
      <c r="K521" s="75"/>
      <c r="L521" s="75"/>
    </row>
    <row r="522" spans="2:12">
      <c r="B522" s="74"/>
      <c r="C522" s="75"/>
      <c r="D522" s="74"/>
      <c r="E522" s="76"/>
      <c r="F522" s="76"/>
      <c r="G522" s="75"/>
      <c r="H522" s="75"/>
      <c r="I522" s="74"/>
      <c r="J522" s="75"/>
      <c r="K522" s="75"/>
      <c r="L522" s="75"/>
    </row>
    <row r="523" spans="2:12">
      <c r="B523" s="74"/>
      <c r="C523" s="75"/>
      <c r="D523" s="74"/>
      <c r="E523" s="76"/>
      <c r="F523" s="76"/>
      <c r="G523" s="75"/>
      <c r="H523" s="75"/>
      <c r="I523" s="74"/>
      <c r="J523" s="75"/>
      <c r="K523" s="75"/>
      <c r="L523" s="75"/>
    </row>
    <row r="524" spans="2:12">
      <c r="B524" s="74"/>
      <c r="C524" s="75"/>
      <c r="D524" s="74"/>
      <c r="E524" s="76"/>
      <c r="F524" s="76"/>
      <c r="G524" s="75"/>
      <c r="H524" s="75"/>
      <c r="I524" s="74"/>
      <c r="J524" s="75"/>
      <c r="K524" s="75"/>
      <c r="L524" s="75"/>
    </row>
    <row r="525" spans="2:12">
      <c r="B525" s="74"/>
      <c r="C525" s="75"/>
      <c r="D525" s="74"/>
      <c r="E525" s="76"/>
      <c r="F525" s="76"/>
      <c r="G525" s="75"/>
      <c r="H525" s="75"/>
      <c r="I525" s="74"/>
      <c r="J525" s="75"/>
      <c r="K525" s="75"/>
      <c r="L525" s="75"/>
    </row>
    <row r="526" spans="2:12">
      <c r="B526" s="74"/>
      <c r="C526" s="75"/>
      <c r="D526" s="74"/>
      <c r="E526" s="76"/>
      <c r="F526" s="76"/>
      <c r="G526" s="75"/>
      <c r="H526" s="75"/>
      <c r="I526" s="74"/>
      <c r="J526" s="75"/>
      <c r="K526" s="75"/>
      <c r="L526" s="75"/>
    </row>
    <row r="527" spans="2:12">
      <c r="B527" s="74"/>
      <c r="C527" s="75"/>
      <c r="D527" s="74"/>
      <c r="E527" s="76"/>
      <c r="F527" s="76"/>
      <c r="G527" s="75"/>
      <c r="H527" s="75"/>
      <c r="I527" s="74"/>
      <c r="J527" s="75"/>
      <c r="K527" s="75"/>
      <c r="L527" s="75"/>
    </row>
    <row r="528" spans="2:12">
      <c r="B528" s="74"/>
      <c r="C528" s="75"/>
      <c r="D528" s="74"/>
      <c r="E528" s="76"/>
      <c r="F528" s="76"/>
      <c r="G528" s="75"/>
      <c r="H528" s="75"/>
      <c r="I528" s="74"/>
      <c r="J528" s="75"/>
      <c r="K528" s="75"/>
      <c r="L528" s="75"/>
    </row>
    <row r="529" spans="2:12">
      <c r="B529" s="74"/>
      <c r="C529" s="75"/>
      <c r="D529" s="74"/>
      <c r="E529" s="76"/>
      <c r="F529" s="76"/>
      <c r="G529" s="75"/>
      <c r="H529" s="75"/>
      <c r="I529" s="74"/>
      <c r="J529" s="75"/>
      <c r="K529" s="75"/>
      <c r="L529" s="75"/>
    </row>
    <row r="530" spans="2:12">
      <c r="B530" s="74"/>
      <c r="C530" s="75"/>
      <c r="D530" s="74"/>
      <c r="E530" s="76"/>
      <c r="F530" s="76"/>
      <c r="G530" s="75"/>
      <c r="H530" s="75"/>
      <c r="I530" s="74"/>
      <c r="J530" s="75"/>
      <c r="K530" s="75"/>
      <c r="L530" s="75"/>
    </row>
    <row r="531" spans="2:12">
      <c r="B531" s="74"/>
      <c r="C531" s="75"/>
      <c r="D531" s="74"/>
      <c r="E531" s="76"/>
      <c r="F531" s="76"/>
      <c r="G531" s="75"/>
      <c r="H531" s="75"/>
      <c r="I531" s="74"/>
      <c r="J531" s="75"/>
      <c r="K531" s="75"/>
      <c r="L531" s="75"/>
    </row>
    <row r="532" spans="2:12">
      <c r="B532" s="74"/>
      <c r="C532" s="75"/>
      <c r="D532" s="74"/>
      <c r="E532" s="76"/>
      <c r="F532" s="76"/>
      <c r="G532" s="75"/>
      <c r="H532" s="75"/>
      <c r="I532" s="74"/>
      <c r="J532" s="75"/>
      <c r="K532" s="75"/>
      <c r="L532" s="75"/>
    </row>
    <row r="533" spans="2:12">
      <c r="B533" s="74"/>
      <c r="C533" s="75"/>
      <c r="D533" s="74"/>
      <c r="E533" s="76"/>
      <c r="F533" s="76"/>
      <c r="G533" s="75"/>
      <c r="H533" s="75"/>
      <c r="I533" s="74"/>
      <c r="J533" s="75"/>
      <c r="K533" s="75"/>
      <c r="L533" s="75"/>
    </row>
    <row r="534" spans="2:12">
      <c r="B534" s="74"/>
      <c r="C534" s="75"/>
      <c r="D534" s="74"/>
      <c r="E534" s="76"/>
      <c r="F534" s="76"/>
      <c r="G534" s="75"/>
      <c r="H534" s="75"/>
      <c r="I534" s="74"/>
      <c r="J534" s="75"/>
      <c r="K534" s="75"/>
      <c r="L534" s="75"/>
    </row>
    <row r="535" spans="2:12">
      <c r="B535" s="74"/>
      <c r="C535" s="75"/>
      <c r="D535" s="74"/>
      <c r="E535" s="76"/>
      <c r="F535" s="76"/>
      <c r="G535" s="75"/>
      <c r="H535" s="75"/>
      <c r="I535" s="74"/>
      <c r="J535" s="75"/>
      <c r="K535" s="75"/>
      <c r="L535" s="75"/>
    </row>
    <row r="536" spans="2:12">
      <c r="B536" s="74"/>
      <c r="C536" s="75"/>
      <c r="D536" s="74"/>
      <c r="E536" s="76"/>
      <c r="F536" s="76"/>
      <c r="G536" s="75"/>
      <c r="H536" s="75"/>
      <c r="I536" s="74"/>
      <c r="J536" s="75"/>
      <c r="K536" s="75"/>
      <c r="L536" s="75"/>
    </row>
    <row r="537" spans="2:12">
      <c r="B537" s="74"/>
      <c r="C537" s="75"/>
      <c r="D537" s="74"/>
      <c r="E537" s="76"/>
      <c r="F537" s="76"/>
      <c r="G537" s="75"/>
      <c r="H537" s="75"/>
      <c r="I537" s="74"/>
      <c r="J537" s="75"/>
      <c r="K537" s="75"/>
      <c r="L537" s="75"/>
    </row>
    <row r="538" spans="2:12">
      <c r="B538" s="74"/>
      <c r="C538" s="75"/>
      <c r="D538" s="74"/>
      <c r="E538" s="76"/>
      <c r="F538" s="76"/>
      <c r="G538" s="75"/>
      <c r="H538" s="75"/>
      <c r="I538" s="74"/>
      <c r="J538" s="75"/>
      <c r="K538" s="75"/>
      <c r="L538" s="75"/>
    </row>
    <row r="539" spans="2:12">
      <c r="B539" s="74"/>
      <c r="C539" s="75"/>
      <c r="D539" s="74"/>
      <c r="E539" s="76"/>
      <c r="F539" s="76"/>
      <c r="G539" s="75"/>
      <c r="H539" s="75"/>
      <c r="I539" s="74"/>
      <c r="J539" s="75"/>
      <c r="K539" s="75"/>
      <c r="L539" s="75"/>
    </row>
    <row r="540" spans="2:12">
      <c r="B540" s="74"/>
      <c r="C540" s="75"/>
      <c r="D540" s="74"/>
      <c r="E540" s="76"/>
      <c r="F540" s="76"/>
      <c r="G540" s="75"/>
      <c r="H540" s="75"/>
      <c r="I540" s="74"/>
      <c r="J540" s="75"/>
      <c r="K540" s="75"/>
      <c r="L540" s="75"/>
    </row>
    <row r="541" spans="2:12">
      <c r="B541" s="74"/>
      <c r="C541" s="75"/>
      <c r="D541" s="74"/>
      <c r="E541" s="76"/>
      <c r="F541" s="76"/>
      <c r="G541" s="75"/>
      <c r="H541" s="75"/>
      <c r="I541" s="74"/>
      <c r="J541" s="75"/>
      <c r="K541" s="75"/>
      <c r="L541" s="75"/>
    </row>
    <row r="542" spans="2:12">
      <c r="B542" s="74"/>
      <c r="C542" s="75"/>
      <c r="D542" s="74"/>
      <c r="E542" s="76"/>
      <c r="F542" s="76"/>
      <c r="G542" s="75"/>
      <c r="H542" s="75"/>
      <c r="I542" s="74"/>
      <c r="J542" s="75"/>
      <c r="K542" s="75"/>
      <c r="L542" s="75"/>
    </row>
    <row r="543" spans="2:12">
      <c r="B543" s="74"/>
      <c r="C543" s="75"/>
      <c r="D543" s="74"/>
      <c r="E543" s="76"/>
      <c r="F543" s="76"/>
      <c r="G543" s="75"/>
      <c r="H543" s="75"/>
      <c r="I543" s="74"/>
      <c r="J543" s="75"/>
      <c r="K543" s="75"/>
      <c r="L543" s="75"/>
    </row>
    <row r="544" spans="2:12">
      <c r="B544" s="74"/>
      <c r="C544" s="75"/>
      <c r="D544" s="74"/>
      <c r="E544" s="76"/>
      <c r="F544" s="76"/>
      <c r="G544" s="75"/>
      <c r="H544" s="75"/>
      <c r="I544" s="74"/>
      <c r="J544" s="75"/>
      <c r="K544" s="75"/>
      <c r="L544" s="75"/>
    </row>
    <row r="545" spans="2:12">
      <c r="B545" s="74"/>
      <c r="C545" s="75"/>
      <c r="D545" s="74"/>
      <c r="E545" s="76"/>
      <c r="F545" s="76"/>
      <c r="G545" s="75"/>
      <c r="H545" s="75"/>
      <c r="I545" s="74"/>
      <c r="J545" s="75"/>
      <c r="K545" s="75"/>
      <c r="L545" s="75"/>
    </row>
    <row r="546" spans="2:12">
      <c r="B546" s="74"/>
      <c r="C546" s="75"/>
      <c r="D546" s="74"/>
      <c r="E546" s="76"/>
      <c r="F546" s="76"/>
      <c r="G546" s="75"/>
      <c r="H546" s="75"/>
      <c r="I546" s="74"/>
      <c r="J546" s="75"/>
      <c r="K546" s="75"/>
      <c r="L546" s="75"/>
    </row>
    <row r="547" spans="2:12">
      <c r="B547" s="74"/>
      <c r="C547" s="75"/>
      <c r="D547" s="74"/>
      <c r="E547" s="76"/>
      <c r="F547" s="76"/>
      <c r="G547" s="75"/>
      <c r="H547" s="75"/>
      <c r="I547" s="74"/>
      <c r="J547" s="75"/>
      <c r="K547" s="75"/>
      <c r="L547" s="75"/>
    </row>
    <row r="548" spans="2:12">
      <c r="B548" s="74"/>
      <c r="C548" s="75"/>
      <c r="D548" s="74"/>
      <c r="E548" s="76"/>
      <c r="F548" s="76"/>
      <c r="G548" s="75"/>
      <c r="H548" s="75"/>
      <c r="I548" s="74"/>
      <c r="J548" s="75"/>
      <c r="K548" s="75"/>
      <c r="L548" s="75"/>
    </row>
    <row r="549" spans="2:12">
      <c r="B549" s="74"/>
      <c r="C549" s="75"/>
      <c r="D549" s="74"/>
      <c r="E549" s="76"/>
      <c r="F549" s="76"/>
      <c r="G549" s="75"/>
      <c r="H549" s="75"/>
      <c r="I549" s="74"/>
      <c r="J549" s="75"/>
      <c r="K549" s="75"/>
      <c r="L549" s="75"/>
    </row>
    <row r="550" spans="2:12">
      <c r="B550" s="74"/>
      <c r="C550" s="75"/>
      <c r="D550" s="74"/>
      <c r="E550" s="76"/>
      <c r="F550" s="76"/>
      <c r="G550" s="75"/>
      <c r="H550" s="75"/>
      <c r="I550" s="74"/>
      <c r="J550" s="75"/>
      <c r="K550" s="75"/>
      <c r="L550" s="75"/>
    </row>
    <row r="551" spans="2:12">
      <c r="B551" s="74"/>
      <c r="C551" s="75"/>
      <c r="D551" s="74"/>
      <c r="E551" s="76"/>
      <c r="F551" s="76"/>
      <c r="G551" s="75"/>
      <c r="H551" s="75"/>
      <c r="I551" s="74"/>
      <c r="J551" s="75"/>
      <c r="K551" s="75"/>
      <c r="L551" s="75"/>
    </row>
    <row r="552" spans="2:12">
      <c r="B552" s="74"/>
      <c r="C552" s="75"/>
      <c r="D552" s="74"/>
      <c r="E552" s="76"/>
      <c r="F552" s="76"/>
      <c r="G552" s="75"/>
      <c r="H552" s="75"/>
      <c r="I552" s="74"/>
      <c r="J552" s="75"/>
      <c r="K552" s="75"/>
      <c r="L552" s="75"/>
    </row>
    <row r="553" spans="2:12">
      <c r="B553" s="74"/>
      <c r="C553" s="75"/>
      <c r="D553" s="74"/>
      <c r="E553" s="76"/>
      <c r="F553" s="76"/>
      <c r="G553" s="75"/>
      <c r="H553" s="75"/>
      <c r="I553" s="74"/>
      <c r="J553" s="75"/>
      <c r="K553" s="75"/>
      <c r="L553" s="75"/>
    </row>
    <row r="554" spans="2:12">
      <c r="B554" s="74"/>
      <c r="C554" s="75"/>
      <c r="D554" s="74"/>
      <c r="E554" s="76"/>
      <c r="F554" s="76"/>
      <c r="G554" s="75"/>
      <c r="H554" s="75"/>
      <c r="I554" s="74"/>
      <c r="J554" s="75"/>
      <c r="K554" s="75"/>
      <c r="L554" s="75"/>
    </row>
    <row r="555" spans="2:12">
      <c r="B555" s="74"/>
      <c r="C555" s="75"/>
      <c r="D555" s="74"/>
      <c r="E555" s="76"/>
      <c r="F555" s="76"/>
      <c r="G555" s="75"/>
      <c r="H555" s="75"/>
      <c r="I555" s="74"/>
      <c r="J555" s="75"/>
      <c r="K555" s="75"/>
      <c r="L555" s="75"/>
    </row>
    <row r="556" spans="2:12">
      <c r="B556" s="74"/>
      <c r="C556" s="75"/>
      <c r="D556" s="74"/>
      <c r="E556" s="76"/>
      <c r="F556" s="76"/>
      <c r="G556" s="75"/>
      <c r="H556" s="75"/>
      <c r="I556" s="74"/>
      <c r="J556" s="75"/>
      <c r="K556" s="75"/>
      <c r="L556" s="75"/>
    </row>
    <row r="557" spans="2:12">
      <c r="B557" s="74"/>
      <c r="C557" s="75"/>
      <c r="D557" s="74"/>
      <c r="E557" s="76"/>
      <c r="F557" s="76"/>
      <c r="G557" s="75"/>
      <c r="H557" s="75"/>
      <c r="I557" s="74"/>
      <c r="J557" s="75"/>
      <c r="K557" s="75"/>
      <c r="L557" s="75"/>
    </row>
    <row r="558" spans="2:12">
      <c r="B558" s="74"/>
      <c r="C558" s="75"/>
      <c r="D558" s="74"/>
      <c r="E558" s="76"/>
      <c r="F558" s="76"/>
      <c r="G558" s="75"/>
      <c r="H558" s="75"/>
      <c r="I558" s="74"/>
      <c r="J558" s="75"/>
      <c r="K558" s="75"/>
      <c r="L558" s="75"/>
    </row>
    <row r="559" spans="2:12">
      <c r="B559" s="74"/>
      <c r="C559" s="75"/>
      <c r="D559" s="74"/>
      <c r="E559" s="76"/>
      <c r="F559" s="76"/>
      <c r="G559" s="75"/>
      <c r="H559" s="75"/>
      <c r="I559" s="74"/>
      <c r="J559" s="75"/>
      <c r="K559" s="75"/>
      <c r="L559" s="75"/>
    </row>
    <row r="560" spans="2:12">
      <c r="B560" s="74"/>
      <c r="C560" s="75"/>
      <c r="D560" s="74"/>
      <c r="E560" s="76"/>
      <c r="F560" s="76"/>
      <c r="G560" s="75"/>
      <c r="H560" s="75"/>
      <c r="I560" s="74"/>
      <c r="J560" s="75"/>
      <c r="K560" s="75"/>
      <c r="L560" s="75"/>
    </row>
    <row r="561" spans="2:12">
      <c r="B561" s="74"/>
      <c r="C561" s="75"/>
      <c r="D561" s="74"/>
      <c r="E561" s="76"/>
      <c r="F561" s="76"/>
      <c r="G561" s="75"/>
      <c r="H561" s="75"/>
      <c r="I561" s="74"/>
      <c r="J561" s="75"/>
      <c r="K561" s="75"/>
      <c r="L561" s="75"/>
    </row>
    <row r="562" spans="2:12">
      <c r="B562" s="74"/>
      <c r="C562" s="75"/>
      <c r="D562" s="74"/>
      <c r="E562" s="76"/>
      <c r="F562" s="76"/>
      <c r="G562" s="75"/>
      <c r="H562" s="75"/>
      <c r="I562" s="74"/>
      <c r="J562" s="75"/>
      <c r="K562" s="75"/>
      <c r="L562" s="75"/>
    </row>
    <row r="563" spans="2:12">
      <c r="B563" s="74"/>
      <c r="C563" s="75"/>
      <c r="D563" s="74"/>
      <c r="E563" s="76"/>
      <c r="F563" s="76"/>
      <c r="G563" s="75"/>
      <c r="H563" s="75"/>
      <c r="I563" s="74"/>
      <c r="J563" s="75"/>
      <c r="K563" s="75"/>
      <c r="L563" s="75"/>
    </row>
    <row r="564" spans="2:12">
      <c r="B564" s="74"/>
      <c r="C564" s="75"/>
      <c r="D564" s="74"/>
      <c r="E564" s="76"/>
      <c r="F564" s="76"/>
      <c r="G564" s="75"/>
      <c r="H564" s="75"/>
      <c r="I564" s="74"/>
      <c r="J564" s="75"/>
      <c r="K564" s="75"/>
      <c r="L564" s="75"/>
    </row>
    <row r="565" spans="2:12">
      <c r="B565" s="74"/>
      <c r="C565" s="75"/>
      <c r="D565" s="74"/>
      <c r="E565" s="76"/>
      <c r="F565" s="76"/>
      <c r="G565" s="75"/>
      <c r="H565" s="75"/>
      <c r="I565" s="74"/>
      <c r="J565" s="75"/>
      <c r="K565" s="75"/>
      <c r="L565" s="75"/>
    </row>
    <row r="566" spans="2:12">
      <c r="B566" s="74"/>
      <c r="C566" s="75"/>
      <c r="D566" s="74"/>
      <c r="E566" s="76"/>
      <c r="F566" s="76"/>
      <c r="G566" s="75"/>
      <c r="H566" s="75"/>
      <c r="I566" s="74"/>
      <c r="J566" s="75"/>
      <c r="K566" s="75"/>
      <c r="L566" s="75"/>
    </row>
    <row r="567" spans="2:12">
      <c r="B567" s="74"/>
      <c r="C567" s="75"/>
      <c r="D567" s="74"/>
      <c r="E567" s="76"/>
      <c r="F567" s="76"/>
      <c r="G567" s="75"/>
      <c r="H567" s="75"/>
      <c r="I567" s="74"/>
      <c r="J567" s="75"/>
      <c r="K567" s="75"/>
      <c r="L567" s="75"/>
    </row>
    <row r="568" spans="2:12">
      <c r="B568" s="74"/>
      <c r="C568" s="75"/>
      <c r="D568" s="74"/>
      <c r="E568" s="76"/>
      <c r="F568" s="76"/>
      <c r="G568" s="75"/>
      <c r="H568" s="75"/>
      <c r="I568" s="74"/>
      <c r="J568" s="75"/>
      <c r="K568" s="75"/>
      <c r="L568" s="75"/>
    </row>
    <row r="569" spans="2:12">
      <c r="B569" s="74"/>
      <c r="C569" s="75"/>
      <c r="D569" s="74"/>
      <c r="E569" s="76"/>
      <c r="F569" s="76"/>
      <c r="G569" s="75"/>
      <c r="H569" s="75"/>
      <c r="I569" s="74"/>
      <c r="J569" s="75"/>
      <c r="K569" s="75"/>
      <c r="L569" s="75"/>
    </row>
    <row r="570" spans="2:12">
      <c r="B570" s="74"/>
      <c r="C570" s="75"/>
      <c r="D570" s="74"/>
      <c r="E570" s="76"/>
      <c r="F570" s="76"/>
      <c r="G570" s="75"/>
      <c r="H570" s="75"/>
      <c r="I570" s="74"/>
      <c r="J570" s="75"/>
      <c r="K570" s="75"/>
      <c r="L570" s="75"/>
    </row>
    <row r="571" spans="2:12">
      <c r="B571" s="74"/>
      <c r="C571" s="75"/>
      <c r="D571" s="74"/>
      <c r="E571" s="76"/>
      <c r="F571" s="76"/>
      <c r="G571" s="75"/>
      <c r="H571" s="75"/>
      <c r="I571" s="74"/>
      <c r="J571" s="75"/>
      <c r="K571" s="75"/>
      <c r="L571" s="75"/>
    </row>
    <row r="572" spans="2:12">
      <c r="B572" s="74"/>
      <c r="C572" s="75"/>
      <c r="D572" s="74"/>
      <c r="E572" s="76"/>
      <c r="F572" s="76"/>
      <c r="G572" s="75"/>
      <c r="H572" s="75"/>
      <c r="I572" s="74"/>
      <c r="J572" s="75"/>
      <c r="K572" s="75"/>
      <c r="L572" s="75"/>
    </row>
    <row r="573" spans="2:12">
      <c r="B573" s="74"/>
      <c r="C573" s="75"/>
      <c r="D573" s="74"/>
      <c r="E573" s="76"/>
      <c r="F573" s="76"/>
      <c r="G573" s="75"/>
      <c r="H573" s="75"/>
      <c r="I573" s="74"/>
      <c r="J573" s="75"/>
      <c r="K573" s="75"/>
      <c r="L573" s="75"/>
    </row>
    <row r="574" spans="2:12">
      <c r="B574" s="74"/>
      <c r="C574" s="75"/>
      <c r="D574" s="74"/>
      <c r="E574" s="76"/>
      <c r="F574" s="76"/>
      <c r="G574" s="75"/>
      <c r="H574" s="75"/>
      <c r="I574" s="74"/>
      <c r="J574" s="75"/>
      <c r="K574" s="75"/>
      <c r="L574" s="75"/>
    </row>
    <row r="575" spans="2:12">
      <c r="B575" s="74"/>
      <c r="C575" s="75"/>
      <c r="D575" s="74"/>
      <c r="E575" s="76"/>
      <c r="F575" s="76"/>
      <c r="G575" s="75"/>
      <c r="H575" s="75"/>
      <c r="I575" s="74"/>
      <c r="J575" s="75"/>
      <c r="K575" s="75"/>
      <c r="L575" s="75"/>
    </row>
    <row r="576" spans="2:12">
      <c r="B576" s="74"/>
      <c r="C576" s="75"/>
      <c r="D576" s="74"/>
      <c r="E576" s="76"/>
      <c r="F576" s="76"/>
      <c r="G576" s="75"/>
      <c r="H576" s="75"/>
      <c r="I576" s="74"/>
      <c r="J576" s="75"/>
      <c r="K576" s="75"/>
      <c r="L576" s="75"/>
    </row>
    <row r="577" spans="2:12">
      <c r="B577" s="74"/>
      <c r="C577" s="75"/>
      <c r="D577" s="74"/>
      <c r="E577" s="76"/>
      <c r="F577" s="76"/>
      <c r="G577" s="75"/>
      <c r="H577" s="75"/>
      <c r="I577" s="74"/>
      <c r="J577" s="75"/>
      <c r="K577" s="75"/>
      <c r="L577" s="75"/>
    </row>
    <row r="578" spans="2:12">
      <c r="B578" s="74"/>
      <c r="C578" s="75"/>
      <c r="D578" s="74"/>
      <c r="E578" s="76"/>
      <c r="F578" s="76"/>
      <c r="G578" s="75"/>
      <c r="H578" s="75"/>
      <c r="I578" s="74"/>
      <c r="J578" s="75"/>
      <c r="K578" s="75"/>
      <c r="L578" s="75"/>
    </row>
    <row r="579" spans="2:12">
      <c r="B579" s="74"/>
      <c r="C579" s="75"/>
      <c r="D579" s="74"/>
      <c r="E579" s="76"/>
      <c r="F579" s="76"/>
      <c r="G579" s="75"/>
      <c r="H579" s="75"/>
      <c r="I579" s="74"/>
      <c r="J579" s="75"/>
      <c r="K579" s="75"/>
      <c r="L579" s="75"/>
    </row>
    <row r="580" spans="2:12">
      <c r="B580" s="74"/>
      <c r="C580" s="75"/>
      <c r="D580" s="74"/>
      <c r="E580" s="76"/>
      <c r="F580" s="76"/>
      <c r="G580" s="75"/>
      <c r="H580" s="75"/>
      <c r="I580" s="74"/>
      <c r="J580" s="75"/>
      <c r="K580" s="75"/>
      <c r="L580" s="75"/>
    </row>
    <row r="581" spans="2:12">
      <c r="B581" s="74"/>
      <c r="C581" s="75"/>
      <c r="D581" s="74"/>
      <c r="E581" s="76"/>
      <c r="F581" s="76"/>
      <c r="G581" s="75"/>
      <c r="H581" s="75"/>
      <c r="I581" s="74"/>
      <c r="J581" s="75"/>
      <c r="K581" s="75"/>
      <c r="L581" s="75"/>
    </row>
    <row r="582" spans="2:12">
      <c r="B582" s="74"/>
      <c r="C582" s="75"/>
      <c r="D582" s="74"/>
      <c r="E582" s="76"/>
      <c r="F582" s="76"/>
      <c r="G582" s="75"/>
      <c r="H582" s="75"/>
      <c r="I582" s="74"/>
      <c r="J582" s="75"/>
      <c r="K582" s="75"/>
      <c r="L582" s="75"/>
    </row>
    <row r="583" spans="2:12">
      <c r="B583" s="74"/>
      <c r="C583" s="75"/>
      <c r="D583" s="74"/>
      <c r="E583" s="76"/>
      <c r="F583" s="76"/>
      <c r="G583" s="75"/>
      <c r="H583" s="75"/>
      <c r="I583" s="74"/>
      <c r="J583" s="75"/>
      <c r="K583" s="75"/>
      <c r="L583" s="75"/>
    </row>
    <row r="584" spans="2:12">
      <c r="B584" s="74"/>
      <c r="C584" s="75"/>
      <c r="D584" s="74"/>
      <c r="E584" s="76"/>
      <c r="F584" s="76"/>
      <c r="G584" s="75"/>
      <c r="H584" s="75"/>
      <c r="I584" s="74"/>
      <c r="J584" s="75"/>
      <c r="K584" s="75"/>
      <c r="L584" s="75"/>
    </row>
    <row r="585" spans="2:12">
      <c r="B585" s="74"/>
      <c r="C585" s="75"/>
      <c r="D585" s="74"/>
      <c r="E585" s="76"/>
      <c r="F585" s="76"/>
      <c r="G585" s="75"/>
      <c r="H585" s="75"/>
      <c r="I585" s="74"/>
      <c r="J585" s="75"/>
      <c r="K585" s="75"/>
      <c r="L585" s="75"/>
    </row>
    <row r="586" spans="2:12">
      <c r="B586" s="74"/>
      <c r="C586" s="75"/>
      <c r="D586" s="74"/>
      <c r="E586" s="76"/>
      <c r="F586" s="76"/>
      <c r="G586" s="75"/>
      <c r="H586" s="75"/>
      <c r="I586" s="74"/>
      <c r="J586" s="75"/>
      <c r="K586" s="75"/>
      <c r="L586" s="75"/>
    </row>
    <row r="587" spans="2:12">
      <c r="B587" s="74"/>
      <c r="C587" s="75"/>
      <c r="D587" s="74"/>
      <c r="E587" s="76"/>
      <c r="F587" s="76"/>
      <c r="G587" s="75"/>
      <c r="H587" s="75"/>
      <c r="I587" s="74"/>
      <c r="J587" s="75"/>
      <c r="K587" s="75"/>
      <c r="L587" s="75"/>
    </row>
    <row r="588" spans="2:12">
      <c r="B588" s="74"/>
      <c r="C588" s="75"/>
      <c r="D588" s="74"/>
      <c r="E588" s="76"/>
      <c r="F588" s="76"/>
      <c r="G588" s="75"/>
      <c r="H588" s="75"/>
      <c r="I588" s="74"/>
      <c r="J588" s="75"/>
      <c r="K588" s="75"/>
      <c r="L588" s="75"/>
    </row>
    <row r="589" spans="2:12">
      <c r="B589" s="74"/>
      <c r="C589" s="75"/>
      <c r="D589" s="74"/>
      <c r="E589" s="76"/>
      <c r="F589" s="76"/>
      <c r="G589" s="75"/>
      <c r="H589" s="75"/>
      <c r="I589" s="74"/>
      <c r="J589" s="75"/>
      <c r="K589" s="75"/>
      <c r="L589" s="75"/>
    </row>
    <row r="590" spans="2:12">
      <c r="B590" s="74"/>
      <c r="C590" s="75"/>
      <c r="D590" s="74"/>
      <c r="E590" s="76"/>
      <c r="F590" s="76"/>
      <c r="G590" s="75"/>
      <c r="H590" s="75"/>
      <c r="I590" s="74"/>
      <c r="J590" s="75"/>
      <c r="K590" s="75"/>
      <c r="L590" s="75"/>
    </row>
    <row r="591" spans="2:12">
      <c r="B591" s="74"/>
      <c r="C591" s="75"/>
      <c r="D591" s="74"/>
      <c r="E591" s="76"/>
      <c r="F591" s="76"/>
      <c r="G591" s="75"/>
      <c r="H591" s="75"/>
      <c r="I591" s="74"/>
      <c r="J591" s="75"/>
      <c r="K591" s="75"/>
      <c r="L591" s="75"/>
    </row>
    <row r="592" spans="2:12">
      <c r="B592" s="74"/>
      <c r="C592" s="75"/>
      <c r="D592" s="74"/>
      <c r="E592" s="76"/>
      <c r="F592" s="76"/>
      <c r="G592" s="75"/>
      <c r="H592" s="75"/>
      <c r="I592" s="74"/>
      <c r="J592" s="75"/>
      <c r="K592" s="75"/>
      <c r="L592" s="75"/>
    </row>
    <row r="593" spans="2:12">
      <c r="B593" s="74"/>
      <c r="C593" s="75"/>
      <c r="D593" s="74"/>
      <c r="E593" s="76"/>
      <c r="F593" s="76"/>
      <c r="G593" s="75"/>
      <c r="H593" s="75"/>
      <c r="I593" s="74"/>
      <c r="J593" s="75"/>
      <c r="K593" s="75"/>
      <c r="L593" s="75"/>
    </row>
    <row r="594" spans="2:12">
      <c r="B594" s="74"/>
      <c r="C594" s="75"/>
      <c r="D594" s="74"/>
      <c r="E594" s="76"/>
      <c r="F594" s="76"/>
      <c r="G594" s="75"/>
      <c r="H594" s="75"/>
      <c r="I594" s="74"/>
      <c r="J594" s="75"/>
      <c r="K594" s="75"/>
      <c r="L594" s="75"/>
    </row>
    <row r="595" spans="2:12">
      <c r="B595" s="74"/>
      <c r="C595" s="75"/>
      <c r="D595" s="74"/>
      <c r="E595" s="76"/>
      <c r="F595" s="76"/>
      <c r="G595" s="75"/>
      <c r="H595" s="75"/>
      <c r="I595" s="74"/>
      <c r="J595" s="75"/>
      <c r="K595" s="75"/>
      <c r="L595" s="75"/>
    </row>
    <row r="596" spans="2:12">
      <c r="B596" s="74"/>
      <c r="C596" s="75"/>
      <c r="D596" s="74"/>
      <c r="E596" s="76"/>
      <c r="F596" s="76"/>
      <c r="G596" s="75"/>
      <c r="H596" s="75"/>
      <c r="I596" s="74"/>
      <c r="J596" s="75"/>
      <c r="K596" s="75"/>
      <c r="L596" s="75"/>
    </row>
    <row r="597" spans="2:12">
      <c r="B597" s="74"/>
      <c r="C597" s="75"/>
      <c r="D597" s="74"/>
      <c r="E597" s="76"/>
      <c r="F597" s="76"/>
      <c r="G597" s="75"/>
      <c r="H597" s="75"/>
      <c r="I597" s="74"/>
      <c r="J597" s="75"/>
      <c r="K597" s="75"/>
      <c r="L597" s="75"/>
    </row>
    <row r="598" spans="2:12">
      <c r="B598" s="74"/>
      <c r="C598" s="75"/>
      <c r="D598" s="74"/>
      <c r="E598" s="76"/>
      <c r="F598" s="76"/>
      <c r="G598" s="75"/>
      <c r="H598" s="75"/>
      <c r="I598" s="74"/>
      <c r="J598" s="75"/>
      <c r="K598" s="75"/>
      <c r="L598" s="75"/>
    </row>
    <row r="599" spans="2:12">
      <c r="B599" s="74"/>
      <c r="C599" s="75"/>
      <c r="D599" s="74"/>
      <c r="E599" s="76"/>
      <c r="F599" s="76"/>
      <c r="G599" s="75"/>
      <c r="H599" s="75"/>
      <c r="I599" s="74"/>
      <c r="J599" s="75"/>
      <c r="K599" s="75"/>
      <c r="L599" s="75"/>
    </row>
    <row r="600" spans="2:12">
      <c r="B600" s="74"/>
      <c r="C600" s="75"/>
      <c r="D600" s="74"/>
      <c r="E600" s="76"/>
      <c r="F600" s="76"/>
      <c r="G600" s="75"/>
      <c r="H600" s="75"/>
      <c r="I600" s="74"/>
      <c r="J600" s="75"/>
      <c r="K600" s="75"/>
      <c r="L600" s="75"/>
    </row>
    <row r="601" spans="2:12">
      <c r="B601" s="74"/>
      <c r="C601" s="75"/>
      <c r="D601" s="74"/>
      <c r="E601" s="76"/>
      <c r="F601" s="76"/>
      <c r="G601" s="75"/>
      <c r="H601" s="75"/>
      <c r="I601" s="74"/>
      <c r="J601" s="75"/>
      <c r="K601" s="75"/>
      <c r="L601" s="75"/>
    </row>
    <row r="602" spans="2:12">
      <c r="B602" s="74"/>
      <c r="C602" s="75"/>
      <c r="D602" s="74"/>
      <c r="E602" s="76"/>
      <c r="F602" s="76"/>
      <c r="G602" s="75"/>
      <c r="H602" s="75"/>
      <c r="I602" s="74"/>
      <c r="J602" s="75"/>
      <c r="K602" s="75"/>
      <c r="L602" s="75"/>
    </row>
    <row r="603" spans="2:12">
      <c r="B603" s="74"/>
      <c r="C603" s="75"/>
      <c r="D603" s="74"/>
      <c r="E603" s="76"/>
      <c r="F603" s="76"/>
      <c r="G603" s="75"/>
      <c r="H603" s="75"/>
      <c r="I603" s="74"/>
      <c r="J603" s="75"/>
      <c r="K603" s="75"/>
      <c r="L603" s="75"/>
    </row>
    <row r="604" spans="2:12">
      <c r="B604" s="74"/>
      <c r="C604" s="75"/>
      <c r="D604" s="74"/>
      <c r="E604" s="76"/>
      <c r="F604" s="76"/>
      <c r="G604" s="75"/>
      <c r="H604" s="75"/>
      <c r="I604" s="74"/>
      <c r="J604" s="75"/>
      <c r="K604" s="75"/>
      <c r="L604" s="75"/>
    </row>
    <row r="605" spans="2:12">
      <c r="B605" s="74"/>
      <c r="C605" s="75"/>
      <c r="D605" s="74"/>
      <c r="E605" s="76"/>
      <c r="F605" s="76"/>
      <c r="G605" s="75"/>
      <c r="H605" s="75"/>
      <c r="I605" s="74"/>
      <c r="J605" s="75"/>
      <c r="K605" s="75"/>
      <c r="L605" s="75"/>
    </row>
    <row r="606" spans="2:12">
      <c r="B606" s="74"/>
      <c r="C606" s="75"/>
      <c r="D606" s="74"/>
      <c r="E606" s="76"/>
      <c r="F606" s="76"/>
      <c r="G606" s="75"/>
      <c r="H606" s="75"/>
      <c r="I606" s="74"/>
      <c r="J606" s="75"/>
      <c r="K606" s="75"/>
      <c r="L606" s="75"/>
    </row>
    <row r="607" spans="2:12">
      <c r="B607" s="74"/>
      <c r="C607" s="75"/>
      <c r="D607" s="74"/>
      <c r="E607" s="76"/>
      <c r="F607" s="76"/>
      <c r="G607" s="75"/>
      <c r="H607" s="75"/>
      <c r="I607" s="74"/>
      <c r="J607" s="75"/>
      <c r="K607" s="75"/>
      <c r="L607" s="75"/>
    </row>
    <row r="608" spans="2:12">
      <c r="B608" s="74"/>
      <c r="C608" s="75"/>
      <c r="D608" s="74"/>
      <c r="E608" s="76"/>
      <c r="F608" s="76"/>
      <c r="G608" s="75"/>
      <c r="H608" s="75"/>
      <c r="I608" s="74"/>
      <c r="J608" s="75"/>
      <c r="K608" s="75"/>
      <c r="L608" s="75"/>
    </row>
    <row r="609" spans="2:12">
      <c r="B609" s="74"/>
      <c r="C609" s="75"/>
      <c r="D609" s="74"/>
      <c r="E609" s="76"/>
      <c r="F609" s="76"/>
      <c r="G609" s="75"/>
      <c r="H609" s="75"/>
      <c r="I609" s="74"/>
      <c r="J609" s="75"/>
      <c r="K609" s="75"/>
      <c r="L609" s="75"/>
    </row>
    <row r="610" spans="2:12">
      <c r="B610" s="74"/>
      <c r="C610" s="75"/>
      <c r="D610" s="74"/>
      <c r="E610" s="76"/>
      <c r="F610" s="76"/>
      <c r="G610" s="75"/>
      <c r="H610" s="75"/>
      <c r="I610" s="74"/>
      <c r="J610" s="75"/>
      <c r="K610" s="75"/>
      <c r="L610" s="75"/>
    </row>
    <row r="611" spans="2:12">
      <c r="B611" s="74"/>
      <c r="C611" s="75"/>
      <c r="D611" s="74"/>
      <c r="E611" s="76"/>
      <c r="F611" s="76"/>
      <c r="G611" s="75"/>
      <c r="H611" s="75"/>
      <c r="I611" s="74"/>
      <c r="J611" s="75"/>
      <c r="K611" s="75"/>
      <c r="L611" s="75"/>
    </row>
    <row r="612" spans="2:12">
      <c r="B612" s="74"/>
      <c r="C612" s="75"/>
      <c r="D612" s="74"/>
      <c r="E612" s="76"/>
      <c r="F612" s="76"/>
      <c r="G612" s="75"/>
      <c r="H612" s="75"/>
      <c r="I612" s="74"/>
      <c r="J612" s="75"/>
      <c r="K612" s="75"/>
      <c r="L612" s="75"/>
    </row>
    <row r="613" spans="2:12">
      <c r="B613" s="74"/>
      <c r="C613" s="75"/>
      <c r="D613" s="74"/>
      <c r="E613" s="76"/>
      <c r="F613" s="76"/>
      <c r="G613" s="75"/>
      <c r="H613" s="75"/>
      <c r="I613" s="74"/>
      <c r="J613" s="75"/>
      <c r="K613" s="75"/>
      <c r="L613" s="75"/>
    </row>
    <row r="614" spans="2:12">
      <c r="B614" s="74"/>
      <c r="C614" s="75"/>
      <c r="D614" s="74"/>
      <c r="E614" s="76"/>
      <c r="F614" s="76"/>
      <c r="G614" s="75"/>
      <c r="H614" s="75"/>
      <c r="I614" s="74"/>
      <c r="J614" s="75"/>
      <c r="K614" s="75"/>
      <c r="L614" s="75"/>
    </row>
    <row r="615" spans="2:12">
      <c r="B615" s="74"/>
      <c r="C615" s="75"/>
      <c r="D615" s="74"/>
      <c r="E615" s="76"/>
      <c r="F615" s="76"/>
      <c r="G615" s="75"/>
      <c r="H615" s="75"/>
      <c r="I615" s="74"/>
      <c r="J615" s="75"/>
      <c r="K615" s="75"/>
      <c r="L615" s="75"/>
    </row>
    <row r="616" spans="2:12">
      <c r="B616" s="74"/>
      <c r="C616" s="75"/>
      <c r="D616" s="74"/>
      <c r="E616" s="76"/>
      <c r="F616" s="76"/>
      <c r="G616" s="75"/>
      <c r="H616" s="75"/>
      <c r="I616" s="74"/>
      <c r="J616" s="75"/>
      <c r="K616" s="75"/>
      <c r="L616" s="75"/>
    </row>
    <row r="617" spans="2:12">
      <c r="B617" s="74"/>
      <c r="C617" s="75"/>
      <c r="D617" s="74"/>
      <c r="E617" s="76"/>
      <c r="F617" s="76"/>
      <c r="G617" s="75"/>
      <c r="H617" s="75"/>
      <c r="I617" s="74"/>
      <c r="J617" s="75"/>
      <c r="K617" s="75"/>
      <c r="L617" s="75"/>
    </row>
    <row r="618" spans="2:12">
      <c r="B618" s="74"/>
      <c r="C618" s="75"/>
      <c r="D618" s="74"/>
      <c r="E618" s="76"/>
      <c r="F618" s="76"/>
      <c r="G618" s="75"/>
      <c r="H618" s="75"/>
      <c r="I618" s="74"/>
      <c r="J618" s="75"/>
      <c r="K618" s="75"/>
      <c r="L618" s="75"/>
    </row>
    <row r="619" spans="2:12">
      <c r="B619" s="74"/>
      <c r="C619" s="75"/>
      <c r="D619" s="74"/>
      <c r="E619" s="76"/>
      <c r="F619" s="76"/>
      <c r="G619" s="75"/>
      <c r="H619" s="75"/>
      <c r="I619" s="74"/>
      <c r="J619" s="75"/>
      <c r="K619" s="75"/>
      <c r="L619" s="75"/>
    </row>
    <row r="620" spans="2:12">
      <c r="B620" s="74"/>
      <c r="C620" s="75"/>
      <c r="D620" s="74"/>
      <c r="E620" s="76"/>
      <c r="F620" s="76"/>
      <c r="G620" s="75"/>
      <c r="H620" s="75"/>
      <c r="I620" s="74"/>
      <c r="J620" s="75"/>
      <c r="K620" s="75"/>
      <c r="L620" s="75"/>
    </row>
    <row r="621" spans="2:12">
      <c r="B621" s="74"/>
      <c r="C621" s="75"/>
      <c r="D621" s="74"/>
      <c r="E621" s="76"/>
      <c r="F621" s="76"/>
      <c r="G621" s="75"/>
      <c r="H621" s="75"/>
      <c r="I621" s="74"/>
      <c r="J621" s="75"/>
      <c r="K621" s="75"/>
      <c r="L621" s="75"/>
    </row>
    <row r="622" spans="2:12">
      <c r="B622" s="74"/>
      <c r="C622" s="75"/>
      <c r="D622" s="74"/>
      <c r="E622" s="76"/>
      <c r="F622" s="76"/>
      <c r="G622" s="75"/>
      <c r="H622" s="75"/>
      <c r="I622" s="74"/>
      <c r="J622" s="75"/>
      <c r="K622" s="75"/>
      <c r="L622" s="75"/>
    </row>
    <row r="623" spans="2:12">
      <c r="B623" s="74"/>
      <c r="C623" s="75"/>
      <c r="D623" s="74"/>
      <c r="E623" s="76"/>
      <c r="F623" s="76"/>
      <c r="G623" s="75"/>
      <c r="H623" s="75"/>
      <c r="I623" s="74"/>
      <c r="J623" s="75"/>
      <c r="K623" s="75"/>
      <c r="L623" s="75"/>
    </row>
    <row r="624" spans="2:12">
      <c r="B624" s="74"/>
      <c r="C624" s="75"/>
      <c r="D624" s="74"/>
      <c r="E624" s="76"/>
      <c r="F624" s="76"/>
      <c r="G624" s="75"/>
      <c r="H624" s="75"/>
      <c r="I624" s="74"/>
      <c r="J624" s="75"/>
      <c r="K624" s="75"/>
      <c r="L624" s="75"/>
    </row>
    <row r="625" spans="2:12">
      <c r="B625" s="74"/>
      <c r="C625" s="75"/>
      <c r="D625" s="74"/>
      <c r="E625" s="76"/>
      <c r="F625" s="76"/>
      <c r="G625" s="75"/>
      <c r="H625" s="75"/>
      <c r="I625" s="74"/>
      <c r="J625" s="75"/>
      <c r="K625" s="75"/>
      <c r="L625" s="75"/>
    </row>
    <row r="626" spans="2:12">
      <c r="B626" s="74"/>
      <c r="C626" s="75"/>
      <c r="D626" s="74"/>
      <c r="E626" s="76"/>
      <c r="F626" s="76"/>
      <c r="G626" s="75"/>
      <c r="H626" s="75"/>
      <c r="I626" s="74"/>
      <c r="J626" s="75"/>
      <c r="K626" s="75"/>
      <c r="L626" s="75"/>
    </row>
    <row r="627" spans="2:12">
      <c r="B627" s="74"/>
      <c r="C627" s="75"/>
      <c r="D627" s="74"/>
      <c r="E627" s="76"/>
      <c r="F627" s="76"/>
      <c r="G627" s="75"/>
      <c r="H627" s="75"/>
      <c r="I627" s="74"/>
      <c r="J627" s="75"/>
      <c r="K627" s="75"/>
      <c r="L627" s="75"/>
    </row>
    <row r="628" spans="2:12">
      <c r="B628" s="74"/>
      <c r="C628" s="75"/>
      <c r="D628" s="74"/>
      <c r="E628" s="76"/>
      <c r="F628" s="76"/>
      <c r="G628" s="75"/>
      <c r="H628" s="75"/>
      <c r="I628" s="74"/>
      <c r="J628" s="75"/>
      <c r="K628" s="75"/>
      <c r="L628" s="75"/>
    </row>
    <row r="629" spans="2:12">
      <c r="B629" s="74"/>
      <c r="C629" s="75"/>
      <c r="D629" s="74"/>
      <c r="E629" s="76"/>
      <c r="F629" s="76"/>
      <c r="G629" s="75"/>
      <c r="H629" s="75"/>
      <c r="I629" s="74"/>
      <c r="J629" s="75"/>
      <c r="K629" s="75"/>
      <c r="L629" s="75"/>
    </row>
    <row r="630" spans="2:12">
      <c r="B630" s="74"/>
      <c r="C630" s="75"/>
      <c r="D630" s="74"/>
      <c r="E630" s="76"/>
      <c r="F630" s="76"/>
      <c r="G630" s="75"/>
      <c r="H630" s="75"/>
      <c r="I630" s="74"/>
      <c r="J630" s="75"/>
      <c r="K630" s="75"/>
      <c r="L630" s="75"/>
    </row>
    <row r="631" spans="2:12">
      <c r="B631" s="74"/>
      <c r="C631" s="75"/>
      <c r="D631" s="74"/>
      <c r="E631" s="76"/>
      <c r="F631" s="76"/>
      <c r="G631" s="75"/>
      <c r="H631" s="75"/>
      <c r="I631" s="74"/>
      <c r="J631" s="75"/>
      <c r="K631" s="75"/>
      <c r="L631" s="75"/>
    </row>
    <row r="632" spans="2:12">
      <c r="B632" s="74"/>
      <c r="C632" s="75"/>
      <c r="D632" s="74"/>
      <c r="E632" s="76"/>
      <c r="F632" s="76"/>
      <c r="G632" s="75"/>
      <c r="H632" s="75"/>
      <c r="I632" s="74"/>
      <c r="J632" s="75"/>
      <c r="K632" s="75"/>
      <c r="L632" s="75"/>
    </row>
    <row r="633" spans="2:12">
      <c r="B633" s="74"/>
      <c r="C633" s="75"/>
      <c r="D633" s="74"/>
      <c r="E633" s="76"/>
      <c r="F633" s="76"/>
      <c r="G633" s="75"/>
      <c r="H633" s="75"/>
      <c r="I633" s="74"/>
      <c r="J633" s="75"/>
      <c r="K633" s="75"/>
      <c r="L633" s="75"/>
    </row>
    <row r="634" spans="2:12">
      <c r="B634" s="74"/>
      <c r="C634" s="75"/>
      <c r="D634" s="74"/>
      <c r="E634" s="76"/>
      <c r="F634" s="76"/>
      <c r="G634" s="75"/>
      <c r="H634" s="75"/>
      <c r="I634" s="74"/>
      <c r="J634" s="75"/>
      <c r="K634" s="75"/>
      <c r="L634" s="75"/>
    </row>
    <row r="635" spans="2:12">
      <c r="B635" s="74"/>
      <c r="C635" s="75"/>
      <c r="D635" s="74"/>
      <c r="E635" s="76"/>
      <c r="F635" s="76"/>
      <c r="G635" s="75"/>
      <c r="H635" s="75"/>
      <c r="I635" s="74"/>
      <c r="J635" s="75"/>
      <c r="K635" s="75"/>
      <c r="L635" s="75"/>
    </row>
    <row r="636" spans="2:12">
      <c r="B636" s="74"/>
      <c r="C636" s="75"/>
      <c r="D636" s="74"/>
      <c r="E636" s="76"/>
      <c r="F636" s="76"/>
      <c r="G636" s="75"/>
      <c r="H636" s="75"/>
      <c r="I636" s="74"/>
      <c r="J636" s="75"/>
      <c r="K636" s="75"/>
      <c r="L636" s="75"/>
    </row>
    <row r="637" spans="2:12">
      <c r="B637" s="74"/>
      <c r="C637" s="75"/>
      <c r="D637" s="74"/>
      <c r="E637" s="76"/>
      <c r="F637" s="76"/>
      <c r="G637" s="75"/>
      <c r="H637" s="75"/>
      <c r="I637" s="74"/>
      <c r="J637" s="75"/>
      <c r="K637" s="75"/>
      <c r="L637" s="75"/>
    </row>
    <row r="638" spans="2:12">
      <c r="B638" s="74"/>
      <c r="C638" s="75"/>
      <c r="D638" s="74"/>
      <c r="E638" s="76"/>
      <c r="F638" s="76"/>
      <c r="G638" s="75"/>
      <c r="H638" s="75"/>
      <c r="I638" s="74"/>
      <c r="J638" s="75"/>
      <c r="K638" s="75"/>
      <c r="L638" s="75"/>
    </row>
    <row r="639" spans="2:12">
      <c r="B639" s="74"/>
      <c r="C639" s="75"/>
      <c r="D639" s="74"/>
      <c r="E639" s="76"/>
      <c r="F639" s="76"/>
      <c r="G639" s="75"/>
      <c r="H639" s="75"/>
      <c r="I639" s="74"/>
      <c r="J639" s="75"/>
      <c r="K639" s="75"/>
      <c r="L639" s="75"/>
    </row>
    <row r="640" spans="2:12">
      <c r="B640" s="74"/>
      <c r="C640" s="75"/>
      <c r="D640" s="74"/>
      <c r="E640" s="76"/>
      <c r="F640" s="76"/>
      <c r="G640" s="75"/>
      <c r="H640" s="75"/>
      <c r="I640" s="74"/>
      <c r="J640" s="75"/>
      <c r="K640" s="75"/>
      <c r="L640" s="75"/>
    </row>
    <row r="641" spans="2:12">
      <c r="B641" s="74"/>
      <c r="C641" s="75"/>
      <c r="D641" s="74"/>
      <c r="E641" s="76"/>
      <c r="F641" s="76"/>
      <c r="G641" s="75"/>
      <c r="H641" s="75"/>
      <c r="I641" s="74"/>
      <c r="J641" s="75"/>
      <c r="K641" s="75"/>
      <c r="L641" s="75"/>
    </row>
    <row r="642" spans="2:12">
      <c r="B642" s="74"/>
      <c r="C642" s="75"/>
      <c r="D642" s="74"/>
      <c r="E642" s="76"/>
      <c r="F642" s="76"/>
      <c r="G642" s="75"/>
      <c r="H642" s="75"/>
      <c r="I642" s="74"/>
      <c r="J642" s="75"/>
      <c r="K642" s="75"/>
      <c r="L642" s="75"/>
    </row>
    <row r="643" spans="2:12">
      <c r="B643" s="74"/>
      <c r="C643" s="75"/>
      <c r="D643" s="74"/>
      <c r="E643" s="76"/>
      <c r="F643" s="76"/>
      <c r="G643" s="75"/>
      <c r="H643" s="75"/>
      <c r="I643" s="74"/>
      <c r="J643" s="75"/>
      <c r="K643" s="75"/>
      <c r="L643" s="75"/>
    </row>
    <row r="644" spans="2:12">
      <c r="B644" s="74"/>
      <c r="C644" s="75"/>
      <c r="D644" s="74"/>
      <c r="E644" s="76"/>
      <c r="F644" s="76"/>
      <c r="G644" s="75"/>
      <c r="H644" s="75"/>
      <c r="I644" s="74"/>
      <c r="J644" s="75"/>
      <c r="K644" s="75"/>
      <c r="L644" s="75"/>
    </row>
    <row r="645" spans="2:12">
      <c r="B645" s="74"/>
      <c r="C645" s="75"/>
      <c r="D645" s="74"/>
      <c r="E645" s="76"/>
      <c r="F645" s="76"/>
      <c r="G645" s="75"/>
      <c r="H645" s="75"/>
      <c r="I645" s="74"/>
      <c r="J645" s="75"/>
      <c r="K645" s="75"/>
      <c r="L645" s="75"/>
    </row>
    <row r="646" spans="2:12">
      <c r="B646" s="74"/>
      <c r="C646" s="75"/>
      <c r="D646" s="74"/>
      <c r="E646" s="76"/>
      <c r="F646" s="76"/>
      <c r="G646" s="75"/>
      <c r="H646" s="75"/>
      <c r="I646" s="74"/>
      <c r="J646" s="75"/>
      <c r="K646" s="75"/>
      <c r="L646" s="75"/>
    </row>
    <row r="647" spans="2:12">
      <c r="B647" s="74"/>
      <c r="C647" s="75"/>
      <c r="D647" s="74"/>
      <c r="E647" s="76"/>
      <c r="F647" s="76"/>
      <c r="G647" s="75"/>
      <c r="H647" s="75"/>
      <c r="I647" s="74"/>
      <c r="J647" s="75"/>
      <c r="K647" s="75"/>
      <c r="L647" s="75"/>
    </row>
    <row r="648" spans="2:12">
      <c r="B648" s="74"/>
      <c r="C648" s="75"/>
      <c r="D648" s="74"/>
      <c r="E648" s="76"/>
      <c r="F648" s="76"/>
      <c r="G648" s="75"/>
      <c r="H648" s="75"/>
      <c r="I648" s="74"/>
      <c r="J648" s="75"/>
      <c r="K648" s="75"/>
      <c r="L648" s="75"/>
    </row>
    <row r="649" spans="2:12">
      <c r="B649" s="74"/>
      <c r="C649" s="75"/>
      <c r="D649" s="74"/>
      <c r="E649" s="76"/>
      <c r="F649" s="76"/>
      <c r="G649" s="75"/>
      <c r="H649" s="75"/>
      <c r="I649" s="74"/>
      <c r="J649" s="75"/>
      <c r="K649" s="75"/>
      <c r="L649" s="75"/>
    </row>
    <row r="650" spans="2:12">
      <c r="B650" s="74"/>
      <c r="C650" s="75"/>
      <c r="D650" s="74"/>
      <c r="E650" s="76"/>
      <c r="F650" s="76"/>
      <c r="G650" s="75"/>
      <c r="H650" s="75"/>
      <c r="I650" s="74"/>
      <c r="J650" s="75"/>
      <c r="K650" s="75"/>
      <c r="L650" s="75"/>
    </row>
    <row r="651" spans="2:12">
      <c r="B651" s="74"/>
      <c r="C651" s="75"/>
      <c r="D651" s="74"/>
      <c r="E651" s="76"/>
      <c r="F651" s="76"/>
      <c r="G651" s="75"/>
      <c r="H651" s="75"/>
      <c r="I651" s="74"/>
      <c r="J651" s="75"/>
      <c r="K651" s="75"/>
      <c r="L651" s="75"/>
    </row>
    <row r="652" spans="2:12">
      <c r="B652" s="74"/>
      <c r="C652" s="75"/>
      <c r="D652" s="74"/>
      <c r="E652" s="76"/>
      <c r="F652" s="76"/>
      <c r="G652" s="75"/>
      <c r="H652" s="75"/>
      <c r="I652" s="74"/>
      <c r="J652" s="75"/>
      <c r="K652" s="75"/>
      <c r="L652" s="75"/>
    </row>
    <row r="653" spans="2:12">
      <c r="B653" s="74"/>
      <c r="C653" s="75"/>
      <c r="D653" s="74"/>
      <c r="E653" s="76"/>
      <c r="F653" s="76"/>
      <c r="G653" s="75"/>
      <c r="H653" s="75"/>
      <c r="I653" s="74"/>
      <c r="J653" s="75"/>
      <c r="K653" s="75"/>
      <c r="L653" s="75"/>
    </row>
    <row r="654" spans="2:12">
      <c r="B654" s="74"/>
      <c r="C654" s="75"/>
      <c r="D654" s="74"/>
      <c r="E654" s="76"/>
      <c r="F654" s="76"/>
      <c r="G654" s="75"/>
      <c r="H654" s="75"/>
      <c r="I654" s="74"/>
      <c r="J654" s="75"/>
      <c r="K654" s="75"/>
      <c r="L654" s="75"/>
    </row>
    <row r="655" spans="2:12">
      <c r="B655" s="74"/>
      <c r="C655" s="75"/>
      <c r="D655" s="74"/>
      <c r="E655" s="76"/>
      <c r="F655" s="76"/>
      <c r="G655" s="75"/>
      <c r="H655" s="75"/>
      <c r="I655" s="74"/>
      <c r="J655" s="75"/>
      <c r="K655" s="75"/>
      <c r="L655" s="75"/>
    </row>
    <row r="656" spans="2:12">
      <c r="B656" s="74"/>
      <c r="C656" s="75"/>
      <c r="D656" s="74"/>
      <c r="E656" s="76"/>
      <c r="F656" s="76"/>
      <c r="G656" s="75"/>
      <c r="H656" s="75"/>
      <c r="I656" s="74"/>
      <c r="J656" s="75"/>
      <c r="K656" s="75"/>
      <c r="L656" s="75"/>
    </row>
    <row r="657" spans="2:12">
      <c r="B657" s="74"/>
      <c r="C657" s="75"/>
      <c r="D657" s="74"/>
      <c r="E657" s="76"/>
      <c r="F657" s="76"/>
      <c r="G657" s="75"/>
      <c r="H657" s="75"/>
      <c r="I657" s="74"/>
      <c r="J657" s="75"/>
      <c r="K657" s="75"/>
      <c r="L657" s="75"/>
    </row>
    <row r="658" spans="2:12">
      <c r="B658" s="74"/>
      <c r="C658" s="75"/>
      <c r="D658" s="74"/>
      <c r="E658" s="76"/>
      <c r="F658" s="76"/>
      <c r="G658" s="75"/>
      <c r="H658" s="75"/>
      <c r="I658" s="74"/>
      <c r="J658" s="75"/>
      <c r="K658" s="75"/>
      <c r="L658" s="75"/>
    </row>
    <row r="659" spans="2:12">
      <c r="B659" s="74"/>
      <c r="C659" s="75"/>
      <c r="D659" s="74"/>
      <c r="E659" s="76"/>
      <c r="F659" s="76"/>
      <c r="G659" s="75"/>
      <c r="H659" s="75"/>
      <c r="I659" s="74"/>
      <c r="J659" s="75"/>
      <c r="K659" s="75"/>
      <c r="L659" s="75"/>
    </row>
    <row r="660" spans="2:12">
      <c r="B660" s="74"/>
      <c r="C660" s="75"/>
      <c r="D660" s="74"/>
      <c r="E660" s="76"/>
      <c r="F660" s="76"/>
      <c r="G660" s="75"/>
      <c r="H660" s="75"/>
      <c r="I660" s="74"/>
      <c r="J660" s="75"/>
      <c r="K660" s="75"/>
      <c r="L660" s="75"/>
    </row>
    <row r="661" spans="2:12">
      <c r="B661" s="74"/>
      <c r="C661" s="75"/>
      <c r="D661" s="74"/>
      <c r="E661" s="76"/>
      <c r="F661" s="76"/>
      <c r="G661" s="75"/>
      <c r="H661" s="75"/>
      <c r="I661" s="74"/>
      <c r="J661" s="75"/>
      <c r="K661" s="75"/>
      <c r="L661" s="75"/>
    </row>
    <row r="662" spans="2:12">
      <c r="B662" s="74"/>
      <c r="C662" s="75"/>
      <c r="D662" s="74"/>
      <c r="E662" s="76"/>
      <c r="F662" s="76"/>
      <c r="G662" s="75"/>
      <c r="H662" s="75"/>
      <c r="I662" s="74"/>
      <c r="J662" s="75"/>
      <c r="K662" s="75"/>
      <c r="L662" s="75"/>
    </row>
    <row r="663" spans="2:12">
      <c r="B663" s="74"/>
      <c r="C663" s="75"/>
      <c r="D663" s="74"/>
      <c r="E663" s="76"/>
      <c r="F663" s="76"/>
      <c r="G663" s="75"/>
      <c r="H663" s="75"/>
      <c r="I663" s="74"/>
      <c r="J663" s="75"/>
      <c r="K663" s="75"/>
      <c r="L663" s="75"/>
    </row>
    <row r="664" spans="2:12">
      <c r="B664" s="74"/>
      <c r="C664" s="75"/>
      <c r="D664" s="74"/>
      <c r="E664" s="76"/>
      <c r="F664" s="76"/>
      <c r="G664" s="75"/>
      <c r="H664" s="75"/>
      <c r="I664" s="74"/>
      <c r="J664" s="75"/>
      <c r="K664" s="75"/>
      <c r="L664" s="75"/>
    </row>
    <row r="665" spans="2:12">
      <c r="B665" s="74"/>
      <c r="C665" s="75"/>
      <c r="D665" s="74"/>
      <c r="E665" s="76"/>
      <c r="F665" s="76"/>
      <c r="G665" s="75"/>
      <c r="H665" s="75"/>
      <c r="I665" s="74"/>
      <c r="J665" s="75"/>
      <c r="K665" s="75"/>
      <c r="L665" s="75"/>
    </row>
    <row r="666" spans="2:12">
      <c r="B666" s="74"/>
      <c r="C666" s="75"/>
      <c r="D666" s="74"/>
      <c r="E666" s="76"/>
      <c r="F666" s="76"/>
      <c r="G666" s="75"/>
      <c r="H666" s="75"/>
      <c r="I666" s="74"/>
      <c r="J666" s="75"/>
      <c r="K666" s="75"/>
      <c r="L666" s="75"/>
    </row>
    <row r="667" spans="2:12">
      <c r="B667" s="74"/>
      <c r="C667" s="75"/>
      <c r="D667" s="74"/>
      <c r="E667" s="76"/>
      <c r="F667" s="76"/>
      <c r="G667" s="75"/>
      <c r="H667" s="75"/>
      <c r="I667" s="74"/>
      <c r="J667" s="75"/>
      <c r="K667" s="75"/>
      <c r="L667" s="75"/>
    </row>
    <row r="668" spans="2:12">
      <c r="B668" s="74"/>
      <c r="C668" s="75"/>
      <c r="D668" s="74"/>
      <c r="E668" s="76"/>
      <c r="F668" s="76"/>
      <c r="G668" s="75"/>
      <c r="H668" s="75"/>
      <c r="I668" s="74"/>
      <c r="J668" s="75"/>
      <c r="K668" s="75"/>
      <c r="L668" s="75"/>
    </row>
    <row r="669" spans="2:12">
      <c r="B669" s="74"/>
      <c r="C669" s="75"/>
      <c r="D669" s="74"/>
      <c r="E669" s="76"/>
      <c r="F669" s="76"/>
      <c r="G669" s="75"/>
      <c r="H669" s="75"/>
      <c r="I669" s="74"/>
      <c r="J669" s="75"/>
      <c r="K669" s="75"/>
      <c r="L669" s="75"/>
    </row>
    <row r="670" spans="2:12">
      <c r="B670" s="74"/>
      <c r="C670" s="75"/>
      <c r="D670" s="74"/>
      <c r="E670" s="76"/>
      <c r="F670" s="76"/>
      <c r="G670" s="75"/>
      <c r="H670" s="75"/>
      <c r="I670" s="74"/>
      <c r="J670" s="75"/>
      <c r="K670" s="75"/>
      <c r="L670" s="75"/>
    </row>
    <row r="671" spans="2:12">
      <c r="B671" s="74"/>
      <c r="C671" s="75"/>
      <c r="D671" s="74"/>
      <c r="E671" s="76"/>
      <c r="F671" s="76"/>
      <c r="G671" s="75"/>
      <c r="H671" s="75"/>
      <c r="I671" s="74"/>
      <c r="J671" s="75"/>
      <c r="K671" s="75"/>
      <c r="L671" s="75"/>
    </row>
    <row r="672" spans="2:12">
      <c r="B672" s="74"/>
      <c r="C672" s="75"/>
      <c r="D672" s="74"/>
      <c r="E672" s="76"/>
      <c r="F672" s="76"/>
      <c r="G672" s="75"/>
      <c r="H672" s="75"/>
      <c r="I672" s="74"/>
      <c r="J672" s="75"/>
      <c r="K672" s="75"/>
      <c r="L672" s="75"/>
    </row>
    <row r="673" spans="2:12">
      <c r="B673" s="74"/>
      <c r="C673" s="75"/>
      <c r="D673" s="74"/>
      <c r="E673" s="76"/>
      <c r="F673" s="76"/>
      <c r="G673" s="75"/>
      <c r="H673" s="75"/>
      <c r="I673" s="74"/>
      <c r="J673" s="75"/>
      <c r="K673" s="75"/>
      <c r="L673" s="75"/>
    </row>
    <row r="674" spans="2:12">
      <c r="B674" s="74"/>
      <c r="C674" s="75"/>
      <c r="D674" s="74"/>
      <c r="E674" s="76"/>
      <c r="F674" s="76"/>
      <c r="G674" s="75"/>
      <c r="H674" s="75"/>
      <c r="I674" s="74"/>
      <c r="J674" s="75"/>
      <c r="K674" s="75"/>
      <c r="L674" s="75"/>
    </row>
    <row r="675" spans="2:12">
      <c r="B675" s="74"/>
      <c r="C675" s="75"/>
      <c r="D675" s="74"/>
      <c r="E675" s="76"/>
      <c r="F675" s="76"/>
      <c r="G675" s="75"/>
      <c r="H675" s="75"/>
      <c r="I675" s="74"/>
      <c r="J675" s="75"/>
      <c r="K675" s="75"/>
      <c r="L675" s="75"/>
    </row>
    <row r="676" spans="2:12">
      <c r="B676" s="74"/>
      <c r="C676" s="75"/>
      <c r="D676" s="74"/>
      <c r="E676" s="76"/>
      <c r="F676" s="76"/>
      <c r="G676" s="75"/>
      <c r="H676" s="75"/>
      <c r="I676" s="74"/>
      <c r="J676" s="75"/>
      <c r="K676" s="75"/>
      <c r="L676" s="75"/>
    </row>
    <row r="677" spans="2:12">
      <c r="B677" s="74"/>
      <c r="C677" s="75"/>
      <c r="D677" s="74"/>
      <c r="E677" s="76"/>
      <c r="F677" s="76"/>
      <c r="G677" s="75"/>
      <c r="H677" s="75"/>
      <c r="I677" s="74"/>
      <c r="J677" s="75"/>
      <c r="K677" s="75"/>
      <c r="L677" s="75"/>
    </row>
    <row r="678" spans="2:12">
      <c r="B678" s="74"/>
      <c r="C678" s="75"/>
      <c r="D678" s="74"/>
      <c r="E678" s="76"/>
      <c r="F678" s="76"/>
      <c r="G678" s="75"/>
      <c r="H678" s="75"/>
      <c r="I678" s="74"/>
      <c r="J678" s="75"/>
      <c r="K678" s="75"/>
      <c r="L678" s="75"/>
    </row>
    <row r="679" spans="2:12">
      <c r="B679" s="74"/>
      <c r="C679" s="75"/>
      <c r="D679" s="74"/>
      <c r="E679" s="76"/>
      <c r="F679" s="76"/>
      <c r="G679" s="75"/>
      <c r="H679" s="75"/>
      <c r="I679" s="74"/>
      <c r="J679" s="75"/>
      <c r="K679" s="75"/>
      <c r="L679" s="75"/>
    </row>
    <row r="680" spans="2:12">
      <c r="B680" s="74"/>
      <c r="C680" s="75"/>
      <c r="D680" s="74"/>
      <c r="E680" s="76"/>
      <c r="F680" s="76"/>
      <c r="G680" s="75"/>
      <c r="H680" s="75"/>
      <c r="I680" s="74"/>
      <c r="J680" s="75"/>
      <c r="K680" s="75"/>
      <c r="L680" s="75"/>
    </row>
    <row r="681" spans="2:12">
      <c r="B681" s="74"/>
      <c r="C681" s="75"/>
      <c r="D681" s="74"/>
      <c r="E681" s="76"/>
      <c r="F681" s="76"/>
      <c r="G681" s="75"/>
      <c r="H681" s="75"/>
      <c r="I681" s="74"/>
      <c r="J681" s="75"/>
      <c r="K681" s="75"/>
      <c r="L681" s="75"/>
    </row>
    <row r="682" spans="2:12">
      <c r="B682" s="74"/>
      <c r="C682" s="75"/>
      <c r="D682" s="74"/>
      <c r="E682" s="76"/>
      <c r="F682" s="76"/>
      <c r="G682" s="75"/>
      <c r="H682" s="75"/>
      <c r="I682" s="74"/>
      <c r="J682" s="75"/>
      <c r="K682" s="75"/>
      <c r="L682" s="75"/>
    </row>
    <row r="683" spans="2:12">
      <c r="B683" s="74"/>
      <c r="C683" s="75"/>
      <c r="D683" s="74"/>
      <c r="E683" s="76"/>
      <c r="F683" s="76"/>
      <c r="G683" s="75"/>
      <c r="H683" s="75"/>
      <c r="I683" s="74"/>
      <c r="J683" s="75"/>
      <c r="K683" s="75"/>
      <c r="L683" s="75"/>
    </row>
    <row r="684" spans="2:12">
      <c r="B684" s="74"/>
      <c r="C684" s="75"/>
      <c r="D684" s="74"/>
      <c r="E684" s="76"/>
      <c r="F684" s="76"/>
      <c r="G684" s="75"/>
      <c r="H684" s="75"/>
      <c r="I684" s="74"/>
      <c r="J684" s="75"/>
      <c r="K684" s="75"/>
      <c r="L684" s="75"/>
    </row>
    <row r="685" spans="2:12">
      <c r="B685" s="74"/>
      <c r="C685" s="75"/>
      <c r="D685" s="74"/>
      <c r="E685" s="76"/>
      <c r="F685" s="76"/>
      <c r="G685" s="75"/>
      <c r="H685" s="75"/>
      <c r="I685" s="74"/>
      <c r="J685" s="75"/>
      <c r="K685" s="75"/>
      <c r="L685" s="75"/>
    </row>
    <row r="686" spans="2:12">
      <c r="B686" s="74"/>
      <c r="C686" s="75"/>
      <c r="D686" s="74"/>
      <c r="E686" s="76"/>
      <c r="F686" s="76"/>
      <c r="G686" s="75"/>
      <c r="H686" s="75"/>
      <c r="I686" s="74"/>
      <c r="J686" s="75"/>
      <c r="K686" s="75"/>
      <c r="L686" s="75"/>
    </row>
    <row r="687" spans="2:12">
      <c r="B687" s="74"/>
      <c r="C687" s="75"/>
      <c r="D687" s="74"/>
      <c r="E687" s="76"/>
      <c r="F687" s="76"/>
      <c r="G687" s="75"/>
      <c r="H687" s="75"/>
      <c r="I687" s="74"/>
      <c r="J687" s="75"/>
      <c r="K687" s="75"/>
      <c r="L687" s="75"/>
    </row>
    <row r="688" spans="2:12">
      <c r="B688" s="74"/>
      <c r="C688" s="75"/>
      <c r="D688" s="74"/>
      <c r="E688" s="76"/>
      <c r="F688" s="76"/>
      <c r="G688" s="75"/>
      <c r="H688" s="75"/>
      <c r="I688" s="74"/>
      <c r="J688" s="75"/>
      <c r="K688" s="75"/>
      <c r="L688" s="75"/>
    </row>
    <row r="689" spans="2:12">
      <c r="B689" s="74"/>
      <c r="C689" s="75"/>
      <c r="D689" s="74"/>
      <c r="E689" s="76"/>
      <c r="F689" s="76"/>
      <c r="G689" s="75"/>
      <c r="H689" s="75"/>
      <c r="I689" s="74"/>
      <c r="J689" s="75"/>
      <c r="K689" s="75"/>
      <c r="L689" s="75"/>
    </row>
    <row r="690" spans="2:12">
      <c r="B690" s="74"/>
      <c r="C690" s="75"/>
      <c r="D690" s="74"/>
      <c r="E690" s="76"/>
      <c r="F690" s="76"/>
      <c r="G690" s="75"/>
      <c r="H690" s="75"/>
      <c r="I690" s="74"/>
      <c r="J690" s="75"/>
      <c r="K690" s="75"/>
      <c r="L690" s="75"/>
    </row>
    <row r="691" spans="2:12">
      <c r="B691" s="74"/>
      <c r="C691" s="75"/>
      <c r="D691" s="74"/>
      <c r="E691" s="76"/>
      <c r="F691" s="76"/>
      <c r="G691" s="75"/>
      <c r="H691" s="75"/>
      <c r="I691" s="74"/>
      <c r="J691" s="75"/>
      <c r="K691" s="75"/>
      <c r="L691" s="75"/>
    </row>
    <row r="692" spans="2:12">
      <c r="B692" s="74"/>
      <c r="C692" s="75"/>
      <c r="D692" s="74"/>
      <c r="E692" s="76"/>
      <c r="F692" s="76"/>
      <c r="G692" s="75"/>
      <c r="H692" s="75"/>
      <c r="I692" s="74"/>
      <c r="J692" s="75"/>
      <c r="K692" s="75"/>
      <c r="L692" s="75"/>
    </row>
    <row r="693" spans="2:12">
      <c r="B693" s="74"/>
      <c r="C693" s="75"/>
      <c r="D693" s="74"/>
      <c r="E693" s="76"/>
      <c r="F693" s="76"/>
      <c r="G693" s="75"/>
      <c r="H693" s="75"/>
      <c r="I693" s="74"/>
      <c r="J693" s="75"/>
      <c r="K693" s="75"/>
      <c r="L693" s="75"/>
    </row>
    <row r="694" spans="2:12">
      <c r="B694" s="74"/>
      <c r="C694" s="75"/>
      <c r="D694" s="74"/>
      <c r="E694" s="76"/>
      <c r="F694" s="76"/>
      <c r="G694" s="75"/>
      <c r="H694" s="75"/>
      <c r="I694" s="74"/>
      <c r="J694" s="75"/>
      <c r="K694" s="75"/>
      <c r="L694" s="75"/>
    </row>
    <row r="695" spans="2:12">
      <c r="B695" s="74"/>
      <c r="C695" s="75"/>
      <c r="D695" s="74"/>
      <c r="E695" s="76"/>
      <c r="F695" s="76"/>
      <c r="G695" s="75"/>
      <c r="H695" s="75"/>
      <c r="I695" s="74"/>
      <c r="J695" s="75"/>
      <c r="K695" s="75"/>
      <c r="L695" s="75"/>
    </row>
    <row r="696" spans="2:12">
      <c r="B696" s="74"/>
      <c r="C696" s="75"/>
      <c r="D696" s="74"/>
      <c r="E696" s="76"/>
      <c r="F696" s="76"/>
      <c r="G696" s="75"/>
      <c r="H696" s="75"/>
      <c r="I696" s="74"/>
      <c r="J696" s="75"/>
      <c r="K696" s="75"/>
      <c r="L696" s="75"/>
    </row>
    <row r="697" spans="2:12">
      <c r="B697" s="74"/>
      <c r="C697" s="75"/>
      <c r="D697" s="74"/>
      <c r="E697" s="76"/>
      <c r="F697" s="76"/>
      <c r="G697" s="75"/>
      <c r="H697" s="75"/>
      <c r="I697" s="74"/>
      <c r="J697" s="75"/>
      <c r="K697" s="75"/>
      <c r="L697" s="75"/>
    </row>
    <row r="698" spans="2:12">
      <c r="B698" s="74"/>
      <c r="C698" s="75"/>
      <c r="D698" s="74"/>
      <c r="E698" s="76"/>
      <c r="F698" s="76"/>
      <c r="G698" s="75"/>
      <c r="H698" s="75"/>
      <c r="I698" s="74"/>
      <c r="J698" s="75"/>
      <c r="K698" s="75"/>
      <c r="L698" s="75"/>
    </row>
    <row r="699" spans="2:12">
      <c r="B699" s="74"/>
      <c r="C699" s="75"/>
      <c r="D699" s="74"/>
      <c r="E699" s="76"/>
      <c r="F699" s="76"/>
      <c r="G699" s="75"/>
      <c r="H699" s="75"/>
      <c r="I699" s="74"/>
      <c r="J699" s="75"/>
      <c r="K699" s="75"/>
      <c r="L699" s="75"/>
    </row>
    <row r="700" spans="2:12">
      <c r="B700" s="74"/>
      <c r="C700" s="75"/>
      <c r="D700" s="74"/>
      <c r="E700" s="76"/>
      <c r="F700" s="76"/>
      <c r="G700" s="75"/>
      <c r="H700" s="75"/>
      <c r="I700" s="74"/>
      <c r="J700" s="75"/>
      <c r="K700" s="75"/>
      <c r="L700" s="75"/>
    </row>
    <row r="701" spans="2:12">
      <c r="B701" s="74"/>
      <c r="C701" s="75"/>
      <c r="D701" s="74"/>
      <c r="E701" s="76"/>
      <c r="F701" s="76"/>
      <c r="G701" s="75"/>
      <c r="H701" s="75"/>
      <c r="I701" s="74"/>
      <c r="J701" s="75"/>
      <c r="K701" s="75"/>
      <c r="L701" s="75"/>
    </row>
    <row r="702" spans="2:12">
      <c r="B702" s="74"/>
      <c r="C702" s="75"/>
      <c r="D702" s="74"/>
      <c r="E702" s="76"/>
      <c r="F702" s="76"/>
      <c r="G702" s="75"/>
      <c r="H702" s="75"/>
      <c r="I702" s="74"/>
      <c r="J702" s="75"/>
      <c r="K702" s="75"/>
      <c r="L702" s="75"/>
    </row>
    <row r="703" spans="2:12">
      <c r="B703" s="74"/>
      <c r="C703" s="75"/>
      <c r="D703" s="74"/>
      <c r="E703" s="76"/>
      <c r="F703" s="76"/>
      <c r="G703" s="75"/>
      <c r="H703" s="75"/>
      <c r="I703" s="74"/>
      <c r="J703" s="75"/>
      <c r="K703" s="75"/>
      <c r="L703" s="75"/>
    </row>
    <row r="704" spans="2:12">
      <c r="B704" s="74"/>
      <c r="C704" s="75"/>
      <c r="D704" s="74"/>
      <c r="E704" s="76"/>
      <c r="F704" s="76"/>
      <c r="G704" s="75"/>
      <c r="H704" s="75"/>
      <c r="I704" s="74"/>
      <c r="J704" s="75"/>
      <c r="K704" s="75"/>
      <c r="L704" s="75"/>
    </row>
    <row r="705" spans="2:12">
      <c r="B705" s="74"/>
      <c r="C705" s="75"/>
      <c r="D705" s="74"/>
      <c r="E705" s="76"/>
      <c r="F705" s="76"/>
      <c r="G705" s="75"/>
      <c r="H705" s="75"/>
      <c r="I705" s="74"/>
      <c r="J705" s="75"/>
      <c r="K705" s="75"/>
      <c r="L705" s="75"/>
    </row>
    <row r="706" spans="2:12">
      <c r="B706" s="74"/>
      <c r="C706" s="75"/>
      <c r="D706" s="74"/>
      <c r="E706" s="76"/>
      <c r="F706" s="76"/>
      <c r="G706" s="75"/>
      <c r="H706" s="75"/>
      <c r="I706" s="74"/>
      <c r="J706" s="75"/>
      <c r="K706" s="75"/>
      <c r="L706" s="75"/>
    </row>
    <row r="707" spans="2:12">
      <c r="B707" s="74"/>
      <c r="C707" s="75"/>
      <c r="D707" s="74"/>
      <c r="E707" s="76"/>
      <c r="F707" s="76"/>
      <c r="G707" s="75"/>
      <c r="H707" s="75"/>
      <c r="I707" s="74"/>
      <c r="J707" s="75"/>
      <c r="K707" s="75"/>
      <c r="L707" s="75"/>
    </row>
    <row r="708" spans="2:12">
      <c r="B708" s="74"/>
      <c r="C708" s="75"/>
      <c r="D708" s="74"/>
      <c r="E708" s="76"/>
      <c r="F708" s="76"/>
      <c r="G708" s="75"/>
      <c r="H708" s="75"/>
      <c r="I708" s="74"/>
      <c r="J708" s="75"/>
      <c r="K708" s="75"/>
      <c r="L708" s="75"/>
    </row>
    <row r="709" spans="2:12">
      <c r="B709" s="74"/>
      <c r="C709" s="75"/>
      <c r="D709" s="74"/>
      <c r="E709" s="76"/>
      <c r="F709" s="76"/>
      <c r="G709" s="75"/>
      <c r="H709" s="75"/>
      <c r="I709" s="74"/>
      <c r="J709" s="75"/>
      <c r="K709" s="75"/>
      <c r="L709" s="75"/>
    </row>
    <row r="710" spans="2:12">
      <c r="B710" s="74"/>
      <c r="C710" s="75"/>
      <c r="D710" s="74"/>
      <c r="E710" s="76"/>
      <c r="F710" s="76"/>
      <c r="G710" s="75"/>
      <c r="H710" s="75"/>
      <c r="I710" s="74"/>
      <c r="J710" s="75"/>
      <c r="K710" s="75"/>
      <c r="L710" s="75"/>
    </row>
    <row r="711" spans="2:12">
      <c r="B711" s="74"/>
      <c r="C711" s="75"/>
      <c r="D711" s="74"/>
      <c r="E711" s="76"/>
      <c r="F711" s="76"/>
      <c r="G711" s="75"/>
      <c r="H711" s="75"/>
      <c r="I711" s="74"/>
      <c r="J711" s="75"/>
      <c r="K711" s="75"/>
      <c r="L711" s="75"/>
    </row>
    <row r="712" spans="2:12">
      <c r="B712" s="74"/>
      <c r="C712" s="75"/>
      <c r="D712" s="74"/>
      <c r="E712" s="76"/>
      <c r="F712" s="76"/>
      <c r="G712" s="75"/>
      <c r="H712" s="75"/>
      <c r="I712" s="74"/>
      <c r="J712" s="75"/>
      <c r="K712" s="75"/>
      <c r="L712" s="75"/>
    </row>
    <row r="713" spans="2:12">
      <c r="B713" s="74"/>
      <c r="C713" s="75"/>
      <c r="D713" s="74"/>
      <c r="E713" s="76"/>
      <c r="F713" s="76"/>
      <c r="G713" s="75"/>
      <c r="H713" s="75"/>
      <c r="I713" s="74"/>
      <c r="J713" s="75"/>
      <c r="K713" s="75"/>
      <c r="L713" s="75"/>
    </row>
    <row r="714" spans="2:12">
      <c r="B714" s="74"/>
      <c r="C714" s="75"/>
      <c r="D714" s="74"/>
      <c r="E714" s="76"/>
      <c r="F714" s="76"/>
      <c r="G714" s="75"/>
      <c r="H714" s="75"/>
      <c r="I714" s="74"/>
      <c r="J714" s="75"/>
      <c r="K714" s="75"/>
      <c r="L714" s="75"/>
    </row>
    <row r="715" spans="2:12">
      <c r="B715" s="74"/>
      <c r="C715" s="75"/>
      <c r="D715" s="74"/>
      <c r="E715" s="76"/>
      <c r="F715" s="76"/>
      <c r="G715" s="75"/>
      <c r="H715" s="75"/>
      <c r="I715" s="74"/>
      <c r="J715" s="75"/>
      <c r="K715" s="75"/>
      <c r="L715" s="75"/>
    </row>
    <row r="716" spans="2:12">
      <c r="B716" s="74"/>
      <c r="C716" s="75"/>
      <c r="D716" s="74"/>
      <c r="E716" s="76"/>
      <c r="F716" s="76"/>
      <c r="G716" s="75"/>
      <c r="H716" s="75"/>
      <c r="I716" s="74"/>
      <c r="J716" s="75"/>
      <c r="K716" s="75"/>
      <c r="L716" s="75"/>
    </row>
    <row r="717" spans="2:12">
      <c r="B717" s="74"/>
      <c r="C717" s="75"/>
      <c r="D717" s="74"/>
      <c r="E717" s="76"/>
      <c r="F717" s="76"/>
      <c r="G717" s="75"/>
      <c r="H717" s="75"/>
      <c r="I717" s="74"/>
      <c r="J717" s="75"/>
      <c r="K717" s="75"/>
      <c r="L717" s="75"/>
    </row>
    <row r="718" spans="2:12">
      <c r="B718" s="74"/>
      <c r="C718" s="75"/>
      <c r="D718" s="74"/>
      <c r="E718" s="76"/>
      <c r="F718" s="76"/>
      <c r="G718" s="75"/>
      <c r="H718" s="75"/>
      <c r="I718" s="74"/>
      <c r="J718" s="75"/>
      <c r="K718" s="75"/>
      <c r="L718" s="75"/>
    </row>
    <row r="719" spans="2:12">
      <c r="B719" s="74"/>
      <c r="C719" s="75"/>
      <c r="D719" s="74"/>
      <c r="E719" s="76"/>
      <c r="F719" s="76"/>
      <c r="G719" s="75"/>
      <c r="H719" s="75"/>
      <c r="I719" s="74"/>
      <c r="J719" s="75"/>
      <c r="K719" s="75"/>
      <c r="L719" s="75"/>
    </row>
    <row r="720" spans="2:12">
      <c r="B720" s="74"/>
      <c r="C720" s="75"/>
      <c r="D720" s="74"/>
      <c r="E720" s="76"/>
      <c r="F720" s="76"/>
      <c r="G720" s="75"/>
      <c r="H720" s="75"/>
      <c r="I720" s="74"/>
      <c r="J720" s="75"/>
      <c r="K720" s="75"/>
      <c r="L720" s="75"/>
    </row>
    <row r="721" spans="2:12">
      <c r="B721" s="74"/>
      <c r="C721" s="75"/>
      <c r="D721" s="74"/>
      <c r="E721" s="76"/>
      <c r="F721" s="76"/>
      <c r="G721" s="75"/>
      <c r="H721" s="75"/>
      <c r="I721" s="74"/>
      <c r="J721" s="75"/>
      <c r="K721" s="75"/>
      <c r="L721" s="75"/>
    </row>
    <row r="722" spans="2:12">
      <c r="B722" s="74"/>
      <c r="C722" s="75"/>
      <c r="D722" s="74"/>
      <c r="E722" s="76"/>
      <c r="F722" s="76"/>
      <c r="G722" s="75"/>
      <c r="H722" s="75"/>
      <c r="I722" s="74"/>
      <c r="J722" s="75"/>
      <c r="K722" s="75"/>
      <c r="L722" s="75"/>
    </row>
    <row r="723" spans="2:12">
      <c r="B723" s="74"/>
      <c r="C723" s="75"/>
      <c r="D723" s="74"/>
      <c r="E723" s="76"/>
      <c r="F723" s="76"/>
      <c r="G723" s="75"/>
      <c r="H723" s="75"/>
      <c r="I723" s="74"/>
      <c r="J723" s="75"/>
      <c r="K723" s="75"/>
      <c r="L723" s="75"/>
    </row>
    <row r="724" spans="2:12">
      <c r="B724" s="74"/>
      <c r="C724" s="75"/>
      <c r="D724" s="74"/>
      <c r="E724" s="76"/>
      <c r="F724" s="76"/>
      <c r="G724" s="75"/>
      <c r="H724" s="75"/>
      <c r="I724" s="74"/>
      <c r="J724" s="75"/>
      <c r="K724" s="75"/>
      <c r="L724" s="75"/>
    </row>
    <row r="725" spans="2:12">
      <c r="B725" s="74"/>
      <c r="C725" s="75"/>
      <c r="D725" s="74"/>
      <c r="E725" s="76"/>
      <c r="F725" s="76"/>
      <c r="G725" s="75"/>
      <c r="H725" s="75"/>
      <c r="I725" s="74"/>
      <c r="J725" s="75"/>
      <c r="K725" s="75"/>
      <c r="L725" s="75"/>
    </row>
    <row r="726" spans="2:12">
      <c r="B726" s="74"/>
      <c r="C726" s="75"/>
      <c r="D726" s="74"/>
      <c r="E726" s="76"/>
      <c r="F726" s="76"/>
      <c r="G726" s="75"/>
      <c r="H726" s="75"/>
      <c r="I726" s="74"/>
      <c r="J726" s="75"/>
      <c r="K726" s="75"/>
      <c r="L726" s="75"/>
    </row>
    <row r="727" spans="2:12">
      <c r="B727" s="74"/>
      <c r="C727" s="75"/>
      <c r="D727" s="74"/>
      <c r="E727" s="76"/>
      <c r="F727" s="76"/>
      <c r="G727" s="75"/>
      <c r="H727" s="75"/>
      <c r="I727" s="74"/>
      <c r="J727" s="75"/>
      <c r="K727" s="75"/>
      <c r="L727" s="75"/>
    </row>
    <row r="728" spans="2:12">
      <c r="B728" s="74"/>
      <c r="C728" s="75"/>
      <c r="D728" s="74"/>
      <c r="E728" s="76"/>
      <c r="F728" s="76"/>
      <c r="G728" s="75"/>
      <c r="H728" s="75"/>
      <c r="I728" s="74"/>
      <c r="J728" s="75"/>
      <c r="K728" s="75"/>
      <c r="L728" s="75"/>
    </row>
    <row r="729" spans="2:12">
      <c r="B729" s="74"/>
      <c r="C729" s="75"/>
      <c r="D729" s="74"/>
      <c r="E729" s="76"/>
      <c r="F729" s="76"/>
      <c r="G729" s="75"/>
      <c r="H729" s="75"/>
      <c r="I729" s="74"/>
      <c r="J729" s="75"/>
      <c r="K729" s="75"/>
      <c r="L729" s="75"/>
    </row>
    <row r="730" spans="2:12">
      <c r="B730" s="74"/>
      <c r="C730" s="75"/>
      <c r="D730" s="74"/>
      <c r="E730" s="76"/>
      <c r="F730" s="76"/>
      <c r="G730" s="75"/>
      <c r="H730" s="75"/>
      <c r="I730" s="74"/>
      <c r="J730" s="75"/>
      <c r="K730" s="75"/>
      <c r="L730" s="75"/>
    </row>
    <row r="731" spans="2:12">
      <c r="B731" s="74"/>
      <c r="C731" s="75"/>
      <c r="D731" s="74"/>
      <c r="E731" s="76"/>
      <c r="F731" s="76"/>
      <c r="G731" s="75"/>
      <c r="H731" s="75"/>
      <c r="I731" s="74"/>
      <c r="J731" s="75"/>
      <c r="K731" s="75"/>
      <c r="L731" s="75"/>
    </row>
    <row r="732" spans="2:12">
      <c r="B732" s="74"/>
      <c r="C732" s="75"/>
      <c r="D732" s="74"/>
      <c r="E732" s="76"/>
      <c r="F732" s="76"/>
      <c r="G732" s="75"/>
      <c r="H732" s="75"/>
      <c r="I732" s="74"/>
      <c r="J732" s="75"/>
      <c r="K732" s="75"/>
      <c r="L732" s="75"/>
    </row>
    <row r="733" spans="2:12">
      <c r="B733" s="74"/>
      <c r="C733" s="75"/>
      <c r="D733" s="74"/>
      <c r="E733" s="76"/>
      <c r="F733" s="76"/>
      <c r="G733" s="75"/>
      <c r="H733" s="75"/>
      <c r="I733" s="74"/>
      <c r="J733" s="75"/>
      <c r="K733" s="75"/>
      <c r="L733" s="75"/>
    </row>
    <row r="734" spans="2:12">
      <c r="B734" s="74"/>
      <c r="C734" s="75"/>
      <c r="D734" s="74"/>
      <c r="E734" s="76"/>
      <c r="F734" s="76"/>
      <c r="G734" s="75"/>
      <c r="H734" s="75"/>
      <c r="I734" s="74"/>
      <c r="J734" s="75"/>
      <c r="K734" s="75"/>
      <c r="L734" s="75"/>
    </row>
    <row r="735" spans="2:12">
      <c r="B735" s="74"/>
      <c r="C735" s="75"/>
      <c r="D735" s="74"/>
      <c r="E735" s="76"/>
      <c r="F735" s="76"/>
      <c r="G735" s="75"/>
      <c r="H735" s="75"/>
      <c r="I735" s="74"/>
      <c r="J735" s="75"/>
      <c r="K735" s="75"/>
      <c r="L735" s="75"/>
    </row>
    <row r="736" spans="2:12">
      <c r="B736" s="74"/>
      <c r="C736" s="75"/>
      <c r="D736" s="74"/>
      <c r="E736" s="76"/>
      <c r="F736" s="76"/>
      <c r="G736" s="75"/>
      <c r="H736" s="75"/>
      <c r="I736" s="74"/>
      <c r="J736" s="75"/>
      <c r="K736" s="75"/>
      <c r="L736" s="75"/>
    </row>
    <row r="737" spans="2:12">
      <c r="B737" s="74"/>
      <c r="C737" s="75"/>
      <c r="D737" s="74"/>
      <c r="E737" s="76"/>
      <c r="F737" s="76"/>
      <c r="G737" s="75"/>
      <c r="H737" s="75"/>
      <c r="I737" s="74"/>
      <c r="J737" s="75"/>
      <c r="K737" s="75"/>
      <c r="L737" s="75"/>
    </row>
    <row r="738" spans="2:12">
      <c r="B738" s="74"/>
      <c r="C738" s="75"/>
      <c r="D738" s="74"/>
      <c r="E738" s="76"/>
      <c r="F738" s="76"/>
      <c r="G738" s="75"/>
      <c r="H738" s="75"/>
      <c r="I738" s="74"/>
      <c r="J738" s="75"/>
      <c r="K738" s="75"/>
      <c r="L738" s="75"/>
    </row>
    <row r="739" spans="2:12">
      <c r="B739" s="74"/>
      <c r="C739" s="75"/>
      <c r="D739" s="74"/>
      <c r="E739" s="76"/>
      <c r="F739" s="76"/>
      <c r="G739" s="75"/>
      <c r="H739" s="75"/>
      <c r="I739" s="74"/>
      <c r="J739" s="75"/>
      <c r="K739" s="75"/>
      <c r="L739" s="75"/>
    </row>
    <row r="740" spans="2:12">
      <c r="B740" s="74"/>
      <c r="C740" s="75"/>
      <c r="D740" s="74"/>
      <c r="E740" s="76"/>
      <c r="F740" s="76"/>
      <c r="G740" s="75"/>
      <c r="H740" s="75"/>
      <c r="I740" s="74"/>
      <c r="J740" s="75"/>
      <c r="K740" s="75"/>
      <c r="L740" s="75"/>
    </row>
    <row r="741" spans="2:12">
      <c r="B741" s="74"/>
      <c r="C741" s="75"/>
      <c r="D741" s="74"/>
      <c r="E741" s="76"/>
      <c r="F741" s="76"/>
      <c r="G741" s="75"/>
      <c r="H741" s="75"/>
      <c r="I741" s="74"/>
      <c r="J741" s="75"/>
      <c r="K741" s="75"/>
      <c r="L741" s="75"/>
    </row>
    <row r="742" spans="2:12">
      <c r="B742" s="74"/>
      <c r="C742" s="75"/>
      <c r="D742" s="74"/>
      <c r="E742" s="76"/>
      <c r="F742" s="76"/>
      <c r="G742" s="75"/>
      <c r="H742" s="75"/>
      <c r="I742" s="74"/>
      <c r="J742" s="75"/>
      <c r="K742" s="75"/>
      <c r="L742" s="75"/>
    </row>
    <row r="743" spans="2:12">
      <c r="B743" s="74"/>
      <c r="C743" s="75"/>
      <c r="D743" s="74"/>
      <c r="E743" s="76"/>
      <c r="F743" s="76"/>
      <c r="G743" s="75"/>
      <c r="H743" s="75"/>
      <c r="I743" s="74"/>
      <c r="J743" s="75"/>
      <c r="K743" s="75"/>
      <c r="L743" s="75"/>
    </row>
    <row r="744" spans="2:12">
      <c r="B744" s="74"/>
      <c r="C744" s="75"/>
      <c r="D744" s="74"/>
      <c r="E744" s="76"/>
      <c r="F744" s="76"/>
      <c r="G744" s="75"/>
      <c r="H744" s="75"/>
      <c r="I744" s="74"/>
      <c r="J744" s="75"/>
      <c r="K744" s="75"/>
      <c r="L744" s="75"/>
    </row>
    <row r="745" spans="2:12">
      <c r="B745" s="74"/>
      <c r="C745" s="75"/>
      <c r="D745" s="74"/>
      <c r="E745" s="76"/>
      <c r="F745" s="76"/>
      <c r="G745" s="75"/>
      <c r="H745" s="75"/>
      <c r="I745" s="74"/>
      <c r="J745" s="75"/>
      <c r="K745" s="75"/>
      <c r="L745" s="75"/>
    </row>
    <row r="746" spans="2:12">
      <c r="B746" s="74"/>
      <c r="C746" s="75"/>
      <c r="D746" s="74"/>
      <c r="E746" s="76"/>
      <c r="F746" s="76"/>
      <c r="G746" s="75"/>
      <c r="H746" s="75"/>
      <c r="I746" s="74"/>
      <c r="J746" s="75"/>
      <c r="K746" s="75"/>
      <c r="L746" s="75"/>
    </row>
    <row r="747" spans="2:12">
      <c r="B747" s="74"/>
      <c r="C747" s="75"/>
      <c r="D747" s="74"/>
      <c r="E747" s="76"/>
      <c r="F747" s="76"/>
      <c r="G747" s="75"/>
      <c r="H747" s="75"/>
      <c r="I747" s="74"/>
      <c r="J747" s="75"/>
      <c r="K747" s="75"/>
      <c r="L747" s="75"/>
    </row>
    <row r="748" spans="2:12">
      <c r="B748" s="74"/>
      <c r="C748" s="75"/>
      <c r="D748" s="74"/>
      <c r="E748" s="76"/>
      <c r="F748" s="76"/>
      <c r="G748" s="75"/>
      <c r="H748" s="75"/>
      <c r="I748" s="74"/>
      <c r="J748" s="75"/>
      <c r="K748" s="75"/>
      <c r="L748" s="75"/>
    </row>
    <row r="749" spans="2:12">
      <c r="B749" s="74"/>
      <c r="C749" s="75"/>
      <c r="D749" s="74"/>
      <c r="E749" s="76"/>
      <c r="F749" s="76"/>
      <c r="G749" s="75"/>
      <c r="H749" s="75"/>
      <c r="I749" s="74"/>
      <c r="J749" s="75"/>
      <c r="K749" s="75"/>
      <c r="L749" s="75"/>
    </row>
    <row r="750" spans="2:12">
      <c r="B750" s="74"/>
      <c r="C750" s="75"/>
      <c r="D750" s="74"/>
      <c r="E750" s="76"/>
      <c r="F750" s="76"/>
      <c r="G750" s="75"/>
      <c r="H750" s="75"/>
      <c r="I750" s="74"/>
      <c r="J750" s="75"/>
      <c r="K750" s="75"/>
      <c r="L750" s="75"/>
    </row>
    <row r="751" spans="2:12">
      <c r="B751" s="74"/>
      <c r="C751" s="75"/>
      <c r="D751" s="74"/>
      <c r="E751" s="76"/>
      <c r="F751" s="76"/>
      <c r="G751" s="75"/>
      <c r="H751" s="75"/>
      <c r="I751" s="74"/>
      <c r="J751" s="75"/>
      <c r="K751" s="75"/>
      <c r="L751" s="75"/>
    </row>
    <row r="752" spans="2:12">
      <c r="B752" s="74"/>
      <c r="C752" s="75"/>
      <c r="D752" s="74"/>
      <c r="E752" s="76"/>
      <c r="F752" s="76"/>
      <c r="G752" s="75"/>
      <c r="H752" s="75"/>
      <c r="I752" s="74"/>
      <c r="J752" s="75"/>
      <c r="K752" s="75"/>
      <c r="L752" s="75"/>
    </row>
    <row r="753" spans="2:12">
      <c r="B753" s="74"/>
      <c r="C753" s="75"/>
      <c r="D753" s="74"/>
      <c r="E753" s="76"/>
      <c r="F753" s="76"/>
      <c r="G753" s="75"/>
      <c r="H753" s="75"/>
      <c r="I753" s="74"/>
      <c r="J753" s="75"/>
      <c r="K753" s="75"/>
      <c r="L753" s="75"/>
    </row>
    <row r="754" spans="2:12">
      <c r="B754" s="74"/>
      <c r="C754" s="75"/>
      <c r="D754" s="74"/>
      <c r="E754" s="76"/>
      <c r="F754" s="76"/>
      <c r="G754" s="75"/>
      <c r="H754" s="75"/>
      <c r="I754" s="74"/>
      <c r="J754" s="75"/>
      <c r="K754" s="75"/>
      <c r="L754" s="75"/>
    </row>
    <row r="755" spans="2:12">
      <c r="B755" s="74"/>
      <c r="C755" s="75"/>
      <c r="D755" s="74"/>
      <c r="E755" s="76"/>
      <c r="F755" s="76"/>
      <c r="G755" s="75"/>
      <c r="H755" s="75"/>
      <c r="I755" s="74"/>
      <c r="J755" s="75"/>
      <c r="K755" s="75"/>
      <c r="L755" s="75"/>
    </row>
    <row r="756" spans="2:12">
      <c r="B756" s="74"/>
      <c r="C756" s="75"/>
      <c r="D756" s="74"/>
      <c r="E756" s="76"/>
      <c r="F756" s="76"/>
      <c r="G756" s="75"/>
      <c r="H756" s="75"/>
      <c r="I756" s="74"/>
      <c r="J756" s="75"/>
      <c r="K756" s="75"/>
      <c r="L756" s="75"/>
    </row>
    <row r="757" spans="2:12">
      <c r="B757" s="74"/>
      <c r="C757" s="75"/>
      <c r="D757" s="74"/>
      <c r="E757" s="76"/>
      <c r="F757" s="76"/>
      <c r="G757" s="75"/>
      <c r="H757" s="75"/>
      <c r="I757" s="74"/>
      <c r="J757" s="75"/>
      <c r="K757" s="75"/>
      <c r="L757" s="75"/>
    </row>
    <row r="758" spans="2:12">
      <c r="B758" s="74"/>
      <c r="C758" s="75"/>
      <c r="D758" s="74"/>
      <c r="E758" s="76"/>
      <c r="F758" s="76"/>
      <c r="G758" s="75"/>
      <c r="H758" s="75"/>
      <c r="I758" s="74"/>
      <c r="J758" s="75"/>
      <c r="K758" s="75"/>
      <c r="L758" s="75"/>
    </row>
    <row r="759" spans="2:12">
      <c r="B759" s="74"/>
      <c r="C759" s="75"/>
      <c r="D759" s="74"/>
      <c r="E759" s="76"/>
      <c r="F759" s="76"/>
      <c r="G759" s="75"/>
      <c r="H759" s="75"/>
      <c r="I759" s="74"/>
      <c r="J759" s="75"/>
      <c r="K759" s="75"/>
      <c r="L759" s="75"/>
    </row>
    <row r="760" spans="2:12">
      <c r="B760" s="74"/>
      <c r="C760" s="75"/>
      <c r="D760" s="74"/>
      <c r="E760" s="76"/>
      <c r="F760" s="76"/>
      <c r="G760" s="75"/>
      <c r="H760" s="75"/>
      <c r="I760" s="74"/>
      <c r="J760" s="75"/>
      <c r="K760" s="75"/>
      <c r="L760" s="75"/>
    </row>
    <row r="761" spans="2:12">
      <c r="B761" s="74"/>
      <c r="C761" s="75"/>
      <c r="D761" s="74"/>
      <c r="E761" s="76"/>
      <c r="F761" s="76"/>
      <c r="G761" s="75"/>
      <c r="H761" s="75"/>
      <c r="I761" s="74"/>
      <c r="J761" s="75"/>
      <c r="K761" s="75"/>
      <c r="L761" s="75"/>
    </row>
    <row r="762" spans="2:12">
      <c r="B762" s="74"/>
      <c r="C762" s="75"/>
      <c r="D762" s="74"/>
      <c r="E762" s="76"/>
      <c r="F762" s="76"/>
      <c r="G762" s="75"/>
      <c r="H762" s="75"/>
      <c r="I762" s="74"/>
      <c r="J762" s="75"/>
      <c r="K762" s="75"/>
      <c r="L762" s="75"/>
    </row>
    <row r="763" spans="2:12">
      <c r="B763" s="74"/>
      <c r="C763" s="75"/>
      <c r="D763" s="74"/>
      <c r="E763" s="76"/>
      <c r="F763" s="76"/>
      <c r="G763" s="75"/>
      <c r="H763" s="75"/>
      <c r="I763" s="74"/>
      <c r="J763" s="75"/>
      <c r="K763" s="75"/>
      <c r="L763" s="75"/>
    </row>
    <row r="764" spans="2:12">
      <c r="B764" s="74"/>
      <c r="C764" s="75"/>
      <c r="D764" s="74"/>
      <c r="E764" s="76"/>
      <c r="F764" s="76"/>
      <c r="G764" s="75"/>
      <c r="H764" s="75"/>
      <c r="I764" s="74"/>
      <c r="J764" s="75"/>
      <c r="K764" s="75"/>
      <c r="L764" s="75"/>
    </row>
    <row r="765" spans="2:12">
      <c r="B765" s="74"/>
      <c r="C765" s="75"/>
      <c r="D765" s="74"/>
      <c r="E765" s="76"/>
      <c r="F765" s="76"/>
      <c r="G765" s="75"/>
      <c r="H765" s="75"/>
      <c r="I765" s="74"/>
      <c r="J765" s="75"/>
      <c r="K765" s="75"/>
      <c r="L765" s="75"/>
    </row>
    <row r="766" spans="2:12">
      <c r="B766" s="74"/>
      <c r="C766" s="75"/>
      <c r="D766" s="74"/>
      <c r="E766" s="76"/>
      <c r="F766" s="76"/>
      <c r="G766" s="75"/>
      <c r="H766" s="75"/>
      <c r="I766" s="74"/>
      <c r="J766" s="75"/>
      <c r="K766" s="75"/>
      <c r="L766" s="75"/>
    </row>
    <row r="767" spans="2:12">
      <c r="B767" s="74"/>
      <c r="C767" s="75"/>
      <c r="D767" s="74"/>
      <c r="E767" s="76"/>
      <c r="F767" s="76"/>
      <c r="G767" s="75"/>
      <c r="H767" s="75"/>
      <c r="I767" s="74"/>
      <c r="J767" s="75"/>
      <c r="K767" s="75"/>
      <c r="L767" s="75"/>
    </row>
    <row r="768" spans="2:12">
      <c r="B768" s="74"/>
      <c r="C768" s="75"/>
      <c r="D768" s="74"/>
      <c r="E768" s="76"/>
      <c r="F768" s="76"/>
      <c r="G768" s="75"/>
      <c r="H768" s="75"/>
      <c r="I768" s="74"/>
      <c r="J768" s="75"/>
      <c r="K768" s="75"/>
      <c r="L768" s="75"/>
    </row>
    <row r="769" spans="2:12">
      <c r="B769" s="74"/>
      <c r="C769" s="75"/>
      <c r="D769" s="74"/>
      <c r="E769" s="76"/>
      <c r="F769" s="76"/>
      <c r="G769" s="75"/>
      <c r="H769" s="75"/>
      <c r="I769" s="74"/>
      <c r="J769" s="75"/>
      <c r="K769" s="75"/>
      <c r="L769" s="75"/>
    </row>
    <row r="770" spans="2:12">
      <c r="B770" s="74"/>
      <c r="C770" s="75"/>
      <c r="D770" s="74"/>
      <c r="E770" s="76"/>
      <c r="F770" s="76"/>
      <c r="G770" s="75"/>
      <c r="H770" s="75"/>
      <c r="I770" s="74"/>
      <c r="J770" s="75"/>
      <c r="K770" s="75"/>
      <c r="L770" s="75"/>
    </row>
    <row r="771" spans="2:12">
      <c r="B771" s="74"/>
      <c r="C771" s="75"/>
      <c r="D771" s="74"/>
      <c r="E771" s="76"/>
      <c r="F771" s="76"/>
      <c r="G771" s="75"/>
      <c r="H771" s="75"/>
      <c r="I771" s="74"/>
      <c r="J771" s="75"/>
      <c r="K771" s="75"/>
      <c r="L771" s="75"/>
    </row>
    <row r="772" spans="2:12">
      <c r="B772" s="74"/>
      <c r="C772" s="75"/>
      <c r="D772" s="74"/>
      <c r="E772" s="76"/>
      <c r="F772" s="76"/>
      <c r="G772" s="75"/>
      <c r="H772" s="75"/>
      <c r="I772" s="74"/>
      <c r="J772" s="75"/>
      <c r="K772" s="75"/>
      <c r="L772" s="75"/>
    </row>
    <row r="773" spans="2:12">
      <c r="B773" s="74"/>
      <c r="C773" s="75"/>
      <c r="D773" s="74"/>
      <c r="E773" s="76"/>
      <c r="F773" s="76"/>
      <c r="G773" s="75"/>
      <c r="H773" s="75"/>
      <c r="I773" s="74"/>
      <c r="J773" s="75"/>
      <c r="K773" s="75"/>
      <c r="L773" s="75"/>
    </row>
    <row r="774" spans="2:12">
      <c r="B774" s="74"/>
      <c r="C774" s="75"/>
      <c r="D774" s="74"/>
      <c r="E774" s="76"/>
      <c r="F774" s="76"/>
      <c r="G774" s="75"/>
      <c r="H774" s="75"/>
      <c r="I774" s="74"/>
      <c r="J774" s="75"/>
      <c r="K774" s="75"/>
      <c r="L774" s="75"/>
    </row>
    <row r="775" spans="2:12">
      <c r="B775" s="74"/>
      <c r="C775" s="75"/>
      <c r="D775" s="74"/>
      <c r="E775" s="76"/>
      <c r="F775" s="76"/>
      <c r="G775" s="75"/>
      <c r="H775" s="75"/>
      <c r="I775" s="74"/>
      <c r="J775" s="75"/>
      <c r="K775" s="75"/>
      <c r="L775" s="75"/>
    </row>
    <row r="776" spans="2:12">
      <c r="B776" s="74"/>
      <c r="C776" s="75"/>
      <c r="D776" s="74"/>
      <c r="E776" s="76"/>
      <c r="F776" s="76"/>
      <c r="G776" s="75"/>
      <c r="H776" s="75"/>
      <c r="I776" s="74"/>
      <c r="J776" s="75"/>
      <c r="K776" s="75"/>
      <c r="L776" s="75"/>
    </row>
    <row r="777" spans="2:12">
      <c r="B777" s="74"/>
      <c r="C777" s="75"/>
      <c r="D777" s="74"/>
      <c r="E777" s="76"/>
      <c r="F777" s="76"/>
      <c r="G777" s="75"/>
      <c r="H777" s="75"/>
      <c r="I777" s="74"/>
      <c r="J777" s="75"/>
      <c r="K777" s="75"/>
      <c r="L777" s="75"/>
    </row>
    <row r="778" spans="2:12">
      <c r="B778" s="74"/>
      <c r="C778" s="75"/>
      <c r="D778" s="74"/>
      <c r="E778" s="76"/>
      <c r="F778" s="76"/>
      <c r="G778" s="75"/>
      <c r="H778" s="75"/>
      <c r="I778" s="74"/>
      <c r="J778" s="75"/>
      <c r="K778" s="75"/>
      <c r="L778" s="75"/>
    </row>
    <row r="779" spans="2:12">
      <c r="B779" s="74"/>
      <c r="C779" s="75"/>
      <c r="D779" s="74"/>
      <c r="E779" s="76"/>
      <c r="F779" s="76"/>
      <c r="G779" s="75"/>
      <c r="H779" s="75"/>
      <c r="I779" s="74"/>
      <c r="J779" s="75"/>
      <c r="K779" s="75"/>
      <c r="L779" s="75"/>
    </row>
    <row r="780" spans="2:12">
      <c r="B780" s="74"/>
      <c r="C780" s="75"/>
      <c r="D780" s="74"/>
      <c r="E780" s="76"/>
      <c r="F780" s="76"/>
      <c r="G780" s="75"/>
      <c r="H780" s="75"/>
      <c r="I780" s="74"/>
      <c r="J780" s="75"/>
      <c r="K780" s="75"/>
      <c r="L780" s="75"/>
    </row>
    <row r="781" spans="2:12">
      <c r="B781" s="74"/>
      <c r="C781" s="75"/>
      <c r="D781" s="74"/>
      <c r="E781" s="76"/>
      <c r="F781" s="76"/>
      <c r="G781" s="75"/>
      <c r="H781" s="75"/>
      <c r="I781" s="74"/>
      <c r="J781" s="75"/>
      <c r="K781" s="75"/>
      <c r="L781" s="75"/>
    </row>
    <row r="782" spans="2:12">
      <c r="B782" s="74"/>
      <c r="C782" s="75"/>
      <c r="D782" s="74"/>
      <c r="E782" s="76"/>
      <c r="F782" s="76"/>
      <c r="G782" s="75"/>
      <c r="H782" s="75"/>
      <c r="I782" s="74"/>
      <c r="J782" s="75"/>
      <c r="K782" s="75"/>
      <c r="L782" s="75"/>
    </row>
    <row r="783" spans="2:12">
      <c r="B783" s="74"/>
      <c r="C783" s="75"/>
      <c r="D783" s="74"/>
      <c r="E783" s="76"/>
      <c r="F783" s="76"/>
      <c r="G783" s="75"/>
      <c r="H783" s="75"/>
      <c r="I783" s="74"/>
      <c r="J783" s="75"/>
      <c r="K783" s="75"/>
      <c r="L783" s="75"/>
    </row>
    <row r="784" spans="2:12">
      <c r="B784" s="74"/>
      <c r="C784" s="75"/>
      <c r="D784" s="74"/>
      <c r="E784" s="76"/>
      <c r="F784" s="76"/>
      <c r="G784" s="75"/>
      <c r="H784" s="75"/>
      <c r="I784" s="74"/>
      <c r="J784" s="75"/>
      <c r="K784" s="75"/>
      <c r="L784" s="75"/>
    </row>
    <row r="785" spans="2:12">
      <c r="B785" s="74"/>
      <c r="C785" s="75"/>
      <c r="D785" s="74"/>
      <c r="E785" s="76"/>
      <c r="F785" s="76"/>
      <c r="G785" s="75"/>
      <c r="H785" s="75"/>
      <c r="I785" s="74"/>
      <c r="J785" s="75"/>
      <c r="K785" s="75"/>
      <c r="L785" s="75"/>
    </row>
    <row r="786" spans="2:12">
      <c r="B786" s="74"/>
      <c r="C786" s="75"/>
      <c r="D786" s="74"/>
      <c r="E786" s="76"/>
      <c r="F786" s="76"/>
      <c r="G786" s="75"/>
      <c r="H786" s="75"/>
      <c r="I786" s="74"/>
      <c r="J786" s="75"/>
      <c r="K786" s="75"/>
      <c r="L786" s="75"/>
    </row>
    <row r="787" spans="2:12">
      <c r="B787" s="74"/>
      <c r="C787" s="75"/>
      <c r="D787" s="74"/>
      <c r="E787" s="76"/>
      <c r="F787" s="76"/>
      <c r="G787" s="75"/>
      <c r="H787" s="75"/>
      <c r="I787" s="74"/>
      <c r="J787" s="75"/>
      <c r="K787" s="75"/>
      <c r="L787" s="75"/>
    </row>
    <row r="788" spans="2:12">
      <c r="B788" s="74"/>
      <c r="C788" s="75"/>
      <c r="D788" s="74"/>
      <c r="E788" s="76"/>
      <c r="F788" s="76"/>
      <c r="G788" s="75"/>
      <c r="H788" s="75"/>
      <c r="I788" s="74"/>
      <c r="J788" s="75"/>
      <c r="K788" s="75"/>
      <c r="L788" s="75"/>
    </row>
    <row r="789" spans="2:12">
      <c r="B789" s="74"/>
      <c r="C789" s="75"/>
      <c r="D789" s="74"/>
      <c r="E789" s="76"/>
      <c r="F789" s="76"/>
      <c r="G789" s="75"/>
      <c r="H789" s="75"/>
      <c r="I789" s="74"/>
      <c r="J789" s="75"/>
      <c r="K789" s="75"/>
      <c r="L789" s="75"/>
    </row>
    <row r="790" spans="2:12">
      <c r="B790" s="74"/>
      <c r="C790" s="75"/>
      <c r="D790" s="74"/>
      <c r="E790" s="76"/>
      <c r="F790" s="76"/>
      <c r="G790" s="75"/>
      <c r="H790" s="75"/>
      <c r="I790" s="74"/>
      <c r="J790" s="75"/>
      <c r="K790" s="75"/>
      <c r="L790" s="75"/>
    </row>
    <row r="791" spans="2:12">
      <c r="B791" s="74"/>
      <c r="C791" s="75"/>
      <c r="D791" s="74"/>
      <c r="E791" s="76"/>
      <c r="F791" s="76"/>
      <c r="G791" s="75"/>
      <c r="H791" s="75"/>
      <c r="I791" s="74"/>
      <c r="J791" s="75"/>
      <c r="K791" s="75"/>
      <c r="L791" s="75"/>
    </row>
    <row r="792" spans="2:12">
      <c r="B792" s="74"/>
      <c r="C792" s="75"/>
      <c r="D792" s="74"/>
      <c r="E792" s="76"/>
      <c r="F792" s="76"/>
      <c r="G792" s="75"/>
      <c r="H792" s="75"/>
      <c r="I792" s="74"/>
      <c r="J792" s="75"/>
      <c r="K792" s="75"/>
      <c r="L792" s="75"/>
    </row>
    <row r="793" spans="2:12">
      <c r="B793" s="74"/>
      <c r="C793" s="75"/>
      <c r="D793" s="74"/>
      <c r="E793" s="76"/>
      <c r="F793" s="76"/>
      <c r="G793" s="75"/>
      <c r="H793" s="75"/>
      <c r="I793" s="74"/>
      <c r="J793" s="75"/>
      <c r="K793" s="75"/>
      <c r="L793" s="75"/>
    </row>
    <row r="794" spans="2:12">
      <c r="B794" s="74"/>
      <c r="C794" s="75"/>
      <c r="D794" s="74"/>
      <c r="E794" s="76"/>
      <c r="F794" s="76"/>
      <c r="G794" s="75"/>
      <c r="H794" s="75"/>
      <c r="I794" s="74"/>
      <c r="J794" s="75"/>
      <c r="K794" s="75"/>
      <c r="L794" s="75"/>
    </row>
    <row r="795" spans="2:12">
      <c r="B795" s="74"/>
      <c r="C795" s="75"/>
      <c r="D795" s="74"/>
      <c r="E795" s="76"/>
      <c r="F795" s="76"/>
      <c r="G795" s="75"/>
      <c r="H795" s="75"/>
      <c r="I795" s="74"/>
      <c r="J795" s="75"/>
      <c r="K795" s="75"/>
      <c r="L795" s="75"/>
    </row>
    <row r="796" spans="2:12">
      <c r="B796" s="74"/>
      <c r="C796" s="75"/>
      <c r="D796" s="74"/>
      <c r="E796" s="76"/>
      <c r="F796" s="76"/>
      <c r="G796" s="75"/>
      <c r="H796" s="75"/>
      <c r="I796" s="74"/>
      <c r="J796" s="75"/>
      <c r="K796" s="75"/>
      <c r="L796" s="75"/>
    </row>
    <row r="797" spans="2:12">
      <c r="B797" s="74"/>
      <c r="C797" s="75"/>
      <c r="D797" s="74"/>
      <c r="E797" s="76"/>
      <c r="F797" s="76"/>
      <c r="G797" s="75"/>
      <c r="H797" s="75"/>
      <c r="I797" s="74"/>
      <c r="J797" s="75"/>
      <c r="K797" s="75"/>
      <c r="L797" s="75"/>
    </row>
    <row r="798" spans="2:12">
      <c r="B798" s="74"/>
      <c r="C798" s="75"/>
      <c r="D798" s="74"/>
      <c r="E798" s="76"/>
      <c r="F798" s="76"/>
      <c r="G798" s="75"/>
      <c r="H798" s="75"/>
      <c r="I798" s="74"/>
      <c r="J798" s="75"/>
      <c r="K798" s="75"/>
      <c r="L798" s="75"/>
    </row>
    <row r="799" spans="2:12">
      <c r="B799" s="74"/>
      <c r="C799" s="75"/>
      <c r="D799" s="74"/>
      <c r="E799" s="76"/>
      <c r="F799" s="76"/>
      <c r="G799" s="75"/>
      <c r="H799" s="75"/>
      <c r="I799" s="74"/>
      <c r="J799" s="75"/>
      <c r="K799" s="75"/>
      <c r="L799" s="75"/>
    </row>
    <row r="800" spans="2:12">
      <c r="B800" s="74"/>
      <c r="C800" s="75"/>
      <c r="D800" s="74"/>
      <c r="E800" s="76"/>
      <c r="F800" s="76"/>
      <c r="G800" s="75"/>
      <c r="H800" s="75"/>
      <c r="I800" s="74"/>
      <c r="J800" s="75"/>
      <c r="K800" s="75"/>
      <c r="L800" s="75"/>
    </row>
    <row r="801" spans="2:12">
      <c r="B801" s="74"/>
      <c r="C801" s="75"/>
      <c r="D801" s="74"/>
      <c r="E801" s="76"/>
      <c r="F801" s="76"/>
      <c r="G801" s="75"/>
      <c r="H801" s="75"/>
      <c r="I801" s="74"/>
      <c r="J801" s="75"/>
      <c r="K801" s="75"/>
      <c r="L801" s="75"/>
    </row>
    <row r="802" spans="2:12">
      <c r="B802" s="74"/>
      <c r="C802" s="75"/>
      <c r="D802" s="74"/>
      <c r="E802" s="76"/>
      <c r="F802" s="76"/>
      <c r="G802" s="75"/>
      <c r="H802" s="75"/>
      <c r="I802" s="74"/>
      <c r="J802" s="75"/>
      <c r="K802" s="75"/>
      <c r="L802" s="75"/>
    </row>
    <row r="803" spans="2:12">
      <c r="B803" s="74"/>
      <c r="C803" s="75"/>
      <c r="D803" s="74"/>
      <c r="E803" s="76"/>
      <c r="F803" s="76"/>
      <c r="G803" s="75"/>
      <c r="H803" s="75"/>
      <c r="I803" s="74"/>
      <c r="J803" s="75"/>
      <c r="K803" s="75"/>
      <c r="L803" s="75"/>
    </row>
    <row r="804" spans="2:12">
      <c r="B804" s="74"/>
      <c r="C804" s="75"/>
      <c r="D804" s="74"/>
      <c r="E804" s="76"/>
      <c r="F804" s="76"/>
      <c r="G804" s="75"/>
      <c r="H804" s="75"/>
      <c r="I804" s="74"/>
      <c r="J804" s="75"/>
      <c r="K804" s="75"/>
      <c r="L804" s="75"/>
    </row>
    <row r="805" spans="2:12">
      <c r="B805" s="74"/>
      <c r="C805" s="75"/>
      <c r="D805" s="74"/>
      <c r="E805" s="76"/>
      <c r="F805" s="76"/>
      <c r="G805" s="75"/>
      <c r="H805" s="75"/>
      <c r="I805" s="74"/>
      <c r="J805" s="75"/>
      <c r="K805" s="75"/>
      <c r="L805" s="75"/>
    </row>
    <row r="806" spans="2:12">
      <c r="B806" s="74"/>
      <c r="C806" s="75"/>
      <c r="D806" s="74"/>
      <c r="E806" s="76"/>
      <c r="F806" s="76"/>
      <c r="G806" s="75"/>
      <c r="H806" s="75"/>
      <c r="I806" s="74"/>
      <c r="J806" s="75"/>
      <c r="K806" s="75"/>
      <c r="L806" s="75"/>
    </row>
    <row r="807" spans="2:12">
      <c r="B807" s="74"/>
      <c r="C807" s="75"/>
      <c r="D807" s="74"/>
      <c r="E807" s="76"/>
      <c r="F807" s="76"/>
      <c r="G807" s="75"/>
      <c r="H807" s="75"/>
      <c r="I807" s="74"/>
      <c r="J807" s="75"/>
      <c r="K807" s="75"/>
      <c r="L807" s="75"/>
    </row>
    <row r="808" spans="2:12">
      <c r="B808" s="74"/>
      <c r="C808" s="75"/>
      <c r="D808" s="74"/>
      <c r="E808" s="76"/>
      <c r="F808" s="76"/>
      <c r="G808" s="75"/>
      <c r="H808" s="75"/>
      <c r="I808" s="74"/>
      <c r="J808" s="75"/>
      <c r="K808" s="75"/>
      <c r="L808" s="75"/>
    </row>
    <row r="809" spans="2:12">
      <c r="B809" s="74"/>
      <c r="C809" s="75"/>
      <c r="D809" s="74"/>
      <c r="E809" s="76"/>
      <c r="F809" s="76"/>
      <c r="G809" s="75"/>
      <c r="H809" s="75"/>
      <c r="I809" s="74"/>
      <c r="J809" s="75"/>
      <c r="K809" s="75"/>
      <c r="L809" s="75"/>
    </row>
    <row r="810" spans="2:12">
      <c r="B810" s="74"/>
      <c r="C810" s="75"/>
      <c r="D810" s="74"/>
      <c r="E810" s="76"/>
      <c r="F810" s="76"/>
      <c r="G810" s="75"/>
      <c r="H810" s="75"/>
      <c r="I810" s="74"/>
      <c r="J810" s="75"/>
      <c r="K810" s="75"/>
      <c r="L810" s="75"/>
    </row>
    <row r="811" spans="2:12">
      <c r="B811" s="74"/>
      <c r="C811" s="75"/>
      <c r="D811" s="74"/>
      <c r="E811" s="76"/>
      <c r="F811" s="76"/>
      <c r="G811" s="75"/>
      <c r="H811" s="75"/>
      <c r="I811" s="74"/>
      <c r="J811" s="75"/>
      <c r="K811" s="75"/>
      <c r="L811" s="75"/>
    </row>
    <row r="812" spans="2:12">
      <c r="B812" s="74"/>
      <c r="C812" s="75"/>
      <c r="D812" s="74"/>
      <c r="E812" s="76"/>
      <c r="F812" s="76"/>
      <c r="G812" s="75"/>
      <c r="H812" s="75"/>
      <c r="I812" s="74"/>
      <c r="J812" s="75"/>
      <c r="K812" s="75"/>
      <c r="L812" s="75"/>
    </row>
    <row r="813" spans="2:12">
      <c r="B813" s="74"/>
      <c r="C813" s="75"/>
      <c r="D813" s="74"/>
      <c r="E813" s="76"/>
      <c r="F813" s="76"/>
      <c r="G813" s="75"/>
      <c r="H813" s="75"/>
      <c r="I813" s="74"/>
      <c r="J813" s="75"/>
      <c r="K813" s="75"/>
      <c r="L813" s="75"/>
    </row>
    <row r="814" spans="2:12">
      <c r="B814" s="74"/>
      <c r="C814" s="75"/>
      <c r="D814" s="74"/>
      <c r="E814" s="76"/>
      <c r="F814" s="76"/>
      <c r="G814" s="75"/>
      <c r="H814" s="75"/>
      <c r="I814" s="74"/>
      <c r="J814" s="75"/>
      <c r="K814" s="75"/>
      <c r="L814" s="75"/>
    </row>
    <row r="815" spans="2:12">
      <c r="B815" s="74"/>
      <c r="C815" s="75"/>
      <c r="D815" s="74"/>
      <c r="E815" s="76"/>
      <c r="F815" s="76"/>
      <c r="G815" s="75"/>
      <c r="H815" s="75"/>
      <c r="I815" s="74"/>
      <c r="J815" s="75"/>
      <c r="K815" s="75"/>
      <c r="L815" s="75"/>
    </row>
    <row r="816" spans="2:12">
      <c r="B816" s="74"/>
      <c r="C816" s="75"/>
      <c r="D816" s="74"/>
      <c r="E816" s="76"/>
      <c r="F816" s="76"/>
      <c r="G816" s="75"/>
      <c r="H816" s="75"/>
      <c r="I816" s="74"/>
      <c r="J816" s="75"/>
      <c r="K816" s="75"/>
      <c r="L816" s="75"/>
    </row>
    <row r="817" spans="2:12">
      <c r="B817" s="74"/>
      <c r="C817" s="75"/>
      <c r="D817" s="74"/>
      <c r="E817" s="76"/>
      <c r="F817" s="76"/>
      <c r="G817" s="75"/>
      <c r="H817" s="75"/>
      <c r="I817" s="74"/>
      <c r="J817" s="75"/>
      <c r="K817" s="75"/>
      <c r="L817" s="75"/>
    </row>
    <row r="818" spans="2:12">
      <c r="B818" s="74"/>
      <c r="C818" s="75"/>
      <c r="D818" s="74"/>
      <c r="E818" s="76"/>
      <c r="F818" s="76"/>
      <c r="G818" s="75"/>
      <c r="H818" s="75"/>
      <c r="I818" s="74"/>
      <c r="J818" s="75"/>
      <c r="K818" s="75"/>
      <c r="L818" s="75"/>
    </row>
    <row r="819" spans="2:12">
      <c r="B819" s="74"/>
      <c r="C819" s="75"/>
      <c r="D819" s="74"/>
      <c r="E819" s="76"/>
      <c r="F819" s="76"/>
      <c r="G819" s="75"/>
      <c r="H819" s="75"/>
      <c r="I819" s="74"/>
      <c r="J819" s="75"/>
      <c r="K819" s="75"/>
      <c r="L819" s="75"/>
    </row>
    <row r="820" spans="2:12">
      <c r="B820" s="74"/>
      <c r="C820" s="75"/>
      <c r="D820" s="74"/>
      <c r="E820" s="76"/>
      <c r="F820" s="76"/>
      <c r="G820" s="75"/>
      <c r="H820" s="75"/>
      <c r="I820" s="74"/>
      <c r="J820" s="75"/>
      <c r="K820" s="75"/>
      <c r="L820" s="75"/>
    </row>
    <row r="821" spans="2:12">
      <c r="B821" s="74"/>
      <c r="C821" s="75"/>
      <c r="D821" s="74"/>
      <c r="E821" s="76"/>
      <c r="F821" s="76"/>
      <c r="G821" s="75"/>
      <c r="H821" s="75"/>
      <c r="I821" s="74"/>
      <c r="J821" s="75"/>
      <c r="K821" s="75"/>
      <c r="L821" s="75"/>
    </row>
    <row r="822" spans="2:12">
      <c r="B822" s="74"/>
      <c r="C822" s="75"/>
      <c r="D822" s="74"/>
      <c r="E822" s="76"/>
      <c r="F822" s="76"/>
      <c r="G822" s="75"/>
      <c r="H822" s="75"/>
      <c r="I822" s="74"/>
      <c r="J822" s="75"/>
      <c r="K822" s="75"/>
      <c r="L822" s="75"/>
    </row>
    <row r="823" spans="2:12">
      <c r="B823" s="74"/>
      <c r="C823" s="75"/>
      <c r="D823" s="74"/>
      <c r="E823" s="76"/>
      <c r="F823" s="76"/>
      <c r="G823" s="75"/>
      <c r="H823" s="75"/>
      <c r="I823" s="74"/>
      <c r="J823" s="75"/>
      <c r="K823" s="75"/>
      <c r="L823" s="75"/>
    </row>
    <row r="824" spans="2:12">
      <c r="B824" s="74"/>
      <c r="C824" s="75"/>
      <c r="D824" s="74"/>
      <c r="E824" s="76"/>
      <c r="F824" s="76"/>
      <c r="G824" s="75"/>
      <c r="H824" s="75"/>
      <c r="I824" s="74"/>
      <c r="J824" s="75"/>
      <c r="K824" s="75"/>
      <c r="L824" s="75"/>
    </row>
    <row r="825" spans="2:12">
      <c r="B825" s="74"/>
      <c r="C825" s="75"/>
      <c r="D825" s="74"/>
      <c r="E825" s="76"/>
      <c r="F825" s="76"/>
      <c r="G825" s="75"/>
      <c r="H825" s="75"/>
      <c r="I825" s="74"/>
      <c r="J825" s="75"/>
      <c r="K825" s="75"/>
      <c r="L825" s="75"/>
    </row>
    <row r="826" spans="2:12">
      <c r="B826" s="74"/>
      <c r="C826" s="75"/>
      <c r="D826" s="74"/>
      <c r="E826" s="76"/>
      <c r="F826" s="76"/>
      <c r="G826" s="75"/>
      <c r="H826" s="75"/>
      <c r="I826" s="74"/>
      <c r="J826" s="75"/>
      <c r="K826" s="75"/>
      <c r="L826" s="75"/>
    </row>
    <row r="827" spans="2:12">
      <c r="B827" s="74"/>
      <c r="C827" s="75"/>
      <c r="D827" s="74"/>
      <c r="E827" s="76"/>
      <c r="F827" s="76"/>
      <c r="G827" s="75"/>
      <c r="H827" s="75"/>
      <c r="I827" s="74"/>
      <c r="J827" s="75"/>
      <c r="K827" s="75"/>
      <c r="L827" s="75"/>
    </row>
    <row r="828" spans="2:12">
      <c r="B828" s="74"/>
      <c r="C828" s="75"/>
      <c r="D828" s="74"/>
      <c r="E828" s="76"/>
      <c r="F828" s="76"/>
      <c r="G828" s="75"/>
      <c r="H828" s="75"/>
      <c r="I828" s="74"/>
      <c r="J828" s="75"/>
      <c r="K828" s="75"/>
      <c r="L828" s="75"/>
    </row>
    <row r="829" spans="2:12">
      <c r="B829" s="74"/>
      <c r="C829" s="75"/>
      <c r="D829" s="74"/>
      <c r="E829" s="76"/>
      <c r="F829" s="76"/>
      <c r="G829" s="75"/>
      <c r="H829" s="75"/>
      <c r="I829" s="74"/>
      <c r="J829" s="75"/>
      <c r="K829" s="75"/>
      <c r="L829" s="75"/>
    </row>
    <row r="830" spans="2:12">
      <c r="B830" s="74"/>
      <c r="C830" s="75"/>
      <c r="D830" s="74"/>
      <c r="E830" s="76"/>
      <c r="F830" s="76"/>
      <c r="G830" s="75"/>
      <c r="H830" s="75"/>
      <c r="I830" s="74"/>
      <c r="J830" s="75"/>
      <c r="K830" s="75"/>
      <c r="L830" s="75"/>
    </row>
    <row r="831" spans="2:12">
      <c r="B831" s="74"/>
      <c r="C831" s="75"/>
      <c r="D831" s="74"/>
      <c r="E831" s="76"/>
      <c r="F831" s="76"/>
      <c r="G831" s="75"/>
      <c r="H831" s="75"/>
      <c r="I831" s="74"/>
      <c r="J831" s="75"/>
      <c r="K831" s="75"/>
      <c r="L831" s="75"/>
    </row>
    <row r="832" spans="2:12">
      <c r="B832" s="74"/>
      <c r="C832" s="75"/>
      <c r="D832" s="74"/>
      <c r="E832" s="76"/>
      <c r="F832" s="76"/>
      <c r="G832" s="75"/>
      <c r="H832" s="75"/>
      <c r="I832" s="74"/>
      <c r="J832" s="75"/>
      <c r="K832" s="75"/>
      <c r="L832" s="75"/>
    </row>
    <row r="833" spans="2:12">
      <c r="B833" s="74"/>
      <c r="C833" s="75"/>
      <c r="D833" s="74"/>
      <c r="E833" s="76"/>
      <c r="F833" s="76"/>
      <c r="G833" s="75"/>
      <c r="H833" s="75"/>
      <c r="I833" s="74"/>
      <c r="J833" s="75"/>
      <c r="K833" s="75"/>
      <c r="L833" s="75"/>
    </row>
    <row r="834" spans="2:12">
      <c r="B834" s="74"/>
      <c r="C834" s="75"/>
      <c r="D834" s="74"/>
      <c r="E834" s="76"/>
      <c r="F834" s="76"/>
      <c r="G834" s="75"/>
      <c r="H834" s="75"/>
      <c r="I834" s="74"/>
      <c r="J834" s="75"/>
      <c r="K834" s="75"/>
      <c r="L834" s="75"/>
    </row>
    <row r="835" spans="2:12">
      <c r="B835" s="74"/>
      <c r="C835" s="75"/>
      <c r="D835" s="74"/>
      <c r="E835" s="76"/>
      <c r="F835" s="76"/>
      <c r="G835" s="75"/>
      <c r="H835" s="75"/>
      <c r="I835" s="74"/>
      <c r="J835" s="75"/>
      <c r="K835" s="75"/>
      <c r="L835" s="75"/>
    </row>
    <row r="836" spans="2:12">
      <c r="B836" s="74"/>
      <c r="C836" s="75"/>
      <c r="D836" s="74"/>
      <c r="E836" s="76"/>
      <c r="F836" s="76"/>
      <c r="G836" s="75"/>
      <c r="H836" s="75"/>
      <c r="I836" s="74"/>
      <c r="J836" s="75"/>
      <c r="K836" s="75"/>
      <c r="L836" s="75"/>
    </row>
    <row r="837" spans="2:12">
      <c r="B837" s="74"/>
      <c r="C837" s="75"/>
      <c r="D837" s="74"/>
      <c r="E837" s="76"/>
      <c r="F837" s="76"/>
      <c r="G837" s="75"/>
      <c r="H837" s="75"/>
      <c r="I837" s="74"/>
      <c r="J837" s="75"/>
      <c r="K837" s="75"/>
      <c r="L837" s="75"/>
    </row>
    <row r="838" spans="2:12">
      <c r="B838" s="74"/>
      <c r="C838" s="75"/>
      <c r="D838" s="74"/>
      <c r="E838" s="76"/>
      <c r="F838" s="76"/>
      <c r="G838" s="75"/>
      <c r="H838" s="75"/>
      <c r="I838" s="74"/>
      <c r="J838" s="75"/>
      <c r="K838" s="75"/>
      <c r="L838" s="75"/>
    </row>
    <row r="839" spans="2:12">
      <c r="B839" s="74"/>
      <c r="C839" s="75"/>
      <c r="D839" s="74"/>
      <c r="E839" s="76"/>
      <c r="F839" s="76"/>
      <c r="G839" s="75"/>
      <c r="H839" s="75"/>
      <c r="I839" s="74"/>
      <c r="J839" s="75"/>
      <c r="K839" s="75"/>
      <c r="L839" s="75"/>
    </row>
    <row r="840" spans="2:12">
      <c r="B840" s="74"/>
      <c r="C840" s="75"/>
      <c r="D840" s="74"/>
      <c r="E840" s="76"/>
      <c r="F840" s="76"/>
      <c r="G840" s="75"/>
      <c r="H840" s="75"/>
      <c r="I840" s="74"/>
      <c r="J840" s="75"/>
      <c r="K840" s="75"/>
      <c r="L840" s="75"/>
    </row>
    <row r="841" spans="2:12">
      <c r="B841" s="74"/>
      <c r="C841" s="75"/>
      <c r="D841" s="74"/>
      <c r="E841" s="76"/>
      <c r="F841" s="76"/>
      <c r="G841" s="75"/>
      <c r="H841" s="75"/>
      <c r="I841" s="74"/>
      <c r="J841" s="75"/>
      <c r="K841" s="75"/>
      <c r="L841" s="75"/>
    </row>
    <row r="842" spans="2:12">
      <c r="B842" s="74"/>
      <c r="C842" s="75"/>
      <c r="D842" s="74"/>
      <c r="E842" s="76"/>
      <c r="F842" s="76"/>
      <c r="G842" s="75"/>
      <c r="H842" s="75"/>
      <c r="I842" s="74"/>
      <c r="J842" s="75"/>
      <c r="K842" s="75"/>
      <c r="L842" s="75"/>
    </row>
    <row r="843" spans="2:12">
      <c r="B843" s="74"/>
      <c r="C843" s="75"/>
      <c r="D843" s="74"/>
      <c r="E843" s="76"/>
      <c r="F843" s="76"/>
      <c r="G843" s="75"/>
      <c r="H843" s="75"/>
      <c r="I843" s="74"/>
      <c r="J843" s="75"/>
      <c r="K843" s="75"/>
      <c r="L843" s="75"/>
    </row>
    <row r="844" spans="2:12">
      <c r="B844" s="74"/>
      <c r="C844" s="75"/>
      <c r="D844" s="74"/>
      <c r="E844" s="76"/>
      <c r="F844" s="76"/>
      <c r="G844" s="75"/>
      <c r="H844" s="75"/>
      <c r="I844" s="74"/>
      <c r="J844" s="75"/>
      <c r="K844" s="75"/>
      <c r="L844" s="75"/>
    </row>
    <row r="845" spans="2:12">
      <c r="B845" s="74"/>
      <c r="C845" s="75"/>
      <c r="D845" s="74"/>
      <c r="E845" s="76"/>
      <c r="F845" s="76"/>
      <c r="G845" s="75"/>
      <c r="H845" s="75"/>
      <c r="I845" s="74"/>
      <c r="J845" s="75"/>
      <c r="K845" s="75"/>
      <c r="L845" s="75"/>
    </row>
    <row r="846" spans="2:12">
      <c r="B846" s="74"/>
      <c r="C846" s="75"/>
      <c r="D846" s="74"/>
      <c r="E846" s="76"/>
      <c r="F846" s="76"/>
      <c r="G846" s="75"/>
      <c r="H846" s="75"/>
      <c r="I846" s="74"/>
      <c r="J846" s="75"/>
      <c r="K846" s="75"/>
      <c r="L846" s="75"/>
    </row>
    <row r="847" spans="2:12">
      <c r="B847" s="74"/>
      <c r="C847" s="75"/>
      <c r="D847" s="74"/>
      <c r="E847" s="76"/>
      <c r="F847" s="76"/>
      <c r="G847" s="75"/>
      <c r="H847" s="75"/>
      <c r="I847" s="74"/>
      <c r="J847" s="75"/>
      <c r="K847" s="75"/>
      <c r="L847" s="75"/>
    </row>
    <row r="848" spans="2:12">
      <c r="B848" s="74"/>
      <c r="C848" s="75"/>
      <c r="D848" s="74"/>
      <c r="E848" s="76"/>
      <c r="F848" s="76"/>
      <c r="G848" s="75"/>
      <c r="H848" s="75"/>
      <c r="I848" s="74"/>
      <c r="J848" s="75"/>
      <c r="K848" s="75"/>
      <c r="L848" s="75"/>
    </row>
    <row r="849" spans="2:12">
      <c r="B849" s="74"/>
      <c r="C849" s="75"/>
      <c r="D849" s="74"/>
      <c r="E849" s="76"/>
      <c r="F849" s="76"/>
      <c r="G849" s="75"/>
      <c r="H849" s="75"/>
      <c r="I849" s="74"/>
      <c r="J849" s="75"/>
      <c r="K849" s="75"/>
      <c r="L849" s="75"/>
    </row>
    <row r="850" spans="2:12">
      <c r="B850" s="74"/>
      <c r="C850" s="75"/>
      <c r="D850" s="74"/>
      <c r="E850" s="76"/>
      <c r="F850" s="76"/>
      <c r="G850" s="75"/>
      <c r="H850" s="75"/>
      <c r="I850" s="74"/>
      <c r="J850" s="75"/>
      <c r="K850" s="75"/>
      <c r="L850" s="75"/>
    </row>
    <row r="851" spans="2:12">
      <c r="B851" s="74"/>
      <c r="C851" s="75"/>
      <c r="D851" s="74"/>
      <c r="E851" s="76"/>
      <c r="F851" s="76"/>
      <c r="G851" s="75"/>
      <c r="H851" s="75"/>
      <c r="I851" s="74"/>
      <c r="J851" s="75"/>
      <c r="K851" s="75"/>
      <c r="L851" s="75"/>
    </row>
    <row r="852" spans="2:12">
      <c r="B852" s="74"/>
      <c r="C852" s="75"/>
      <c r="D852" s="74"/>
      <c r="E852" s="76"/>
      <c r="F852" s="76"/>
      <c r="G852" s="75"/>
      <c r="H852" s="75"/>
      <c r="I852" s="74"/>
      <c r="J852" s="75"/>
      <c r="K852" s="75"/>
      <c r="L852" s="75"/>
    </row>
    <row r="853" spans="2:12">
      <c r="B853" s="74"/>
      <c r="C853" s="75"/>
      <c r="D853" s="74"/>
      <c r="E853" s="76"/>
      <c r="F853" s="76"/>
      <c r="G853" s="75"/>
      <c r="H853" s="75"/>
      <c r="I853" s="74"/>
      <c r="J853" s="75"/>
      <c r="K853" s="75"/>
      <c r="L853" s="75"/>
    </row>
    <row r="854" spans="2:12">
      <c r="B854" s="74"/>
      <c r="C854" s="75"/>
      <c r="D854" s="74"/>
      <c r="E854" s="76"/>
      <c r="F854" s="76"/>
      <c r="G854" s="75"/>
      <c r="H854" s="75"/>
      <c r="I854" s="74"/>
      <c r="J854" s="75"/>
      <c r="K854" s="75"/>
      <c r="L854" s="75"/>
    </row>
    <row r="855" spans="2:12">
      <c r="B855" s="74"/>
      <c r="C855" s="75"/>
      <c r="D855" s="74"/>
      <c r="E855" s="76"/>
      <c r="F855" s="76"/>
      <c r="G855" s="75"/>
      <c r="H855" s="75"/>
      <c r="I855" s="74"/>
      <c r="J855" s="75"/>
      <c r="K855" s="75"/>
      <c r="L855" s="75"/>
    </row>
    <row r="856" spans="2:12">
      <c r="B856" s="74"/>
      <c r="C856" s="75"/>
      <c r="D856" s="74"/>
      <c r="E856" s="76"/>
      <c r="F856" s="76"/>
      <c r="G856" s="75"/>
      <c r="H856" s="75"/>
      <c r="I856" s="74"/>
      <c r="J856" s="75"/>
      <c r="K856" s="75"/>
      <c r="L856" s="75"/>
    </row>
    <row r="857" spans="2:12">
      <c r="B857" s="74"/>
      <c r="C857" s="75"/>
      <c r="D857" s="74"/>
      <c r="E857" s="76"/>
      <c r="F857" s="76"/>
      <c r="G857" s="75"/>
      <c r="H857" s="75"/>
      <c r="I857" s="74"/>
      <c r="J857" s="75"/>
      <c r="K857" s="75"/>
      <c r="L857" s="75"/>
    </row>
    <row r="858" spans="2:12">
      <c r="B858" s="74"/>
      <c r="C858" s="75"/>
      <c r="D858" s="74"/>
      <c r="E858" s="76"/>
      <c r="F858" s="76"/>
      <c r="G858" s="75"/>
      <c r="H858" s="75"/>
      <c r="I858" s="74"/>
      <c r="J858" s="75"/>
      <c r="K858" s="75"/>
      <c r="L858" s="75"/>
    </row>
    <row r="859" spans="2:12">
      <c r="B859" s="74"/>
      <c r="C859" s="75"/>
      <c r="D859" s="74"/>
      <c r="E859" s="76"/>
      <c r="F859" s="76"/>
      <c r="G859" s="75"/>
      <c r="H859" s="75"/>
      <c r="I859" s="74"/>
      <c r="J859" s="75"/>
      <c r="K859" s="75"/>
      <c r="L859" s="75"/>
    </row>
    <row r="860" spans="2:12">
      <c r="B860" s="74"/>
      <c r="C860" s="75"/>
      <c r="D860" s="74"/>
      <c r="E860" s="76"/>
      <c r="F860" s="76"/>
      <c r="G860" s="75"/>
      <c r="H860" s="75"/>
      <c r="I860" s="74"/>
      <c r="J860" s="75"/>
      <c r="K860" s="75"/>
      <c r="L860" s="75"/>
    </row>
    <row r="861" spans="2:12">
      <c r="B861" s="74"/>
      <c r="C861" s="75"/>
      <c r="D861" s="74"/>
      <c r="E861" s="76"/>
      <c r="F861" s="76"/>
      <c r="G861" s="75"/>
      <c r="H861" s="75"/>
      <c r="I861" s="74"/>
      <c r="J861" s="75"/>
      <c r="K861" s="75"/>
      <c r="L861" s="75"/>
    </row>
    <row r="862" spans="2:12">
      <c r="B862" s="74"/>
      <c r="C862" s="75"/>
      <c r="D862" s="74"/>
      <c r="E862" s="76"/>
      <c r="F862" s="76"/>
      <c r="G862" s="75"/>
      <c r="H862" s="75"/>
      <c r="I862" s="74"/>
      <c r="J862" s="75"/>
      <c r="K862" s="75"/>
      <c r="L862" s="75"/>
    </row>
    <row r="863" spans="2:12">
      <c r="B863" s="74"/>
      <c r="C863" s="75"/>
      <c r="D863" s="74"/>
      <c r="E863" s="76"/>
      <c r="F863" s="76"/>
      <c r="G863" s="75"/>
      <c r="H863" s="75"/>
      <c r="I863" s="74"/>
      <c r="J863" s="75"/>
      <c r="K863" s="75"/>
      <c r="L863" s="75"/>
    </row>
    <row r="864" spans="2:12">
      <c r="B864" s="74"/>
      <c r="C864" s="75"/>
      <c r="D864" s="74"/>
      <c r="E864" s="76"/>
      <c r="F864" s="76"/>
      <c r="G864" s="75"/>
      <c r="H864" s="75"/>
      <c r="I864" s="74"/>
      <c r="J864" s="75"/>
      <c r="K864" s="75"/>
      <c r="L864" s="75"/>
    </row>
    <row r="865" spans="2:12">
      <c r="B865" s="74"/>
      <c r="C865" s="75"/>
      <c r="D865" s="74"/>
      <c r="E865" s="76"/>
      <c r="F865" s="76"/>
      <c r="G865" s="75"/>
      <c r="H865" s="75"/>
      <c r="I865" s="74"/>
      <c r="J865" s="75"/>
      <c r="K865" s="75"/>
      <c r="L865" s="75"/>
    </row>
    <row r="866" spans="2:12">
      <c r="B866" s="74"/>
      <c r="C866" s="75"/>
      <c r="D866" s="74"/>
      <c r="E866" s="76"/>
      <c r="F866" s="76"/>
      <c r="G866" s="75"/>
      <c r="H866" s="75"/>
      <c r="I866" s="74"/>
      <c r="J866" s="75"/>
      <c r="K866" s="75"/>
      <c r="L866" s="75"/>
    </row>
    <row r="867" spans="2:12">
      <c r="B867" s="74"/>
      <c r="C867" s="75"/>
      <c r="D867" s="74"/>
      <c r="E867" s="76"/>
      <c r="F867" s="76"/>
      <c r="G867" s="75"/>
      <c r="H867" s="75"/>
      <c r="I867" s="74"/>
      <c r="J867" s="75"/>
      <c r="K867" s="75"/>
      <c r="L867" s="75"/>
    </row>
    <row r="868" spans="2:12">
      <c r="B868" s="74"/>
      <c r="C868" s="75"/>
      <c r="D868" s="74"/>
      <c r="E868" s="76"/>
      <c r="F868" s="76"/>
      <c r="G868" s="75"/>
      <c r="H868" s="75"/>
      <c r="I868" s="74"/>
      <c r="J868" s="75"/>
      <c r="K868" s="75"/>
      <c r="L868" s="75"/>
    </row>
    <row r="869" spans="2:12">
      <c r="B869" s="74"/>
      <c r="C869" s="75"/>
      <c r="D869" s="74"/>
      <c r="E869" s="76"/>
      <c r="F869" s="76"/>
      <c r="G869" s="75"/>
      <c r="H869" s="75"/>
      <c r="I869" s="74"/>
      <c r="J869" s="75"/>
      <c r="K869" s="75"/>
      <c r="L869" s="75"/>
    </row>
    <row r="870" spans="2:12">
      <c r="B870" s="74"/>
      <c r="C870" s="75"/>
      <c r="D870" s="74"/>
      <c r="E870" s="76"/>
      <c r="F870" s="76"/>
      <c r="G870" s="75"/>
      <c r="H870" s="75"/>
      <c r="I870" s="74"/>
      <c r="J870" s="75"/>
      <c r="K870" s="75"/>
      <c r="L870" s="75"/>
    </row>
    <row r="871" spans="2:12">
      <c r="B871" s="74"/>
      <c r="C871" s="75"/>
      <c r="D871" s="74"/>
      <c r="E871" s="76"/>
      <c r="F871" s="76"/>
      <c r="G871" s="75"/>
      <c r="H871" s="75"/>
      <c r="I871" s="74"/>
      <c r="J871" s="75"/>
      <c r="K871" s="75"/>
      <c r="L871" s="75"/>
    </row>
    <row r="872" spans="2:12">
      <c r="B872" s="74"/>
      <c r="C872" s="75"/>
      <c r="D872" s="74"/>
      <c r="E872" s="76"/>
      <c r="F872" s="76"/>
      <c r="G872" s="75"/>
      <c r="H872" s="75"/>
      <c r="I872" s="74"/>
      <c r="J872" s="75"/>
      <c r="K872" s="75"/>
      <c r="L872" s="75"/>
    </row>
    <row r="873" spans="2:12">
      <c r="B873" s="74"/>
      <c r="C873" s="75"/>
      <c r="D873" s="74"/>
      <c r="E873" s="76"/>
      <c r="F873" s="76"/>
      <c r="G873" s="75"/>
      <c r="H873" s="75"/>
      <c r="I873" s="74"/>
      <c r="J873" s="75"/>
      <c r="K873" s="75"/>
      <c r="L873" s="75"/>
    </row>
    <row r="874" spans="2:12">
      <c r="B874" s="74"/>
      <c r="C874" s="75"/>
      <c r="D874" s="74"/>
      <c r="E874" s="76"/>
      <c r="F874" s="76"/>
      <c r="G874" s="75"/>
      <c r="H874" s="75"/>
      <c r="I874" s="74"/>
      <c r="J874" s="75"/>
      <c r="K874" s="75"/>
      <c r="L874" s="75"/>
    </row>
    <row r="875" spans="2:12">
      <c r="B875" s="74"/>
      <c r="C875" s="75"/>
      <c r="D875" s="74"/>
      <c r="E875" s="76"/>
      <c r="F875" s="76"/>
      <c r="G875" s="75"/>
      <c r="H875" s="75"/>
      <c r="I875" s="74"/>
      <c r="J875" s="75"/>
      <c r="K875" s="75"/>
      <c r="L875" s="75"/>
    </row>
    <row r="876" spans="2:12">
      <c r="B876" s="74"/>
      <c r="C876" s="75"/>
      <c r="D876" s="74"/>
      <c r="E876" s="76"/>
      <c r="F876" s="76"/>
      <c r="G876" s="75"/>
      <c r="H876" s="75"/>
      <c r="I876" s="74"/>
      <c r="J876" s="75"/>
      <c r="K876" s="75"/>
      <c r="L876" s="75"/>
    </row>
    <row r="877" spans="2:12">
      <c r="B877" s="74"/>
      <c r="C877" s="75"/>
      <c r="D877" s="74"/>
      <c r="E877" s="76"/>
      <c r="F877" s="76"/>
      <c r="G877" s="75"/>
      <c r="H877" s="75"/>
      <c r="I877" s="74"/>
      <c r="J877" s="75"/>
      <c r="K877" s="75"/>
      <c r="L877" s="75"/>
    </row>
    <row r="878" spans="2:12">
      <c r="B878" s="74"/>
      <c r="C878" s="75"/>
      <c r="D878" s="74"/>
      <c r="E878" s="76"/>
      <c r="F878" s="76"/>
      <c r="G878" s="75"/>
      <c r="H878" s="75"/>
      <c r="I878" s="74"/>
      <c r="J878" s="75"/>
      <c r="K878" s="75"/>
      <c r="L878" s="75"/>
    </row>
    <row r="879" spans="2:12">
      <c r="B879" s="74"/>
      <c r="C879" s="75"/>
      <c r="D879" s="74"/>
      <c r="E879" s="76"/>
      <c r="F879" s="76"/>
      <c r="G879" s="75"/>
      <c r="H879" s="75"/>
      <c r="I879" s="74"/>
      <c r="J879" s="75"/>
      <c r="K879" s="75"/>
      <c r="L879" s="75"/>
    </row>
    <row r="880" spans="2:12">
      <c r="B880" s="74"/>
      <c r="C880" s="75"/>
      <c r="D880" s="74"/>
      <c r="E880" s="76"/>
      <c r="F880" s="76"/>
      <c r="G880" s="75"/>
      <c r="H880" s="75"/>
      <c r="I880" s="74"/>
      <c r="J880" s="75"/>
      <c r="K880" s="75"/>
      <c r="L880" s="75"/>
    </row>
    <row r="881" spans="2:12">
      <c r="B881" s="74"/>
      <c r="C881" s="75"/>
      <c r="D881" s="74"/>
      <c r="E881" s="76"/>
      <c r="F881" s="76"/>
      <c r="G881" s="75"/>
      <c r="H881" s="75"/>
      <c r="I881" s="74"/>
      <c r="J881" s="75"/>
      <c r="K881" s="75"/>
      <c r="L881" s="75"/>
    </row>
    <row r="882" spans="2:12">
      <c r="B882" s="74"/>
      <c r="C882" s="75"/>
      <c r="D882" s="74"/>
      <c r="E882" s="76"/>
      <c r="F882" s="76"/>
      <c r="G882" s="75"/>
      <c r="H882" s="75"/>
      <c r="I882" s="74"/>
      <c r="J882" s="75"/>
      <c r="K882" s="75"/>
      <c r="L882" s="75"/>
    </row>
    <row r="883" spans="2:12">
      <c r="B883" s="74"/>
      <c r="C883" s="75"/>
      <c r="D883" s="74"/>
      <c r="E883" s="76"/>
      <c r="F883" s="76"/>
      <c r="G883" s="75"/>
      <c r="H883" s="75"/>
      <c r="I883" s="74"/>
      <c r="J883" s="75"/>
      <c r="K883" s="75"/>
      <c r="L883" s="75"/>
    </row>
    <row r="884" spans="2:12">
      <c r="B884" s="74"/>
      <c r="C884" s="75"/>
      <c r="D884" s="74"/>
      <c r="E884" s="76"/>
      <c r="F884" s="76"/>
      <c r="G884" s="75"/>
      <c r="H884" s="75"/>
      <c r="I884" s="74"/>
      <c r="J884" s="75"/>
      <c r="K884" s="75"/>
      <c r="L884" s="75"/>
    </row>
    <row r="885" spans="2:12">
      <c r="B885" s="74"/>
      <c r="C885" s="75"/>
      <c r="D885" s="74"/>
      <c r="E885" s="76"/>
      <c r="F885" s="76"/>
      <c r="G885" s="75"/>
      <c r="H885" s="75"/>
      <c r="I885" s="74"/>
      <c r="J885" s="75"/>
      <c r="K885" s="75"/>
      <c r="L885" s="75"/>
    </row>
    <row r="886" spans="2:12">
      <c r="B886" s="74"/>
      <c r="C886" s="75"/>
      <c r="D886" s="74"/>
      <c r="E886" s="76"/>
      <c r="F886" s="76"/>
      <c r="G886" s="75"/>
      <c r="H886" s="75"/>
      <c r="I886" s="74"/>
      <c r="J886" s="75"/>
      <c r="K886" s="75"/>
      <c r="L886" s="75"/>
    </row>
    <row r="887" spans="2:12">
      <c r="B887" s="74"/>
      <c r="C887" s="75"/>
      <c r="D887" s="74"/>
      <c r="E887" s="76"/>
      <c r="F887" s="76"/>
      <c r="G887" s="75"/>
      <c r="H887" s="75"/>
      <c r="I887" s="74"/>
      <c r="J887" s="75"/>
      <c r="K887" s="75"/>
      <c r="L887" s="75"/>
    </row>
    <row r="888" spans="2:12">
      <c r="B888" s="74"/>
      <c r="C888" s="75"/>
      <c r="D888" s="74"/>
      <c r="E888" s="76"/>
      <c r="F888" s="76"/>
      <c r="G888" s="75"/>
      <c r="H888" s="75"/>
      <c r="I888" s="74"/>
      <c r="J888" s="75"/>
      <c r="K888" s="75"/>
      <c r="L888" s="75"/>
    </row>
    <row r="889" spans="2:12">
      <c r="B889" s="74"/>
      <c r="C889" s="75"/>
      <c r="D889" s="74"/>
      <c r="E889" s="76"/>
      <c r="F889" s="76"/>
      <c r="G889" s="75"/>
      <c r="H889" s="75"/>
      <c r="I889" s="74"/>
      <c r="J889" s="75"/>
      <c r="K889" s="75"/>
      <c r="L889" s="75"/>
    </row>
    <row r="890" spans="2:12">
      <c r="B890" s="74"/>
      <c r="C890" s="75"/>
      <c r="D890" s="74"/>
      <c r="E890" s="76"/>
      <c r="F890" s="76"/>
      <c r="G890" s="75"/>
      <c r="H890" s="75"/>
      <c r="I890" s="74"/>
      <c r="J890" s="75"/>
      <c r="K890" s="75"/>
      <c r="L890" s="75"/>
    </row>
    <row r="891" spans="2:12">
      <c r="B891" s="74"/>
      <c r="C891" s="75"/>
      <c r="D891" s="74"/>
      <c r="E891" s="76"/>
      <c r="F891" s="76"/>
      <c r="G891" s="75"/>
      <c r="H891" s="75"/>
      <c r="I891" s="74"/>
      <c r="J891" s="75"/>
      <c r="K891" s="75"/>
      <c r="L891" s="75"/>
    </row>
    <row r="892" spans="2:12">
      <c r="B892" s="74"/>
      <c r="C892" s="75"/>
      <c r="D892" s="74"/>
      <c r="E892" s="76"/>
      <c r="F892" s="76"/>
      <c r="G892" s="75"/>
      <c r="H892" s="75"/>
      <c r="I892" s="74"/>
      <c r="J892" s="75"/>
      <c r="K892" s="75"/>
      <c r="L892" s="75"/>
    </row>
    <row r="893" spans="2:12">
      <c r="B893" s="74"/>
      <c r="C893" s="75"/>
      <c r="D893" s="74"/>
      <c r="E893" s="76"/>
      <c r="F893" s="76"/>
      <c r="G893" s="75"/>
      <c r="H893" s="75"/>
      <c r="I893" s="74"/>
      <c r="J893" s="75"/>
      <c r="K893" s="75"/>
      <c r="L893" s="75"/>
    </row>
    <row r="894" spans="2:12">
      <c r="B894" s="74"/>
      <c r="C894" s="75"/>
      <c r="D894" s="74"/>
      <c r="E894" s="76"/>
      <c r="F894" s="76"/>
      <c r="G894" s="75"/>
      <c r="H894" s="75"/>
      <c r="I894" s="74"/>
      <c r="J894" s="75"/>
      <c r="K894" s="75"/>
      <c r="L894" s="75"/>
    </row>
    <row r="895" spans="2:12">
      <c r="B895" s="74"/>
      <c r="C895" s="75"/>
      <c r="D895" s="74"/>
      <c r="E895" s="76"/>
      <c r="F895" s="76"/>
      <c r="G895" s="75"/>
      <c r="H895" s="75"/>
      <c r="I895" s="74"/>
      <c r="J895" s="75"/>
      <c r="K895" s="75"/>
      <c r="L895" s="75"/>
    </row>
    <row r="896" spans="2:12">
      <c r="B896" s="74"/>
      <c r="C896" s="75"/>
      <c r="D896" s="74"/>
      <c r="E896" s="76"/>
      <c r="F896" s="76"/>
      <c r="G896" s="75"/>
      <c r="H896" s="75"/>
      <c r="I896" s="74"/>
      <c r="J896" s="75"/>
      <c r="K896" s="75"/>
      <c r="L896" s="75"/>
    </row>
    <row r="897" spans="2:12">
      <c r="B897" s="74"/>
      <c r="C897" s="75"/>
      <c r="D897" s="74"/>
      <c r="E897" s="76"/>
      <c r="F897" s="76"/>
      <c r="G897" s="75"/>
      <c r="H897" s="75"/>
      <c r="I897" s="74"/>
      <c r="J897" s="75"/>
      <c r="K897" s="75"/>
      <c r="L897" s="75"/>
    </row>
    <row r="898" spans="2:12">
      <c r="B898" s="74"/>
      <c r="C898" s="75"/>
      <c r="D898" s="74"/>
      <c r="E898" s="76"/>
      <c r="F898" s="76"/>
      <c r="G898" s="75"/>
      <c r="H898" s="75"/>
      <c r="I898" s="74"/>
      <c r="J898" s="75"/>
      <c r="K898" s="75"/>
      <c r="L898" s="75"/>
    </row>
    <row r="899" spans="2:12">
      <c r="B899" s="74"/>
      <c r="C899" s="75"/>
      <c r="D899" s="74"/>
      <c r="E899" s="76"/>
      <c r="F899" s="76"/>
      <c r="G899" s="75"/>
      <c r="H899" s="75"/>
      <c r="I899" s="74"/>
      <c r="J899" s="75"/>
      <c r="K899" s="75"/>
      <c r="L899" s="75"/>
    </row>
    <row r="900" spans="2:12">
      <c r="B900" s="74"/>
      <c r="C900" s="75"/>
      <c r="D900" s="74"/>
      <c r="E900" s="76"/>
      <c r="F900" s="76"/>
      <c r="G900" s="75"/>
      <c r="H900" s="75"/>
      <c r="I900" s="74"/>
      <c r="J900" s="75"/>
      <c r="K900" s="75"/>
      <c r="L900" s="75"/>
    </row>
    <row r="901" spans="2:12">
      <c r="B901" s="74"/>
      <c r="C901" s="75"/>
      <c r="D901" s="74"/>
      <c r="E901" s="76"/>
      <c r="F901" s="76"/>
      <c r="G901" s="75"/>
      <c r="H901" s="75"/>
      <c r="I901" s="74"/>
      <c r="J901" s="75"/>
      <c r="K901" s="75"/>
      <c r="L901" s="75"/>
    </row>
    <row r="902" spans="2:12">
      <c r="B902" s="74"/>
      <c r="C902" s="75"/>
      <c r="D902" s="74"/>
      <c r="E902" s="76"/>
      <c r="F902" s="76"/>
      <c r="G902" s="75"/>
      <c r="H902" s="75"/>
      <c r="I902" s="74"/>
      <c r="J902" s="75"/>
      <c r="K902" s="75"/>
      <c r="L902" s="75"/>
    </row>
    <row r="903" spans="2:12">
      <c r="B903" s="74"/>
      <c r="C903" s="75"/>
      <c r="D903" s="74"/>
      <c r="E903" s="76"/>
      <c r="F903" s="76"/>
      <c r="G903" s="75"/>
      <c r="H903" s="75"/>
      <c r="I903" s="74"/>
      <c r="J903" s="75"/>
      <c r="K903" s="75"/>
      <c r="L903" s="75"/>
    </row>
    <row r="904" spans="2:12">
      <c r="B904" s="74"/>
      <c r="C904" s="75"/>
      <c r="D904" s="74"/>
      <c r="E904" s="76"/>
      <c r="F904" s="76"/>
      <c r="G904" s="75"/>
      <c r="H904" s="75"/>
      <c r="I904" s="74"/>
      <c r="J904" s="75"/>
      <c r="K904" s="75"/>
      <c r="L904" s="75"/>
    </row>
  </sheetData>
  <sheetProtection selectLockedCells="1" selectUnlockedCells="1"/>
  <mergeCells count="12">
    <mergeCell ref="B16:F16"/>
    <mergeCell ref="L18:P18"/>
    <mergeCell ref="L24:O24"/>
    <mergeCell ref="B47:J47"/>
    <mergeCell ref="B6:H6"/>
    <mergeCell ref="B7:F7"/>
    <mergeCell ref="B8:F8"/>
    <mergeCell ref="B9:F9"/>
    <mergeCell ref="B10:F10"/>
    <mergeCell ref="B11:B12"/>
    <mergeCell ref="D11:D12"/>
    <mergeCell ref="F11:F12"/>
  </mergeCells>
  <conditionalFormatting sqref="C13:C14">
    <cfRule type="cellIs" dxfId="1" priority="3" operator="lessThan">
      <formula>0</formula>
    </cfRule>
  </conditionalFormatting>
  <conditionalFormatting sqref="E13:E14">
    <cfRule type="cellIs" dxfId="0" priority="1" operator="lessThan">
      <formula>0</formula>
    </cfRule>
  </conditionalFormatting>
  <pageMargins left="0.24" right="0.34" top="0.19" bottom="0.38" header="0.3" footer="0.14000000000000001"/>
  <pageSetup paperSize="9" scale="55" fitToHeight="0" orientation="landscape" r:id="rId1"/>
  <headerFooter>
    <oddFooter>&amp;L&amp;"-,Italic"&amp;10External Relations Report - Digital
Printed &amp;D, &amp;T&amp;C&amp;10Page &amp;P of &amp;N&amp;R&amp;G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4" id="{673E847A-2A0F-4F86-A6A9-4BAEF1827259}">
            <x14:iconSet iconSet="3Triangles">
              <x14:cfvo type="percent">
                <xm:f>0</xm:f>
              </x14:cfvo>
              <x14:cfvo type="num">
                <xm:f>0</xm:f>
              </x14:cfvo>
              <x14:cfvo type="num" gte="0">
                <xm:f>0</xm:f>
              </x14:cfvo>
            </x14:iconSet>
          </x14:cfRule>
          <xm:sqref>C13:C14</xm:sqref>
        </x14:conditionalFormatting>
        <x14:conditionalFormatting xmlns:xm="http://schemas.microsoft.com/office/excel/2006/main">
          <x14:cfRule type="iconSet" priority="2" id="{29423894-759E-49CE-B79B-185E0AD76077}">
            <x14:iconSet iconSet="3Triangles">
              <x14:cfvo type="percent">
                <xm:f>0</xm:f>
              </x14:cfvo>
              <x14:cfvo type="num">
                <xm:f>0</xm:f>
              </x14:cfvo>
              <x14:cfvo type="num" gte="0">
                <xm:f>0</xm:f>
              </x14:cfvo>
            </x14:iconSet>
          </x14:cfRule>
          <xm:sqref>E13:E14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58C4E-028B-4882-BA95-63A01183200F}">
  <sheetPr codeName="Sheet39">
    <tabColor theme="9" tint="0.79998168889431442"/>
  </sheetPr>
  <dimension ref="A1:AO865"/>
  <sheetViews>
    <sheetView showGridLines="0" zoomScale="85" zoomScaleNormal="85" workbookViewId="0">
      <pane ySplit="8" topLeftCell="A9" activePane="bottomLeft" state="frozen"/>
      <selection pane="bottomLeft"/>
    </sheetView>
  </sheetViews>
  <sheetFormatPr defaultColWidth="8.5703125" defaultRowHeight="15"/>
  <cols>
    <col min="1" max="1" width="3.5703125" style="3" customWidth="1"/>
    <col min="2" max="2" width="18.42578125" style="1" customWidth="1"/>
    <col min="3" max="3" width="18.42578125" style="3" customWidth="1"/>
    <col min="4" max="4" width="18.85546875" style="1" customWidth="1"/>
    <col min="5" max="5" width="17.42578125" style="88" customWidth="1"/>
    <col min="6" max="6" width="17.5703125" style="88" customWidth="1"/>
    <col min="7" max="7" width="16.42578125" style="3" customWidth="1"/>
    <col min="8" max="8" width="21.85546875" style="3" customWidth="1"/>
    <col min="9" max="9" width="20.42578125" style="1" customWidth="1"/>
    <col min="10" max="11" width="16.42578125" style="3" customWidth="1"/>
    <col min="12" max="19" width="14.42578125" style="3" customWidth="1"/>
    <col min="20" max="20" width="8.5703125" style="73"/>
    <col min="21" max="23" width="8.5703125" style="3"/>
    <col min="24" max="26" width="8.5703125" style="73"/>
    <col min="27" max="27" width="25.140625" customWidth="1"/>
    <col min="28" max="28" width="16.85546875" customWidth="1"/>
    <col min="29" max="29" width="8.5703125" style="5"/>
    <col min="30" max="30" width="8.5703125" style="3"/>
    <col min="31" max="31" width="25.85546875" customWidth="1"/>
    <col min="32" max="33" width="9.140625"/>
    <col min="34" max="34" width="8.5703125" style="3"/>
    <col min="35" max="37" width="9.140625"/>
    <col min="38" max="38" width="8.5703125" style="3"/>
    <col min="39" max="39" width="14.42578125" customWidth="1"/>
    <col min="40" max="41" width="9.140625" customWidth="1"/>
    <col min="42" max="16384" width="8.5703125" style="3"/>
  </cols>
  <sheetData>
    <row r="1" spans="1:41" ht="39.950000000000003" customHeight="1">
      <c r="B1" s="103"/>
      <c r="C1" s="104"/>
      <c r="D1" s="105"/>
      <c r="E1" s="107"/>
      <c r="F1" s="108"/>
      <c r="G1" s="109"/>
      <c r="H1" s="105"/>
      <c r="I1" s="105"/>
      <c r="J1" s="110"/>
      <c r="K1" s="110"/>
      <c r="L1" s="110"/>
      <c r="T1" s="3"/>
      <c r="X1"/>
      <c r="AB1" s="57"/>
      <c r="AF1" s="57"/>
      <c r="AJ1" s="185"/>
      <c r="AK1" s="3"/>
      <c r="AN1" s="57"/>
    </row>
    <row r="2" spans="1:41" ht="30" customHeight="1">
      <c r="A2" s="111"/>
      <c r="B2" s="112"/>
      <c r="C2" s="113"/>
      <c r="D2" s="114"/>
      <c r="E2" s="115"/>
      <c r="F2" s="115"/>
      <c r="G2" s="114"/>
      <c r="H2" s="114"/>
      <c r="I2" s="25"/>
      <c r="J2" s="25"/>
      <c r="K2" s="25"/>
      <c r="L2" s="25"/>
      <c r="M2" s="25"/>
      <c r="N2" s="25"/>
      <c r="O2" s="25"/>
      <c r="P2" s="25"/>
      <c r="T2" s="3"/>
      <c r="X2"/>
      <c r="AB2" s="57"/>
      <c r="AF2" s="57"/>
      <c r="AJ2" s="186"/>
      <c r="AK2" s="187"/>
      <c r="AN2" s="185"/>
      <c r="AO2" s="3"/>
    </row>
    <row r="3" spans="1:41" s="110" customFormat="1" ht="30" customHeight="1">
      <c r="A3" s="116"/>
      <c r="B3" s="117"/>
      <c r="C3" s="118"/>
      <c r="D3" s="119"/>
      <c r="E3" s="120"/>
      <c r="F3" s="119"/>
      <c r="G3" s="121"/>
      <c r="H3" s="121"/>
      <c r="I3" s="121"/>
      <c r="J3" s="119"/>
      <c r="K3" s="119"/>
      <c r="L3" s="116"/>
      <c r="M3" s="116"/>
      <c r="N3" s="116"/>
      <c r="O3" s="116"/>
      <c r="P3" s="116"/>
      <c r="AA3"/>
      <c r="AB3" s="57"/>
      <c r="AC3" s="5"/>
      <c r="AD3" s="122"/>
      <c r="AE3"/>
      <c r="AF3" s="57"/>
      <c r="AG3"/>
      <c r="AI3"/>
      <c r="AJ3" s="185"/>
      <c r="AK3" s="3"/>
      <c r="AM3"/>
      <c r="AN3" s="186"/>
      <c r="AO3" s="187"/>
    </row>
    <row r="4" spans="1:41" ht="30" customHeight="1">
      <c r="A4" s="123"/>
      <c r="B4" s="123"/>
      <c r="C4" s="124"/>
      <c r="D4" s="124"/>
      <c r="E4" s="124"/>
      <c r="F4" s="124"/>
      <c r="G4" s="125"/>
      <c r="H4" s="125"/>
      <c r="I4" s="125"/>
      <c r="J4" s="126"/>
      <c r="K4" s="126"/>
      <c r="L4" s="124"/>
      <c r="M4" s="126"/>
      <c r="N4" s="126"/>
      <c r="O4" s="126"/>
      <c r="P4" s="123"/>
      <c r="T4" s="3"/>
      <c r="W4" s="73"/>
      <c r="X4" s="3"/>
      <c r="Y4" s="3"/>
      <c r="Z4" s="3"/>
      <c r="AB4" s="185"/>
      <c r="AC4" s="190"/>
      <c r="AD4" s="73"/>
      <c r="AF4" s="57"/>
      <c r="AN4" s="185"/>
      <c r="AO4" s="3"/>
    </row>
    <row r="5" spans="1:41" ht="17.25" customHeight="1">
      <c r="B5" s="3"/>
      <c r="C5" s="74"/>
      <c r="D5" s="74"/>
      <c r="E5" s="74"/>
      <c r="F5" s="74"/>
      <c r="G5" s="76"/>
      <c r="H5" s="76"/>
      <c r="I5" s="76"/>
      <c r="J5" s="75"/>
      <c r="K5" s="75"/>
      <c r="L5" s="74"/>
      <c r="M5" s="75"/>
      <c r="N5" s="75"/>
      <c r="O5" s="75"/>
      <c r="T5" s="3"/>
      <c r="W5" s="73"/>
      <c r="X5" s="3"/>
      <c r="Y5" s="3"/>
      <c r="Z5" s="3"/>
      <c r="AB5" s="57"/>
      <c r="AD5" s="73"/>
      <c r="AF5" s="57"/>
      <c r="AN5" s="57"/>
    </row>
    <row r="6" spans="1:41" ht="33" customHeight="1">
      <c r="B6" s="403" t="s">
        <v>1247</v>
      </c>
      <c r="C6" s="403"/>
      <c r="D6" s="403"/>
      <c r="E6" s="403"/>
      <c r="F6" s="403"/>
      <c r="G6" s="403"/>
      <c r="H6" s="403"/>
      <c r="I6" s="74"/>
      <c r="J6" s="75"/>
      <c r="K6" s="75"/>
      <c r="L6" s="75"/>
      <c r="AB6" s="57"/>
      <c r="AF6" s="57"/>
    </row>
    <row r="7" spans="1:41" ht="21.95" customHeight="1">
      <c r="B7" s="404" t="s">
        <v>1260</v>
      </c>
      <c r="C7" s="404"/>
      <c r="D7" s="404"/>
      <c r="E7" s="404"/>
      <c r="F7" s="404"/>
      <c r="G7" s="95"/>
      <c r="H7" s="95"/>
      <c r="I7" s="74"/>
      <c r="J7" s="75"/>
      <c r="K7" s="75"/>
      <c r="L7" s="75"/>
      <c r="AB7" s="57"/>
      <c r="AF7" s="57"/>
    </row>
    <row r="8" spans="1:41" ht="71.45" customHeight="1">
      <c r="B8" s="414"/>
      <c r="C8" s="414"/>
      <c r="D8" s="414"/>
      <c r="E8" s="414"/>
      <c r="F8" s="414"/>
      <c r="G8" s="77"/>
      <c r="H8" s="77"/>
      <c r="I8" s="74"/>
      <c r="J8" s="75"/>
      <c r="K8" s="75"/>
      <c r="L8" s="75"/>
      <c r="AB8" s="57"/>
      <c r="AF8" s="57"/>
    </row>
    <row r="9" spans="1:41" customFormat="1">
      <c r="A9" s="3"/>
      <c r="B9" s="74"/>
      <c r="C9" s="75"/>
      <c r="D9" s="74"/>
      <c r="E9" s="76"/>
      <c r="F9" s="76"/>
      <c r="G9" s="75"/>
      <c r="H9" s="75"/>
      <c r="I9" s="74"/>
      <c r="J9" s="75"/>
      <c r="K9" s="75"/>
      <c r="L9" s="75"/>
      <c r="M9" s="3"/>
      <c r="N9" s="3"/>
      <c r="O9" s="3"/>
      <c r="P9" s="3"/>
      <c r="Q9" s="3"/>
      <c r="R9" s="3"/>
      <c r="S9" s="3"/>
      <c r="T9" s="73"/>
      <c r="U9" s="3"/>
      <c r="V9" s="3"/>
      <c r="W9" s="3"/>
      <c r="X9" s="73"/>
      <c r="Y9" s="73"/>
      <c r="Z9" s="73"/>
      <c r="AB9" s="57"/>
      <c r="AC9" s="5"/>
      <c r="AD9" s="3"/>
      <c r="AH9" s="3"/>
      <c r="AL9" s="3"/>
    </row>
    <row r="10" spans="1:41">
      <c r="B10" s="74"/>
      <c r="C10" s="75"/>
      <c r="D10" s="74"/>
      <c r="E10" s="76"/>
      <c r="F10" s="76"/>
      <c r="G10" s="75"/>
      <c r="H10" s="75"/>
      <c r="I10" s="74"/>
      <c r="J10" s="75"/>
      <c r="K10" s="75"/>
      <c r="L10" s="75"/>
      <c r="AB10" s="57"/>
    </row>
    <row r="11" spans="1:41">
      <c r="B11" s="74"/>
      <c r="C11" s="75"/>
      <c r="D11" s="74"/>
      <c r="E11" s="76"/>
      <c r="F11" s="76"/>
      <c r="G11" s="75"/>
      <c r="H11" s="75"/>
      <c r="I11" s="74"/>
      <c r="J11" s="75"/>
      <c r="K11" s="75"/>
      <c r="L11" s="75"/>
      <c r="AB11" s="186"/>
      <c r="AC11" s="188"/>
    </row>
    <row r="12" spans="1:41">
      <c r="B12" s="74"/>
      <c r="C12" s="75"/>
      <c r="D12" s="74"/>
      <c r="E12" s="76"/>
      <c r="F12" s="76"/>
      <c r="G12" s="75"/>
      <c r="H12" s="75"/>
      <c r="I12" s="74"/>
      <c r="J12" s="75"/>
      <c r="K12" s="75"/>
      <c r="L12" s="75"/>
      <c r="AB12" s="57"/>
    </row>
    <row r="13" spans="1:41">
      <c r="B13" s="74"/>
      <c r="C13" s="75"/>
      <c r="D13" s="74"/>
      <c r="E13" s="76"/>
      <c r="F13" s="76"/>
      <c r="G13" s="75"/>
      <c r="H13" s="75"/>
      <c r="I13" s="74"/>
      <c r="J13" s="75"/>
      <c r="K13" s="75"/>
      <c r="L13" s="75"/>
      <c r="AB13" s="57"/>
      <c r="AC13"/>
    </row>
    <row r="14" spans="1:41">
      <c r="B14" s="74"/>
      <c r="C14" s="75"/>
      <c r="D14" s="74"/>
      <c r="E14" s="76"/>
      <c r="F14" s="76"/>
      <c r="G14" s="75"/>
      <c r="H14" s="75"/>
      <c r="I14" s="74"/>
      <c r="J14" s="75"/>
      <c r="K14" s="75"/>
      <c r="L14" s="75"/>
      <c r="AB14" s="57"/>
    </row>
    <row r="15" spans="1:41">
      <c r="B15" s="74"/>
      <c r="C15" s="75"/>
      <c r="D15" s="74"/>
      <c r="E15" s="76"/>
      <c r="F15" s="76"/>
      <c r="G15" s="75"/>
      <c r="H15" s="75"/>
      <c r="I15" s="74"/>
      <c r="J15" s="75"/>
      <c r="K15" s="75"/>
      <c r="L15" s="75"/>
      <c r="AB15" s="57"/>
    </row>
    <row r="16" spans="1:41">
      <c r="B16" s="74"/>
      <c r="C16" s="75"/>
      <c r="D16" s="74"/>
      <c r="E16" s="76"/>
      <c r="F16" s="76"/>
      <c r="G16" s="75"/>
      <c r="H16" s="75"/>
      <c r="I16" s="74"/>
      <c r="J16" s="75"/>
      <c r="K16" s="75"/>
      <c r="L16" s="75"/>
      <c r="AB16" s="57"/>
    </row>
    <row r="17" spans="2:29">
      <c r="B17" s="74"/>
      <c r="C17" s="75"/>
      <c r="D17" s="74"/>
      <c r="E17" s="76"/>
      <c r="F17" s="76"/>
      <c r="G17" s="75"/>
      <c r="H17" s="75"/>
      <c r="I17" s="74"/>
      <c r="J17" s="75"/>
      <c r="K17" s="75"/>
      <c r="L17" s="75"/>
      <c r="AB17" s="185"/>
      <c r="AC17" s="190"/>
    </row>
    <row r="18" spans="2:29">
      <c r="B18" s="74"/>
      <c r="C18" s="75"/>
      <c r="D18" s="74"/>
      <c r="E18" s="76"/>
      <c r="F18" s="76"/>
      <c r="G18" s="75"/>
      <c r="H18" s="75"/>
      <c r="I18" s="74"/>
      <c r="J18" s="75"/>
      <c r="K18" s="75"/>
      <c r="L18" s="75"/>
      <c r="AB18" s="57"/>
    </row>
    <row r="19" spans="2:29">
      <c r="B19" s="74"/>
      <c r="C19" s="75"/>
      <c r="D19" s="74"/>
      <c r="E19" s="76"/>
      <c r="F19" s="76"/>
      <c r="G19" s="75"/>
      <c r="H19" s="75"/>
      <c r="I19" s="74"/>
      <c r="J19" s="75"/>
      <c r="K19" s="75"/>
      <c r="L19" s="75"/>
      <c r="AB19" s="57"/>
    </row>
    <row r="20" spans="2:29">
      <c r="B20" s="74"/>
      <c r="C20" s="75"/>
      <c r="D20" s="74"/>
      <c r="E20" s="76"/>
      <c r="F20" s="76"/>
      <c r="G20" s="75"/>
      <c r="H20" s="75"/>
      <c r="I20" s="74"/>
      <c r="J20" s="75"/>
      <c r="K20" s="75"/>
      <c r="L20" s="75"/>
      <c r="AB20" s="57"/>
    </row>
    <row r="21" spans="2:29">
      <c r="B21" s="74"/>
      <c r="C21" s="75"/>
      <c r="D21" s="74"/>
      <c r="E21" s="76"/>
      <c r="F21" s="76"/>
      <c r="G21" s="75"/>
      <c r="H21" s="75"/>
      <c r="I21" s="74"/>
      <c r="J21" s="75"/>
      <c r="K21" s="75"/>
      <c r="L21" s="75"/>
      <c r="AB21" s="57"/>
    </row>
    <row r="22" spans="2:29">
      <c r="B22" s="74"/>
      <c r="C22" s="75"/>
      <c r="D22" s="74"/>
      <c r="E22" s="76"/>
      <c r="F22" s="76"/>
      <c r="G22" s="75"/>
      <c r="H22" s="75"/>
      <c r="I22" s="74"/>
      <c r="J22" s="75"/>
      <c r="K22" s="75"/>
      <c r="L22" s="75"/>
      <c r="AB22" s="57"/>
    </row>
    <row r="23" spans="2:29">
      <c r="B23" s="74"/>
      <c r="C23" s="75"/>
      <c r="D23" s="74"/>
      <c r="E23" s="76"/>
      <c r="F23" s="76"/>
      <c r="G23" s="75"/>
      <c r="H23" s="75"/>
      <c r="I23" s="74"/>
      <c r="J23" s="75"/>
      <c r="K23" s="75"/>
      <c r="L23" s="75"/>
      <c r="AB23" s="57"/>
    </row>
    <row r="24" spans="2:29">
      <c r="B24" s="74"/>
      <c r="C24" s="75"/>
      <c r="D24" s="74"/>
      <c r="E24" s="76"/>
      <c r="F24" s="76"/>
      <c r="G24" s="75"/>
      <c r="H24" s="75"/>
      <c r="I24" s="74"/>
      <c r="J24" s="75"/>
      <c r="K24" s="75"/>
      <c r="L24" s="75"/>
      <c r="AB24" s="57"/>
      <c r="AC24"/>
    </row>
    <row r="25" spans="2:29">
      <c r="B25" s="74"/>
      <c r="C25" s="75"/>
      <c r="D25" s="74"/>
      <c r="E25" s="76"/>
      <c r="F25" s="76"/>
      <c r="G25" s="75"/>
      <c r="H25" s="75"/>
      <c r="I25" s="74"/>
      <c r="J25" s="75"/>
      <c r="K25" s="75"/>
      <c r="L25" s="75"/>
      <c r="AB25" s="57"/>
    </row>
    <row r="26" spans="2:29">
      <c r="B26" s="74"/>
      <c r="C26" s="75"/>
      <c r="D26" s="74"/>
      <c r="E26" s="76"/>
      <c r="F26" s="76"/>
      <c r="G26" s="75"/>
      <c r="H26" s="75"/>
      <c r="I26" s="74"/>
      <c r="J26" s="75"/>
      <c r="K26" s="75"/>
      <c r="L26" s="75"/>
    </row>
    <row r="27" spans="2:29">
      <c r="B27" s="74"/>
      <c r="C27" s="75"/>
      <c r="D27" s="74"/>
      <c r="E27" s="76"/>
      <c r="F27" s="76"/>
      <c r="G27" s="75"/>
      <c r="H27" s="75"/>
      <c r="I27" s="74"/>
      <c r="J27" s="75"/>
      <c r="K27" s="75"/>
      <c r="L27" s="75"/>
    </row>
    <row r="28" spans="2:29">
      <c r="B28" s="74"/>
      <c r="C28" s="75"/>
      <c r="D28" s="74"/>
      <c r="E28" s="76"/>
      <c r="F28" s="76"/>
      <c r="G28" s="75"/>
      <c r="H28" s="75"/>
      <c r="I28" s="74"/>
      <c r="J28" s="75"/>
      <c r="K28" s="75"/>
      <c r="L28" s="75"/>
    </row>
    <row r="29" spans="2:29">
      <c r="B29" s="74"/>
      <c r="C29" s="75"/>
      <c r="D29" s="74"/>
      <c r="E29" s="76"/>
      <c r="F29" s="76"/>
      <c r="G29" s="75"/>
      <c r="H29" s="75"/>
      <c r="I29" s="74"/>
      <c r="J29" s="75"/>
      <c r="K29" s="75"/>
      <c r="L29" s="75"/>
    </row>
    <row r="30" spans="2:29">
      <c r="B30" s="74"/>
      <c r="C30" s="75"/>
      <c r="D30" s="74"/>
      <c r="E30" s="76"/>
      <c r="F30" s="76"/>
      <c r="G30" s="75"/>
      <c r="H30" s="75"/>
      <c r="I30" s="74"/>
      <c r="J30" s="75"/>
      <c r="K30" s="75"/>
      <c r="L30" s="75"/>
    </row>
    <row r="31" spans="2:29">
      <c r="B31" s="74"/>
      <c r="C31" s="75"/>
      <c r="D31" s="74"/>
      <c r="E31" s="76"/>
      <c r="F31" s="76"/>
      <c r="G31" s="75"/>
      <c r="H31" s="75"/>
      <c r="I31" s="74"/>
      <c r="J31" s="75"/>
      <c r="K31" s="75"/>
      <c r="L31" s="75"/>
      <c r="AC31"/>
    </row>
    <row r="32" spans="2:29">
      <c r="B32" s="74"/>
      <c r="C32" s="75"/>
      <c r="D32" s="74"/>
      <c r="E32" s="76"/>
      <c r="F32" s="76"/>
      <c r="G32" s="75"/>
      <c r="H32" s="75"/>
      <c r="I32" s="74"/>
      <c r="J32" s="75"/>
      <c r="K32" s="75"/>
      <c r="L32" s="75"/>
    </row>
    <row r="33" spans="2:12">
      <c r="B33" s="74"/>
      <c r="C33" s="75"/>
      <c r="D33" s="74"/>
      <c r="E33" s="76"/>
      <c r="F33" s="76"/>
      <c r="G33" s="75"/>
      <c r="H33" s="75"/>
      <c r="I33" s="74"/>
      <c r="J33" s="75"/>
      <c r="K33" s="75"/>
      <c r="L33" s="75"/>
    </row>
    <row r="34" spans="2:12">
      <c r="B34" s="74"/>
      <c r="C34" s="75"/>
      <c r="D34" s="74"/>
      <c r="E34" s="76"/>
      <c r="F34" s="76"/>
      <c r="G34" s="75"/>
      <c r="H34" s="75"/>
      <c r="I34" s="74"/>
      <c r="J34" s="75"/>
      <c r="K34" s="75"/>
      <c r="L34" s="75"/>
    </row>
    <row r="35" spans="2:12">
      <c r="B35" s="74"/>
      <c r="C35" s="75"/>
      <c r="D35" s="74"/>
      <c r="E35" s="76"/>
      <c r="F35" s="76"/>
      <c r="G35" s="75"/>
      <c r="H35" s="75"/>
      <c r="I35" s="74"/>
      <c r="J35" s="75"/>
      <c r="K35" s="75"/>
      <c r="L35" s="75"/>
    </row>
    <row r="36" spans="2:12">
      <c r="B36" s="74"/>
      <c r="C36" s="75"/>
      <c r="D36" s="74"/>
      <c r="E36" s="76"/>
      <c r="F36" s="76"/>
      <c r="G36" s="75"/>
      <c r="H36" s="75"/>
      <c r="I36" s="74"/>
      <c r="J36" s="75"/>
      <c r="K36" s="75"/>
      <c r="L36" s="75"/>
    </row>
    <row r="37" spans="2:12">
      <c r="B37" s="74"/>
      <c r="C37" s="75"/>
      <c r="D37" s="74"/>
      <c r="E37" s="76"/>
      <c r="F37" s="76"/>
      <c r="G37" s="75"/>
      <c r="H37" s="75"/>
      <c r="I37" s="74"/>
      <c r="J37" s="75"/>
      <c r="K37" s="75"/>
      <c r="L37" s="75"/>
    </row>
    <row r="38" spans="2:12">
      <c r="B38" s="74"/>
      <c r="C38" s="75"/>
      <c r="D38" s="74"/>
      <c r="E38" s="76"/>
      <c r="F38" s="76"/>
      <c r="G38" s="75"/>
      <c r="H38" s="75"/>
      <c r="I38" s="74"/>
      <c r="J38" s="75"/>
      <c r="K38" s="75"/>
      <c r="L38" s="75"/>
    </row>
    <row r="39" spans="2:12">
      <c r="B39" s="74"/>
      <c r="C39" s="75"/>
      <c r="D39" s="74"/>
      <c r="E39" s="76"/>
      <c r="F39" s="76"/>
      <c r="G39" s="75"/>
      <c r="H39" s="75"/>
      <c r="I39" s="74"/>
      <c r="J39" s="75"/>
      <c r="K39" s="75"/>
      <c r="L39" s="75"/>
    </row>
    <row r="40" spans="2:12">
      <c r="B40" s="74"/>
      <c r="C40" s="75"/>
      <c r="D40" s="74"/>
      <c r="E40" s="76"/>
      <c r="F40" s="76"/>
      <c r="G40" s="75"/>
      <c r="H40" s="75"/>
      <c r="I40" s="74"/>
      <c r="J40" s="75"/>
      <c r="K40" s="75"/>
      <c r="L40" s="75"/>
    </row>
    <row r="41" spans="2:12">
      <c r="B41" s="74"/>
      <c r="C41" s="75"/>
      <c r="D41" s="74"/>
      <c r="E41" s="76"/>
      <c r="F41" s="76"/>
      <c r="G41" s="75"/>
      <c r="H41" s="75"/>
      <c r="I41" s="74"/>
      <c r="J41" s="75"/>
      <c r="K41" s="75"/>
      <c r="L41" s="75"/>
    </row>
    <row r="42" spans="2:12">
      <c r="B42" s="74"/>
      <c r="C42" s="75"/>
      <c r="D42" s="74"/>
      <c r="E42" s="76"/>
      <c r="F42" s="76"/>
      <c r="G42" s="75"/>
      <c r="H42" s="75"/>
      <c r="I42" s="74"/>
      <c r="J42" s="75"/>
      <c r="K42" s="75"/>
      <c r="L42" s="75"/>
    </row>
    <row r="43" spans="2:12">
      <c r="B43" s="74"/>
      <c r="C43" s="75"/>
      <c r="D43" s="74"/>
      <c r="E43" s="76"/>
      <c r="F43" s="76"/>
      <c r="G43" s="75"/>
      <c r="H43" s="75"/>
      <c r="I43" s="74"/>
      <c r="J43" s="75"/>
      <c r="K43" s="75"/>
      <c r="L43" s="75"/>
    </row>
    <row r="44" spans="2:12">
      <c r="B44" s="74"/>
      <c r="C44" s="75"/>
      <c r="D44" s="74"/>
      <c r="E44" s="76"/>
      <c r="F44" s="76"/>
      <c r="G44" s="75"/>
      <c r="H44" s="75"/>
      <c r="I44" s="74"/>
      <c r="J44" s="75"/>
      <c r="K44" s="75"/>
      <c r="L44" s="75"/>
    </row>
    <row r="45" spans="2:12">
      <c r="B45" s="74"/>
      <c r="C45" s="75"/>
      <c r="D45" s="74"/>
      <c r="E45" s="76"/>
      <c r="F45" s="76"/>
      <c r="G45" s="75"/>
      <c r="H45" s="75"/>
      <c r="I45" s="74"/>
      <c r="J45" s="75"/>
      <c r="K45" s="75"/>
      <c r="L45" s="75"/>
    </row>
    <row r="46" spans="2:12">
      <c r="B46" s="74"/>
      <c r="C46" s="75"/>
      <c r="D46" s="74"/>
      <c r="E46" s="76"/>
      <c r="F46" s="76"/>
      <c r="G46" s="75"/>
      <c r="H46" s="75"/>
      <c r="I46" s="74"/>
      <c r="J46" s="75"/>
      <c r="K46" s="75"/>
      <c r="L46" s="75"/>
    </row>
    <row r="47" spans="2:12">
      <c r="B47" s="74"/>
      <c r="C47" s="75"/>
      <c r="D47" s="74"/>
      <c r="E47" s="76"/>
      <c r="F47" s="76"/>
      <c r="G47" s="75"/>
      <c r="H47" s="75"/>
      <c r="I47" s="74"/>
      <c r="J47" s="75"/>
      <c r="K47" s="75"/>
      <c r="L47" s="75"/>
    </row>
    <row r="48" spans="2:12">
      <c r="B48" s="74"/>
      <c r="C48" s="75"/>
      <c r="D48" s="74"/>
      <c r="E48" s="76"/>
      <c r="F48" s="76"/>
      <c r="G48" s="75"/>
      <c r="H48" s="75"/>
      <c r="I48" s="74"/>
      <c r="J48" s="75"/>
      <c r="K48" s="75"/>
      <c r="L48" s="75"/>
    </row>
    <row r="49" spans="2:12">
      <c r="B49" s="74"/>
      <c r="C49" s="75"/>
      <c r="D49" s="74"/>
      <c r="E49" s="76"/>
      <c r="F49" s="76"/>
      <c r="G49" s="75"/>
      <c r="H49" s="75"/>
      <c r="I49" s="74"/>
      <c r="J49" s="75"/>
      <c r="K49" s="75"/>
      <c r="L49" s="75"/>
    </row>
    <row r="50" spans="2:12">
      <c r="B50" s="74"/>
      <c r="C50" s="75"/>
      <c r="D50" s="74"/>
      <c r="E50" s="76"/>
      <c r="F50" s="76"/>
      <c r="G50" s="75"/>
      <c r="H50" s="75"/>
      <c r="I50" s="74"/>
      <c r="J50" s="75"/>
      <c r="K50" s="75"/>
      <c r="L50" s="75"/>
    </row>
    <row r="51" spans="2:12">
      <c r="B51" s="74"/>
      <c r="C51" s="75"/>
      <c r="D51" s="74"/>
      <c r="E51" s="76"/>
      <c r="F51" s="76"/>
      <c r="G51" s="75"/>
      <c r="H51" s="75"/>
      <c r="I51" s="74"/>
      <c r="J51" s="75"/>
      <c r="K51" s="75"/>
      <c r="L51" s="75"/>
    </row>
    <row r="52" spans="2:12">
      <c r="B52" s="74"/>
      <c r="C52" s="75"/>
      <c r="D52" s="74"/>
      <c r="E52" s="76"/>
      <c r="F52" s="76"/>
      <c r="G52" s="75"/>
      <c r="H52" s="75"/>
      <c r="I52" s="74"/>
      <c r="J52" s="75"/>
      <c r="K52" s="75"/>
      <c r="L52" s="75"/>
    </row>
    <row r="53" spans="2:12">
      <c r="B53" s="74"/>
      <c r="C53" s="75"/>
      <c r="D53" s="74"/>
      <c r="E53" s="76"/>
      <c r="F53" s="76"/>
      <c r="G53" s="75"/>
      <c r="H53" s="75"/>
      <c r="I53" s="74"/>
      <c r="J53" s="75"/>
      <c r="K53" s="75"/>
      <c r="L53" s="75"/>
    </row>
    <row r="54" spans="2:12">
      <c r="B54" s="74"/>
      <c r="C54" s="75"/>
      <c r="D54" s="74"/>
      <c r="E54" s="76"/>
      <c r="F54" s="76"/>
      <c r="G54" s="75"/>
      <c r="H54" s="75"/>
      <c r="I54" s="74"/>
      <c r="J54" s="75"/>
      <c r="K54" s="75"/>
      <c r="L54" s="75"/>
    </row>
    <row r="55" spans="2:12">
      <c r="B55" s="74"/>
      <c r="C55" s="75"/>
      <c r="D55" s="74"/>
      <c r="E55" s="76"/>
      <c r="F55" s="76"/>
      <c r="G55" s="75"/>
      <c r="H55" s="75"/>
      <c r="I55" s="74"/>
      <c r="J55" s="75"/>
      <c r="K55" s="75"/>
      <c r="L55" s="75"/>
    </row>
    <row r="56" spans="2:12">
      <c r="B56" s="74"/>
      <c r="C56" s="75"/>
      <c r="D56" s="74"/>
      <c r="E56" s="76"/>
      <c r="F56" s="76"/>
      <c r="G56" s="75"/>
      <c r="H56" s="75"/>
      <c r="I56" s="74"/>
      <c r="J56" s="75"/>
      <c r="K56" s="75"/>
      <c r="L56" s="75"/>
    </row>
    <row r="57" spans="2:12">
      <c r="B57" s="74"/>
      <c r="C57" s="75"/>
      <c r="D57" s="74"/>
      <c r="E57" s="76"/>
      <c r="F57" s="76"/>
      <c r="G57" s="75"/>
      <c r="H57" s="75"/>
      <c r="I57" s="74"/>
      <c r="J57" s="75"/>
      <c r="K57" s="75"/>
      <c r="L57" s="75"/>
    </row>
    <row r="58" spans="2:12">
      <c r="B58" s="74"/>
      <c r="C58" s="75"/>
      <c r="D58" s="74"/>
      <c r="E58" s="76"/>
      <c r="F58" s="76"/>
      <c r="G58" s="75"/>
      <c r="H58" s="75"/>
      <c r="I58" s="74"/>
      <c r="J58" s="75"/>
      <c r="K58" s="75"/>
      <c r="L58" s="75"/>
    </row>
    <row r="59" spans="2:12">
      <c r="B59" s="74"/>
      <c r="C59" s="75"/>
      <c r="D59" s="74"/>
      <c r="E59" s="76"/>
      <c r="F59" s="76"/>
      <c r="G59" s="75"/>
      <c r="H59" s="75"/>
      <c r="I59" s="74"/>
      <c r="J59" s="75"/>
      <c r="K59" s="75"/>
      <c r="L59" s="75"/>
    </row>
    <row r="60" spans="2:12">
      <c r="B60" s="74"/>
      <c r="C60" s="75"/>
      <c r="D60" s="74"/>
      <c r="E60" s="76"/>
      <c r="F60" s="76"/>
      <c r="G60" s="75"/>
      <c r="H60" s="75"/>
      <c r="I60" s="74"/>
      <c r="J60" s="75"/>
      <c r="K60" s="75"/>
      <c r="L60" s="75"/>
    </row>
    <row r="61" spans="2:12">
      <c r="B61" s="74"/>
      <c r="C61" s="75"/>
      <c r="D61" s="74"/>
      <c r="E61" s="76"/>
      <c r="F61" s="76"/>
      <c r="G61" s="75"/>
      <c r="H61" s="75"/>
      <c r="I61" s="74"/>
      <c r="J61" s="75"/>
      <c r="K61" s="75"/>
      <c r="L61" s="75"/>
    </row>
    <row r="62" spans="2:12">
      <c r="B62" s="74"/>
      <c r="C62" s="75"/>
      <c r="D62" s="74"/>
      <c r="E62" s="76"/>
      <c r="F62" s="76"/>
      <c r="G62" s="75"/>
      <c r="H62" s="75"/>
      <c r="I62" s="74"/>
      <c r="J62" s="75"/>
      <c r="K62" s="75"/>
      <c r="L62" s="75"/>
    </row>
    <row r="63" spans="2:12">
      <c r="B63" s="74"/>
      <c r="C63" s="75"/>
      <c r="D63" s="74"/>
      <c r="E63" s="76"/>
      <c r="F63" s="76"/>
      <c r="G63" s="75"/>
      <c r="H63" s="75"/>
      <c r="I63" s="74"/>
      <c r="J63" s="75"/>
      <c r="K63" s="75"/>
      <c r="L63" s="75"/>
    </row>
    <row r="64" spans="2:12">
      <c r="B64" s="74"/>
      <c r="C64" s="75"/>
      <c r="D64" s="74"/>
      <c r="E64" s="76"/>
      <c r="F64" s="76"/>
      <c r="G64" s="75"/>
      <c r="H64" s="75"/>
      <c r="I64" s="74"/>
      <c r="J64" s="75"/>
      <c r="K64" s="75"/>
      <c r="L64" s="75"/>
    </row>
    <row r="65" spans="2:12">
      <c r="B65" s="74"/>
      <c r="C65" s="75"/>
      <c r="D65" s="74"/>
      <c r="E65" s="76"/>
      <c r="F65" s="76"/>
      <c r="G65" s="75"/>
      <c r="H65" s="75"/>
      <c r="I65" s="74"/>
      <c r="J65" s="75"/>
      <c r="K65" s="75"/>
      <c r="L65" s="75"/>
    </row>
    <row r="66" spans="2:12">
      <c r="B66" s="74"/>
      <c r="C66" s="75"/>
      <c r="D66" s="74"/>
      <c r="E66" s="76"/>
      <c r="F66" s="76"/>
      <c r="G66" s="75"/>
      <c r="H66" s="75"/>
      <c r="I66" s="74"/>
      <c r="J66" s="75"/>
      <c r="K66" s="75"/>
      <c r="L66" s="75"/>
    </row>
    <row r="67" spans="2:12">
      <c r="B67" s="74"/>
      <c r="C67" s="75"/>
      <c r="D67" s="74"/>
      <c r="E67" s="76"/>
      <c r="F67" s="76"/>
      <c r="G67" s="75"/>
      <c r="H67" s="75"/>
      <c r="I67" s="74"/>
      <c r="J67" s="75"/>
      <c r="K67" s="75"/>
      <c r="L67" s="75"/>
    </row>
    <row r="68" spans="2:12">
      <c r="B68" s="74"/>
      <c r="C68" s="75"/>
      <c r="D68" s="74"/>
      <c r="E68" s="76"/>
      <c r="F68" s="76"/>
      <c r="G68" s="75"/>
      <c r="H68" s="75"/>
      <c r="I68" s="74"/>
      <c r="J68" s="75"/>
      <c r="K68" s="75"/>
      <c r="L68" s="75"/>
    </row>
    <row r="69" spans="2:12">
      <c r="B69" s="74"/>
      <c r="C69" s="75"/>
      <c r="D69" s="74"/>
      <c r="E69" s="76"/>
      <c r="F69" s="76"/>
      <c r="G69" s="75"/>
      <c r="H69" s="75"/>
      <c r="I69" s="74"/>
      <c r="J69" s="75"/>
      <c r="K69" s="75"/>
      <c r="L69" s="75"/>
    </row>
    <row r="70" spans="2:12">
      <c r="B70" s="74"/>
      <c r="C70" s="75"/>
      <c r="D70" s="74"/>
      <c r="E70" s="76"/>
      <c r="F70" s="76"/>
      <c r="G70" s="75"/>
      <c r="H70" s="75"/>
      <c r="I70" s="74"/>
      <c r="J70" s="75"/>
      <c r="K70" s="75"/>
      <c r="L70" s="75"/>
    </row>
    <row r="71" spans="2:12">
      <c r="B71" s="74"/>
      <c r="C71" s="75"/>
      <c r="D71" s="74"/>
      <c r="E71" s="76"/>
      <c r="F71" s="76"/>
      <c r="G71" s="75"/>
      <c r="H71" s="75"/>
      <c r="I71" s="74"/>
      <c r="J71" s="75"/>
      <c r="K71" s="75"/>
      <c r="L71" s="75"/>
    </row>
    <row r="72" spans="2:12">
      <c r="B72" s="74"/>
      <c r="C72" s="75"/>
      <c r="D72" s="74"/>
      <c r="E72" s="76"/>
      <c r="F72" s="76"/>
      <c r="G72" s="75"/>
      <c r="H72" s="75"/>
      <c r="I72" s="74"/>
      <c r="J72" s="75"/>
      <c r="K72" s="75"/>
      <c r="L72" s="75"/>
    </row>
    <row r="73" spans="2:12">
      <c r="B73" s="74"/>
      <c r="C73" s="75"/>
      <c r="D73" s="74"/>
      <c r="E73" s="76"/>
      <c r="F73" s="76"/>
      <c r="G73" s="75"/>
      <c r="H73" s="75"/>
      <c r="I73" s="74"/>
      <c r="J73" s="75"/>
      <c r="K73" s="75"/>
      <c r="L73" s="75"/>
    </row>
    <row r="74" spans="2:12">
      <c r="B74" s="74"/>
      <c r="C74" s="75"/>
      <c r="D74" s="74"/>
      <c r="E74" s="76"/>
      <c r="F74" s="76"/>
      <c r="G74" s="75"/>
      <c r="H74" s="75"/>
      <c r="I74" s="74"/>
      <c r="J74" s="75"/>
      <c r="K74" s="75"/>
      <c r="L74" s="75"/>
    </row>
    <row r="75" spans="2:12">
      <c r="B75" s="74"/>
      <c r="C75" s="75"/>
      <c r="D75" s="74"/>
      <c r="E75" s="76"/>
      <c r="F75" s="76"/>
      <c r="G75" s="75"/>
      <c r="H75" s="75"/>
      <c r="I75" s="74"/>
      <c r="J75" s="75"/>
      <c r="K75" s="75"/>
      <c r="L75" s="75"/>
    </row>
    <row r="76" spans="2:12">
      <c r="B76" s="74"/>
      <c r="C76" s="75"/>
      <c r="D76" s="74"/>
      <c r="E76" s="76"/>
      <c r="F76" s="76"/>
      <c r="G76" s="75"/>
      <c r="H76" s="75"/>
      <c r="I76" s="74"/>
      <c r="J76" s="75"/>
      <c r="K76" s="75"/>
      <c r="L76" s="75"/>
    </row>
    <row r="77" spans="2:12">
      <c r="B77" s="74"/>
      <c r="C77" s="75"/>
      <c r="D77" s="74"/>
      <c r="E77" s="76"/>
      <c r="F77" s="76"/>
      <c r="G77" s="75"/>
      <c r="H77" s="75"/>
      <c r="I77" s="74"/>
      <c r="J77" s="75"/>
      <c r="K77" s="75"/>
      <c r="L77" s="75"/>
    </row>
    <row r="78" spans="2:12">
      <c r="B78" s="74"/>
      <c r="C78" s="75"/>
      <c r="D78" s="74"/>
      <c r="E78" s="76"/>
      <c r="F78" s="76"/>
      <c r="G78" s="75"/>
      <c r="H78" s="75"/>
      <c r="I78" s="74"/>
      <c r="J78" s="75"/>
      <c r="K78" s="75"/>
      <c r="L78" s="75"/>
    </row>
    <row r="79" spans="2:12">
      <c r="B79" s="74"/>
      <c r="C79" s="75"/>
      <c r="D79" s="74"/>
      <c r="E79" s="76"/>
      <c r="F79" s="76"/>
      <c r="G79" s="75"/>
      <c r="H79" s="75"/>
      <c r="I79" s="74"/>
      <c r="J79" s="75"/>
      <c r="K79" s="75"/>
      <c r="L79" s="75"/>
    </row>
    <row r="80" spans="2:12">
      <c r="B80" s="74"/>
      <c r="C80" s="75"/>
      <c r="D80" s="74"/>
      <c r="E80" s="76"/>
      <c r="F80" s="76"/>
      <c r="G80" s="75"/>
      <c r="H80" s="75"/>
      <c r="I80" s="74"/>
      <c r="J80" s="75"/>
      <c r="K80" s="75"/>
      <c r="L80" s="75"/>
    </row>
    <row r="81" spans="2:12">
      <c r="B81" s="74"/>
      <c r="C81" s="75"/>
      <c r="D81" s="74"/>
      <c r="E81" s="76"/>
      <c r="F81" s="76"/>
      <c r="G81" s="75"/>
      <c r="H81" s="75"/>
      <c r="I81" s="74"/>
      <c r="J81" s="75"/>
      <c r="K81" s="75"/>
      <c r="L81" s="75"/>
    </row>
    <row r="82" spans="2:12">
      <c r="B82" s="74"/>
      <c r="C82" s="75"/>
      <c r="D82" s="74"/>
      <c r="E82" s="76"/>
      <c r="F82" s="76"/>
      <c r="G82" s="75"/>
      <c r="H82" s="75"/>
      <c r="I82" s="74"/>
      <c r="J82" s="75"/>
      <c r="K82" s="75"/>
      <c r="L82" s="75"/>
    </row>
    <row r="83" spans="2:12">
      <c r="B83" s="74"/>
      <c r="C83" s="75"/>
      <c r="D83" s="74"/>
      <c r="E83" s="76"/>
      <c r="F83" s="76"/>
      <c r="G83" s="75"/>
      <c r="H83" s="75"/>
      <c r="I83" s="74"/>
      <c r="J83" s="75"/>
      <c r="K83" s="75"/>
      <c r="L83" s="75"/>
    </row>
    <row r="84" spans="2:12">
      <c r="B84" s="74"/>
      <c r="C84" s="75"/>
      <c r="D84" s="74"/>
      <c r="E84" s="76"/>
      <c r="F84" s="76"/>
      <c r="G84" s="75"/>
      <c r="H84" s="75"/>
      <c r="I84" s="74"/>
      <c r="J84" s="75"/>
      <c r="K84" s="75"/>
      <c r="L84" s="75"/>
    </row>
    <row r="85" spans="2:12">
      <c r="B85" s="74"/>
      <c r="C85" s="75"/>
      <c r="D85" s="74"/>
      <c r="E85" s="76"/>
      <c r="F85" s="76"/>
      <c r="G85" s="75"/>
      <c r="H85" s="75"/>
      <c r="I85" s="74"/>
      <c r="J85" s="75"/>
      <c r="K85" s="75"/>
      <c r="L85" s="75"/>
    </row>
    <row r="86" spans="2:12">
      <c r="B86" s="74"/>
      <c r="C86" s="75"/>
      <c r="D86" s="74"/>
      <c r="E86" s="76"/>
      <c r="F86" s="76"/>
      <c r="G86" s="75"/>
      <c r="H86" s="75"/>
      <c r="I86" s="74"/>
      <c r="J86" s="75"/>
      <c r="K86" s="75"/>
      <c r="L86" s="75"/>
    </row>
    <row r="87" spans="2:12">
      <c r="B87" s="74"/>
      <c r="C87" s="75"/>
      <c r="D87" s="74"/>
      <c r="E87" s="76"/>
      <c r="F87" s="76"/>
      <c r="G87" s="75"/>
      <c r="H87" s="75"/>
      <c r="I87" s="74"/>
      <c r="J87" s="75"/>
      <c r="K87" s="75"/>
      <c r="L87" s="75"/>
    </row>
    <row r="88" spans="2:12">
      <c r="B88" s="74"/>
      <c r="C88" s="75"/>
      <c r="D88" s="74"/>
      <c r="E88" s="76"/>
      <c r="F88" s="76"/>
      <c r="G88" s="75"/>
      <c r="H88" s="75"/>
      <c r="I88" s="74"/>
      <c r="J88" s="75"/>
      <c r="K88" s="75"/>
      <c r="L88" s="75"/>
    </row>
    <row r="89" spans="2:12">
      <c r="B89" s="74"/>
      <c r="C89" s="75"/>
      <c r="D89" s="74"/>
      <c r="E89" s="76"/>
      <c r="F89" s="76"/>
      <c r="G89" s="75"/>
      <c r="H89" s="75"/>
      <c r="I89" s="74"/>
      <c r="J89" s="75"/>
      <c r="K89" s="75"/>
      <c r="L89" s="75"/>
    </row>
    <row r="90" spans="2:12">
      <c r="B90" s="74"/>
      <c r="C90" s="75"/>
      <c r="D90" s="74"/>
      <c r="E90" s="76"/>
      <c r="F90" s="76"/>
      <c r="G90" s="75"/>
      <c r="H90" s="75"/>
      <c r="I90" s="74"/>
      <c r="J90" s="75"/>
      <c r="K90" s="75"/>
      <c r="L90" s="75"/>
    </row>
    <row r="91" spans="2:12">
      <c r="B91" s="74"/>
      <c r="C91" s="75"/>
      <c r="D91" s="74"/>
      <c r="E91" s="76"/>
      <c r="F91" s="76"/>
      <c r="G91" s="75"/>
      <c r="H91" s="75"/>
      <c r="I91" s="74"/>
      <c r="J91" s="75"/>
      <c r="K91" s="75"/>
      <c r="L91" s="75"/>
    </row>
    <row r="92" spans="2:12">
      <c r="B92" s="74"/>
      <c r="C92" s="75"/>
      <c r="D92" s="74"/>
      <c r="E92" s="76"/>
      <c r="F92" s="76"/>
      <c r="G92" s="75"/>
      <c r="H92" s="75"/>
      <c r="I92" s="74"/>
      <c r="J92" s="75"/>
      <c r="K92" s="75"/>
      <c r="L92" s="75"/>
    </row>
    <row r="93" spans="2:12">
      <c r="B93" s="74"/>
      <c r="C93" s="75"/>
      <c r="D93" s="74"/>
      <c r="E93" s="76"/>
      <c r="F93" s="76"/>
      <c r="G93" s="75"/>
      <c r="H93" s="75"/>
      <c r="I93" s="74"/>
      <c r="J93" s="75"/>
      <c r="K93" s="75"/>
      <c r="L93" s="75"/>
    </row>
    <row r="94" spans="2:12">
      <c r="B94" s="74"/>
      <c r="C94" s="75"/>
      <c r="D94" s="74"/>
      <c r="E94" s="76"/>
      <c r="F94" s="76"/>
      <c r="G94" s="75"/>
      <c r="H94" s="75"/>
      <c r="I94" s="74"/>
      <c r="J94" s="75"/>
      <c r="K94" s="75"/>
      <c r="L94" s="75"/>
    </row>
    <row r="95" spans="2:12">
      <c r="B95" s="74"/>
      <c r="C95" s="75"/>
      <c r="D95" s="74"/>
      <c r="E95" s="76"/>
      <c r="F95" s="76"/>
      <c r="G95" s="75"/>
      <c r="H95" s="75"/>
      <c r="I95" s="74"/>
      <c r="J95" s="75"/>
      <c r="K95" s="75"/>
      <c r="L95" s="75"/>
    </row>
    <row r="96" spans="2:12">
      <c r="B96" s="74"/>
      <c r="C96" s="75"/>
      <c r="D96" s="74"/>
      <c r="E96" s="76"/>
      <c r="F96" s="76"/>
      <c r="G96" s="75"/>
      <c r="H96" s="75"/>
      <c r="I96" s="74"/>
      <c r="J96" s="75"/>
      <c r="K96" s="75"/>
      <c r="L96" s="75"/>
    </row>
    <row r="97" spans="2:12">
      <c r="B97" s="74"/>
      <c r="C97" s="75"/>
      <c r="D97" s="74"/>
      <c r="E97" s="76"/>
      <c r="F97" s="76"/>
      <c r="G97" s="75"/>
      <c r="H97" s="75"/>
      <c r="I97" s="74"/>
      <c r="J97" s="75"/>
      <c r="K97" s="75"/>
      <c r="L97" s="75"/>
    </row>
    <row r="98" spans="2:12">
      <c r="B98" s="74"/>
      <c r="C98" s="75"/>
      <c r="D98" s="74"/>
      <c r="E98" s="76"/>
      <c r="F98" s="76"/>
      <c r="G98" s="75"/>
      <c r="H98" s="75"/>
      <c r="I98" s="74"/>
      <c r="J98" s="75"/>
      <c r="K98" s="75"/>
      <c r="L98" s="75"/>
    </row>
    <row r="99" spans="2:12">
      <c r="B99" s="74"/>
      <c r="C99" s="75"/>
      <c r="D99" s="74"/>
      <c r="E99" s="76"/>
      <c r="F99" s="76"/>
      <c r="G99" s="75"/>
      <c r="H99" s="75"/>
      <c r="I99" s="74"/>
      <c r="J99" s="75"/>
      <c r="K99" s="75"/>
      <c r="L99" s="75"/>
    </row>
    <row r="100" spans="2:12">
      <c r="B100" s="74"/>
      <c r="C100" s="75"/>
      <c r="D100" s="74"/>
      <c r="E100" s="76"/>
      <c r="F100" s="76"/>
      <c r="G100" s="75"/>
      <c r="H100" s="75"/>
      <c r="I100" s="74"/>
      <c r="J100" s="75"/>
      <c r="K100" s="75"/>
      <c r="L100" s="75"/>
    </row>
    <row r="101" spans="2:12">
      <c r="B101" s="74"/>
      <c r="C101" s="75"/>
      <c r="D101" s="74"/>
      <c r="E101" s="76"/>
      <c r="F101" s="76"/>
      <c r="G101" s="75"/>
      <c r="H101" s="75"/>
      <c r="I101" s="74"/>
      <c r="J101" s="75"/>
      <c r="K101" s="75"/>
      <c r="L101" s="75"/>
    </row>
    <row r="102" spans="2:12">
      <c r="B102" s="74"/>
      <c r="C102" s="75"/>
      <c r="D102" s="74"/>
      <c r="E102" s="76"/>
      <c r="F102" s="76"/>
      <c r="G102" s="75"/>
      <c r="H102" s="75"/>
      <c r="I102" s="74"/>
      <c r="J102" s="75"/>
      <c r="K102" s="75"/>
      <c r="L102" s="75"/>
    </row>
    <row r="103" spans="2:12">
      <c r="B103" s="74"/>
      <c r="C103" s="75"/>
      <c r="D103" s="74"/>
      <c r="E103" s="76"/>
      <c r="F103" s="76"/>
      <c r="G103" s="75"/>
      <c r="H103" s="75"/>
      <c r="I103" s="74"/>
      <c r="J103" s="75"/>
      <c r="K103" s="75"/>
      <c r="L103" s="75"/>
    </row>
    <row r="104" spans="2:12">
      <c r="B104" s="74"/>
      <c r="C104" s="75"/>
      <c r="D104" s="74"/>
      <c r="E104" s="76"/>
      <c r="F104" s="76"/>
      <c r="G104" s="75"/>
      <c r="H104" s="75"/>
      <c r="I104" s="74"/>
      <c r="J104" s="75"/>
      <c r="K104" s="75"/>
      <c r="L104" s="75"/>
    </row>
    <row r="105" spans="2:12">
      <c r="B105" s="74"/>
      <c r="C105" s="75"/>
      <c r="D105" s="74"/>
      <c r="E105" s="76"/>
      <c r="F105" s="76"/>
      <c r="G105" s="75"/>
      <c r="H105" s="75"/>
      <c r="I105" s="74"/>
      <c r="J105" s="75"/>
      <c r="K105" s="75"/>
      <c r="L105" s="75"/>
    </row>
    <row r="106" spans="2:12">
      <c r="B106" s="74"/>
      <c r="C106" s="75"/>
      <c r="D106" s="74"/>
      <c r="E106" s="76"/>
      <c r="F106" s="76"/>
      <c r="G106" s="75"/>
      <c r="H106" s="75"/>
      <c r="I106" s="74"/>
      <c r="J106" s="75"/>
      <c r="K106" s="75"/>
      <c r="L106" s="75"/>
    </row>
    <row r="107" spans="2:12">
      <c r="B107" s="74"/>
      <c r="C107" s="75"/>
      <c r="D107" s="74"/>
      <c r="E107" s="76"/>
      <c r="F107" s="76"/>
      <c r="G107" s="75"/>
      <c r="H107" s="75"/>
      <c r="I107" s="74"/>
      <c r="J107" s="75"/>
      <c r="K107" s="75"/>
      <c r="L107" s="75"/>
    </row>
    <row r="108" spans="2:12">
      <c r="B108" s="74"/>
      <c r="C108" s="75"/>
      <c r="D108" s="74"/>
      <c r="E108" s="76"/>
      <c r="F108" s="76"/>
      <c r="G108" s="75"/>
      <c r="H108" s="75"/>
      <c r="I108" s="74"/>
      <c r="J108" s="75"/>
      <c r="K108" s="75"/>
      <c r="L108" s="75"/>
    </row>
    <row r="109" spans="2:12">
      <c r="B109" s="74"/>
      <c r="C109" s="75"/>
      <c r="D109" s="74"/>
      <c r="E109" s="76"/>
      <c r="F109" s="76"/>
      <c r="G109" s="75"/>
      <c r="H109" s="75"/>
      <c r="I109" s="74"/>
      <c r="J109" s="75"/>
      <c r="K109" s="75"/>
      <c r="L109" s="75"/>
    </row>
    <row r="110" spans="2:12">
      <c r="B110" s="74"/>
      <c r="C110" s="75"/>
      <c r="D110" s="74"/>
      <c r="E110" s="76"/>
      <c r="F110" s="76"/>
      <c r="G110" s="75"/>
      <c r="H110" s="75"/>
      <c r="I110" s="74"/>
      <c r="J110" s="75"/>
      <c r="K110" s="75"/>
      <c r="L110" s="75"/>
    </row>
    <row r="111" spans="2:12">
      <c r="B111" s="74"/>
      <c r="C111" s="75"/>
      <c r="D111" s="74"/>
      <c r="E111" s="76"/>
      <c r="F111" s="76"/>
      <c r="G111" s="75"/>
      <c r="H111" s="75"/>
      <c r="I111" s="74"/>
      <c r="J111" s="75"/>
      <c r="K111" s="75"/>
      <c r="L111" s="75"/>
    </row>
    <row r="112" spans="2:12">
      <c r="B112" s="74"/>
      <c r="C112" s="75"/>
      <c r="D112" s="74"/>
      <c r="E112" s="76"/>
      <c r="F112" s="76"/>
      <c r="G112" s="75"/>
      <c r="H112" s="75"/>
      <c r="I112" s="74"/>
      <c r="J112" s="75"/>
      <c r="K112" s="75"/>
      <c r="L112" s="75"/>
    </row>
    <row r="113" spans="2:12">
      <c r="B113" s="74"/>
      <c r="C113" s="75"/>
      <c r="D113" s="74"/>
      <c r="E113" s="76"/>
      <c r="F113" s="76"/>
      <c r="G113" s="75"/>
      <c r="H113" s="75"/>
      <c r="I113" s="74"/>
      <c r="J113" s="75"/>
      <c r="K113" s="75"/>
      <c r="L113" s="75"/>
    </row>
    <row r="114" spans="2:12">
      <c r="B114" s="74"/>
      <c r="C114" s="75"/>
      <c r="D114" s="74"/>
      <c r="E114" s="76"/>
      <c r="F114" s="76"/>
      <c r="G114" s="75"/>
      <c r="H114" s="75"/>
      <c r="I114" s="74"/>
      <c r="J114" s="75"/>
      <c r="K114" s="75"/>
      <c r="L114" s="75"/>
    </row>
    <row r="115" spans="2:12">
      <c r="B115" s="74"/>
      <c r="C115" s="75"/>
      <c r="D115" s="74"/>
      <c r="E115" s="76"/>
      <c r="F115" s="76"/>
      <c r="G115" s="75"/>
      <c r="H115" s="75"/>
      <c r="I115" s="74"/>
      <c r="J115" s="75"/>
      <c r="K115" s="75"/>
      <c r="L115" s="75"/>
    </row>
    <row r="116" spans="2:12">
      <c r="B116" s="74"/>
      <c r="C116" s="75"/>
      <c r="D116" s="74"/>
      <c r="E116" s="76"/>
      <c r="F116" s="76"/>
      <c r="G116" s="75"/>
      <c r="H116" s="75"/>
      <c r="I116" s="74"/>
      <c r="J116" s="75"/>
      <c r="K116" s="75"/>
      <c r="L116" s="75"/>
    </row>
    <row r="117" spans="2:12">
      <c r="B117" s="74"/>
      <c r="C117" s="75"/>
      <c r="D117" s="74"/>
      <c r="E117" s="76"/>
      <c r="F117" s="76"/>
      <c r="G117" s="75"/>
      <c r="H117" s="75"/>
      <c r="I117" s="74"/>
      <c r="J117" s="75"/>
      <c r="K117" s="75"/>
      <c r="L117" s="75"/>
    </row>
    <row r="118" spans="2:12">
      <c r="B118" s="74"/>
      <c r="C118" s="75"/>
      <c r="D118" s="74"/>
      <c r="E118" s="76"/>
      <c r="F118" s="76"/>
      <c r="G118" s="75"/>
      <c r="H118" s="75"/>
      <c r="I118" s="74"/>
      <c r="J118" s="75"/>
      <c r="K118" s="75"/>
      <c r="L118" s="75"/>
    </row>
    <row r="119" spans="2:12">
      <c r="B119" s="74"/>
      <c r="C119" s="75"/>
      <c r="D119" s="74"/>
      <c r="E119" s="76"/>
      <c r="F119" s="76"/>
      <c r="G119" s="75"/>
      <c r="H119" s="75"/>
      <c r="I119" s="74"/>
      <c r="J119" s="75"/>
      <c r="K119" s="75"/>
      <c r="L119" s="75"/>
    </row>
    <row r="120" spans="2:12">
      <c r="B120" s="74"/>
      <c r="C120" s="75"/>
      <c r="D120" s="74"/>
      <c r="E120" s="76"/>
      <c r="F120" s="76"/>
      <c r="G120" s="75"/>
      <c r="H120" s="75"/>
      <c r="I120" s="74"/>
      <c r="J120" s="75"/>
      <c r="K120" s="75"/>
      <c r="L120" s="75"/>
    </row>
    <row r="121" spans="2:12">
      <c r="B121" s="74"/>
      <c r="C121" s="75"/>
      <c r="D121" s="74"/>
      <c r="E121" s="76"/>
      <c r="F121" s="76"/>
      <c r="G121" s="75"/>
      <c r="H121" s="75"/>
      <c r="I121" s="74"/>
      <c r="J121" s="75"/>
      <c r="K121" s="75"/>
      <c r="L121" s="75"/>
    </row>
    <row r="122" spans="2:12">
      <c r="B122" s="74"/>
      <c r="C122" s="75"/>
      <c r="D122" s="74"/>
      <c r="E122" s="76"/>
      <c r="F122" s="76"/>
      <c r="G122" s="75"/>
      <c r="H122" s="75"/>
      <c r="I122" s="74"/>
      <c r="J122" s="75"/>
      <c r="K122" s="75"/>
      <c r="L122" s="75"/>
    </row>
    <row r="123" spans="2:12">
      <c r="B123" s="74"/>
      <c r="C123" s="75"/>
      <c r="D123" s="74"/>
      <c r="E123" s="76"/>
      <c r="F123" s="76"/>
      <c r="G123" s="75"/>
      <c r="H123" s="75"/>
      <c r="I123" s="74"/>
      <c r="J123" s="75"/>
      <c r="K123" s="75"/>
      <c r="L123" s="75"/>
    </row>
    <row r="124" spans="2:12">
      <c r="B124" s="74"/>
      <c r="C124" s="75"/>
      <c r="D124" s="74"/>
      <c r="E124" s="76"/>
      <c r="F124" s="76"/>
      <c r="G124" s="75"/>
      <c r="H124" s="75"/>
      <c r="I124" s="74"/>
      <c r="J124" s="75"/>
      <c r="K124" s="75"/>
      <c r="L124" s="75"/>
    </row>
    <row r="125" spans="2:12">
      <c r="B125" s="74"/>
      <c r="C125" s="75"/>
      <c r="D125" s="74"/>
      <c r="E125" s="76"/>
      <c r="F125" s="76"/>
      <c r="G125" s="75"/>
      <c r="H125" s="75"/>
      <c r="I125" s="74"/>
      <c r="J125" s="75"/>
      <c r="K125" s="75"/>
      <c r="L125" s="75"/>
    </row>
    <row r="126" spans="2:12">
      <c r="B126" s="74"/>
      <c r="C126" s="75"/>
      <c r="D126" s="74"/>
      <c r="E126" s="76"/>
      <c r="F126" s="76"/>
      <c r="G126" s="75"/>
      <c r="H126" s="75"/>
      <c r="I126" s="74"/>
      <c r="J126" s="75"/>
      <c r="K126" s="75"/>
      <c r="L126" s="75"/>
    </row>
    <row r="127" spans="2:12">
      <c r="B127" s="74"/>
      <c r="C127" s="75"/>
      <c r="D127" s="74"/>
      <c r="E127" s="76"/>
      <c r="F127" s="76"/>
      <c r="G127" s="75"/>
      <c r="H127" s="75"/>
      <c r="I127" s="74"/>
      <c r="J127" s="75"/>
      <c r="K127" s="75"/>
      <c r="L127" s="75"/>
    </row>
    <row r="128" spans="2:12">
      <c r="B128" s="74"/>
      <c r="C128" s="75"/>
      <c r="D128" s="74"/>
      <c r="E128" s="76"/>
      <c r="F128" s="76"/>
      <c r="G128" s="75"/>
      <c r="H128" s="75"/>
      <c r="I128" s="74"/>
      <c r="J128" s="75"/>
      <c r="K128" s="75"/>
      <c r="L128" s="75"/>
    </row>
    <row r="129" spans="2:12">
      <c r="B129" s="74"/>
      <c r="C129" s="75"/>
      <c r="D129" s="74"/>
      <c r="E129" s="76"/>
      <c r="F129" s="76"/>
      <c r="G129" s="75"/>
      <c r="H129" s="75"/>
      <c r="I129" s="74"/>
      <c r="J129" s="75"/>
      <c r="K129" s="75"/>
      <c r="L129" s="75"/>
    </row>
    <row r="130" spans="2:12">
      <c r="B130" s="74"/>
      <c r="C130" s="75"/>
      <c r="D130" s="74"/>
      <c r="E130" s="76"/>
      <c r="F130" s="76"/>
      <c r="G130" s="75"/>
      <c r="H130" s="75"/>
      <c r="I130" s="74"/>
      <c r="J130" s="75"/>
      <c r="K130" s="75"/>
      <c r="L130" s="75"/>
    </row>
    <row r="131" spans="2:12">
      <c r="B131" s="74"/>
      <c r="C131" s="75"/>
      <c r="D131" s="74"/>
      <c r="E131" s="76"/>
      <c r="F131" s="76"/>
      <c r="G131" s="75"/>
      <c r="H131" s="75"/>
      <c r="I131" s="74"/>
      <c r="J131" s="75"/>
      <c r="K131" s="75"/>
      <c r="L131" s="75"/>
    </row>
    <row r="132" spans="2:12">
      <c r="B132" s="74"/>
      <c r="C132" s="75"/>
      <c r="D132" s="74"/>
      <c r="E132" s="76"/>
      <c r="F132" s="76"/>
      <c r="G132" s="75"/>
      <c r="H132" s="75"/>
      <c r="I132" s="74"/>
      <c r="J132" s="75"/>
      <c r="K132" s="75"/>
      <c r="L132" s="75"/>
    </row>
    <row r="133" spans="2:12">
      <c r="B133" s="74"/>
      <c r="C133" s="75"/>
      <c r="D133" s="74"/>
      <c r="E133" s="76"/>
      <c r="F133" s="76"/>
      <c r="G133" s="75"/>
      <c r="H133" s="75"/>
      <c r="I133" s="74"/>
      <c r="J133" s="75"/>
      <c r="K133" s="75"/>
      <c r="L133" s="75"/>
    </row>
    <row r="134" spans="2:12">
      <c r="B134" s="74"/>
      <c r="C134" s="75"/>
      <c r="D134" s="74"/>
      <c r="E134" s="76"/>
      <c r="F134" s="76"/>
      <c r="G134" s="75"/>
      <c r="H134" s="75"/>
      <c r="I134" s="74"/>
      <c r="J134" s="75"/>
      <c r="K134" s="75"/>
      <c r="L134" s="75"/>
    </row>
    <row r="135" spans="2:12">
      <c r="B135" s="74"/>
      <c r="C135" s="75"/>
      <c r="D135" s="74"/>
      <c r="E135" s="76"/>
      <c r="F135" s="76"/>
      <c r="G135" s="75"/>
      <c r="H135" s="75"/>
      <c r="I135" s="74"/>
      <c r="J135" s="75"/>
      <c r="K135" s="75"/>
      <c r="L135" s="75"/>
    </row>
    <row r="136" spans="2:12">
      <c r="B136" s="74"/>
      <c r="C136" s="75"/>
      <c r="D136" s="74"/>
      <c r="E136" s="76"/>
      <c r="F136" s="76"/>
      <c r="G136" s="75"/>
      <c r="H136" s="75"/>
      <c r="I136" s="74"/>
      <c r="J136" s="75"/>
      <c r="K136" s="75"/>
      <c r="L136" s="75"/>
    </row>
    <row r="137" spans="2:12">
      <c r="B137" s="74"/>
      <c r="C137" s="75"/>
      <c r="D137" s="74"/>
      <c r="E137" s="76"/>
      <c r="F137" s="76"/>
      <c r="G137" s="75"/>
      <c r="H137" s="75"/>
      <c r="I137" s="74"/>
      <c r="J137" s="75"/>
      <c r="K137" s="75"/>
      <c r="L137" s="75"/>
    </row>
    <row r="138" spans="2:12">
      <c r="B138" s="74"/>
      <c r="C138" s="75"/>
      <c r="D138" s="74"/>
      <c r="E138" s="76"/>
      <c r="F138" s="76"/>
      <c r="G138" s="75"/>
      <c r="H138" s="75"/>
      <c r="I138" s="74"/>
      <c r="J138" s="75"/>
      <c r="K138" s="75"/>
      <c r="L138" s="75"/>
    </row>
    <row r="139" spans="2:12">
      <c r="B139" s="74"/>
      <c r="C139" s="75"/>
      <c r="D139" s="74"/>
      <c r="E139" s="76"/>
      <c r="F139" s="76"/>
      <c r="G139" s="75"/>
      <c r="H139" s="75"/>
      <c r="I139" s="74"/>
      <c r="J139" s="75"/>
      <c r="K139" s="75"/>
      <c r="L139" s="75"/>
    </row>
    <row r="140" spans="2:12">
      <c r="B140" s="74"/>
      <c r="C140" s="75"/>
      <c r="D140" s="74"/>
      <c r="E140" s="76"/>
      <c r="F140" s="76"/>
      <c r="G140" s="75"/>
      <c r="H140" s="75"/>
      <c r="I140" s="74"/>
      <c r="J140" s="75"/>
      <c r="K140" s="75"/>
      <c r="L140" s="75"/>
    </row>
    <row r="141" spans="2:12">
      <c r="B141" s="74"/>
      <c r="C141" s="75"/>
      <c r="D141" s="74"/>
      <c r="E141" s="76"/>
      <c r="F141" s="76"/>
      <c r="G141" s="75"/>
      <c r="H141" s="75"/>
      <c r="I141" s="74"/>
      <c r="J141" s="75"/>
      <c r="K141" s="75"/>
      <c r="L141" s="75"/>
    </row>
    <row r="142" spans="2:12">
      <c r="B142" s="74"/>
      <c r="C142" s="75"/>
      <c r="D142" s="74"/>
      <c r="E142" s="76"/>
      <c r="F142" s="76"/>
      <c r="G142" s="75"/>
      <c r="H142" s="75"/>
      <c r="I142" s="74"/>
      <c r="J142" s="75"/>
      <c r="K142" s="75"/>
      <c r="L142" s="75"/>
    </row>
    <row r="143" spans="2:12">
      <c r="B143" s="74"/>
      <c r="C143" s="75"/>
      <c r="D143" s="74"/>
      <c r="E143" s="76"/>
      <c r="F143" s="76"/>
      <c r="G143" s="75"/>
      <c r="H143" s="75"/>
      <c r="I143" s="74"/>
      <c r="J143" s="75"/>
      <c r="K143" s="75"/>
      <c r="L143" s="75"/>
    </row>
    <row r="144" spans="2:12">
      <c r="B144" s="74"/>
      <c r="C144" s="75"/>
      <c r="D144" s="74"/>
      <c r="E144" s="76"/>
      <c r="F144" s="76"/>
      <c r="G144" s="75"/>
      <c r="H144" s="75"/>
      <c r="I144" s="74"/>
      <c r="J144" s="75"/>
      <c r="K144" s="75"/>
      <c r="L144" s="75"/>
    </row>
    <row r="145" spans="2:12">
      <c r="B145" s="74"/>
      <c r="C145" s="75"/>
      <c r="D145" s="74"/>
      <c r="E145" s="76"/>
      <c r="F145" s="76"/>
      <c r="G145" s="75"/>
      <c r="H145" s="75"/>
      <c r="I145" s="74"/>
      <c r="J145" s="75"/>
      <c r="K145" s="75"/>
      <c r="L145" s="75"/>
    </row>
    <row r="146" spans="2:12">
      <c r="B146" s="74"/>
      <c r="C146" s="75"/>
      <c r="D146" s="74"/>
      <c r="E146" s="76"/>
      <c r="F146" s="76"/>
      <c r="G146" s="75"/>
      <c r="H146" s="75"/>
      <c r="I146" s="74"/>
      <c r="J146" s="75"/>
      <c r="K146" s="75"/>
      <c r="L146" s="75"/>
    </row>
    <row r="147" spans="2:12">
      <c r="B147" s="74"/>
      <c r="C147" s="75"/>
      <c r="D147" s="74"/>
      <c r="E147" s="76"/>
      <c r="F147" s="76"/>
      <c r="G147" s="75"/>
      <c r="H147" s="75"/>
      <c r="I147" s="74"/>
      <c r="J147" s="75"/>
      <c r="K147" s="75"/>
      <c r="L147" s="75"/>
    </row>
    <row r="148" spans="2:12">
      <c r="B148" s="74"/>
      <c r="C148" s="75"/>
      <c r="D148" s="74"/>
      <c r="E148" s="76"/>
      <c r="F148" s="76"/>
      <c r="G148" s="75"/>
      <c r="H148" s="75"/>
      <c r="I148" s="74"/>
      <c r="J148" s="75"/>
      <c r="K148" s="75"/>
      <c r="L148" s="75"/>
    </row>
    <row r="149" spans="2:12">
      <c r="B149" s="74"/>
      <c r="C149" s="75"/>
      <c r="D149" s="74"/>
      <c r="E149" s="76"/>
      <c r="F149" s="76"/>
      <c r="G149" s="75"/>
      <c r="H149" s="75"/>
      <c r="I149" s="74"/>
      <c r="J149" s="75"/>
      <c r="K149" s="75"/>
      <c r="L149" s="75"/>
    </row>
    <row r="150" spans="2:12">
      <c r="B150" s="74"/>
      <c r="C150" s="75"/>
      <c r="D150" s="74"/>
      <c r="E150" s="76"/>
      <c r="F150" s="76"/>
      <c r="G150" s="75"/>
      <c r="H150" s="75"/>
      <c r="I150" s="74"/>
      <c r="J150" s="75"/>
      <c r="K150" s="75"/>
      <c r="L150" s="75"/>
    </row>
    <row r="151" spans="2:12">
      <c r="B151" s="74"/>
      <c r="C151" s="75"/>
      <c r="D151" s="74"/>
      <c r="E151" s="76"/>
      <c r="F151" s="76"/>
      <c r="G151" s="75"/>
      <c r="H151" s="75"/>
      <c r="I151" s="74"/>
      <c r="J151" s="75"/>
      <c r="K151" s="75"/>
      <c r="L151" s="75"/>
    </row>
    <row r="152" spans="2:12">
      <c r="B152" s="74"/>
      <c r="C152" s="75"/>
      <c r="D152" s="74"/>
      <c r="E152" s="76"/>
      <c r="F152" s="76"/>
      <c r="G152" s="75"/>
      <c r="H152" s="75"/>
      <c r="I152" s="74"/>
      <c r="J152" s="75"/>
      <c r="K152" s="75"/>
      <c r="L152" s="75"/>
    </row>
    <row r="153" spans="2:12">
      <c r="B153" s="74"/>
      <c r="C153" s="75"/>
      <c r="D153" s="74"/>
      <c r="E153" s="76"/>
      <c r="F153" s="76"/>
      <c r="G153" s="75"/>
      <c r="H153" s="75"/>
      <c r="I153" s="74"/>
      <c r="J153" s="75"/>
      <c r="K153" s="75"/>
      <c r="L153" s="75"/>
    </row>
    <row r="154" spans="2:12">
      <c r="B154" s="74"/>
      <c r="C154" s="75"/>
      <c r="D154" s="74"/>
      <c r="E154" s="76"/>
      <c r="F154" s="76"/>
      <c r="G154" s="75"/>
      <c r="H154" s="75"/>
      <c r="I154" s="74"/>
      <c r="J154" s="75"/>
      <c r="K154" s="75"/>
      <c r="L154" s="75"/>
    </row>
    <row r="155" spans="2:12">
      <c r="B155" s="74"/>
      <c r="C155" s="75"/>
      <c r="D155" s="74"/>
      <c r="E155" s="76"/>
      <c r="F155" s="76"/>
      <c r="G155" s="75"/>
      <c r="H155" s="75"/>
      <c r="I155" s="74"/>
      <c r="J155" s="75"/>
      <c r="K155" s="75"/>
      <c r="L155" s="75"/>
    </row>
    <row r="156" spans="2:12">
      <c r="B156" s="74"/>
      <c r="C156" s="75"/>
      <c r="D156" s="74"/>
      <c r="E156" s="76"/>
      <c r="F156" s="76"/>
      <c r="G156" s="75"/>
      <c r="H156" s="75"/>
      <c r="I156" s="74"/>
      <c r="J156" s="75"/>
      <c r="K156" s="75"/>
      <c r="L156" s="75"/>
    </row>
    <row r="157" spans="2:12">
      <c r="B157" s="74"/>
      <c r="C157" s="75"/>
      <c r="D157" s="74"/>
      <c r="E157" s="76"/>
      <c r="F157" s="76"/>
      <c r="G157" s="75"/>
      <c r="H157" s="75"/>
      <c r="I157" s="74"/>
      <c r="J157" s="75"/>
      <c r="K157" s="75"/>
      <c r="L157" s="75"/>
    </row>
    <row r="158" spans="2:12">
      <c r="B158" s="74"/>
      <c r="C158" s="75"/>
      <c r="D158" s="74"/>
      <c r="E158" s="76"/>
      <c r="F158" s="76"/>
      <c r="G158" s="75"/>
      <c r="H158" s="75"/>
      <c r="I158" s="74"/>
      <c r="J158" s="75"/>
      <c r="K158" s="75"/>
      <c r="L158" s="75"/>
    </row>
    <row r="159" spans="2:12">
      <c r="B159" s="74"/>
      <c r="C159" s="75"/>
      <c r="D159" s="74"/>
      <c r="E159" s="76"/>
      <c r="F159" s="76"/>
      <c r="G159" s="75"/>
      <c r="H159" s="75"/>
      <c r="I159" s="74"/>
      <c r="J159" s="75"/>
      <c r="K159" s="75"/>
      <c r="L159" s="75"/>
    </row>
    <row r="160" spans="2:12">
      <c r="B160" s="74"/>
      <c r="C160" s="75"/>
      <c r="D160" s="74"/>
      <c r="E160" s="76"/>
      <c r="F160" s="76"/>
      <c r="G160" s="75"/>
      <c r="H160" s="75"/>
      <c r="I160" s="74"/>
      <c r="J160" s="75"/>
      <c r="K160" s="75"/>
      <c r="L160" s="75"/>
    </row>
    <row r="161" spans="2:12">
      <c r="B161" s="74"/>
      <c r="C161" s="75"/>
      <c r="D161" s="74"/>
      <c r="E161" s="76"/>
      <c r="F161" s="76"/>
      <c r="G161" s="75"/>
      <c r="H161" s="75"/>
      <c r="I161" s="74"/>
      <c r="J161" s="75"/>
      <c r="K161" s="75"/>
      <c r="L161" s="75"/>
    </row>
    <row r="162" spans="2:12">
      <c r="B162" s="74"/>
      <c r="C162" s="75"/>
      <c r="D162" s="74"/>
      <c r="E162" s="76"/>
      <c r="F162" s="76"/>
      <c r="G162" s="75"/>
      <c r="H162" s="75"/>
      <c r="I162" s="74"/>
      <c r="J162" s="75"/>
      <c r="K162" s="75"/>
      <c r="L162" s="75"/>
    </row>
    <row r="163" spans="2:12">
      <c r="B163" s="74"/>
      <c r="C163" s="75"/>
      <c r="D163" s="74"/>
      <c r="E163" s="76"/>
      <c r="F163" s="76"/>
      <c r="G163" s="75"/>
      <c r="H163" s="75"/>
      <c r="I163" s="74"/>
      <c r="J163" s="75"/>
      <c r="K163" s="75"/>
      <c r="L163" s="75"/>
    </row>
    <row r="164" spans="2:12">
      <c r="B164" s="74"/>
      <c r="C164" s="75"/>
      <c r="D164" s="74"/>
      <c r="E164" s="76"/>
      <c r="F164" s="76"/>
      <c r="G164" s="75"/>
      <c r="H164" s="75"/>
      <c r="I164" s="74"/>
      <c r="J164" s="75"/>
      <c r="K164" s="75"/>
      <c r="L164" s="75"/>
    </row>
    <row r="165" spans="2:12">
      <c r="B165" s="74"/>
      <c r="C165" s="75"/>
      <c r="D165" s="74"/>
      <c r="E165" s="76"/>
      <c r="F165" s="76"/>
      <c r="G165" s="75"/>
      <c r="H165" s="75"/>
      <c r="I165" s="74"/>
      <c r="J165" s="75"/>
      <c r="K165" s="75"/>
      <c r="L165" s="75"/>
    </row>
    <row r="166" spans="2:12">
      <c r="B166" s="74"/>
      <c r="C166" s="75"/>
      <c r="D166" s="74"/>
      <c r="E166" s="76"/>
      <c r="F166" s="76"/>
      <c r="G166" s="75"/>
      <c r="H166" s="75"/>
      <c r="I166" s="74"/>
      <c r="J166" s="75"/>
      <c r="K166" s="75"/>
      <c r="L166" s="75"/>
    </row>
    <row r="167" spans="2:12">
      <c r="B167" s="74"/>
      <c r="C167" s="75"/>
      <c r="D167" s="74"/>
      <c r="E167" s="76"/>
      <c r="F167" s="76"/>
      <c r="G167" s="75"/>
      <c r="H167" s="75"/>
      <c r="I167" s="74"/>
      <c r="J167" s="75"/>
      <c r="K167" s="75"/>
      <c r="L167" s="75"/>
    </row>
    <row r="168" spans="2:12">
      <c r="B168" s="74"/>
      <c r="C168" s="75"/>
      <c r="D168" s="74"/>
      <c r="E168" s="76"/>
      <c r="F168" s="76"/>
      <c r="G168" s="75"/>
      <c r="H168" s="75"/>
      <c r="I168" s="74"/>
      <c r="J168" s="75"/>
      <c r="K168" s="75"/>
      <c r="L168" s="75"/>
    </row>
    <row r="169" spans="2:12">
      <c r="B169" s="74"/>
      <c r="C169" s="75"/>
      <c r="D169" s="74"/>
      <c r="E169" s="76"/>
      <c r="F169" s="76"/>
      <c r="G169" s="75"/>
      <c r="H169" s="75"/>
      <c r="I169" s="74"/>
      <c r="J169" s="75"/>
      <c r="K169" s="75"/>
      <c r="L169" s="75"/>
    </row>
    <row r="170" spans="2:12">
      <c r="B170" s="74"/>
      <c r="C170" s="75"/>
      <c r="D170" s="74"/>
      <c r="E170" s="76"/>
      <c r="F170" s="76"/>
      <c r="G170" s="75"/>
      <c r="H170" s="75"/>
      <c r="I170" s="74"/>
      <c r="J170" s="75"/>
      <c r="K170" s="75"/>
      <c r="L170" s="75"/>
    </row>
    <row r="171" spans="2:12">
      <c r="B171" s="74"/>
      <c r="C171" s="75"/>
      <c r="D171" s="74"/>
      <c r="E171" s="76"/>
      <c r="F171" s="76"/>
      <c r="G171" s="75"/>
      <c r="H171" s="75"/>
      <c r="I171" s="74"/>
      <c r="J171" s="75"/>
      <c r="K171" s="75"/>
      <c r="L171" s="75"/>
    </row>
    <row r="172" spans="2:12">
      <c r="B172" s="74"/>
      <c r="C172" s="75"/>
      <c r="D172" s="74"/>
      <c r="E172" s="76"/>
      <c r="F172" s="76"/>
      <c r="G172" s="75"/>
      <c r="H172" s="75"/>
      <c r="I172" s="74"/>
      <c r="J172" s="75"/>
      <c r="K172" s="75"/>
      <c r="L172" s="75"/>
    </row>
    <row r="173" spans="2:12">
      <c r="B173" s="74"/>
      <c r="C173" s="75"/>
      <c r="D173" s="74"/>
      <c r="E173" s="76"/>
      <c r="F173" s="76"/>
      <c r="G173" s="75"/>
      <c r="H173" s="75"/>
      <c r="I173" s="74"/>
      <c r="J173" s="75"/>
      <c r="K173" s="75"/>
      <c r="L173" s="75"/>
    </row>
    <row r="174" spans="2:12">
      <c r="B174" s="74"/>
      <c r="C174" s="75"/>
      <c r="D174" s="74"/>
      <c r="E174" s="76"/>
      <c r="F174" s="76"/>
      <c r="G174" s="75"/>
      <c r="H174" s="75"/>
      <c r="I174" s="74"/>
      <c r="J174" s="75"/>
      <c r="K174" s="75"/>
      <c r="L174" s="75"/>
    </row>
    <row r="175" spans="2:12">
      <c r="B175" s="74"/>
      <c r="C175" s="75"/>
      <c r="D175" s="74"/>
      <c r="E175" s="76"/>
      <c r="F175" s="76"/>
      <c r="G175" s="75"/>
      <c r="H175" s="75"/>
      <c r="I175" s="74"/>
      <c r="J175" s="75"/>
      <c r="K175" s="75"/>
      <c r="L175" s="75"/>
    </row>
    <row r="176" spans="2:12">
      <c r="B176" s="74"/>
      <c r="C176" s="75"/>
      <c r="D176" s="74"/>
      <c r="E176" s="76"/>
      <c r="F176" s="76"/>
      <c r="G176" s="75"/>
      <c r="H176" s="75"/>
      <c r="I176" s="74"/>
      <c r="J176" s="75"/>
      <c r="K176" s="75"/>
      <c r="L176" s="75"/>
    </row>
    <row r="177" spans="2:12">
      <c r="B177" s="74"/>
      <c r="C177" s="75"/>
      <c r="D177" s="74"/>
      <c r="E177" s="76"/>
      <c r="F177" s="76"/>
      <c r="G177" s="75"/>
      <c r="H177" s="75"/>
      <c r="I177" s="74"/>
      <c r="J177" s="75"/>
      <c r="K177" s="75"/>
      <c r="L177" s="75"/>
    </row>
    <row r="178" spans="2:12">
      <c r="B178" s="74"/>
      <c r="C178" s="75"/>
      <c r="D178" s="74"/>
      <c r="E178" s="76"/>
      <c r="F178" s="76"/>
      <c r="G178" s="75"/>
      <c r="H178" s="75"/>
      <c r="I178" s="74"/>
      <c r="J178" s="75"/>
      <c r="K178" s="75"/>
      <c r="L178" s="75"/>
    </row>
    <row r="179" spans="2:12">
      <c r="B179" s="74"/>
      <c r="C179" s="75"/>
      <c r="D179" s="74"/>
      <c r="E179" s="76"/>
      <c r="F179" s="76"/>
      <c r="G179" s="75"/>
      <c r="H179" s="75"/>
      <c r="I179" s="74"/>
      <c r="J179" s="75"/>
      <c r="K179" s="75"/>
      <c r="L179" s="75"/>
    </row>
    <row r="180" spans="2:12">
      <c r="B180" s="74"/>
      <c r="C180" s="75"/>
      <c r="D180" s="74"/>
      <c r="E180" s="76"/>
      <c r="F180" s="76"/>
      <c r="G180" s="75"/>
      <c r="H180" s="75"/>
      <c r="I180" s="74"/>
      <c r="J180" s="75"/>
      <c r="K180" s="75"/>
      <c r="L180" s="75"/>
    </row>
    <row r="181" spans="2:12">
      <c r="B181" s="74"/>
      <c r="C181" s="75"/>
      <c r="D181" s="74"/>
      <c r="E181" s="76"/>
      <c r="F181" s="76"/>
      <c r="G181" s="75"/>
      <c r="H181" s="75"/>
      <c r="I181" s="74"/>
      <c r="J181" s="75"/>
      <c r="K181" s="75"/>
      <c r="L181" s="75"/>
    </row>
    <row r="182" spans="2:12">
      <c r="B182" s="74"/>
      <c r="C182" s="75"/>
      <c r="D182" s="74"/>
      <c r="E182" s="76"/>
      <c r="F182" s="76"/>
      <c r="G182" s="75"/>
      <c r="H182" s="75"/>
      <c r="I182" s="74"/>
      <c r="J182" s="75"/>
      <c r="K182" s="75"/>
      <c r="L182" s="75"/>
    </row>
    <row r="183" spans="2:12">
      <c r="B183" s="74"/>
      <c r="C183" s="75"/>
      <c r="D183" s="74"/>
      <c r="E183" s="76"/>
      <c r="F183" s="76"/>
      <c r="G183" s="75"/>
      <c r="H183" s="75"/>
      <c r="I183" s="74"/>
      <c r="J183" s="75"/>
      <c r="K183" s="75"/>
      <c r="L183" s="75"/>
    </row>
    <row r="184" spans="2:12">
      <c r="B184" s="74"/>
      <c r="C184" s="75"/>
      <c r="D184" s="74"/>
      <c r="E184" s="76"/>
      <c r="F184" s="76"/>
      <c r="G184" s="75"/>
      <c r="H184" s="75"/>
      <c r="I184" s="74"/>
      <c r="J184" s="75"/>
      <c r="K184" s="75"/>
      <c r="L184" s="75"/>
    </row>
    <row r="185" spans="2:12">
      <c r="B185" s="74"/>
      <c r="C185" s="75"/>
      <c r="D185" s="74"/>
      <c r="E185" s="76"/>
      <c r="F185" s="76"/>
      <c r="G185" s="75"/>
      <c r="H185" s="75"/>
      <c r="I185" s="74"/>
      <c r="J185" s="75"/>
      <c r="K185" s="75"/>
      <c r="L185" s="75"/>
    </row>
    <row r="186" spans="2:12">
      <c r="B186" s="74"/>
      <c r="C186" s="75"/>
      <c r="D186" s="74"/>
      <c r="E186" s="76"/>
      <c r="F186" s="76"/>
      <c r="G186" s="75"/>
      <c r="H186" s="75"/>
      <c r="I186" s="74"/>
      <c r="J186" s="75"/>
      <c r="K186" s="75"/>
      <c r="L186" s="75"/>
    </row>
    <row r="187" spans="2:12">
      <c r="B187" s="74"/>
      <c r="C187" s="75"/>
      <c r="D187" s="74"/>
      <c r="E187" s="76"/>
      <c r="F187" s="76"/>
      <c r="G187" s="75"/>
      <c r="H187" s="75"/>
      <c r="I187" s="74"/>
      <c r="J187" s="75"/>
      <c r="K187" s="75"/>
      <c r="L187" s="75"/>
    </row>
    <row r="188" spans="2:12">
      <c r="B188" s="74"/>
      <c r="C188" s="75"/>
      <c r="D188" s="74"/>
      <c r="E188" s="76"/>
      <c r="F188" s="76"/>
      <c r="G188" s="75"/>
      <c r="H188" s="75"/>
      <c r="I188" s="74"/>
      <c r="J188" s="75"/>
      <c r="K188" s="75"/>
      <c r="L188" s="75"/>
    </row>
    <row r="189" spans="2:12">
      <c r="B189" s="74"/>
      <c r="C189" s="75"/>
      <c r="D189" s="74"/>
      <c r="E189" s="76"/>
      <c r="F189" s="76"/>
      <c r="G189" s="75"/>
      <c r="H189" s="75"/>
      <c r="I189" s="74"/>
      <c r="J189" s="75"/>
      <c r="K189" s="75"/>
      <c r="L189" s="75"/>
    </row>
    <row r="190" spans="2:12">
      <c r="B190" s="74"/>
      <c r="C190" s="75"/>
      <c r="D190" s="74"/>
      <c r="E190" s="76"/>
      <c r="F190" s="76"/>
      <c r="G190" s="75"/>
      <c r="H190" s="75"/>
      <c r="I190" s="74"/>
      <c r="J190" s="75"/>
      <c r="K190" s="75"/>
      <c r="L190" s="75"/>
    </row>
    <row r="191" spans="2:12">
      <c r="B191" s="74"/>
      <c r="C191" s="75"/>
      <c r="D191" s="74"/>
      <c r="E191" s="76"/>
      <c r="F191" s="76"/>
      <c r="G191" s="75"/>
      <c r="H191" s="75"/>
      <c r="I191" s="74"/>
      <c r="J191" s="75"/>
      <c r="K191" s="75"/>
      <c r="L191" s="75"/>
    </row>
    <row r="192" spans="2:12">
      <c r="B192" s="74"/>
      <c r="C192" s="75"/>
      <c r="D192" s="74"/>
      <c r="E192" s="76"/>
      <c r="F192" s="76"/>
      <c r="G192" s="75"/>
      <c r="H192" s="75"/>
      <c r="I192" s="74"/>
      <c r="J192" s="75"/>
      <c r="K192" s="75"/>
      <c r="L192" s="75"/>
    </row>
    <row r="193" spans="2:12">
      <c r="B193" s="74"/>
      <c r="C193" s="75"/>
      <c r="D193" s="74"/>
      <c r="E193" s="76"/>
      <c r="F193" s="76"/>
      <c r="G193" s="75"/>
      <c r="H193" s="75"/>
      <c r="I193" s="74"/>
      <c r="J193" s="75"/>
      <c r="K193" s="75"/>
      <c r="L193" s="75"/>
    </row>
    <row r="194" spans="2:12">
      <c r="B194" s="74"/>
      <c r="C194" s="75"/>
      <c r="D194" s="74"/>
      <c r="E194" s="76"/>
      <c r="F194" s="76"/>
      <c r="G194" s="75"/>
      <c r="H194" s="75"/>
      <c r="I194" s="74"/>
      <c r="J194" s="75"/>
      <c r="K194" s="75"/>
      <c r="L194" s="75"/>
    </row>
    <row r="195" spans="2:12">
      <c r="B195" s="74"/>
      <c r="C195" s="75"/>
      <c r="D195" s="74"/>
      <c r="E195" s="76"/>
      <c r="F195" s="76"/>
      <c r="G195" s="75"/>
      <c r="H195" s="75"/>
      <c r="I195" s="74"/>
      <c r="J195" s="75"/>
      <c r="K195" s="75"/>
      <c r="L195" s="75"/>
    </row>
    <row r="196" spans="2:12">
      <c r="B196" s="74"/>
      <c r="C196" s="75"/>
      <c r="D196" s="74"/>
      <c r="E196" s="76"/>
      <c r="F196" s="76"/>
      <c r="G196" s="75"/>
      <c r="H196" s="75"/>
      <c r="I196" s="74"/>
      <c r="J196" s="75"/>
      <c r="K196" s="75"/>
      <c r="L196" s="75"/>
    </row>
    <row r="197" spans="2:12">
      <c r="B197" s="74"/>
      <c r="C197" s="75"/>
      <c r="D197" s="74"/>
      <c r="E197" s="76"/>
      <c r="F197" s="76"/>
      <c r="G197" s="75"/>
      <c r="H197" s="75"/>
      <c r="I197" s="74"/>
      <c r="J197" s="75"/>
      <c r="K197" s="75"/>
      <c r="L197" s="75"/>
    </row>
    <row r="198" spans="2:12">
      <c r="B198" s="74"/>
      <c r="C198" s="75"/>
      <c r="D198" s="74"/>
      <c r="E198" s="76"/>
      <c r="F198" s="76"/>
      <c r="G198" s="75"/>
      <c r="H198" s="75"/>
      <c r="I198" s="74"/>
      <c r="J198" s="75"/>
      <c r="K198" s="75"/>
      <c r="L198" s="75"/>
    </row>
    <row r="199" spans="2:12">
      <c r="B199" s="74"/>
      <c r="C199" s="75"/>
      <c r="D199" s="74"/>
      <c r="E199" s="76"/>
      <c r="F199" s="76"/>
      <c r="G199" s="75"/>
      <c r="H199" s="75"/>
      <c r="I199" s="74"/>
      <c r="J199" s="75"/>
      <c r="K199" s="75"/>
      <c r="L199" s="75"/>
    </row>
    <row r="200" spans="2:12">
      <c r="B200" s="74"/>
      <c r="C200" s="75"/>
      <c r="D200" s="74"/>
      <c r="E200" s="76"/>
      <c r="F200" s="76"/>
      <c r="G200" s="75"/>
      <c r="H200" s="75"/>
      <c r="I200" s="74"/>
      <c r="J200" s="75"/>
      <c r="K200" s="75"/>
      <c r="L200" s="75"/>
    </row>
    <row r="201" spans="2:12">
      <c r="B201" s="74"/>
      <c r="C201" s="75"/>
      <c r="D201" s="74"/>
      <c r="E201" s="76"/>
      <c r="F201" s="76"/>
      <c r="G201" s="75"/>
      <c r="H201" s="75"/>
      <c r="I201" s="74"/>
      <c r="J201" s="75"/>
      <c r="K201" s="75"/>
      <c r="L201" s="75"/>
    </row>
    <row r="202" spans="2:12">
      <c r="B202" s="74"/>
      <c r="C202" s="75"/>
      <c r="D202" s="74"/>
      <c r="E202" s="76"/>
      <c r="F202" s="76"/>
      <c r="G202" s="75"/>
      <c r="H202" s="75"/>
      <c r="I202" s="74"/>
      <c r="J202" s="75"/>
      <c r="K202" s="75"/>
      <c r="L202" s="75"/>
    </row>
    <row r="203" spans="2:12">
      <c r="B203" s="74"/>
      <c r="C203" s="75"/>
      <c r="D203" s="74"/>
      <c r="E203" s="76"/>
      <c r="F203" s="76"/>
      <c r="G203" s="75"/>
      <c r="H203" s="75"/>
      <c r="I203" s="74"/>
      <c r="J203" s="75"/>
      <c r="K203" s="75"/>
      <c r="L203" s="75"/>
    </row>
    <row r="204" spans="2:12">
      <c r="B204" s="74"/>
      <c r="C204" s="75"/>
      <c r="D204" s="74"/>
      <c r="E204" s="76"/>
      <c r="F204" s="76"/>
      <c r="G204" s="75"/>
      <c r="H204" s="75"/>
      <c r="I204" s="74"/>
      <c r="J204" s="75"/>
      <c r="K204" s="75"/>
      <c r="L204" s="75"/>
    </row>
    <row r="205" spans="2:12">
      <c r="B205" s="74"/>
      <c r="C205" s="75"/>
      <c r="D205" s="74"/>
      <c r="E205" s="76"/>
      <c r="F205" s="76"/>
      <c r="G205" s="75"/>
      <c r="H205" s="75"/>
      <c r="I205" s="74"/>
      <c r="J205" s="75"/>
      <c r="K205" s="75"/>
      <c r="L205" s="75"/>
    </row>
    <row r="206" spans="2:12">
      <c r="B206" s="74"/>
      <c r="C206" s="75"/>
      <c r="D206" s="74"/>
      <c r="E206" s="76"/>
      <c r="F206" s="76"/>
      <c r="G206" s="75"/>
      <c r="H206" s="75"/>
      <c r="I206" s="74"/>
      <c r="J206" s="75"/>
      <c r="K206" s="75"/>
      <c r="L206" s="75"/>
    </row>
    <row r="207" spans="2:12">
      <c r="B207" s="74"/>
      <c r="C207" s="75"/>
      <c r="D207" s="74"/>
      <c r="E207" s="76"/>
      <c r="F207" s="76"/>
      <c r="G207" s="75"/>
      <c r="H207" s="75"/>
      <c r="I207" s="74"/>
      <c r="J207" s="75"/>
      <c r="K207" s="75"/>
      <c r="L207" s="75"/>
    </row>
    <row r="208" spans="2:12">
      <c r="B208" s="74"/>
      <c r="C208" s="75"/>
      <c r="D208" s="74"/>
      <c r="E208" s="76"/>
      <c r="F208" s="76"/>
      <c r="G208" s="75"/>
      <c r="H208" s="75"/>
      <c r="I208" s="74"/>
      <c r="J208" s="75"/>
      <c r="K208" s="75"/>
      <c r="L208" s="75"/>
    </row>
    <row r="209" spans="2:12">
      <c r="B209" s="74"/>
      <c r="C209" s="75"/>
      <c r="D209" s="74"/>
      <c r="E209" s="76"/>
      <c r="F209" s="76"/>
      <c r="G209" s="75"/>
      <c r="H209" s="75"/>
      <c r="I209" s="74"/>
      <c r="J209" s="75"/>
      <c r="K209" s="75"/>
      <c r="L209" s="75"/>
    </row>
    <row r="210" spans="2:12">
      <c r="B210" s="74"/>
      <c r="C210" s="75"/>
      <c r="D210" s="74"/>
      <c r="E210" s="76"/>
      <c r="F210" s="76"/>
      <c r="G210" s="75"/>
      <c r="H210" s="75"/>
      <c r="I210" s="74"/>
      <c r="J210" s="75"/>
      <c r="K210" s="75"/>
      <c r="L210" s="75"/>
    </row>
    <row r="211" spans="2:12">
      <c r="B211" s="74"/>
      <c r="C211" s="75"/>
      <c r="D211" s="74"/>
      <c r="E211" s="76"/>
      <c r="F211" s="76"/>
      <c r="G211" s="75"/>
      <c r="H211" s="75"/>
      <c r="I211" s="74"/>
      <c r="J211" s="75"/>
      <c r="K211" s="75"/>
      <c r="L211" s="75"/>
    </row>
    <row r="212" spans="2:12">
      <c r="B212" s="74"/>
      <c r="C212" s="75"/>
      <c r="D212" s="74"/>
      <c r="E212" s="76"/>
      <c r="F212" s="76"/>
      <c r="G212" s="75"/>
      <c r="H212" s="75"/>
      <c r="I212" s="74"/>
      <c r="J212" s="75"/>
      <c r="K212" s="75"/>
      <c r="L212" s="75"/>
    </row>
    <row r="213" spans="2:12">
      <c r="B213" s="74"/>
      <c r="C213" s="75"/>
      <c r="D213" s="74"/>
      <c r="E213" s="76"/>
      <c r="F213" s="76"/>
      <c r="G213" s="75"/>
      <c r="H213" s="75"/>
      <c r="I213" s="74"/>
      <c r="J213" s="75"/>
      <c r="K213" s="75"/>
      <c r="L213" s="75"/>
    </row>
    <row r="214" spans="2:12">
      <c r="B214" s="74"/>
      <c r="C214" s="75"/>
      <c r="D214" s="74"/>
      <c r="E214" s="76"/>
      <c r="F214" s="76"/>
      <c r="G214" s="75"/>
      <c r="H214" s="75"/>
      <c r="I214" s="74"/>
      <c r="J214" s="75"/>
      <c r="K214" s="75"/>
      <c r="L214" s="75"/>
    </row>
    <row r="215" spans="2:12">
      <c r="B215" s="74"/>
      <c r="C215" s="75"/>
      <c r="D215" s="74"/>
      <c r="E215" s="76"/>
      <c r="F215" s="76"/>
      <c r="G215" s="75"/>
      <c r="H215" s="75"/>
      <c r="I215" s="74"/>
      <c r="J215" s="75"/>
      <c r="K215" s="75"/>
      <c r="L215" s="75"/>
    </row>
    <row r="216" spans="2:12">
      <c r="B216" s="74"/>
      <c r="C216" s="75"/>
      <c r="D216" s="74"/>
      <c r="E216" s="76"/>
      <c r="F216" s="76"/>
      <c r="G216" s="75"/>
      <c r="H216" s="75"/>
      <c r="I216" s="74"/>
      <c r="J216" s="75"/>
      <c r="K216" s="75"/>
      <c r="L216" s="75"/>
    </row>
    <row r="217" spans="2:12">
      <c r="B217" s="74"/>
      <c r="C217" s="75"/>
      <c r="D217" s="74"/>
      <c r="E217" s="76"/>
      <c r="F217" s="76"/>
      <c r="G217" s="75"/>
      <c r="H217" s="75"/>
      <c r="I217" s="74"/>
      <c r="J217" s="75"/>
      <c r="K217" s="75"/>
      <c r="L217" s="75"/>
    </row>
    <row r="218" spans="2:12">
      <c r="B218" s="74"/>
      <c r="C218" s="75"/>
      <c r="D218" s="74"/>
      <c r="E218" s="76"/>
      <c r="F218" s="76"/>
      <c r="G218" s="75"/>
      <c r="H218" s="75"/>
      <c r="I218" s="74"/>
      <c r="J218" s="75"/>
      <c r="K218" s="75"/>
      <c r="L218" s="75"/>
    </row>
    <row r="219" spans="2:12">
      <c r="B219" s="74"/>
      <c r="C219" s="75"/>
      <c r="D219" s="74"/>
      <c r="E219" s="76"/>
      <c r="F219" s="76"/>
      <c r="G219" s="75"/>
      <c r="H219" s="75"/>
      <c r="I219" s="74"/>
      <c r="J219" s="75"/>
      <c r="K219" s="75"/>
      <c r="L219" s="75"/>
    </row>
    <row r="220" spans="2:12">
      <c r="B220" s="74"/>
      <c r="C220" s="75"/>
      <c r="D220" s="74"/>
      <c r="E220" s="76"/>
      <c r="F220" s="76"/>
      <c r="G220" s="75"/>
      <c r="H220" s="75"/>
      <c r="I220" s="74"/>
      <c r="J220" s="75"/>
      <c r="K220" s="75"/>
      <c r="L220" s="75"/>
    </row>
    <row r="221" spans="2:12">
      <c r="B221" s="74"/>
      <c r="C221" s="75"/>
      <c r="D221" s="74"/>
      <c r="E221" s="76"/>
      <c r="F221" s="76"/>
      <c r="G221" s="75"/>
      <c r="H221" s="75"/>
      <c r="I221" s="74"/>
      <c r="J221" s="75"/>
      <c r="K221" s="75"/>
      <c r="L221" s="75"/>
    </row>
    <row r="222" spans="2:12">
      <c r="B222" s="74"/>
      <c r="C222" s="75"/>
      <c r="D222" s="74"/>
      <c r="E222" s="76"/>
      <c r="F222" s="76"/>
      <c r="G222" s="75"/>
      <c r="H222" s="75"/>
      <c r="I222" s="74"/>
      <c r="J222" s="75"/>
      <c r="K222" s="75"/>
      <c r="L222" s="75"/>
    </row>
    <row r="223" spans="2:12">
      <c r="B223" s="74"/>
      <c r="C223" s="75"/>
      <c r="D223" s="74"/>
      <c r="E223" s="76"/>
      <c r="F223" s="76"/>
      <c r="G223" s="75"/>
      <c r="H223" s="75"/>
      <c r="I223" s="74"/>
      <c r="J223" s="75"/>
      <c r="K223" s="75"/>
      <c r="L223" s="75"/>
    </row>
    <row r="224" spans="2:12">
      <c r="B224" s="74"/>
      <c r="C224" s="75"/>
      <c r="D224" s="74"/>
      <c r="E224" s="76"/>
      <c r="F224" s="76"/>
      <c r="G224" s="75"/>
      <c r="H224" s="75"/>
      <c r="I224" s="74"/>
      <c r="J224" s="75"/>
      <c r="K224" s="75"/>
      <c r="L224" s="75"/>
    </row>
    <row r="225" spans="2:12">
      <c r="B225" s="74"/>
      <c r="C225" s="75"/>
      <c r="D225" s="74"/>
      <c r="E225" s="76"/>
      <c r="F225" s="76"/>
      <c r="G225" s="75"/>
      <c r="H225" s="75"/>
      <c r="I225" s="74"/>
      <c r="J225" s="75"/>
      <c r="K225" s="75"/>
      <c r="L225" s="75"/>
    </row>
    <row r="226" spans="2:12">
      <c r="B226" s="74"/>
      <c r="C226" s="75"/>
      <c r="D226" s="74"/>
      <c r="E226" s="76"/>
      <c r="F226" s="76"/>
      <c r="G226" s="75"/>
      <c r="H226" s="75"/>
      <c r="I226" s="74"/>
      <c r="J226" s="75"/>
      <c r="K226" s="75"/>
      <c r="L226" s="75"/>
    </row>
    <row r="227" spans="2:12">
      <c r="B227" s="74"/>
      <c r="C227" s="75"/>
      <c r="D227" s="74"/>
      <c r="E227" s="76"/>
      <c r="F227" s="76"/>
      <c r="G227" s="75"/>
      <c r="H227" s="75"/>
      <c r="I227" s="74"/>
      <c r="J227" s="75"/>
      <c r="K227" s="75"/>
      <c r="L227" s="75"/>
    </row>
    <row r="228" spans="2:12">
      <c r="B228" s="74"/>
      <c r="C228" s="75"/>
      <c r="D228" s="74"/>
      <c r="E228" s="76"/>
      <c r="F228" s="76"/>
      <c r="G228" s="75"/>
      <c r="H228" s="75"/>
      <c r="I228" s="74"/>
      <c r="J228" s="75"/>
      <c r="K228" s="75"/>
      <c r="L228" s="75"/>
    </row>
    <row r="229" spans="2:12">
      <c r="B229" s="74"/>
      <c r="C229" s="75"/>
      <c r="D229" s="74"/>
      <c r="E229" s="76"/>
      <c r="F229" s="76"/>
      <c r="G229" s="75"/>
      <c r="H229" s="75"/>
      <c r="I229" s="74"/>
      <c r="J229" s="75"/>
      <c r="K229" s="75"/>
      <c r="L229" s="75"/>
    </row>
    <row r="230" spans="2:12">
      <c r="B230" s="74"/>
      <c r="C230" s="75"/>
      <c r="D230" s="74"/>
      <c r="E230" s="76"/>
      <c r="F230" s="76"/>
      <c r="G230" s="75"/>
      <c r="H230" s="75"/>
      <c r="I230" s="74"/>
      <c r="J230" s="75"/>
      <c r="K230" s="75"/>
      <c r="L230" s="75"/>
    </row>
    <row r="231" spans="2:12">
      <c r="B231" s="74"/>
      <c r="C231" s="75"/>
      <c r="D231" s="74"/>
      <c r="E231" s="76"/>
      <c r="F231" s="76"/>
      <c r="G231" s="75"/>
      <c r="H231" s="75"/>
      <c r="I231" s="74"/>
      <c r="J231" s="75"/>
      <c r="K231" s="75"/>
      <c r="L231" s="75"/>
    </row>
    <row r="232" spans="2:12">
      <c r="B232" s="74"/>
      <c r="C232" s="75"/>
      <c r="D232" s="74"/>
      <c r="E232" s="76"/>
      <c r="F232" s="76"/>
      <c r="G232" s="75"/>
      <c r="H232" s="75"/>
      <c r="I232" s="74"/>
      <c r="J232" s="75"/>
      <c r="K232" s="75"/>
      <c r="L232" s="75"/>
    </row>
    <row r="233" spans="2:12">
      <c r="B233" s="74"/>
      <c r="C233" s="75"/>
      <c r="D233" s="74"/>
      <c r="E233" s="76"/>
      <c r="F233" s="76"/>
      <c r="G233" s="75"/>
      <c r="H233" s="75"/>
      <c r="I233" s="74"/>
      <c r="J233" s="75"/>
      <c r="K233" s="75"/>
      <c r="L233" s="75"/>
    </row>
    <row r="234" spans="2:12">
      <c r="B234" s="74"/>
      <c r="C234" s="75"/>
      <c r="D234" s="74"/>
      <c r="E234" s="76"/>
      <c r="F234" s="76"/>
      <c r="G234" s="75"/>
      <c r="H234" s="75"/>
      <c r="I234" s="74"/>
      <c r="J234" s="75"/>
      <c r="K234" s="75"/>
      <c r="L234" s="75"/>
    </row>
    <row r="235" spans="2:12">
      <c r="B235" s="74"/>
      <c r="C235" s="75"/>
      <c r="D235" s="74"/>
      <c r="E235" s="76"/>
      <c r="F235" s="76"/>
      <c r="G235" s="75"/>
      <c r="H235" s="75"/>
      <c r="I235" s="74"/>
      <c r="J235" s="75"/>
      <c r="K235" s="75"/>
      <c r="L235" s="75"/>
    </row>
    <row r="236" spans="2:12">
      <c r="B236" s="74"/>
      <c r="C236" s="75"/>
      <c r="D236" s="74"/>
      <c r="E236" s="76"/>
      <c r="F236" s="76"/>
      <c r="G236" s="75"/>
      <c r="H236" s="75"/>
      <c r="I236" s="74"/>
      <c r="J236" s="75"/>
      <c r="K236" s="75"/>
      <c r="L236" s="75"/>
    </row>
    <row r="237" spans="2:12">
      <c r="B237" s="74"/>
      <c r="C237" s="75"/>
      <c r="D237" s="74"/>
      <c r="E237" s="76"/>
      <c r="F237" s="76"/>
      <c r="G237" s="75"/>
      <c r="H237" s="75"/>
      <c r="I237" s="74"/>
      <c r="J237" s="75"/>
      <c r="K237" s="75"/>
      <c r="L237" s="75"/>
    </row>
    <row r="238" spans="2:12">
      <c r="B238" s="74"/>
      <c r="C238" s="75"/>
      <c r="D238" s="74"/>
      <c r="E238" s="76"/>
      <c r="F238" s="76"/>
      <c r="G238" s="75"/>
      <c r="H238" s="75"/>
      <c r="I238" s="74"/>
      <c r="J238" s="75"/>
      <c r="K238" s="75"/>
      <c r="L238" s="75"/>
    </row>
    <row r="239" spans="2:12">
      <c r="B239" s="74"/>
      <c r="C239" s="75"/>
      <c r="D239" s="74"/>
      <c r="E239" s="76"/>
      <c r="F239" s="76"/>
      <c r="G239" s="75"/>
      <c r="H239" s="75"/>
      <c r="I239" s="74"/>
      <c r="J239" s="75"/>
      <c r="K239" s="75"/>
      <c r="L239" s="75"/>
    </row>
    <row r="240" spans="2:12">
      <c r="B240" s="74"/>
      <c r="C240" s="75"/>
      <c r="D240" s="74"/>
      <c r="E240" s="76"/>
      <c r="F240" s="76"/>
      <c r="G240" s="75"/>
      <c r="H240" s="75"/>
      <c r="I240" s="74"/>
      <c r="J240" s="75"/>
      <c r="K240" s="75"/>
      <c r="L240" s="75"/>
    </row>
    <row r="241" spans="2:12">
      <c r="B241" s="74"/>
      <c r="C241" s="75"/>
      <c r="D241" s="74"/>
      <c r="E241" s="76"/>
      <c r="F241" s="76"/>
      <c r="G241" s="75"/>
      <c r="H241" s="75"/>
      <c r="I241" s="74"/>
      <c r="J241" s="75"/>
      <c r="K241" s="75"/>
      <c r="L241" s="75"/>
    </row>
    <row r="242" spans="2:12">
      <c r="B242" s="74"/>
      <c r="C242" s="75"/>
      <c r="D242" s="74"/>
      <c r="E242" s="76"/>
      <c r="F242" s="76"/>
      <c r="G242" s="75"/>
      <c r="H242" s="75"/>
      <c r="I242" s="74"/>
      <c r="J242" s="75"/>
      <c r="K242" s="75"/>
      <c r="L242" s="75"/>
    </row>
    <row r="243" spans="2:12">
      <c r="B243" s="74"/>
      <c r="C243" s="75"/>
      <c r="D243" s="74"/>
      <c r="E243" s="76"/>
      <c r="F243" s="76"/>
      <c r="G243" s="75"/>
      <c r="H243" s="75"/>
      <c r="I243" s="74"/>
      <c r="J243" s="75"/>
      <c r="K243" s="75"/>
      <c r="L243" s="75"/>
    </row>
    <row r="244" spans="2:12">
      <c r="B244" s="74"/>
      <c r="C244" s="75"/>
      <c r="D244" s="74"/>
      <c r="E244" s="76"/>
      <c r="F244" s="76"/>
      <c r="G244" s="75"/>
      <c r="H244" s="75"/>
      <c r="I244" s="74"/>
      <c r="J244" s="75"/>
      <c r="K244" s="75"/>
      <c r="L244" s="75"/>
    </row>
    <row r="245" spans="2:12">
      <c r="B245" s="74"/>
      <c r="C245" s="75"/>
      <c r="D245" s="74"/>
      <c r="E245" s="76"/>
      <c r="F245" s="76"/>
      <c r="G245" s="75"/>
      <c r="H245" s="75"/>
      <c r="I245" s="74"/>
      <c r="J245" s="75"/>
      <c r="K245" s="75"/>
      <c r="L245" s="75"/>
    </row>
    <row r="246" spans="2:12">
      <c r="B246" s="74"/>
      <c r="C246" s="75"/>
      <c r="D246" s="74"/>
      <c r="E246" s="76"/>
      <c r="F246" s="76"/>
      <c r="G246" s="75"/>
      <c r="H246" s="75"/>
      <c r="I246" s="74"/>
      <c r="J246" s="75"/>
      <c r="K246" s="75"/>
      <c r="L246" s="75"/>
    </row>
    <row r="247" spans="2:12">
      <c r="B247" s="74"/>
      <c r="C247" s="75"/>
      <c r="D247" s="74"/>
      <c r="E247" s="76"/>
      <c r="F247" s="76"/>
      <c r="G247" s="75"/>
      <c r="H247" s="75"/>
      <c r="I247" s="74"/>
      <c r="J247" s="75"/>
      <c r="K247" s="75"/>
      <c r="L247" s="75"/>
    </row>
    <row r="248" spans="2:12">
      <c r="B248" s="74"/>
      <c r="C248" s="75"/>
      <c r="D248" s="74"/>
      <c r="E248" s="76"/>
      <c r="F248" s="76"/>
      <c r="G248" s="75"/>
      <c r="H248" s="75"/>
      <c r="I248" s="74"/>
      <c r="J248" s="75"/>
      <c r="K248" s="75"/>
      <c r="L248" s="75"/>
    </row>
    <row r="249" spans="2:12">
      <c r="B249" s="74"/>
      <c r="C249" s="75"/>
      <c r="D249" s="74"/>
      <c r="E249" s="76"/>
      <c r="F249" s="76"/>
      <c r="G249" s="75"/>
      <c r="H249" s="75"/>
      <c r="I249" s="74"/>
      <c r="J249" s="75"/>
      <c r="K249" s="75"/>
      <c r="L249" s="75"/>
    </row>
    <row r="250" spans="2:12">
      <c r="B250" s="74"/>
      <c r="C250" s="75"/>
      <c r="D250" s="74"/>
      <c r="E250" s="76"/>
      <c r="F250" s="76"/>
      <c r="G250" s="75"/>
      <c r="H250" s="75"/>
      <c r="I250" s="74"/>
      <c r="J250" s="75"/>
      <c r="K250" s="75"/>
      <c r="L250" s="75"/>
    </row>
    <row r="251" spans="2:12">
      <c r="B251" s="74"/>
      <c r="C251" s="75"/>
      <c r="D251" s="74"/>
      <c r="E251" s="76"/>
      <c r="F251" s="76"/>
      <c r="G251" s="75"/>
      <c r="H251" s="75"/>
      <c r="I251" s="74"/>
      <c r="J251" s="75"/>
      <c r="K251" s="75"/>
      <c r="L251" s="75"/>
    </row>
    <row r="252" spans="2:12">
      <c r="B252" s="74"/>
      <c r="C252" s="75"/>
      <c r="D252" s="74"/>
      <c r="E252" s="76"/>
      <c r="F252" s="76"/>
      <c r="G252" s="75"/>
      <c r="H252" s="75"/>
      <c r="I252" s="74"/>
      <c r="J252" s="75"/>
      <c r="K252" s="75"/>
      <c r="L252" s="75"/>
    </row>
    <row r="253" spans="2:12">
      <c r="B253" s="74"/>
      <c r="C253" s="75"/>
      <c r="D253" s="74"/>
      <c r="E253" s="76"/>
      <c r="F253" s="76"/>
      <c r="G253" s="75"/>
      <c r="H253" s="75"/>
      <c r="I253" s="74"/>
      <c r="J253" s="75"/>
      <c r="K253" s="75"/>
      <c r="L253" s="75"/>
    </row>
    <row r="254" spans="2:12">
      <c r="B254" s="74"/>
      <c r="C254" s="75"/>
      <c r="D254" s="74"/>
      <c r="E254" s="76"/>
      <c r="F254" s="76"/>
      <c r="G254" s="75"/>
      <c r="H254" s="75"/>
      <c r="I254" s="74"/>
      <c r="J254" s="75"/>
      <c r="K254" s="75"/>
      <c r="L254" s="75"/>
    </row>
    <row r="255" spans="2:12">
      <c r="B255" s="74"/>
      <c r="C255" s="75"/>
      <c r="D255" s="74"/>
      <c r="E255" s="76"/>
      <c r="F255" s="76"/>
      <c r="G255" s="75"/>
      <c r="H255" s="75"/>
      <c r="I255" s="74"/>
      <c r="J255" s="75"/>
      <c r="K255" s="75"/>
      <c r="L255" s="75"/>
    </row>
    <row r="256" spans="2:12">
      <c r="B256" s="74"/>
      <c r="C256" s="75"/>
      <c r="D256" s="74"/>
      <c r="E256" s="76"/>
      <c r="F256" s="76"/>
      <c r="G256" s="75"/>
      <c r="H256" s="75"/>
      <c r="I256" s="74"/>
      <c r="J256" s="75"/>
      <c r="K256" s="75"/>
      <c r="L256" s="75"/>
    </row>
    <row r="257" spans="2:12">
      <c r="B257" s="74"/>
      <c r="C257" s="75"/>
      <c r="D257" s="74"/>
      <c r="E257" s="76"/>
      <c r="F257" s="76"/>
      <c r="G257" s="75"/>
      <c r="H257" s="75"/>
      <c r="I257" s="74"/>
      <c r="J257" s="75"/>
      <c r="K257" s="75"/>
      <c r="L257" s="75"/>
    </row>
    <row r="258" spans="2:12">
      <c r="B258" s="74"/>
      <c r="C258" s="75"/>
      <c r="D258" s="74"/>
      <c r="E258" s="76"/>
      <c r="F258" s="76"/>
      <c r="G258" s="75"/>
      <c r="H258" s="75"/>
      <c r="I258" s="74"/>
      <c r="J258" s="75"/>
      <c r="K258" s="75"/>
      <c r="L258" s="75"/>
    </row>
    <row r="259" spans="2:12">
      <c r="B259" s="74"/>
      <c r="C259" s="75"/>
      <c r="D259" s="74"/>
      <c r="E259" s="76"/>
      <c r="F259" s="76"/>
      <c r="G259" s="75"/>
      <c r="H259" s="75"/>
      <c r="I259" s="74"/>
      <c r="J259" s="75"/>
      <c r="K259" s="75"/>
      <c r="L259" s="75"/>
    </row>
    <row r="260" spans="2:12">
      <c r="B260" s="74"/>
      <c r="C260" s="75"/>
      <c r="D260" s="74"/>
      <c r="E260" s="76"/>
      <c r="F260" s="76"/>
      <c r="G260" s="75"/>
      <c r="H260" s="75"/>
      <c r="I260" s="74"/>
      <c r="J260" s="75"/>
      <c r="K260" s="75"/>
      <c r="L260" s="75"/>
    </row>
    <row r="261" spans="2:12">
      <c r="B261" s="74"/>
      <c r="C261" s="75"/>
      <c r="D261" s="74"/>
      <c r="E261" s="76"/>
      <c r="F261" s="76"/>
      <c r="G261" s="75"/>
      <c r="H261" s="75"/>
      <c r="I261" s="74"/>
      <c r="J261" s="75"/>
      <c r="K261" s="75"/>
      <c r="L261" s="75"/>
    </row>
    <row r="262" spans="2:12">
      <c r="B262" s="74"/>
      <c r="C262" s="75"/>
      <c r="D262" s="74"/>
      <c r="E262" s="76"/>
      <c r="F262" s="76"/>
      <c r="G262" s="75"/>
      <c r="H262" s="75"/>
      <c r="I262" s="74"/>
      <c r="J262" s="75"/>
      <c r="K262" s="75"/>
      <c r="L262" s="75"/>
    </row>
    <row r="263" spans="2:12">
      <c r="B263" s="74"/>
      <c r="C263" s="75"/>
      <c r="D263" s="74"/>
      <c r="E263" s="76"/>
      <c r="F263" s="76"/>
      <c r="G263" s="75"/>
      <c r="H263" s="75"/>
      <c r="I263" s="74"/>
      <c r="J263" s="75"/>
      <c r="K263" s="75"/>
      <c r="L263" s="75"/>
    </row>
    <row r="264" spans="2:12">
      <c r="B264" s="74"/>
      <c r="C264" s="75"/>
      <c r="D264" s="74"/>
      <c r="E264" s="76"/>
      <c r="F264" s="76"/>
      <c r="G264" s="75"/>
      <c r="H264" s="75"/>
      <c r="I264" s="74"/>
      <c r="J264" s="75"/>
      <c r="K264" s="75"/>
      <c r="L264" s="75"/>
    </row>
    <row r="265" spans="2:12">
      <c r="B265" s="74"/>
      <c r="C265" s="75"/>
      <c r="D265" s="74"/>
      <c r="E265" s="76"/>
      <c r="F265" s="76"/>
      <c r="G265" s="75"/>
      <c r="H265" s="75"/>
      <c r="I265" s="74"/>
      <c r="J265" s="75"/>
      <c r="K265" s="75"/>
      <c r="L265" s="75"/>
    </row>
    <row r="266" spans="2:12">
      <c r="B266" s="74"/>
      <c r="C266" s="75"/>
      <c r="D266" s="74"/>
      <c r="E266" s="76"/>
      <c r="F266" s="76"/>
      <c r="G266" s="75"/>
      <c r="H266" s="75"/>
      <c r="I266" s="74"/>
      <c r="J266" s="75"/>
      <c r="K266" s="75"/>
      <c r="L266" s="75"/>
    </row>
    <row r="267" spans="2:12">
      <c r="B267" s="74"/>
      <c r="C267" s="75"/>
      <c r="D267" s="74"/>
      <c r="E267" s="76"/>
      <c r="F267" s="76"/>
      <c r="G267" s="75"/>
      <c r="H267" s="75"/>
      <c r="I267" s="74"/>
      <c r="J267" s="75"/>
      <c r="K267" s="75"/>
      <c r="L267" s="75"/>
    </row>
    <row r="268" spans="2:12">
      <c r="B268" s="74"/>
      <c r="C268" s="75"/>
      <c r="D268" s="74"/>
      <c r="E268" s="76"/>
      <c r="F268" s="76"/>
      <c r="G268" s="75"/>
      <c r="H268" s="75"/>
      <c r="I268" s="74"/>
      <c r="J268" s="75"/>
      <c r="K268" s="75"/>
      <c r="L268" s="75"/>
    </row>
    <row r="269" spans="2:12">
      <c r="B269" s="74"/>
      <c r="C269" s="75"/>
      <c r="D269" s="74"/>
      <c r="E269" s="76"/>
      <c r="F269" s="76"/>
      <c r="G269" s="75"/>
      <c r="H269" s="75"/>
      <c r="I269" s="74"/>
      <c r="J269" s="75"/>
      <c r="K269" s="75"/>
      <c r="L269" s="75"/>
    </row>
    <row r="270" spans="2:12">
      <c r="B270" s="74"/>
      <c r="C270" s="75"/>
      <c r="D270" s="74"/>
      <c r="E270" s="76"/>
      <c r="F270" s="76"/>
      <c r="G270" s="75"/>
      <c r="H270" s="75"/>
      <c r="I270" s="74"/>
      <c r="J270" s="75"/>
      <c r="K270" s="75"/>
      <c r="L270" s="75"/>
    </row>
    <row r="271" spans="2:12">
      <c r="B271" s="74"/>
      <c r="C271" s="75"/>
      <c r="D271" s="74"/>
      <c r="E271" s="76"/>
      <c r="F271" s="76"/>
      <c r="G271" s="75"/>
      <c r="H271" s="75"/>
      <c r="I271" s="74"/>
      <c r="J271" s="75"/>
      <c r="K271" s="75"/>
      <c r="L271" s="75"/>
    </row>
    <row r="272" spans="2:12">
      <c r="B272" s="74"/>
      <c r="C272" s="75"/>
      <c r="D272" s="74"/>
      <c r="E272" s="76"/>
      <c r="F272" s="76"/>
      <c r="G272" s="75"/>
      <c r="H272" s="75"/>
      <c r="I272" s="74"/>
      <c r="J272" s="75"/>
      <c r="K272" s="75"/>
      <c r="L272" s="75"/>
    </row>
    <row r="273" spans="2:12">
      <c r="B273" s="74"/>
      <c r="C273" s="75"/>
      <c r="D273" s="74"/>
      <c r="E273" s="76"/>
      <c r="F273" s="76"/>
      <c r="G273" s="75"/>
      <c r="H273" s="75"/>
      <c r="I273" s="74"/>
      <c r="J273" s="75"/>
      <c r="K273" s="75"/>
      <c r="L273" s="75"/>
    </row>
    <row r="274" spans="2:12">
      <c r="B274" s="74"/>
      <c r="C274" s="75"/>
      <c r="D274" s="74"/>
      <c r="E274" s="76"/>
      <c r="F274" s="76"/>
      <c r="G274" s="75"/>
      <c r="H274" s="75"/>
      <c r="I274" s="74"/>
      <c r="J274" s="75"/>
      <c r="K274" s="75"/>
      <c r="L274" s="75"/>
    </row>
    <row r="275" spans="2:12">
      <c r="B275" s="74"/>
      <c r="C275" s="75"/>
      <c r="D275" s="74"/>
      <c r="E275" s="76"/>
      <c r="F275" s="76"/>
      <c r="G275" s="75"/>
      <c r="H275" s="75"/>
      <c r="I275" s="74"/>
      <c r="J275" s="75"/>
      <c r="K275" s="75"/>
      <c r="L275" s="75"/>
    </row>
    <row r="276" spans="2:12">
      <c r="B276" s="74"/>
      <c r="C276" s="75"/>
      <c r="D276" s="74"/>
      <c r="E276" s="76"/>
      <c r="F276" s="76"/>
      <c r="G276" s="75"/>
      <c r="H276" s="75"/>
      <c r="I276" s="74"/>
      <c r="J276" s="75"/>
      <c r="K276" s="75"/>
      <c r="L276" s="75"/>
    </row>
    <row r="277" spans="2:12">
      <c r="B277" s="74"/>
      <c r="C277" s="75"/>
      <c r="D277" s="74"/>
      <c r="E277" s="76"/>
      <c r="F277" s="76"/>
      <c r="G277" s="75"/>
      <c r="H277" s="75"/>
      <c r="I277" s="74"/>
      <c r="J277" s="75"/>
      <c r="K277" s="75"/>
      <c r="L277" s="75"/>
    </row>
    <row r="278" spans="2:12">
      <c r="B278" s="74"/>
      <c r="C278" s="75"/>
      <c r="D278" s="74"/>
      <c r="E278" s="76"/>
      <c r="F278" s="76"/>
      <c r="G278" s="75"/>
      <c r="H278" s="75"/>
      <c r="I278" s="74"/>
      <c r="J278" s="75"/>
      <c r="K278" s="75"/>
      <c r="L278" s="75"/>
    </row>
    <row r="279" spans="2:12">
      <c r="B279" s="74"/>
      <c r="C279" s="75"/>
      <c r="D279" s="74"/>
      <c r="E279" s="76"/>
      <c r="F279" s="76"/>
      <c r="G279" s="75"/>
      <c r="H279" s="75"/>
      <c r="I279" s="74"/>
      <c r="J279" s="75"/>
      <c r="K279" s="75"/>
      <c r="L279" s="75"/>
    </row>
    <row r="280" spans="2:12">
      <c r="B280" s="74"/>
      <c r="C280" s="75"/>
      <c r="D280" s="74"/>
      <c r="E280" s="76"/>
      <c r="F280" s="76"/>
      <c r="G280" s="75"/>
      <c r="H280" s="75"/>
      <c r="I280" s="74"/>
      <c r="J280" s="75"/>
      <c r="K280" s="75"/>
      <c r="L280" s="75"/>
    </row>
    <row r="281" spans="2:12">
      <c r="B281" s="74"/>
      <c r="C281" s="75"/>
      <c r="D281" s="74"/>
      <c r="E281" s="76"/>
      <c r="F281" s="76"/>
      <c r="G281" s="75"/>
      <c r="H281" s="75"/>
      <c r="I281" s="74"/>
      <c r="J281" s="75"/>
      <c r="K281" s="75"/>
      <c r="L281" s="75"/>
    </row>
    <row r="282" spans="2:12">
      <c r="B282" s="74"/>
      <c r="C282" s="75"/>
      <c r="D282" s="74"/>
      <c r="E282" s="76"/>
      <c r="F282" s="76"/>
      <c r="G282" s="75"/>
      <c r="H282" s="75"/>
      <c r="I282" s="74"/>
      <c r="J282" s="75"/>
      <c r="K282" s="75"/>
      <c r="L282" s="75"/>
    </row>
    <row r="283" spans="2:12">
      <c r="B283" s="74"/>
      <c r="C283" s="75"/>
      <c r="D283" s="74"/>
      <c r="E283" s="76"/>
      <c r="F283" s="76"/>
      <c r="G283" s="75"/>
      <c r="H283" s="75"/>
      <c r="I283" s="74"/>
      <c r="J283" s="75"/>
      <c r="K283" s="75"/>
      <c r="L283" s="75"/>
    </row>
    <row r="284" spans="2:12">
      <c r="B284" s="74"/>
      <c r="C284" s="75"/>
      <c r="D284" s="74"/>
      <c r="E284" s="76"/>
      <c r="F284" s="76"/>
      <c r="G284" s="75"/>
      <c r="H284" s="75"/>
      <c r="I284" s="74"/>
      <c r="J284" s="75"/>
      <c r="K284" s="75"/>
      <c r="L284" s="75"/>
    </row>
    <row r="285" spans="2:12">
      <c r="B285" s="74"/>
      <c r="C285" s="75"/>
      <c r="D285" s="74"/>
      <c r="E285" s="76"/>
      <c r="F285" s="76"/>
      <c r="G285" s="75"/>
      <c r="H285" s="75"/>
      <c r="I285" s="74"/>
      <c r="J285" s="75"/>
      <c r="K285" s="75"/>
      <c r="L285" s="75"/>
    </row>
    <row r="286" spans="2:12">
      <c r="B286" s="74"/>
      <c r="C286" s="75"/>
      <c r="D286" s="74"/>
      <c r="E286" s="76"/>
      <c r="F286" s="76"/>
      <c r="G286" s="75"/>
      <c r="H286" s="75"/>
      <c r="I286" s="74"/>
      <c r="J286" s="75"/>
      <c r="K286" s="75"/>
      <c r="L286" s="75"/>
    </row>
    <row r="287" spans="2:12">
      <c r="B287" s="74"/>
      <c r="C287" s="75"/>
      <c r="D287" s="74"/>
      <c r="E287" s="76"/>
      <c r="F287" s="76"/>
      <c r="G287" s="75"/>
      <c r="H287" s="75"/>
      <c r="I287" s="74"/>
      <c r="J287" s="75"/>
      <c r="K287" s="75"/>
      <c r="L287" s="75"/>
    </row>
    <row r="288" spans="2:12">
      <c r="B288" s="74"/>
      <c r="C288" s="75"/>
      <c r="D288" s="74"/>
      <c r="E288" s="76"/>
      <c r="F288" s="76"/>
      <c r="G288" s="75"/>
      <c r="H288" s="75"/>
      <c r="I288" s="74"/>
      <c r="J288" s="75"/>
      <c r="K288" s="75"/>
      <c r="L288" s="75"/>
    </row>
    <row r="289" spans="2:12">
      <c r="B289" s="74"/>
      <c r="C289" s="75"/>
      <c r="D289" s="74"/>
      <c r="E289" s="76"/>
      <c r="F289" s="76"/>
      <c r="G289" s="75"/>
      <c r="H289" s="75"/>
      <c r="I289" s="74"/>
      <c r="J289" s="75"/>
      <c r="K289" s="75"/>
      <c r="L289" s="75"/>
    </row>
    <row r="290" spans="2:12">
      <c r="B290" s="74"/>
      <c r="C290" s="75"/>
      <c r="D290" s="74"/>
      <c r="E290" s="76"/>
      <c r="F290" s="76"/>
      <c r="G290" s="75"/>
      <c r="H290" s="75"/>
      <c r="I290" s="74"/>
      <c r="J290" s="75"/>
      <c r="K290" s="75"/>
      <c r="L290" s="75"/>
    </row>
    <row r="291" spans="2:12">
      <c r="B291" s="74"/>
      <c r="C291" s="75"/>
      <c r="D291" s="74"/>
      <c r="E291" s="76"/>
      <c r="F291" s="76"/>
      <c r="G291" s="75"/>
      <c r="H291" s="75"/>
      <c r="I291" s="74"/>
      <c r="J291" s="75"/>
      <c r="K291" s="75"/>
      <c r="L291" s="75"/>
    </row>
    <row r="292" spans="2:12">
      <c r="B292" s="74"/>
      <c r="C292" s="75"/>
      <c r="D292" s="74"/>
      <c r="E292" s="76"/>
      <c r="F292" s="76"/>
      <c r="G292" s="75"/>
      <c r="H292" s="75"/>
      <c r="I292" s="74"/>
      <c r="J292" s="75"/>
      <c r="K292" s="75"/>
      <c r="L292" s="75"/>
    </row>
    <row r="293" spans="2:12">
      <c r="B293" s="74"/>
      <c r="C293" s="75"/>
      <c r="D293" s="74"/>
      <c r="E293" s="76"/>
      <c r="F293" s="76"/>
      <c r="G293" s="75"/>
      <c r="H293" s="75"/>
      <c r="I293" s="74"/>
      <c r="J293" s="75"/>
      <c r="K293" s="75"/>
      <c r="L293" s="75"/>
    </row>
    <row r="294" spans="2:12">
      <c r="B294" s="74"/>
      <c r="C294" s="75"/>
      <c r="D294" s="74"/>
      <c r="E294" s="76"/>
      <c r="F294" s="76"/>
      <c r="G294" s="75"/>
      <c r="H294" s="75"/>
      <c r="I294" s="74"/>
      <c r="J294" s="75"/>
      <c r="K294" s="75"/>
      <c r="L294" s="75"/>
    </row>
    <row r="295" spans="2:12">
      <c r="B295" s="74"/>
      <c r="C295" s="75"/>
      <c r="D295" s="74"/>
      <c r="E295" s="76"/>
      <c r="F295" s="76"/>
      <c r="G295" s="75"/>
      <c r="H295" s="75"/>
      <c r="I295" s="74"/>
      <c r="J295" s="75"/>
      <c r="K295" s="75"/>
      <c r="L295" s="75"/>
    </row>
    <row r="296" spans="2:12">
      <c r="B296" s="74"/>
      <c r="C296" s="75"/>
      <c r="D296" s="74"/>
      <c r="E296" s="76"/>
      <c r="F296" s="76"/>
      <c r="G296" s="75"/>
      <c r="H296" s="75"/>
      <c r="I296" s="74"/>
      <c r="J296" s="75"/>
      <c r="K296" s="75"/>
      <c r="L296" s="75"/>
    </row>
    <row r="297" spans="2:12">
      <c r="B297" s="74"/>
      <c r="C297" s="75"/>
      <c r="D297" s="74"/>
      <c r="E297" s="76"/>
      <c r="F297" s="76"/>
      <c r="G297" s="75"/>
      <c r="H297" s="75"/>
      <c r="I297" s="74"/>
      <c r="J297" s="75"/>
      <c r="K297" s="75"/>
      <c r="L297" s="75"/>
    </row>
    <row r="298" spans="2:12">
      <c r="B298" s="74"/>
      <c r="C298" s="75"/>
      <c r="D298" s="74"/>
      <c r="E298" s="76"/>
      <c r="F298" s="76"/>
      <c r="G298" s="75"/>
      <c r="H298" s="75"/>
      <c r="I298" s="74"/>
      <c r="J298" s="75"/>
      <c r="K298" s="75"/>
      <c r="L298" s="75"/>
    </row>
    <row r="299" spans="2:12">
      <c r="B299" s="74"/>
      <c r="C299" s="75"/>
      <c r="D299" s="74"/>
      <c r="E299" s="76"/>
      <c r="F299" s="76"/>
      <c r="G299" s="75"/>
      <c r="H299" s="75"/>
      <c r="I299" s="74"/>
      <c r="J299" s="75"/>
      <c r="K299" s="75"/>
      <c r="L299" s="75"/>
    </row>
    <row r="300" spans="2:12">
      <c r="B300" s="74"/>
      <c r="C300" s="75"/>
      <c r="D300" s="74"/>
      <c r="E300" s="76"/>
      <c r="F300" s="76"/>
      <c r="G300" s="75"/>
      <c r="H300" s="75"/>
      <c r="I300" s="74"/>
      <c r="J300" s="75"/>
      <c r="K300" s="75"/>
      <c r="L300" s="75"/>
    </row>
    <row r="301" spans="2:12">
      <c r="B301" s="74"/>
      <c r="C301" s="75"/>
      <c r="D301" s="74"/>
      <c r="E301" s="76"/>
      <c r="F301" s="76"/>
      <c r="G301" s="75"/>
      <c r="H301" s="75"/>
      <c r="I301" s="74"/>
      <c r="J301" s="75"/>
      <c r="K301" s="75"/>
      <c r="L301" s="75"/>
    </row>
    <row r="302" spans="2:12">
      <c r="B302" s="74"/>
      <c r="C302" s="75"/>
      <c r="D302" s="74"/>
      <c r="E302" s="76"/>
      <c r="F302" s="76"/>
      <c r="G302" s="75"/>
      <c r="H302" s="75"/>
      <c r="I302" s="74"/>
      <c r="J302" s="75"/>
      <c r="K302" s="75"/>
      <c r="L302" s="75"/>
    </row>
    <row r="303" spans="2:12">
      <c r="B303" s="74"/>
      <c r="C303" s="75"/>
      <c r="D303" s="74"/>
      <c r="E303" s="76"/>
      <c r="F303" s="76"/>
      <c r="G303" s="75"/>
      <c r="H303" s="75"/>
      <c r="I303" s="74"/>
      <c r="J303" s="75"/>
      <c r="K303" s="75"/>
      <c r="L303" s="75"/>
    </row>
    <row r="304" spans="2:12">
      <c r="B304" s="74"/>
      <c r="C304" s="75"/>
      <c r="D304" s="74"/>
      <c r="E304" s="76"/>
      <c r="F304" s="76"/>
      <c r="G304" s="75"/>
      <c r="H304" s="75"/>
      <c r="I304" s="74"/>
      <c r="J304" s="75"/>
      <c r="K304" s="75"/>
      <c r="L304" s="75"/>
    </row>
    <row r="305" spans="2:12">
      <c r="B305" s="74"/>
      <c r="C305" s="75"/>
      <c r="D305" s="74"/>
      <c r="E305" s="76"/>
      <c r="F305" s="76"/>
      <c r="G305" s="75"/>
      <c r="H305" s="75"/>
      <c r="I305" s="74"/>
      <c r="J305" s="75"/>
      <c r="K305" s="75"/>
      <c r="L305" s="75"/>
    </row>
    <row r="306" spans="2:12">
      <c r="B306" s="74"/>
      <c r="C306" s="75"/>
      <c r="D306" s="74"/>
      <c r="E306" s="76"/>
      <c r="F306" s="76"/>
      <c r="G306" s="75"/>
      <c r="H306" s="75"/>
      <c r="I306" s="74"/>
      <c r="J306" s="75"/>
      <c r="K306" s="75"/>
      <c r="L306" s="75"/>
    </row>
    <row r="307" spans="2:12">
      <c r="B307" s="74"/>
      <c r="C307" s="75"/>
      <c r="D307" s="74"/>
      <c r="E307" s="76"/>
      <c r="F307" s="76"/>
      <c r="G307" s="75"/>
      <c r="H307" s="75"/>
      <c r="I307" s="74"/>
      <c r="J307" s="75"/>
      <c r="K307" s="75"/>
      <c r="L307" s="75"/>
    </row>
    <row r="308" spans="2:12">
      <c r="B308" s="74"/>
      <c r="C308" s="75"/>
      <c r="D308" s="74"/>
      <c r="E308" s="76"/>
      <c r="F308" s="76"/>
      <c r="G308" s="75"/>
      <c r="H308" s="75"/>
      <c r="I308" s="74"/>
      <c r="J308" s="75"/>
      <c r="K308" s="75"/>
      <c r="L308" s="75"/>
    </row>
    <row r="309" spans="2:12">
      <c r="B309" s="74"/>
      <c r="C309" s="75"/>
      <c r="D309" s="74"/>
      <c r="E309" s="76"/>
      <c r="F309" s="76"/>
      <c r="G309" s="75"/>
      <c r="H309" s="75"/>
      <c r="I309" s="74"/>
      <c r="J309" s="75"/>
      <c r="K309" s="75"/>
      <c r="L309" s="75"/>
    </row>
    <row r="310" spans="2:12">
      <c r="B310" s="74"/>
      <c r="C310" s="75"/>
      <c r="D310" s="74"/>
      <c r="E310" s="76"/>
      <c r="F310" s="76"/>
      <c r="G310" s="75"/>
      <c r="H310" s="75"/>
      <c r="I310" s="74"/>
      <c r="J310" s="75"/>
      <c r="K310" s="75"/>
      <c r="L310" s="75"/>
    </row>
    <row r="311" spans="2:12">
      <c r="B311" s="74"/>
      <c r="C311" s="75"/>
      <c r="D311" s="74"/>
      <c r="E311" s="76"/>
      <c r="F311" s="76"/>
      <c r="G311" s="75"/>
      <c r="H311" s="75"/>
      <c r="I311" s="74"/>
      <c r="J311" s="75"/>
      <c r="K311" s="75"/>
      <c r="L311" s="75"/>
    </row>
    <row r="312" spans="2:12">
      <c r="B312" s="74"/>
      <c r="C312" s="75"/>
      <c r="D312" s="74"/>
      <c r="E312" s="76"/>
      <c r="F312" s="76"/>
      <c r="G312" s="75"/>
      <c r="H312" s="75"/>
      <c r="I312" s="74"/>
      <c r="J312" s="75"/>
      <c r="K312" s="75"/>
      <c r="L312" s="75"/>
    </row>
    <row r="313" spans="2:12">
      <c r="B313" s="74"/>
      <c r="C313" s="75"/>
      <c r="D313" s="74"/>
      <c r="E313" s="76"/>
      <c r="F313" s="76"/>
      <c r="G313" s="75"/>
      <c r="H313" s="75"/>
      <c r="I313" s="74"/>
      <c r="J313" s="75"/>
      <c r="K313" s="75"/>
      <c r="L313" s="75"/>
    </row>
    <row r="314" spans="2:12">
      <c r="B314" s="74"/>
      <c r="C314" s="75"/>
      <c r="D314" s="74"/>
      <c r="E314" s="76"/>
      <c r="F314" s="76"/>
      <c r="G314" s="75"/>
      <c r="H314" s="75"/>
      <c r="I314" s="74"/>
      <c r="J314" s="75"/>
      <c r="K314" s="75"/>
      <c r="L314" s="75"/>
    </row>
    <row r="315" spans="2:12">
      <c r="B315" s="74"/>
      <c r="C315" s="75"/>
      <c r="D315" s="74"/>
      <c r="E315" s="76"/>
      <c r="F315" s="76"/>
      <c r="G315" s="75"/>
      <c r="H315" s="75"/>
      <c r="I315" s="74"/>
      <c r="J315" s="75"/>
      <c r="K315" s="75"/>
      <c r="L315" s="75"/>
    </row>
    <row r="316" spans="2:12">
      <c r="B316" s="74"/>
      <c r="C316" s="75"/>
      <c r="D316" s="74"/>
      <c r="E316" s="76"/>
      <c r="F316" s="76"/>
      <c r="G316" s="75"/>
      <c r="H316" s="75"/>
      <c r="I316" s="74"/>
      <c r="J316" s="75"/>
      <c r="K316" s="75"/>
      <c r="L316" s="75"/>
    </row>
    <row r="317" spans="2:12">
      <c r="B317" s="74"/>
      <c r="C317" s="75"/>
      <c r="D317" s="74"/>
      <c r="E317" s="76"/>
      <c r="F317" s="76"/>
      <c r="G317" s="75"/>
      <c r="H317" s="75"/>
      <c r="I317" s="74"/>
      <c r="J317" s="75"/>
      <c r="K317" s="75"/>
      <c r="L317" s="75"/>
    </row>
    <row r="318" spans="2:12">
      <c r="B318" s="74"/>
      <c r="C318" s="75"/>
      <c r="D318" s="74"/>
      <c r="E318" s="76"/>
      <c r="F318" s="76"/>
      <c r="G318" s="75"/>
      <c r="H318" s="75"/>
      <c r="I318" s="74"/>
      <c r="J318" s="75"/>
      <c r="K318" s="75"/>
      <c r="L318" s="75"/>
    </row>
    <row r="319" spans="2:12">
      <c r="B319" s="74"/>
      <c r="C319" s="75"/>
      <c r="D319" s="74"/>
      <c r="E319" s="76"/>
      <c r="F319" s="76"/>
      <c r="G319" s="75"/>
      <c r="H319" s="75"/>
      <c r="I319" s="74"/>
      <c r="J319" s="75"/>
      <c r="K319" s="75"/>
      <c r="L319" s="75"/>
    </row>
    <row r="320" spans="2:12">
      <c r="B320" s="74"/>
      <c r="C320" s="75"/>
      <c r="D320" s="74"/>
      <c r="E320" s="76"/>
      <c r="F320" s="76"/>
      <c r="G320" s="75"/>
      <c r="H320" s="75"/>
      <c r="I320" s="74"/>
      <c r="J320" s="75"/>
      <c r="K320" s="75"/>
      <c r="L320" s="75"/>
    </row>
    <row r="321" spans="2:12">
      <c r="B321" s="74"/>
      <c r="C321" s="75"/>
      <c r="D321" s="74"/>
      <c r="E321" s="76"/>
      <c r="F321" s="76"/>
      <c r="G321" s="75"/>
      <c r="H321" s="75"/>
      <c r="I321" s="74"/>
      <c r="J321" s="75"/>
      <c r="K321" s="75"/>
      <c r="L321" s="75"/>
    </row>
    <row r="322" spans="2:12">
      <c r="B322" s="74"/>
      <c r="C322" s="75"/>
      <c r="D322" s="74"/>
      <c r="E322" s="76"/>
      <c r="F322" s="76"/>
      <c r="G322" s="75"/>
      <c r="H322" s="75"/>
      <c r="I322" s="74"/>
      <c r="J322" s="75"/>
      <c r="K322" s="75"/>
      <c r="L322" s="75"/>
    </row>
    <row r="323" spans="2:12">
      <c r="B323" s="74"/>
      <c r="C323" s="75"/>
      <c r="D323" s="74"/>
      <c r="E323" s="76"/>
      <c r="F323" s="76"/>
      <c r="G323" s="75"/>
      <c r="H323" s="75"/>
      <c r="I323" s="74"/>
      <c r="J323" s="75"/>
      <c r="K323" s="75"/>
      <c r="L323" s="75"/>
    </row>
    <row r="324" spans="2:12">
      <c r="B324" s="74"/>
      <c r="C324" s="75"/>
      <c r="D324" s="74"/>
      <c r="E324" s="76"/>
      <c r="F324" s="76"/>
      <c r="G324" s="75"/>
      <c r="H324" s="75"/>
      <c r="I324" s="74"/>
      <c r="J324" s="75"/>
      <c r="K324" s="75"/>
      <c r="L324" s="75"/>
    </row>
    <row r="325" spans="2:12">
      <c r="B325" s="74"/>
      <c r="C325" s="75"/>
      <c r="D325" s="74"/>
      <c r="E325" s="76"/>
      <c r="F325" s="76"/>
      <c r="G325" s="75"/>
      <c r="H325" s="75"/>
      <c r="I325" s="74"/>
      <c r="J325" s="75"/>
      <c r="K325" s="75"/>
      <c r="L325" s="75"/>
    </row>
    <row r="326" spans="2:12">
      <c r="B326" s="74"/>
      <c r="C326" s="75"/>
      <c r="D326" s="74"/>
      <c r="E326" s="76"/>
      <c r="F326" s="76"/>
      <c r="G326" s="75"/>
      <c r="H326" s="75"/>
      <c r="I326" s="74"/>
      <c r="J326" s="75"/>
      <c r="K326" s="75"/>
      <c r="L326" s="75"/>
    </row>
    <row r="327" spans="2:12">
      <c r="B327" s="74"/>
      <c r="C327" s="75"/>
      <c r="D327" s="74"/>
      <c r="E327" s="76"/>
      <c r="F327" s="76"/>
      <c r="G327" s="75"/>
      <c r="H327" s="75"/>
      <c r="I327" s="74"/>
      <c r="J327" s="75"/>
      <c r="K327" s="75"/>
      <c r="L327" s="75"/>
    </row>
    <row r="328" spans="2:12">
      <c r="B328" s="74"/>
      <c r="C328" s="75"/>
      <c r="D328" s="74"/>
      <c r="E328" s="76"/>
      <c r="F328" s="76"/>
      <c r="G328" s="75"/>
      <c r="H328" s="75"/>
      <c r="I328" s="74"/>
      <c r="J328" s="75"/>
      <c r="K328" s="75"/>
      <c r="L328" s="75"/>
    </row>
    <row r="329" spans="2:12">
      <c r="B329" s="74"/>
      <c r="C329" s="75"/>
      <c r="D329" s="74"/>
      <c r="E329" s="76"/>
      <c r="F329" s="76"/>
      <c r="G329" s="75"/>
      <c r="H329" s="75"/>
      <c r="I329" s="74"/>
      <c r="J329" s="75"/>
      <c r="K329" s="75"/>
      <c r="L329" s="75"/>
    </row>
    <row r="330" spans="2:12">
      <c r="B330" s="74"/>
      <c r="C330" s="75"/>
      <c r="D330" s="74"/>
      <c r="E330" s="76"/>
      <c r="F330" s="76"/>
      <c r="G330" s="75"/>
      <c r="H330" s="75"/>
      <c r="I330" s="74"/>
      <c r="J330" s="75"/>
      <c r="K330" s="75"/>
      <c r="L330" s="75"/>
    </row>
    <row r="331" spans="2:12">
      <c r="B331" s="74"/>
      <c r="C331" s="75"/>
      <c r="D331" s="74"/>
      <c r="E331" s="76"/>
      <c r="F331" s="76"/>
      <c r="G331" s="75"/>
      <c r="H331" s="75"/>
      <c r="I331" s="74"/>
      <c r="J331" s="75"/>
      <c r="K331" s="75"/>
      <c r="L331" s="75"/>
    </row>
    <row r="332" spans="2:12">
      <c r="B332" s="74"/>
      <c r="C332" s="75"/>
      <c r="D332" s="74"/>
      <c r="E332" s="76"/>
      <c r="F332" s="76"/>
      <c r="G332" s="75"/>
      <c r="H332" s="75"/>
      <c r="I332" s="74"/>
      <c r="J332" s="75"/>
      <c r="K332" s="75"/>
      <c r="L332" s="75"/>
    </row>
    <row r="333" spans="2:12">
      <c r="B333" s="74"/>
      <c r="C333" s="75"/>
      <c r="D333" s="74"/>
      <c r="E333" s="76"/>
      <c r="F333" s="76"/>
      <c r="G333" s="75"/>
      <c r="H333" s="75"/>
      <c r="I333" s="74"/>
      <c r="J333" s="75"/>
      <c r="K333" s="75"/>
      <c r="L333" s="75"/>
    </row>
    <row r="334" spans="2:12">
      <c r="B334" s="74"/>
      <c r="C334" s="75"/>
      <c r="D334" s="74"/>
      <c r="E334" s="76"/>
      <c r="F334" s="76"/>
      <c r="G334" s="75"/>
      <c r="H334" s="75"/>
      <c r="I334" s="74"/>
      <c r="J334" s="75"/>
      <c r="K334" s="75"/>
      <c r="L334" s="75"/>
    </row>
    <row r="335" spans="2:12">
      <c r="B335" s="74"/>
      <c r="C335" s="75"/>
      <c r="D335" s="74"/>
      <c r="E335" s="76"/>
      <c r="F335" s="76"/>
      <c r="G335" s="75"/>
      <c r="H335" s="75"/>
      <c r="I335" s="74"/>
      <c r="J335" s="75"/>
      <c r="K335" s="75"/>
      <c r="L335" s="75"/>
    </row>
    <row r="336" spans="2:12">
      <c r="B336" s="74"/>
      <c r="C336" s="75"/>
      <c r="D336" s="74"/>
      <c r="E336" s="76"/>
      <c r="F336" s="76"/>
      <c r="G336" s="75"/>
      <c r="H336" s="75"/>
      <c r="I336" s="74"/>
      <c r="J336" s="75"/>
      <c r="K336" s="75"/>
      <c r="L336" s="75"/>
    </row>
    <row r="337" spans="2:12">
      <c r="B337" s="74"/>
      <c r="C337" s="75"/>
      <c r="D337" s="74"/>
      <c r="E337" s="76"/>
      <c r="F337" s="76"/>
      <c r="G337" s="75"/>
      <c r="H337" s="75"/>
      <c r="I337" s="74"/>
      <c r="J337" s="75"/>
      <c r="K337" s="75"/>
      <c r="L337" s="75"/>
    </row>
    <row r="338" spans="2:12">
      <c r="B338" s="74"/>
      <c r="C338" s="75"/>
      <c r="D338" s="74"/>
      <c r="E338" s="76"/>
      <c r="F338" s="76"/>
      <c r="G338" s="75"/>
      <c r="H338" s="75"/>
      <c r="I338" s="74"/>
      <c r="J338" s="75"/>
      <c r="K338" s="75"/>
      <c r="L338" s="75"/>
    </row>
    <row r="339" spans="2:12">
      <c r="B339" s="74"/>
      <c r="C339" s="75"/>
      <c r="D339" s="74"/>
      <c r="E339" s="76"/>
      <c r="F339" s="76"/>
      <c r="G339" s="75"/>
      <c r="H339" s="75"/>
      <c r="I339" s="74"/>
      <c r="J339" s="75"/>
      <c r="K339" s="75"/>
      <c r="L339" s="75"/>
    </row>
    <row r="340" spans="2:12">
      <c r="B340" s="74"/>
      <c r="C340" s="75"/>
      <c r="D340" s="74"/>
      <c r="E340" s="76"/>
      <c r="F340" s="76"/>
      <c r="G340" s="75"/>
      <c r="H340" s="75"/>
      <c r="I340" s="74"/>
      <c r="J340" s="75"/>
      <c r="K340" s="75"/>
      <c r="L340" s="75"/>
    </row>
    <row r="341" spans="2:12">
      <c r="B341" s="74"/>
      <c r="C341" s="75"/>
      <c r="D341" s="74"/>
      <c r="E341" s="76"/>
      <c r="F341" s="76"/>
      <c r="G341" s="75"/>
      <c r="H341" s="75"/>
      <c r="I341" s="74"/>
      <c r="J341" s="75"/>
      <c r="K341" s="75"/>
      <c r="L341" s="75"/>
    </row>
    <row r="342" spans="2:12">
      <c r="B342" s="74"/>
      <c r="C342" s="75"/>
      <c r="D342" s="74"/>
      <c r="E342" s="76"/>
      <c r="F342" s="76"/>
      <c r="G342" s="75"/>
      <c r="H342" s="75"/>
      <c r="I342" s="74"/>
      <c r="J342" s="75"/>
      <c r="K342" s="75"/>
      <c r="L342" s="75"/>
    </row>
    <row r="343" spans="2:12">
      <c r="B343" s="74"/>
      <c r="C343" s="75"/>
      <c r="D343" s="74"/>
      <c r="E343" s="76"/>
      <c r="F343" s="76"/>
      <c r="G343" s="75"/>
      <c r="H343" s="75"/>
      <c r="I343" s="74"/>
      <c r="J343" s="75"/>
      <c r="K343" s="75"/>
      <c r="L343" s="75"/>
    </row>
    <row r="344" spans="2:12">
      <c r="B344" s="74"/>
      <c r="C344" s="75"/>
      <c r="D344" s="74"/>
      <c r="E344" s="76"/>
      <c r="F344" s="76"/>
      <c r="G344" s="75"/>
      <c r="H344" s="75"/>
      <c r="I344" s="74"/>
      <c r="J344" s="75"/>
      <c r="K344" s="75"/>
      <c r="L344" s="75"/>
    </row>
    <row r="345" spans="2:12">
      <c r="B345" s="74"/>
      <c r="C345" s="75"/>
      <c r="D345" s="74"/>
      <c r="E345" s="76"/>
      <c r="F345" s="76"/>
      <c r="G345" s="75"/>
      <c r="H345" s="75"/>
      <c r="I345" s="74"/>
      <c r="J345" s="75"/>
      <c r="K345" s="75"/>
      <c r="L345" s="75"/>
    </row>
    <row r="346" spans="2:12">
      <c r="B346" s="74"/>
      <c r="C346" s="75"/>
      <c r="D346" s="74"/>
      <c r="E346" s="76"/>
      <c r="F346" s="76"/>
      <c r="G346" s="75"/>
      <c r="H346" s="75"/>
      <c r="I346" s="74"/>
      <c r="J346" s="75"/>
      <c r="K346" s="75"/>
      <c r="L346" s="75"/>
    </row>
    <row r="347" spans="2:12">
      <c r="B347" s="74"/>
      <c r="C347" s="75"/>
      <c r="D347" s="74"/>
      <c r="E347" s="76"/>
      <c r="F347" s="76"/>
      <c r="G347" s="75"/>
      <c r="H347" s="75"/>
      <c r="I347" s="74"/>
      <c r="J347" s="75"/>
      <c r="K347" s="75"/>
      <c r="L347" s="75"/>
    </row>
    <row r="348" spans="2:12">
      <c r="B348" s="74"/>
      <c r="C348" s="75"/>
      <c r="D348" s="74"/>
      <c r="E348" s="76"/>
      <c r="F348" s="76"/>
      <c r="G348" s="75"/>
      <c r="H348" s="75"/>
      <c r="I348" s="74"/>
      <c r="J348" s="75"/>
      <c r="K348" s="75"/>
      <c r="L348" s="75"/>
    </row>
    <row r="349" spans="2:12">
      <c r="B349" s="74"/>
      <c r="C349" s="75"/>
      <c r="D349" s="74"/>
      <c r="E349" s="76"/>
      <c r="F349" s="76"/>
      <c r="G349" s="75"/>
      <c r="H349" s="75"/>
      <c r="I349" s="74"/>
      <c r="J349" s="75"/>
      <c r="K349" s="75"/>
      <c r="L349" s="75"/>
    </row>
    <row r="350" spans="2:12">
      <c r="B350" s="74"/>
      <c r="C350" s="75"/>
      <c r="D350" s="74"/>
      <c r="E350" s="76"/>
      <c r="F350" s="76"/>
      <c r="G350" s="75"/>
      <c r="H350" s="75"/>
      <c r="I350" s="74"/>
      <c r="J350" s="75"/>
      <c r="K350" s="75"/>
      <c r="L350" s="75"/>
    </row>
    <row r="351" spans="2:12">
      <c r="B351" s="74"/>
      <c r="C351" s="75"/>
      <c r="D351" s="74"/>
      <c r="E351" s="76"/>
      <c r="F351" s="76"/>
      <c r="G351" s="75"/>
      <c r="H351" s="75"/>
      <c r="I351" s="74"/>
      <c r="J351" s="75"/>
      <c r="K351" s="75"/>
      <c r="L351" s="75"/>
    </row>
    <row r="352" spans="2:12">
      <c r="B352" s="74"/>
      <c r="C352" s="75"/>
      <c r="D352" s="74"/>
      <c r="E352" s="76"/>
      <c r="F352" s="76"/>
      <c r="G352" s="75"/>
      <c r="H352" s="75"/>
      <c r="I352" s="74"/>
      <c r="J352" s="75"/>
      <c r="K352" s="75"/>
      <c r="L352" s="75"/>
    </row>
    <row r="353" spans="2:12">
      <c r="B353" s="74"/>
      <c r="C353" s="75"/>
      <c r="D353" s="74"/>
      <c r="E353" s="76"/>
      <c r="F353" s="76"/>
      <c r="G353" s="75"/>
      <c r="H353" s="75"/>
      <c r="I353" s="74"/>
      <c r="J353" s="75"/>
      <c r="K353" s="75"/>
      <c r="L353" s="75"/>
    </row>
    <row r="354" spans="2:12">
      <c r="B354" s="74"/>
      <c r="C354" s="75"/>
      <c r="D354" s="74"/>
      <c r="E354" s="76"/>
      <c r="F354" s="76"/>
      <c r="G354" s="75"/>
      <c r="H354" s="75"/>
      <c r="I354" s="74"/>
      <c r="J354" s="75"/>
      <c r="K354" s="75"/>
      <c r="L354" s="75"/>
    </row>
    <row r="355" spans="2:12">
      <c r="B355" s="74"/>
      <c r="C355" s="75"/>
      <c r="D355" s="74"/>
      <c r="E355" s="76"/>
      <c r="F355" s="76"/>
      <c r="G355" s="75"/>
      <c r="H355" s="75"/>
      <c r="I355" s="74"/>
      <c r="J355" s="75"/>
      <c r="K355" s="75"/>
      <c r="L355" s="75"/>
    </row>
    <row r="356" spans="2:12">
      <c r="B356" s="74"/>
      <c r="C356" s="75"/>
      <c r="D356" s="74"/>
      <c r="E356" s="76"/>
      <c r="F356" s="76"/>
      <c r="G356" s="75"/>
      <c r="H356" s="75"/>
      <c r="I356" s="74"/>
      <c r="J356" s="75"/>
      <c r="K356" s="75"/>
      <c r="L356" s="75"/>
    </row>
    <row r="357" spans="2:12">
      <c r="B357" s="74"/>
      <c r="C357" s="75"/>
      <c r="D357" s="74"/>
      <c r="E357" s="76"/>
      <c r="F357" s="76"/>
      <c r="G357" s="75"/>
      <c r="H357" s="75"/>
      <c r="I357" s="74"/>
      <c r="J357" s="75"/>
      <c r="K357" s="75"/>
      <c r="L357" s="75"/>
    </row>
    <row r="358" spans="2:12">
      <c r="B358" s="74"/>
      <c r="C358" s="75"/>
      <c r="D358" s="74"/>
      <c r="E358" s="76"/>
      <c r="F358" s="76"/>
      <c r="G358" s="75"/>
      <c r="H358" s="75"/>
      <c r="I358" s="74"/>
      <c r="J358" s="75"/>
      <c r="K358" s="75"/>
      <c r="L358" s="75"/>
    </row>
    <row r="359" spans="2:12">
      <c r="B359" s="74"/>
      <c r="C359" s="75"/>
      <c r="D359" s="74"/>
      <c r="E359" s="76"/>
      <c r="F359" s="76"/>
      <c r="G359" s="75"/>
      <c r="H359" s="75"/>
      <c r="I359" s="74"/>
      <c r="J359" s="75"/>
      <c r="K359" s="75"/>
      <c r="L359" s="75"/>
    </row>
    <row r="360" spans="2:12">
      <c r="B360" s="74"/>
      <c r="C360" s="75"/>
      <c r="D360" s="74"/>
      <c r="E360" s="76"/>
      <c r="F360" s="76"/>
      <c r="G360" s="75"/>
      <c r="H360" s="75"/>
      <c r="I360" s="74"/>
      <c r="J360" s="75"/>
      <c r="K360" s="75"/>
      <c r="L360" s="75"/>
    </row>
    <row r="361" spans="2:12">
      <c r="B361" s="74"/>
      <c r="C361" s="75"/>
      <c r="D361" s="74"/>
      <c r="E361" s="76"/>
      <c r="F361" s="76"/>
      <c r="G361" s="75"/>
      <c r="H361" s="75"/>
      <c r="I361" s="74"/>
      <c r="J361" s="75"/>
      <c r="K361" s="75"/>
      <c r="L361" s="75"/>
    </row>
    <row r="362" spans="2:12">
      <c r="B362" s="74"/>
      <c r="C362" s="75"/>
      <c r="D362" s="74"/>
      <c r="E362" s="76"/>
      <c r="F362" s="76"/>
      <c r="G362" s="75"/>
      <c r="H362" s="75"/>
      <c r="I362" s="74"/>
      <c r="J362" s="75"/>
      <c r="K362" s="75"/>
      <c r="L362" s="75"/>
    </row>
    <row r="363" spans="2:12">
      <c r="B363" s="74"/>
      <c r="C363" s="75"/>
      <c r="D363" s="74"/>
      <c r="E363" s="76"/>
      <c r="F363" s="76"/>
      <c r="G363" s="75"/>
      <c r="H363" s="75"/>
      <c r="I363" s="74"/>
      <c r="J363" s="75"/>
      <c r="K363" s="75"/>
      <c r="L363" s="75"/>
    </row>
    <row r="364" spans="2:12">
      <c r="B364" s="74"/>
      <c r="C364" s="75"/>
      <c r="D364" s="74"/>
      <c r="E364" s="76"/>
      <c r="F364" s="76"/>
      <c r="G364" s="75"/>
      <c r="H364" s="75"/>
      <c r="I364" s="74"/>
      <c r="J364" s="75"/>
      <c r="K364" s="75"/>
      <c r="L364" s="75"/>
    </row>
    <row r="365" spans="2:12">
      <c r="B365" s="74"/>
      <c r="C365" s="75"/>
      <c r="D365" s="74"/>
      <c r="E365" s="76"/>
      <c r="F365" s="76"/>
      <c r="G365" s="75"/>
      <c r="H365" s="75"/>
      <c r="I365" s="74"/>
      <c r="J365" s="75"/>
      <c r="K365" s="75"/>
      <c r="L365" s="75"/>
    </row>
    <row r="366" spans="2:12">
      <c r="B366" s="74"/>
      <c r="C366" s="75"/>
      <c r="D366" s="74"/>
      <c r="E366" s="76"/>
      <c r="F366" s="76"/>
      <c r="G366" s="75"/>
      <c r="H366" s="75"/>
      <c r="I366" s="74"/>
      <c r="J366" s="75"/>
      <c r="K366" s="75"/>
      <c r="L366" s="75"/>
    </row>
    <row r="367" spans="2:12">
      <c r="B367" s="74"/>
      <c r="C367" s="75"/>
      <c r="D367" s="74"/>
      <c r="E367" s="76"/>
      <c r="F367" s="76"/>
      <c r="G367" s="75"/>
      <c r="H367" s="75"/>
      <c r="I367" s="74"/>
      <c r="J367" s="75"/>
      <c r="K367" s="75"/>
      <c r="L367" s="75"/>
    </row>
    <row r="368" spans="2:12">
      <c r="B368" s="74"/>
      <c r="C368" s="75"/>
      <c r="D368" s="74"/>
      <c r="E368" s="76"/>
      <c r="F368" s="76"/>
      <c r="G368" s="75"/>
      <c r="H368" s="75"/>
      <c r="I368" s="74"/>
      <c r="J368" s="75"/>
      <c r="K368" s="75"/>
      <c r="L368" s="75"/>
    </row>
    <row r="369" spans="2:12">
      <c r="B369" s="74"/>
      <c r="C369" s="75"/>
      <c r="D369" s="74"/>
      <c r="E369" s="76"/>
      <c r="F369" s="76"/>
      <c r="G369" s="75"/>
      <c r="H369" s="75"/>
      <c r="I369" s="74"/>
      <c r="J369" s="75"/>
      <c r="K369" s="75"/>
      <c r="L369" s="75"/>
    </row>
    <row r="370" spans="2:12">
      <c r="B370" s="74"/>
      <c r="C370" s="75"/>
      <c r="D370" s="74"/>
      <c r="E370" s="76"/>
      <c r="F370" s="76"/>
      <c r="G370" s="75"/>
      <c r="H370" s="75"/>
      <c r="I370" s="74"/>
      <c r="J370" s="75"/>
      <c r="K370" s="75"/>
      <c r="L370" s="75"/>
    </row>
    <row r="371" spans="2:12">
      <c r="B371" s="74"/>
      <c r="C371" s="75"/>
      <c r="D371" s="74"/>
      <c r="E371" s="76"/>
      <c r="F371" s="76"/>
      <c r="G371" s="75"/>
      <c r="H371" s="75"/>
      <c r="I371" s="74"/>
      <c r="J371" s="75"/>
      <c r="K371" s="75"/>
      <c r="L371" s="75"/>
    </row>
    <row r="372" spans="2:12">
      <c r="B372" s="74"/>
      <c r="C372" s="75"/>
      <c r="D372" s="74"/>
      <c r="E372" s="76"/>
      <c r="F372" s="76"/>
      <c r="G372" s="75"/>
      <c r="H372" s="75"/>
      <c r="I372" s="74"/>
      <c r="J372" s="75"/>
      <c r="K372" s="75"/>
      <c r="L372" s="75"/>
    </row>
    <row r="373" spans="2:12">
      <c r="B373" s="74"/>
      <c r="C373" s="75"/>
      <c r="D373" s="74"/>
      <c r="E373" s="76"/>
      <c r="F373" s="76"/>
      <c r="G373" s="75"/>
      <c r="H373" s="75"/>
      <c r="I373" s="74"/>
      <c r="J373" s="75"/>
      <c r="K373" s="75"/>
      <c r="L373" s="75"/>
    </row>
    <row r="374" spans="2:12">
      <c r="B374" s="74"/>
      <c r="C374" s="75"/>
      <c r="D374" s="74"/>
      <c r="E374" s="76"/>
      <c r="F374" s="76"/>
      <c r="G374" s="75"/>
      <c r="H374" s="75"/>
      <c r="I374" s="74"/>
      <c r="J374" s="75"/>
      <c r="K374" s="75"/>
      <c r="L374" s="75"/>
    </row>
    <row r="375" spans="2:12">
      <c r="B375" s="74"/>
      <c r="C375" s="75"/>
      <c r="D375" s="74"/>
      <c r="E375" s="76"/>
      <c r="F375" s="76"/>
      <c r="G375" s="75"/>
      <c r="H375" s="75"/>
      <c r="I375" s="74"/>
      <c r="J375" s="75"/>
      <c r="K375" s="75"/>
      <c r="L375" s="75"/>
    </row>
    <row r="376" spans="2:12">
      <c r="B376" s="74"/>
      <c r="C376" s="75"/>
      <c r="D376" s="74"/>
      <c r="E376" s="76"/>
      <c r="F376" s="76"/>
      <c r="G376" s="75"/>
      <c r="H376" s="75"/>
      <c r="I376" s="74"/>
      <c r="J376" s="75"/>
      <c r="K376" s="75"/>
      <c r="L376" s="75"/>
    </row>
    <row r="377" spans="2:12">
      <c r="B377" s="74"/>
      <c r="C377" s="75"/>
      <c r="D377" s="74"/>
      <c r="E377" s="76"/>
      <c r="F377" s="76"/>
      <c r="G377" s="75"/>
      <c r="H377" s="75"/>
      <c r="I377" s="74"/>
      <c r="J377" s="75"/>
      <c r="K377" s="75"/>
      <c r="L377" s="75"/>
    </row>
    <row r="378" spans="2:12">
      <c r="B378" s="74"/>
      <c r="C378" s="75"/>
      <c r="D378" s="74"/>
      <c r="E378" s="76"/>
      <c r="F378" s="76"/>
      <c r="G378" s="75"/>
      <c r="H378" s="75"/>
      <c r="I378" s="74"/>
      <c r="J378" s="75"/>
      <c r="K378" s="75"/>
      <c r="L378" s="75"/>
    </row>
    <row r="379" spans="2:12">
      <c r="B379" s="74"/>
      <c r="C379" s="75"/>
      <c r="D379" s="74"/>
      <c r="E379" s="76"/>
      <c r="F379" s="76"/>
      <c r="G379" s="75"/>
      <c r="H379" s="75"/>
      <c r="I379" s="74"/>
      <c r="J379" s="75"/>
      <c r="K379" s="75"/>
      <c r="L379" s="75"/>
    </row>
    <row r="380" spans="2:12">
      <c r="B380" s="74"/>
      <c r="C380" s="75"/>
      <c r="D380" s="74"/>
      <c r="E380" s="76"/>
      <c r="F380" s="76"/>
      <c r="G380" s="75"/>
      <c r="H380" s="75"/>
      <c r="I380" s="74"/>
      <c r="J380" s="75"/>
      <c r="K380" s="75"/>
      <c r="L380" s="75"/>
    </row>
    <row r="381" spans="2:12">
      <c r="B381" s="74"/>
      <c r="C381" s="75"/>
      <c r="D381" s="74"/>
      <c r="E381" s="76"/>
      <c r="F381" s="76"/>
      <c r="G381" s="75"/>
      <c r="H381" s="75"/>
      <c r="I381" s="74"/>
      <c r="J381" s="75"/>
      <c r="K381" s="75"/>
      <c r="L381" s="75"/>
    </row>
    <row r="382" spans="2:12">
      <c r="B382" s="74"/>
      <c r="C382" s="75"/>
      <c r="D382" s="74"/>
      <c r="E382" s="76"/>
      <c r="F382" s="76"/>
      <c r="G382" s="75"/>
      <c r="H382" s="75"/>
      <c r="I382" s="74"/>
      <c r="J382" s="75"/>
      <c r="K382" s="75"/>
      <c r="L382" s="75"/>
    </row>
    <row r="383" spans="2:12">
      <c r="B383" s="74"/>
      <c r="C383" s="75"/>
      <c r="D383" s="74"/>
      <c r="E383" s="76"/>
      <c r="F383" s="76"/>
      <c r="G383" s="75"/>
      <c r="H383" s="75"/>
      <c r="I383" s="74"/>
      <c r="J383" s="75"/>
      <c r="K383" s="75"/>
      <c r="L383" s="75"/>
    </row>
    <row r="384" spans="2:12">
      <c r="B384" s="74"/>
      <c r="C384" s="75"/>
      <c r="D384" s="74"/>
      <c r="E384" s="76"/>
      <c r="F384" s="76"/>
      <c r="G384" s="75"/>
      <c r="H384" s="75"/>
      <c r="I384" s="74"/>
      <c r="J384" s="75"/>
      <c r="K384" s="75"/>
      <c r="L384" s="75"/>
    </row>
    <row r="385" spans="2:12">
      <c r="B385" s="74"/>
      <c r="C385" s="75"/>
      <c r="D385" s="74"/>
      <c r="E385" s="76"/>
      <c r="F385" s="76"/>
      <c r="G385" s="75"/>
      <c r="H385" s="75"/>
      <c r="I385" s="74"/>
      <c r="J385" s="75"/>
      <c r="K385" s="75"/>
      <c r="L385" s="75"/>
    </row>
    <row r="386" spans="2:12">
      <c r="B386" s="74"/>
      <c r="C386" s="75"/>
      <c r="D386" s="74"/>
      <c r="E386" s="76"/>
      <c r="F386" s="76"/>
      <c r="G386" s="75"/>
      <c r="H386" s="75"/>
      <c r="I386" s="74"/>
      <c r="J386" s="75"/>
      <c r="K386" s="75"/>
      <c r="L386" s="75"/>
    </row>
    <row r="387" spans="2:12">
      <c r="B387" s="74"/>
      <c r="C387" s="75"/>
      <c r="D387" s="74"/>
      <c r="E387" s="76"/>
      <c r="F387" s="76"/>
      <c r="G387" s="75"/>
      <c r="H387" s="75"/>
      <c r="I387" s="74"/>
      <c r="J387" s="75"/>
      <c r="K387" s="75"/>
      <c r="L387" s="75"/>
    </row>
    <row r="388" spans="2:12">
      <c r="B388" s="74"/>
      <c r="C388" s="75"/>
      <c r="D388" s="74"/>
      <c r="E388" s="76"/>
      <c r="F388" s="76"/>
      <c r="G388" s="75"/>
      <c r="H388" s="75"/>
      <c r="I388" s="74"/>
      <c r="J388" s="75"/>
      <c r="K388" s="75"/>
      <c r="L388" s="75"/>
    </row>
    <row r="389" spans="2:12">
      <c r="B389" s="74"/>
      <c r="C389" s="75"/>
      <c r="D389" s="74"/>
      <c r="E389" s="76"/>
      <c r="F389" s="76"/>
      <c r="G389" s="75"/>
      <c r="H389" s="75"/>
      <c r="I389" s="74"/>
      <c r="J389" s="75"/>
      <c r="K389" s="75"/>
      <c r="L389" s="75"/>
    </row>
    <row r="390" spans="2:12">
      <c r="B390" s="74"/>
      <c r="C390" s="75"/>
      <c r="D390" s="74"/>
      <c r="E390" s="76"/>
      <c r="F390" s="76"/>
      <c r="G390" s="75"/>
      <c r="H390" s="75"/>
      <c r="I390" s="74"/>
      <c r="J390" s="75"/>
      <c r="K390" s="75"/>
      <c r="L390" s="75"/>
    </row>
    <row r="391" spans="2:12">
      <c r="B391" s="74"/>
      <c r="C391" s="75"/>
      <c r="D391" s="74"/>
      <c r="E391" s="76"/>
      <c r="F391" s="76"/>
      <c r="G391" s="75"/>
      <c r="H391" s="75"/>
      <c r="I391" s="74"/>
      <c r="J391" s="75"/>
      <c r="K391" s="75"/>
      <c r="L391" s="75"/>
    </row>
    <row r="392" spans="2:12">
      <c r="B392" s="74"/>
      <c r="C392" s="75"/>
      <c r="D392" s="74"/>
      <c r="E392" s="76"/>
      <c r="F392" s="76"/>
      <c r="G392" s="75"/>
      <c r="H392" s="75"/>
      <c r="I392" s="74"/>
      <c r="J392" s="75"/>
      <c r="K392" s="75"/>
      <c r="L392" s="75"/>
    </row>
    <row r="393" spans="2:12">
      <c r="B393" s="74"/>
      <c r="C393" s="75"/>
      <c r="D393" s="74"/>
      <c r="E393" s="76"/>
      <c r="F393" s="76"/>
      <c r="G393" s="75"/>
      <c r="H393" s="75"/>
      <c r="I393" s="74"/>
      <c r="J393" s="75"/>
      <c r="K393" s="75"/>
      <c r="L393" s="75"/>
    </row>
    <row r="394" spans="2:12">
      <c r="B394" s="74"/>
      <c r="C394" s="75"/>
      <c r="D394" s="74"/>
      <c r="E394" s="76"/>
      <c r="F394" s="76"/>
      <c r="G394" s="75"/>
      <c r="H394" s="75"/>
      <c r="I394" s="74"/>
      <c r="J394" s="75"/>
      <c r="K394" s="75"/>
      <c r="L394" s="75"/>
    </row>
    <row r="395" spans="2:12">
      <c r="B395" s="74"/>
      <c r="C395" s="75"/>
      <c r="D395" s="74"/>
      <c r="E395" s="76"/>
      <c r="F395" s="76"/>
      <c r="G395" s="75"/>
      <c r="H395" s="75"/>
      <c r="I395" s="74"/>
      <c r="J395" s="75"/>
      <c r="K395" s="75"/>
      <c r="L395" s="75"/>
    </row>
    <row r="396" spans="2:12">
      <c r="B396" s="74"/>
      <c r="C396" s="75"/>
      <c r="D396" s="74"/>
      <c r="E396" s="76"/>
      <c r="F396" s="76"/>
      <c r="G396" s="75"/>
      <c r="H396" s="75"/>
      <c r="I396" s="74"/>
      <c r="J396" s="75"/>
      <c r="K396" s="75"/>
      <c r="L396" s="75"/>
    </row>
    <row r="397" spans="2:12">
      <c r="B397" s="74"/>
      <c r="C397" s="75"/>
      <c r="D397" s="74"/>
      <c r="E397" s="76"/>
      <c r="F397" s="76"/>
      <c r="G397" s="75"/>
      <c r="H397" s="75"/>
      <c r="I397" s="74"/>
      <c r="J397" s="75"/>
      <c r="K397" s="75"/>
      <c r="L397" s="75"/>
    </row>
    <row r="398" spans="2:12">
      <c r="B398" s="74"/>
      <c r="C398" s="75"/>
      <c r="D398" s="74"/>
      <c r="E398" s="76"/>
      <c r="F398" s="76"/>
      <c r="G398" s="75"/>
      <c r="H398" s="75"/>
      <c r="I398" s="74"/>
      <c r="J398" s="75"/>
      <c r="K398" s="75"/>
      <c r="L398" s="75"/>
    </row>
    <row r="399" spans="2:12">
      <c r="B399" s="74"/>
      <c r="C399" s="75"/>
      <c r="D399" s="74"/>
      <c r="E399" s="76"/>
      <c r="F399" s="76"/>
      <c r="G399" s="75"/>
      <c r="H399" s="75"/>
      <c r="I399" s="74"/>
      <c r="J399" s="75"/>
      <c r="K399" s="75"/>
      <c r="L399" s="75"/>
    </row>
    <row r="400" spans="2:12">
      <c r="B400" s="74"/>
      <c r="C400" s="75"/>
      <c r="D400" s="74"/>
      <c r="E400" s="76"/>
      <c r="F400" s="76"/>
      <c r="G400" s="75"/>
      <c r="H400" s="75"/>
      <c r="I400" s="74"/>
      <c r="J400" s="75"/>
      <c r="K400" s="75"/>
      <c r="L400" s="75"/>
    </row>
    <row r="401" spans="2:12">
      <c r="B401" s="74"/>
      <c r="C401" s="75"/>
      <c r="D401" s="74"/>
      <c r="E401" s="76"/>
      <c r="F401" s="76"/>
      <c r="G401" s="75"/>
      <c r="H401" s="75"/>
      <c r="I401" s="74"/>
      <c r="J401" s="75"/>
      <c r="K401" s="75"/>
      <c r="L401" s="75"/>
    </row>
    <row r="402" spans="2:12">
      <c r="B402" s="74"/>
      <c r="C402" s="75"/>
      <c r="D402" s="74"/>
      <c r="E402" s="76"/>
      <c r="F402" s="76"/>
      <c r="G402" s="75"/>
      <c r="H402" s="75"/>
      <c r="I402" s="74"/>
      <c r="J402" s="75"/>
      <c r="K402" s="75"/>
      <c r="L402" s="75"/>
    </row>
    <row r="403" spans="2:12">
      <c r="B403" s="74"/>
      <c r="C403" s="75"/>
      <c r="D403" s="74"/>
      <c r="E403" s="76"/>
      <c r="F403" s="76"/>
      <c r="G403" s="75"/>
      <c r="H403" s="75"/>
      <c r="I403" s="74"/>
      <c r="J403" s="75"/>
      <c r="K403" s="75"/>
      <c r="L403" s="75"/>
    </row>
    <row r="404" spans="2:12">
      <c r="B404" s="74"/>
      <c r="C404" s="75"/>
      <c r="D404" s="74"/>
      <c r="E404" s="76"/>
      <c r="F404" s="76"/>
      <c r="G404" s="75"/>
      <c r="H404" s="75"/>
      <c r="I404" s="74"/>
      <c r="J404" s="75"/>
      <c r="K404" s="75"/>
      <c r="L404" s="75"/>
    </row>
    <row r="405" spans="2:12">
      <c r="B405" s="74"/>
      <c r="C405" s="75"/>
      <c r="D405" s="74"/>
      <c r="E405" s="76"/>
      <c r="F405" s="76"/>
      <c r="G405" s="75"/>
      <c r="H405" s="75"/>
      <c r="I405" s="74"/>
      <c r="J405" s="75"/>
      <c r="K405" s="75"/>
      <c r="L405" s="75"/>
    </row>
    <row r="406" spans="2:12">
      <c r="B406" s="74"/>
      <c r="C406" s="75"/>
      <c r="D406" s="74"/>
      <c r="E406" s="76"/>
      <c r="F406" s="76"/>
      <c r="G406" s="75"/>
      <c r="H406" s="75"/>
      <c r="I406" s="74"/>
      <c r="J406" s="75"/>
      <c r="K406" s="75"/>
      <c r="L406" s="75"/>
    </row>
    <row r="407" spans="2:12">
      <c r="B407" s="74"/>
      <c r="C407" s="75"/>
      <c r="D407" s="74"/>
      <c r="E407" s="76"/>
      <c r="F407" s="76"/>
      <c r="G407" s="75"/>
      <c r="H407" s="75"/>
      <c r="I407" s="74"/>
      <c r="J407" s="75"/>
      <c r="K407" s="75"/>
      <c r="L407" s="75"/>
    </row>
    <row r="408" spans="2:12">
      <c r="B408" s="74"/>
      <c r="C408" s="75"/>
      <c r="D408" s="74"/>
      <c r="E408" s="76"/>
      <c r="F408" s="76"/>
      <c r="G408" s="75"/>
      <c r="H408" s="75"/>
      <c r="I408" s="74"/>
      <c r="J408" s="75"/>
      <c r="K408" s="75"/>
      <c r="L408" s="75"/>
    </row>
    <row r="409" spans="2:12">
      <c r="B409" s="74"/>
      <c r="C409" s="75"/>
      <c r="D409" s="74"/>
      <c r="E409" s="76"/>
      <c r="F409" s="76"/>
      <c r="G409" s="75"/>
      <c r="H409" s="75"/>
      <c r="I409" s="74"/>
      <c r="J409" s="75"/>
      <c r="K409" s="75"/>
      <c r="L409" s="75"/>
    </row>
    <row r="410" spans="2:12">
      <c r="B410" s="74"/>
      <c r="C410" s="75"/>
      <c r="D410" s="74"/>
      <c r="E410" s="76"/>
      <c r="F410" s="76"/>
      <c r="G410" s="75"/>
      <c r="H410" s="75"/>
      <c r="I410" s="74"/>
      <c r="J410" s="75"/>
      <c r="K410" s="75"/>
      <c r="L410" s="75"/>
    </row>
    <row r="411" spans="2:12">
      <c r="B411" s="74"/>
      <c r="C411" s="75"/>
      <c r="D411" s="74"/>
      <c r="E411" s="76"/>
      <c r="F411" s="76"/>
      <c r="G411" s="75"/>
      <c r="H411" s="75"/>
      <c r="I411" s="74"/>
      <c r="J411" s="75"/>
      <c r="K411" s="75"/>
      <c r="L411" s="75"/>
    </row>
    <row r="412" spans="2:12">
      <c r="B412" s="74"/>
      <c r="C412" s="75"/>
      <c r="D412" s="74"/>
      <c r="E412" s="76"/>
      <c r="F412" s="76"/>
      <c r="G412" s="75"/>
      <c r="H412" s="75"/>
      <c r="I412" s="74"/>
      <c r="J412" s="75"/>
      <c r="K412" s="75"/>
      <c r="L412" s="75"/>
    </row>
    <row r="413" spans="2:12">
      <c r="B413" s="74"/>
      <c r="C413" s="75"/>
      <c r="D413" s="74"/>
      <c r="E413" s="76"/>
      <c r="F413" s="76"/>
      <c r="G413" s="75"/>
      <c r="H413" s="75"/>
      <c r="I413" s="74"/>
      <c r="J413" s="75"/>
      <c r="K413" s="75"/>
      <c r="L413" s="75"/>
    </row>
    <row r="414" spans="2:12">
      <c r="B414" s="74"/>
      <c r="C414" s="75"/>
      <c r="D414" s="74"/>
      <c r="E414" s="76"/>
      <c r="F414" s="76"/>
      <c r="G414" s="75"/>
      <c r="H414" s="75"/>
      <c r="I414" s="74"/>
      <c r="J414" s="75"/>
      <c r="K414" s="75"/>
      <c r="L414" s="75"/>
    </row>
    <row r="415" spans="2:12">
      <c r="B415" s="74"/>
      <c r="C415" s="75"/>
      <c r="D415" s="74"/>
      <c r="E415" s="76"/>
      <c r="F415" s="76"/>
      <c r="G415" s="75"/>
      <c r="H415" s="75"/>
      <c r="I415" s="74"/>
      <c r="J415" s="75"/>
      <c r="K415" s="75"/>
      <c r="L415" s="75"/>
    </row>
    <row r="416" spans="2:12">
      <c r="B416" s="74"/>
      <c r="C416" s="75"/>
      <c r="D416" s="74"/>
      <c r="E416" s="76"/>
      <c r="F416" s="76"/>
      <c r="G416" s="75"/>
      <c r="H416" s="75"/>
      <c r="I416" s="74"/>
      <c r="J416" s="75"/>
      <c r="K416" s="75"/>
      <c r="L416" s="75"/>
    </row>
    <row r="417" spans="2:12">
      <c r="B417" s="74"/>
      <c r="C417" s="75"/>
      <c r="D417" s="74"/>
      <c r="E417" s="76"/>
      <c r="F417" s="76"/>
      <c r="G417" s="75"/>
      <c r="H417" s="75"/>
      <c r="I417" s="74"/>
      <c r="J417" s="75"/>
      <c r="K417" s="75"/>
      <c r="L417" s="75"/>
    </row>
    <row r="418" spans="2:12">
      <c r="B418" s="74"/>
      <c r="C418" s="75"/>
      <c r="D418" s="74"/>
      <c r="E418" s="76"/>
      <c r="F418" s="76"/>
      <c r="G418" s="75"/>
      <c r="H418" s="75"/>
      <c r="I418" s="74"/>
      <c r="J418" s="75"/>
      <c r="K418" s="75"/>
      <c r="L418" s="75"/>
    </row>
    <row r="419" spans="2:12">
      <c r="B419" s="74"/>
      <c r="C419" s="75"/>
      <c r="D419" s="74"/>
      <c r="E419" s="76"/>
      <c r="F419" s="76"/>
      <c r="G419" s="75"/>
      <c r="H419" s="75"/>
      <c r="I419" s="74"/>
      <c r="J419" s="75"/>
      <c r="K419" s="75"/>
      <c r="L419" s="75"/>
    </row>
    <row r="420" spans="2:12">
      <c r="B420" s="74"/>
      <c r="C420" s="75"/>
      <c r="D420" s="74"/>
      <c r="E420" s="76"/>
      <c r="F420" s="76"/>
      <c r="G420" s="75"/>
      <c r="H420" s="75"/>
      <c r="I420" s="74"/>
      <c r="J420" s="75"/>
      <c r="K420" s="75"/>
      <c r="L420" s="75"/>
    </row>
    <row r="421" spans="2:12">
      <c r="B421" s="74"/>
      <c r="C421" s="75"/>
      <c r="D421" s="74"/>
      <c r="E421" s="76"/>
      <c r="F421" s="76"/>
      <c r="G421" s="75"/>
      <c r="H421" s="75"/>
      <c r="I421" s="74"/>
      <c r="J421" s="75"/>
      <c r="K421" s="75"/>
      <c r="L421" s="75"/>
    </row>
    <row r="422" spans="2:12">
      <c r="B422" s="74"/>
      <c r="C422" s="75"/>
      <c r="D422" s="74"/>
      <c r="E422" s="76"/>
      <c r="F422" s="76"/>
      <c r="G422" s="75"/>
      <c r="H422" s="75"/>
      <c r="I422" s="74"/>
      <c r="J422" s="75"/>
      <c r="K422" s="75"/>
      <c r="L422" s="75"/>
    </row>
    <row r="423" spans="2:12">
      <c r="B423" s="74"/>
      <c r="C423" s="75"/>
      <c r="D423" s="74"/>
      <c r="E423" s="76"/>
      <c r="F423" s="76"/>
      <c r="G423" s="75"/>
      <c r="H423" s="75"/>
      <c r="I423" s="74"/>
      <c r="J423" s="75"/>
      <c r="K423" s="75"/>
      <c r="L423" s="75"/>
    </row>
    <row r="424" spans="2:12">
      <c r="B424" s="74"/>
      <c r="C424" s="75"/>
      <c r="D424" s="74"/>
      <c r="E424" s="76"/>
      <c r="F424" s="76"/>
      <c r="G424" s="75"/>
      <c r="H424" s="75"/>
      <c r="I424" s="74"/>
      <c r="J424" s="75"/>
      <c r="K424" s="75"/>
      <c r="L424" s="75"/>
    </row>
    <row r="425" spans="2:12">
      <c r="B425" s="74"/>
      <c r="C425" s="75"/>
      <c r="D425" s="74"/>
      <c r="E425" s="76"/>
      <c r="F425" s="76"/>
      <c r="G425" s="75"/>
      <c r="H425" s="75"/>
      <c r="I425" s="74"/>
      <c r="J425" s="75"/>
      <c r="K425" s="75"/>
      <c r="L425" s="75"/>
    </row>
    <row r="426" spans="2:12">
      <c r="B426" s="74"/>
      <c r="C426" s="75"/>
      <c r="D426" s="74"/>
      <c r="E426" s="76"/>
      <c r="F426" s="76"/>
      <c r="G426" s="75"/>
      <c r="H426" s="75"/>
      <c r="I426" s="74"/>
      <c r="J426" s="75"/>
      <c r="K426" s="75"/>
      <c r="L426" s="75"/>
    </row>
    <row r="427" spans="2:12">
      <c r="B427" s="74"/>
      <c r="C427" s="75"/>
      <c r="D427" s="74"/>
      <c r="E427" s="76"/>
      <c r="F427" s="76"/>
      <c r="G427" s="75"/>
      <c r="H427" s="75"/>
      <c r="I427" s="74"/>
      <c r="J427" s="75"/>
      <c r="K427" s="75"/>
      <c r="L427" s="75"/>
    </row>
    <row r="428" spans="2:12">
      <c r="B428" s="74"/>
      <c r="C428" s="75"/>
      <c r="D428" s="74"/>
      <c r="E428" s="76"/>
      <c r="F428" s="76"/>
      <c r="G428" s="75"/>
      <c r="H428" s="75"/>
      <c r="I428" s="74"/>
      <c r="J428" s="75"/>
      <c r="K428" s="75"/>
      <c r="L428" s="75"/>
    </row>
    <row r="429" spans="2:12">
      <c r="B429" s="74"/>
      <c r="C429" s="75"/>
      <c r="D429" s="74"/>
      <c r="E429" s="76"/>
      <c r="F429" s="76"/>
      <c r="G429" s="75"/>
      <c r="H429" s="75"/>
      <c r="I429" s="74"/>
      <c r="J429" s="75"/>
      <c r="K429" s="75"/>
      <c r="L429" s="75"/>
    </row>
    <row r="430" spans="2:12">
      <c r="B430" s="74"/>
      <c r="C430" s="75"/>
      <c r="D430" s="74"/>
      <c r="E430" s="76"/>
      <c r="F430" s="76"/>
      <c r="G430" s="75"/>
      <c r="H430" s="75"/>
      <c r="I430" s="74"/>
      <c r="J430" s="75"/>
      <c r="K430" s="75"/>
      <c r="L430" s="75"/>
    </row>
    <row r="431" spans="2:12">
      <c r="B431" s="74"/>
      <c r="C431" s="75"/>
      <c r="D431" s="74"/>
      <c r="E431" s="76"/>
      <c r="F431" s="76"/>
      <c r="G431" s="75"/>
      <c r="H431" s="75"/>
      <c r="I431" s="74"/>
      <c r="J431" s="75"/>
      <c r="K431" s="75"/>
      <c r="L431" s="75"/>
    </row>
    <row r="432" spans="2:12">
      <c r="B432" s="74"/>
      <c r="C432" s="75"/>
      <c r="D432" s="74"/>
      <c r="E432" s="76"/>
      <c r="F432" s="76"/>
      <c r="G432" s="75"/>
      <c r="H432" s="75"/>
      <c r="I432" s="74"/>
      <c r="J432" s="75"/>
      <c r="K432" s="75"/>
      <c r="L432" s="75"/>
    </row>
    <row r="433" spans="2:12">
      <c r="B433" s="74"/>
      <c r="C433" s="75"/>
      <c r="D433" s="74"/>
      <c r="E433" s="76"/>
      <c r="F433" s="76"/>
      <c r="G433" s="75"/>
      <c r="H433" s="75"/>
      <c r="I433" s="74"/>
      <c r="J433" s="75"/>
      <c r="K433" s="75"/>
      <c r="L433" s="75"/>
    </row>
    <row r="434" spans="2:12">
      <c r="B434" s="74"/>
      <c r="C434" s="75"/>
      <c r="D434" s="74"/>
      <c r="E434" s="76"/>
      <c r="F434" s="76"/>
      <c r="G434" s="75"/>
      <c r="H434" s="75"/>
      <c r="I434" s="74"/>
      <c r="J434" s="75"/>
      <c r="K434" s="75"/>
      <c r="L434" s="75"/>
    </row>
    <row r="435" spans="2:12">
      <c r="B435" s="74"/>
      <c r="C435" s="75"/>
      <c r="D435" s="74"/>
      <c r="E435" s="76"/>
      <c r="F435" s="76"/>
      <c r="G435" s="75"/>
      <c r="H435" s="75"/>
      <c r="I435" s="74"/>
      <c r="J435" s="75"/>
      <c r="K435" s="75"/>
      <c r="L435" s="75"/>
    </row>
    <row r="436" spans="2:12">
      <c r="B436" s="74"/>
      <c r="C436" s="75"/>
      <c r="D436" s="74"/>
      <c r="E436" s="76"/>
      <c r="F436" s="76"/>
      <c r="G436" s="75"/>
      <c r="H436" s="75"/>
      <c r="I436" s="74"/>
      <c r="J436" s="75"/>
      <c r="K436" s="75"/>
      <c r="L436" s="75"/>
    </row>
    <row r="437" spans="2:12">
      <c r="B437" s="74"/>
      <c r="C437" s="75"/>
      <c r="D437" s="74"/>
      <c r="E437" s="76"/>
      <c r="F437" s="76"/>
      <c r="G437" s="75"/>
      <c r="H437" s="75"/>
      <c r="I437" s="74"/>
      <c r="J437" s="75"/>
      <c r="K437" s="75"/>
      <c r="L437" s="75"/>
    </row>
    <row r="438" spans="2:12">
      <c r="B438" s="74"/>
      <c r="C438" s="75"/>
      <c r="D438" s="74"/>
      <c r="E438" s="76"/>
      <c r="F438" s="76"/>
      <c r="G438" s="75"/>
      <c r="H438" s="75"/>
      <c r="I438" s="74"/>
      <c r="J438" s="75"/>
      <c r="K438" s="75"/>
      <c r="L438" s="75"/>
    </row>
    <row r="439" spans="2:12">
      <c r="B439" s="74"/>
      <c r="C439" s="75"/>
      <c r="D439" s="74"/>
      <c r="E439" s="76"/>
      <c r="F439" s="76"/>
      <c r="G439" s="75"/>
      <c r="H439" s="75"/>
      <c r="I439" s="74"/>
      <c r="J439" s="75"/>
      <c r="K439" s="75"/>
      <c r="L439" s="75"/>
    </row>
    <row r="440" spans="2:12">
      <c r="B440" s="74"/>
      <c r="C440" s="75"/>
      <c r="D440" s="74"/>
      <c r="E440" s="76"/>
      <c r="F440" s="76"/>
      <c r="G440" s="75"/>
      <c r="H440" s="75"/>
      <c r="I440" s="74"/>
      <c r="J440" s="75"/>
      <c r="K440" s="75"/>
      <c r="L440" s="75"/>
    </row>
    <row r="441" spans="2:12">
      <c r="B441" s="74"/>
      <c r="C441" s="75"/>
      <c r="D441" s="74"/>
      <c r="E441" s="76"/>
      <c r="F441" s="76"/>
      <c r="G441" s="75"/>
      <c r="H441" s="75"/>
      <c r="I441" s="74"/>
      <c r="J441" s="75"/>
      <c r="K441" s="75"/>
      <c r="L441" s="75"/>
    </row>
    <row r="442" spans="2:12">
      <c r="B442" s="74"/>
      <c r="C442" s="75"/>
      <c r="D442" s="74"/>
      <c r="E442" s="76"/>
      <c r="F442" s="76"/>
      <c r="G442" s="75"/>
      <c r="H442" s="75"/>
      <c r="I442" s="74"/>
      <c r="J442" s="75"/>
      <c r="K442" s="75"/>
      <c r="L442" s="75"/>
    </row>
    <row r="443" spans="2:12">
      <c r="B443" s="74"/>
      <c r="C443" s="75"/>
      <c r="D443" s="74"/>
      <c r="E443" s="76"/>
      <c r="F443" s="76"/>
      <c r="G443" s="75"/>
      <c r="H443" s="75"/>
      <c r="I443" s="74"/>
      <c r="J443" s="75"/>
      <c r="K443" s="75"/>
      <c r="L443" s="75"/>
    </row>
    <row r="444" spans="2:12">
      <c r="B444" s="74"/>
      <c r="C444" s="75"/>
      <c r="D444" s="74"/>
      <c r="E444" s="76"/>
      <c r="F444" s="76"/>
      <c r="G444" s="75"/>
      <c r="H444" s="75"/>
      <c r="I444" s="74"/>
      <c r="J444" s="75"/>
      <c r="K444" s="75"/>
      <c r="L444" s="75"/>
    </row>
    <row r="445" spans="2:12">
      <c r="B445" s="74"/>
      <c r="C445" s="75"/>
      <c r="D445" s="74"/>
      <c r="E445" s="76"/>
      <c r="F445" s="76"/>
      <c r="G445" s="75"/>
      <c r="H445" s="75"/>
      <c r="I445" s="74"/>
      <c r="J445" s="75"/>
      <c r="K445" s="75"/>
      <c r="L445" s="75"/>
    </row>
    <row r="446" spans="2:12">
      <c r="B446" s="74"/>
      <c r="C446" s="75"/>
      <c r="D446" s="74"/>
      <c r="E446" s="76"/>
      <c r="F446" s="76"/>
      <c r="G446" s="75"/>
      <c r="H446" s="75"/>
      <c r="I446" s="74"/>
      <c r="J446" s="75"/>
      <c r="K446" s="75"/>
      <c r="L446" s="75"/>
    </row>
    <row r="447" spans="2:12">
      <c r="B447" s="74"/>
      <c r="C447" s="75"/>
      <c r="D447" s="74"/>
      <c r="E447" s="76"/>
      <c r="F447" s="76"/>
      <c r="G447" s="75"/>
      <c r="H447" s="75"/>
      <c r="I447" s="74"/>
      <c r="J447" s="75"/>
      <c r="K447" s="75"/>
      <c r="L447" s="75"/>
    </row>
    <row r="448" spans="2:12">
      <c r="B448" s="74"/>
      <c r="C448" s="75"/>
      <c r="D448" s="74"/>
      <c r="E448" s="76"/>
      <c r="F448" s="76"/>
      <c r="G448" s="75"/>
      <c r="H448" s="75"/>
      <c r="I448" s="74"/>
      <c r="J448" s="75"/>
      <c r="K448" s="75"/>
      <c r="L448" s="75"/>
    </row>
    <row r="449" spans="2:12">
      <c r="B449" s="74"/>
      <c r="C449" s="75"/>
      <c r="D449" s="74"/>
      <c r="E449" s="76"/>
      <c r="F449" s="76"/>
      <c r="G449" s="75"/>
      <c r="H449" s="75"/>
      <c r="I449" s="74"/>
      <c r="J449" s="75"/>
      <c r="K449" s="75"/>
      <c r="L449" s="75"/>
    </row>
    <row r="450" spans="2:12">
      <c r="B450" s="74"/>
      <c r="C450" s="75"/>
      <c r="D450" s="74"/>
      <c r="E450" s="76"/>
      <c r="F450" s="76"/>
      <c r="G450" s="75"/>
      <c r="H450" s="75"/>
      <c r="I450" s="74"/>
      <c r="J450" s="75"/>
      <c r="K450" s="75"/>
      <c r="L450" s="75"/>
    </row>
    <row r="451" spans="2:12">
      <c r="B451" s="74"/>
      <c r="C451" s="75"/>
      <c r="D451" s="74"/>
      <c r="E451" s="76"/>
      <c r="F451" s="76"/>
      <c r="G451" s="75"/>
      <c r="H451" s="75"/>
      <c r="I451" s="74"/>
      <c r="J451" s="75"/>
      <c r="K451" s="75"/>
      <c r="L451" s="75"/>
    </row>
    <row r="452" spans="2:12">
      <c r="B452" s="74"/>
      <c r="C452" s="75"/>
      <c r="D452" s="74"/>
      <c r="E452" s="76"/>
      <c r="F452" s="76"/>
      <c r="G452" s="75"/>
      <c r="H452" s="75"/>
      <c r="I452" s="74"/>
      <c r="J452" s="75"/>
      <c r="K452" s="75"/>
      <c r="L452" s="75"/>
    </row>
    <row r="453" spans="2:12">
      <c r="B453" s="74"/>
      <c r="C453" s="75"/>
      <c r="D453" s="74"/>
      <c r="E453" s="76"/>
      <c r="F453" s="76"/>
      <c r="G453" s="75"/>
      <c r="H453" s="75"/>
      <c r="I453" s="74"/>
      <c r="J453" s="75"/>
      <c r="K453" s="75"/>
      <c r="L453" s="75"/>
    </row>
    <row r="454" spans="2:12">
      <c r="B454" s="74"/>
      <c r="C454" s="75"/>
      <c r="D454" s="74"/>
      <c r="E454" s="76"/>
      <c r="F454" s="76"/>
      <c r="G454" s="75"/>
      <c r="H454" s="75"/>
      <c r="I454" s="74"/>
      <c r="J454" s="75"/>
      <c r="K454" s="75"/>
      <c r="L454" s="75"/>
    </row>
    <row r="455" spans="2:12">
      <c r="B455" s="74"/>
      <c r="C455" s="75"/>
      <c r="D455" s="74"/>
      <c r="E455" s="76"/>
      <c r="F455" s="76"/>
      <c r="G455" s="75"/>
      <c r="H455" s="75"/>
      <c r="I455" s="74"/>
      <c r="J455" s="75"/>
      <c r="K455" s="75"/>
      <c r="L455" s="75"/>
    </row>
    <row r="456" spans="2:12">
      <c r="B456" s="74"/>
      <c r="C456" s="75"/>
      <c r="D456" s="74"/>
      <c r="E456" s="76"/>
      <c r="F456" s="76"/>
      <c r="G456" s="75"/>
      <c r="H456" s="75"/>
      <c r="I456" s="74"/>
      <c r="J456" s="75"/>
      <c r="K456" s="75"/>
      <c r="L456" s="75"/>
    </row>
    <row r="457" spans="2:12">
      <c r="B457" s="74"/>
      <c r="C457" s="75"/>
      <c r="D457" s="74"/>
      <c r="E457" s="76"/>
      <c r="F457" s="76"/>
      <c r="G457" s="75"/>
      <c r="H457" s="75"/>
      <c r="I457" s="74"/>
      <c r="J457" s="75"/>
      <c r="K457" s="75"/>
      <c r="L457" s="75"/>
    </row>
    <row r="458" spans="2:12">
      <c r="B458" s="74"/>
      <c r="C458" s="75"/>
      <c r="D458" s="74"/>
      <c r="E458" s="76"/>
      <c r="F458" s="76"/>
      <c r="G458" s="75"/>
      <c r="H458" s="75"/>
      <c r="I458" s="74"/>
      <c r="J458" s="75"/>
      <c r="K458" s="75"/>
      <c r="L458" s="75"/>
    </row>
    <row r="459" spans="2:12">
      <c r="B459" s="74"/>
      <c r="C459" s="75"/>
      <c r="D459" s="74"/>
      <c r="E459" s="76"/>
      <c r="F459" s="76"/>
      <c r="G459" s="75"/>
      <c r="H459" s="75"/>
      <c r="I459" s="74"/>
      <c r="J459" s="75"/>
      <c r="K459" s="75"/>
      <c r="L459" s="75"/>
    </row>
    <row r="460" spans="2:12">
      <c r="B460" s="74"/>
      <c r="C460" s="75"/>
      <c r="D460" s="74"/>
      <c r="E460" s="76"/>
      <c r="F460" s="76"/>
      <c r="G460" s="75"/>
      <c r="H460" s="75"/>
      <c r="I460" s="74"/>
      <c r="J460" s="75"/>
      <c r="K460" s="75"/>
      <c r="L460" s="75"/>
    </row>
    <row r="461" spans="2:12">
      <c r="B461" s="74"/>
      <c r="C461" s="75"/>
      <c r="D461" s="74"/>
      <c r="E461" s="76"/>
      <c r="F461" s="76"/>
      <c r="G461" s="75"/>
      <c r="H461" s="75"/>
      <c r="I461" s="74"/>
      <c r="J461" s="75"/>
      <c r="K461" s="75"/>
      <c r="L461" s="75"/>
    </row>
    <row r="462" spans="2:12">
      <c r="B462" s="74"/>
      <c r="C462" s="75"/>
      <c r="D462" s="74"/>
      <c r="E462" s="76"/>
      <c r="F462" s="76"/>
      <c r="G462" s="75"/>
      <c r="H462" s="75"/>
      <c r="I462" s="74"/>
      <c r="J462" s="75"/>
      <c r="K462" s="75"/>
      <c r="L462" s="75"/>
    </row>
    <row r="463" spans="2:12">
      <c r="B463" s="74"/>
      <c r="C463" s="75"/>
      <c r="D463" s="74"/>
      <c r="E463" s="76"/>
      <c r="F463" s="76"/>
      <c r="G463" s="75"/>
      <c r="H463" s="75"/>
      <c r="I463" s="74"/>
      <c r="J463" s="75"/>
      <c r="K463" s="75"/>
      <c r="L463" s="75"/>
    </row>
    <row r="464" spans="2:12">
      <c r="B464" s="74"/>
      <c r="C464" s="75"/>
      <c r="D464" s="74"/>
      <c r="E464" s="76"/>
      <c r="F464" s="76"/>
      <c r="G464" s="75"/>
      <c r="H464" s="75"/>
      <c r="I464" s="74"/>
      <c r="J464" s="75"/>
      <c r="K464" s="75"/>
      <c r="L464" s="75"/>
    </row>
    <row r="465" spans="2:12">
      <c r="B465" s="74"/>
      <c r="C465" s="75"/>
      <c r="D465" s="74"/>
      <c r="E465" s="76"/>
      <c r="F465" s="76"/>
      <c r="G465" s="75"/>
      <c r="H465" s="75"/>
      <c r="I465" s="74"/>
      <c r="J465" s="75"/>
      <c r="K465" s="75"/>
      <c r="L465" s="75"/>
    </row>
    <row r="466" spans="2:12">
      <c r="B466" s="74"/>
      <c r="C466" s="75"/>
      <c r="D466" s="74"/>
      <c r="E466" s="76"/>
      <c r="F466" s="76"/>
      <c r="G466" s="75"/>
      <c r="H466" s="75"/>
      <c r="I466" s="74"/>
      <c r="J466" s="75"/>
      <c r="K466" s="75"/>
      <c r="L466" s="75"/>
    </row>
    <row r="467" spans="2:12">
      <c r="B467" s="74"/>
      <c r="C467" s="75"/>
      <c r="D467" s="74"/>
      <c r="E467" s="76"/>
      <c r="F467" s="76"/>
      <c r="G467" s="75"/>
      <c r="H467" s="75"/>
      <c r="I467" s="74"/>
      <c r="J467" s="75"/>
      <c r="K467" s="75"/>
      <c r="L467" s="75"/>
    </row>
    <row r="468" spans="2:12">
      <c r="B468" s="74"/>
      <c r="C468" s="75"/>
      <c r="D468" s="74"/>
      <c r="E468" s="76"/>
      <c r="F468" s="76"/>
      <c r="G468" s="75"/>
      <c r="H468" s="75"/>
      <c r="I468" s="74"/>
      <c r="J468" s="75"/>
      <c r="K468" s="75"/>
      <c r="L468" s="75"/>
    </row>
    <row r="469" spans="2:12">
      <c r="B469" s="74"/>
      <c r="C469" s="75"/>
      <c r="D469" s="74"/>
      <c r="E469" s="76"/>
      <c r="F469" s="76"/>
      <c r="G469" s="75"/>
      <c r="H469" s="75"/>
      <c r="I469" s="74"/>
      <c r="J469" s="75"/>
      <c r="K469" s="75"/>
      <c r="L469" s="75"/>
    </row>
    <row r="470" spans="2:12">
      <c r="B470" s="74"/>
      <c r="C470" s="75"/>
      <c r="D470" s="74"/>
      <c r="E470" s="76"/>
      <c r="F470" s="76"/>
      <c r="G470" s="75"/>
      <c r="H470" s="75"/>
      <c r="I470" s="74"/>
      <c r="J470" s="75"/>
      <c r="K470" s="75"/>
      <c r="L470" s="75"/>
    </row>
    <row r="471" spans="2:12">
      <c r="B471" s="74"/>
      <c r="C471" s="75"/>
      <c r="D471" s="74"/>
      <c r="E471" s="76"/>
      <c r="F471" s="76"/>
      <c r="G471" s="75"/>
      <c r="H471" s="75"/>
      <c r="I471" s="74"/>
      <c r="J471" s="75"/>
      <c r="K471" s="75"/>
      <c r="L471" s="75"/>
    </row>
    <row r="472" spans="2:12">
      <c r="B472" s="74"/>
      <c r="C472" s="75"/>
      <c r="D472" s="74"/>
      <c r="E472" s="76"/>
      <c r="F472" s="76"/>
      <c r="G472" s="75"/>
      <c r="H472" s="75"/>
      <c r="I472" s="74"/>
      <c r="J472" s="75"/>
      <c r="K472" s="75"/>
      <c r="L472" s="75"/>
    </row>
    <row r="473" spans="2:12">
      <c r="B473" s="74"/>
      <c r="C473" s="75"/>
      <c r="D473" s="74"/>
      <c r="E473" s="76"/>
      <c r="F473" s="76"/>
      <c r="G473" s="75"/>
      <c r="H473" s="75"/>
      <c r="I473" s="74"/>
      <c r="J473" s="75"/>
      <c r="K473" s="75"/>
      <c r="L473" s="75"/>
    </row>
    <row r="474" spans="2:12">
      <c r="B474" s="74"/>
      <c r="C474" s="75"/>
      <c r="D474" s="74"/>
      <c r="E474" s="76"/>
      <c r="F474" s="76"/>
      <c r="G474" s="75"/>
      <c r="H474" s="75"/>
      <c r="I474" s="74"/>
      <c r="J474" s="75"/>
      <c r="K474" s="75"/>
      <c r="L474" s="75"/>
    </row>
    <row r="475" spans="2:12">
      <c r="B475" s="74"/>
      <c r="C475" s="75"/>
      <c r="D475" s="74"/>
      <c r="E475" s="76"/>
      <c r="F475" s="76"/>
      <c r="G475" s="75"/>
      <c r="H475" s="75"/>
      <c r="I475" s="74"/>
      <c r="J475" s="75"/>
      <c r="K475" s="75"/>
      <c r="L475" s="75"/>
    </row>
    <row r="476" spans="2:12">
      <c r="B476" s="74"/>
      <c r="C476" s="75"/>
      <c r="D476" s="74"/>
      <c r="E476" s="76"/>
      <c r="F476" s="76"/>
      <c r="G476" s="75"/>
      <c r="H476" s="75"/>
      <c r="I476" s="74"/>
      <c r="J476" s="75"/>
      <c r="K476" s="75"/>
      <c r="L476" s="75"/>
    </row>
    <row r="477" spans="2:12">
      <c r="B477" s="74"/>
      <c r="C477" s="75"/>
      <c r="D477" s="74"/>
      <c r="E477" s="76"/>
      <c r="F477" s="76"/>
      <c r="G477" s="75"/>
      <c r="H477" s="75"/>
      <c r="I477" s="74"/>
      <c r="J477" s="75"/>
      <c r="K477" s="75"/>
      <c r="L477" s="75"/>
    </row>
    <row r="478" spans="2:12">
      <c r="B478" s="74"/>
      <c r="C478" s="75"/>
      <c r="D478" s="74"/>
      <c r="E478" s="76"/>
      <c r="F478" s="76"/>
      <c r="G478" s="75"/>
      <c r="H478" s="75"/>
      <c r="I478" s="74"/>
      <c r="J478" s="75"/>
      <c r="K478" s="75"/>
      <c r="L478" s="75"/>
    </row>
    <row r="479" spans="2:12">
      <c r="B479" s="74"/>
      <c r="C479" s="75"/>
      <c r="D479" s="74"/>
      <c r="E479" s="76"/>
      <c r="F479" s="76"/>
      <c r="G479" s="75"/>
      <c r="H479" s="75"/>
      <c r="I479" s="74"/>
      <c r="J479" s="75"/>
      <c r="K479" s="75"/>
      <c r="L479" s="75"/>
    </row>
    <row r="480" spans="2:12">
      <c r="B480" s="74"/>
      <c r="C480" s="75"/>
      <c r="D480" s="74"/>
      <c r="E480" s="76"/>
      <c r="F480" s="76"/>
      <c r="G480" s="75"/>
      <c r="H480" s="75"/>
      <c r="I480" s="74"/>
      <c r="J480" s="75"/>
      <c r="K480" s="75"/>
      <c r="L480" s="75"/>
    </row>
    <row r="481" spans="2:12">
      <c r="B481" s="74"/>
      <c r="C481" s="75"/>
      <c r="D481" s="74"/>
      <c r="E481" s="76"/>
      <c r="F481" s="76"/>
      <c r="G481" s="75"/>
      <c r="H481" s="75"/>
      <c r="I481" s="74"/>
      <c r="J481" s="75"/>
      <c r="K481" s="75"/>
      <c r="L481" s="75"/>
    </row>
    <row r="482" spans="2:12">
      <c r="B482" s="74"/>
      <c r="C482" s="75"/>
      <c r="D482" s="74"/>
      <c r="E482" s="76"/>
      <c r="F482" s="76"/>
      <c r="G482" s="75"/>
      <c r="H482" s="75"/>
      <c r="I482" s="74"/>
      <c r="J482" s="75"/>
      <c r="K482" s="75"/>
      <c r="L482" s="75"/>
    </row>
    <row r="483" spans="2:12">
      <c r="B483" s="74"/>
      <c r="C483" s="75"/>
      <c r="D483" s="74"/>
      <c r="E483" s="76"/>
      <c r="F483" s="76"/>
      <c r="G483" s="75"/>
      <c r="H483" s="75"/>
      <c r="I483" s="74"/>
      <c r="J483" s="75"/>
      <c r="K483" s="75"/>
      <c r="L483" s="75"/>
    </row>
    <row r="484" spans="2:12">
      <c r="B484" s="74"/>
      <c r="C484" s="75"/>
      <c r="D484" s="74"/>
      <c r="E484" s="76"/>
      <c r="F484" s="76"/>
      <c r="G484" s="75"/>
      <c r="H484" s="75"/>
      <c r="I484" s="74"/>
      <c r="J484" s="75"/>
      <c r="K484" s="75"/>
      <c r="L484" s="75"/>
    </row>
    <row r="485" spans="2:12">
      <c r="B485" s="74"/>
      <c r="C485" s="75"/>
      <c r="D485" s="74"/>
      <c r="E485" s="76"/>
      <c r="F485" s="76"/>
      <c r="G485" s="75"/>
      <c r="H485" s="75"/>
      <c r="I485" s="74"/>
      <c r="J485" s="75"/>
      <c r="K485" s="75"/>
      <c r="L485" s="75"/>
    </row>
    <row r="486" spans="2:12">
      <c r="B486" s="74"/>
      <c r="C486" s="75"/>
      <c r="D486" s="74"/>
      <c r="E486" s="76"/>
      <c r="F486" s="76"/>
      <c r="G486" s="75"/>
      <c r="H486" s="75"/>
      <c r="I486" s="74"/>
      <c r="J486" s="75"/>
      <c r="K486" s="75"/>
      <c r="L486" s="75"/>
    </row>
    <row r="487" spans="2:12">
      <c r="B487" s="74"/>
      <c r="C487" s="75"/>
      <c r="D487" s="74"/>
      <c r="E487" s="76"/>
      <c r="F487" s="76"/>
      <c r="G487" s="75"/>
      <c r="H487" s="75"/>
      <c r="I487" s="74"/>
      <c r="J487" s="75"/>
      <c r="K487" s="75"/>
      <c r="L487" s="75"/>
    </row>
    <row r="488" spans="2:12">
      <c r="B488" s="74"/>
      <c r="C488" s="75"/>
      <c r="D488" s="74"/>
      <c r="E488" s="76"/>
      <c r="F488" s="76"/>
      <c r="G488" s="75"/>
      <c r="H488" s="75"/>
      <c r="I488" s="74"/>
      <c r="J488" s="75"/>
      <c r="K488" s="75"/>
      <c r="L488" s="75"/>
    </row>
    <row r="489" spans="2:12">
      <c r="B489" s="74"/>
      <c r="C489" s="75"/>
      <c r="D489" s="74"/>
      <c r="E489" s="76"/>
      <c r="F489" s="76"/>
      <c r="G489" s="75"/>
      <c r="H489" s="75"/>
      <c r="I489" s="74"/>
      <c r="J489" s="75"/>
      <c r="K489" s="75"/>
      <c r="L489" s="75"/>
    </row>
    <row r="490" spans="2:12">
      <c r="B490" s="74"/>
      <c r="C490" s="75"/>
      <c r="D490" s="74"/>
      <c r="E490" s="76"/>
      <c r="F490" s="76"/>
      <c r="G490" s="75"/>
      <c r="H490" s="75"/>
      <c r="I490" s="74"/>
      <c r="J490" s="75"/>
      <c r="K490" s="75"/>
      <c r="L490" s="75"/>
    </row>
    <row r="491" spans="2:12">
      <c r="B491" s="74"/>
      <c r="C491" s="75"/>
      <c r="D491" s="74"/>
      <c r="E491" s="76"/>
      <c r="F491" s="76"/>
      <c r="G491" s="75"/>
      <c r="H491" s="75"/>
      <c r="I491" s="74"/>
      <c r="J491" s="75"/>
      <c r="K491" s="75"/>
      <c r="L491" s="75"/>
    </row>
    <row r="492" spans="2:12">
      <c r="B492" s="74"/>
      <c r="C492" s="75"/>
      <c r="D492" s="74"/>
      <c r="E492" s="76"/>
      <c r="F492" s="76"/>
      <c r="G492" s="75"/>
      <c r="H492" s="75"/>
      <c r="I492" s="74"/>
      <c r="J492" s="75"/>
      <c r="K492" s="75"/>
      <c r="L492" s="75"/>
    </row>
    <row r="493" spans="2:12">
      <c r="B493" s="74"/>
      <c r="C493" s="75"/>
      <c r="D493" s="74"/>
      <c r="E493" s="76"/>
      <c r="F493" s="76"/>
      <c r="G493" s="75"/>
      <c r="H493" s="75"/>
      <c r="I493" s="74"/>
      <c r="J493" s="75"/>
      <c r="K493" s="75"/>
      <c r="L493" s="75"/>
    </row>
    <row r="494" spans="2:12">
      <c r="B494" s="74"/>
      <c r="C494" s="75"/>
      <c r="D494" s="74"/>
      <c r="E494" s="76"/>
      <c r="F494" s="76"/>
      <c r="G494" s="75"/>
      <c r="H494" s="75"/>
      <c r="I494" s="74"/>
      <c r="J494" s="75"/>
      <c r="K494" s="75"/>
      <c r="L494" s="75"/>
    </row>
    <row r="495" spans="2:12">
      <c r="B495" s="74"/>
      <c r="C495" s="75"/>
      <c r="D495" s="74"/>
      <c r="E495" s="76"/>
      <c r="F495" s="76"/>
      <c r="G495" s="75"/>
      <c r="H495" s="75"/>
      <c r="I495" s="74"/>
      <c r="J495" s="75"/>
      <c r="K495" s="75"/>
      <c r="L495" s="75"/>
    </row>
    <row r="496" spans="2:12">
      <c r="B496" s="74"/>
      <c r="C496" s="75"/>
      <c r="D496" s="74"/>
      <c r="E496" s="76"/>
      <c r="F496" s="76"/>
      <c r="G496" s="75"/>
      <c r="H496" s="75"/>
      <c r="I496" s="74"/>
      <c r="J496" s="75"/>
      <c r="K496" s="75"/>
      <c r="L496" s="75"/>
    </row>
    <row r="497" spans="2:12">
      <c r="B497" s="74"/>
      <c r="C497" s="75"/>
      <c r="D497" s="74"/>
      <c r="E497" s="76"/>
      <c r="F497" s="76"/>
      <c r="G497" s="75"/>
      <c r="H497" s="75"/>
      <c r="I497" s="74"/>
      <c r="J497" s="75"/>
      <c r="K497" s="75"/>
      <c r="L497" s="75"/>
    </row>
    <row r="498" spans="2:12">
      <c r="B498" s="74"/>
      <c r="C498" s="75"/>
      <c r="D498" s="74"/>
      <c r="E498" s="76"/>
      <c r="F498" s="76"/>
      <c r="G498" s="75"/>
      <c r="H498" s="75"/>
      <c r="I498" s="74"/>
      <c r="J498" s="75"/>
      <c r="K498" s="75"/>
      <c r="L498" s="75"/>
    </row>
    <row r="499" spans="2:12">
      <c r="B499" s="74"/>
      <c r="C499" s="75"/>
      <c r="D499" s="74"/>
      <c r="E499" s="76"/>
      <c r="F499" s="76"/>
      <c r="G499" s="75"/>
      <c r="H499" s="75"/>
      <c r="I499" s="74"/>
      <c r="J499" s="75"/>
      <c r="K499" s="75"/>
      <c r="L499" s="75"/>
    </row>
    <row r="500" spans="2:12">
      <c r="B500" s="74"/>
      <c r="C500" s="75"/>
      <c r="D500" s="74"/>
      <c r="E500" s="76"/>
      <c r="F500" s="76"/>
      <c r="G500" s="75"/>
      <c r="H500" s="75"/>
      <c r="I500" s="74"/>
      <c r="J500" s="75"/>
      <c r="K500" s="75"/>
      <c r="L500" s="75"/>
    </row>
    <row r="501" spans="2:12">
      <c r="B501" s="74"/>
      <c r="C501" s="75"/>
      <c r="D501" s="74"/>
      <c r="E501" s="76"/>
      <c r="F501" s="76"/>
      <c r="G501" s="75"/>
      <c r="H501" s="75"/>
      <c r="I501" s="74"/>
      <c r="J501" s="75"/>
      <c r="K501" s="75"/>
      <c r="L501" s="75"/>
    </row>
    <row r="502" spans="2:12">
      <c r="B502" s="74"/>
      <c r="C502" s="75"/>
      <c r="D502" s="74"/>
      <c r="E502" s="76"/>
      <c r="F502" s="76"/>
      <c r="G502" s="75"/>
      <c r="H502" s="75"/>
      <c r="I502" s="74"/>
      <c r="J502" s="75"/>
      <c r="K502" s="75"/>
      <c r="L502" s="75"/>
    </row>
    <row r="503" spans="2:12">
      <c r="B503" s="74"/>
      <c r="C503" s="75"/>
      <c r="D503" s="74"/>
      <c r="E503" s="76"/>
      <c r="F503" s="76"/>
      <c r="G503" s="75"/>
      <c r="H503" s="75"/>
      <c r="I503" s="74"/>
      <c r="J503" s="75"/>
      <c r="K503" s="75"/>
      <c r="L503" s="75"/>
    </row>
    <row r="504" spans="2:12">
      <c r="B504" s="74"/>
      <c r="C504" s="75"/>
      <c r="D504" s="74"/>
      <c r="E504" s="76"/>
      <c r="F504" s="76"/>
      <c r="G504" s="75"/>
      <c r="H504" s="75"/>
      <c r="I504" s="74"/>
      <c r="J504" s="75"/>
      <c r="K504" s="75"/>
      <c r="L504" s="75"/>
    </row>
    <row r="505" spans="2:12">
      <c r="B505" s="74"/>
      <c r="C505" s="75"/>
      <c r="D505" s="74"/>
      <c r="E505" s="76"/>
      <c r="F505" s="76"/>
      <c r="G505" s="75"/>
      <c r="H505" s="75"/>
      <c r="I505" s="74"/>
      <c r="J505" s="75"/>
      <c r="K505" s="75"/>
      <c r="L505" s="75"/>
    </row>
    <row r="506" spans="2:12">
      <c r="B506" s="74"/>
      <c r="C506" s="75"/>
      <c r="D506" s="74"/>
      <c r="E506" s="76"/>
      <c r="F506" s="76"/>
      <c r="G506" s="75"/>
      <c r="H506" s="75"/>
      <c r="I506" s="74"/>
      <c r="J506" s="75"/>
      <c r="K506" s="75"/>
      <c r="L506" s="75"/>
    </row>
    <row r="507" spans="2:12">
      <c r="B507" s="74"/>
      <c r="C507" s="75"/>
      <c r="D507" s="74"/>
      <c r="E507" s="76"/>
      <c r="F507" s="76"/>
      <c r="G507" s="75"/>
      <c r="H507" s="75"/>
      <c r="I507" s="74"/>
      <c r="J507" s="75"/>
      <c r="K507" s="75"/>
      <c r="L507" s="75"/>
    </row>
    <row r="508" spans="2:12">
      <c r="B508" s="74"/>
      <c r="C508" s="75"/>
      <c r="D508" s="74"/>
      <c r="E508" s="76"/>
      <c r="F508" s="76"/>
      <c r="G508" s="75"/>
      <c r="H508" s="75"/>
      <c r="I508" s="74"/>
      <c r="J508" s="75"/>
      <c r="K508" s="75"/>
      <c r="L508" s="75"/>
    </row>
    <row r="509" spans="2:12">
      <c r="B509" s="74"/>
      <c r="C509" s="75"/>
      <c r="D509" s="74"/>
      <c r="E509" s="76"/>
      <c r="F509" s="76"/>
      <c r="G509" s="75"/>
      <c r="H509" s="75"/>
      <c r="I509" s="74"/>
      <c r="J509" s="75"/>
      <c r="K509" s="75"/>
      <c r="L509" s="75"/>
    </row>
    <row r="510" spans="2:12">
      <c r="B510" s="74"/>
      <c r="C510" s="75"/>
      <c r="D510" s="74"/>
      <c r="E510" s="76"/>
      <c r="F510" s="76"/>
      <c r="G510" s="75"/>
      <c r="H510" s="75"/>
      <c r="I510" s="74"/>
      <c r="J510" s="75"/>
      <c r="K510" s="75"/>
      <c r="L510" s="75"/>
    </row>
    <row r="511" spans="2:12">
      <c r="B511" s="74"/>
      <c r="C511" s="75"/>
      <c r="D511" s="74"/>
      <c r="E511" s="76"/>
      <c r="F511" s="76"/>
      <c r="G511" s="75"/>
      <c r="H511" s="75"/>
      <c r="I511" s="74"/>
      <c r="J511" s="75"/>
      <c r="K511" s="75"/>
      <c r="L511" s="75"/>
    </row>
    <row r="512" spans="2:12">
      <c r="B512" s="74"/>
      <c r="C512" s="75"/>
      <c r="D512" s="74"/>
      <c r="E512" s="76"/>
      <c r="F512" s="76"/>
      <c r="G512" s="75"/>
      <c r="H512" s="75"/>
      <c r="I512" s="74"/>
      <c r="J512" s="75"/>
      <c r="K512" s="75"/>
      <c r="L512" s="75"/>
    </row>
    <row r="513" spans="2:12">
      <c r="B513" s="74"/>
      <c r="C513" s="75"/>
      <c r="D513" s="74"/>
      <c r="E513" s="76"/>
      <c r="F513" s="76"/>
      <c r="G513" s="75"/>
      <c r="H513" s="75"/>
      <c r="I513" s="74"/>
      <c r="J513" s="75"/>
      <c r="K513" s="75"/>
      <c r="L513" s="75"/>
    </row>
    <row r="514" spans="2:12">
      <c r="B514" s="74"/>
      <c r="C514" s="75"/>
      <c r="D514" s="74"/>
      <c r="E514" s="76"/>
      <c r="F514" s="76"/>
      <c r="G514" s="75"/>
      <c r="H514" s="75"/>
      <c r="I514" s="74"/>
      <c r="J514" s="75"/>
      <c r="K514" s="75"/>
      <c r="L514" s="75"/>
    </row>
    <row r="515" spans="2:12">
      <c r="B515" s="74"/>
      <c r="C515" s="75"/>
      <c r="D515" s="74"/>
      <c r="E515" s="76"/>
      <c r="F515" s="76"/>
      <c r="G515" s="75"/>
      <c r="H515" s="75"/>
      <c r="I515" s="74"/>
      <c r="J515" s="75"/>
      <c r="K515" s="75"/>
      <c r="L515" s="75"/>
    </row>
    <row r="516" spans="2:12">
      <c r="B516" s="74"/>
      <c r="C516" s="75"/>
      <c r="D516" s="74"/>
      <c r="E516" s="76"/>
      <c r="F516" s="76"/>
      <c r="G516" s="75"/>
      <c r="H516" s="75"/>
      <c r="I516" s="74"/>
      <c r="J516" s="75"/>
      <c r="K516" s="75"/>
      <c r="L516" s="75"/>
    </row>
    <row r="517" spans="2:12">
      <c r="B517" s="74"/>
      <c r="C517" s="75"/>
      <c r="D517" s="74"/>
      <c r="E517" s="76"/>
      <c r="F517" s="76"/>
      <c r="G517" s="75"/>
      <c r="H517" s="75"/>
      <c r="I517" s="74"/>
      <c r="J517" s="75"/>
      <c r="K517" s="75"/>
      <c r="L517" s="75"/>
    </row>
    <row r="518" spans="2:12">
      <c r="B518" s="74"/>
      <c r="C518" s="75"/>
      <c r="D518" s="74"/>
      <c r="E518" s="76"/>
      <c r="F518" s="76"/>
      <c r="G518" s="75"/>
      <c r="H518" s="75"/>
      <c r="I518" s="74"/>
      <c r="J518" s="75"/>
      <c r="K518" s="75"/>
      <c r="L518" s="75"/>
    </row>
    <row r="519" spans="2:12">
      <c r="B519" s="74"/>
      <c r="C519" s="75"/>
      <c r="D519" s="74"/>
      <c r="E519" s="76"/>
      <c r="F519" s="76"/>
      <c r="G519" s="75"/>
      <c r="H519" s="75"/>
      <c r="I519" s="74"/>
      <c r="J519" s="75"/>
      <c r="K519" s="75"/>
      <c r="L519" s="75"/>
    </row>
    <row r="520" spans="2:12">
      <c r="B520" s="74"/>
      <c r="C520" s="75"/>
      <c r="D520" s="74"/>
      <c r="E520" s="76"/>
      <c r="F520" s="76"/>
      <c r="G520" s="75"/>
      <c r="H520" s="75"/>
      <c r="I520" s="74"/>
      <c r="J520" s="75"/>
      <c r="K520" s="75"/>
      <c r="L520" s="75"/>
    </row>
    <row r="521" spans="2:12">
      <c r="B521" s="74"/>
      <c r="C521" s="75"/>
      <c r="D521" s="74"/>
      <c r="E521" s="76"/>
      <c r="F521" s="76"/>
      <c r="G521" s="75"/>
      <c r="H521" s="75"/>
      <c r="I521" s="74"/>
      <c r="J521" s="75"/>
      <c r="K521" s="75"/>
      <c r="L521" s="75"/>
    </row>
    <row r="522" spans="2:12">
      <c r="B522" s="74"/>
      <c r="C522" s="75"/>
      <c r="D522" s="74"/>
      <c r="E522" s="76"/>
      <c r="F522" s="76"/>
      <c r="G522" s="75"/>
      <c r="H522" s="75"/>
      <c r="I522" s="74"/>
      <c r="J522" s="75"/>
      <c r="K522" s="75"/>
      <c r="L522" s="75"/>
    </row>
    <row r="523" spans="2:12">
      <c r="B523" s="74"/>
      <c r="C523" s="75"/>
      <c r="D523" s="74"/>
      <c r="E523" s="76"/>
      <c r="F523" s="76"/>
      <c r="G523" s="75"/>
      <c r="H523" s="75"/>
      <c r="I523" s="74"/>
      <c r="J523" s="75"/>
      <c r="K523" s="75"/>
      <c r="L523" s="75"/>
    </row>
    <row r="524" spans="2:12">
      <c r="B524" s="74"/>
      <c r="C524" s="75"/>
      <c r="D524" s="74"/>
      <c r="E524" s="76"/>
      <c r="F524" s="76"/>
      <c r="G524" s="75"/>
      <c r="H524" s="75"/>
      <c r="I524" s="74"/>
      <c r="J524" s="75"/>
      <c r="K524" s="75"/>
      <c r="L524" s="75"/>
    </row>
    <row r="525" spans="2:12">
      <c r="B525" s="74"/>
      <c r="C525" s="75"/>
      <c r="D525" s="74"/>
      <c r="E525" s="76"/>
      <c r="F525" s="76"/>
      <c r="G525" s="75"/>
      <c r="H525" s="75"/>
      <c r="I525" s="74"/>
      <c r="J525" s="75"/>
      <c r="K525" s="75"/>
      <c r="L525" s="75"/>
    </row>
    <row r="526" spans="2:12">
      <c r="B526" s="74"/>
      <c r="C526" s="75"/>
      <c r="D526" s="74"/>
      <c r="E526" s="76"/>
      <c r="F526" s="76"/>
      <c r="G526" s="75"/>
      <c r="H526" s="75"/>
      <c r="I526" s="74"/>
      <c r="J526" s="75"/>
      <c r="K526" s="75"/>
      <c r="L526" s="75"/>
    </row>
    <row r="527" spans="2:12">
      <c r="B527" s="74"/>
      <c r="C527" s="75"/>
      <c r="D527" s="74"/>
      <c r="E527" s="76"/>
      <c r="F527" s="76"/>
      <c r="G527" s="75"/>
      <c r="H527" s="75"/>
      <c r="I527" s="74"/>
      <c r="J527" s="75"/>
      <c r="K527" s="75"/>
      <c r="L527" s="75"/>
    </row>
    <row r="528" spans="2:12">
      <c r="B528" s="74"/>
      <c r="C528" s="75"/>
      <c r="D528" s="74"/>
      <c r="E528" s="76"/>
      <c r="F528" s="76"/>
      <c r="G528" s="75"/>
      <c r="H528" s="75"/>
      <c r="I528" s="74"/>
      <c r="J528" s="75"/>
      <c r="K528" s="75"/>
      <c r="L528" s="75"/>
    </row>
    <row r="529" spans="2:12">
      <c r="B529" s="74"/>
      <c r="C529" s="75"/>
      <c r="D529" s="74"/>
      <c r="E529" s="76"/>
      <c r="F529" s="76"/>
      <c r="G529" s="75"/>
      <c r="H529" s="75"/>
      <c r="I529" s="74"/>
      <c r="J529" s="75"/>
      <c r="K529" s="75"/>
      <c r="L529" s="75"/>
    </row>
    <row r="530" spans="2:12">
      <c r="B530" s="74"/>
      <c r="C530" s="75"/>
      <c r="D530" s="74"/>
      <c r="E530" s="76"/>
      <c r="F530" s="76"/>
      <c r="G530" s="75"/>
      <c r="H530" s="75"/>
      <c r="I530" s="74"/>
      <c r="J530" s="75"/>
      <c r="K530" s="75"/>
      <c r="L530" s="75"/>
    </row>
    <row r="531" spans="2:12">
      <c r="B531" s="74"/>
      <c r="C531" s="75"/>
      <c r="D531" s="74"/>
      <c r="E531" s="76"/>
      <c r="F531" s="76"/>
      <c r="G531" s="75"/>
      <c r="H531" s="75"/>
      <c r="I531" s="74"/>
      <c r="J531" s="75"/>
      <c r="K531" s="75"/>
      <c r="L531" s="75"/>
    </row>
    <row r="532" spans="2:12">
      <c r="B532" s="74"/>
      <c r="C532" s="75"/>
      <c r="D532" s="74"/>
      <c r="E532" s="76"/>
      <c r="F532" s="76"/>
      <c r="G532" s="75"/>
      <c r="H532" s="75"/>
      <c r="I532" s="74"/>
      <c r="J532" s="75"/>
      <c r="K532" s="75"/>
      <c r="L532" s="75"/>
    </row>
    <row r="533" spans="2:12">
      <c r="B533" s="74"/>
      <c r="C533" s="75"/>
      <c r="D533" s="74"/>
      <c r="E533" s="76"/>
      <c r="F533" s="76"/>
      <c r="G533" s="75"/>
      <c r="H533" s="75"/>
      <c r="I533" s="74"/>
      <c r="J533" s="75"/>
      <c r="K533" s="75"/>
      <c r="L533" s="75"/>
    </row>
    <row r="534" spans="2:12">
      <c r="B534" s="74"/>
      <c r="C534" s="75"/>
      <c r="D534" s="74"/>
      <c r="E534" s="76"/>
      <c r="F534" s="76"/>
      <c r="G534" s="75"/>
      <c r="H534" s="75"/>
      <c r="I534" s="74"/>
      <c r="J534" s="75"/>
      <c r="K534" s="75"/>
      <c r="L534" s="75"/>
    </row>
    <row r="535" spans="2:12">
      <c r="B535" s="74"/>
      <c r="C535" s="75"/>
      <c r="D535" s="74"/>
      <c r="E535" s="76"/>
      <c r="F535" s="76"/>
      <c r="G535" s="75"/>
      <c r="H535" s="75"/>
      <c r="I535" s="74"/>
      <c r="J535" s="75"/>
      <c r="K535" s="75"/>
      <c r="L535" s="75"/>
    </row>
    <row r="536" spans="2:12">
      <c r="B536" s="74"/>
      <c r="C536" s="75"/>
      <c r="D536" s="74"/>
      <c r="E536" s="76"/>
      <c r="F536" s="76"/>
      <c r="G536" s="75"/>
      <c r="H536" s="75"/>
      <c r="I536" s="74"/>
      <c r="J536" s="75"/>
      <c r="K536" s="75"/>
      <c r="L536" s="75"/>
    </row>
    <row r="537" spans="2:12">
      <c r="B537" s="74"/>
      <c r="C537" s="75"/>
      <c r="D537" s="74"/>
      <c r="E537" s="76"/>
      <c r="F537" s="76"/>
      <c r="G537" s="75"/>
      <c r="H537" s="75"/>
      <c r="I537" s="74"/>
      <c r="J537" s="75"/>
      <c r="K537" s="75"/>
      <c r="L537" s="75"/>
    </row>
    <row r="538" spans="2:12">
      <c r="B538" s="74"/>
      <c r="C538" s="75"/>
      <c r="D538" s="74"/>
      <c r="E538" s="76"/>
      <c r="F538" s="76"/>
      <c r="G538" s="75"/>
      <c r="H538" s="75"/>
      <c r="I538" s="74"/>
      <c r="J538" s="75"/>
      <c r="K538" s="75"/>
      <c r="L538" s="75"/>
    </row>
    <row r="539" spans="2:12">
      <c r="B539" s="74"/>
      <c r="C539" s="75"/>
      <c r="D539" s="74"/>
      <c r="E539" s="76"/>
      <c r="F539" s="76"/>
      <c r="G539" s="75"/>
      <c r="H539" s="75"/>
      <c r="I539" s="74"/>
      <c r="J539" s="75"/>
      <c r="K539" s="75"/>
      <c r="L539" s="75"/>
    </row>
    <row r="540" spans="2:12">
      <c r="B540" s="74"/>
      <c r="C540" s="75"/>
      <c r="D540" s="74"/>
      <c r="E540" s="76"/>
      <c r="F540" s="76"/>
      <c r="G540" s="75"/>
      <c r="H540" s="75"/>
      <c r="I540" s="74"/>
      <c r="J540" s="75"/>
      <c r="K540" s="75"/>
      <c r="L540" s="75"/>
    </row>
    <row r="541" spans="2:12">
      <c r="B541" s="74"/>
      <c r="C541" s="75"/>
      <c r="D541" s="74"/>
      <c r="E541" s="76"/>
      <c r="F541" s="76"/>
      <c r="G541" s="75"/>
      <c r="H541" s="75"/>
      <c r="I541" s="74"/>
      <c r="J541" s="75"/>
      <c r="K541" s="75"/>
      <c r="L541" s="75"/>
    </row>
    <row r="542" spans="2:12">
      <c r="B542" s="74"/>
      <c r="C542" s="75"/>
      <c r="D542" s="74"/>
      <c r="E542" s="76"/>
      <c r="F542" s="76"/>
      <c r="G542" s="75"/>
      <c r="H542" s="75"/>
      <c r="I542" s="74"/>
      <c r="J542" s="75"/>
      <c r="K542" s="75"/>
      <c r="L542" s="75"/>
    </row>
    <row r="543" spans="2:12">
      <c r="B543" s="74"/>
      <c r="C543" s="75"/>
      <c r="D543" s="74"/>
      <c r="E543" s="76"/>
      <c r="F543" s="76"/>
      <c r="G543" s="75"/>
      <c r="H543" s="75"/>
      <c r="I543" s="74"/>
      <c r="J543" s="75"/>
      <c r="K543" s="75"/>
      <c r="L543" s="75"/>
    </row>
    <row r="544" spans="2:12">
      <c r="B544" s="74"/>
      <c r="C544" s="75"/>
      <c r="D544" s="74"/>
      <c r="E544" s="76"/>
      <c r="F544" s="76"/>
      <c r="G544" s="75"/>
      <c r="H544" s="75"/>
      <c r="I544" s="74"/>
      <c r="J544" s="75"/>
      <c r="K544" s="75"/>
      <c r="L544" s="75"/>
    </row>
    <row r="545" spans="2:12">
      <c r="B545" s="74"/>
      <c r="C545" s="75"/>
      <c r="D545" s="74"/>
      <c r="E545" s="76"/>
      <c r="F545" s="76"/>
      <c r="G545" s="75"/>
      <c r="H545" s="75"/>
      <c r="I545" s="74"/>
      <c r="J545" s="75"/>
      <c r="K545" s="75"/>
      <c r="L545" s="75"/>
    </row>
    <row r="546" spans="2:12">
      <c r="B546" s="74"/>
      <c r="C546" s="75"/>
      <c r="D546" s="74"/>
      <c r="E546" s="76"/>
      <c r="F546" s="76"/>
      <c r="G546" s="75"/>
      <c r="H546" s="75"/>
      <c r="I546" s="74"/>
      <c r="J546" s="75"/>
      <c r="K546" s="75"/>
      <c r="L546" s="75"/>
    </row>
    <row r="547" spans="2:12">
      <c r="B547" s="74"/>
      <c r="C547" s="75"/>
      <c r="D547" s="74"/>
      <c r="E547" s="76"/>
      <c r="F547" s="76"/>
      <c r="G547" s="75"/>
      <c r="H547" s="75"/>
      <c r="I547" s="74"/>
      <c r="J547" s="75"/>
      <c r="K547" s="75"/>
      <c r="L547" s="75"/>
    </row>
    <row r="548" spans="2:12">
      <c r="B548" s="74"/>
      <c r="C548" s="75"/>
      <c r="D548" s="74"/>
      <c r="E548" s="76"/>
      <c r="F548" s="76"/>
      <c r="G548" s="75"/>
      <c r="H548" s="75"/>
      <c r="I548" s="74"/>
      <c r="J548" s="75"/>
      <c r="K548" s="75"/>
      <c r="L548" s="75"/>
    </row>
    <row r="549" spans="2:12">
      <c r="B549" s="74"/>
      <c r="C549" s="75"/>
      <c r="D549" s="74"/>
      <c r="E549" s="76"/>
      <c r="F549" s="76"/>
      <c r="G549" s="75"/>
      <c r="H549" s="75"/>
      <c r="I549" s="74"/>
      <c r="J549" s="75"/>
      <c r="K549" s="75"/>
      <c r="L549" s="75"/>
    </row>
    <row r="550" spans="2:12">
      <c r="B550" s="74"/>
      <c r="C550" s="75"/>
      <c r="D550" s="74"/>
      <c r="E550" s="76"/>
      <c r="F550" s="76"/>
      <c r="G550" s="75"/>
      <c r="H550" s="75"/>
      <c r="I550" s="74"/>
      <c r="J550" s="75"/>
      <c r="K550" s="75"/>
      <c r="L550" s="75"/>
    </row>
    <row r="551" spans="2:12">
      <c r="B551" s="74"/>
      <c r="C551" s="75"/>
      <c r="D551" s="74"/>
      <c r="E551" s="76"/>
      <c r="F551" s="76"/>
      <c r="G551" s="75"/>
      <c r="H551" s="75"/>
      <c r="I551" s="74"/>
      <c r="J551" s="75"/>
      <c r="K551" s="75"/>
      <c r="L551" s="75"/>
    </row>
    <row r="552" spans="2:12">
      <c r="B552" s="74"/>
      <c r="C552" s="75"/>
      <c r="D552" s="74"/>
      <c r="E552" s="76"/>
      <c r="F552" s="76"/>
      <c r="G552" s="75"/>
      <c r="H552" s="75"/>
      <c r="I552" s="74"/>
      <c r="J552" s="75"/>
      <c r="K552" s="75"/>
      <c r="L552" s="75"/>
    </row>
    <row r="553" spans="2:12">
      <c r="B553" s="74"/>
      <c r="C553" s="75"/>
      <c r="D553" s="74"/>
      <c r="E553" s="76"/>
      <c r="F553" s="76"/>
      <c r="G553" s="75"/>
      <c r="H553" s="75"/>
      <c r="I553" s="74"/>
      <c r="J553" s="75"/>
      <c r="K553" s="75"/>
      <c r="L553" s="75"/>
    </row>
    <row r="554" spans="2:12">
      <c r="B554" s="74"/>
      <c r="C554" s="75"/>
      <c r="D554" s="74"/>
      <c r="E554" s="76"/>
      <c r="F554" s="76"/>
      <c r="G554" s="75"/>
      <c r="H554" s="75"/>
      <c r="I554" s="74"/>
      <c r="J554" s="75"/>
      <c r="K554" s="75"/>
      <c r="L554" s="75"/>
    </row>
    <row r="555" spans="2:12">
      <c r="B555" s="74"/>
      <c r="C555" s="75"/>
      <c r="D555" s="74"/>
      <c r="E555" s="76"/>
      <c r="F555" s="76"/>
      <c r="G555" s="75"/>
      <c r="H555" s="75"/>
      <c r="I555" s="74"/>
      <c r="J555" s="75"/>
      <c r="K555" s="75"/>
      <c r="L555" s="75"/>
    </row>
    <row r="556" spans="2:12">
      <c r="B556" s="74"/>
      <c r="C556" s="75"/>
      <c r="D556" s="74"/>
      <c r="E556" s="76"/>
      <c r="F556" s="76"/>
      <c r="G556" s="75"/>
      <c r="H556" s="75"/>
      <c r="I556" s="74"/>
      <c r="J556" s="75"/>
      <c r="K556" s="75"/>
      <c r="L556" s="75"/>
    </row>
    <row r="557" spans="2:12">
      <c r="B557" s="74"/>
      <c r="C557" s="75"/>
      <c r="D557" s="74"/>
      <c r="E557" s="76"/>
      <c r="F557" s="76"/>
      <c r="G557" s="75"/>
      <c r="H557" s="75"/>
      <c r="I557" s="74"/>
      <c r="J557" s="75"/>
      <c r="K557" s="75"/>
      <c r="L557" s="75"/>
    </row>
    <row r="558" spans="2:12">
      <c r="B558" s="74"/>
      <c r="C558" s="75"/>
      <c r="D558" s="74"/>
      <c r="E558" s="76"/>
      <c r="F558" s="76"/>
      <c r="G558" s="75"/>
      <c r="H558" s="75"/>
      <c r="I558" s="74"/>
      <c r="J558" s="75"/>
      <c r="K558" s="75"/>
      <c r="L558" s="75"/>
    </row>
    <row r="559" spans="2:12">
      <c r="B559" s="74"/>
      <c r="C559" s="75"/>
      <c r="D559" s="74"/>
      <c r="E559" s="76"/>
      <c r="F559" s="76"/>
      <c r="G559" s="75"/>
      <c r="H559" s="75"/>
      <c r="I559" s="74"/>
      <c r="J559" s="75"/>
      <c r="K559" s="75"/>
      <c r="L559" s="75"/>
    </row>
    <row r="560" spans="2:12">
      <c r="B560" s="74"/>
      <c r="C560" s="75"/>
      <c r="D560" s="74"/>
      <c r="E560" s="76"/>
      <c r="F560" s="76"/>
      <c r="G560" s="75"/>
      <c r="H560" s="75"/>
      <c r="I560" s="74"/>
      <c r="J560" s="75"/>
      <c r="K560" s="75"/>
      <c r="L560" s="75"/>
    </row>
    <row r="561" spans="2:12">
      <c r="B561" s="74"/>
      <c r="C561" s="75"/>
      <c r="D561" s="74"/>
      <c r="E561" s="76"/>
      <c r="F561" s="76"/>
      <c r="G561" s="75"/>
      <c r="H561" s="75"/>
      <c r="I561" s="74"/>
      <c r="J561" s="75"/>
      <c r="K561" s="75"/>
      <c r="L561" s="75"/>
    </row>
    <row r="562" spans="2:12">
      <c r="B562" s="74"/>
      <c r="C562" s="75"/>
      <c r="D562" s="74"/>
      <c r="E562" s="76"/>
      <c r="F562" s="76"/>
      <c r="G562" s="75"/>
      <c r="H562" s="75"/>
      <c r="I562" s="74"/>
      <c r="J562" s="75"/>
      <c r="K562" s="75"/>
      <c r="L562" s="75"/>
    </row>
    <row r="563" spans="2:12">
      <c r="B563" s="74"/>
      <c r="C563" s="75"/>
      <c r="D563" s="74"/>
      <c r="E563" s="76"/>
      <c r="F563" s="76"/>
      <c r="G563" s="75"/>
      <c r="H563" s="75"/>
      <c r="I563" s="74"/>
      <c r="J563" s="75"/>
      <c r="K563" s="75"/>
      <c r="L563" s="75"/>
    </row>
    <row r="564" spans="2:12">
      <c r="B564" s="74"/>
      <c r="C564" s="75"/>
      <c r="D564" s="74"/>
      <c r="E564" s="76"/>
      <c r="F564" s="76"/>
      <c r="G564" s="75"/>
      <c r="H564" s="75"/>
      <c r="I564" s="74"/>
      <c r="J564" s="75"/>
      <c r="K564" s="75"/>
      <c r="L564" s="75"/>
    </row>
    <row r="565" spans="2:12">
      <c r="B565" s="74"/>
      <c r="C565" s="75"/>
      <c r="D565" s="74"/>
      <c r="E565" s="76"/>
      <c r="F565" s="76"/>
      <c r="G565" s="75"/>
      <c r="H565" s="75"/>
      <c r="I565" s="74"/>
      <c r="J565" s="75"/>
      <c r="K565" s="75"/>
      <c r="L565" s="75"/>
    </row>
    <row r="566" spans="2:12">
      <c r="B566" s="74"/>
      <c r="C566" s="75"/>
      <c r="D566" s="74"/>
      <c r="E566" s="76"/>
      <c r="F566" s="76"/>
      <c r="G566" s="75"/>
      <c r="H566" s="75"/>
      <c r="I566" s="74"/>
      <c r="J566" s="75"/>
      <c r="K566" s="75"/>
      <c r="L566" s="75"/>
    </row>
    <row r="567" spans="2:12">
      <c r="B567" s="74"/>
      <c r="C567" s="75"/>
      <c r="D567" s="74"/>
      <c r="E567" s="76"/>
      <c r="F567" s="76"/>
      <c r="G567" s="75"/>
      <c r="H567" s="75"/>
      <c r="I567" s="74"/>
      <c r="J567" s="75"/>
      <c r="K567" s="75"/>
      <c r="L567" s="75"/>
    </row>
    <row r="568" spans="2:12">
      <c r="B568" s="74"/>
      <c r="C568" s="75"/>
      <c r="D568" s="74"/>
      <c r="E568" s="76"/>
      <c r="F568" s="76"/>
      <c r="G568" s="75"/>
      <c r="H568" s="75"/>
      <c r="I568" s="74"/>
      <c r="J568" s="75"/>
      <c r="K568" s="75"/>
      <c r="L568" s="75"/>
    </row>
    <row r="569" spans="2:12">
      <c r="B569" s="74"/>
      <c r="C569" s="75"/>
      <c r="D569" s="74"/>
      <c r="E569" s="76"/>
      <c r="F569" s="76"/>
      <c r="G569" s="75"/>
      <c r="H569" s="75"/>
      <c r="I569" s="74"/>
      <c r="J569" s="75"/>
      <c r="K569" s="75"/>
      <c r="L569" s="75"/>
    </row>
    <row r="570" spans="2:12">
      <c r="B570" s="74"/>
      <c r="C570" s="75"/>
      <c r="D570" s="74"/>
      <c r="E570" s="76"/>
      <c r="F570" s="76"/>
      <c r="G570" s="75"/>
      <c r="H570" s="75"/>
      <c r="I570" s="74"/>
      <c r="J570" s="75"/>
      <c r="K570" s="75"/>
      <c r="L570" s="75"/>
    </row>
    <row r="571" spans="2:12">
      <c r="B571" s="74"/>
      <c r="C571" s="75"/>
      <c r="D571" s="74"/>
      <c r="E571" s="76"/>
      <c r="F571" s="76"/>
      <c r="G571" s="75"/>
      <c r="H571" s="75"/>
      <c r="I571" s="74"/>
      <c r="J571" s="75"/>
      <c r="K571" s="75"/>
      <c r="L571" s="75"/>
    </row>
    <row r="572" spans="2:12">
      <c r="B572" s="74"/>
      <c r="C572" s="75"/>
      <c r="D572" s="74"/>
      <c r="E572" s="76"/>
      <c r="F572" s="76"/>
      <c r="G572" s="75"/>
      <c r="H572" s="75"/>
      <c r="I572" s="74"/>
      <c r="J572" s="75"/>
      <c r="K572" s="75"/>
      <c r="L572" s="75"/>
    </row>
    <row r="573" spans="2:12">
      <c r="B573" s="74"/>
      <c r="C573" s="75"/>
      <c r="D573" s="74"/>
      <c r="E573" s="76"/>
      <c r="F573" s="76"/>
      <c r="G573" s="75"/>
      <c r="H573" s="75"/>
      <c r="I573" s="74"/>
      <c r="J573" s="75"/>
      <c r="K573" s="75"/>
      <c r="L573" s="75"/>
    </row>
    <row r="574" spans="2:12">
      <c r="B574" s="74"/>
      <c r="C574" s="75"/>
      <c r="D574" s="74"/>
      <c r="E574" s="76"/>
      <c r="F574" s="76"/>
      <c r="G574" s="75"/>
      <c r="H574" s="75"/>
      <c r="I574" s="74"/>
      <c r="J574" s="75"/>
      <c r="K574" s="75"/>
      <c r="L574" s="75"/>
    </row>
    <row r="575" spans="2:12">
      <c r="B575" s="74"/>
      <c r="C575" s="75"/>
      <c r="D575" s="74"/>
      <c r="E575" s="76"/>
      <c r="F575" s="76"/>
      <c r="G575" s="75"/>
      <c r="H575" s="75"/>
      <c r="I575" s="74"/>
      <c r="J575" s="75"/>
      <c r="K575" s="75"/>
      <c r="L575" s="75"/>
    </row>
    <row r="576" spans="2:12">
      <c r="B576" s="74"/>
      <c r="C576" s="75"/>
      <c r="D576" s="74"/>
      <c r="E576" s="76"/>
      <c r="F576" s="76"/>
      <c r="G576" s="75"/>
      <c r="H576" s="75"/>
      <c r="I576" s="74"/>
      <c r="J576" s="75"/>
      <c r="K576" s="75"/>
      <c r="L576" s="75"/>
    </row>
    <row r="577" spans="2:12">
      <c r="B577" s="74"/>
      <c r="C577" s="75"/>
      <c r="D577" s="74"/>
      <c r="E577" s="76"/>
      <c r="F577" s="76"/>
      <c r="G577" s="75"/>
      <c r="H577" s="75"/>
      <c r="I577" s="74"/>
      <c r="J577" s="75"/>
      <c r="K577" s="75"/>
      <c r="L577" s="75"/>
    </row>
    <row r="578" spans="2:12">
      <c r="B578" s="74"/>
      <c r="C578" s="75"/>
      <c r="D578" s="74"/>
      <c r="E578" s="76"/>
      <c r="F578" s="76"/>
      <c r="G578" s="75"/>
      <c r="H578" s="75"/>
      <c r="I578" s="74"/>
      <c r="J578" s="75"/>
      <c r="K578" s="75"/>
      <c r="L578" s="75"/>
    </row>
    <row r="579" spans="2:12">
      <c r="B579" s="74"/>
      <c r="C579" s="75"/>
      <c r="D579" s="74"/>
      <c r="E579" s="76"/>
      <c r="F579" s="76"/>
      <c r="G579" s="75"/>
      <c r="H579" s="75"/>
      <c r="I579" s="74"/>
      <c r="J579" s="75"/>
      <c r="K579" s="75"/>
      <c r="L579" s="75"/>
    </row>
    <row r="580" spans="2:12">
      <c r="B580" s="74"/>
      <c r="C580" s="75"/>
      <c r="D580" s="74"/>
      <c r="E580" s="76"/>
      <c r="F580" s="76"/>
      <c r="G580" s="75"/>
      <c r="H580" s="75"/>
      <c r="I580" s="74"/>
      <c r="J580" s="75"/>
      <c r="K580" s="75"/>
      <c r="L580" s="75"/>
    </row>
    <row r="581" spans="2:12">
      <c r="B581" s="74"/>
      <c r="C581" s="75"/>
      <c r="D581" s="74"/>
      <c r="E581" s="76"/>
      <c r="F581" s="76"/>
      <c r="G581" s="75"/>
      <c r="H581" s="75"/>
      <c r="I581" s="74"/>
      <c r="J581" s="75"/>
      <c r="K581" s="75"/>
      <c r="L581" s="75"/>
    </row>
    <row r="582" spans="2:12">
      <c r="B582" s="74"/>
      <c r="C582" s="75"/>
      <c r="D582" s="74"/>
      <c r="E582" s="76"/>
      <c r="F582" s="76"/>
      <c r="G582" s="75"/>
      <c r="H582" s="75"/>
      <c r="I582" s="74"/>
      <c r="J582" s="75"/>
      <c r="K582" s="75"/>
      <c r="L582" s="75"/>
    </row>
    <row r="583" spans="2:12">
      <c r="B583" s="74"/>
      <c r="C583" s="75"/>
      <c r="D583" s="74"/>
      <c r="E583" s="76"/>
      <c r="F583" s="76"/>
      <c r="G583" s="75"/>
      <c r="H583" s="75"/>
      <c r="I583" s="74"/>
      <c r="J583" s="75"/>
      <c r="K583" s="75"/>
      <c r="L583" s="75"/>
    </row>
    <row r="584" spans="2:12">
      <c r="B584" s="74"/>
      <c r="C584" s="75"/>
      <c r="D584" s="74"/>
      <c r="E584" s="76"/>
      <c r="F584" s="76"/>
      <c r="G584" s="75"/>
      <c r="H584" s="75"/>
      <c r="I584" s="74"/>
      <c r="J584" s="75"/>
      <c r="K584" s="75"/>
      <c r="L584" s="75"/>
    </row>
    <row r="585" spans="2:12">
      <c r="B585" s="74"/>
      <c r="C585" s="75"/>
      <c r="D585" s="74"/>
      <c r="E585" s="76"/>
      <c r="F585" s="76"/>
      <c r="G585" s="75"/>
      <c r="H585" s="75"/>
      <c r="I585" s="74"/>
      <c r="J585" s="75"/>
      <c r="K585" s="75"/>
      <c r="L585" s="75"/>
    </row>
    <row r="586" spans="2:12">
      <c r="B586" s="74"/>
      <c r="C586" s="75"/>
      <c r="D586" s="74"/>
      <c r="E586" s="76"/>
      <c r="F586" s="76"/>
      <c r="G586" s="75"/>
      <c r="H586" s="75"/>
      <c r="I586" s="74"/>
      <c r="J586" s="75"/>
      <c r="K586" s="75"/>
      <c r="L586" s="75"/>
    </row>
    <row r="587" spans="2:12">
      <c r="B587" s="74"/>
      <c r="C587" s="75"/>
      <c r="D587" s="74"/>
      <c r="E587" s="76"/>
      <c r="F587" s="76"/>
      <c r="G587" s="75"/>
      <c r="H587" s="75"/>
      <c r="I587" s="74"/>
      <c r="J587" s="75"/>
      <c r="K587" s="75"/>
      <c r="L587" s="75"/>
    </row>
    <row r="588" spans="2:12">
      <c r="B588" s="74"/>
      <c r="C588" s="75"/>
      <c r="D588" s="74"/>
      <c r="E588" s="76"/>
      <c r="F588" s="76"/>
      <c r="G588" s="75"/>
      <c r="H588" s="75"/>
      <c r="I588" s="74"/>
      <c r="J588" s="75"/>
      <c r="K588" s="75"/>
      <c r="L588" s="75"/>
    </row>
    <row r="589" spans="2:12">
      <c r="B589" s="74"/>
      <c r="C589" s="75"/>
      <c r="D589" s="74"/>
      <c r="E589" s="76"/>
      <c r="F589" s="76"/>
      <c r="G589" s="75"/>
      <c r="H589" s="75"/>
      <c r="I589" s="74"/>
      <c r="J589" s="75"/>
      <c r="K589" s="75"/>
      <c r="L589" s="75"/>
    </row>
    <row r="590" spans="2:12">
      <c r="B590" s="74"/>
      <c r="C590" s="75"/>
      <c r="D590" s="74"/>
      <c r="E590" s="76"/>
      <c r="F590" s="76"/>
      <c r="G590" s="75"/>
      <c r="H590" s="75"/>
      <c r="I590" s="74"/>
      <c r="J590" s="75"/>
      <c r="K590" s="75"/>
      <c r="L590" s="75"/>
    </row>
    <row r="591" spans="2:12">
      <c r="B591" s="74"/>
      <c r="C591" s="75"/>
      <c r="D591" s="74"/>
      <c r="E591" s="76"/>
      <c r="F591" s="76"/>
      <c r="G591" s="75"/>
      <c r="H591" s="75"/>
      <c r="I591" s="74"/>
      <c r="J591" s="75"/>
      <c r="K591" s="75"/>
      <c r="L591" s="75"/>
    </row>
    <row r="592" spans="2:12">
      <c r="B592" s="74"/>
      <c r="C592" s="75"/>
      <c r="D592" s="74"/>
      <c r="E592" s="76"/>
      <c r="F592" s="76"/>
      <c r="G592" s="75"/>
      <c r="H592" s="75"/>
      <c r="I592" s="74"/>
      <c r="J592" s="75"/>
      <c r="K592" s="75"/>
      <c r="L592" s="75"/>
    </row>
    <row r="593" spans="2:12">
      <c r="B593" s="74"/>
      <c r="C593" s="75"/>
      <c r="D593" s="74"/>
      <c r="E593" s="76"/>
      <c r="F593" s="76"/>
      <c r="G593" s="75"/>
      <c r="H593" s="75"/>
      <c r="I593" s="74"/>
      <c r="J593" s="75"/>
      <c r="K593" s="75"/>
      <c r="L593" s="75"/>
    </row>
    <row r="594" spans="2:12">
      <c r="B594" s="74"/>
      <c r="C594" s="75"/>
      <c r="D594" s="74"/>
      <c r="E594" s="76"/>
      <c r="F594" s="76"/>
      <c r="G594" s="75"/>
      <c r="H594" s="75"/>
      <c r="I594" s="74"/>
      <c r="J594" s="75"/>
      <c r="K594" s="75"/>
      <c r="L594" s="75"/>
    </row>
    <row r="595" spans="2:12">
      <c r="B595" s="74"/>
      <c r="C595" s="75"/>
      <c r="D595" s="74"/>
      <c r="E595" s="76"/>
      <c r="F595" s="76"/>
      <c r="G595" s="75"/>
      <c r="H595" s="75"/>
      <c r="I595" s="74"/>
      <c r="J595" s="75"/>
      <c r="K595" s="75"/>
      <c r="L595" s="75"/>
    </row>
    <row r="596" spans="2:12">
      <c r="B596" s="74"/>
      <c r="C596" s="75"/>
      <c r="D596" s="74"/>
      <c r="E596" s="76"/>
      <c r="F596" s="76"/>
      <c r="G596" s="75"/>
      <c r="H596" s="75"/>
      <c r="I596" s="74"/>
      <c r="J596" s="75"/>
      <c r="K596" s="75"/>
      <c r="L596" s="75"/>
    </row>
    <row r="597" spans="2:12">
      <c r="B597" s="74"/>
      <c r="C597" s="75"/>
      <c r="D597" s="74"/>
      <c r="E597" s="76"/>
      <c r="F597" s="76"/>
      <c r="G597" s="75"/>
      <c r="H597" s="75"/>
      <c r="I597" s="74"/>
      <c r="J597" s="75"/>
      <c r="K597" s="75"/>
      <c r="L597" s="75"/>
    </row>
    <row r="598" spans="2:12">
      <c r="B598" s="74"/>
      <c r="C598" s="75"/>
      <c r="D598" s="74"/>
      <c r="E598" s="76"/>
      <c r="F598" s="76"/>
      <c r="G598" s="75"/>
      <c r="H598" s="75"/>
      <c r="I598" s="74"/>
      <c r="J598" s="75"/>
      <c r="K598" s="75"/>
      <c r="L598" s="75"/>
    </row>
    <row r="599" spans="2:12">
      <c r="B599" s="74"/>
      <c r="C599" s="75"/>
      <c r="D599" s="74"/>
      <c r="E599" s="76"/>
      <c r="F599" s="76"/>
      <c r="G599" s="75"/>
      <c r="H599" s="75"/>
      <c r="I599" s="74"/>
      <c r="J599" s="75"/>
      <c r="K599" s="75"/>
      <c r="L599" s="75"/>
    </row>
    <row r="600" spans="2:12">
      <c r="B600" s="74"/>
      <c r="C600" s="75"/>
      <c r="D600" s="74"/>
      <c r="E600" s="76"/>
      <c r="F600" s="76"/>
      <c r="G600" s="75"/>
      <c r="H600" s="75"/>
      <c r="I600" s="74"/>
      <c r="J600" s="75"/>
      <c r="K600" s="75"/>
      <c r="L600" s="75"/>
    </row>
    <row r="601" spans="2:12">
      <c r="B601" s="74"/>
      <c r="C601" s="75"/>
      <c r="D601" s="74"/>
      <c r="E601" s="76"/>
      <c r="F601" s="76"/>
      <c r="G601" s="75"/>
      <c r="H601" s="75"/>
      <c r="I601" s="74"/>
      <c r="J601" s="75"/>
      <c r="K601" s="75"/>
      <c r="L601" s="75"/>
    </row>
    <row r="602" spans="2:12">
      <c r="B602" s="74"/>
      <c r="C602" s="75"/>
      <c r="D602" s="74"/>
      <c r="E602" s="76"/>
      <c r="F602" s="76"/>
      <c r="G602" s="75"/>
      <c r="H602" s="75"/>
      <c r="I602" s="74"/>
      <c r="J602" s="75"/>
      <c r="K602" s="75"/>
      <c r="L602" s="75"/>
    </row>
    <row r="603" spans="2:12">
      <c r="B603" s="74"/>
      <c r="C603" s="75"/>
      <c r="D603" s="74"/>
      <c r="E603" s="76"/>
      <c r="F603" s="76"/>
      <c r="G603" s="75"/>
      <c r="H603" s="75"/>
      <c r="I603" s="74"/>
      <c r="J603" s="75"/>
      <c r="K603" s="75"/>
      <c r="L603" s="75"/>
    </row>
    <row r="604" spans="2:12">
      <c r="B604" s="74"/>
      <c r="C604" s="75"/>
      <c r="D604" s="74"/>
      <c r="E604" s="76"/>
      <c r="F604" s="76"/>
      <c r="G604" s="75"/>
      <c r="H604" s="75"/>
      <c r="I604" s="74"/>
      <c r="J604" s="75"/>
      <c r="K604" s="75"/>
      <c r="L604" s="75"/>
    </row>
    <row r="605" spans="2:12">
      <c r="B605" s="74"/>
      <c r="C605" s="75"/>
      <c r="D605" s="74"/>
      <c r="E605" s="76"/>
      <c r="F605" s="76"/>
      <c r="G605" s="75"/>
      <c r="H605" s="75"/>
      <c r="I605" s="74"/>
      <c r="J605" s="75"/>
      <c r="K605" s="75"/>
      <c r="L605" s="75"/>
    </row>
    <row r="606" spans="2:12">
      <c r="B606" s="74"/>
      <c r="C606" s="75"/>
      <c r="D606" s="74"/>
      <c r="E606" s="76"/>
      <c r="F606" s="76"/>
      <c r="G606" s="75"/>
      <c r="H606" s="75"/>
      <c r="I606" s="74"/>
      <c r="J606" s="75"/>
      <c r="K606" s="75"/>
      <c r="L606" s="75"/>
    </row>
    <row r="607" spans="2:12">
      <c r="B607" s="74"/>
      <c r="C607" s="75"/>
      <c r="D607" s="74"/>
      <c r="E607" s="76"/>
      <c r="F607" s="76"/>
      <c r="G607" s="75"/>
      <c r="H607" s="75"/>
      <c r="I607" s="74"/>
      <c r="J607" s="75"/>
      <c r="K607" s="75"/>
      <c r="L607" s="75"/>
    </row>
    <row r="608" spans="2:12">
      <c r="B608" s="74"/>
      <c r="C608" s="75"/>
      <c r="D608" s="74"/>
      <c r="E608" s="76"/>
      <c r="F608" s="76"/>
      <c r="G608" s="75"/>
      <c r="H608" s="75"/>
      <c r="I608" s="74"/>
      <c r="J608" s="75"/>
      <c r="K608" s="75"/>
      <c r="L608" s="75"/>
    </row>
    <row r="609" spans="2:12">
      <c r="B609" s="74"/>
      <c r="C609" s="75"/>
      <c r="D609" s="74"/>
      <c r="E609" s="76"/>
      <c r="F609" s="76"/>
      <c r="G609" s="75"/>
      <c r="H609" s="75"/>
      <c r="I609" s="74"/>
      <c r="J609" s="75"/>
      <c r="K609" s="75"/>
      <c r="L609" s="75"/>
    </row>
    <row r="610" spans="2:12">
      <c r="B610" s="74"/>
      <c r="C610" s="75"/>
      <c r="D610" s="74"/>
      <c r="E610" s="76"/>
      <c r="F610" s="76"/>
      <c r="G610" s="75"/>
      <c r="H610" s="75"/>
      <c r="I610" s="74"/>
      <c r="J610" s="75"/>
      <c r="K610" s="75"/>
      <c r="L610" s="75"/>
    </row>
    <row r="611" spans="2:12">
      <c r="B611" s="74"/>
      <c r="C611" s="75"/>
      <c r="D611" s="74"/>
      <c r="E611" s="76"/>
      <c r="F611" s="76"/>
      <c r="G611" s="75"/>
      <c r="H611" s="75"/>
      <c r="I611" s="74"/>
      <c r="J611" s="75"/>
      <c r="K611" s="75"/>
      <c r="L611" s="75"/>
    </row>
    <row r="612" spans="2:12">
      <c r="B612" s="74"/>
      <c r="C612" s="75"/>
      <c r="D612" s="74"/>
      <c r="E612" s="76"/>
      <c r="F612" s="76"/>
      <c r="G612" s="75"/>
      <c r="H612" s="75"/>
      <c r="I612" s="74"/>
      <c r="J612" s="75"/>
      <c r="K612" s="75"/>
      <c r="L612" s="75"/>
    </row>
    <row r="613" spans="2:12">
      <c r="B613" s="74"/>
      <c r="C613" s="75"/>
      <c r="D613" s="74"/>
      <c r="E613" s="76"/>
      <c r="F613" s="76"/>
      <c r="G613" s="75"/>
      <c r="H613" s="75"/>
      <c r="I613" s="74"/>
      <c r="J613" s="75"/>
      <c r="K613" s="75"/>
      <c r="L613" s="75"/>
    </row>
    <row r="614" spans="2:12">
      <c r="B614" s="74"/>
      <c r="C614" s="75"/>
      <c r="D614" s="74"/>
      <c r="E614" s="76"/>
      <c r="F614" s="76"/>
      <c r="G614" s="75"/>
      <c r="H614" s="75"/>
      <c r="I614" s="74"/>
      <c r="J614" s="75"/>
      <c r="K614" s="75"/>
      <c r="L614" s="75"/>
    </row>
    <row r="615" spans="2:12">
      <c r="B615" s="74"/>
      <c r="C615" s="75"/>
      <c r="D615" s="74"/>
      <c r="E615" s="76"/>
      <c r="F615" s="76"/>
      <c r="G615" s="75"/>
      <c r="H615" s="75"/>
      <c r="I615" s="74"/>
      <c r="J615" s="75"/>
      <c r="K615" s="75"/>
      <c r="L615" s="75"/>
    </row>
    <row r="616" spans="2:12">
      <c r="B616" s="74"/>
      <c r="C616" s="75"/>
      <c r="D616" s="74"/>
      <c r="E616" s="76"/>
      <c r="F616" s="76"/>
      <c r="G616" s="75"/>
      <c r="H616" s="75"/>
      <c r="I616" s="74"/>
      <c r="J616" s="75"/>
      <c r="K616" s="75"/>
      <c r="L616" s="75"/>
    </row>
    <row r="617" spans="2:12">
      <c r="B617" s="74"/>
      <c r="C617" s="75"/>
      <c r="D617" s="74"/>
      <c r="E617" s="76"/>
      <c r="F617" s="76"/>
      <c r="G617" s="75"/>
      <c r="H617" s="75"/>
      <c r="I617" s="74"/>
      <c r="J617" s="75"/>
      <c r="K617" s="75"/>
      <c r="L617" s="75"/>
    </row>
    <row r="618" spans="2:12">
      <c r="B618" s="74"/>
      <c r="C618" s="75"/>
      <c r="D618" s="74"/>
      <c r="E618" s="76"/>
      <c r="F618" s="76"/>
      <c r="G618" s="75"/>
      <c r="H618" s="75"/>
      <c r="I618" s="74"/>
      <c r="J618" s="75"/>
      <c r="K618" s="75"/>
      <c r="L618" s="75"/>
    </row>
    <row r="619" spans="2:12">
      <c r="B619" s="74"/>
      <c r="C619" s="75"/>
      <c r="D619" s="74"/>
      <c r="E619" s="76"/>
      <c r="F619" s="76"/>
      <c r="G619" s="75"/>
      <c r="H619" s="75"/>
      <c r="I619" s="74"/>
      <c r="J619" s="75"/>
      <c r="K619" s="75"/>
      <c r="L619" s="75"/>
    </row>
    <row r="620" spans="2:12">
      <c r="B620" s="74"/>
      <c r="C620" s="75"/>
      <c r="D620" s="74"/>
      <c r="E620" s="76"/>
      <c r="F620" s="76"/>
      <c r="G620" s="75"/>
      <c r="H620" s="75"/>
      <c r="I620" s="74"/>
      <c r="J620" s="75"/>
      <c r="K620" s="75"/>
      <c r="L620" s="75"/>
    </row>
    <row r="621" spans="2:12">
      <c r="B621" s="74"/>
      <c r="C621" s="75"/>
      <c r="D621" s="74"/>
      <c r="E621" s="76"/>
      <c r="F621" s="76"/>
      <c r="G621" s="75"/>
      <c r="H621" s="75"/>
      <c r="I621" s="74"/>
      <c r="J621" s="75"/>
      <c r="K621" s="75"/>
      <c r="L621" s="75"/>
    </row>
    <row r="622" spans="2:12">
      <c r="B622" s="74"/>
      <c r="C622" s="75"/>
      <c r="D622" s="74"/>
      <c r="E622" s="76"/>
      <c r="F622" s="76"/>
      <c r="G622" s="75"/>
      <c r="H622" s="75"/>
      <c r="I622" s="74"/>
      <c r="J622" s="75"/>
      <c r="K622" s="75"/>
      <c r="L622" s="75"/>
    </row>
    <row r="623" spans="2:12">
      <c r="B623" s="74"/>
      <c r="C623" s="75"/>
      <c r="D623" s="74"/>
      <c r="E623" s="76"/>
      <c r="F623" s="76"/>
      <c r="G623" s="75"/>
      <c r="H623" s="75"/>
      <c r="I623" s="74"/>
      <c r="J623" s="75"/>
      <c r="K623" s="75"/>
      <c r="L623" s="75"/>
    </row>
    <row r="624" spans="2:12">
      <c r="B624" s="74"/>
      <c r="C624" s="75"/>
      <c r="D624" s="74"/>
      <c r="E624" s="76"/>
      <c r="F624" s="76"/>
      <c r="G624" s="75"/>
      <c r="H624" s="75"/>
      <c r="I624" s="74"/>
      <c r="J624" s="75"/>
      <c r="K624" s="75"/>
      <c r="L624" s="75"/>
    </row>
    <row r="625" spans="2:12">
      <c r="B625" s="74"/>
      <c r="C625" s="75"/>
      <c r="D625" s="74"/>
      <c r="E625" s="76"/>
      <c r="F625" s="76"/>
      <c r="G625" s="75"/>
      <c r="H625" s="75"/>
      <c r="I625" s="74"/>
      <c r="J625" s="75"/>
      <c r="K625" s="75"/>
      <c r="L625" s="75"/>
    </row>
    <row r="626" spans="2:12">
      <c r="B626" s="74"/>
      <c r="C626" s="75"/>
      <c r="D626" s="74"/>
      <c r="E626" s="76"/>
      <c r="F626" s="76"/>
      <c r="G626" s="75"/>
      <c r="H626" s="75"/>
      <c r="I626" s="74"/>
      <c r="J626" s="75"/>
      <c r="K626" s="75"/>
      <c r="L626" s="75"/>
    </row>
    <row r="627" spans="2:12">
      <c r="B627" s="74"/>
      <c r="C627" s="75"/>
      <c r="D627" s="74"/>
      <c r="E627" s="76"/>
      <c r="F627" s="76"/>
      <c r="G627" s="75"/>
      <c r="H627" s="75"/>
      <c r="I627" s="74"/>
      <c r="J627" s="75"/>
      <c r="K627" s="75"/>
      <c r="L627" s="75"/>
    </row>
    <row r="628" spans="2:12">
      <c r="B628" s="74"/>
      <c r="C628" s="75"/>
      <c r="D628" s="74"/>
      <c r="E628" s="76"/>
      <c r="F628" s="76"/>
      <c r="G628" s="75"/>
      <c r="H628" s="75"/>
      <c r="I628" s="74"/>
      <c r="J628" s="75"/>
      <c r="K628" s="75"/>
      <c r="L628" s="75"/>
    </row>
    <row r="629" spans="2:12">
      <c r="B629" s="74"/>
      <c r="C629" s="75"/>
      <c r="D629" s="74"/>
      <c r="E629" s="76"/>
      <c r="F629" s="76"/>
      <c r="G629" s="75"/>
      <c r="H629" s="75"/>
      <c r="I629" s="74"/>
      <c r="J629" s="75"/>
      <c r="K629" s="75"/>
      <c r="L629" s="75"/>
    </row>
    <row r="630" spans="2:12">
      <c r="B630" s="74"/>
      <c r="C630" s="75"/>
      <c r="D630" s="74"/>
      <c r="E630" s="76"/>
      <c r="F630" s="76"/>
      <c r="G630" s="75"/>
      <c r="H630" s="75"/>
      <c r="I630" s="74"/>
      <c r="J630" s="75"/>
      <c r="K630" s="75"/>
      <c r="L630" s="75"/>
    </row>
    <row r="631" spans="2:12">
      <c r="B631" s="74"/>
      <c r="C631" s="75"/>
      <c r="D631" s="74"/>
      <c r="E631" s="76"/>
      <c r="F631" s="76"/>
      <c r="G631" s="75"/>
      <c r="H631" s="75"/>
      <c r="I631" s="74"/>
      <c r="J631" s="75"/>
      <c r="K631" s="75"/>
      <c r="L631" s="75"/>
    </row>
    <row r="632" spans="2:12">
      <c r="B632" s="74"/>
      <c r="C632" s="75"/>
      <c r="D632" s="74"/>
      <c r="E632" s="76"/>
      <c r="F632" s="76"/>
      <c r="G632" s="75"/>
      <c r="H632" s="75"/>
      <c r="I632" s="74"/>
      <c r="J632" s="75"/>
      <c r="K632" s="75"/>
      <c r="L632" s="75"/>
    </row>
    <row r="633" spans="2:12">
      <c r="B633" s="74"/>
      <c r="C633" s="75"/>
      <c r="D633" s="74"/>
      <c r="E633" s="76"/>
      <c r="F633" s="76"/>
      <c r="G633" s="75"/>
      <c r="H633" s="75"/>
      <c r="I633" s="74"/>
      <c r="J633" s="75"/>
      <c r="K633" s="75"/>
      <c r="L633" s="75"/>
    </row>
    <row r="634" spans="2:12">
      <c r="B634" s="74"/>
      <c r="C634" s="75"/>
      <c r="D634" s="74"/>
      <c r="E634" s="76"/>
      <c r="F634" s="76"/>
      <c r="G634" s="75"/>
      <c r="H634" s="75"/>
      <c r="I634" s="74"/>
      <c r="J634" s="75"/>
      <c r="K634" s="75"/>
      <c r="L634" s="75"/>
    </row>
    <row r="635" spans="2:12">
      <c r="B635" s="74"/>
      <c r="C635" s="75"/>
      <c r="D635" s="74"/>
      <c r="E635" s="76"/>
      <c r="F635" s="76"/>
      <c r="G635" s="75"/>
      <c r="H635" s="75"/>
      <c r="I635" s="74"/>
      <c r="J635" s="75"/>
      <c r="K635" s="75"/>
      <c r="L635" s="75"/>
    </row>
    <row r="636" spans="2:12">
      <c r="B636" s="74"/>
      <c r="C636" s="75"/>
      <c r="D636" s="74"/>
      <c r="E636" s="76"/>
      <c r="F636" s="76"/>
      <c r="G636" s="75"/>
      <c r="H636" s="75"/>
      <c r="I636" s="74"/>
      <c r="J636" s="75"/>
      <c r="K636" s="75"/>
      <c r="L636" s="75"/>
    </row>
    <row r="637" spans="2:12">
      <c r="B637" s="74"/>
      <c r="C637" s="75"/>
      <c r="D637" s="74"/>
      <c r="E637" s="76"/>
      <c r="F637" s="76"/>
      <c r="G637" s="75"/>
      <c r="H637" s="75"/>
      <c r="I637" s="74"/>
      <c r="J637" s="75"/>
      <c r="K637" s="75"/>
      <c r="L637" s="75"/>
    </row>
    <row r="638" spans="2:12">
      <c r="B638" s="74"/>
      <c r="C638" s="75"/>
      <c r="D638" s="74"/>
      <c r="E638" s="76"/>
      <c r="F638" s="76"/>
      <c r="G638" s="75"/>
      <c r="H638" s="75"/>
      <c r="I638" s="74"/>
      <c r="J638" s="75"/>
      <c r="K638" s="75"/>
      <c r="L638" s="75"/>
    </row>
    <row r="639" spans="2:12">
      <c r="B639" s="74"/>
      <c r="C639" s="75"/>
      <c r="D639" s="74"/>
      <c r="E639" s="76"/>
      <c r="F639" s="76"/>
      <c r="G639" s="75"/>
      <c r="H639" s="75"/>
      <c r="I639" s="74"/>
      <c r="J639" s="75"/>
      <c r="K639" s="75"/>
      <c r="L639" s="75"/>
    </row>
    <row r="640" spans="2:12">
      <c r="B640" s="74"/>
      <c r="C640" s="75"/>
      <c r="D640" s="74"/>
      <c r="E640" s="76"/>
      <c r="F640" s="76"/>
      <c r="G640" s="75"/>
      <c r="H640" s="75"/>
      <c r="I640" s="74"/>
      <c r="J640" s="75"/>
      <c r="K640" s="75"/>
      <c r="L640" s="75"/>
    </row>
    <row r="641" spans="2:12">
      <c r="B641" s="74"/>
      <c r="C641" s="75"/>
      <c r="D641" s="74"/>
      <c r="E641" s="76"/>
      <c r="F641" s="76"/>
      <c r="G641" s="75"/>
      <c r="H641" s="75"/>
      <c r="I641" s="74"/>
      <c r="J641" s="75"/>
      <c r="K641" s="75"/>
      <c r="L641" s="75"/>
    </row>
    <row r="642" spans="2:12">
      <c r="B642" s="74"/>
      <c r="C642" s="75"/>
      <c r="D642" s="74"/>
      <c r="E642" s="76"/>
      <c r="F642" s="76"/>
      <c r="G642" s="75"/>
      <c r="H642" s="75"/>
      <c r="I642" s="74"/>
      <c r="J642" s="75"/>
      <c r="K642" s="75"/>
      <c r="L642" s="75"/>
    </row>
    <row r="643" spans="2:12">
      <c r="B643" s="74"/>
      <c r="C643" s="75"/>
      <c r="D643" s="74"/>
      <c r="E643" s="76"/>
      <c r="F643" s="76"/>
      <c r="G643" s="75"/>
      <c r="H643" s="75"/>
      <c r="I643" s="74"/>
      <c r="J643" s="75"/>
      <c r="K643" s="75"/>
      <c r="L643" s="75"/>
    </row>
    <row r="644" spans="2:12">
      <c r="B644" s="74"/>
      <c r="C644" s="75"/>
      <c r="D644" s="74"/>
      <c r="E644" s="76"/>
      <c r="F644" s="76"/>
      <c r="G644" s="75"/>
      <c r="H644" s="75"/>
      <c r="I644" s="74"/>
      <c r="J644" s="75"/>
      <c r="K644" s="75"/>
      <c r="L644" s="75"/>
    </row>
    <row r="645" spans="2:12">
      <c r="B645" s="74"/>
      <c r="C645" s="75"/>
      <c r="D645" s="74"/>
      <c r="E645" s="76"/>
      <c r="F645" s="76"/>
      <c r="G645" s="75"/>
      <c r="H645" s="75"/>
      <c r="I645" s="74"/>
      <c r="J645" s="75"/>
      <c r="K645" s="75"/>
      <c r="L645" s="75"/>
    </row>
    <row r="646" spans="2:12">
      <c r="B646" s="74"/>
      <c r="C646" s="75"/>
      <c r="D646" s="74"/>
      <c r="E646" s="76"/>
      <c r="F646" s="76"/>
      <c r="G646" s="75"/>
      <c r="H646" s="75"/>
      <c r="I646" s="74"/>
      <c r="J646" s="75"/>
      <c r="K646" s="75"/>
      <c r="L646" s="75"/>
    </row>
    <row r="647" spans="2:12">
      <c r="B647" s="74"/>
      <c r="C647" s="75"/>
      <c r="D647" s="74"/>
      <c r="E647" s="76"/>
      <c r="F647" s="76"/>
      <c r="G647" s="75"/>
      <c r="H647" s="75"/>
      <c r="I647" s="74"/>
      <c r="J647" s="75"/>
      <c r="K647" s="75"/>
      <c r="L647" s="75"/>
    </row>
    <row r="648" spans="2:12">
      <c r="B648" s="74"/>
      <c r="C648" s="75"/>
      <c r="D648" s="74"/>
      <c r="E648" s="76"/>
      <c r="F648" s="76"/>
      <c r="G648" s="75"/>
      <c r="H648" s="75"/>
      <c r="I648" s="74"/>
      <c r="J648" s="75"/>
      <c r="K648" s="75"/>
      <c r="L648" s="75"/>
    </row>
    <row r="649" spans="2:12">
      <c r="B649" s="74"/>
      <c r="C649" s="75"/>
      <c r="D649" s="74"/>
      <c r="E649" s="76"/>
      <c r="F649" s="76"/>
      <c r="G649" s="75"/>
      <c r="H649" s="75"/>
      <c r="I649" s="74"/>
      <c r="J649" s="75"/>
      <c r="K649" s="75"/>
      <c r="L649" s="75"/>
    </row>
    <row r="650" spans="2:12">
      <c r="B650" s="74"/>
      <c r="C650" s="75"/>
      <c r="D650" s="74"/>
      <c r="E650" s="76"/>
      <c r="F650" s="76"/>
      <c r="G650" s="75"/>
      <c r="H650" s="75"/>
      <c r="I650" s="74"/>
      <c r="J650" s="75"/>
      <c r="K650" s="75"/>
      <c r="L650" s="75"/>
    </row>
    <row r="651" spans="2:12">
      <c r="B651" s="74"/>
      <c r="C651" s="75"/>
      <c r="D651" s="74"/>
      <c r="E651" s="76"/>
      <c r="F651" s="76"/>
      <c r="G651" s="75"/>
      <c r="H651" s="75"/>
      <c r="I651" s="74"/>
      <c r="J651" s="75"/>
      <c r="K651" s="75"/>
      <c r="L651" s="75"/>
    </row>
    <row r="652" spans="2:12">
      <c r="B652" s="74"/>
      <c r="C652" s="75"/>
      <c r="D652" s="74"/>
      <c r="E652" s="76"/>
      <c r="F652" s="76"/>
      <c r="G652" s="75"/>
      <c r="H652" s="75"/>
      <c r="I652" s="74"/>
      <c r="J652" s="75"/>
      <c r="K652" s="75"/>
      <c r="L652" s="75"/>
    </row>
    <row r="653" spans="2:12">
      <c r="B653" s="74"/>
      <c r="C653" s="75"/>
      <c r="D653" s="74"/>
      <c r="E653" s="76"/>
      <c r="F653" s="76"/>
      <c r="G653" s="75"/>
      <c r="H653" s="75"/>
      <c r="I653" s="74"/>
      <c r="J653" s="75"/>
      <c r="K653" s="75"/>
      <c r="L653" s="75"/>
    </row>
    <row r="654" spans="2:12">
      <c r="B654" s="74"/>
      <c r="C654" s="75"/>
      <c r="D654" s="74"/>
      <c r="E654" s="76"/>
      <c r="F654" s="76"/>
      <c r="G654" s="75"/>
      <c r="H654" s="75"/>
      <c r="I654" s="74"/>
      <c r="J654" s="75"/>
      <c r="K654" s="75"/>
      <c r="L654" s="75"/>
    </row>
    <row r="655" spans="2:12">
      <c r="B655" s="74"/>
      <c r="C655" s="75"/>
      <c r="D655" s="74"/>
      <c r="E655" s="76"/>
      <c r="F655" s="76"/>
      <c r="G655" s="75"/>
      <c r="H655" s="75"/>
      <c r="I655" s="74"/>
      <c r="J655" s="75"/>
      <c r="K655" s="75"/>
      <c r="L655" s="75"/>
    </row>
    <row r="656" spans="2:12">
      <c r="B656" s="74"/>
      <c r="C656" s="75"/>
      <c r="D656" s="74"/>
      <c r="E656" s="76"/>
      <c r="F656" s="76"/>
      <c r="G656" s="75"/>
      <c r="H656" s="75"/>
      <c r="I656" s="74"/>
      <c r="J656" s="75"/>
      <c r="K656" s="75"/>
      <c r="L656" s="75"/>
    </row>
    <row r="657" spans="2:12">
      <c r="B657" s="74"/>
      <c r="C657" s="75"/>
      <c r="D657" s="74"/>
      <c r="E657" s="76"/>
      <c r="F657" s="76"/>
      <c r="G657" s="75"/>
      <c r="H657" s="75"/>
      <c r="I657" s="74"/>
      <c r="J657" s="75"/>
      <c r="K657" s="75"/>
      <c r="L657" s="75"/>
    </row>
    <row r="658" spans="2:12">
      <c r="B658" s="74"/>
      <c r="C658" s="75"/>
      <c r="D658" s="74"/>
      <c r="E658" s="76"/>
      <c r="F658" s="76"/>
      <c r="G658" s="75"/>
      <c r="H658" s="75"/>
      <c r="I658" s="74"/>
      <c r="J658" s="75"/>
      <c r="K658" s="75"/>
      <c r="L658" s="75"/>
    </row>
    <row r="659" spans="2:12">
      <c r="B659" s="74"/>
      <c r="C659" s="75"/>
      <c r="D659" s="74"/>
      <c r="E659" s="76"/>
      <c r="F659" s="76"/>
      <c r="G659" s="75"/>
      <c r="H659" s="75"/>
      <c r="I659" s="74"/>
      <c r="J659" s="75"/>
      <c r="K659" s="75"/>
      <c r="L659" s="75"/>
    </row>
    <row r="660" spans="2:12">
      <c r="B660" s="74"/>
      <c r="C660" s="75"/>
      <c r="D660" s="74"/>
      <c r="E660" s="76"/>
      <c r="F660" s="76"/>
      <c r="G660" s="75"/>
      <c r="H660" s="75"/>
      <c r="I660" s="74"/>
      <c r="J660" s="75"/>
      <c r="K660" s="75"/>
      <c r="L660" s="75"/>
    </row>
    <row r="661" spans="2:12">
      <c r="B661" s="74"/>
      <c r="C661" s="75"/>
      <c r="D661" s="74"/>
      <c r="E661" s="76"/>
      <c r="F661" s="76"/>
      <c r="G661" s="75"/>
      <c r="H661" s="75"/>
      <c r="I661" s="74"/>
      <c r="J661" s="75"/>
      <c r="K661" s="75"/>
      <c r="L661" s="75"/>
    </row>
    <row r="662" spans="2:12">
      <c r="B662" s="74"/>
      <c r="C662" s="75"/>
      <c r="D662" s="74"/>
      <c r="E662" s="76"/>
      <c r="F662" s="76"/>
      <c r="G662" s="75"/>
      <c r="H662" s="75"/>
      <c r="I662" s="74"/>
      <c r="J662" s="75"/>
      <c r="K662" s="75"/>
      <c r="L662" s="75"/>
    </row>
    <row r="663" spans="2:12">
      <c r="B663" s="74"/>
      <c r="C663" s="75"/>
      <c r="D663" s="74"/>
      <c r="E663" s="76"/>
      <c r="F663" s="76"/>
      <c r="G663" s="75"/>
      <c r="H663" s="75"/>
      <c r="I663" s="74"/>
      <c r="J663" s="75"/>
      <c r="K663" s="75"/>
      <c r="L663" s="75"/>
    </row>
    <row r="664" spans="2:12">
      <c r="B664" s="74"/>
      <c r="C664" s="75"/>
      <c r="D664" s="74"/>
      <c r="E664" s="76"/>
      <c r="F664" s="76"/>
      <c r="G664" s="75"/>
      <c r="H664" s="75"/>
      <c r="I664" s="74"/>
      <c r="J664" s="75"/>
      <c r="K664" s="75"/>
      <c r="L664" s="75"/>
    </row>
    <row r="665" spans="2:12">
      <c r="B665" s="74"/>
      <c r="C665" s="75"/>
      <c r="D665" s="74"/>
      <c r="E665" s="76"/>
      <c r="F665" s="76"/>
      <c r="G665" s="75"/>
      <c r="H665" s="75"/>
      <c r="I665" s="74"/>
      <c r="J665" s="75"/>
      <c r="K665" s="75"/>
      <c r="L665" s="75"/>
    </row>
    <row r="666" spans="2:12">
      <c r="B666" s="74"/>
      <c r="C666" s="75"/>
      <c r="D666" s="74"/>
      <c r="E666" s="76"/>
      <c r="F666" s="76"/>
      <c r="G666" s="75"/>
      <c r="H666" s="75"/>
      <c r="I666" s="74"/>
      <c r="J666" s="75"/>
      <c r="K666" s="75"/>
      <c r="L666" s="75"/>
    </row>
    <row r="667" spans="2:12">
      <c r="B667" s="74"/>
      <c r="C667" s="75"/>
      <c r="D667" s="74"/>
      <c r="E667" s="76"/>
      <c r="F667" s="76"/>
      <c r="G667" s="75"/>
      <c r="H667" s="75"/>
      <c r="I667" s="74"/>
      <c r="J667" s="75"/>
      <c r="K667" s="75"/>
      <c r="L667" s="75"/>
    </row>
    <row r="668" spans="2:12">
      <c r="B668" s="74"/>
      <c r="C668" s="75"/>
      <c r="D668" s="74"/>
      <c r="E668" s="76"/>
      <c r="F668" s="76"/>
      <c r="G668" s="75"/>
      <c r="H668" s="75"/>
      <c r="I668" s="74"/>
      <c r="J668" s="75"/>
      <c r="K668" s="75"/>
      <c r="L668" s="75"/>
    </row>
    <row r="669" spans="2:12">
      <c r="B669" s="74"/>
      <c r="C669" s="75"/>
      <c r="D669" s="74"/>
      <c r="E669" s="76"/>
      <c r="F669" s="76"/>
      <c r="G669" s="75"/>
      <c r="H669" s="75"/>
      <c r="I669" s="74"/>
      <c r="J669" s="75"/>
      <c r="K669" s="75"/>
      <c r="L669" s="75"/>
    </row>
    <row r="670" spans="2:12">
      <c r="B670" s="74"/>
      <c r="C670" s="75"/>
      <c r="D670" s="74"/>
      <c r="E670" s="76"/>
      <c r="F670" s="76"/>
      <c r="G670" s="75"/>
      <c r="H670" s="75"/>
      <c r="I670" s="74"/>
      <c r="J670" s="75"/>
      <c r="K670" s="75"/>
      <c r="L670" s="75"/>
    </row>
    <row r="671" spans="2:12">
      <c r="B671" s="74"/>
      <c r="C671" s="75"/>
      <c r="D671" s="74"/>
      <c r="E671" s="76"/>
      <c r="F671" s="76"/>
      <c r="G671" s="75"/>
      <c r="H671" s="75"/>
      <c r="I671" s="74"/>
      <c r="J671" s="75"/>
      <c r="K671" s="75"/>
      <c r="L671" s="75"/>
    </row>
    <row r="672" spans="2:12">
      <c r="B672" s="74"/>
      <c r="C672" s="75"/>
      <c r="D672" s="74"/>
      <c r="E672" s="76"/>
      <c r="F672" s="76"/>
      <c r="G672" s="75"/>
      <c r="H672" s="75"/>
      <c r="I672" s="74"/>
      <c r="J672" s="75"/>
      <c r="K672" s="75"/>
      <c r="L672" s="75"/>
    </row>
    <row r="673" spans="2:12">
      <c r="B673" s="74"/>
      <c r="C673" s="75"/>
      <c r="D673" s="74"/>
      <c r="E673" s="76"/>
      <c r="F673" s="76"/>
      <c r="G673" s="75"/>
      <c r="H673" s="75"/>
      <c r="I673" s="74"/>
      <c r="J673" s="75"/>
      <c r="K673" s="75"/>
      <c r="L673" s="75"/>
    </row>
    <row r="674" spans="2:12">
      <c r="B674" s="74"/>
      <c r="C674" s="75"/>
      <c r="D674" s="74"/>
      <c r="E674" s="76"/>
      <c r="F674" s="76"/>
      <c r="G674" s="75"/>
      <c r="H674" s="75"/>
      <c r="I674" s="74"/>
      <c r="J674" s="75"/>
      <c r="K674" s="75"/>
      <c r="L674" s="75"/>
    </row>
    <row r="675" spans="2:12">
      <c r="B675" s="74"/>
      <c r="C675" s="75"/>
      <c r="D675" s="74"/>
      <c r="E675" s="76"/>
      <c r="F675" s="76"/>
      <c r="G675" s="75"/>
      <c r="H675" s="75"/>
      <c r="I675" s="74"/>
      <c r="J675" s="75"/>
      <c r="K675" s="75"/>
      <c r="L675" s="75"/>
    </row>
    <row r="676" spans="2:12">
      <c r="B676" s="74"/>
      <c r="C676" s="75"/>
      <c r="D676" s="74"/>
      <c r="E676" s="76"/>
      <c r="F676" s="76"/>
      <c r="G676" s="75"/>
      <c r="H676" s="75"/>
      <c r="I676" s="74"/>
      <c r="J676" s="75"/>
      <c r="K676" s="75"/>
      <c r="L676" s="75"/>
    </row>
    <row r="677" spans="2:12">
      <c r="B677" s="74"/>
      <c r="C677" s="75"/>
      <c r="D677" s="74"/>
      <c r="E677" s="76"/>
      <c r="F677" s="76"/>
      <c r="G677" s="75"/>
      <c r="H677" s="75"/>
      <c r="I677" s="74"/>
      <c r="J677" s="75"/>
      <c r="K677" s="75"/>
      <c r="L677" s="75"/>
    </row>
    <row r="678" spans="2:12">
      <c r="B678" s="74"/>
      <c r="C678" s="75"/>
      <c r="D678" s="74"/>
      <c r="E678" s="76"/>
      <c r="F678" s="76"/>
      <c r="G678" s="75"/>
      <c r="H678" s="75"/>
      <c r="I678" s="74"/>
      <c r="J678" s="75"/>
      <c r="K678" s="75"/>
      <c r="L678" s="75"/>
    </row>
    <row r="679" spans="2:12">
      <c r="B679" s="74"/>
      <c r="C679" s="75"/>
      <c r="D679" s="74"/>
      <c r="E679" s="76"/>
      <c r="F679" s="76"/>
      <c r="G679" s="75"/>
      <c r="H679" s="75"/>
      <c r="I679" s="74"/>
      <c r="J679" s="75"/>
      <c r="K679" s="75"/>
      <c r="L679" s="75"/>
    </row>
    <row r="680" spans="2:12">
      <c r="B680" s="74"/>
      <c r="C680" s="75"/>
      <c r="D680" s="74"/>
      <c r="E680" s="76"/>
      <c r="F680" s="76"/>
      <c r="G680" s="75"/>
      <c r="H680" s="75"/>
      <c r="I680" s="74"/>
      <c r="J680" s="75"/>
      <c r="K680" s="75"/>
      <c r="L680" s="75"/>
    </row>
    <row r="681" spans="2:12">
      <c r="B681" s="74"/>
      <c r="C681" s="75"/>
      <c r="D681" s="74"/>
      <c r="E681" s="76"/>
      <c r="F681" s="76"/>
      <c r="G681" s="75"/>
      <c r="H681" s="75"/>
      <c r="I681" s="74"/>
      <c r="J681" s="75"/>
      <c r="K681" s="75"/>
      <c r="L681" s="75"/>
    </row>
    <row r="682" spans="2:12">
      <c r="B682" s="74"/>
      <c r="C682" s="75"/>
      <c r="D682" s="74"/>
      <c r="E682" s="76"/>
      <c r="F682" s="76"/>
      <c r="G682" s="75"/>
      <c r="H682" s="75"/>
      <c r="I682" s="74"/>
      <c r="J682" s="75"/>
      <c r="K682" s="75"/>
      <c r="L682" s="75"/>
    </row>
    <row r="683" spans="2:12">
      <c r="B683" s="74"/>
      <c r="C683" s="75"/>
      <c r="D683" s="74"/>
      <c r="E683" s="76"/>
      <c r="F683" s="76"/>
      <c r="G683" s="75"/>
      <c r="H683" s="75"/>
      <c r="I683" s="74"/>
      <c r="J683" s="75"/>
      <c r="K683" s="75"/>
      <c r="L683" s="75"/>
    </row>
    <row r="684" spans="2:12">
      <c r="B684" s="74"/>
      <c r="C684" s="75"/>
      <c r="D684" s="74"/>
      <c r="E684" s="76"/>
      <c r="F684" s="76"/>
      <c r="G684" s="75"/>
      <c r="H684" s="75"/>
      <c r="I684" s="74"/>
      <c r="J684" s="75"/>
      <c r="K684" s="75"/>
      <c r="L684" s="75"/>
    </row>
    <row r="685" spans="2:12">
      <c r="B685" s="74"/>
      <c r="C685" s="75"/>
      <c r="D685" s="74"/>
      <c r="E685" s="76"/>
      <c r="F685" s="76"/>
      <c r="G685" s="75"/>
      <c r="H685" s="75"/>
      <c r="I685" s="74"/>
      <c r="J685" s="75"/>
      <c r="K685" s="75"/>
      <c r="L685" s="75"/>
    </row>
    <row r="686" spans="2:12">
      <c r="B686" s="74"/>
      <c r="C686" s="75"/>
      <c r="D686" s="74"/>
      <c r="E686" s="76"/>
      <c r="F686" s="76"/>
      <c r="G686" s="75"/>
      <c r="H686" s="75"/>
      <c r="I686" s="74"/>
      <c r="J686" s="75"/>
      <c r="K686" s="75"/>
      <c r="L686" s="75"/>
    </row>
    <row r="687" spans="2:12">
      <c r="B687" s="74"/>
      <c r="C687" s="75"/>
      <c r="D687" s="74"/>
      <c r="E687" s="76"/>
      <c r="F687" s="76"/>
      <c r="G687" s="75"/>
      <c r="H687" s="75"/>
      <c r="I687" s="74"/>
      <c r="J687" s="75"/>
      <c r="K687" s="75"/>
      <c r="L687" s="75"/>
    </row>
    <row r="688" spans="2:12">
      <c r="B688" s="74"/>
      <c r="C688" s="75"/>
      <c r="D688" s="74"/>
      <c r="E688" s="76"/>
      <c r="F688" s="76"/>
      <c r="G688" s="75"/>
      <c r="H688" s="75"/>
      <c r="I688" s="74"/>
      <c r="J688" s="75"/>
      <c r="K688" s="75"/>
      <c r="L688" s="75"/>
    </row>
    <row r="689" spans="2:12">
      <c r="B689" s="74"/>
      <c r="C689" s="75"/>
      <c r="D689" s="74"/>
      <c r="E689" s="76"/>
      <c r="F689" s="76"/>
      <c r="G689" s="75"/>
      <c r="H689" s="75"/>
      <c r="I689" s="74"/>
      <c r="J689" s="75"/>
      <c r="K689" s="75"/>
      <c r="L689" s="75"/>
    </row>
    <row r="690" spans="2:12">
      <c r="B690" s="74"/>
      <c r="C690" s="75"/>
      <c r="D690" s="74"/>
      <c r="E690" s="76"/>
      <c r="F690" s="76"/>
      <c r="G690" s="75"/>
      <c r="H690" s="75"/>
      <c r="I690" s="74"/>
      <c r="J690" s="75"/>
      <c r="K690" s="75"/>
      <c r="L690" s="75"/>
    </row>
    <row r="691" spans="2:12">
      <c r="B691" s="74"/>
      <c r="C691" s="75"/>
      <c r="D691" s="74"/>
      <c r="E691" s="76"/>
      <c r="F691" s="76"/>
      <c r="G691" s="75"/>
      <c r="H691" s="75"/>
      <c r="I691" s="74"/>
      <c r="J691" s="75"/>
      <c r="K691" s="75"/>
      <c r="L691" s="75"/>
    </row>
    <row r="692" spans="2:12">
      <c r="B692" s="74"/>
      <c r="C692" s="75"/>
      <c r="D692" s="74"/>
      <c r="E692" s="76"/>
      <c r="F692" s="76"/>
      <c r="G692" s="75"/>
      <c r="H692" s="75"/>
      <c r="I692" s="74"/>
      <c r="J692" s="75"/>
      <c r="K692" s="75"/>
      <c r="L692" s="75"/>
    </row>
    <row r="693" spans="2:12">
      <c r="B693" s="74"/>
      <c r="C693" s="75"/>
      <c r="D693" s="74"/>
      <c r="E693" s="76"/>
      <c r="F693" s="76"/>
      <c r="G693" s="75"/>
      <c r="H693" s="75"/>
      <c r="I693" s="74"/>
      <c r="J693" s="75"/>
      <c r="K693" s="75"/>
      <c r="L693" s="75"/>
    </row>
    <row r="694" spans="2:12">
      <c r="B694" s="74"/>
      <c r="C694" s="75"/>
      <c r="D694" s="74"/>
      <c r="E694" s="76"/>
      <c r="F694" s="76"/>
      <c r="G694" s="75"/>
      <c r="H694" s="75"/>
      <c r="I694" s="74"/>
      <c r="J694" s="75"/>
      <c r="K694" s="75"/>
      <c r="L694" s="75"/>
    </row>
    <row r="695" spans="2:12">
      <c r="B695" s="74"/>
      <c r="C695" s="75"/>
      <c r="D695" s="74"/>
      <c r="E695" s="76"/>
      <c r="F695" s="76"/>
      <c r="G695" s="75"/>
      <c r="H695" s="75"/>
      <c r="I695" s="74"/>
      <c r="J695" s="75"/>
      <c r="K695" s="75"/>
      <c r="L695" s="75"/>
    </row>
    <row r="696" spans="2:12">
      <c r="B696" s="74"/>
      <c r="C696" s="75"/>
      <c r="D696" s="74"/>
      <c r="E696" s="76"/>
      <c r="F696" s="76"/>
      <c r="G696" s="75"/>
      <c r="H696" s="75"/>
      <c r="I696" s="74"/>
      <c r="J696" s="75"/>
      <c r="K696" s="75"/>
      <c r="L696" s="75"/>
    </row>
    <row r="697" spans="2:12">
      <c r="B697" s="74"/>
      <c r="C697" s="75"/>
      <c r="D697" s="74"/>
      <c r="E697" s="76"/>
      <c r="F697" s="76"/>
      <c r="G697" s="75"/>
      <c r="H697" s="75"/>
      <c r="I697" s="74"/>
      <c r="J697" s="75"/>
      <c r="K697" s="75"/>
      <c r="L697" s="75"/>
    </row>
    <row r="698" spans="2:12">
      <c r="B698" s="74"/>
      <c r="C698" s="75"/>
      <c r="D698" s="74"/>
      <c r="E698" s="76"/>
      <c r="F698" s="76"/>
      <c r="G698" s="75"/>
      <c r="H698" s="75"/>
      <c r="I698" s="74"/>
      <c r="J698" s="75"/>
      <c r="K698" s="75"/>
      <c r="L698" s="75"/>
    </row>
    <row r="699" spans="2:12">
      <c r="B699" s="74"/>
      <c r="C699" s="75"/>
      <c r="D699" s="74"/>
      <c r="E699" s="76"/>
      <c r="F699" s="76"/>
      <c r="G699" s="75"/>
      <c r="H699" s="75"/>
      <c r="I699" s="74"/>
      <c r="J699" s="75"/>
      <c r="K699" s="75"/>
      <c r="L699" s="75"/>
    </row>
    <row r="700" spans="2:12">
      <c r="B700" s="74"/>
      <c r="C700" s="75"/>
      <c r="D700" s="74"/>
      <c r="E700" s="76"/>
      <c r="F700" s="76"/>
      <c r="G700" s="75"/>
      <c r="H700" s="75"/>
      <c r="I700" s="74"/>
      <c r="J700" s="75"/>
      <c r="K700" s="75"/>
      <c r="L700" s="75"/>
    </row>
    <row r="701" spans="2:12">
      <c r="B701" s="74"/>
      <c r="C701" s="75"/>
      <c r="D701" s="74"/>
      <c r="E701" s="76"/>
      <c r="F701" s="76"/>
      <c r="G701" s="75"/>
      <c r="H701" s="75"/>
      <c r="I701" s="74"/>
      <c r="J701" s="75"/>
      <c r="K701" s="75"/>
      <c r="L701" s="75"/>
    </row>
    <row r="702" spans="2:12">
      <c r="B702" s="74"/>
      <c r="C702" s="75"/>
      <c r="D702" s="74"/>
      <c r="E702" s="76"/>
      <c r="F702" s="76"/>
      <c r="G702" s="75"/>
      <c r="H702" s="75"/>
      <c r="I702" s="74"/>
      <c r="J702" s="75"/>
      <c r="K702" s="75"/>
      <c r="L702" s="75"/>
    </row>
    <row r="703" spans="2:12">
      <c r="B703" s="74"/>
      <c r="C703" s="75"/>
      <c r="D703" s="74"/>
      <c r="E703" s="76"/>
      <c r="F703" s="76"/>
      <c r="G703" s="75"/>
      <c r="H703" s="75"/>
      <c r="I703" s="74"/>
      <c r="J703" s="75"/>
      <c r="K703" s="75"/>
      <c r="L703" s="75"/>
    </row>
    <row r="704" spans="2:12">
      <c r="B704" s="74"/>
      <c r="C704" s="75"/>
      <c r="D704" s="74"/>
      <c r="E704" s="76"/>
      <c r="F704" s="76"/>
      <c r="G704" s="75"/>
      <c r="H704" s="75"/>
      <c r="I704" s="74"/>
      <c r="J704" s="75"/>
      <c r="K704" s="75"/>
      <c r="L704" s="75"/>
    </row>
    <row r="705" spans="2:12">
      <c r="B705" s="74"/>
      <c r="C705" s="75"/>
      <c r="D705" s="74"/>
      <c r="E705" s="76"/>
      <c r="F705" s="76"/>
      <c r="G705" s="75"/>
      <c r="H705" s="75"/>
      <c r="I705" s="74"/>
      <c r="J705" s="75"/>
      <c r="K705" s="75"/>
      <c r="L705" s="75"/>
    </row>
    <row r="706" spans="2:12">
      <c r="B706" s="74"/>
      <c r="C706" s="75"/>
      <c r="D706" s="74"/>
      <c r="E706" s="76"/>
      <c r="F706" s="76"/>
      <c r="G706" s="75"/>
      <c r="H706" s="75"/>
      <c r="I706" s="74"/>
      <c r="J706" s="75"/>
      <c r="K706" s="75"/>
      <c r="L706" s="75"/>
    </row>
    <row r="707" spans="2:12">
      <c r="B707" s="74"/>
      <c r="C707" s="75"/>
      <c r="D707" s="74"/>
      <c r="E707" s="76"/>
      <c r="F707" s="76"/>
      <c r="G707" s="75"/>
      <c r="H707" s="75"/>
      <c r="I707" s="74"/>
      <c r="J707" s="75"/>
      <c r="K707" s="75"/>
      <c r="L707" s="75"/>
    </row>
    <row r="708" spans="2:12">
      <c r="B708" s="74"/>
      <c r="C708" s="75"/>
      <c r="D708" s="74"/>
      <c r="E708" s="76"/>
      <c r="F708" s="76"/>
      <c r="G708" s="75"/>
      <c r="H708" s="75"/>
      <c r="I708" s="74"/>
      <c r="J708" s="75"/>
      <c r="K708" s="75"/>
      <c r="L708" s="75"/>
    </row>
    <row r="709" spans="2:12">
      <c r="B709" s="74"/>
      <c r="C709" s="75"/>
      <c r="D709" s="74"/>
      <c r="E709" s="76"/>
      <c r="F709" s="76"/>
      <c r="G709" s="75"/>
      <c r="H709" s="75"/>
      <c r="I709" s="74"/>
      <c r="J709" s="75"/>
      <c r="K709" s="75"/>
      <c r="L709" s="75"/>
    </row>
    <row r="710" spans="2:12">
      <c r="B710" s="74"/>
      <c r="C710" s="75"/>
      <c r="D710" s="74"/>
      <c r="E710" s="76"/>
      <c r="F710" s="76"/>
      <c r="G710" s="75"/>
      <c r="H710" s="75"/>
      <c r="I710" s="74"/>
      <c r="J710" s="75"/>
      <c r="K710" s="75"/>
      <c r="L710" s="75"/>
    </row>
    <row r="711" spans="2:12">
      <c r="B711" s="74"/>
      <c r="C711" s="75"/>
      <c r="D711" s="74"/>
      <c r="E711" s="76"/>
      <c r="F711" s="76"/>
      <c r="G711" s="75"/>
      <c r="H711" s="75"/>
      <c r="I711" s="74"/>
      <c r="J711" s="75"/>
      <c r="K711" s="75"/>
      <c r="L711" s="75"/>
    </row>
    <row r="712" spans="2:12">
      <c r="B712" s="74"/>
      <c r="C712" s="75"/>
      <c r="D712" s="74"/>
      <c r="E712" s="76"/>
      <c r="F712" s="76"/>
      <c r="G712" s="75"/>
      <c r="H712" s="75"/>
      <c r="I712" s="74"/>
      <c r="J712" s="75"/>
      <c r="K712" s="75"/>
      <c r="L712" s="75"/>
    </row>
    <row r="713" spans="2:12">
      <c r="B713" s="74"/>
      <c r="C713" s="75"/>
      <c r="D713" s="74"/>
      <c r="E713" s="76"/>
      <c r="F713" s="76"/>
      <c r="G713" s="75"/>
      <c r="H713" s="75"/>
      <c r="I713" s="74"/>
      <c r="J713" s="75"/>
      <c r="K713" s="75"/>
      <c r="L713" s="75"/>
    </row>
    <row r="714" spans="2:12">
      <c r="B714" s="74"/>
      <c r="C714" s="75"/>
      <c r="D714" s="74"/>
      <c r="E714" s="76"/>
      <c r="F714" s="76"/>
      <c r="G714" s="75"/>
      <c r="H714" s="75"/>
      <c r="I714" s="74"/>
      <c r="J714" s="75"/>
      <c r="K714" s="75"/>
      <c r="L714" s="75"/>
    </row>
    <row r="715" spans="2:12">
      <c r="B715" s="74"/>
      <c r="C715" s="75"/>
      <c r="D715" s="74"/>
      <c r="E715" s="76"/>
      <c r="F715" s="76"/>
      <c r="G715" s="75"/>
      <c r="H715" s="75"/>
      <c r="I715" s="74"/>
      <c r="J715" s="75"/>
      <c r="K715" s="75"/>
      <c r="L715" s="75"/>
    </row>
    <row r="716" spans="2:12">
      <c r="B716" s="74"/>
      <c r="C716" s="75"/>
      <c r="D716" s="74"/>
      <c r="E716" s="76"/>
      <c r="F716" s="76"/>
      <c r="G716" s="75"/>
      <c r="H716" s="75"/>
      <c r="I716" s="74"/>
      <c r="J716" s="75"/>
      <c r="K716" s="75"/>
      <c r="L716" s="75"/>
    </row>
    <row r="717" spans="2:12">
      <c r="B717" s="74"/>
      <c r="C717" s="75"/>
      <c r="D717" s="74"/>
      <c r="E717" s="76"/>
      <c r="F717" s="76"/>
      <c r="G717" s="75"/>
      <c r="H717" s="75"/>
      <c r="I717" s="74"/>
      <c r="J717" s="75"/>
      <c r="K717" s="75"/>
      <c r="L717" s="75"/>
    </row>
    <row r="718" spans="2:12">
      <c r="B718" s="74"/>
      <c r="C718" s="75"/>
      <c r="D718" s="74"/>
      <c r="E718" s="76"/>
      <c r="F718" s="76"/>
      <c r="G718" s="75"/>
      <c r="H718" s="75"/>
      <c r="I718" s="74"/>
      <c r="J718" s="75"/>
      <c r="K718" s="75"/>
      <c r="L718" s="75"/>
    </row>
    <row r="719" spans="2:12">
      <c r="B719" s="74"/>
      <c r="C719" s="75"/>
      <c r="D719" s="74"/>
      <c r="E719" s="76"/>
      <c r="F719" s="76"/>
      <c r="G719" s="75"/>
      <c r="H719" s="75"/>
      <c r="I719" s="74"/>
      <c r="J719" s="75"/>
      <c r="K719" s="75"/>
      <c r="L719" s="75"/>
    </row>
    <row r="720" spans="2:12">
      <c r="B720" s="74"/>
      <c r="C720" s="75"/>
      <c r="D720" s="74"/>
      <c r="E720" s="76"/>
      <c r="F720" s="76"/>
      <c r="G720" s="75"/>
      <c r="H720" s="75"/>
      <c r="I720" s="74"/>
      <c r="J720" s="75"/>
      <c r="K720" s="75"/>
      <c r="L720" s="75"/>
    </row>
    <row r="721" spans="2:12">
      <c r="B721" s="74"/>
      <c r="C721" s="75"/>
      <c r="D721" s="74"/>
      <c r="E721" s="76"/>
      <c r="F721" s="76"/>
      <c r="G721" s="75"/>
      <c r="H721" s="75"/>
      <c r="I721" s="74"/>
      <c r="J721" s="75"/>
      <c r="K721" s="75"/>
      <c r="L721" s="75"/>
    </row>
    <row r="722" spans="2:12">
      <c r="B722" s="74"/>
      <c r="C722" s="75"/>
      <c r="D722" s="74"/>
      <c r="E722" s="76"/>
      <c r="F722" s="76"/>
      <c r="G722" s="75"/>
      <c r="H722" s="75"/>
      <c r="I722" s="74"/>
      <c r="J722" s="75"/>
      <c r="K722" s="75"/>
      <c r="L722" s="75"/>
    </row>
    <row r="723" spans="2:12">
      <c r="B723" s="74"/>
      <c r="C723" s="75"/>
      <c r="D723" s="74"/>
      <c r="E723" s="76"/>
      <c r="F723" s="76"/>
      <c r="G723" s="75"/>
      <c r="H723" s="75"/>
      <c r="I723" s="74"/>
      <c r="J723" s="75"/>
      <c r="K723" s="75"/>
      <c r="L723" s="75"/>
    </row>
    <row r="724" spans="2:12">
      <c r="B724" s="74"/>
      <c r="C724" s="75"/>
      <c r="D724" s="74"/>
      <c r="E724" s="76"/>
      <c r="F724" s="76"/>
      <c r="G724" s="75"/>
      <c r="H724" s="75"/>
      <c r="I724" s="74"/>
      <c r="J724" s="75"/>
      <c r="K724" s="75"/>
      <c r="L724" s="75"/>
    </row>
    <row r="725" spans="2:12">
      <c r="B725" s="74"/>
      <c r="C725" s="75"/>
      <c r="D725" s="74"/>
      <c r="E725" s="76"/>
      <c r="F725" s="76"/>
      <c r="G725" s="75"/>
      <c r="H725" s="75"/>
      <c r="I725" s="74"/>
      <c r="J725" s="75"/>
      <c r="K725" s="75"/>
      <c r="L725" s="75"/>
    </row>
    <row r="726" spans="2:12">
      <c r="B726" s="74"/>
      <c r="C726" s="75"/>
      <c r="D726" s="74"/>
      <c r="E726" s="76"/>
      <c r="F726" s="76"/>
      <c r="G726" s="75"/>
      <c r="H726" s="75"/>
      <c r="I726" s="74"/>
      <c r="J726" s="75"/>
      <c r="K726" s="75"/>
      <c r="L726" s="75"/>
    </row>
    <row r="727" spans="2:12">
      <c r="B727" s="74"/>
      <c r="C727" s="75"/>
      <c r="D727" s="74"/>
      <c r="E727" s="76"/>
      <c r="F727" s="76"/>
      <c r="G727" s="75"/>
      <c r="H727" s="75"/>
      <c r="I727" s="74"/>
      <c r="J727" s="75"/>
      <c r="K727" s="75"/>
      <c r="L727" s="75"/>
    </row>
    <row r="728" spans="2:12">
      <c r="B728" s="74"/>
      <c r="C728" s="75"/>
      <c r="D728" s="74"/>
      <c r="E728" s="76"/>
      <c r="F728" s="76"/>
      <c r="G728" s="75"/>
      <c r="H728" s="75"/>
      <c r="I728" s="74"/>
      <c r="J728" s="75"/>
      <c r="K728" s="75"/>
      <c r="L728" s="75"/>
    </row>
    <row r="729" spans="2:12">
      <c r="B729" s="74"/>
      <c r="C729" s="75"/>
      <c r="D729" s="74"/>
      <c r="E729" s="76"/>
      <c r="F729" s="76"/>
      <c r="G729" s="75"/>
      <c r="H729" s="75"/>
      <c r="I729" s="74"/>
      <c r="J729" s="75"/>
      <c r="K729" s="75"/>
      <c r="L729" s="75"/>
    </row>
    <row r="730" spans="2:12">
      <c r="B730" s="74"/>
      <c r="C730" s="75"/>
      <c r="D730" s="74"/>
      <c r="E730" s="76"/>
      <c r="F730" s="76"/>
      <c r="G730" s="75"/>
      <c r="H730" s="75"/>
      <c r="I730" s="74"/>
      <c r="J730" s="75"/>
      <c r="K730" s="75"/>
      <c r="L730" s="75"/>
    </row>
    <row r="731" spans="2:12">
      <c r="B731" s="74"/>
      <c r="C731" s="75"/>
      <c r="D731" s="74"/>
      <c r="E731" s="76"/>
      <c r="F731" s="76"/>
      <c r="G731" s="75"/>
      <c r="H731" s="75"/>
      <c r="I731" s="74"/>
      <c r="J731" s="75"/>
      <c r="K731" s="75"/>
      <c r="L731" s="75"/>
    </row>
    <row r="732" spans="2:12">
      <c r="B732" s="74"/>
      <c r="C732" s="75"/>
      <c r="D732" s="74"/>
      <c r="E732" s="76"/>
      <c r="F732" s="76"/>
      <c r="G732" s="75"/>
      <c r="H732" s="75"/>
      <c r="I732" s="74"/>
      <c r="J732" s="75"/>
      <c r="K732" s="75"/>
      <c r="L732" s="75"/>
    </row>
    <row r="733" spans="2:12">
      <c r="B733" s="74"/>
      <c r="C733" s="75"/>
      <c r="D733" s="74"/>
      <c r="E733" s="76"/>
      <c r="F733" s="76"/>
      <c r="G733" s="75"/>
      <c r="H733" s="75"/>
      <c r="I733" s="74"/>
      <c r="J733" s="75"/>
      <c r="K733" s="75"/>
      <c r="L733" s="75"/>
    </row>
    <row r="734" spans="2:12">
      <c r="B734" s="74"/>
      <c r="C734" s="75"/>
      <c r="D734" s="74"/>
      <c r="E734" s="76"/>
      <c r="F734" s="76"/>
      <c r="G734" s="75"/>
      <c r="H734" s="75"/>
      <c r="I734" s="74"/>
      <c r="J734" s="75"/>
      <c r="K734" s="75"/>
      <c r="L734" s="75"/>
    </row>
    <row r="735" spans="2:12">
      <c r="B735" s="74"/>
      <c r="C735" s="75"/>
      <c r="D735" s="74"/>
      <c r="E735" s="76"/>
      <c r="F735" s="76"/>
      <c r="G735" s="75"/>
      <c r="H735" s="75"/>
      <c r="I735" s="74"/>
      <c r="J735" s="75"/>
      <c r="K735" s="75"/>
      <c r="L735" s="75"/>
    </row>
    <row r="736" spans="2:12">
      <c r="B736" s="74"/>
      <c r="C736" s="75"/>
      <c r="D736" s="74"/>
      <c r="E736" s="76"/>
      <c r="F736" s="76"/>
      <c r="G736" s="75"/>
      <c r="H736" s="75"/>
      <c r="I736" s="74"/>
      <c r="J736" s="75"/>
      <c r="K736" s="75"/>
      <c r="L736" s="75"/>
    </row>
    <row r="737" spans="2:12">
      <c r="B737" s="74"/>
      <c r="C737" s="75"/>
      <c r="D737" s="74"/>
      <c r="E737" s="76"/>
      <c r="F737" s="76"/>
      <c r="G737" s="75"/>
      <c r="H737" s="75"/>
      <c r="I737" s="74"/>
      <c r="J737" s="75"/>
      <c r="K737" s="75"/>
      <c r="L737" s="75"/>
    </row>
    <row r="738" spans="2:12">
      <c r="B738" s="74"/>
      <c r="C738" s="75"/>
      <c r="D738" s="74"/>
      <c r="E738" s="76"/>
      <c r="F738" s="76"/>
      <c r="G738" s="75"/>
      <c r="H738" s="75"/>
      <c r="I738" s="74"/>
      <c r="J738" s="75"/>
      <c r="K738" s="75"/>
      <c r="L738" s="75"/>
    </row>
    <row r="739" spans="2:12">
      <c r="B739" s="74"/>
      <c r="C739" s="75"/>
      <c r="D739" s="74"/>
      <c r="E739" s="76"/>
      <c r="F739" s="76"/>
      <c r="G739" s="75"/>
      <c r="H739" s="75"/>
      <c r="I739" s="74"/>
      <c r="J739" s="75"/>
      <c r="K739" s="75"/>
      <c r="L739" s="75"/>
    </row>
    <row r="740" spans="2:12">
      <c r="B740" s="74"/>
      <c r="C740" s="75"/>
      <c r="D740" s="74"/>
      <c r="E740" s="76"/>
      <c r="F740" s="76"/>
      <c r="G740" s="75"/>
      <c r="H740" s="75"/>
      <c r="I740" s="74"/>
      <c r="J740" s="75"/>
      <c r="K740" s="75"/>
      <c r="L740" s="75"/>
    </row>
    <row r="741" spans="2:12">
      <c r="B741" s="74"/>
      <c r="C741" s="75"/>
      <c r="D741" s="74"/>
      <c r="E741" s="76"/>
      <c r="F741" s="76"/>
      <c r="G741" s="75"/>
      <c r="H741" s="75"/>
      <c r="I741" s="74"/>
      <c r="J741" s="75"/>
      <c r="K741" s="75"/>
      <c r="L741" s="75"/>
    </row>
    <row r="742" spans="2:12">
      <c r="B742" s="74"/>
      <c r="C742" s="75"/>
      <c r="D742" s="74"/>
      <c r="E742" s="76"/>
      <c r="F742" s="76"/>
      <c r="G742" s="75"/>
      <c r="H742" s="75"/>
      <c r="I742" s="74"/>
      <c r="J742" s="75"/>
      <c r="K742" s="75"/>
      <c r="L742" s="75"/>
    </row>
    <row r="743" spans="2:12">
      <c r="B743" s="74"/>
      <c r="C743" s="75"/>
      <c r="D743" s="74"/>
      <c r="E743" s="76"/>
      <c r="F743" s="76"/>
      <c r="G743" s="75"/>
      <c r="H743" s="75"/>
      <c r="I743" s="74"/>
      <c r="J743" s="75"/>
      <c r="K743" s="75"/>
      <c r="L743" s="75"/>
    </row>
    <row r="744" spans="2:12">
      <c r="B744" s="74"/>
      <c r="C744" s="75"/>
      <c r="D744" s="74"/>
      <c r="E744" s="76"/>
      <c r="F744" s="76"/>
      <c r="G744" s="75"/>
      <c r="H744" s="75"/>
      <c r="I744" s="74"/>
      <c r="J744" s="75"/>
      <c r="K744" s="75"/>
      <c r="L744" s="75"/>
    </row>
    <row r="745" spans="2:12">
      <c r="B745" s="74"/>
      <c r="C745" s="75"/>
      <c r="D745" s="74"/>
      <c r="E745" s="76"/>
      <c r="F745" s="76"/>
      <c r="G745" s="75"/>
      <c r="H745" s="75"/>
      <c r="I745" s="74"/>
      <c r="J745" s="75"/>
      <c r="K745" s="75"/>
      <c r="L745" s="75"/>
    </row>
    <row r="746" spans="2:12">
      <c r="B746" s="74"/>
      <c r="C746" s="75"/>
      <c r="D746" s="74"/>
      <c r="E746" s="76"/>
      <c r="F746" s="76"/>
      <c r="G746" s="75"/>
      <c r="H746" s="75"/>
      <c r="I746" s="74"/>
      <c r="J746" s="75"/>
      <c r="K746" s="75"/>
      <c r="L746" s="75"/>
    </row>
    <row r="747" spans="2:12">
      <c r="B747" s="74"/>
      <c r="C747" s="75"/>
      <c r="D747" s="74"/>
      <c r="E747" s="76"/>
      <c r="F747" s="76"/>
      <c r="G747" s="75"/>
      <c r="H747" s="75"/>
      <c r="I747" s="74"/>
      <c r="J747" s="75"/>
      <c r="K747" s="75"/>
      <c r="L747" s="75"/>
    </row>
    <row r="748" spans="2:12">
      <c r="B748" s="74"/>
      <c r="C748" s="75"/>
      <c r="D748" s="74"/>
      <c r="E748" s="76"/>
      <c r="F748" s="76"/>
      <c r="G748" s="75"/>
      <c r="H748" s="75"/>
      <c r="I748" s="74"/>
      <c r="J748" s="75"/>
      <c r="K748" s="75"/>
      <c r="L748" s="75"/>
    </row>
    <row r="749" spans="2:12">
      <c r="B749" s="74"/>
      <c r="C749" s="75"/>
      <c r="D749" s="74"/>
      <c r="E749" s="76"/>
      <c r="F749" s="76"/>
      <c r="G749" s="75"/>
      <c r="H749" s="75"/>
      <c r="I749" s="74"/>
      <c r="J749" s="75"/>
      <c r="K749" s="75"/>
      <c r="L749" s="75"/>
    </row>
    <row r="750" spans="2:12">
      <c r="B750" s="74"/>
      <c r="C750" s="75"/>
      <c r="D750" s="74"/>
      <c r="E750" s="76"/>
      <c r="F750" s="76"/>
      <c r="G750" s="75"/>
      <c r="H750" s="75"/>
      <c r="I750" s="74"/>
      <c r="J750" s="75"/>
      <c r="K750" s="75"/>
      <c r="L750" s="75"/>
    </row>
    <row r="751" spans="2:12">
      <c r="B751" s="74"/>
      <c r="C751" s="75"/>
      <c r="D751" s="74"/>
      <c r="E751" s="76"/>
      <c r="F751" s="76"/>
      <c r="G751" s="75"/>
      <c r="H751" s="75"/>
      <c r="I751" s="74"/>
      <c r="J751" s="75"/>
      <c r="K751" s="75"/>
      <c r="L751" s="75"/>
    </row>
    <row r="752" spans="2:12">
      <c r="B752" s="74"/>
      <c r="C752" s="75"/>
      <c r="D752" s="74"/>
      <c r="E752" s="76"/>
      <c r="F752" s="76"/>
      <c r="G752" s="75"/>
      <c r="H752" s="75"/>
      <c r="I752" s="74"/>
      <c r="J752" s="75"/>
      <c r="K752" s="75"/>
      <c r="L752" s="75"/>
    </row>
    <row r="753" spans="2:12">
      <c r="B753" s="74"/>
      <c r="C753" s="75"/>
      <c r="D753" s="74"/>
      <c r="E753" s="76"/>
      <c r="F753" s="76"/>
      <c r="G753" s="75"/>
      <c r="H753" s="75"/>
      <c r="I753" s="74"/>
      <c r="J753" s="75"/>
      <c r="K753" s="75"/>
      <c r="L753" s="75"/>
    </row>
    <row r="754" spans="2:12">
      <c r="B754" s="74"/>
      <c r="C754" s="75"/>
      <c r="D754" s="74"/>
      <c r="E754" s="76"/>
      <c r="F754" s="76"/>
      <c r="G754" s="75"/>
      <c r="H754" s="75"/>
      <c r="I754" s="74"/>
      <c r="J754" s="75"/>
      <c r="K754" s="75"/>
      <c r="L754" s="75"/>
    </row>
    <row r="755" spans="2:12">
      <c r="B755" s="74"/>
      <c r="C755" s="75"/>
      <c r="D755" s="74"/>
      <c r="E755" s="76"/>
      <c r="F755" s="76"/>
      <c r="G755" s="75"/>
      <c r="H755" s="75"/>
      <c r="I755" s="74"/>
      <c r="J755" s="75"/>
      <c r="K755" s="75"/>
      <c r="L755" s="75"/>
    </row>
    <row r="756" spans="2:12">
      <c r="B756" s="74"/>
      <c r="C756" s="75"/>
      <c r="D756" s="74"/>
      <c r="E756" s="76"/>
      <c r="F756" s="76"/>
      <c r="G756" s="75"/>
      <c r="H756" s="75"/>
      <c r="I756" s="74"/>
      <c r="J756" s="75"/>
      <c r="K756" s="75"/>
      <c r="L756" s="75"/>
    </row>
    <row r="757" spans="2:12">
      <c r="B757" s="74"/>
      <c r="C757" s="75"/>
      <c r="D757" s="74"/>
      <c r="E757" s="76"/>
      <c r="F757" s="76"/>
      <c r="G757" s="75"/>
      <c r="H757" s="75"/>
      <c r="I757" s="74"/>
      <c r="J757" s="75"/>
      <c r="K757" s="75"/>
      <c r="L757" s="75"/>
    </row>
    <row r="758" spans="2:12">
      <c r="B758" s="74"/>
      <c r="C758" s="75"/>
      <c r="D758" s="74"/>
      <c r="E758" s="76"/>
      <c r="F758" s="76"/>
      <c r="G758" s="75"/>
      <c r="H758" s="75"/>
      <c r="I758" s="74"/>
      <c r="J758" s="75"/>
      <c r="K758" s="75"/>
      <c r="L758" s="75"/>
    </row>
    <row r="759" spans="2:12">
      <c r="B759" s="74"/>
      <c r="C759" s="75"/>
      <c r="D759" s="74"/>
      <c r="E759" s="76"/>
      <c r="F759" s="76"/>
      <c r="G759" s="75"/>
      <c r="H759" s="75"/>
      <c r="I759" s="74"/>
      <c r="J759" s="75"/>
      <c r="K759" s="75"/>
      <c r="L759" s="75"/>
    </row>
    <row r="760" spans="2:12">
      <c r="B760" s="74"/>
      <c r="C760" s="75"/>
      <c r="D760" s="74"/>
      <c r="E760" s="76"/>
      <c r="F760" s="76"/>
      <c r="G760" s="75"/>
      <c r="H760" s="75"/>
      <c r="I760" s="74"/>
      <c r="J760" s="75"/>
      <c r="K760" s="75"/>
      <c r="L760" s="75"/>
    </row>
    <row r="761" spans="2:12">
      <c r="B761" s="74"/>
      <c r="C761" s="75"/>
      <c r="D761" s="74"/>
      <c r="E761" s="76"/>
      <c r="F761" s="76"/>
      <c r="G761" s="75"/>
      <c r="H761" s="75"/>
      <c r="I761" s="74"/>
      <c r="J761" s="75"/>
      <c r="K761" s="75"/>
      <c r="L761" s="75"/>
    </row>
    <row r="762" spans="2:12">
      <c r="B762" s="74"/>
      <c r="C762" s="75"/>
      <c r="D762" s="74"/>
      <c r="E762" s="76"/>
      <c r="F762" s="76"/>
      <c r="G762" s="75"/>
      <c r="H762" s="75"/>
      <c r="I762" s="74"/>
      <c r="J762" s="75"/>
      <c r="K762" s="75"/>
      <c r="L762" s="75"/>
    </row>
    <row r="763" spans="2:12">
      <c r="B763" s="74"/>
      <c r="C763" s="75"/>
      <c r="D763" s="74"/>
      <c r="E763" s="76"/>
      <c r="F763" s="76"/>
      <c r="G763" s="75"/>
      <c r="H763" s="75"/>
      <c r="I763" s="74"/>
      <c r="J763" s="75"/>
      <c r="K763" s="75"/>
      <c r="L763" s="75"/>
    </row>
    <row r="764" spans="2:12">
      <c r="B764" s="74"/>
      <c r="C764" s="75"/>
      <c r="D764" s="74"/>
      <c r="E764" s="76"/>
      <c r="F764" s="76"/>
      <c r="G764" s="75"/>
      <c r="H764" s="75"/>
      <c r="I764" s="74"/>
      <c r="J764" s="75"/>
      <c r="K764" s="75"/>
      <c r="L764" s="75"/>
    </row>
    <row r="765" spans="2:12">
      <c r="B765" s="74"/>
      <c r="C765" s="75"/>
      <c r="D765" s="74"/>
      <c r="E765" s="76"/>
      <c r="F765" s="76"/>
      <c r="G765" s="75"/>
      <c r="H765" s="75"/>
      <c r="I765" s="74"/>
      <c r="J765" s="75"/>
      <c r="K765" s="75"/>
      <c r="L765" s="75"/>
    </row>
    <row r="766" spans="2:12">
      <c r="B766" s="74"/>
      <c r="C766" s="75"/>
      <c r="D766" s="74"/>
      <c r="E766" s="76"/>
      <c r="F766" s="76"/>
      <c r="G766" s="75"/>
      <c r="H766" s="75"/>
      <c r="I766" s="74"/>
      <c r="J766" s="75"/>
      <c r="K766" s="75"/>
      <c r="L766" s="75"/>
    </row>
    <row r="767" spans="2:12">
      <c r="B767" s="74"/>
      <c r="C767" s="75"/>
      <c r="D767" s="74"/>
      <c r="E767" s="76"/>
      <c r="F767" s="76"/>
      <c r="G767" s="75"/>
      <c r="H767" s="75"/>
      <c r="I767" s="74"/>
      <c r="J767" s="75"/>
      <c r="K767" s="75"/>
      <c r="L767" s="75"/>
    </row>
    <row r="768" spans="2:12">
      <c r="B768" s="74"/>
      <c r="C768" s="75"/>
      <c r="D768" s="74"/>
      <c r="E768" s="76"/>
      <c r="F768" s="76"/>
      <c r="G768" s="75"/>
      <c r="H768" s="75"/>
      <c r="I768" s="74"/>
      <c r="J768" s="75"/>
      <c r="K768" s="75"/>
      <c r="L768" s="75"/>
    </row>
    <row r="769" spans="2:12">
      <c r="B769" s="74"/>
      <c r="C769" s="75"/>
      <c r="D769" s="74"/>
      <c r="E769" s="76"/>
      <c r="F769" s="76"/>
      <c r="G769" s="75"/>
      <c r="H769" s="75"/>
      <c r="I769" s="74"/>
      <c r="J769" s="75"/>
      <c r="K769" s="75"/>
      <c r="L769" s="75"/>
    </row>
    <row r="770" spans="2:12">
      <c r="B770" s="74"/>
      <c r="C770" s="75"/>
      <c r="D770" s="74"/>
      <c r="E770" s="76"/>
      <c r="F770" s="76"/>
      <c r="G770" s="75"/>
      <c r="H770" s="75"/>
      <c r="I770" s="74"/>
      <c r="J770" s="75"/>
      <c r="K770" s="75"/>
      <c r="L770" s="75"/>
    </row>
    <row r="771" spans="2:12">
      <c r="B771" s="74"/>
      <c r="C771" s="75"/>
      <c r="D771" s="74"/>
      <c r="E771" s="76"/>
      <c r="F771" s="76"/>
      <c r="G771" s="75"/>
      <c r="H771" s="75"/>
      <c r="I771" s="74"/>
      <c r="J771" s="75"/>
      <c r="K771" s="75"/>
      <c r="L771" s="75"/>
    </row>
    <row r="772" spans="2:12">
      <c r="B772" s="74"/>
      <c r="C772" s="75"/>
      <c r="D772" s="74"/>
      <c r="E772" s="76"/>
      <c r="F772" s="76"/>
      <c r="G772" s="75"/>
      <c r="H772" s="75"/>
      <c r="I772" s="74"/>
      <c r="J772" s="75"/>
      <c r="K772" s="75"/>
      <c r="L772" s="75"/>
    </row>
    <row r="773" spans="2:12">
      <c r="B773" s="74"/>
      <c r="C773" s="75"/>
      <c r="D773" s="74"/>
      <c r="E773" s="76"/>
      <c r="F773" s="76"/>
      <c r="G773" s="75"/>
      <c r="H773" s="75"/>
      <c r="I773" s="74"/>
      <c r="J773" s="75"/>
      <c r="K773" s="75"/>
      <c r="L773" s="75"/>
    </row>
    <row r="774" spans="2:12">
      <c r="B774" s="74"/>
      <c r="C774" s="75"/>
      <c r="D774" s="74"/>
      <c r="E774" s="76"/>
      <c r="F774" s="76"/>
      <c r="G774" s="75"/>
      <c r="H774" s="75"/>
      <c r="I774" s="74"/>
      <c r="J774" s="75"/>
      <c r="K774" s="75"/>
      <c r="L774" s="75"/>
    </row>
    <row r="775" spans="2:12">
      <c r="B775" s="74"/>
      <c r="C775" s="75"/>
      <c r="D775" s="74"/>
      <c r="E775" s="76"/>
      <c r="F775" s="76"/>
      <c r="G775" s="75"/>
      <c r="H775" s="75"/>
      <c r="I775" s="74"/>
      <c r="J775" s="75"/>
      <c r="K775" s="75"/>
      <c r="L775" s="75"/>
    </row>
    <row r="776" spans="2:12">
      <c r="B776" s="74"/>
      <c r="C776" s="75"/>
      <c r="D776" s="74"/>
      <c r="E776" s="76"/>
      <c r="F776" s="76"/>
      <c r="G776" s="75"/>
      <c r="H776" s="75"/>
      <c r="I776" s="74"/>
      <c r="J776" s="75"/>
      <c r="K776" s="75"/>
      <c r="L776" s="75"/>
    </row>
    <row r="777" spans="2:12">
      <c r="B777" s="74"/>
      <c r="C777" s="75"/>
      <c r="D777" s="74"/>
      <c r="E777" s="76"/>
      <c r="F777" s="76"/>
      <c r="G777" s="75"/>
      <c r="H777" s="75"/>
      <c r="I777" s="74"/>
      <c r="J777" s="75"/>
      <c r="K777" s="75"/>
      <c r="L777" s="75"/>
    </row>
    <row r="778" spans="2:12">
      <c r="B778" s="74"/>
      <c r="C778" s="75"/>
      <c r="D778" s="74"/>
      <c r="E778" s="76"/>
      <c r="F778" s="76"/>
      <c r="G778" s="75"/>
      <c r="H778" s="75"/>
      <c r="I778" s="74"/>
      <c r="J778" s="75"/>
      <c r="K778" s="75"/>
      <c r="L778" s="75"/>
    </row>
    <row r="779" spans="2:12">
      <c r="B779" s="74"/>
      <c r="C779" s="75"/>
      <c r="D779" s="74"/>
      <c r="E779" s="76"/>
      <c r="F779" s="76"/>
      <c r="G779" s="75"/>
      <c r="H779" s="75"/>
      <c r="I779" s="74"/>
      <c r="J779" s="75"/>
      <c r="K779" s="75"/>
      <c r="L779" s="75"/>
    </row>
    <row r="780" spans="2:12">
      <c r="B780" s="74"/>
      <c r="C780" s="75"/>
      <c r="D780" s="74"/>
      <c r="E780" s="76"/>
      <c r="F780" s="76"/>
      <c r="G780" s="75"/>
      <c r="H780" s="75"/>
      <c r="I780" s="74"/>
      <c r="J780" s="75"/>
      <c r="K780" s="75"/>
      <c r="L780" s="75"/>
    </row>
    <row r="781" spans="2:12">
      <c r="B781" s="74"/>
      <c r="C781" s="75"/>
      <c r="D781" s="74"/>
      <c r="E781" s="76"/>
      <c r="F781" s="76"/>
      <c r="G781" s="75"/>
      <c r="H781" s="75"/>
      <c r="I781" s="74"/>
      <c r="J781" s="75"/>
      <c r="K781" s="75"/>
      <c r="L781" s="75"/>
    </row>
    <row r="782" spans="2:12">
      <c r="B782" s="74"/>
      <c r="C782" s="75"/>
      <c r="D782" s="74"/>
      <c r="E782" s="76"/>
      <c r="F782" s="76"/>
      <c r="G782" s="75"/>
      <c r="H782" s="75"/>
      <c r="I782" s="74"/>
      <c r="J782" s="75"/>
      <c r="K782" s="75"/>
      <c r="L782" s="75"/>
    </row>
    <row r="783" spans="2:12">
      <c r="B783" s="74"/>
      <c r="C783" s="75"/>
      <c r="D783" s="74"/>
      <c r="E783" s="76"/>
      <c r="F783" s="76"/>
      <c r="G783" s="75"/>
      <c r="H783" s="75"/>
      <c r="I783" s="74"/>
      <c r="J783" s="75"/>
      <c r="K783" s="75"/>
      <c r="L783" s="75"/>
    </row>
    <row r="784" spans="2:12">
      <c r="B784" s="74"/>
      <c r="C784" s="75"/>
      <c r="D784" s="74"/>
      <c r="E784" s="76"/>
      <c r="F784" s="76"/>
      <c r="G784" s="75"/>
      <c r="H784" s="75"/>
      <c r="I784" s="74"/>
      <c r="J784" s="75"/>
      <c r="K784" s="75"/>
      <c r="L784" s="75"/>
    </row>
    <row r="785" spans="2:12">
      <c r="B785" s="74"/>
      <c r="C785" s="75"/>
      <c r="D785" s="74"/>
      <c r="E785" s="76"/>
      <c r="F785" s="76"/>
      <c r="G785" s="75"/>
      <c r="H785" s="75"/>
      <c r="I785" s="74"/>
      <c r="J785" s="75"/>
      <c r="K785" s="75"/>
      <c r="L785" s="75"/>
    </row>
    <row r="786" spans="2:12">
      <c r="B786" s="74"/>
      <c r="C786" s="75"/>
      <c r="D786" s="74"/>
      <c r="E786" s="76"/>
      <c r="F786" s="76"/>
      <c r="G786" s="75"/>
      <c r="H786" s="75"/>
      <c r="I786" s="74"/>
      <c r="J786" s="75"/>
      <c r="K786" s="75"/>
      <c r="L786" s="75"/>
    </row>
    <row r="787" spans="2:12">
      <c r="B787" s="74"/>
      <c r="C787" s="75"/>
      <c r="D787" s="74"/>
      <c r="E787" s="76"/>
      <c r="F787" s="76"/>
      <c r="G787" s="75"/>
      <c r="H787" s="75"/>
      <c r="I787" s="74"/>
      <c r="J787" s="75"/>
      <c r="K787" s="75"/>
      <c r="L787" s="75"/>
    </row>
    <row r="788" spans="2:12">
      <c r="B788" s="74"/>
      <c r="C788" s="75"/>
      <c r="D788" s="74"/>
      <c r="E788" s="76"/>
      <c r="F788" s="76"/>
      <c r="G788" s="75"/>
      <c r="H788" s="75"/>
      <c r="I788" s="74"/>
      <c r="J788" s="75"/>
      <c r="K788" s="75"/>
      <c r="L788" s="75"/>
    </row>
    <row r="789" spans="2:12">
      <c r="B789" s="74"/>
      <c r="C789" s="75"/>
      <c r="D789" s="74"/>
      <c r="E789" s="76"/>
      <c r="F789" s="76"/>
      <c r="G789" s="75"/>
      <c r="H789" s="75"/>
      <c r="I789" s="74"/>
      <c r="J789" s="75"/>
      <c r="K789" s="75"/>
      <c r="L789" s="75"/>
    </row>
    <row r="790" spans="2:12">
      <c r="B790" s="74"/>
      <c r="C790" s="75"/>
      <c r="D790" s="74"/>
      <c r="E790" s="76"/>
      <c r="F790" s="76"/>
      <c r="G790" s="75"/>
      <c r="H790" s="75"/>
      <c r="I790" s="74"/>
      <c r="J790" s="75"/>
      <c r="K790" s="75"/>
      <c r="L790" s="75"/>
    </row>
    <row r="791" spans="2:12">
      <c r="B791" s="74"/>
      <c r="C791" s="75"/>
      <c r="D791" s="74"/>
      <c r="E791" s="76"/>
      <c r="F791" s="76"/>
      <c r="G791" s="75"/>
      <c r="H791" s="75"/>
      <c r="I791" s="74"/>
      <c r="J791" s="75"/>
      <c r="K791" s="75"/>
      <c r="L791" s="75"/>
    </row>
    <row r="792" spans="2:12">
      <c r="B792" s="74"/>
      <c r="C792" s="75"/>
      <c r="D792" s="74"/>
      <c r="E792" s="76"/>
      <c r="F792" s="76"/>
      <c r="G792" s="75"/>
      <c r="H792" s="75"/>
      <c r="I792" s="74"/>
      <c r="J792" s="75"/>
      <c r="K792" s="75"/>
      <c r="L792" s="75"/>
    </row>
    <row r="793" spans="2:12">
      <c r="B793" s="74"/>
      <c r="C793" s="75"/>
      <c r="D793" s="74"/>
      <c r="E793" s="76"/>
      <c r="F793" s="76"/>
      <c r="G793" s="75"/>
      <c r="H793" s="75"/>
      <c r="I793" s="74"/>
      <c r="J793" s="75"/>
      <c r="K793" s="75"/>
      <c r="L793" s="75"/>
    </row>
    <row r="794" spans="2:12">
      <c r="B794" s="74"/>
      <c r="C794" s="75"/>
      <c r="D794" s="74"/>
      <c r="E794" s="76"/>
      <c r="F794" s="76"/>
      <c r="G794" s="75"/>
      <c r="H794" s="75"/>
      <c r="I794" s="74"/>
      <c r="J794" s="75"/>
      <c r="K794" s="75"/>
      <c r="L794" s="75"/>
    </row>
    <row r="795" spans="2:12">
      <c r="B795" s="74"/>
      <c r="C795" s="75"/>
      <c r="D795" s="74"/>
      <c r="E795" s="76"/>
      <c r="F795" s="76"/>
      <c r="G795" s="75"/>
      <c r="H795" s="75"/>
      <c r="I795" s="74"/>
      <c r="J795" s="75"/>
      <c r="K795" s="75"/>
      <c r="L795" s="75"/>
    </row>
    <row r="796" spans="2:12">
      <c r="B796" s="74"/>
      <c r="C796" s="75"/>
      <c r="D796" s="74"/>
      <c r="E796" s="76"/>
      <c r="F796" s="76"/>
      <c r="G796" s="75"/>
      <c r="H796" s="75"/>
      <c r="I796" s="74"/>
      <c r="J796" s="75"/>
      <c r="K796" s="75"/>
      <c r="L796" s="75"/>
    </row>
    <row r="797" spans="2:12">
      <c r="B797" s="74"/>
      <c r="C797" s="75"/>
      <c r="D797" s="74"/>
      <c r="E797" s="76"/>
      <c r="F797" s="76"/>
      <c r="G797" s="75"/>
      <c r="H797" s="75"/>
      <c r="I797" s="74"/>
      <c r="J797" s="75"/>
      <c r="K797" s="75"/>
      <c r="L797" s="75"/>
    </row>
    <row r="798" spans="2:12">
      <c r="B798" s="74"/>
      <c r="C798" s="75"/>
      <c r="D798" s="74"/>
      <c r="E798" s="76"/>
      <c r="F798" s="76"/>
      <c r="G798" s="75"/>
      <c r="H798" s="75"/>
      <c r="I798" s="74"/>
      <c r="J798" s="75"/>
      <c r="K798" s="75"/>
      <c r="L798" s="75"/>
    </row>
    <row r="799" spans="2:12">
      <c r="B799" s="74"/>
      <c r="C799" s="75"/>
      <c r="D799" s="74"/>
      <c r="E799" s="76"/>
      <c r="F799" s="76"/>
      <c r="G799" s="75"/>
      <c r="H799" s="75"/>
      <c r="I799" s="74"/>
      <c r="J799" s="75"/>
      <c r="K799" s="75"/>
      <c r="L799" s="75"/>
    </row>
    <row r="800" spans="2:12">
      <c r="B800" s="74"/>
      <c r="C800" s="75"/>
      <c r="D800" s="74"/>
      <c r="E800" s="76"/>
      <c r="F800" s="76"/>
      <c r="G800" s="75"/>
      <c r="H800" s="75"/>
      <c r="I800" s="74"/>
      <c r="J800" s="75"/>
      <c r="K800" s="75"/>
      <c r="L800" s="75"/>
    </row>
    <row r="801" spans="2:12">
      <c r="B801" s="74"/>
      <c r="C801" s="75"/>
      <c r="D801" s="74"/>
      <c r="E801" s="76"/>
      <c r="F801" s="76"/>
      <c r="G801" s="75"/>
      <c r="H801" s="75"/>
      <c r="I801" s="74"/>
      <c r="J801" s="75"/>
      <c r="K801" s="75"/>
      <c r="L801" s="75"/>
    </row>
    <row r="802" spans="2:12">
      <c r="B802" s="74"/>
      <c r="C802" s="75"/>
      <c r="D802" s="74"/>
      <c r="E802" s="76"/>
      <c r="F802" s="76"/>
      <c r="G802" s="75"/>
      <c r="H802" s="75"/>
      <c r="I802" s="74"/>
      <c r="J802" s="75"/>
      <c r="K802" s="75"/>
      <c r="L802" s="75"/>
    </row>
    <row r="803" spans="2:12">
      <c r="B803" s="74"/>
      <c r="C803" s="75"/>
      <c r="D803" s="74"/>
      <c r="E803" s="76"/>
      <c r="F803" s="76"/>
      <c r="G803" s="75"/>
      <c r="H803" s="75"/>
      <c r="I803" s="74"/>
      <c r="J803" s="75"/>
      <c r="K803" s="75"/>
      <c r="L803" s="75"/>
    </row>
    <row r="804" spans="2:12">
      <c r="B804" s="74"/>
      <c r="C804" s="75"/>
      <c r="D804" s="74"/>
      <c r="E804" s="76"/>
      <c r="F804" s="76"/>
      <c r="G804" s="75"/>
      <c r="H804" s="75"/>
      <c r="I804" s="74"/>
      <c r="J804" s="75"/>
      <c r="K804" s="75"/>
      <c r="L804" s="75"/>
    </row>
    <row r="805" spans="2:12">
      <c r="B805" s="74"/>
      <c r="C805" s="75"/>
      <c r="D805" s="74"/>
      <c r="E805" s="76"/>
      <c r="F805" s="76"/>
      <c r="G805" s="75"/>
      <c r="H805" s="75"/>
      <c r="I805" s="74"/>
      <c r="J805" s="75"/>
      <c r="K805" s="75"/>
      <c r="L805" s="75"/>
    </row>
    <row r="806" spans="2:12">
      <c r="B806" s="74"/>
      <c r="C806" s="75"/>
      <c r="D806" s="74"/>
      <c r="E806" s="76"/>
      <c r="F806" s="76"/>
      <c r="G806" s="75"/>
      <c r="H806" s="75"/>
      <c r="I806" s="74"/>
      <c r="J806" s="75"/>
      <c r="K806" s="75"/>
      <c r="L806" s="75"/>
    </row>
    <row r="807" spans="2:12">
      <c r="B807" s="74"/>
      <c r="C807" s="75"/>
      <c r="D807" s="74"/>
      <c r="E807" s="76"/>
      <c r="F807" s="76"/>
      <c r="G807" s="75"/>
      <c r="H807" s="75"/>
      <c r="I807" s="74"/>
      <c r="J807" s="75"/>
      <c r="K807" s="75"/>
      <c r="L807" s="75"/>
    </row>
    <row r="808" spans="2:12">
      <c r="B808" s="74"/>
      <c r="C808" s="75"/>
      <c r="D808" s="74"/>
      <c r="E808" s="76"/>
      <c r="F808" s="76"/>
      <c r="G808" s="75"/>
      <c r="H808" s="75"/>
      <c r="I808" s="74"/>
      <c r="J808" s="75"/>
      <c r="K808" s="75"/>
      <c r="L808" s="75"/>
    </row>
    <row r="809" spans="2:12">
      <c r="B809" s="74"/>
      <c r="C809" s="75"/>
      <c r="D809" s="74"/>
      <c r="E809" s="76"/>
      <c r="F809" s="76"/>
      <c r="G809" s="75"/>
      <c r="H809" s="75"/>
      <c r="I809" s="74"/>
      <c r="J809" s="75"/>
      <c r="K809" s="75"/>
      <c r="L809" s="75"/>
    </row>
    <row r="810" spans="2:12">
      <c r="B810" s="74"/>
      <c r="C810" s="75"/>
      <c r="D810" s="74"/>
      <c r="E810" s="76"/>
      <c r="F810" s="76"/>
      <c r="G810" s="75"/>
      <c r="H810" s="75"/>
      <c r="I810" s="74"/>
      <c r="J810" s="75"/>
      <c r="K810" s="75"/>
      <c r="L810" s="75"/>
    </row>
    <row r="811" spans="2:12">
      <c r="B811" s="74"/>
      <c r="C811" s="75"/>
      <c r="D811" s="74"/>
      <c r="E811" s="76"/>
      <c r="F811" s="76"/>
      <c r="G811" s="75"/>
      <c r="H811" s="75"/>
      <c r="I811" s="74"/>
      <c r="J811" s="75"/>
      <c r="K811" s="75"/>
      <c r="L811" s="75"/>
    </row>
    <row r="812" spans="2:12">
      <c r="B812" s="74"/>
      <c r="C812" s="75"/>
      <c r="D812" s="74"/>
      <c r="E812" s="76"/>
      <c r="F812" s="76"/>
      <c r="G812" s="75"/>
      <c r="H812" s="75"/>
      <c r="I812" s="74"/>
      <c r="J812" s="75"/>
      <c r="K812" s="75"/>
      <c r="L812" s="75"/>
    </row>
    <row r="813" spans="2:12">
      <c r="B813" s="74"/>
      <c r="C813" s="75"/>
      <c r="D813" s="74"/>
      <c r="E813" s="76"/>
      <c r="F813" s="76"/>
      <c r="G813" s="75"/>
      <c r="H813" s="75"/>
      <c r="I813" s="74"/>
      <c r="J813" s="75"/>
      <c r="K813" s="75"/>
      <c r="L813" s="75"/>
    </row>
    <row r="814" spans="2:12">
      <c r="B814" s="74"/>
      <c r="C814" s="75"/>
      <c r="D814" s="74"/>
      <c r="E814" s="76"/>
      <c r="F814" s="76"/>
      <c r="G814" s="75"/>
      <c r="H814" s="75"/>
      <c r="I814" s="74"/>
      <c r="J814" s="75"/>
      <c r="K814" s="75"/>
      <c r="L814" s="75"/>
    </row>
    <row r="815" spans="2:12">
      <c r="B815" s="74"/>
      <c r="C815" s="75"/>
      <c r="D815" s="74"/>
      <c r="E815" s="76"/>
      <c r="F815" s="76"/>
      <c r="G815" s="75"/>
      <c r="H815" s="75"/>
      <c r="I815" s="74"/>
      <c r="J815" s="75"/>
      <c r="K815" s="75"/>
      <c r="L815" s="75"/>
    </row>
    <row r="816" spans="2:12">
      <c r="B816" s="74"/>
      <c r="C816" s="75"/>
      <c r="D816" s="74"/>
      <c r="E816" s="76"/>
      <c r="F816" s="76"/>
      <c r="G816" s="75"/>
      <c r="H816" s="75"/>
      <c r="I816" s="74"/>
      <c r="J816" s="75"/>
      <c r="K816" s="75"/>
      <c r="L816" s="75"/>
    </row>
    <row r="817" spans="2:12">
      <c r="B817" s="74"/>
      <c r="C817" s="75"/>
      <c r="D817" s="74"/>
      <c r="E817" s="76"/>
      <c r="F817" s="76"/>
      <c r="G817" s="75"/>
      <c r="H817" s="75"/>
      <c r="I817" s="74"/>
      <c r="J817" s="75"/>
      <c r="K817" s="75"/>
      <c r="L817" s="75"/>
    </row>
    <row r="818" spans="2:12">
      <c r="B818" s="74"/>
      <c r="C818" s="75"/>
      <c r="D818" s="74"/>
      <c r="E818" s="76"/>
      <c r="F818" s="76"/>
      <c r="G818" s="75"/>
      <c r="H818" s="75"/>
      <c r="I818" s="74"/>
      <c r="J818" s="75"/>
      <c r="K818" s="75"/>
      <c r="L818" s="75"/>
    </row>
    <row r="819" spans="2:12">
      <c r="B819" s="74"/>
      <c r="C819" s="75"/>
      <c r="D819" s="74"/>
      <c r="E819" s="76"/>
      <c r="F819" s="76"/>
      <c r="G819" s="75"/>
      <c r="H819" s="75"/>
      <c r="I819" s="74"/>
      <c r="J819" s="75"/>
      <c r="K819" s="75"/>
      <c r="L819" s="75"/>
    </row>
    <row r="820" spans="2:12">
      <c r="B820" s="74"/>
      <c r="C820" s="75"/>
      <c r="D820" s="74"/>
      <c r="E820" s="76"/>
      <c r="F820" s="76"/>
      <c r="G820" s="75"/>
      <c r="H820" s="75"/>
      <c r="I820" s="74"/>
      <c r="J820" s="75"/>
      <c r="K820" s="75"/>
      <c r="L820" s="75"/>
    </row>
    <row r="821" spans="2:12">
      <c r="B821" s="74"/>
      <c r="C821" s="75"/>
      <c r="D821" s="74"/>
      <c r="E821" s="76"/>
      <c r="F821" s="76"/>
      <c r="G821" s="75"/>
      <c r="H821" s="75"/>
      <c r="I821" s="74"/>
      <c r="J821" s="75"/>
      <c r="K821" s="75"/>
      <c r="L821" s="75"/>
    </row>
    <row r="822" spans="2:12">
      <c r="B822" s="74"/>
      <c r="C822" s="75"/>
      <c r="D822" s="74"/>
      <c r="E822" s="76"/>
      <c r="F822" s="76"/>
      <c r="G822" s="75"/>
      <c r="H822" s="75"/>
      <c r="I822" s="74"/>
      <c r="J822" s="75"/>
      <c r="K822" s="75"/>
      <c r="L822" s="75"/>
    </row>
    <row r="823" spans="2:12">
      <c r="B823" s="74"/>
      <c r="C823" s="75"/>
      <c r="D823" s="74"/>
      <c r="E823" s="76"/>
      <c r="F823" s="76"/>
      <c r="G823" s="75"/>
      <c r="H823" s="75"/>
      <c r="I823" s="74"/>
      <c r="J823" s="75"/>
      <c r="K823" s="75"/>
      <c r="L823" s="75"/>
    </row>
    <row r="824" spans="2:12">
      <c r="B824" s="74"/>
      <c r="C824" s="75"/>
      <c r="D824" s="74"/>
      <c r="E824" s="76"/>
      <c r="F824" s="76"/>
      <c r="G824" s="75"/>
      <c r="H824" s="75"/>
      <c r="I824" s="74"/>
      <c r="J824" s="75"/>
      <c r="K824" s="75"/>
      <c r="L824" s="75"/>
    </row>
    <row r="825" spans="2:12">
      <c r="B825" s="74"/>
      <c r="C825" s="75"/>
      <c r="D825" s="74"/>
      <c r="E825" s="76"/>
      <c r="F825" s="76"/>
      <c r="G825" s="75"/>
      <c r="H825" s="75"/>
      <c r="I825" s="74"/>
      <c r="J825" s="75"/>
      <c r="K825" s="75"/>
      <c r="L825" s="75"/>
    </row>
    <row r="826" spans="2:12">
      <c r="B826" s="74"/>
      <c r="C826" s="75"/>
      <c r="D826" s="74"/>
      <c r="E826" s="76"/>
      <c r="F826" s="76"/>
      <c r="G826" s="75"/>
      <c r="H826" s="75"/>
      <c r="I826" s="74"/>
      <c r="J826" s="75"/>
      <c r="K826" s="75"/>
      <c r="L826" s="75"/>
    </row>
    <row r="827" spans="2:12">
      <c r="B827" s="74"/>
      <c r="C827" s="75"/>
      <c r="D827" s="74"/>
      <c r="E827" s="76"/>
      <c r="F827" s="76"/>
      <c r="G827" s="75"/>
      <c r="H827" s="75"/>
      <c r="I827" s="74"/>
      <c r="J827" s="75"/>
      <c r="K827" s="75"/>
      <c r="L827" s="75"/>
    </row>
    <row r="828" spans="2:12">
      <c r="B828" s="74"/>
      <c r="C828" s="75"/>
      <c r="D828" s="74"/>
      <c r="E828" s="76"/>
      <c r="F828" s="76"/>
      <c r="G828" s="75"/>
      <c r="H828" s="75"/>
      <c r="I828" s="74"/>
      <c r="J828" s="75"/>
      <c r="K828" s="75"/>
      <c r="L828" s="75"/>
    </row>
    <row r="829" spans="2:12">
      <c r="B829" s="74"/>
      <c r="C829" s="75"/>
      <c r="D829" s="74"/>
      <c r="E829" s="76"/>
      <c r="F829" s="76"/>
      <c r="G829" s="75"/>
      <c r="H829" s="75"/>
      <c r="I829" s="74"/>
      <c r="J829" s="75"/>
      <c r="K829" s="75"/>
      <c r="L829" s="75"/>
    </row>
    <row r="830" spans="2:12">
      <c r="B830" s="74"/>
      <c r="C830" s="75"/>
      <c r="D830" s="74"/>
      <c r="E830" s="76"/>
      <c r="F830" s="76"/>
      <c r="G830" s="75"/>
      <c r="H830" s="75"/>
      <c r="I830" s="74"/>
      <c r="J830" s="75"/>
      <c r="K830" s="75"/>
      <c r="L830" s="75"/>
    </row>
    <row r="831" spans="2:12">
      <c r="B831" s="74"/>
      <c r="C831" s="75"/>
      <c r="D831" s="74"/>
      <c r="E831" s="76"/>
      <c r="F831" s="76"/>
      <c r="G831" s="75"/>
      <c r="H831" s="75"/>
      <c r="I831" s="74"/>
      <c r="J831" s="75"/>
      <c r="K831" s="75"/>
      <c r="L831" s="75"/>
    </row>
    <row r="832" spans="2:12">
      <c r="B832" s="74"/>
      <c r="C832" s="75"/>
      <c r="D832" s="74"/>
      <c r="E832" s="76"/>
      <c r="F832" s="76"/>
      <c r="G832" s="75"/>
      <c r="H832" s="75"/>
      <c r="I832" s="74"/>
      <c r="J832" s="75"/>
      <c r="K832" s="75"/>
      <c r="L832" s="75"/>
    </row>
    <row r="833" spans="2:12">
      <c r="B833" s="74"/>
      <c r="C833" s="75"/>
      <c r="D833" s="74"/>
      <c r="E833" s="76"/>
      <c r="F833" s="76"/>
      <c r="G833" s="75"/>
      <c r="H833" s="75"/>
      <c r="I833" s="74"/>
      <c r="J833" s="75"/>
      <c r="K833" s="75"/>
      <c r="L833" s="75"/>
    </row>
    <row r="834" spans="2:12">
      <c r="B834" s="74"/>
      <c r="C834" s="75"/>
      <c r="D834" s="74"/>
      <c r="E834" s="76"/>
      <c r="F834" s="76"/>
      <c r="G834" s="75"/>
      <c r="H834" s="75"/>
      <c r="I834" s="74"/>
      <c r="J834" s="75"/>
      <c r="K834" s="75"/>
      <c r="L834" s="75"/>
    </row>
    <row r="835" spans="2:12">
      <c r="B835" s="74"/>
      <c r="C835" s="75"/>
      <c r="D835" s="74"/>
      <c r="E835" s="76"/>
      <c r="F835" s="76"/>
      <c r="G835" s="75"/>
      <c r="H835" s="75"/>
      <c r="I835" s="74"/>
      <c r="J835" s="75"/>
      <c r="K835" s="75"/>
      <c r="L835" s="75"/>
    </row>
    <row r="836" spans="2:12">
      <c r="B836" s="74"/>
      <c r="C836" s="75"/>
      <c r="D836" s="74"/>
      <c r="E836" s="76"/>
      <c r="F836" s="76"/>
      <c r="G836" s="75"/>
      <c r="H836" s="75"/>
      <c r="I836" s="74"/>
      <c r="J836" s="75"/>
      <c r="K836" s="75"/>
      <c r="L836" s="75"/>
    </row>
    <row r="837" spans="2:12">
      <c r="B837" s="74"/>
      <c r="C837" s="75"/>
      <c r="D837" s="74"/>
      <c r="E837" s="76"/>
      <c r="F837" s="76"/>
      <c r="G837" s="75"/>
      <c r="H837" s="75"/>
      <c r="I837" s="74"/>
      <c r="J837" s="75"/>
      <c r="K837" s="75"/>
      <c r="L837" s="75"/>
    </row>
    <row r="838" spans="2:12">
      <c r="B838" s="74"/>
      <c r="C838" s="75"/>
      <c r="D838" s="74"/>
      <c r="E838" s="76"/>
      <c r="F838" s="76"/>
      <c r="G838" s="75"/>
      <c r="H838" s="75"/>
      <c r="I838" s="74"/>
      <c r="J838" s="75"/>
      <c r="K838" s="75"/>
      <c r="L838" s="75"/>
    </row>
    <row r="839" spans="2:12">
      <c r="B839" s="74"/>
      <c r="C839" s="75"/>
      <c r="D839" s="74"/>
      <c r="E839" s="76"/>
      <c r="F839" s="76"/>
      <c r="G839" s="75"/>
      <c r="H839" s="75"/>
      <c r="I839" s="74"/>
      <c r="J839" s="75"/>
      <c r="K839" s="75"/>
      <c r="L839" s="75"/>
    </row>
    <row r="840" spans="2:12">
      <c r="B840" s="74"/>
      <c r="C840" s="75"/>
      <c r="D840" s="74"/>
      <c r="E840" s="76"/>
      <c r="F840" s="76"/>
      <c r="G840" s="75"/>
      <c r="H840" s="75"/>
      <c r="I840" s="74"/>
      <c r="J840" s="75"/>
      <c r="K840" s="75"/>
      <c r="L840" s="75"/>
    </row>
    <row r="841" spans="2:12">
      <c r="B841" s="74"/>
      <c r="C841" s="75"/>
      <c r="D841" s="74"/>
      <c r="E841" s="76"/>
      <c r="F841" s="76"/>
      <c r="G841" s="75"/>
      <c r="H841" s="75"/>
      <c r="I841" s="74"/>
      <c r="J841" s="75"/>
      <c r="K841" s="75"/>
      <c r="L841" s="75"/>
    </row>
    <row r="842" spans="2:12">
      <c r="B842" s="74"/>
      <c r="C842" s="75"/>
      <c r="D842" s="74"/>
      <c r="E842" s="76"/>
      <c r="F842" s="76"/>
      <c r="G842" s="75"/>
      <c r="H842" s="75"/>
      <c r="I842" s="74"/>
      <c r="J842" s="75"/>
      <c r="K842" s="75"/>
      <c r="L842" s="75"/>
    </row>
    <row r="843" spans="2:12">
      <c r="B843" s="74"/>
      <c r="C843" s="75"/>
      <c r="D843" s="74"/>
      <c r="E843" s="76"/>
      <c r="F843" s="76"/>
      <c r="G843" s="75"/>
      <c r="H843" s="75"/>
      <c r="I843" s="74"/>
      <c r="J843" s="75"/>
      <c r="K843" s="75"/>
      <c r="L843" s="75"/>
    </row>
    <row r="844" spans="2:12">
      <c r="B844" s="74"/>
      <c r="C844" s="75"/>
      <c r="D844" s="74"/>
      <c r="E844" s="76"/>
      <c r="F844" s="76"/>
      <c r="G844" s="75"/>
      <c r="H844" s="75"/>
      <c r="I844" s="74"/>
      <c r="J844" s="75"/>
      <c r="K844" s="75"/>
      <c r="L844" s="75"/>
    </row>
    <row r="845" spans="2:12">
      <c r="B845" s="74"/>
      <c r="C845" s="75"/>
      <c r="D845" s="74"/>
      <c r="E845" s="76"/>
      <c r="F845" s="76"/>
      <c r="G845" s="75"/>
      <c r="H845" s="75"/>
      <c r="I845" s="74"/>
      <c r="J845" s="75"/>
      <c r="K845" s="75"/>
      <c r="L845" s="75"/>
    </row>
    <row r="846" spans="2:12">
      <c r="B846" s="74"/>
      <c r="C846" s="75"/>
      <c r="D846" s="74"/>
      <c r="E846" s="76"/>
      <c r="F846" s="76"/>
      <c r="G846" s="75"/>
      <c r="H846" s="75"/>
      <c r="I846" s="74"/>
      <c r="J846" s="75"/>
      <c r="K846" s="75"/>
      <c r="L846" s="75"/>
    </row>
    <row r="847" spans="2:12">
      <c r="B847" s="74"/>
      <c r="C847" s="75"/>
      <c r="D847" s="74"/>
      <c r="E847" s="76"/>
      <c r="F847" s="76"/>
      <c r="G847" s="75"/>
      <c r="H847" s="75"/>
      <c r="I847" s="74"/>
      <c r="J847" s="75"/>
      <c r="K847" s="75"/>
      <c r="L847" s="75"/>
    </row>
    <row r="848" spans="2:12">
      <c r="B848" s="74"/>
      <c r="C848" s="75"/>
      <c r="D848" s="74"/>
      <c r="E848" s="76"/>
      <c r="F848" s="76"/>
      <c r="G848" s="75"/>
      <c r="H848" s="75"/>
      <c r="I848" s="74"/>
      <c r="J848" s="75"/>
      <c r="K848" s="75"/>
      <c r="L848" s="75"/>
    </row>
    <row r="849" spans="2:12">
      <c r="B849" s="74"/>
      <c r="C849" s="75"/>
      <c r="D849" s="74"/>
      <c r="E849" s="76"/>
      <c r="F849" s="76"/>
      <c r="G849" s="75"/>
      <c r="H849" s="75"/>
      <c r="I849" s="74"/>
      <c r="J849" s="75"/>
      <c r="K849" s="75"/>
      <c r="L849" s="75"/>
    </row>
    <row r="850" spans="2:12">
      <c r="B850" s="74"/>
      <c r="C850" s="75"/>
      <c r="D850" s="74"/>
      <c r="E850" s="76"/>
      <c r="F850" s="76"/>
      <c r="G850" s="75"/>
      <c r="H850" s="75"/>
      <c r="I850" s="74"/>
      <c r="J850" s="75"/>
      <c r="K850" s="75"/>
      <c r="L850" s="75"/>
    </row>
    <row r="851" spans="2:12">
      <c r="B851" s="74"/>
      <c r="C851" s="75"/>
      <c r="D851" s="74"/>
      <c r="E851" s="76"/>
      <c r="F851" s="76"/>
      <c r="G851" s="75"/>
      <c r="H851" s="75"/>
      <c r="I851" s="74"/>
      <c r="J851" s="75"/>
      <c r="K851" s="75"/>
      <c r="L851" s="75"/>
    </row>
    <row r="852" spans="2:12">
      <c r="B852" s="74"/>
      <c r="C852" s="75"/>
      <c r="D852" s="74"/>
      <c r="E852" s="76"/>
      <c r="F852" s="76"/>
      <c r="G852" s="75"/>
      <c r="H852" s="75"/>
      <c r="I852" s="74"/>
      <c r="J852" s="75"/>
      <c r="K852" s="75"/>
      <c r="L852" s="75"/>
    </row>
    <row r="853" spans="2:12">
      <c r="B853" s="74"/>
      <c r="C853" s="75"/>
      <c r="D853" s="74"/>
      <c r="E853" s="76"/>
      <c r="F853" s="76"/>
      <c r="G853" s="75"/>
      <c r="H853" s="75"/>
      <c r="I853" s="74"/>
      <c r="J853" s="75"/>
      <c r="K853" s="75"/>
      <c r="L853" s="75"/>
    </row>
    <row r="854" spans="2:12">
      <c r="B854" s="74"/>
      <c r="C854" s="75"/>
      <c r="D854" s="74"/>
      <c r="E854" s="76"/>
      <c r="F854" s="76"/>
      <c r="G854" s="75"/>
      <c r="H854" s="75"/>
      <c r="I854" s="74"/>
      <c r="J854" s="75"/>
      <c r="K854" s="75"/>
      <c r="L854" s="75"/>
    </row>
    <row r="855" spans="2:12">
      <c r="B855" s="74"/>
      <c r="C855" s="75"/>
      <c r="D855" s="74"/>
      <c r="E855" s="76"/>
      <c r="F855" s="76"/>
      <c r="G855" s="75"/>
      <c r="H855" s="75"/>
      <c r="I855" s="74"/>
      <c r="J855" s="75"/>
      <c r="K855" s="75"/>
      <c r="L855" s="75"/>
    </row>
    <row r="856" spans="2:12">
      <c r="B856" s="74"/>
      <c r="C856" s="75"/>
      <c r="D856" s="74"/>
      <c r="E856" s="76"/>
      <c r="F856" s="76"/>
      <c r="G856" s="75"/>
      <c r="H856" s="75"/>
      <c r="I856" s="74"/>
      <c r="J856" s="75"/>
      <c r="K856" s="75"/>
      <c r="L856" s="75"/>
    </row>
    <row r="857" spans="2:12">
      <c r="B857" s="74"/>
      <c r="C857" s="75"/>
      <c r="D857" s="74"/>
      <c r="E857" s="76"/>
      <c r="F857" s="76"/>
      <c r="G857" s="75"/>
      <c r="H857" s="75"/>
      <c r="I857" s="74"/>
      <c r="J857" s="75"/>
      <c r="K857" s="75"/>
      <c r="L857" s="75"/>
    </row>
    <row r="858" spans="2:12">
      <c r="B858" s="74"/>
      <c r="C858" s="75"/>
      <c r="D858" s="74"/>
      <c r="E858" s="76"/>
      <c r="F858" s="76"/>
      <c r="G858" s="75"/>
      <c r="H858" s="75"/>
      <c r="I858" s="74"/>
      <c r="J858" s="75"/>
      <c r="K858" s="75"/>
      <c r="L858" s="75"/>
    </row>
    <row r="859" spans="2:12">
      <c r="B859" s="74"/>
      <c r="C859" s="75"/>
      <c r="D859" s="74"/>
      <c r="E859" s="76"/>
      <c r="F859" s="76"/>
      <c r="G859" s="75"/>
      <c r="H859" s="75"/>
      <c r="I859" s="74"/>
      <c r="J859" s="75"/>
      <c r="K859" s="75"/>
      <c r="L859" s="75"/>
    </row>
    <row r="860" spans="2:12">
      <c r="B860" s="74"/>
      <c r="C860" s="75"/>
      <c r="D860" s="74"/>
      <c r="E860" s="76"/>
      <c r="F860" s="76"/>
      <c r="G860" s="75"/>
      <c r="H860" s="75"/>
      <c r="I860" s="74"/>
      <c r="J860" s="75"/>
      <c r="K860" s="75"/>
      <c r="L860" s="75"/>
    </row>
    <row r="861" spans="2:12">
      <c r="B861" s="74"/>
      <c r="C861" s="75"/>
      <c r="D861" s="74"/>
      <c r="E861" s="76"/>
      <c r="F861" s="76"/>
      <c r="G861" s="75"/>
      <c r="H861" s="75"/>
      <c r="I861" s="74"/>
      <c r="J861" s="75"/>
      <c r="K861" s="75"/>
      <c r="L861" s="75"/>
    </row>
    <row r="862" spans="2:12">
      <c r="B862" s="74"/>
      <c r="C862" s="75"/>
      <c r="D862" s="74"/>
      <c r="E862" s="76"/>
      <c r="F862" s="76"/>
      <c r="G862" s="75"/>
      <c r="H862" s="75"/>
      <c r="I862" s="74"/>
      <c r="J862" s="75"/>
      <c r="K862" s="75"/>
      <c r="L862" s="75"/>
    </row>
    <row r="863" spans="2:12">
      <c r="B863" s="74"/>
      <c r="C863" s="75"/>
      <c r="D863" s="74"/>
      <c r="E863" s="76"/>
      <c r="F863" s="76"/>
      <c r="G863" s="75"/>
      <c r="H863" s="75"/>
      <c r="I863" s="74"/>
      <c r="J863" s="75"/>
      <c r="K863" s="75"/>
      <c r="L863" s="75"/>
    </row>
    <row r="864" spans="2:12">
      <c r="B864" s="74"/>
      <c r="C864" s="75"/>
      <c r="D864" s="74"/>
      <c r="E864" s="76"/>
      <c r="F864" s="76"/>
      <c r="G864" s="75"/>
      <c r="H864" s="75"/>
      <c r="I864" s="74"/>
      <c r="J864" s="75"/>
      <c r="K864" s="75"/>
      <c r="L864" s="75"/>
    </row>
    <row r="865" spans="2:12">
      <c r="B865" s="74"/>
      <c r="C865" s="75"/>
      <c r="D865" s="74"/>
      <c r="E865" s="76"/>
      <c r="F865" s="76"/>
      <c r="G865" s="75"/>
      <c r="H865" s="75"/>
      <c r="I865" s="74"/>
      <c r="J865" s="75"/>
      <c r="K865" s="75"/>
      <c r="L865" s="75"/>
    </row>
  </sheetData>
  <sheetProtection selectLockedCells="1" selectUnlockedCells="1"/>
  <mergeCells count="3">
    <mergeCell ref="B6:H6"/>
    <mergeCell ref="B7:F7"/>
    <mergeCell ref="B8:F8"/>
  </mergeCells>
  <pageMargins left="0.24" right="0.34" top="0.19" bottom="0.38" header="0.3" footer="0.14000000000000001"/>
  <pageSetup paperSize="9" scale="55" fitToHeight="0" orientation="landscape" r:id="rId1"/>
  <headerFooter>
    <oddFooter>&amp;L&amp;"-,Italic"&amp;10External Relations Report - Digital
Printed &amp;D, &amp;T&amp;C&amp;10Page &amp;P of &amp;N&amp;R&amp;G</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B06B7-72A1-439D-B265-9EFC005696C9}">
  <sheetPr codeName="Sheet15">
    <tabColor theme="8" tint="0.79998168889431442"/>
    <pageSetUpPr fitToPage="1"/>
  </sheetPr>
  <dimension ref="A1:X86"/>
  <sheetViews>
    <sheetView showGridLines="0" zoomScale="85" zoomScaleNormal="85" workbookViewId="0">
      <pane ySplit="3" topLeftCell="A76" activePane="bottomLeft" state="frozen"/>
      <selection activeCell="JY4" sqref="JY4:KF4"/>
      <selection pane="bottomLeft" activeCell="H86" sqref="H86"/>
    </sheetView>
  </sheetViews>
  <sheetFormatPr defaultColWidth="8.5703125" defaultRowHeight="15"/>
  <cols>
    <col min="1" max="1" width="16.42578125" style="65" customWidth="1"/>
    <col min="2" max="5" width="16.42578125" style="70" customWidth="1"/>
    <col min="6" max="6" width="16.42578125" style="64" customWidth="1"/>
    <col min="7" max="7" width="16.42578125" style="71" customWidth="1"/>
    <col min="8" max="8" width="20.140625" style="64" customWidth="1"/>
    <col min="9" max="16384" width="8.5703125" style="64"/>
  </cols>
  <sheetData>
    <row r="1" spans="1:24" customFormat="1" ht="80.25" customHeight="1">
      <c r="A1" s="55" t="s">
        <v>944</v>
      </c>
      <c r="B1" s="56"/>
      <c r="C1" s="56"/>
      <c r="D1" s="56"/>
      <c r="E1" s="56"/>
      <c r="G1" s="57"/>
    </row>
    <row r="2" spans="1:24" customFormat="1" ht="30.75" customHeight="1">
      <c r="A2" s="44"/>
      <c r="B2" s="61"/>
      <c r="C2" s="61"/>
      <c r="D2" s="61"/>
      <c r="E2" s="61"/>
      <c r="F2" s="33"/>
      <c r="G2" s="58"/>
      <c r="H2" s="33"/>
      <c r="I2" s="1"/>
      <c r="J2" s="1"/>
      <c r="K2" s="1"/>
      <c r="L2" s="1"/>
      <c r="M2" s="1"/>
      <c r="N2" s="1"/>
      <c r="O2" s="1"/>
      <c r="P2" s="1"/>
      <c r="Q2" s="1"/>
      <c r="R2" s="1"/>
      <c r="S2" s="1"/>
      <c r="T2" s="1"/>
      <c r="U2" s="1"/>
      <c r="V2" s="1"/>
      <c r="W2" s="1"/>
      <c r="X2" s="1"/>
    </row>
    <row r="3" spans="1:24" s="1" customFormat="1" ht="35.25" customHeight="1">
      <c r="A3" s="241" t="s">
        <v>945</v>
      </c>
      <c r="B3" s="242" t="s">
        <v>946</v>
      </c>
      <c r="C3" s="242" t="s">
        <v>947</v>
      </c>
      <c r="D3" s="242" t="s">
        <v>948</v>
      </c>
      <c r="E3" s="242" t="s">
        <v>949</v>
      </c>
      <c r="F3" s="243" t="s">
        <v>950</v>
      </c>
      <c r="G3" s="255" t="s">
        <v>1155</v>
      </c>
      <c r="H3" s="243" t="s">
        <v>1060</v>
      </c>
    </row>
    <row r="4" spans="1:24" ht="18" customHeight="1">
      <c r="A4" s="247">
        <v>42552</v>
      </c>
      <c r="B4" s="245">
        <v>706</v>
      </c>
      <c r="C4" s="245">
        <v>517</v>
      </c>
      <c r="D4" s="245"/>
      <c r="E4" s="245">
        <v>1962</v>
      </c>
      <c r="F4" s="246">
        <v>0.10625</v>
      </c>
      <c r="G4" s="248" t="s">
        <v>1074</v>
      </c>
      <c r="H4" s="248">
        <v>0.71250000000000002</v>
      </c>
    </row>
    <row r="5" spans="1:24" ht="18" customHeight="1">
      <c r="A5" s="247">
        <v>42583</v>
      </c>
      <c r="B5" s="245">
        <v>872</v>
      </c>
      <c r="C5" s="245">
        <v>610</v>
      </c>
      <c r="D5" s="245"/>
      <c r="E5" s="245">
        <v>2767</v>
      </c>
      <c r="F5" s="246">
        <v>0.16388888888888889</v>
      </c>
      <c r="G5" s="248">
        <v>0.44719999999999999</v>
      </c>
      <c r="H5" s="248">
        <v>0.66059999999999997</v>
      </c>
    </row>
    <row r="6" spans="1:24" ht="18" customHeight="1">
      <c r="A6" s="247">
        <v>42614</v>
      </c>
      <c r="B6" s="245">
        <v>1156</v>
      </c>
      <c r="C6" s="245">
        <v>844</v>
      </c>
      <c r="D6" s="245"/>
      <c r="E6" s="245">
        <v>3484</v>
      </c>
      <c r="F6" s="246">
        <v>0.1409722222222223</v>
      </c>
      <c r="G6" s="248">
        <v>0.49740000000000001</v>
      </c>
      <c r="H6" s="248">
        <v>0.69810000000000005</v>
      </c>
    </row>
    <row r="7" spans="1:24" ht="18" customHeight="1">
      <c r="A7" s="247">
        <v>42644</v>
      </c>
      <c r="B7" s="245">
        <v>1357</v>
      </c>
      <c r="C7" s="245">
        <v>817</v>
      </c>
      <c r="D7" s="245"/>
      <c r="E7" s="245">
        <v>4438</v>
      </c>
      <c r="F7" s="246">
        <v>0.14236111111111119</v>
      </c>
      <c r="G7" s="248" t="s">
        <v>1077</v>
      </c>
      <c r="H7" s="248"/>
    </row>
    <row r="8" spans="1:24" ht="18" customHeight="1">
      <c r="A8" s="247">
        <v>42767</v>
      </c>
      <c r="B8" s="245">
        <v>1580</v>
      </c>
      <c r="C8" s="245">
        <v>1077</v>
      </c>
      <c r="D8" s="245"/>
      <c r="E8" s="245">
        <v>4223</v>
      </c>
      <c r="F8" s="246">
        <v>0.1222222222222222</v>
      </c>
      <c r="G8" s="248">
        <v>0.49099999999999999</v>
      </c>
      <c r="H8" s="248"/>
    </row>
    <row r="9" spans="1:24" ht="18" customHeight="1">
      <c r="A9" s="247">
        <v>42795</v>
      </c>
      <c r="B9" s="245">
        <v>1723</v>
      </c>
      <c r="C9" s="245">
        <v>1219</v>
      </c>
      <c r="D9" s="245"/>
      <c r="E9" s="245">
        <v>4551</v>
      </c>
      <c r="F9" s="246">
        <v>9.2361111111111116E-2</v>
      </c>
      <c r="G9" s="248">
        <v>0.51600000000000001</v>
      </c>
      <c r="H9" s="248"/>
    </row>
    <row r="10" spans="1:24" ht="18" customHeight="1">
      <c r="A10" s="247">
        <v>42826</v>
      </c>
      <c r="B10" s="245">
        <v>1734</v>
      </c>
      <c r="C10" s="245">
        <v>1198</v>
      </c>
      <c r="D10" s="245"/>
      <c r="E10" s="245">
        <v>4843</v>
      </c>
      <c r="F10" s="246">
        <v>0.12361111111111112</v>
      </c>
      <c r="G10" s="248">
        <v>0.45729999999999998</v>
      </c>
      <c r="H10" s="248"/>
    </row>
    <row r="11" spans="1:24" ht="18" customHeight="1">
      <c r="A11" s="247">
        <v>42856</v>
      </c>
      <c r="B11" s="245">
        <v>1806</v>
      </c>
      <c r="C11" s="245">
        <v>1215</v>
      </c>
      <c r="D11" s="245"/>
      <c r="E11" s="245">
        <v>5655</v>
      </c>
      <c r="F11" s="246">
        <v>0.15555555555555561</v>
      </c>
      <c r="G11" s="248">
        <v>0.51380000000000003</v>
      </c>
      <c r="H11" s="248">
        <v>0.63400000000000001</v>
      </c>
    </row>
    <row r="12" spans="1:24" ht="18" customHeight="1">
      <c r="A12" s="247">
        <v>42887</v>
      </c>
      <c r="B12" s="245">
        <v>1808</v>
      </c>
      <c r="C12" s="245">
        <v>1244</v>
      </c>
      <c r="D12" s="245"/>
      <c r="E12" s="245">
        <v>4781</v>
      </c>
      <c r="F12" s="246">
        <v>0.1090277777777777</v>
      </c>
      <c r="G12" s="248" t="s">
        <v>1079</v>
      </c>
      <c r="H12" s="248"/>
    </row>
    <row r="13" spans="1:24" ht="18" customHeight="1">
      <c r="A13" s="247">
        <v>42917</v>
      </c>
      <c r="B13" s="245">
        <v>1937</v>
      </c>
      <c r="C13" s="245">
        <v>1366</v>
      </c>
      <c r="D13" s="245"/>
      <c r="E13" s="245">
        <v>5750</v>
      </c>
      <c r="F13" s="246">
        <v>0.1229166666666667</v>
      </c>
      <c r="G13" s="248" t="s">
        <v>1076</v>
      </c>
      <c r="H13" s="248"/>
    </row>
    <row r="14" spans="1:24" ht="18" customHeight="1">
      <c r="A14" s="247">
        <v>42948</v>
      </c>
      <c r="B14" s="245">
        <v>2223</v>
      </c>
      <c r="C14" s="245">
        <v>1786</v>
      </c>
      <c r="D14" s="245"/>
      <c r="E14" s="245">
        <v>4843</v>
      </c>
      <c r="F14" s="246">
        <v>8.2638888888888928E-2</v>
      </c>
      <c r="G14" s="248">
        <v>0.64870000000000005</v>
      </c>
      <c r="H14" s="248">
        <v>0.7661</v>
      </c>
    </row>
    <row r="15" spans="1:24" ht="18" customHeight="1">
      <c r="A15" s="247">
        <v>42979</v>
      </c>
      <c r="B15" s="245">
        <v>2320</v>
      </c>
      <c r="C15" s="245">
        <v>1745</v>
      </c>
      <c r="D15" s="245"/>
      <c r="E15" s="245">
        <v>5205</v>
      </c>
      <c r="F15" s="246">
        <v>9.3055555555555558E-2</v>
      </c>
      <c r="G15" s="248">
        <v>0.57969999999999999</v>
      </c>
      <c r="H15" s="248"/>
    </row>
    <row r="16" spans="1:24" ht="18" customHeight="1">
      <c r="A16" s="247">
        <v>43009</v>
      </c>
      <c r="B16" s="245">
        <v>2356</v>
      </c>
      <c r="C16" s="245">
        <v>1662</v>
      </c>
      <c r="D16" s="245"/>
      <c r="E16" s="245">
        <v>6691</v>
      </c>
      <c r="F16" s="246">
        <v>9.8611111111111108E-2</v>
      </c>
      <c r="G16" s="248">
        <v>0.50590000000000002</v>
      </c>
      <c r="H16" s="248"/>
    </row>
    <row r="17" spans="1:8" ht="18" customHeight="1">
      <c r="A17" s="247">
        <v>43040</v>
      </c>
      <c r="B17" s="245">
        <v>2409</v>
      </c>
      <c r="C17" s="245">
        <v>1796</v>
      </c>
      <c r="D17" s="245"/>
      <c r="E17" s="245">
        <v>7643</v>
      </c>
      <c r="F17" s="246">
        <v>0.10277777777777777</v>
      </c>
      <c r="G17" s="248">
        <v>0.49230000000000002</v>
      </c>
      <c r="H17" s="248"/>
    </row>
    <row r="18" spans="1:8" ht="18" customHeight="1">
      <c r="A18" s="247">
        <v>43070</v>
      </c>
      <c r="B18" s="245">
        <v>2597</v>
      </c>
      <c r="C18" s="245">
        <v>1819</v>
      </c>
      <c r="D18" s="245"/>
      <c r="E18" s="245">
        <v>6352</v>
      </c>
      <c r="F18" s="246">
        <v>9.375E-2</v>
      </c>
      <c r="G18" s="248">
        <v>0.59450000000000003</v>
      </c>
      <c r="H18" s="248"/>
    </row>
    <row r="19" spans="1:8" ht="18" customHeight="1">
      <c r="A19" s="247">
        <v>43118</v>
      </c>
      <c r="B19" s="245">
        <v>2603</v>
      </c>
      <c r="C19" s="245">
        <v>1737</v>
      </c>
      <c r="D19" s="245"/>
      <c r="E19" s="245">
        <v>7450</v>
      </c>
      <c r="F19" s="246">
        <v>0.12638888888888891</v>
      </c>
      <c r="G19" s="248" t="s">
        <v>1078</v>
      </c>
      <c r="H19" s="248"/>
    </row>
    <row r="20" spans="1:8" ht="18" customHeight="1">
      <c r="A20" s="247">
        <v>43149</v>
      </c>
      <c r="B20" s="245">
        <v>2698</v>
      </c>
      <c r="C20" s="245">
        <v>2161</v>
      </c>
      <c r="D20" s="245"/>
      <c r="E20" s="245">
        <v>7919</v>
      </c>
      <c r="F20" s="246">
        <v>0.1097222222222223</v>
      </c>
      <c r="G20" s="248">
        <v>0.54</v>
      </c>
      <c r="H20" s="248"/>
    </row>
    <row r="21" spans="1:8" ht="18" customHeight="1">
      <c r="A21" s="247">
        <v>43160</v>
      </c>
      <c r="B21" s="245">
        <v>2775</v>
      </c>
      <c r="C21" s="245">
        <v>2296</v>
      </c>
      <c r="D21" s="245"/>
      <c r="E21" s="245">
        <v>5513</v>
      </c>
      <c r="F21" s="246">
        <v>7.2222222222222188E-2</v>
      </c>
      <c r="G21" s="248">
        <v>0.6613</v>
      </c>
      <c r="H21" s="248">
        <v>0.78739999999999999</v>
      </c>
    </row>
    <row r="22" spans="1:8" ht="18" customHeight="1">
      <c r="A22" s="247">
        <v>43191</v>
      </c>
      <c r="B22" s="245">
        <v>2795</v>
      </c>
      <c r="C22" s="245">
        <v>2255</v>
      </c>
      <c r="D22" s="245"/>
      <c r="E22" s="245">
        <v>6479</v>
      </c>
      <c r="F22" s="246">
        <v>7.5694444444444439E-2</v>
      </c>
      <c r="G22" s="248">
        <v>0.51</v>
      </c>
      <c r="H22" s="248"/>
    </row>
    <row r="23" spans="1:8" ht="18" customHeight="1">
      <c r="A23" s="247">
        <v>43221</v>
      </c>
      <c r="B23" s="245">
        <v>2914</v>
      </c>
      <c r="C23" s="245">
        <v>2215</v>
      </c>
      <c r="D23" s="245"/>
      <c r="E23" s="245">
        <v>7545</v>
      </c>
      <c r="F23" s="246">
        <v>8.3333333333333329E-2</v>
      </c>
      <c r="G23" s="248">
        <v>0.54359999999999997</v>
      </c>
      <c r="H23" s="248"/>
    </row>
    <row r="24" spans="1:8" ht="18" customHeight="1">
      <c r="A24" s="247">
        <v>43252</v>
      </c>
      <c r="B24" s="245">
        <v>3111</v>
      </c>
      <c r="C24" s="245">
        <v>2390</v>
      </c>
      <c r="D24" s="245"/>
      <c r="E24" s="245">
        <v>6264</v>
      </c>
      <c r="F24" s="246">
        <v>8.0555555555555561E-2</v>
      </c>
      <c r="G24" s="248">
        <v>0.65</v>
      </c>
      <c r="H24" s="248"/>
    </row>
    <row r="25" spans="1:8" ht="18" customHeight="1">
      <c r="A25" s="247">
        <v>43282</v>
      </c>
      <c r="B25" s="245">
        <v>3169</v>
      </c>
      <c r="C25" s="245">
        <v>2338</v>
      </c>
      <c r="D25" s="245">
        <v>2205</v>
      </c>
      <c r="E25" s="245">
        <v>6657</v>
      </c>
      <c r="F25" s="246">
        <v>8.7499999999999994E-2</v>
      </c>
      <c r="G25" s="248">
        <v>0.4904</v>
      </c>
      <c r="H25" s="248"/>
    </row>
    <row r="26" spans="1:8" ht="18" customHeight="1">
      <c r="A26" s="247">
        <v>43313</v>
      </c>
      <c r="B26" s="245">
        <v>3317</v>
      </c>
      <c r="C26" s="245">
        <v>2729</v>
      </c>
      <c r="D26" s="245"/>
      <c r="E26" s="245">
        <v>6207</v>
      </c>
      <c r="F26" s="246">
        <v>0.1104166666666667</v>
      </c>
      <c r="G26" s="248" t="s">
        <v>1075</v>
      </c>
      <c r="H26" s="248"/>
    </row>
    <row r="27" spans="1:8" ht="18" customHeight="1">
      <c r="A27" s="247">
        <v>43344</v>
      </c>
      <c r="B27" s="245">
        <v>3440</v>
      </c>
      <c r="C27" s="245">
        <v>2296</v>
      </c>
      <c r="D27" s="245"/>
      <c r="E27" s="245">
        <v>9766</v>
      </c>
      <c r="F27" s="246">
        <v>0.10486111111111111</v>
      </c>
      <c r="G27" s="248">
        <v>0.50780000000000003</v>
      </c>
      <c r="H27" s="248"/>
    </row>
    <row r="28" spans="1:8" ht="18" customHeight="1">
      <c r="A28" s="247">
        <v>43374</v>
      </c>
      <c r="B28" s="245">
        <v>3575</v>
      </c>
      <c r="C28" s="245">
        <v>2935</v>
      </c>
      <c r="D28" s="245"/>
      <c r="E28" s="245">
        <v>7727</v>
      </c>
      <c r="F28" s="246">
        <v>5.9722222222222225E-2</v>
      </c>
      <c r="G28" s="248">
        <v>0.62909999999999999</v>
      </c>
      <c r="H28" s="248"/>
    </row>
    <row r="29" spans="1:8" ht="18" customHeight="1">
      <c r="A29" s="247">
        <v>43405</v>
      </c>
      <c r="B29" s="245">
        <v>3705</v>
      </c>
      <c r="C29" s="245">
        <v>2703</v>
      </c>
      <c r="D29" s="245"/>
      <c r="E29" s="245">
        <v>8628</v>
      </c>
      <c r="F29" s="246">
        <v>8.4027777777777785E-2</v>
      </c>
      <c r="G29" s="248">
        <v>0.51</v>
      </c>
      <c r="H29" s="248"/>
    </row>
    <row r="30" spans="1:8" ht="18" customHeight="1">
      <c r="A30" s="247">
        <v>43435</v>
      </c>
      <c r="B30" s="245">
        <v>3719</v>
      </c>
      <c r="C30" s="245">
        <v>2657</v>
      </c>
      <c r="D30" s="245"/>
      <c r="E30" s="245">
        <v>10651</v>
      </c>
      <c r="F30" s="246">
        <v>0.10069444444444445</v>
      </c>
      <c r="G30" s="248">
        <v>0.5706</v>
      </c>
      <c r="H30" s="248"/>
    </row>
    <row r="31" spans="1:8" ht="18" customHeight="1">
      <c r="A31" s="247">
        <v>43466</v>
      </c>
      <c r="B31" s="245">
        <v>3756</v>
      </c>
      <c r="C31" s="245">
        <v>3092</v>
      </c>
      <c r="D31" s="245"/>
      <c r="E31" s="245">
        <v>7190</v>
      </c>
      <c r="F31" s="246">
        <v>5.555555555555558E-2</v>
      </c>
      <c r="G31" s="248">
        <v>0.69169999999999998</v>
      </c>
      <c r="H31" s="248"/>
    </row>
    <row r="32" spans="1:8" ht="18" customHeight="1">
      <c r="A32" s="247">
        <v>43497</v>
      </c>
      <c r="B32" s="245">
        <v>3853</v>
      </c>
      <c r="C32" s="245">
        <v>3144</v>
      </c>
      <c r="D32" s="245"/>
      <c r="E32" s="245">
        <v>7456</v>
      </c>
      <c r="F32" s="246">
        <v>1.075</v>
      </c>
      <c r="G32" s="248">
        <v>0.69240000000000002</v>
      </c>
      <c r="H32" s="248">
        <v>0.78590000000000004</v>
      </c>
    </row>
    <row r="33" spans="1:8" ht="18" customHeight="1">
      <c r="A33" s="247">
        <v>43525</v>
      </c>
      <c r="B33" s="245">
        <v>3893</v>
      </c>
      <c r="C33" s="245">
        <v>3231</v>
      </c>
      <c r="D33" s="245"/>
      <c r="E33" s="245">
        <v>7099</v>
      </c>
      <c r="F33" s="246">
        <v>6.25E-2</v>
      </c>
      <c r="G33" s="248">
        <v>0.71440000000000003</v>
      </c>
      <c r="H33" s="248">
        <v>0.80249999999999999</v>
      </c>
    </row>
    <row r="34" spans="1:8" ht="18" customHeight="1">
      <c r="A34" s="247">
        <v>43556</v>
      </c>
      <c r="B34" s="245">
        <v>4001</v>
      </c>
      <c r="C34" s="245">
        <v>3291</v>
      </c>
      <c r="D34" s="245"/>
      <c r="E34" s="245">
        <v>8326</v>
      </c>
      <c r="F34" s="246">
        <v>8.2638888888888928E-2</v>
      </c>
      <c r="G34" s="248">
        <v>0.65580000000000005</v>
      </c>
      <c r="H34" s="248">
        <v>0.79910000000000003</v>
      </c>
    </row>
    <row r="35" spans="1:8" ht="18" customHeight="1">
      <c r="A35" s="247">
        <v>43586</v>
      </c>
      <c r="B35" s="245">
        <v>4189</v>
      </c>
      <c r="C35" s="245">
        <v>3591</v>
      </c>
      <c r="D35" s="245"/>
      <c r="E35" s="245">
        <v>9047</v>
      </c>
      <c r="F35" s="246">
        <v>5.2083333333333336E-2</v>
      </c>
      <c r="G35" s="248">
        <v>0.6603</v>
      </c>
      <c r="H35" s="248"/>
    </row>
    <row r="36" spans="1:8" ht="18" customHeight="1">
      <c r="A36" s="247">
        <v>43617</v>
      </c>
      <c r="B36" s="245">
        <v>4190</v>
      </c>
      <c r="C36" s="245">
        <v>3391</v>
      </c>
      <c r="D36" s="245"/>
      <c r="E36" s="245">
        <v>8100</v>
      </c>
      <c r="F36" s="246">
        <v>8.0555555555555602E-2</v>
      </c>
      <c r="G36" s="248">
        <v>0.68540000000000001</v>
      </c>
      <c r="H36" s="248"/>
    </row>
    <row r="37" spans="1:8" ht="18" customHeight="1">
      <c r="A37" s="247">
        <v>43647</v>
      </c>
      <c r="B37" s="245">
        <v>4234</v>
      </c>
      <c r="C37" s="245">
        <v>3346</v>
      </c>
      <c r="D37" s="245"/>
      <c r="E37" s="245">
        <v>8663</v>
      </c>
      <c r="F37" s="246">
        <v>8.680555555555558E-2</v>
      </c>
      <c r="G37" s="248">
        <v>0.65780000000000005</v>
      </c>
      <c r="H37" s="248">
        <v>0.76049999999999995</v>
      </c>
    </row>
    <row r="38" spans="1:8" ht="18" customHeight="1">
      <c r="A38" s="247">
        <v>43696</v>
      </c>
      <c r="B38" s="245">
        <v>4255</v>
      </c>
      <c r="C38" s="245">
        <v>3479</v>
      </c>
      <c r="D38" s="245"/>
      <c r="E38" s="245">
        <v>8036</v>
      </c>
      <c r="F38" s="246">
        <v>8.7500000000000022E-2</v>
      </c>
      <c r="G38" s="248">
        <v>0.70389999999999997</v>
      </c>
      <c r="H38" s="248"/>
    </row>
    <row r="39" spans="1:8" ht="18" customHeight="1">
      <c r="A39" s="247">
        <v>43727</v>
      </c>
      <c r="B39" s="245">
        <v>4470</v>
      </c>
      <c r="C39" s="245">
        <v>3632</v>
      </c>
      <c r="D39" s="245"/>
      <c r="E39" s="245">
        <v>8539</v>
      </c>
      <c r="F39" s="246">
        <v>7.638888888888884E-2</v>
      </c>
      <c r="G39" s="248">
        <v>0.69930000000000003</v>
      </c>
      <c r="H39" s="248"/>
    </row>
    <row r="40" spans="1:8" ht="18" customHeight="1">
      <c r="A40" s="247">
        <v>43757</v>
      </c>
      <c r="B40" s="245">
        <v>4742</v>
      </c>
      <c r="C40" s="245">
        <v>3543</v>
      </c>
      <c r="D40" s="245"/>
      <c r="E40" s="245">
        <v>9504</v>
      </c>
      <c r="F40" s="246">
        <v>8.611111111111111E-2</v>
      </c>
      <c r="G40" s="248">
        <v>0.6694</v>
      </c>
      <c r="H40" s="248"/>
    </row>
    <row r="41" spans="1:8" ht="18" customHeight="1">
      <c r="A41" s="247">
        <v>43788</v>
      </c>
      <c r="B41" s="245">
        <v>4892</v>
      </c>
      <c r="C41" s="245">
        <v>3728</v>
      </c>
      <c r="D41" s="245">
        <v>3415</v>
      </c>
      <c r="E41" s="245">
        <v>8229</v>
      </c>
      <c r="F41" s="246">
        <v>5.9027777777777776E-2</v>
      </c>
      <c r="G41" s="248">
        <v>0.66620000000000001</v>
      </c>
      <c r="H41" s="248"/>
    </row>
    <row r="42" spans="1:8" ht="18" customHeight="1">
      <c r="A42" s="247">
        <v>43818</v>
      </c>
      <c r="B42" s="245">
        <v>4952</v>
      </c>
      <c r="C42" s="245">
        <v>4132</v>
      </c>
      <c r="D42" s="245"/>
      <c r="E42" s="245">
        <v>8121</v>
      </c>
      <c r="F42" s="246">
        <v>5.4166666666666703E-2</v>
      </c>
      <c r="G42" s="248">
        <v>0.77280000000000004</v>
      </c>
      <c r="H42" s="248">
        <v>0.81100000000000005</v>
      </c>
    </row>
    <row r="43" spans="1:8" ht="18" customHeight="1">
      <c r="A43" s="247">
        <v>43850</v>
      </c>
      <c r="B43" s="245">
        <v>5226</v>
      </c>
      <c r="C43" s="245">
        <v>4132</v>
      </c>
      <c r="D43" s="245">
        <v>3871</v>
      </c>
      <c r="E43" s="245">
        <v>9154</v>
      </c>
      <c r="F43" s="246">
        <v>6.3888888888888884E-2</v>
      </c>
      <c r="G43" s="248">
        <v>0.70550000000000002</v>
      </c>
      <c r="H43" s="248"/>
    </row>
    <row r="44" spans="1:8" ht="18" customHeight="1">
      <c r="A44" s="247">
        <v>43881</v>
      </c>
      <c r="B44" s="245">
        <v>5657</v>
      </c>
      <c r="C44" s="245">
        <v>4673</v>
      </c>
      <c r="D44" s="245"/>
      <c r="E44" s="245">
        <v>9686</v>
      </c>
      <c r="F44" s="246">
        <v>8.5416666666666696E-2</v>
      </c>
      <c r="G44" s="248">
        <v>0.73660000000000003</v>
      </c>
      <c r="H44" s="248"/>
    </row>
    <row r="45" spans="1:8" ht="18" customHeight="1">
      <c r="A45" s="247">
        <v>43910</v>
      </c>
      <c r="B45" s="245">
        <v>6072</v>
      </c>
      <c r="C45" s="245">
        <v>4472</v>
      </c>
      <c r="D45" s="245">
        <v>4233</v>
      </c>
      <c r="E45" s="245">
        <v>10928</v>
      </c>
      <c r="F45" s="246">
        <v>7.4305555555555555E-2</v>
      </c>
      <c r="G45" s="248">
        <v>0.57430000000000003</v>
      </c>
      <c r="H45" s="248"/>
    </row>
    <row r="46" spans="1:8" ht="18" customHeight="1">
      <c r="A46" s="247">
        <v>43941</v>
      </c>
      <c r="B46" s="245">
        <v>6680</v>
      </c>
      <c r="C46" s="245">
        <v>5059</v>
      </c>
      <c r="D46" s="245">
        <v>4731</v>
      </c>
      <c r="E46" s="245">
        <v>11121</v>
      </c>
      <c r="F46" s="246">
        <v>6.25E-2</v>
      </c>
      <c r="G46" s="248">
        <v>0.7036</v>
      </c>
      <c r="H46" s="248"/>
    </row>
    <row r="47" spans="1:8" ht="18" customHeight="1">
      <c r="A47" s="247">
        <v>43971</v>
      </c>
      <c r="B47" s="245">
        <v>7649</v>
      </c>
      <c r="C47" s="245">
        <v>5822</v>
      </c>
      <c r="D47" s="245">
        <v>5330</v>
      </c>
      <c r="E47" s="245">
        <v>13055</v>
      </c>
      <c r="F47" s="246">
        <v>7.3611111111111113E-2</v>
      </c>
      <c r="G47" s="248">
        <v>0.71509999999999996</v>
      </c>
      <c r="H47" s="248"/>
    </row>
    <row r="48" spans="1:8" ht="18" customHeight="1">
      <c r="A48" s="247">
        <v>44002</v>
      </c>
      <c r="B48" s="245">
        <v>8468</v>
      </c>
      <c r="C48" s="245">
        <v>6447</v>
      </c>
      <c r="D48" s="245">
        <v>5990</v>
      </c>
      <c r="E48" s="245">
        <v>15390</v>
      </c>
      <c r="F48" s="246">
        <v>6.9444444444444448E-2</v>
      </c>
      <c r="G48" s="248">
        <v>0.66239999999999999</v>
      </c>
      <c r="H48" s="248"/>
    </row>
    <row r="49" spans="1:8" ht="18" customHeight="1">
      <c r="A49" s="247">
        <v>44032</v>
      </c>
      <c r="B49" s="245">
        <v>9547</v>
      </c>
      <c r="C49" s="245">
        <v>7340</v>
      </c>
      <c r="D49" s="245">
        <v>6772</v>
      </c>
      <c r="E49" s="245">
        <v>18052</v>
      </c>
      <c r="F49" s="246">
        <v>6.25E-2</v>
      </c>
      <c r="G49" s="248">
        <v>0.63619999999999999</v>
      </c>
      <c r="H49" s="248"/>
    </row>
    <row r="50" spans="1:8" ht="18" customHeight="1">
      <c r="A50" s="247">
        <v>44063</v>
      </c>
      <c r="B50" s="245">
        <v>9888</v>
      </c>
      <c r="C50" s="245">
        <v>7701</v>
      </c>
      <c r="D50" s="245">
        <v>7349</v>
      </c>
      <c r="E50" s="245">
        <v>16717</v>
      </c>
      <c r="F50" s="246">
        <v>7.0833333333333331E-2</v>
      </c>
      <c r="G50" s="248">
        <v>0.67849999999999999</v>
      </c>
      <c r="H50" s="248"/>
    </row>
    <row r="51" spans="1:8" ht="18" customHeight="1">
      <c r="A51" s="247">
        <v>44094</v>
      </c>
      <c r="B51" s="245">
        <v>9967</v>
      </c>
      <c r="C51" s="245">
        <v>7393</v>
      </c>
      <c r="D51" s="245">
        <v>6875</v>
      </c>
      <c r="E51" s="245">
        <v>16337</v>
      </c>
      <c r="F51" s="246">
        <v>6.9444444444444448E-2</v>
      </c>
      <c r="G51" s="248">
        <v>0.7087</v>
      </c>
      <c r="H51" s="248"/>
    </row>
    <row r="52" spans="1:8" ht="18" customHeight="1">
      <c r="A52" s="247">
        <v>44124</v>
      </c>
      <c r="B52" s="245">
        <v>10421</v>
      </c>
      <c r="C52" s="245">
        <v>9082</v>
      </c>
      <c r="D52" s="245">
        <v>7557</v>
      </c>
      <c r="E52" s="245">
        <v>16695</v>
      </c>
      <c r="F52" s="246">
        <v>6.3888888888888884E-2</v>
      </c>
      <c r="G52" s="248">
        <v>0.73299999999999998</v>
      </c>
      <c r="H52" s="248"/>
    </row>
    <row r="53" spans="1:8" ht="18" customHeight="1">
      <c r="A53" s="247">
        <v>44155</v>
      </c>
      <c r="B53" s="245">
        <v>12008</v>
      </c>
      <c r="C53" s="245">
        <v>8379</v>
      </c>
      <c r="D53" s="245">
        <v>8202</v>
      </c>
      <c r="E53" s="245">
        <v>20408</v>
      </c>
      <c r="F53" s="246">
        <v>7.0833333333333331E-2</v>
      </c>
      <c r="G53" s="248">
        <v>0.72230000000000005</v>
      </c>
      <c r="H53" s="248"/>
    </row>
    <row r="54" spans="1:8" ht="18" customHeight="1">
      <c r="A54" s="247">
        <v>44185</v>
      </c>
      <c r="B54" s="245">
        <v>12943</v>
      </c>
      <c r="C54" s="245">
        <v>8959</v>
      </c>
      <c r="D54" s="245">
        <v>8331</v>
      </c>
      <c r="E54" s="245">
        <v>24330</v>
      </c>
      <c r="F54" s="246">
        <v>8.4027777777777785E-2</v>
      </c>
      <c r="G54" s="248">
        <v>0.65749999999999997</v>
      </c>
      <c r="H54" s="248"/>
    </row>
    <row r="55" spans="1:8" ht="18" customHeight="1">
      <c r="A55" s="247">
        <v>44217</v>
      </c>
      <c r="B55" s="245">
        <v>14866</v>
      </c>
      <c r="C55" s="245">
        <v>10758</v>
      </c>
      <c r="D55" s="245">
        <v>9982</v>
      </c>
      <c r="E55" s="245">
        <v>23868</v>
      </c>
      <c r="F55" s="246">
        <v>6.458333333333334E-2</v>
      </c>
      <c r="G55" s="248">
        <v>0.7097</v>
      </c>
      <c r="H55" s="248"/>
    </row>
    <row r="56" spans="1:8" ht="18" customHeight="1">
      <c r="A56" s="247">
        <v>44248</v>
      </c>
      <c r="B56" s="245">
        <v>16536</v>
      </c>
      <c r="C56" s="245">
        <v>12393</v>
      </c>
      <c r="D56" s="245">
        <v>11955</v>
      </c>
      <c r="E56" s="245">
        <v>29048</v>
      </c>
      <c r="F56" s="246">
        <v>7.013888888888889E-2</v>
      </c>
      <c r="G56" s="248">
        <v>0.69040000000000001</v>
      </c>
      <c r="H56" s="248"/>
    </row>
    <row r="57" spans="1:8" ht="18" customHeight="1">
      <c r="A57" s="247">
        <v>44256</v>
      </c>
      <c r="B57" s="245">
        <v>8468</v>
      </c>
      <c r="C57" s="245">
        <v>6447</v>
      </c>
      <c r="D57" s="245">
        <v>5990</v>
      </c>
      <c r="E57" s="245">
        <v>15390</v>
      </c>
      <c r="F57" s="246">
        <v>6.9444444444444448E-2</v>
      </c>
      <c r="G57" s="248">
        <v>0.66239999999999999</v>
      </c>
      <c r="H57" s="248"/>
    </row>
    <row r="58" spans="1:8" ht="18" customHeight="1">
      <c r="A58" s="247">
        <v>44307</v>
      </c>
      <c r="B58" s="245">
        <v>12943</v>
      </c>
      <c r="C58" s="245">
        <v>8959</v>
      </c>
      <c r="D58" s="245">
        <v>8331</v>
      </c>
      <c r="E58" s="245">
        <v>24330</v>
      </c>
      <c r="F58" s="246">
        <v>8.4027777777777785E-2</v>
      </c>
      <c r="G58" s="248">
        <v>0.65749999999999997</v>
      </c>
      <c r="H58" s="248"/>
    </row>
    <row r="59" spans="1:8" ht="18" customHeight="1">
      <c r="A59" s="247">
        <v>44337</v>
      </c>
      <c r="B59" s="245">
        <v>7649</v>
      </c>
      <c r="C59" s="245">
        <v>5822</v>
      </c>
      <c r="D59" s="245">
        <v>5330</v>
      </c>
      <c r="E59" s="245">
        <v>13055</v>
      </c>
      <c r="F59" s="246">
        <v>7.3611111111111113E-2</v>
      </c>
      <c r="G59" s="248">
        <v>0.71509999999999996</v>
      </c>
      <c r="H59" s="248"/>
    </row>
    <row r="60" spans="1:8" ht="18" customHeight="1">
      <c r="A60" s="247">
        <v>44368</v>
      </c>
      <c r="B60" s="245">
        <v>12008</v>
      </c>
      <c r="C60" s="245">
        <v>8379</v>
      </c>
      <c r="D60" s="245">
        <v>8202</v>
      </c>
      <c r="E60" s="245">
        <v>20408</v>
      </c>
      <c r="F60" s="246">
        <v>7.0833333333333331E-2</v>
      </c>
      <c r="G60" s="248">
        <v>0.72230000000000005</v>
      </c>
      <c r="H60" s="248"/>
    </row>
    <row r="61" spans="1:8" ht="18" customHeight="1">
      <c r="A61" s="247">
        <v>44398</v>
      </c>
      <c r="B61" s="245">
        <v>12329</v>
      </c>
      <c r="C61" s="245">
        <v>9356</v>
      </c>
      <c r="D61" s="245">
        <v>8708</v>
      </c>
      <c r="E61" s="245">
        <v>20534</v>
      </c>
      <c r="F61" s="246">
        <v>6.25E-2</v>
      </c>
      <c r="G61" s="248">
        <v>0.69669999999999999</v>
      </c>
      <c r="H61" s="248"/>
    </row>
    <row r="62" spans="1:8" ht="18" customHeight="1">
      <c r="A62" s="247">
        <v>44429</v>
      </c>
      <c r="B62" s="245">
        <v>12768</v>
      </c>
      <c r="C62" s="245">
        <v>9730</v>
      </c>
      <c r="D62" s="245">
        <v>9251</v>
      </c>
      <c r="E62" s="245">
        <v>21167</v>
      </c>
      <c r="F62" s="246">
        <v>6.0416666666666667E-2</v>
      </c>
      <c r="G62" s="248">
        <v>0.70699999999999996</v>
      </c>
      <c r="H62" s="248"/>
    </row>
    <row r="63" spans="1:8" ht="18" customHeight="1">
      <c r="A63" s="247" t="s">
        <v>1275</v>
      </c>
      <c r="B63" s="245">
        <v>11072</v>
      </c>
      <c r="C63" s="245">
        <v>8600</v>
      </c>
      <c r="D63" s="245">
        <v>8061</v>
      </c>
      <c r="E63" s="245">
        <v>19364</v>
      </c>
      <c r="F63" s="246">
        <v>6.25E-2</v>
      </c>
      <c r="G63" s="248">
        <v>0.69550000000000001</v>
      </c>
      <c r="H63" s="248"/>
    </row>
    <row r="64" spans="1:8" ht="18" customHeight="1">
      <c r="A64" s="247">
        <v>44490</v>
      </c>
      <c r="B64" s="245">
        <v>13436</v>
      </c>
      <c r="C64" s="245">
        <v>10228</v>
      </c>
      <c r="D64" s="245">
        <v>9652</v>
      </c>
      <c r="E64" s="245">
        <v>24702</v>
      </c>
      <c r="F64" s="246">
        <v>7.6388888888888895E-2</v>
      </c>
      <c r="G64" s="248">
        <v>0.6855</v>
      </c>
      <c r="H64" s="248"/>
    </row>
    <row r="65" spans="1:8" ht="18" customHeight="1">
      <c r="A65" s="247">
        <v>44501</v>
      </c>
      <c r="B65" s="245">
        <v>12790</v>
      </c>
      <c r="C65" s="245">
        <v>9852</v>
      </c>
      <c r="D65" s="245">
        <v>9328</v>
      </c>
      <c r="E65" s="245">
        <v>21823</v>
      </c>
      <c r="F65" s="246">
        <v>6.458333333333334E-2</v>
      </c>
      <c r="G65" s="248">
        <v>0.72770000000000001</v>
      </c>
      <c r="H65" s="248"/>
    </row>
    <row r="66" spans="1:8" ht="18" customHeight="1">
      <c r="A66" s="247">
        <v>44531</v>
      </c>
      <c r="B66" s="245">
        <v>15446</v>
      </c>
      <c r="C66" s="245">
        <v>11293</v>
      </c>
      <c r="D66" s="245">
        <v>10608</v>
      </c>
      <c r="E66" s="245">
        <v>29202</v>
      </c>
      <c r="F66" s="246">
        <v>7.2916666666666671E-2</v>
      </c>
      <c r="G66" s="248">
        <v>0.68669999999999998</v>
      </c>
      <c r="H66" s="248"/>
    </row>
    <row r="67" spans="1:8" ht="18" customHeight="1">
      <c r="A67" s="247">
        <v>44562</v>
      </c>
      <c r="B67" s="245">
        <v>12672</v>
      </c>
      <c r="C67" s="245">
        <v>9210</v>
      </c>
      <c r="D67" s="245">
        <v>8461</v>
      </c>
      <c r="E67" s="245">
        <v>23263</v>
      </c>
      <c r="F67" s="246">
        <v>7.5694444444444439E-2</v>
      </c>
      <c r="G67" s="248">
        <v>0.65849999999999997</v>
      </c>
      <c r="H67" s="248"/>
    </row>
    <row r="68" spans="1:8" ht="18" customHeight="1">
      <c r="A68" s="247">
        <v>44593</v>
      </c>
      <c r="B68" s="245">
        <v>10289</v>
      </c>
      <c r="C68" s="245">
        <v>7877</v>
      </c>
      <c r="D68" s="245">
        <v>7371</v>
      </c>
      <c r="E68" s="245">
        <v>16906</v>
      </c>
      <c r="F68" s="246">
        <v>6.3194444444444442E-2</v>
      </c>
      <c r="G68" s="248">
        <v>0.72899999999999998</v>
      </c>
      <c r="H68" s="248"/>
    </row>
    <row r="69" spans="1:8" ht="18" customHeight="1">
      <c r="A69" s="247">
        <v>44621</v>
      </c>
      <c r="B69" s="245">
        <v>15452</v>
      </c>
      <c r="C69" s="245">
        <v>11583</v>
      </c>
      <c r="D69" s="245">
        <v>11092</v>
      </c>
      <c r="E69" s="245">
        <v>25900</v>
      </c>
      <c r="F69" s="246">
        <v>6.5972222222222224E-2</v>
      </c>
      <c r="G69" s="248">
        <v>0.78380000000000005</v>
      </c>
      <c r="H69" s="248"/>
    </row>
    <row r="70" spans="1:8" ht="18" customHeight="1">
      <c r="A70" s="247">
        <v>44652</v>
      </c>
      <c r="B70" s="245">
        <v>12216</v>
      </c>
      <c r="C70" s="245">
        <v>9354</v>
      </c>
      <c r="D70" s="245">
        <v>8694</v>
      </c>
      <c r="E70" s="245">
        <v>20461</v>
      </c>
      <c r="F70" s="246">
        <v>6.3888888888888884E-2</v>
      </c>
      <c r="G70" s="248">
        <v>0.73550000000000004</v>
      </c>
      <c r="H70" s="248"/>
    </row>
    <row r="71" spans="1:8" ht="18" customHeight="1">
      <c r="A71" s="247">
        <v>44682</v>
      </c>
      <c r="B71" s="245">
        <v>5156</v>
      </c>
      <c r="C71" s="245">
        <v>3890</v>
      </c>
      <c r="D71" s="245">
        <v>3518</v>
      </c>
      <c r="E71" s="245">
        <v>12628</v>
      </c>
      <c r="F71" s="246">
        <v>8.1250000000000003E-2</v>
      </c>
      <c r="G71" s="248">
        <v>0.4249</v>
      </c>
      <c r="H71" s="248"/>
    </row>
    <row r="72" spans="1:8" ht="18" customHeight="1">
      <c r="A72" s="247">
        <v>44713</v>
      </c>
      <c r="B72" s="245">
        <v>7124</v>
      </c>
      <c r="C72" s="245">
        <v>5197</v>
      </c>
      <c r="D72" s="245">
        <v>4780</v>
      </c>
      <c r="E72" s="245">
        <v>15025</v>
      </c>
      <c r="F72" s="246">
        <v>8.2638888888888887E-2</v>
      </c>
      <c r="G72" s="248">
        <v>0.56579999999999997</v>
      </c>
      <c r="H72" s="248"/>
    </row>
    <row r="73" spans="1:8" ht="18" customHeight="1">
      <c r="A73" s="247">
        <v>44743</v>
      </c>
      <c r="B73" s="245">
        <v>6945</v>
      </c>
      <c r="C73" s="245">
        <v>5216</v>
      </c>
      <c r="D73" s="245">
        <v>4662</v>
      </c>
      <c r="E73" s="245">
        <v>14230</v>
      </c>
      <c r="F73" s="246">
        <v>6.7361111111111108E-2</v>
      </c>
      <c r="G73" s="248">
        <v>0.54569999999999996</v>
      </c>
      <c r="H73" s="248"/>
    </row>
    <row r="74" spans="1:8" ht="18" customHeight="1">
      <c r="A74" s="247">
        <v>44774</v>
      </c>
      <c r="B74" s="245">
        <v>7888</v>
      </c>
      <c r="C74" s="245">
        <v>5570</v>
      </c>
      <c r="D74" s="245">
        <v>5138</v>
      </c>
      <c r="E74" s="245">
        <v>17353</v>
      </c>
      <c r="F74" s="246">
        <v>8.6805555555555566E-2</v>
      </c>
      <c r="G74" s="248">
        <v>0.5927</v>
      </c>
      <c r="H74" s="248"/>
    </row>
    <row r="75" spans="1:8" ht="18" customHeight="1">
      <c r="A75" s="247">
        <v>44805</v>
      </c>
      <c r="B75" s="245">
        <v>8721</v>
      </c>
      <c r="C75" s="245">
        <v>6433</v>
      </c>
      <c r="D75" s="245">
        <v>6014</v>
      </c>
      <c r="E75" s="245">
        <v>16289</v>
      </c>
      <c r="F75" s="246">
        <v>8.2638888888888887E-2</v>
      </c>
      <c r="G75" s="248">
        <v>0.6069</v>
      </c>
      <c r="H75" s="248"/>
    </row>
    <row r="76" spans="1:8" ht="18" customHeight="1">
      <c r="A76" s="247">
        <v>44835</v>
      </c>
      <c r="B76" s="245">
        <v>7241</v>
      </c>
      <c r="C76" s="245">
        <v>5566</v>
      </c>
      <c r="D76" s="245">
        <v>5225</v>
      </c>
      <c r="E76" s="245">
        <v>13399</v>
      </c>
      <c r="F76" s="246">
        <v>7.7083333333333337E-2</v>
      </c>
      <c r="G76" s="248">
        <v>0.60860000000000003</v>
      </c>
      <c r="H76" s="248"/>
    </row>
    <row r="77" spans="1:8" ht="18" customHeight="1">
      <c r="A77" s="247">
        <v>44866</v>
      </c>
      <c r="B77" s="245">
        <v>8073</v>
      </c>
      <c r="C77" s="245">
        <v>6390</v>
      </c>
      <c r="D77" s="245">
        <v>6046</v>
      </c>
      <c r="E77" s="245">
        <v>14334</v>
      </c>
      <c r="F77" s="246">
        <v>6.6666666666666666E-2</v>
      </c>
      <c r="G77" s="248">
        <v>0.60599999999999998</v>
      </c>
      <c r="H77" s="248"/>
    </row>
    <row r="78" spans="1:8" ht="18" customHeight="1">
      <c r="A78" s="247">
        <v>44896</v>
      </c>
      <c r="B78" s="245">
        <v>8213</v>
      </c>
      <c r="C78" s="245">
        <v>6124</v>
      </c>
      <c r="D78" s="245">
        <v>5733</v>
      </c>
      <c r="E78" s="245">
        <v>15120</v>
      </c>
      <c r="F78" s="246">
        <v>7.6388888888888895E-2</v>
      </c>
      <c r="G78" s="248">
        <v>0.68269999999999997</v>
      </c>
      <c r="H78" s="248"/>
    </row>
    <row r="79" spans="1:8" ht="18" customHeight="1">
      <c r="A79" s="247">
        <v>44927</v>
      </c>
      <c r="B79" s="245">
        <v>8645</v>
      </c>
      <c r="C79" s="245">
        <v>6258</v>
      </c>
      <c r="D79" s="245">
        <v>5763</v>
      </c>
      <c r="E79" s="245">
        <v>17048</v>
      </c>
      <c r="F79" s="246">
        <v>7.7083333333333337E-2</v>
      </c>
      <c r="G79" s="248">
        <v>0.64500000000000002</v>
      </c>
      <c r="H79" s="248"/>
    </row>
    <row r="80" spans="1:8" ht="18" customHeight="1">
      <c r="A80" s="247">
        <v>44958</v>
      </c>
      <c r="B80" s="245">
        <v>8473</v>
      </c>
      <c r="C80" s="245">
        <v>6920</v>
      </c>
      <c r="D80" s="245">
        <v>6580</v>
      </c>
      <c r="E80" s="245">
        <v>18139</v>
      </c>
      <c r="F80" s="246">
        <v>6.7361111111111108E-2</v>
      </c>
      <c r="G80" s="248">
        <v>0.6099</v>
      </c>
      <c r="H80" s="248"/>
    </row>
    <row r="81" spans="1:8" ht="18" customHeight="1">
      <c r="A81" s="247">
        <v>44986</v>
      </c>
      <c r="B81" s="245">
        <v>8292</v>
      </c>
      <c r="C81" s="245">
        <v>5392</v>
      </c>
      <c r="D81" s="245">
        <v>5149</v>
      </c>
      <c r="E81" s="245">
        <v>27839</v>
      </c>
      <c r="F81" s="246">
        <v>4.5138888888888888E-2</v>
      </c>
      <c r="G81" s="248">
        <v>0.19400000000000001</v>
      </c>
      <c r="H81" s="248" t="s">
        <v>3621</v>
      </c>
    </row>
    <row r="82" spans="1:8" ht="18" customHeight="1">
      <c r="A82" s="247">
        <v>45017</v>
      </c>
      <c r="B82" s="245">
        <v>5044</v>
      </c>
      <c r="C82" s="245">
        <v>3577</v>
      </c>
      <c r="D82" s="245">
        <v>3395</v>
      </c>
      <c r="E82" s="245">
        <v>13711</v>
      </c>
      <c r="F82" s="246">
        <v>3.9583333333333331E-2</v>
      </c>
      <c r="G82" s="248">
        <v>0.48899999999999999</v>
      </c>
      <c r="H82" s="248" t="s">
        <v>3621</v>
      </c>
    </row>
    <row r="83" spans="1:8" ht="18" customHeight="1">
      <c r="A83" s="247">
        <v>45047</v>
      </c>
      <c r="B83" s="245">
        <v>6874</v>
      </c>
      <c r="C83" s="245">
        <v>4524</v>
      </c>
      <c r="D83" s="245">
        <v>4313</v>
      </c>
      <c r="E83" s="245">
        <v>17177</v>
      </c>
      <c r="F83" s="246">
        <v>4.6527777777777779E-2</v>
      </c>
      <c r="G83" s="248">
        <v>0.44900000000000001</v>
      </c>
      <c r="H83" s="248" t="s">
        <v>3621</v>
      </c>
    </row>
    <row r="84" spans="1:8" ht="18" customHeight="1">
      <c r="A84" s="247">
        <v>45078</v>
      </c>
      <c r="B84" s="245">
        <v>6973</v>
      </c>
      <c r="C84" s="245">
        <v>4453</v>
      </c>
      <c r="D84" s="245">
        <v>4190</v>
      </c>
      <c r="E84" s="245">
        <v>18597</v>
      </c>
      <c r="F84" s="246">
        <v>4.7222222222222221E-2</v>
      </c>
      <c r="G84" s="248">
        <v>0.41899999999999998</v>
      </c>
      <c r="H84" s="248" t="s">
        <v>3786</v>
      </c>
    </row>
    <row r="85" spans="1:8" ht="18" customHeight="1">
      <c r="A85" s="247">
        <v>45108</v>
      </c>
      <c r="B85" s="245">
        <v>6773</v>
      </c>
      <c r="C85" s="245">
        <v>4497</v>
      </c>
      <c r="D85" s="245">
        <v>4236</v>
      </c>
      <c r="E85" s="245">
        <v>18100</v>
      </c>
      <c r="F85" s="246">
        <v>4.6527777777777779E-2</v>
      </c>
      <c r="G85" s="248">
        <v>0.40699999999999997</v>
      </c>
      <c r="H85" s="248" t="s">
        <v>3917</v>
      </c>
    </row>
    <row r="86" spans="1:8" ht="18" customHeight="1">
      <c r="A86" s="247">
        <v>45139</v>
      </c>
      <c r="B86" s="245">
        <v>6528</v>
      </c>
      <c r="C86" s="245">
        <v>4658</v>
      </c>
      <c r="D86" s="245">
        <v>4412</v>
      </c>
      <c r="E86" s="245">
        <v>19993</v>
      </c>
      <c r="F86" s="246">
        <v>4.7222222222222221E-2</v>
      </c>
      <c r="G86" s="248">
        <v>0.439</v>
      </c>
      <c r="H86" s="248" t="s">
        <v>3917</v>
      </c>
    </row>
  </sheetData>
  <sortState xmlns:xlrd2="http://schemas.microsoft.com/office/spreadsheetml/2017/richdata2" ref="A4:H56">
    <sortCondition ref="A4:A56"/>
  </sortState>
  <dataValidations count="1">
    <dataValidation type="list" allowBlank="1" showInputMessage="1" showErrorMessage="1" sqref="B4:B15" xr:uid="{40E43649-6186-42DA-972F-EC9067C61B0D}">
      <formula1>#REF!</formula1>
    </dataValidation>
  </dataValidations>
  <pageMargins left="0.7" right="0.7" top="0.75" bottom="0.75" header="0.3" footer="0.3"/>
  <pageSetup paperSize="9" scale="70" fitToHeight="0" orientation="landscape" horizontalDpi="1200" verticalDpi="1200"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B78CA-03E8-4C2D-9869-7579D6969465}">
  <sheetPr codeName="Sheet17">
    <tabColor theme="8" tint="0.79998168889431442"/>
    <pageSetUpPr fitToPage="1"/>
  </sheetPr>
  <dimension ref="A1:J104"/>
  <sheetViews>
    <sheetView showGridLines="0" zoomScale="85" zoomScaleNormal="85" workbookViewId="0">
      <pane xSplit="6" ySplit="3" topLeftCell="G91" activePane="bottomRight" state="frozen"/>
      <selection activeCell="J32" sqref="J32"/>
      <selection pane="topRight" activeCell="J32" sqref="J32"/>
      <selection pane="bottomLeft" activeCell="J32" sqref="J32"/>
      <selection pane="bottomRight" activeCell="B104" sqref="B104"/>
    </sheetView>
  </sheetViews>
  <sheetFormatPr defaultColWidth="8.85546875" defaultRowHeight="15"/>
  <cols>
    <col min="1" max="1" width="16.42578125" style="45" customWidth="1"/>
    <col min="2" max="3" width="16.42578125" style="56" customWidth="1"/>
    <col min="4" max="4" width="16.42578125" style="62" customWidth="1"/>
    <col min="5" max="7" width="16.42578125" style="56" customWidth="1"/>
    <col min="8" max="8" width="20.140625" style="57" customWidth="1"/>
    <col min="9" max="9" width="58.85546875" customWidth="1"/>
    <col min="10" max="10" width="14.42578125" style="56" customWidth="1"/>
  </cols>
  <sheetData>
    <row r="1" spans="1:10" ht="80.25" customHeight="1">
      <c r="A1" s="55" t="s">
        <v>467</v>
      </c>
    </row>
    <row r="2" spans="1:10" ht="32.450000000000003" customHeight="1">
      <c r="A2" s="44"/>
      <c r="B2" s="61"/>
      <c r="C2" s="61"/>
      <c r="D2" s="63"/>
      <c r="E2" s="61"/>
      <c r="F2" s="61"/>
      <c r="G2" s="61"/>
      <c r="H2" s="58"/>
      <c r="I2" s="33"/>
      <c r="J2" s="61"/>
    </row>
    <row r="3" spans="1:10" s="1" customFormat="1" ht="45">
      <c r="A3" s="241" t="s">
        <v>485</v>
      </c>
      <c r="B3" s="242" t="s">
        <v>951</v>
      </c>
      <c r="C3" s="242" t="s">
        <v>952</v>
      </c>
      <c r="D3" s="256" t="s">
        <v>953</v>
      </c>
      <c r="E3" s="242" t="s">
        <v>954</v>
      </c>
      <c r="F3" s="242" t="s">
        <v>955</v>
      </c>
      <c r="G3" s="242" t="s">
        <v>956</v>
      </c>
      <c r="H3" s="255" t="s">
        <v>957</v>
      </c>
      <c r="I3" s="241" t="s">
        <v>958</v>
      </c>
      <c r="J3" s="242" t="s">
        <v>959</v>
      </c>
    </row>
    <row r="4" spans="1:10" ht="30">
      <c r="A4" s="249">
        <v>42095</v>
      </c>
      <c r="B4" s="250"/>
      <c r="C4" s="250">
        <v>1224</v>
      </c>
      <c r="D4" s="250"/>
      <c r="E4" s="250">
        <v>11</v>
      </c>
      <c r="F4" s="250">
        <v>6</v>
      </c>
      <c r="G4" s="250">
        <f t="shared" ref="G4:G16" si="0">SUM(E4:F4)</f>
        <v>17</v>
      </c>
      <c r="H4" s="254">
        <f t="shared" ref="H4:H11" si="1">((E4+F4)/C4)*100</f>
        <v>1.3888888888888888</v>
      </c>
      <c r="I4" s="250" t="s">
        <v>1080</v>
      </c>
      <c r="J4" s="250" t="s">
        <v>794</v>
      </c>
    </row>
    <row r="5" spans="1:10" ht="90">
      <c r="A5" s="249">
        <v>42125</v>
      </c>
      <c r="B5" s="250"/>
      <c r="C5" s="250">
        <v>543</v>
      </c>
      <c r="D5" s="250"/>
      <c r="E5" s="250">
        <v>13</v>
      </c>
      <c r="F5" s="250">
        <v>30</v>
      </c>
      <c r="G5" s="250">
        <f t="shared" si="0"/>
        <v>43</v>
      </c>
      <c r="H5" s="254">
        <f t="shared" si="1"/>
        <v>7.9189686924493561</v>
      </c>
      <c r="I5" s="250" t="s">
        <v>1081</v>
      </c>
      <c r="J5" s="250" t="s">
        <v>794</v>
      </c>
    </row>
    <row r="6" spans="1:10" ht="75">
      <c r="A6" s="249">
        <v>42156</v>
      </c>
      <c r="B6" s="250"/>
      <c r="C6" s="250">
        <v>1433</v>
      </c>
      <c r="D6" s="250"/>
      <c r="E6" s="250">
        <v>41</v>
      </c>
      <c r="F6" s="250">
        <v>71</v>
      </c>
      <c r="G6" s="250">
        <f t="shared" si="0"/>
        <v>112</v>
      </c>
      <c r="H6" s="254">
        <f t="shared" si="1"/>
        <v>7.8157711095603624</v>
      </c>
      <c r="I6" s="250" t="s">
        <v>1082</v>
      </c>
      <c r="J6" s="250" t="s">
        <v>794</v>
      </c>
    </row>
    <row r="7" spans="1:10" ht="45">
      <c r="A7" s="249">
        <v>42186</v>
      </c>
      <c r="B7" s="250"/>
      <c r="C7" s="250">
        <v>2674</v>
      </c>
      <c r="D7" s="250"/>
      <c r="E7" s="250">
        <v>48</v>
      </c>
      <c r="F7" s="250">
        <v>248</v>
      </c>
      <c r="G7" s="250">
        <f t="shared" si="0"/>
        <v>296</v>
      </c>
      <c r="H7" s="254">
        <f t="shared" si="1"/>
        <v>11.06955871353777</v>
      </c>
      <c r="I7" s="250" t="s">
        <v>1083</v>
      </c>
      <c r="J7" s="250" t="s">
        <v>794</v>
      </c>
    </row>
    <row r="8" spans="1:10">
      <c r="A8" s="249">
        <v>42217</v>
      </c>
      <c r="B8" s="250"/>
      <c r="C8" s="250">
        <v>1496</v>
      </c>
      <c r="D8" s="250"/>
      <c r="E8" s="250">
        <v>57</v>
      </c>
      <c r="F8" s="250">
        <v>104</v>
      </c>
      <c r="G8" s="250">
        <f t="shared" si="0"/>
        <v>161</v>
      </c>
      <c r="H8" s="254">
        <f t="shared" si="1"/>
        <v>10.762032085561497</v>
      </c>
      <c r="I8" s="250" t="s">
        <v>1084</v>
      </c>
      <c r="J8" s="250" t="s">
        <v>794</v>
      </c>
    </row>
    <row r="9" spans="1:10">
      <c r="A9" s="249">
        <v>42248</v>
      </c>
      <c r="B9" s="250"/>
      <c r="C9" s="250">
        <v>1506</v>
      </c>
      <c r="D9" s="250"/>
      <c r="E9" s="250">
        <v>49</v>
      </c>
      <c r="F9" s="250">
        <v>104</v>
      </c>
      <c r="G9" s="250">
        <f t="shared" si="0"/>
        <v>153</v>
      </c>
      <c r="H9" s="254">
        <f t="shared" si="1"/>
        <v>10.159362549800797</v>
      </c>
      <c r="I9" s="250" t="s">
        <v>1085</v>
      </c>
      <c r="J9" s="250">
        <v>412</v>
      </c>
    </row>
    <row r="10" spans="1:10">
      <c r="A10" s="249">
        <v>42278</v>
      </c>
      <c r="B10" s="250">
        <v>22</v>
      </c>
      <c r="C10" s="250">
        <v>8271</v>
      </c>
      <c r="D10" s="250"/>
      <c r="E10" s="250">
        <v>263</v>
      </c>
      <c r="F10" s="250">
        <v>504</v>
      </c>
      <c r="G10" s="250">
        <f t="shared" si="0"/>
        <v>767</v>
      </c>
      <c r="H10" s="254">
        <f t="shared" si="1"/>
        <v>9.2733647684681415</v>
      </c>
      <c r="I10" s="250" t="s">
        <v>1086</v>
      </c>
      <c r="J10" s="250"/>
    </row>
    <row r="11" spans="1:10">
      <c r="A11" s="249">
        <v>42309</v>
      </c>
      <c r="B11" s="250">
        <v>12</v>
      </c>
      <c r="C11" s="250">
        <v>5950</v>
      </c>
      <c r="D11" s="250"/>
      <c r="E11" s="250">
        <v>204</v>
      </c>
      <c r="F11" s="250">
        <v>544</v>
      </c>
      <c r="G11" s="250">
        <f t="shared" si="0"/>
        <v>748</v>
      </c>
      <c r="H11" s="254">
        <f t="shared" si="1"/>
        <v>12.571428571428573</v>
      </c>
      <c r="I11" s="250" t="s">
        <v>1087</v>
      </c>
      <c r="J11" s="250"/>
    </row>
    <row r="12" spans="1:10" ht="30">
      <c r="A12" s="249">
        <v>42339</v>
      </c>
      <c r="B12" s="250">
        <v>30</v>
      </c>
      <c r="C12" s="250">
        <v>3069</v>
      </c>
      <c r="D12" s="250"/>
      <c r="E12" s="250">
        <v>216</v>
      </c>
      <c r="F12" s="250"/>
      <c r="G12" s="250">
        <f t="shared" si="0"/>
        <v>216</v>
      </c>
      <c r="H12" s="254">
        <f>(E12/C12)*100</f>
        <v>7.0381231671554261</v>
      </c>
      <c r="I12" s="250" t="s">
        <v>1088</v>
      </c>
      <c r="J12" s="250">
        <v>540</v>
      </c>
    </row>
    <row r="13" spans="1:10" ht="75">
      <c r="A13" s="249">
        <v>42370</v>
      </c>
      <c r="B13" s="250">
        <v>27</v>
      </c>
      <c r="C13" s="250">
        <v>6026</v>
      </c>
      <c r="D13" s="250"/>
      <c r="E13" s="250">
        <v>158</v>
      </c>
      <c r="F13" s="250">
        <v>301</v>
      </c>
      <c r="G13" s="250">
        <f t="shared" si="0"/>
        <v>459</v>
      </c>
      <c r="H13" s="254">
        <f>((E13+F13)/C13)*100</f>
        <v>7.6169930302024556</v>
      </c>
      <c r="I13" s="250" t="s">
        <v>1089</v>
      </c>
      <c r="J13" s="250">
        <v>580</v>
      </c>
    </row>
    <row r="14" spans="1:10" ht="60">
      <c r="A14" s="249">
        <v>42401</v>
      </c>
      <c r="B14" s="250">
        <v>22</v>
      </c>
      <c r="C14" s="250">
        <v>6351</v>
      </c>
      <c r="D14" s="250"/>
      <c r="E14" s="250">
        <v>186</v>
      </c>
      <c r="F14" s="250">
        <v>519</v>
      </c>
      <c r="G14" s="250">
        <f t="shared" si="0"/>
        <v>705</v>
      </c>
      <c r="H14" s="254">
        <f>((E14+F14)/C14)*100</f>
        <v>11.100614076523382</v>
      </c>
      <c r="I14" s="250" t="s">
        <v>1090</v>
      </c>
      <c r="J14" s="250">
        <v>606</v>
      </c>
    </row>
    <row r="15" spans="1:10" ht="60">
      <c r="A15" s="249">
        <v>42430</v>
      </c>
      <c r="B15" s="250">
        <v>14</v>
      </c>
      <c r="C15" s="250">
        <v>8435</v>
      </c>
      <c r="D15" s="250"/>
      <c r="E15" s="250">
        <v>190</v>
      </c>
      <c r="F15" s="250">
        <v>411</v>
      </c>
      <c r="G15" s="250">
        <f t="shared" si="0"/>
        <v>601</v>
      </c>
      <c r="H15" s="254">
        <f>((E15+F15)/C15)*100</f>
        <v>7.1250740960284524</v>
      </c>
      <c r="I15" s="250" t="s">
        <v>1091</v>
      </c>
      <c r="J15" s="250">
        <v>646</v>
      </c>
    </row>
    <row r="16" spans="1:10">
      <c r="A16" s="249">
        <v>42461</v>
      </c>
      <c r="B16" s="250">
        <v>14</v>
      </c>
      <c r="C16" s="250">
        <v>6026</v>
      </c>
      <c r="D16" s="250"/>
      <c r="E16" s="250">
        <v>158</v>
      </c>
      <c r="F16" s="250">
        <v>191</v>
      </c>
      <c r="G16" s="250">
        <f t="shared" si="0"/>
        <v>349</v>
      </c>
      <c r="H16" s="254">
        <v>6.8</v>
      </c>
      <c r="I16" s="250"/>
      <c r="J16" s="250">
        <v>690</v>
      </c>
    </row>
    <row r="17" spans="1:10" ht="30">
      <c r="A17" s="249">
        <v>42491</v>
      </c>
      <c r="B17" s="250">
        <v>29</v>
      </c>
      <c r="C17" s="250">
        <v>12304</v>
      </c>
      <c r="D17" s="250">
        <v>23165</v>
      </c>
      <c r="E17" s="250"/>
      <c r="F17" s="250"/>
      <c r="G17" s="250">
        <v>1024</v>
      </c>
      <c r="H17" s="254">
        <f t="shared" ref="H17:H31" si="2">(G17/D17)*100</f>
        <v>4.4204619037340818</v>
      </c>
      <c r="I17" s="250" t="s">
        <v>1092</v>
      </c>
      <c r="J17" s="250">
        <v>722</v>
      </c>
    </row>
    <row r="18" spans="1:10" ht="45">
      <c r="A18" s="249">
        <v>42522</v>
      </c>
      <c r="B18" s="250">
        <v>38</v>
      </c>
      <c r="C18" s="250">
        <v>10974</v>
      </c>
      <c r="D18" s="250">
        <v>18237</v>
      </c>
      <c r="E18" s="250"/>
      <c r="F18" s="250"/>
      <c r="G18" s="250">
        <v>838</v>
      </c>
      <c r="H18" s="254">
        <f t="shared" si="2"/>
        <v>4.5950540110763836</v>
      </c>
      <c r="I18" s="250" t="s">
        <v>1093</v>
      </c>
      <c r="J18" s="250">
        <v>2543</v>
      </c>
    </row>
    <row r="19" spans="1:10">
      <c r="A19" s="249">
        <v>42552</v>
      </c>
      <c r="B19" s="250">
        <v>24</v>
      </c>
      <c r="C19" s="250">
        <v>6749</v>
      </c>
      <c r="D19" s="250">
        <v>11645</v>
      </c>
      <c r="E19" s="250"/>
      <c r="F19" s="250"/>
      <c r="G19" s="250">
        <v>493</v>
      </c>
      <c r="H19" s="254">
        <f t="shared" si="2"/>
        <v>4.2335766423357661</v>
      </c>
      <c r="I19" s="250"/>
      <c r="J19" s="250"/>
    </row>
    <row r="20" spans="1:10" ht="90">
      <c r="A20" s="249">
        <v>42583</v>
      </c>
      <c r="B20" s="250">
        <v>63</v>
      </c>
      <c r="C20" s="250">
        <v>20793</v>
      </c>
      <c r="D20" s="250">
        <v>44955</v>
      </c>
      <c r="E20" s="250"/>
      <c r="F20" s="250"/>
      <c r="G20" s="250">
        <v>1085</v>
      </c>
      <c r="H20" s="254">
        <f t="shared" si="2"/>
        <v>2.4135246357468576</v>
      </c>
      <c r="I20" s="250" t="s">
        <v>1094</v>
      </c>
      <c r="J20" s="250">
        <v>4151</v>
      </c>
    </row>
    <row r="21" spans="1:10" ht="75">
      <c r="A21" s="249">
        <v>42614</v>
      </c>
      <c r="B21" s="250">
        <v>40</v>
      </c>
      <c r="C21" s="250">
        <v>22248</v>
      </c>
      <c r="D21" s="250">
        <v>48397</v>
      </c>
      <c r="E21" s="250"/>
      <c r="F21" s="250"/>
      <c r="G21" s="250">
        <v>4022</v>
      </c>
      <c r="H21" s="254">
        <f t="shared" si="2"/>
        <v>8.310432464822199</v>
      </c>
      <c r="I21" s="250" t="s">
        <v>1095</v>
      </c>
      <c r="J21" s="250">
        <v>4171</v>
      </c>
    </row>
    <row r="22" spans="1:10" ht="45">
      <c r="A22" s="249">
        <v>42644</v>
      </c>
      <c r="B22" s="250">
        <v>41</v>
      </c>
      <c r="C22" s="250">
        <v>47198</v>
      </c>
      <c r="D22" s="250">
        <v>66850</v>
      </c>
      <c r="E22" s="250"/>
      <c r="F22" s="250"/>
      <c r="G22" s="250">
        <v>1489</v>
      </c>
      <c r="H22" s="254">
        <f t="shared" si="2"/>
        <v>2.2273747195213165</v>
      </c>
      <c r="I22" s="250" t="s">
        <v>1096</v>
      </c>
      <c r="J22" s="250">
        <v>4402</v>
      </c>
    </row>
    <row r="23" spans="1:10" ht="30">
      <c r="A23" s="249">
        <v>42675</v>
      </c>
      <c r="B23" s="250">
        <v>42</v>
      </c>
      <c r="C23" s="250">
        <v>17260</v>
      </c>
      <c r="D23" s="250">
        <v>35478</v>
      </c>
      <c r="E23" s="250"/>
      <c r="F23" s="250"/>
      <c r="G23" s="250">
        <v>1220</v>
      </c>
      <c r="H23" s="254">
        <f t="shared" si="2"/>
        <v>3.4387507751282484</v>
      </c>
      <c r="I23" s="250" t="s">
        <v>1097</v>
      </c>
      <c r="J23" s="250">
        <v>4429</v>
      </c>
    </row>
    <row r="24" spans="1:10">
      <c r="A24" s="249">
        <v>42705</v>
      </c>
      <c r="B24" s="250">
        <v>36</v>
      </c>
      <c r="C24" s="250">
        <v>46771</v>
      </c>
      <c r="D24" s="250">
        <v>71095</v>
      </c>
      <c r="E24" s="250"/>
      <c r="F24" s="250"/>
      <c r="G24" s="250">
        <v>5639</v>
      </c>
      <c r="H24" s="254">
        <f t="shared" si="2"/>
        <v>7.9316407623602219</v>
      </c>
      <c r="I24" s="250"/>
      <c r="J24" s="250">
        <v>5500</v>
      </c>
    </row>
    <row r="25" spans="1:10">
      <c r="A25" s="249">
        <v>42736</v>
      </c>
      <c r="B25" s="250">
        <v>30</v>
      </c>
      <c r="C25" s="250">
        <v>19718</v>
      </c>
      <c r="D25" s="250">
        <v>31961</v>
      </c>
      <c r="E25" s="250"/>
      <c r="F25" s="250"/>
      <c r="G25" s="250">
        <v>1476</v>
      </c>
      <c r="H25" s="254">
        <f t="shared" si="2"/>
        <v>4.6181283439191514</v>
      </c>
      <c r="I25" s="250"/>
      <c r="J25" s="250">
        <v>6482</v>
      </c>
    </row>
    <row r="26" spans="1:10">
      <c r="A26" s="249">
        <v>42767</v>
      </c>
      <c r="B26" s="250">
        <v>59</v>
      </c>
      <c r="C26" s="250">
        <v>60907</v>
      </c>
      <c r="D26" s="250">
        <v>46219</v>
      </c>
      <c r="E26" s="250"/>
      <c r="F26" s="250"/>
      <c r="G26" s="250">
        <v>4766</v>
      </c>
      <c r="H26" s="254">
        <f t="shared" si="2"/>
        <v>10.311776542114714</v>
      </c>
      <c r="I26" s="250"/>
      <c r="J26" s="250">
        <v>6514</v>
      </c>
    </row>
    <row r="27" spans="1:10">
      <c r="A27" s="249">
        <v>42795</v>
      </c>
      <c r="B27" s="250">
        <v>43</v>
      </c>
      <c r="C27" s="250">
        <v>26035</v>
      </c>
      <c r="D27" s="250">
        <v>45254</v>
      </c>
      <c r="E27" s="250"/>
      <c r="F27" s="250"/>
      <c r="G27" s="250">
        <v>1531</v>
      </c>
      <c r="H27" s="254">
        <f t="shared" si="2"/>
        <v>3.3831263534715159</v>
      </c>
      <c r="I27" s="250"/>
      <c r="J27" s="250">
        <v>6589</v>
      </c>
    </row>
    <row r="28" spans="1:10">
      <c r="A28" s="249">
        <v>42826</v>
      </c>
      <c r="B28" s="250">
        <v>35</v>
      </c>
      <c r="C28" s="250">
        <v>23637</v>
      </c>
      <c r="D28" s="250">
        <v>41997</v>
      </c>
      <c r="E28" s="250"/>
      <c r="F28" s="250"/>
      <c r="G28" s="250">
        <v>1630</v>
      </c>
      <c r="H28" s="254">
        <f t="shared" si="2"/>
        <v>3.8812296116389269</v>
      </c>
      <c r="I28" s="250"/>
      <c r="J28" s="250">
        <v>6636</v>
      </c>
    </row>
    <row r="29" spans="1:10">
      <c r="A29" s="249">
        <v>42856</v>
      </c>
      <c r="B29" s="250">
        <v>44</v>
      </c>
      <c r="C29" s="250">
        <v>40053</v>
      </c>
      <c r="D29" s="250">
        <v>70178</v>
      </c>
      <c r="E29" s="250"/>
      <c r="F29" s="250"/>
      <c r="G29" s="250">
        <v>2315</v>
      </c>
      <c r="H29" s="254">
        <f t="shared" si="2"/>
        <v>3.2987545954572659</v>
      </c>
      <c r="I29" s="250"/>
      <c r="J29" s="250">
        <v>6653</v>
      </c>
    </row>
    <row r="30" spans="1:10" ht="30">
      <c r="A30" s="249">
        <v>42887</v>
      </c>
      <c r="B30" s="250">
        <v>38</v>
      </c>
      <c r="C30" s="250">
        <v>48576</v>
      </c>
      <c r="D30" s="250">
        <v>55104</v>
      </c>
      <c r="E30" s="250"/>
      <c r="F30" s="250"/>
      <c r="G30" s="250">
        <v>2128</v>
      </c>
      <c r="H30" s="254">
        <f t="shared" si="2"/>
        <v>3.8617886178861789</v>
      </c>
      <c r="I30" s="250" t="s">
        <v>1098</v>
      </c>
      <c r="J30" s="250">
        <v>6675</v>
      </c>
    </row>
    <row r="31" spans="1:10">
      <c r="A31" s="249">
        <v>42917</v>
      </c>
      <c r="B31" s="250">
        <v>40</v>
      </c>
      <c r="C31" s="250">
        <v>55442</v>
      </c>
      <c r="D31" s="250">
        <v>83492</v>
      </c>
      <c r="E31" s="250"/>
      <c r="F31" s="250"/>
      <c r="G31" s="250">
        <v>1898</v>
      </c>
      <c r="H31" s="254">
        <f t="shared" si="2"/>
        <v>2.2732716907009056</v>
      </c>
      <c r="I31" s="250"/>
      <c r="J31" s="250">
        <v>6721</v>
      </c>
    </row>
    <row r="32" spans="1:10">
      <c r="A32" s="249">
        <v>42948</v>
      </c>
      <c r="B32" s="250">
        <v>60</v>
      </c>
      <c r="C32" s="250">
        <v>67835</v>
      </c>
      <c r="D32" s="250">
        <v>106625</v>
      </c>
      <c r="E32" s="250"/>
      <c r="F32" s="250"/>
      <c r="G32" s="250">
        <v>1959</v>
      </c>
      <c r="H32" s="254">
        <f>G32/C32*100</f>
        <v>2.8878897324390063</v>
      </c>
      <c r="I32" s="250" t="s">
        <v>1099</v>
      </c>
      <c r="J32" s="250">
        <v>7464</v>
      </c>
    </row>
    <row r="33" spans="1:10" ht="60">
      <c r="A33" s="249">
        <v>42979</v>
      </c>
      <c r="B33" s="250">
        <v>40</v>
      </c>
      <c r="C33" s="250"/>
      <c r="D33" s="250">
        <v>231943</v>
      </c>
      <c r="E33" s="250"/>
      <c r="F33" s="250">
        <v>31</v>
      </c>
      <c r="G33" s="250">
        <v>253</v>
      </c>
      <c r="H33" s="254"/>
      <c r="I33" s="250" t="s">
        <v>1100</v>
      </c>
      <c r="J33" s="250">
        <v>7460</v>
      </c>
    </row>
    <row r="34" spans="1:10" ht="105">
      <c r="A34" s="249">
        <v>43009</v>
      </c>
      <c r="B34" s="250">
        <v>18</v>
      </c>
      <c r="C34" s="250"/>
      <c r="D34" s="250">
        <v>59240</v>
      </c>
      <c r="E34" s="250"/>
      <c r="F34" s="250">
        <v>27</v>
      </c>
      <c r="G34" s="250">
        <v>192</v>
      </c>
      <c r="H34" s="254">
        <v>10.7</v>
      </c>
      <c r="I34" s="250" t="s">
        <v>1101</v>
      </c>
      <c r="J34" s="250">
        <v>7468</v>
      </c>
    </row>
    <row r="35" spans="1:10" ht="30">
      <c r="A35" s="249">
        <v>43040</v>
      </c>
      <c r="B35" s="250">
        <v>62</v>
      </c>
      <c r="C35" s="250"/>
      <c r="D35" s="250">
        <v>49210</v>
      </c>
      <c r="E35" s="250"/>
      <c r="F35" s="250">
        <v>108</v>
      </c>
      <c r="G35" s="250">
        <v>1338</v>
      </c>
      <c r="H35" s="254">
        <v>21.6</v>
      </c>
      <c r="I35" s="250" t="s">
        <v>1102</v>
      </c>
      <c r="J35" s="250">
        <v>8187</v>
      </c>
    </row>
    <row r="36" spans="1:10" ht="45">
      <c r="A36" s="249">
        <v>43070</v>
      </c>
      <c r="B36" s="250">
        <v>26</v>
      </c>
      <c r="C36" s="250"/>
      <c r="D36" s="250">
        <v>16940</v>
      </c>
      <c r="E36" s="250"/>
      <c r="F36" s="250">
        <v>33</v>
      </c>
      <c r="G36" s="250">
        <v>2278</v>
      </c>
      <c r="H36" s="254">
        <v>87.6</v>
      </c>
      <c r="I36" s="250" t="s">
        <v>1103</v>
      </c>
      <c r="J36" s="250">
        <v>8183</v>
      </c>
    </row>
    <row r="37" spans="1:10" ht="195">
      <c r="A37" s="249">
        <v>43101</v>
      </c>
      <c r="B37" s="250">
        <v>37</v>
      </c>
      <c r="C37" s="250"/>
      <c r="D37" s="250">
        <v>18585</v>
      </c>
      <c r="E37" s="250"/>
      <c r="F37" s="250">
        <v>68</v>
      </c>
      <c r="G37" s="250">
        <v>3645</v>
      </c>
      <c r="H37" s="254"/>
      <c r="I37" s="250" t="s">
        <v>1104</v>
      </c>
      <c r="J37" s="250">
        <v>8246</v>
      </c>
    </row>
    <row r="38" spans="1:10">
      <c r="A38" s="249">
        <v>43132</v>
      </c>
      <c r="B38" s="250">
        <v>42</v>
      </c>
      <c r="C38" s="250"/>
      <c r="D38" s="250">
        <v>21235</v>
      </c>
      <c r="E38" s="250"/>
      <c r="F38" s="250">
        <v>3076</v>
      </c>
      <c r="G38" s="250">
        <v>3113</v>
      </c>
      <c r="H38" s="254"/>
      <c r="I38" s="250" t="s">
        <v>1105</v>
      </c>
      <c r="J38" s="250">
        <v>9080</v>
      </c>
    </row>
    <row r="39" spans="1:10" ht="45">
      <c r="A39" s="249">
        <v>43160</v>
      </c>
      <c r="B39" s="250">
        <v>8</v>
      </c>
      <c r="C39" s="250">
        <v>17.318000000000001</v>
      </c>
      <c r="D39" s="250">
        <v>19.911999999999999</v>
      </c>
      <c r="E39" s="250"/>
      <c r="F39" s="250"/>
      <c r="G39" s="250">
        <v>3290</v>
      </c>
      <c r="H39" s="254">
        <v>0.02</v>
      </c>
      <c r="I39" s="250" t="s">
        <v>1106</v>
      </c>
      <c r="J39" s="250">
        <v>9064</v>
      </c>
    </row>
    <row r="40" spans="1:10" ht="105">
      <c r="A40" s="249">
        <v>43191</v>
      </c>
      <c r="B40" s="250">
        <v>9</v>
      </c>
      <c r="C40" s="250">
        <v>9.9049999999999994</v>
      </c>
      <c r="D40" s="250">
        <v>12.686</v>
      </c>
      <c r="E40" s="250"/>
      <c r="F40" s="250"/>
      <c r="G40" s="250">
        <v>2.0369999999999999</v>
      </c>
      <c r="H40" s="254">
        <v>3.2000000000000001E-2</v>
      </c>
      <c r="I40" s="250" t="s">
        <v>1107</v>
      </c>
      <c r="J40" s="250">
        <v>9052</v>
      </c>
    </row>
    <row r="41" spans="1:10" ht="120">
      <c r="A41" s="249">
        <v>43221</v>
      </c>
      <c r="B41" s="250">
        <v>6</v>
      </c>
      <c r="C41" s="250">
        <v>33.241</v>
      </c>
      <c r="D41" s="250">
        <v>35.826000000000001</v>
      </c>
      <c r="E41" s="250"/>
      <c r="F41" s="250"/>
      <c r="G41" s="250">
        <v>468</v>
      </c>
      <c r="H41" s="254">
        <v>0.01</v>
      </c>
      <c r="I41" s="250" t="s">
        <v>1108</v>
      </c>
      <c r="J41" s="250">
        <v>9053</v>
      </c>
    </row>
    <row r="42" spans="1:10" ht="45">
      <c r="A42" s="249">
        <v>43252</v>
      </c>
      <c r="B42" s="250">
        <v>7</v>
      </c>
      <c r="C42" s="250">
        <v>11.318</v>
      </c>
      <c r="D42" s="250">
        <v>14.353999999999999</v>
      </c>
      <c r="E42" s="250"/>
      <c r="F42" s="250"/>
      <c r="G42" s="250">
        <v>1448</v>
      </c>
      <c r="H42" s="254">
        <v>0.04</v>
      </c>
      <c r="I42" s="250" t="s">
        <v>1109</v>
      </c>
      <c r="J42" s="250">
        <v>9049</v>
      </c>
    </row>
    <row r="43" spans="1:10" ht="165">
      <c r="A43" s="249">
        <v>43282</v>
      </c>
      <c r="B43" s="250">
        <v>16</v>
      </c>
      <c r="C43" s="250">
        <v>5.843</v>
      </c>
      <c r="D43" s="250">
        <v>9.0190000000000001</v>
      </c>
      <c r="E43" s="250"/>
      <c r="F43" s="250"/>
      <c r="G43" s="250">
        <v>465</v>
      </c>
      <c r="H43" s="254">
        <v>0.1</v>
      </c>
      <c r="I43" s="250" t="s">
        <v>1110</v>
      </c>
      <c r="J43" s="250">
        <v>9089</v>
      </c>
    </row>
    <row r="44" spans="1:10" ht="195">
      <c r="A44" s="249">
        <v>43313</v>
      </c>
      <c r="B44" s="250">
        <v>19</v>
      </c>
      <c r="C44" s="250">
        <v>8506</v>
      </c>
      <c r="D44" s="250">
        <v>14.353</v>
      </c>
      <c r="E44" s="250"/>
      <c r="F44" s="250">
        <v>830</v>
      </c>
      <c r="G44" s="250">
        <v>645</v>
      </c>
      <c r="H44" s="254">
        <v>0.11</v>
      </c>
      <c r="I44" s="250" t="s">
        <v>1111</v>
      </c>
      <c r="J44" s="250">
        <v>9060</v>
      </c>
    </row>
    <row r="45" spans="1:10" ht="60">
      <c r="A45" s="249">
        <v>43344</v>
      </c>
      <c r="B45" s="250">
        <v>14</v>
      </c>
      <c r="C45" s="250">
        <v>3996</v>
      </c>
      <c r="D45" s="250">
        <v>6685</v>
      </c>
      <c r="E45" s="250"/>
      <c r="F45" s="250"/>
      <c r="G45" s="250">
        <v>375</v>
      </c>
      <c r="H45" s="254">
        <v>0.1</v>
      </c>
      <c r="I45" s="250" t="s">
        <v>1112</v>
      </c>
      <c r="J45" s="250">
        <v>9035</v>
      </c>
    </row>
    <row r="46" spans="1:10" ht="105">
      <c r="A46" s="249">
        <v>43374</v>
      </c>
      <c r="B46" s="250">
        <v>15</v>
      </c>
      <c r="C46" s="250">
        <v>11145</v>
      </c>
      <c r="D46" s="250">
        <v>15878</v>
      </c>
      <c r="E46" s="250">
        <v>217</v>
      </c>
      <c r="F46" s="250">
        <v>446</v>
      </c>
      <c r="G46" s="250">
        <v>565</v>
      </c>
      <c r="H46" s="254">
        <v>0.06</v>
      </c>
      <c r="I46" s="250" t="s">
        <v>1113</v>
      </c>
      <c r="J46" s="250">
        <v>9031</v>
      </c>
    </row>
    <row r="47" spans="1:10" ht="105">
      <c r="A47" s="249">
        <v>43405</v>
      </c>
      <c r="B47" s="250">
        <v>21</v>
      </c>
      <c r="C47" s="250">
        <v>28153</v>
      </c>
      <c r="D47" s="250">
        <v>33110</v>
      </c>
      <c r="E47" s="250">
        <v>268</v>
      </c>
      <c r="F47" s="250">
        <v>379</v>
      </c>
      <c r="G47" s="250">
        <v>705</v>
      </c>
      <c r="H47" s="254">
        <v>0.02</v>
      </c>
      <c r="I47" s="250" t="s">
        <v>1114</v>
      </c>
      <c r="J47" s="250">
        <v>9099</v>
      </c>
    </row>
    <row r="48" spans="1:10" ht="165">
      <c r="A48" s="249">
        <v>43435</v>
      </c>
      <c r="B48" s="250">
        <v>14</v>
      </c>
      <c r="C48" s="250">
        <v>23234</v>
      </c>
      <c r="D48" s="250">
        <v>28304</v>
      </c>
      <c r="E48" s="250">
        <v>1207</v>
      </c>
      <c r="F48" s="250">
        <v>280</v>
      </c>
      <c r="G48" s="250">
        <v>1848</v>
      </c>
      <c r="H48" s="254">
        <v>0.02</v>
      </c>
      <c r="I48" s="250" t="s">
        <v>1115</v>
      </c>
      <c r="J48" s="250">
        <v>9213</v>
      </c>
    </row>
    <row r="49" spans="1:10" ht="195">
      <c r="A49" s="249">
        <v>43466</v>
      </c>
      <c r="B49" s="250">
        <v>18</v>
      </c>
      <c r="C49" s="250">
        <v>55242</v>
      </c>
      <c r="D49" s="253">
        <v>60054</v>
      </c>
      <c r="E49" s="250">
        <v>1327</v>
      </c>
      <c r="F49" s="250"/>
      <c r="G49" s="250">
        <v>2041</v>
      </c>
      <c r="H49" s="254">
        <v>6.3E-2</v>
      </c>
      <c r="I49" s="250" t="s">
        <v>960</v>
      </c>
      <c r="J49" s="250">
        <v>9208</v>
      </c>
    </row>
    <row r="50" spans="1:10" ht="285">
      <c r="A50" s="249">
        <v>43497</v>
      </c>
      <c r="B50" s="250">
        <v>15</v>
      </c>
      <c r="C50" s="250">
        <v>82595</v>
      </c>
      <c r="D50" s="253">
        <v>98967</v>
      </c>
      <c r="E50" s="250">
        <v>159</v>
      </c>
      <c r="F50" s="250">
        <v>277</v>
      </c>
      <c r="G50" s="250">
        <v>953</v>
      </c>
      <c r="H50" s="254">
        <v>6.3E-2</v>
      </c>
      <c r="I50" s="250" t="s">
        <v>961</v>
      </c>
      <c r="J50" s="250">
        <v>9192</v>
      </c>
    </row>
    <row r="51" spans="1:10" ht="75">
      <c r="A51" s="249">
        <v>43525</v>
      </c>
      <c r="B51" s="250">
        <v>21</v>
      </c>
      <c r="C51" s="250">
        <v>30954</v>
      </c>
      <c r="D51" s="253">
        <v>38446</v>
      </c>
      <c r="E51" s="250">
        <v>361</v>
      </c>
      <c r="F51" s="250">
        <v>395</v>
      </c>
      <c r="G51" s="250">
        <v>2626</v>
      </c>
      <c r="H51" s="254">
        <v>5.1999999999999998E-2</v>
      </c>
      <c r="I51" s="250" t="s">
        <v>962</v>
      </c>
      <c r="J51" s="250">
        <v>9198</v>
      </c>
    </row>
    <row r="52" spans="1:10" ht="135">
      <c r="A52" s="249">
        <v>43556</v>
      </c>
      <c r="B52" s="250">
        <v>12</v>
      </c>
      <c r="C52" s="250" t="s">
        <v>963</v>
      </c>
      <c r="D52" s="253">
        <v>62118</v>
      </c>
      <c r="E52" s="250">
        <v>102</v>
      </c>
      <c r="F52" s="250">
        <v>78</v>
      </c>
      <c r="G52" s="250">
        <v>766</v>
      </c>
      <c r="H52" s="254">
        <v>4.0800000000000003E-2</v>
      </c>
      <c r="I52" s="250" t="s">
        <v>964</v>
      </c>
      <c r="J52" s="250">
        <v>9182</v>
      </c>
    </row>
    <row r="53" spans="1:10" ht="150">
      <c r="A53" s="249">
        <v>43586</v>
      </c>
      <c r="B53" s="250">
        <v>11</v>
      </c>
      <c r="C53" s="250" t="s">
        <v>965</v>
      </c>
      <c r="D53" s="253">
        <v>29801</v>
      </c>
      <c r="E53" s="250">
        <v>103</v>
      </c>
      <c r="F53" s="250">
        <v>226</v>
      </c>
      <c r="G53" s="250">
        <v>457</v>
      </c>
      <c r="H53" s="254">
        <v>4.7199999999999999E-2</v>
      </c>
      <c r="I53" s="250" t="s">
        <v>966</v>
      </c>
      <c r="J53" s="250">
        <v>9199</v>
      </c>
    </row>
    <row r="54" spans="1:10" ht="135">
      <c r="A54" s="249">
        <v>43617</v>
      </c>
      <c r="B54" s="250">
        <v>9</v>
      </c>
      <c r="C54" s="250" t="s">
        <v>967</v>
      </c>
      <c r="D54" s="253">
        <v>57490</v>
      </c>
      <c r="E54" s="250">
        <v>149</v>
      </c>
      <c r="F54" s="250">
        <v>205</v>
      </c>
      <c r="G54" s="250">
        <v>1402</v>
      </c>
      <c r="H54" s="254">
        <v>5.0999999999999997E-2</v>
      </c>
      <c r="I54" s="250" t="s">
        <v>968</v>
      </c>
      <c r="J54" s="250">
        <v>9440</v>
      </c>
    </row>
    <row r="55" spans="1:10" ht="165">
      <c r="A55" s="249">
        <v>43647</v>
      </c>
      <c r="B55" s="250">
        <v>15</v>
      </c>
      <c r="C55" s="250" t="s">
        <v>969</v>
      </c>
      <c r="D55" s="253">
        <v>28451</v>
      </c>
      <c r="E55" s="250">
        <v>481</v>
      </c>
      <c r="F55" s="250">
        <v>218</v>
      </c>
      <c r="G55" s="250">
        <v>711</v>
      </c>
      <c r="H55" s="254">
        <v>5.8599999999999999E-2</v>
      </c>
      <c r="I55" s="250" t="s">
        <v>970</v>
      </c>
      <c r="J55" s="250">
        <v>9425</v>
      </c>
    </row>
    <row r="56" spans="1:10" ht="60">
      <c r="A56" s="249">
        <v>43696</v>
      </c>
      <c r="B56" s="250">
        <v>12</v>
      </c>
      <c r="C56" s="250" t="s">
        <v>971</v>
      </c>
      <c r="D56" s="253">
        <v>42261</v>
      </c>
      <c r="E56" s="250">
        <v>97</v>
      </c>
      <c r="F56" s="250">
        <v>23</v>
      </c>
      <c r="G56" s="250">
        <v>242</v>
      </c>
      <c r="H56" s="254">
        <v>5.5E-2</v>
      </c>
      <c r="I56" s="250" t="s">
        <v>972</v>
      </c>
      <c r="J56" s="250">
        <v>9419</v>
      </c>
    </row>
    <row r="57" spans="1:10" ht="210">
      <c r="A57" s="249">
        <v>43727</v>
      </c>
      <c r="B57" s="250">
        <v>9</v>
      </c>
      <c r="C57" s="250" t="s">
        <v>973</v>
      </c>
      <c r="D57" s="253">
        <v>9793</v>
      </c>
      <c r="E57" s="250"/>
      <c r="F57" s="250"/>
      <c r="G57" s="250">
        <v>333</v>
      </c>
      <c r="H57" s="254">
        <v>4.3999999999999997E-2</v>
      </c>
      <c r="I57" s="250" t="s">
        <v>974</v>
      </c>
      <c r="J57" s="250">
        <v>9418</v>
      </c>
    </row>
    <row r="58" spans="1:10">
      <c r="A58" s="249">
        <v>43757</v>
      </c>
      <c r="B58" s="250">
        <v>63</v>
      </c>
      <c r="C58" s="250" t="s">
        <v>975</v>
      </c>
      <c r="D58" s="253">
        <v>5800</v>
      </c>
      <c r="E58" s="250"/>
      <c r="F58" s="250"/>
      <c r="G58" s="250">
        <v>379</v>
      </c>
      <c r="H58" s="254">
        <v>3.1E-2</v>
      </c>
      <c r="I58" s="250"/>
      <c r="J58" s="250">
        <v>9415</v>
      </c>
    </row>
    <row r="59" spans="1:10">
      <c r="A59" s="249">
        <v>43788</v>
      </c>
      <c r="B59" s="250">
        <v>11</v>
      </c>
      <c r="C59" s="250" t="s">
        <v>976</v>
      </c>
      <c r="D59" s="253">
        <v>6785</v>
      </c>
      <c r="E59" s="250"/>
      <c r="F59" s="250"/>
      <c r="G59" s="250">
        <v>1004</v>
      </c>
      <c r="H59" s="254">
        <v>0.13270000000000001</v>
      </c>
      <c r="I59" s="250"/>
      <c r="J59" s="250">
        <v>9421</v>
      </c>
    </row>
    <row r="60" spans="1:10" ht="240">
      <c r="A60" s="249">
        <v>43818</v>
      </c>
      <c r="B60" s="250">
        <v>24</v>
      </c>
      <c r="C60" s="250">
        <v>2498</v>
      </c>
      <c r="D60" s="253">
        <v>2525</v>
      </c>
      <c r="E60" s="250"/>
      <c r="F60" s="250"/>
      <c r="G60" s="250">
        <v>247</v>
      </c>
      <c r="H60" s="254">
        <v>0.02</v>
      </c>
      <c r="I60" s="250" t="s">
        <v>977</v>
      </c>
      <c r="J60" s="250">
        <v>9411</v>
      </c>
    </row>
    <row r="61" spans="1:10" ht="195">
      <c r="A61" s="249">
        <v>43850</v>
      </c>
      <c r="B61" s="250">
        <v>7</v>
      </c>
      <c r="C61" s="250">
        <v>1209</v>
      </c>
      <c r="D61" s="253">
        <v>1217</v>
      </c>
      <c r="E61" s="250"/>
      <c r="F61" s="250"/>
      <c r="G61" s="250">
        <v>80</v>
      </c>
      <c r="H61" s="254">
        <v>5.1999999999999998E-2</v>
      </c>
      <c r="I61" s="250" t="s">
        <v>978</v>
      </c>
      <c r="J61" s="250">
        <v>9395</v>
      </c>
    </row>
    <row r="62" spans="1:10" ht="135">
      <c r="A62" s="249">
        <v>43881</v>
      </c>
      <c r="B62" s="250">
        <v>4</v>
      </c>
      <c r="C62" s="250">
        <v>5190</v>
      </c>
      <c r="D62" s="253">
        <v>5366</v>
      </c>
      <c r="E62" s="250"/>
      <c r="F62" s="250"/>
      <c r="G62" s="250">
        <v>704</v>
      </c>
      <c r="H62" s="254">
        <v>7.2499999999999995E-2</v>
      </c>
      <c r="I62" s="250" t="s">
        <v>979</v>
      </c>
      <c r="J62" s="250">
        <v>9480</v>
      </c>
    </row>
    <row r="63" spans="1:10" ht="375">
      <c r="A63" s="249">
        <v>43910</v>
      </c>
      <c r="B63" s="250">
        <v>7</v>
      </c>
      <c r="C63" s="250">
        <v>1484</v>
      </c>
      <c r="D63" s="253">
        <v>1559</v>
      </c>
      <c r="E63" s="250"/>
      <c r="F63" s="250"/>
      <c r="G63" s="250">
        <v>164</v>
      </c>
      <c r="H63" s="254">
        <v>6.1400000000000003E-2</v>
      </c>
      <c r="I63" s="250" t="s">
        <v>980</v>
      </c>
      <c r="J63" s="250">
        <v>9419</v>
      </c>
    </row>
    <row r="64" spans="1:10" ht="315">
      <c r="A64" s="249">
        <v>43941</v>
      </c>
      <c r="B64" s="250">
        <v>16</v>
      </c>
      <c r="C64" s="250">
        <v>3648</v>
      </c>
      <c r="D64" s="253">
        <v>4133</v>
      </c>
      <c r="E64" s="250"/>
      <c r="F64" s="250"/>
      <c r="G64" s="250">
        <v>246</v>
      </c>
      <c r="H64" s="254">
        <v>5.0999999999999997E-2</v>
      </c>
      <c r="I64" s="250" t="s">
        <v>981</v>
      </c>
      <c r="J64" s="250">
        <v>9422</v>
      </c>
    </row>
    <row r="65" spans="1:10">
      <c r="A65" s="249">
        <v>43971</v>
      </c>
      <c r="B65" s="250">
        <v>14</v>
      </c>
      <c r="C65" s="250">
        <v>3018</v>
      </c>
      <c r="D65" s="253">
        <v>3271</v>
      </c>
      <c r="E65" s="250"/>
      <c r="F65" s="250"/>
      <c r="G65" s="250">
        <v>645</v>
      </c>
      <c r="H65" s="254">
        <v>4.8000000000000001E-2</v>
      </c>
      <c r="I65" s="250"/>
      <c r="J65" s="250">
        <v>9406</v>
      </c>
    </row>
    <row r="66" spans="1:10">
      <c r="A66" s="249">
        <v>44002</v>
      </c>
      <c r="B66" s="250">
        <v>11</v>
      </c>
      <c r="C66" s="250">
        <v>1850</v>
      </c>
      <c r="D66" s="253">
        <v>2031</v>
      </c>
      <c r="E66" s="250"/>
      <c r="F66" s="250"/>
      <c r="G66" s="250">
        <v>263</v>
      </c>
      <c r="H66" s="254">
        <v>9.1999999999999998E-2</v>
      </c>
      <c r="I66" s="250" t="s">
        <v>982</v>
      </c>
      <c r="J66" s="250">
        <v>9398</v>
      </c>
    </row>
    <row r="67" spans="1:10">
      <c r="A67" s="249">
        <v>44032</v>
      </c>
      <c r="B67" s="250">
        <v>36</v>
      </c>
      <c r="C67" s="250">
        <v>5233</v>
      </c>
      <c r="D67" s="253">
        <v>5765</v>
      </c>
      <c r="E67" s="250"/>
      <c r="F67" s="250"/>
      <c r="G67" s="250">
        <v>375</v>
      </c>
      <c r="H67" s="254">
        <v>5.0999999999999997E-2</v>
      </c>
      <c r="I67" s="250" t="s">
        <v>983</v>
      </c>
      <c r="J67" s="250">
        <v>9391</v>
      </c>
    </row>
    <row r="68" spans="1:10">
      <c r="A68" s="249">
        <v>44063</v>
      </c>
      <c r="B68" s="250">
        <v>14</v>
      </c>
      <c r="C68" s="250">
        <v>2038</v>
      </c>
      <c r="D68" s="253">
        <v>2274</v>
      </c>
      <c r="E68" s="250"/>
      <c r="F68" s="250"/>
      <c r="G68" s="250">
        <v>253</v>
      </c>
      <c r="H68" s="254">
        <v>6.0699999999999997E-2</v>
      </c>
      <c r="I68" s="250"/>
      <c r="J68" s="250">
        <v>9393</v>
      </c>
    </row>
    <row r="69" spans="1:10">
      <c r="A69" s="249">
        <v>44094</v>
      </c>
      <c r="B69" s="250">
        <v>10</v>
      </c>
      <c r="C69" s="250">
        <v>2285</v>
      </c>
      <c r="D69" s="253">
        <v>2514</v>
      </c>
      <c r="E69" s="250"/>
      <c r="F69" s="250"/>
      <c r="G69" s="250">
        <v>204</v>
      </c>
      <c r="H69" s="254">
        <v>0.10199999999999999</v>
      </c>
      <c r="I69" s="250" t="s">
        <v>984</v>
      </c>
      <c r="J69" s="250">
        <v>9391</v>
      </c>
    </row>
    <row r="70" spans="1:10">
      <c r="A70" s="249">
        <v>44124</v>
      </c>
      <c r="B70" s="250">
        <v>16</v>
      </c>
      <c r="C70" s="250">
        <v>2393</v>
      </c>
      <c r="D70" s="253">
        <v>2572</v>
      </c>
      <c r="E70" s="250"/>
      <c r="F70" s="250"/>
      <c r="G70" s="250">
        <v>343</v>
      </c>
      <c r="H70" s="254">
        <v>0.1075</v>
      </c>
      <c r="I70" s="250" t="s">
        <v>985</v>
      </c>
      <c r="J70" s="250">
        <v>9382</v>
      </c>
    </row>
    <row r="71" spans="1:10">
      <c r="A71" s="249">
        <v>44155</v>
      </c>
      <c r="B71" s="250">
        <v>16</v>
      </c>
      <c r="C71" s="250">
        <v>5541</v>
      </c>
      <c r="D71" s="253">
        <v>6259</v>
      </c>
      <c r="E71" s="250"/>
      <c r="F71" s="250"/>
      <c r="G71" s="250">
        <v>237</v>
      </c>
      <c r="H71" s="254">
        <v>4.4999999999999998E-2</v>
      </c>
      <c r="I71" s="250"/>
      <c r="J71" s="250">
        <v>9388</v>
      </c>
    </row>
    <row r="72" spans="1:10">
      <c r="A72" s="249">
        <v>44185</v>
      </c>
      <c r="B72" s="250">
        <v>9</v>
      </c>
      <c r="C72" s="250">
        <v>924</v>
      </c>
      <c r="D72" s="253">
        <v>976</v>
      </c>
      <c r="E72" s="250"/>
      <c r="F72" s="250"/>
      <c r="G72" s="250">
        <v>21</v>
      </c>
      <c r="H72" s="254">
        <v>2.1999999999999999E-2</v>
      </c>
      <c r="I72" s="250"/>
      <c r="J72" s="250">
        <v>9381</v>
      </c>
    </row>
    <row r="73" spans="1:10">
      <c r="A73" s="249">
        <v>44217</v>
      </c>
      <c r="B73" s="250">
        <v>12</v>
      </c>
      <c r="C73" s="250">
        <v>1613</v>
      </c>
      <c r="D73" s="253">
        <v>1678</v>
      </c>
      <c r="E73" s="250"/>
      <c r="F73" s="250"/>
      <c r="G73" s="250">
        <v>67</v>
      </c>
      <c r="H73" s="254">
        <v>3.4000000000000002E-2</v>
      </c>
      <c r="I73" s="250" t="s">
        <v>986</v>
      </c>
      <c r="J73" s="250">
        <v>9363</v>
      </c>
    </row>
    <row r="74" spans="1:10">
      <c r="A74" s="249">
        <v>44248</v>
      </c>
      <c r="B74" s="250">
        <v>12</v>
      </c>
      <c r="C74" s="250">
        <v>1392</v>
      </c>
      <c r="D74" s="253">
        <v>1445</v>
      </c>
      <c r="E74" s="250"/>
      <c r="F74" s="250"/>
      <c r="G74" s="250">
        <v>68</v>
      </c>
      <c r="H74" s="254">
        <v>2.9000000000000001E-2</v>
      </c>
      <c r="I74" s="250"/>
      <c r="J74" s="250">
        <v>9350</v>
      </c>
    </row>
    <row r="75" spans="1:10">
      <c r="A75" s="249">
        <v>44276</v>
      </c>
      <c r="B75" s="250">
        <v>20</v>
      </c>
      <c r="C75" s="250">
        <v>2194</v>
      </c>
      <c r="D75" s="253">
        <v>2286</v>
      </c>
      <c r="E75" s="250"/>
      <c r="F75" s="250"/>
      <c r="G75" s="250">
        <v>119</v>
      </c>
      <c r="H75" s="254">
        <v>4.4999999999999998E-2</v>
      </c>
      <c r="I75" s="250" t="s">
        <v>987</v>
      </c>
      <c r="J75" s="250">
        <v>9342</v>
      </c>
    </row>
    <row r="76" spans="1:10">
      <c r="A76" s="249">
        <v>44307</v>
      </c>
      <c r="B76" s="250">
        <v>22</v>
      </c>
      <c r="C76" s="250">
        <v>1350</v>
      </c>
      <c r="D76" s="253">
        <v>1403</v>
      </c>
      <c r="E76" s="250"/>
      <c r="F76" s="250"/>
      <c r="G76" s="250">
        <v>38</v>
      </c>
      <c r="H76" s="254">
        <v>2.4E-2</v>
      </c>
      <c r="I76" s="250" t="s">
        <v>988</v>
      </c>
      <c r="J76" s="250">
        <v>9334</v>
      </c>
    </row>
    <row r="77" spans="1:10">
      <c r="A77" s="249">
        <v>44337</v>
      </c>
      <c r="B77" s="250">
        <v>10</v>
      </c>
      <c r="C77" s="250">
        <v>678</v>
      </c>
      <c r="D77" s="253">
        <v>700</v>
      </c>
      <c r="E77" s="250"/>
      <c r="F77" s="250"/>
      <c r="G77" s="250">
        <v>24</v>
      </c>
      <c r="H77" s="254">
        <v>1.6E-2</v>
      </c>
      <c r="I77" s="250" t="s">
        <v>989</v>
      </c>
      <c r="J77" s="250">
        <v>9387</v>
      </c>
    </row>
    <row r="78" spans="1:10">
      <c r="A78" s="249">
        <v>44368</v>
      </c>
      <c r="B78" s="250">
        <v>21</v>
      </c>
      <c r="C78" s="250">
        <v>1207</v>
      </c>
      <c r="D78" s="253">
        <v>1462</v>
      </c>
      <c r="E78" s="250"/>
      <c r="F78" s="250"/>
      <c r="G78" s="250">
        <v>52</v>
      </c>
      <c r="H78" s="254">
        <v>4.0899999999999999E-2</v>
      </c>
      <c r="I78" s="250" t="s">
        <v>990</v>
      </c>
      <c r="J78" s="250">
        <v>9309</v>
      </c>
    </row>
    <row r="79" spans="1:10">
      <c r="A79" s="249">
        <v>44378</v>
      </c>
      <c r="B79" s="250">
        <v>12</v>
      </c>
      <c r="C79" s="250">
        <v>999</v>
      </c>
      <c r="D79" s="250">
        <v>1049</v>
      </c>
      <c r="E79" s="250"/>
      <c r="F79" s="250"/>
      <c r="G79" s="250">
        <v>52</v>
      </c>
      <c r="H79" s="254" t="s">
        <v>1285</v>
      </c>
      <c r="I79" s="250"/>
      <c r="J79" s="250">
        <v>9463</v>
      </c>
    </row>
    <row r="80" spans="1:10">
      <c r="A80" s="249">
        <v>44409</v>
      </c>
      <c r="B80" s="250">
        <v>29</v>
      </c>
      <c r="C80" s="250">
        <v>34947</v>
      </c>
      <c r="D80" s="250">
        <v>38878</v>
      </c>
      <c r="E80" s="250"/>
      <c r="F80" s="250"/>
      <c r="G80" s="250">
        <v>124</v>
      </c>
      <c r="H80" s="254">
        <v>4.2700000000000002E-2</v>
      </c>
      <c r="I80" s="290" t="s">
        <v>1288</v>
      </c>
      <c r="J80" s="250">
        <v>9484</v>
      </c>
    </row>
    <row r="81" spans="1:10">
      <c r="A81" s="249">
        <v>44440</v>
      </c>
      <c r="B81" s="250">
        <v>35</v>
      </c>
      <c r="C81" s="250">
        <v>688885</v>
      </c>
      <c r="D81" s="250">
        <v>1128837</v>
      </c>
      <c r="E81" s="250"/>
      <c r="F81" s="250"/>
      <c r="G81" s="250">
        <v>438</v>
      </c>
      <c r="H81" s="254" t="s">
        <v>1286</v>
      </c>
      <c r="I81" s="290" t="s">
        <v>1289</v>
      </c>
      <c r="J81" s="250">
        <v>9484</v>
      </c>
    </row>
    <row r="82" spans="1:10">
      <c r="A82" s="249">
        <v>44470</v>
      </c>
      <c r="B82" s="250">
        <v>34</v>
      </c>
      <c r="C82" s="250">
        <v>2313</v>
      </c>
      <c r="D82" s="250">
        <v>1357</v>
      </c>
      <c r="E82" s="250"/>
      <c r="F82" s="250"/>
      <c r="G82" s="250">
        <v>49</v>
      </c>
      <c r="H82" s="254" t="s">
        <v>1287</v>
      </c>
      <c r="I82" s="290" t="s">
        <v>1290</v>
      </c>
      <c r="J82" s="250">
        <v>9456</v>
      </c>
    </row>
    <row r="83" spans="1:10">
      <c r="A83" s="249">
        <v>44501</v>
      </c>
      <c r="B83" s="250">
        <v>22</v>
      </c>
      <c r="C83" s="250">
        <v>1844</v>
      </c>
      <c r="D83" s="250">
        <v>1889</v>
      </c>
      <c r="E83" s="250"/>
      <c r="F83" s="250"/>
      <c r="G83" s="250">
        <v>86</v>
      </c>
      <c r="H83" s="254">
        <v>4.3999999999999997E-2</v>
      </c>
      <c r="I83" s="290" t="s">
        <v>1424</v>
      </c>
      <c r="J83" s="250">
        <v>9256</v>
      </c>
    </row>
    <row r="84" spans="1:10">
      <c r="A84" s="249">
        <v>44531</v>
      </c>
      <c r="B84" s="250">
        <v>23</v>
      </c>
      <c r="C84" s="250">
        <v>1073</v>
      </c>
      <c r="D84" s="250">
        <v>1237</v>
      </c>
      <c r="E84" s="250"/>
      <c r="F84" s="250"/>
      <c r="G84" s="250">
        <v>43</v>
      </c>
      <c r="H84" s="254">
        <f>G84/C84</f>
        <v>4.0074557315936628E-2</v>
      </c>
      <c r="I84" s="250"/>
      <c r="J84" s="250">
        <v>9234</v>
      </c>
    </row>
    <row r="85" spans="1:10">
      <c r="A85" s="249">
        <v>44562</v>
      </c>
      <c r="B85" s="250">
        <v>24</v>
      </c>
      <c r="C85" s="250">
        <v>2429</v>
      </c>
      <c r="D85" s="250">
        <v>2588</v>
      </c>
      <c r="E85" s="250"/>
      <c r="F85" s="250"/>
      <c r="G85" s="250">
        <v>90</v>
      </c>
      <c r="H85" s="254">
        <f>G85/C85</f>
        <v>3.7052284890901607E-2</v>
      </c>
      <c r="I85" s="290" t="s">
        <v>1975</v>
      </c>
      <c r="J85" s="250">
        <v>9241</v>
      </c>
    </row>
    <row r="86" spans="1:10">
      <c r="A86" s="249">
        <v>44593</v>
      </c>
      <c r="B86" s="250">
        <v>28</v>
      </c>
      <c r="C86" s="250">
        <v>1108</v>
      </c>
      <c r="D86" s="250">
        <v>2290</v>
      </c>
      <c r="E86" s="250"/>
      <c r="F86" s="250"/>
      <c r="G86" s="250">
        <v>154</v>
      </c>
      <c r="H86" s="254">
        <f>G86/C86</f>
        <v>0.13898916967509026</v>
      </c>
      <c r="I86" s="250" t="s">
        <v>2004</v>
      </c>
      <c r="J86" s="250">
        <v>9347</v>
      </c>
    </row>
    <row r="87" spans="1:10">
      <c r="A87" s="249">
        <v>44621</v>
      </c>
      <c r="B87" s="250">
        <v>34</v>
      </c>
      <c r="C87" s="250">
        <v>2133</v>
      </c>
      <c r="D87" s="250">
        <v>2235</v>
      </c>
      <c r="E87" s="250"/>
      <c r="F87" s="250"/>
      <c r="G87" s="250">
        <v>65</v>
      </c>
      <c r="H87" s="254">
        <v>1.7000000000000001E-2</v>
      </c>
      <c r="I87" s="250" t="s">
        <v>2449</v>
      </c>
      <c r="J87" s="250">
        <v>9234</v>
      </c>
    </row>
    <row r="88" spans="1:10">
      <c r="A88" s="249">
        <v>44652</v>
      </c>
      <c r="B88" s="250">
        <v>23</v>
      </c>
      <c r="C88" s="250">
        <v>2334</v>
      </c>
      <c r="D88" s="250">
        <v>2421</v>
      </c>
      <c r="E88" s="250"/>
      <c r="F88" s="250"/>
      <c r="G88" s="250">
        <v>78</v>
      </c>
      <c r="H88" s="254">
        <f>G88/C88</f>
        <v>3.3419023136246784E-2</v>
      </c>
      <c r="I88" s="290" t="s">
        <v>2466</v>
      </c>
      <c r="J88" s="250">
        <v>9233</v>
      </c>
    </row>
    <row r="89" spans="1:10">
      <c r="A89" s="249">
        <v>44682</v>
      </c>
      <c r="B89" s="250">
        <v>16</v>
      </c>
      <c r="C89" s="250">
        <v>1704</v>
      </c>
      <c r="D89" s="250">
        <v>1758</v>
      </c>
      <c r="E89" s="250"/>
      <c r="F89" s="250"/>
      <c r="G89" s="250">
        <v>76</v>
      </c>
      <c r="H89" s="254">
        <v>3.3750000000000002E-2</v>
      </c>
      <c r="I89" s="290" t="s">
        <v>2556</v>
      </c>
      <c r="J89" s="250">
        <v>9234</v>
      </c>
    </row>
    <row r="90" spans="1:10">
      <c r="A90" s="249">
        <v>44713</v>
      </c>
      <c r="B90" s="250">
        <v>15</v>
      </c>
      <c r="C90" s="250">
        <v>789</v>
      </c>
      <c r="D90" s="250">
        <v>801</v>
      </c>
      <c r="E90" s="250"/>
      <c r="F90" s="250"/>
      <c r="G90" s="250">
        <v>54</v>
      </c>
      <c r="H90" s="254">
        <v>3.5000000000000003E-2</v>
      </c>
      <c r="I90" s="290" t="s">
        <v>2666</v>
      </c>
      <c r="J90" s="250">
        <v>9332</v>
      </c>
    </row>
    <row r="91" spans="1:10">
      <c r="A91" s="249">
        <v>44743</v>
      </c>
      <c r="B91" s="250">
        <v>52</v>
      </c>
      <c r="C91" s="250">
        <v>2493</v>
      </c>
      <c r="D91" s="250">
        <v>2645</v>
      </c>
      <c r="E91" s="250"/>
      <c r="F91" s="250"/>
      <c r="G91" s="250">
        <v>83</v>
      </c>
      <c r="H91" s="254">
        <v>2.5999999999999999E-2</v>
      </c>
      <c r="I91" s="290" t="s">
        <v>2740</v>
      </c>
      <c r="J91" s="250">
        <v>9329</v>
      </c>
    </row>
    <row r="92" spans="1:10">
      <c r="A92" s="249">
        <v>44774</v>
      </c>
      <c r="B92" s="250">
        <v>20</v>
      </c>
      <c r="C92" s="250">
        <v>1993</v>
      </c>
      <c r="D92" s="250">
        <v>2840</v>
      </c>
      <c r="E92" s="250"/>
      <c r="F92" s="250"/>
      <c r="G92" s="250">
        <v>168</v>
      </c>
      <c r="H92" s="354">
        <v>3.5000000000000003E-2</v>
      </c>
      <c r="I92" s="290" t="s">
        <v>2857</v>
      </c>
      <c r="J92" s="250">
        <v>9337</v>
      </c>
    </row>
    <row r="93" spans="1:10">
      <c r="A93" s="249">
        <v>44805</v>
      </c>
      <c r="B93" s="250">
        <v>22</v>
      </c>
      <c r="C93" s="250">
        <v>1296</v>
      </c>
      <c r="D93" s="250">
        <v>1372</v>
      </c>
      <c r="E93" s="250"/>
      <c r="F93" s="250"/>
      <c r="G93" s="250">
        <v>33</v>
      </c>
      <c r="H93" s="254">
        <v>1.9E-2</v>
      </c>
      <c r="I93" s="290" t="s">
        <v>3042</v>
      </c>
      <c r="J93" s="250">
        <v>9343</v>
      </c>
    </row>
    <row r="94" spans="1:10">
      <c r="A94" s="249">
        <v>44835</v>
      </c>
      <c r="B94" s="250">
        <v>18</v>
      </c>
      <c r="C94" s="250">
        <v>1065</v>
      </c>
      <c r="D94" s="250">
        <v>1167</v>
      </c>
      <c r="E94" s="250"/>
      <c r="F94" s="250"/>
      <c r="G94" s="250">
        <v>216</v>
      </c>
      <c r="H94" s="254">
        <v>2.1000000000000001E-2</v>
      </c>
      <c r="I94" s="290" t="s">
        <v>3092</v>
      </c>
      <c r="J94" s="250">
        <v>9352</v>
      </c>
    </row>
    <row r="95" spans="1:10">
      <c r="A95" s="249">
        <v>44866</v>
      </c>
      <c r="B95" s="250">
        <v>9</v>
      </c>
      <c r="C95" s="250">
        <v>740</v>
      </c>
      <c r="D95" s="250">
        <v>804</v>
      </c>
      <c r="E95" s="250"/>
      <c r="F95" s="250"/>
      <c r="G95" s="250">
        <v>57</v>
      </c>
      <c r="H95" s="254">
        <v>2.1600000000000001E-2</v>
      </c>
      <c r="I95" s="250"/>
      <c r="J95" s="250">
        <v>9355</v>
      </c>
    </row>
    <row r="96" spans="1:10">
      <c r="A96" s="249">
        <v>44896</v>
      </c>
      <c r="B96" s="250">
        <v>11</v>
      </c>
      <c r="C96" s="250">
        <v>634</v>
      </c>
      <c r="D96" s="250">
        <v>685</v>
      </c>
      <c r="E96" s="250"/>
      <c r="F96" s="250"/>
      <c r="G96" s="250">
        <v>16</v>
      </c>
      <c r="H96" s="254">
        <v>2.7E-2</v>
      </c>
      <c r="I96" s="250" t="s">
        <v>3325</v>
      </c>
      <c r="J96" s="250">
        <v>9343</v>
      </c>
    </row>
    <row r="97" spans="1:10">
      <c r="A97" s="249">
        <v>44927</v>
      </c>
      <c r="B97" s="250">
        <v>14</v>
      </c>
      <c r="C97" s="250">
        <v>1141</v>
      </c>
      <c r="D97" s="250">
        <v>1260</v>
      </c>
      <c r="E97" s="250"/>
      <c r="F97" s="250"/>
      <c r="G97" s="250">
        <v>108</v>
      </c>
      <c r="H97" s="254">
        <v>4.2000000000000003E-2</v>
      </c>
      <c r="I97" s="369" t="s">
        <v>3385</v>
      </c>
      <c r="J97" s="250">
        <v>9349</v>
      </c>
    </row>
    <row r="98" spans="1:10">
      <c r="A98" s="249">
        <v>44958</v>
      </c>
      <c r="B98" s="250">
        <v>17</v>
      </c>
      <c r="C98" s="250">
        <f>1152+76672+66720</f>
        <v>144544</v>
      </c>
      <c r="D98" s="250">
        <f>1152+76672+66720</f>
        <v>144544</v>
      </c>
      <c r="E98" s="250"/>
      <c r="F98" s="250"/>
      <c r="G98" s="250">
        <f>72+1046+1076</f>
        <v>2194</v>
      </c>
      <c r="H98" s="254">
        <v>5.1999999999999998E-2</v>
      </c>
      <c r="I98" s="369" t="s">
        <v>3519</v>
      </c>
      <c r="J98" s="250">
        <v>9348</v>
      </c>
    </row>
    <row r="99" spans="1:10">
      <c r="A99" s="249">
        <v>44986</v>
      </c>
      <c r="B99" s="250">
        <v>14</v>
      </c>
      <c r="C99" s="250">
        <f>1032+68386+70590</f>
        <v>140008</v>
      </c>
      <c r="D99" s="250">
        <f>1032+68386+70590</f>
        <v>140008</v>
      </c>
      <c r="E99" s="250"/>
      <c r="F99" s="250"/>
      <c r="G99" s="250">
        <f>60+1612+1506</f>
        <v>3178</v>
      </c>
      <c r="H99" s="254">
        <v>4.5999999999999999E-2</v>
      </c>
      <c r="I99" s="369" t="s">
        <v>3526</v>
      </c>
      <c r="J99" s="250">
        <v>9351</v>
      </c>
    </row>
    <row r="100" spans="1:10">
      <c r="A100" s="249">
        <v>45017</v>
      </c>
      <c r="B100" s="250">
        <v>6</v>
      </c>
      <c r="C100" s="250">
        <v>202198</v>
      </c>
      <c r="D100" s="250">
        <v>202198</v>
      </c>
      <c r="E100" s="250"/>
      <c r="F100" s="250"/>
      <c r="G100" s="250">
        <v>3353</v>
      </c>
      <c r="H100" s="254">
        <v>1.6E-2</v>
      </c>
      <c r="I100" s="250" t="s">
        <v>3633</v>
      </c>
      <c r="J100" s="250">
        <v>9348</v>
      </c>
    </row>
    <row r="101" spans="1:10">
      <c r="A101" s="249">
        <v>45047</v>
      </c>
      <c r="B101" s="250">
        <v>19</v>
      </c>
      <c r="C101" s="250">
        <v>918</v>
      </c>
      <c r="D101" s="250">
        <v>918</v>
      </c>
      <c r="E101" s="250"/>
      <c r="F101" s="250"/>
      <c r="G101" s="250">
        <v>38</v>
      </c>
      <c r="H101" s="254">
        <v>4.1000000000000002E-2</v>
      </c>
      <c r="I101" s="250"/>
      <c r="J101" s="250">
        <f>J100+5</f>
        <v>9353</v>
      </c>
    </row>
    <row r="102" spans="1:10">
      <c r="A102" s="249">
        <v>45078</v>
      </c>
      <c r="B102" s="250">
        <v>25</v>
      </c>
      <c r="C102" s="250">
        <f>19095+72928</f>
        <v>92023</v>
      </c>
      <c r="D102" s="250">
        <f>108090+2061</f>
        <v>110151</v>
      </c>
      <c r="E102" s="250"/>
      <c r="F102" s="250"/>
      <c r="G102" s="250">
        <f>533+73</f>
        <v>606</v>
      </c>
      <c r="H102" s="254">
        <f>G102/C102*100</f>
        <v>0.65853101941905823</v>
      </c>
      <c r="I102" s="369" t="s">
        <v>3787</v>
      </c>
      <c r="J102" s="250">
        <v>9356</v>
      </c>
    </row>
    <row r="103" spans="1:10">
      <c r="A103" s="249">
        <v>45108</v>
      </c>
      <c r="B103" s="250">
        <v>31</v>
      </c>
      <c r="C103" s="250">
        <v>392389</v>
      </c>
      <c r="D103" s="250">
        <v>578055</v>
      </c>
      <c r="E103" s="250"/>
      <c r="F103" s="250"/>
      <c r="G103" s="250">
        <v>9869</v>
      </c>
      <c r="H103" s="254">
        <f>G103/C103*100</f>
        <v>2.515106182895035</v>
      </c>
      <c r="I103" s="250"/>
      <c r="J103" s="250">
        <f>J102+11</f>
        <v>9367</v>
      </c>
    </row>
    <row r="104" spans="1:10">
      <c r="A104" s="249">
        <v>45139</v>
      </c>
      <c r="B104" s="250"/>
      <c r="C104" s="250"/>
      <c r="D104" s="250"/>
      <c r="E104" s="250"/>
      <c r="F104" s="250"/>
      <c r="G104" s="250"/>
      <c r="H104" s="254"/>
      <c r="I104" s="250"/>
      <c r="J104" s="250">
        <v>9444</v>
      </c>
    </row>
  </sheetData>
  <sortState xmlns:xlrd2="http://schemas.microsoft.com/office/spreadsheetml/2017/richdata2" ref="A4:J78">
    <sortCondition ref="A4:A78"/>
  </sortState>
  <hyperlinks>
    <hyperlink ref="I67" r:id="rId1" xr:uid="{84BA245C-3A3D-4FFC-91E0-86B723B34379}"/>
    <hyperlink ref="I69" r:id="rId2" xr:uid="{DC79BDA7-1989-484B-AF6A-216413093329}"/>
    <hyperlink ref="I70" r:id="rId3" xr:uid="{5DF33C7F-850F-445C-9487-E50F462B67B2}"/>
    <hyperlink ref="I73" r:id="rId4" xr:uid="{C4D173DD-E983-442C-9CBF-4DCF64FF5A3B}"/>
    <hyperlink ref="I75" r:id="rId5" xr:uid="{771CC0AE-5E75-4E25-9ED3-0A09FE40ADF2}"/>
    <hyperlink ref="I76" r:id="rId6" xr:uid="{26753EB8-64FC-4D24-B98C-1B690CBAB63E}"/>
    <hyperlink ref="I77" r:id="rId7" xr:uid="{9CD72BB7-AD37-4511-AC27-D1040E43CA65}"/>
    <hyperlink ref="I78" r:id="rId8" xr:uid="{E4DCB475-7678-4116-8E84-E38785E6FAF5}"/>
    <hyperlink ref="I80" r:id="rId9" xr:uid="{C7EF5790-7AF2-4E70-9B91-D86443A8FA54}"/>
    <hyperlink ref="I81" r:id="rId10" xr:uid="{F8D87801-3425-490E-9BA3-F71648685835}"/>
    <hyperlink ref="I82" r:id="rId11" xr:uid="{419AF6FD-6E35-4F94-BFC8-F0B81BE419CF}"/>
    <hyperlink ref="I83" r:id="rId12" xr:uid="{31E582DB-FBBB-3949-B710-EDF070901961}"/>
    <hyperlink ref="I85" r:id="rId13" xr:uid="{450F86C4-32B8-4434-91D7-DE088C08216F}"/>
    <hyperlink ref="I88" r:id="rId14" xr:uid="{4214A96C-DF9A-477E-A7E4-520F2064FF7C}"/>
    <hyperlink ref="I89" r:id="rId15" xr:uid="{ACBF99A0-7C27-4AB3-BD9A-638A2D84A1FD}"/>
    <hyperlink ref="I90" r:id="rId16" xr:uid="{E17749C1-4089-41CB-B8C5-54FE37889B44}"/>
    <hyperlink ref="I91" r:id="rId17" xr:uid="{7A44F122-7ACD-4F58-8C9D-4BA2948FFAB9}"/>
    <hyperlink ref="I92" r:id="rId18" xr:uid="{5035B96F-E6C9-42AC-A154-B0A476D18A72}"/>
    <hyperlink ref="I93" r:id="rId19" xr:uid="{5B072321-6C11-463D-A679-282A515E2F09}"/>
    <hyperlink ref="I94" r:id="rId20" xr:uid="{421DEF06-0F3F-4225-8302-A807DDC12E19}"/>
    <hyperlink ref="I97" r:id="rId21" xr:uid="{010AB616-E5C2-432A-A04C-E8FC68CD7A5A}"/>
    <hyperlink ref="I98" r:id="rId22" xr:uid="{676C0617-7CBB-48A0-A270-477CF099E240}"/>
    <hyperlink ref="I99" r:id="rId23" xr:uid="{43F77B7F-851B-4BE6-9AF9-21E8520EC9E9}"/>
    <hyperlink ref="I102" r:id="rId24" xr:uid="{076C8CCB-B30B-4945-A695-A8B14EFAC111}"/>
  </hyperlinks>
  <pageMargins left="0.7" right="0.7" top="0.75" bottom="0.75" header="0.3" footer="0.3"/>
  <pageSetup paperSize="9" scale="54" fitToHeight="0" orientation="landscape" horizontalDpi="1200" verticalDpi="1200" r:id="rId25"/>
  <drawing r:id="rId26"/>
  <legacyDrawing r:id="rId27"/>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60C55-AC9A-4C14-B55F-C8E6F47F573C}">
  <sheetPr codeName="Sheet18">
    <tabColor theme="8" tint="0.79998168889431442"/>
    <pageSetUpPr fitToPage="1"/>
  </sheetPr>
  <dimension ref="A1:J104"/>
  <sheetViews>
    <sheetView showGridLines="0" zoomScale="85" zoomScaleNormal="85" workbookViewId="0">
      <pane xSplit="6" ySplit="3" topLeftCell="G94" activePane="bottomRight" state="frozen"/>
      <selection activeCell="J32" sqref="J32"/>
      <selection pane="topRight" activeCell="J32" sqref="J32"/>
      <selection pane="bottomLeft" activeCell="J32" sqref="J32"/>
      <selection pane="bottomRight" activeCell="I104" sqref="I104"/>
    </sheetView>
  </sheetViews>
  <sheetFormatPr defaultColWidth="8.85546875" defaultRowHeight="15"/>
  <cols>
    <col min="1" max="1" width="16.42578125" style="45" customWidth="1"/>
    <col min="2" max="6" width="16.42578125" style="56" customWidth="1"/>
    <col min="7" max="7" width="16.42578125" style="57" customWidth="1"/>
    <col min="8" max="8" width="20.140625" style="56" customWidth="1"/>
    <col min="9" max="9" width="54.42578125" customWidth="1"/>
    <col min="10" max="10" width="14.42578125" style="69" customWidth="1"/>
  </cols>
  <sheetData>
    <row r="1" spans="1:10" ht="80.25" customHeight="1">
      <c r="A1" s="55" t="s">
        <v>469</v>
      </c>
    </row>
    <row r="2" spans="1:10" ht="32.25" customHeight="1">
      <c r="A2" s="44"/>
      <c r="B2" s="61"/>
      <c r="C2" s="61"/>
      <c r="D2" s="61"/>
      <c r="E2" s="61"/>
      <c r="F2" s="61"/>
      <c r="G2" s="58"/>
      <c r="H2" s="61"/>
      <c r="I2" s="33"/>
      <c r="J2" s="63"/>
    </row>
    <row r="3" spans="1:10" s="1" customFormat="1" ht="45">
      <c r="A3" s="241" t="s">
        <v>991</v>
      </c>
      <c r="B3" s="242" t="s">
        <v>1161</v>
      </c>
      <c r="C3" s="242" t="s">
        <v>1162</v>
      </c>
      <c r="D3" s="242" t="s">
        <v>1163</v>
      </c>
      <c r="E3" s="242" t="s">
        <v>1164</v>
      </c>
      <c r="F3" s="242" t="s">
        <v>1165</v>
      </c>
      <c r="G3" s="255" t="s">
        <v>1166</v>
      </c>
      <c r="H3" s="242" t="s">
        <v>993</v>
      </c>
      <c r="I3" s="241" t="s">
        <v>994</v>
      </c>
      <c r="J3" s="256" t="s">
        <v>995</v>
      </c>
    </row>
    <row r="4" spans="1:10" ht="18" customHeight="1">
      <c r="A4" s="249">
        <v>42095</v>
      </c>
      <c r="B4" s="250">
        <v>10</v>
      </c>
      <c r="C4" s="250">
        <v>435</v>
      </c>
      <c r="D4" s="250">
        <v>23</v>
      </c>
      <c r="E4" s="250">
        <v>761</v>
      </c>
      <c r="F4" s="250">
        <v>9</v>
      </c>
      <c r="G4" s="254"/>
      <c r="H4" s="250">
        <v>7</v>
      </c>
      <c r="I4" s="251" t="s">
        <v>1116</v>
      </c>
      <c r="J4" s="250" t="s">
        <v>794</v>
      </c>
    </row>
    <row r="5" spans="1:10" ht="18" customHeight="1">
      <c r="A5" s="249">
        <v>42125</v>
      </c>
      <c r="B5" s="250">
        <v>15</v>
      </c>
      <c r="C5" s="250">
        <v>243</v>
      </c>
      <c r="D5" s="250">
        <v>6</v>
      </c>
      <c r="E5" s="250">
        <v>2088</v>
      </c>
      <c r="F5" s="250">
        <v>63</v>
      </c>
      <c r="G5" s="254"/>
      <c r="H5" s="250">
        <v>9</v>
      </c>
      <c r="I5" s="251" t="s">
        <v>1117</v>
      </c>
      <c r="J5" s="250" t="s">
        <v>794</v>
      </c>
    </row>
    <row r="6" spans="1:10" ht="18" customHeight="1">
      <c r="A6" s="249">
        <v>42156</v>
      </c>
      <c r="B6" s="250">
        <v>52</v>
      </c>
      <c r="C6" s="250">
        <v>471</v>
      </c>
      <c r="D6" s="250">
        <v>14</v>
      </c>
      <c r="E6" s="250">
        <v>10000</v>
      </c>
      <c r="F6" s="250">
        <v>82</v>
      </c>
      <c r="G6" s="254"/>
      <c r="H6" s="250">
        <v>12</v>
      </c>
      <c r="I6" s="251" t="s">
        <v>1118</v>
      </c>
      <c r="J6" s="250" t="s">
        <v>794</v>
      </c>
    </row>
    <row r="7" spans="1:10" ht="18" customHeight="1">
      <c r="A7" s="249">
        <v>42186</v>
      </c>
      <c r="B7" s="250">
        <v>47</v>
      </c>
      <c r="C7" s="250">
        <v>321</v>
      </c>
      <c r="D7" s="250">
        <v>22</v>
      </c>
      <c r="E7" s="250">
        <v>7437</v>
      </c>
      <c r="F7" s="250">
        <v>236</v>
      </c>
      <c r="G7" s="254"/>
      <c r="H7" s="250">
        <v>16</v>
      </c>
      <c r="I7" s="251" t="s">
        <v>1119</v>
      </c>
      <c r="J7" s="250" t="s">
        <v>794</v>
      </c>
    </row>
    <row r="8" spans="1:10" ht="18" customHeight="1">
      <c r="A8" s="249">
        <v>42217</v>
      </c>
      <c r="B8" s="250">
        <v>5</v>
      </c>
      <c r="C8" s="250">
        <v>133</v>
      </c>
      <c r="D8" s="250">
        <v>6</v>
      </c>
      <c r="E8" s="250">
        <v>1917</v>
      </c>
      <c r="F8" s="250">
        <v>7</v>
      </c>
      <c r="G8" s="254"/>
      <c r="H8" s="250">
        <v>4</v>
      </c>
      <c r="I8" s="251" t="s">
        <v>1120</v>
      </c>
      <c r="J8" s="250" t="s">
        <v>794</v>
      </c>
    </row>
    <row r="9" spans="1:10" ht="18" customHeight="1">
      <c r="A9" s="249">
        <v>42248</v>
      </c>
      <c r="B9" s="250">
        <v>6</v>
      </c>
      <c r="C9" s="250">
        <v>260</v>
      </c>
      <c r="D9" s="250">
        <v>8</v>
      </c>
      <c r="E9" s="250">
        <v>2041</v>
      </c>
      <c r="F9" s="250">
        <v>21</v>
      </c>
      <c r="G9" s="254"/>
      <c r="H9" s="250">
        <v>6</v>
      </c>
      <c r="I9" s="251" t="s">
        <v>1121</v>
      </c>
      <c r="J9" s="250">
        <v>74</v>
      </c>
    </row>
    <row r="10" spans="1:10" ht="18" customHeight="1">
      <c r="A10" s="249">
        <v>42278</v>
      </c>
      <c r="B10" s="250">
        <v>30</v>
      </c>
      <c r="C10" s="250">
        <v>712</v>
      </c>
      <c r="D10" s="250">
        <v>37</v>
      </c>
      <c r="E10" s="250">
        <v>10700</v>
      </c>
      <c r="F10" s="250">
        <v>22</v>
      </c>
      <c r="G10" s="254"/>
      <c r="H10" s="250">
        <v>22</v>
      </c>
      <c r="I10" s="251" t="s">
        <v>1122</v>
      </c>
      <c r="J10" s="250"/>
    </row>
    <row r="11" spans="1:10" ht="18" customHeight="1">
      <c r="A11" s="249">
        <v>42309</v>
      </c>
      <c r="B11" s="250">
        <v>7</v>
      </c>
      <c r="C11" s="250">
        <v>484</v>
      </c>
      <c r="D11" s="250">
        <v>14</v>
      </c>
      <c r="E11" s="250">
        <v>4266</v>
      </c>
      <c r="F11" s="250">
        <v>90</v>
      </c>
      <c r="G11" s="254"/>
      <c r="H11" s="250">
        <v>6</v>
      </c>
      <c r="I11" s="251" t="s">
        <v>1123</v>
      </c>
      <c r="J11" s="250"/>
    </row>
    <row r="12" spans="1:10" ht="18" customHeight="1">
      <c r="A12" s="249">
        <v>42339</v>
      </c>
      <c r="B12" s="250">
        <v>28</v>
      </c>
      <c r="C12" s="250">
        <v>20</v>
      </c>
      <c r="D12" s="250">
        <v>2</v>
      </c>
      <c r="E12" s="250">
        <v>7335</v>
      </c>
      <c r="F12" s="250">
        <v>118</v>
      </c>
      <c r="G12" s="254"/>
      <c r="H12" s="250"/>
      <c r="I12" s="251" t="s">
        <v>1124</v>
      </c>
      <c r="J12" s="250">
        <v>121</v>
      </c>
    </row>
    <row r="13" spans="1:10" ht="18" customHeight="1">
      <c r="A13" s="249">
        <v>42384</v>
      </c>
      <c r="B13" s="250">
        <v>47</v>
      </c>
      <c r="C13" s="250">
        <v>978</v>
      </c>
      <c r="D13" s="250">
        <v>46</v>
      </c>
      <c r="E13" s="250">
        <v>26600</v>
      </c>
      <c r="F13" s="250">
        <v>1195</v>
      </c>
      <c r="G13" s="254"/>
      <c r="H13" s="250">
        <v>13</v>
      </c>
      <c r="I13" s="251" t="s">
        <v>1125</v>
      </c>
      <c r="J13" s="250">
        <v>172</v>
      </c>
    </row>
    <row r="14" spans="1:10" ht="45">
      <c r="A14" s="249">
        <v>42401</v>
      </c>
      <c r="B14" s="250">
        <v>79</v>
      </c>
      <c r="C14" s="250">
        <v>2113</v>
      </c>
      <c r="D14" s="250">
        <v>53</v>
      </c>
      <c r="E14" s="250">
        <v>36100</v>
      </c>
      <c r="F14" s="250">
        <v>873</v>
      </c>
      <c r="G14" s="254"/>
      <c r="H14" s="250">
        <v>64</v>
      </c>
      <c r="I14" s="251" t="s">
        <v>1126</v>
      </c>
      <c r="J14" s="250">
        <v>220</v>
      </c>
    </row>
    <row r="15" spans="1:10" ht="45">
      <c r="A15" s="249">
        <v>42430</v>
      </c>
      <c r="B15" s="250">
        <v>34</v>
      </c>
      <c r="C15" s="250">
        <v>1076</v>
      </c>
      <c r="D15" s="250">
        <v>24</v>
      </c>
      <c r="E15" s="250">
        <v>16200</v>
      </c>
      <c r="F15" s="250">
        <v>186</v>
      </c>
      <c r="G15" s="254"/>
      <c r="H15" s="250">
        <v>6</v>
      </c>
      <c r="I15" s="251" t="s">
        <v>1127</v>
      </c>
      <c r="J15" s="250">
        <v>244</v>
      </c>
    </row>
    <row r="16" spans="1:10" ht="45">
      <c r="A16" s="249">
        <v>42461</v>
      </c>
      <c r="B16" s="250">
        <v>4</v>
      </c>
      <c r="C16" s="250">
        <v>281</v>
      </c>
      <c r="D16" s="250">
        <v>5</v>
      </c>
      <c r="E16" s="250">
        <v>6100</v>
      </c>
      <c r="F16" s="250">
        <v>4</v>
      </c>
      <c r="G16" s="254">
        <v>0.01</v>
      </c>
      <c r="H16" s="250">
        <v>2</v>
      </c>
      <c r="I16" s="251" t="s">
        <v>1128</v>
      </c>
      <c r="J16" s="250"/>
    </row>
    <row r="17" spans="1:10" ht="45">
      <c r="A17" s="249">
        <v>42491</v>
      </c>
      <c r="B17" s="250">
        <v>81</v>
      </c>
      <c r="C17" s="250">
        <v>3559</v>
      </c>
      <c r="D17" s="250">
        <v>144</v>
      </c>
      <c r="E17" s="250">
        <v>163472</v>
      </c>
      <c r="F17" s="250">
        <v>7115</v>
      </c>
      <c r="G17" s="254">
        <v>4.3999999999999997E-2</v>
      </c>
      <c r="H17" s="250">
        <v>44</v>
      </c>
      <c r="I17" s="251" t="s">
        <v>1129</v>
      </c>
      <c r="J17" s="250">
        <v>384</v>
      </c>
    </row>
    <row r="18" spans="1:10" ht="45">
      <c r="A18" s="249">
        <v>42522</v>
      </c>
      <c r="B18" s="250">
        <v>55</v>
      </c>
      <c r="C18" s="250">
        <v>1146</v>
      </c>
      <c r="D18" s="250">
        <v>12</v>
      </c>
      <c r="E18" s="250">
        <v>15193</v>
      </c>
      <c r="F18" s="250">
        <v>405</v>
      </c>
      <c r="G18" s="254">
        <v>2.5399999999999999E-2</v>
      </c>
      <c r="H18" s="250">
        <v>5</v>
      </c>
      <c r="I18" s="251" t="s">
        <v>1130</v>
      </c>
      <c r="J18" s="250">
        <v>392</v>
      </c>
    </row>
    <row r="19" spans="1:10" ht="45">
      <c r="A19" s="249">
        <v>42552</v>
      </c>
      <c r="B19" s="250">
        <v>39</v>
      </c>
      <c r="C19" s="250">
        <v>582</v>
      </c>
      <c r="D19" s="250">
        <v>12</v>
      </c>
      <c r="E19" s="250">
        <v>15400</v>
      </c>
      <c r="F19" s="250">
        <v>209</v>
      </c>
      <c r="G19" s="254">
        <v>1.0999999999999999E-2</v>
      </c>
      <c r="H19" s="250">
        <v>6</v>
      </c>
      <c r="I19" s="251" t="s">
        <v>1131</v>
      </c>
      <c r="J19" s="250">
        <v>404</v>
      </c>
    </row>
    <row r="20" spans="1:10" ht="45">
      <c r="A20" s="249">
        <v>42583</v>
      </c>
      <c r="B20" s="250">
        <v>72</v>
      </c>
      <c r="C20" s="250">
        <v>1195</v>
      </c>
      <c r="D20" s="250">
        <v>13</v>
      </c>
      <c r="E20" s="250">
        <v>18100</v>
      </c>
      <c r="F20" s="250">
        <v>456</v>
      </c>
      <c r="G20" s="254">
        <v>1.7000000000000001E-2</v>
      </c>
      <c r="H20" s="250">
        <v>9</v>
      </c>
      <c r="I20" s="251" t="s">
        <v>1132</v>
      </c>
      <c r="J20" s="250">
        <v>417</v>
      </c>
    </row>
    <row r="21" spans="1:10" ht="45">
      <c r="A21" s="249">
        <v>42629</v>
      </c>
      <c r="B21" s="250">
        <v>47</v>
      </c>
      <c r="C21" s="250">
        <v>1013</v>
      </c>
      <c r="D21" s="250">
        <v>8</v>
      </c>
      <c r="E21" s="250">
        <v>11637</v>
      </c>
      <c r="F21" s="250">
        <v>492</v>
      </c>
      <c r="G21" s="254">
        <v>1.6500000000000001E-2</v>
      </c>
      <c r="H21" s="250">
        <v>11</v>
      </c>
      <c r="I21" s="251" t="s">
        <v>1133</v>
      </c>
      <c r="J21" s="250">
        <v>424</v>
      </c>
    </row>
    <row r="22" spans="1:10" ht="45">
      <c r="A22" s="249">
        <v>42644</v>
      </c>
      <c r="B22" s="250">
        <v>39</v>
      </c>
      <c r="C22" s="250">
        <v>624</v>
      </c>
      <c r="D22" s="250">
        <v>11</v>
      </c>
      <c r="E22" s="250">
        <v>9759</v>
      </c>
      <c r="F22" s="250">
        <v>406</v>
      </c>
      <c r="G22" s="254">
        <v>1.9E-2</v>
      </c>
      <c r="H22" s="250">
        <v>6</v>
      </c>
      <c r="I22" s="251" t="s">
        <v>1134</v>
      </c>
      <c r="J22" s="250">
        <v>437</v>
      </c>
    </row>
    <row r="23" spans="1:10" ht="45">
      <c r="A23" s="249">
        <v>42675</v>
      </c>
      <c r="B23" s="250">
        <v>42</v>
      </c>
      <c r="C23" s="250">
        <v>651</v>
      </c>
      <c r="D23" s="250">
        <v>7</v>
      </c>
      <c r="E23" s="250">
        <v>10956</v>
      </c>
      <c r="F23" s="250">
        <v>369</v>
      </c>
      <c r="G23" s="254">
        <v>1.1299999999999999E-2</v>
      </c>
      <c r="H23" s="250">
        <v>7</v>
      </c>
      <c r="I23" s="251" t="s">
        <v>1135</v>
      </c>
      <c r="J23" s="250">
        <v>444</v>
      </c>
    </row>
    <row r="24" spans="1:10" ht="45">
      <c r="A24" s="249">
        <v>42705</v>
      </c>
      <c r="B24" s="250">
        <v>39</v>
      </c>
      <c r="C24" s="250">
        <v>823</v>
      </c>
      <c r="D24" s="250">
        <v>16</v>
      </c>
      <c r="E24" s="250">
        <v>16200</v>
      </c>
      <c r="F24" s="250">
        <v>370</v>
      </c>
      <c r="G24" s="254">
        <v>1.9E-2</v>
      </c>
      <c r="H24" s="250">
        <v>1</v>
      </c>
      <c r="I24" s="251" t="s">
        <v>1136</v>
      </c>
      <c r="J24" s="250">
        <v>460</v>
      </c>
    </row>
    <row r="25" spans="1:10" ht="30">
      <c r="A25" s="249">
        <v>42752</v>
      </c>
      <c r="B25" s="250">
        <v>54</v>
      </c>
      <c r="C25" s="250">
        <v>632</v>
      </c>
      <c r="D25" s="250">
        <v>4</v>
      </c>
      <c r="E25" s="250">
        <v>14000</v>
      </c>
      <c r="F25" s="250">
        <v>273</v>
      </c>
      <c r="G25" s="254">
        <v>1.0999999999999999E-2</v>
      </c>
      <c r="H25" s="250">
        <v>8</v>
      </c>
      <c r="I25" s="251" t="s">
        <v>1137</v>
      </c>
      <c r="J25" s="250">
        <v>464</v>
      </c>
    </row>
    <row r="26" spans="1:10" ht="45">
      <c r="A26" s="249">
        <v>42783</v>
      </c>
      <c r="B26" s="250">
        <v>76</v>
      </c>
      <c r="C26" s="250">
        <v>982</v>
      </c>
      <c r="D26" s="250">
        <v>34</v>
      </c>
      <c r="E26" s="250">
        <v>27886</v>
      </c>
      <c r="F26" s="250">
        <v>630</v>
      </c>
      <c r="G26" s="254">
        <v>1.6E-2</v>
      </c>
      <c r="H26" s="250">
        <v>22</v>
      </c>
      <c r="I26" s="251" t="s">
        <v>1138</v>
      </c>
      <c r="J26" s="250">
        <f>J25+D26</f>
        <v>498</v>
      </c>
    </row>
    <row r="27" spans="1:10" ht="45">
      <c r="A27" s="249">
        <v>42795</v>
      </c>
      <c r="B27" s="250">
        <v>52</v>
      </c>
      <c r="C27" s="250">
        <v>1393</v>
      </c>
      <c r="D27" s="250">
        <v>39</v>
      </c>
      <c r="E27" s="250">
        <v>23577</v>
      </c>
      <c r="F27" s="250">
        <v>678</v>
      </c>
      <c r="G27" s="254">
        <v>1.7000000000000001E-2</v>
      </c>
      <c r="H27" s="250">
        <v>17</v>
      </c>
      <c r="I27" s="251" t="s">
        <v>1139</v>
      </c>
      <c r="J27" s="250">
        <f>J26+D27</f>
        <v>537</v>
      </c>
    </row>
    <row r="28" spans="1:10" ht="45">
      <c r="A28" s="249">
        <v>42842</v>
      </c>
      <c r="B28" s="250">
        <v>38</v>
      </c>
      <c r="C28" s="250">
        <v>990</v>
      </c>
      <c r="D28" s="250">
        <v>8</v>
      </c>
      <c r="E28" s="250">
        <v>15500</v>
      </c>
      <c r="F28" s="250">
        <v>662</v>
      </c>
      <c r="G28" s="254">
        <v>2.4E-2</v>
      </c>
      <c r="H28" s="250">
        <v>7</v>
      </c>
      <c r="I28" s="251" t="s">
        <v>1140</v>
      </c>
      <c r="J28" s="250">
        <v>545</v>
      </c>
    </row>
    <row r="29" spans="1:10" ht="45">
      <c r="A29" s="249">
        <v>42856</v>
      </c>
      <c r="B29" s="250">
        <v>23</v>
      </c>
      <c r="C29" s="250">
        <v>304</v>
      </c>
      <c r="D29" s="250">
        <v>14</v>
      </c>
      <c r="E29" s="250">
        <v>12546</v>
      </c>
      <c r="F29" s="250">
        <v>359</v>
      </c>
      <c r="G29" s="254">
        <v>1.6E-2</v>
      </c>
      <c r="H29" s="250">
        <v>1</v>
      </c>
      <c r="I29" s="251" t="s">
        <v>1141</v>
      </c>
      <c r="J29" s="250">
        <v>559</v>
      </c>
    </row>
    <row r="30" spans="1:10" ht="45">
      <c r="A30" s="249">
        <v>42903</v>
      </c>
      <c r="B30" s="250">
        <v>46</v>
      </c>
      <c r="C30" s="250">
        <v>716</v>
      </c>
      <c r="D30" s="250">
        <v>0</v>
      </c>
      <c r="E30" s="250">
        <v>11700</v>
      </c>
      <c r="F30" s="250">
        <v>448</v>
      </c>
      <c r="G30" s="254">
        <v>1.983E-2</v>
      </c>
      <c r="H30" s="250">
        <v>6</v>
      </c>
      <c r="I30" s="251" t="s">
        <v>1142</v>
      </c>
      <c r="J30" s="250">
        <v>578</v>
      </c>
    </row>
    <row r="31" spans="1:10" ht="45">
      <c r="A31" s="249">
        <v>42917</v>
      </c>
      <c r="B31" s="250">
        <v>81</v>
      </c>
      <c r="C31" s="250">
        <v>866</v>
      </c>
      <c r="D31" s="250">
        <v>16</v>
      </c>
      <c r="E31" s="250">
        <v>19723</v>
      </c>
      <c r="F31" s="250">
        <v>700</v>
      </c>
      <c r="G31" s="254">
        <v>2.5600000000000001E-2</v>
      </c>
      <c r="H31" s="250">
        <v>15</v>
      </c>
      <c r="I31" s="251" t="s">
        <v>1143</v>
      </c>
      <c r="J31" s="250">
        <v>594</v>
      </c>
    </row>
    <row r="32" spans="1:10" ht="45">
      <c r="A32" s="249">
        <v>42948</v>
      </c>
      <c r="B32" s="250">
        <v>54</v>
      </c>
      <c r="C32" s="250">
        <v>1078</v>
      </c>
      <c r="D32" s="250">
        <v>11</v>
      </c>
      <c r="E32" s="250">
        <v>19700</v>
      </c>
      <c r="F32" s="250">
        <v>623</v>
      </c>
      <c r="G32" s="254">
        <v>1.7999999999999999E-2</v>
      </c>
      <c r="H32" s="250">
        <v>9</v>
      </c>
      <c r="I32" s="251" t="s">
        <v>1144</v>
      </c>
      <c r="J32" s="250">
        <v>605</v>
      </c>
    </row>
    <row r="33" spans="1:10" ht="75">
      <c r="A33" s="249">
        <v>43118</v>
      </c>
      <c r="B33" s="250">
        <v>57</v>
      </c>
      <c r="C33" s="250">
        <v>764</v>
      </c>
      <c r="D33" s="250">
        <v>31</v>
      </c>
      <c r="E33" s="250">
        <v>32300</v>
      </c>
      <c r="F33" s="250"/>
      <c r="G33" s="254"/>
      <c r="H33" s="250">
        <v>19</v>
      </c>
      <c r="I33" s="251" t="s">
        <v>1148</v>
      </c>
      <c r="J33" s="250">
        <v>697</v>
      </c>
    </row>
    <row r="34" spans="1:10" ht="75">
      <c r="A34" s="249">
        <v>43149</v>
      </c>
      <c r="B34" s="250">
        <v>98</v>
      </c>
      <c r="C34" s="250">
        <v>1447</v>
      </c>
      <c r="D34" s="250">
        <f>J34-J33</f>
        <v>46</v>
      </c>
      <c r="E34" s="250">
        <v>32800</v>
      </c>
      <c r="F34" s="250"/>
      <c r="G34" s="254"/>
      <c r="H34" s="250">
        <v>125</v>
      </c>
      <c r="I34" s="251" t="s">
        <v>1149</v>
      </c>
      <c r="J34" s="250">
        <v>743</v>
      </c>
    </row>
    <row r="35" spans="1:10" ht="75">
      <c r="A35" s="249">
        <v>43160</v>
      </c>
      <c r="B35" s="250">
        <v>11</v>
      </c>
      <c r="C35" s="250">
        <v>441</v>
      </c>
      <c r="D35" s="250">
        <v>9</v>
      </c>
      <c r="E35" s="250">
        <v>8278</v>
      </c>
      <c r="F35" s="250"/>
      <c r="G35" s="254"/>
      <c r="H35" s="250">
        <v>8</v>
      </c>
      <c r="I35" s="251" t="s">
        <v>1266</v>
      </c>
      <c r="J35" s="250"/>
    </row>
    <row r="36" spans="1:10" ht="90">
      <c r="A36" s="249">
        <v>43191</v>
      </c>
      <c r="B36" s="250">
        <v>14</v>
      </c>
      <c r="C36" s="250">
        <v>631</v>
      </c>
      <c r="D36" s="250">
        <v>8</v>
      </c>
      <c r="E36" s="250">
        <v>9373</v>
      </c>
      <c r="F36" s="250"/>
      <c r="G36" s="254"/>
      <c r="H36" s="250">
        <v>5</v>
      </c>
      <c r="I36" s="251" t="s">
        <v>1267</v>
      </c>
      <c r="J36" s="250"/>
    </row>
    <row r="37" spans="1:10" ht="90">
      <c r="A37" s="249">
        <v>43221</v>
      </c>
      <c r="B37" s="250">
        <v>32</v>
      </c>
      <c r="C37" s="250">
        <v>797</v>
      </c>
      <c r="D37" s="250">
        <v>4</v>
      </c>
      <c r="E37" s="250">
        <v>16800</v>
      </c>
      <c r="F37" s="250"/>
      <c r="G37" s="254"/>
      <c r="H37" s="250">
        <v>10</v>
      </c>
      <c r="I37" s="251" t="s">
        <v>1268</v>
      </c>
      <c r="J37" s="250"/>
    </row>
    <row r="38" spans="1:10" ht="90">
      <c r="A38" s="249">
        <v>43252</v>
      </c>
      <c r="B38" s="250">
        <v>9</v>
      </c>
      <c r="C38" s="250">
        <v>264</v>
      </c>
      <c r="D38" s="250">
        <v>1</v>
      </c>
      <c r="E38" s="250">
        <v>8471</v>
      </c>
      <c r="F38" s="250"/>
      <c r="G38" s="254"/>
      <c r="H38" s="250">
        <v>1</v>
      </c>
      <c r="I38" s="251" t="s">
        <v>1269</v>
      </c>
      <c r="J38" s="250"/>
    </row>
    <row r="39" spans="1:10" ht="75">
      <c r="A39" s="249">
        <v>43282</v>
      </c>
      <c r="B39" s="250">
        <v>24</v>
      </c>
      <c r="C39" s="250">
        <v>1200</v>
      </c>
      <c r="D39" s="250">
        <v>28</v>
      </c>
      <c r="E39" s="250">
        <v>25800</v>
      </c>
      <c r="F39" s="250"/>
      <c r="G39" s="254"/>
      <c r="H39" s="250">
        <v>20</v>
      </c>
      <c r="I39" s="251" t="s">
        <v>1263</v>
      </c>
      <c r="J39" s="250"/>
    </row>
    <row r="40" spans="1:10" ht="75">
      <c r="A40" s="249">
        <v>43313</v>
      </c>
      <c r="B40" s="250">
        <v>36</v>
      </c>
      <c r="C40" s="250">
        <v>674</v>
      </c>
      <c r="D40" s="250">
        <v>16</v>
      </c>
      <c r="E40" s="250">
        <v>16500</v>
      </c>
      <c r="F40" s="250">
        <v>1.2E-2</v>
      </c>
      <c r="G40" s="254">
        <v>1.2E-2</v>
      </c>
      <c r="H40" s="250">
        <v>13</v>
      </c>
      <c r="I40" s="251" t="s">
        <v>1264</v>
      </c>
      <c r="J40" s="250">
        <v>805</v>
      </c>
    </row>
    <row r="41" spans="1:10" ht="105">
      <c r="A41" s="249">
        <v>43344</v>
      </c>
      <c r="B41" s="250">
        <v>34</v>
      </c>
      <c r="C41" s="250">
        <v>980</v>
      </c>
      <c r="D41" s="250">
        <v>9</v>
      </c>
      <c r="E41" s="250">
        <v>22000</v>
      </c>
      <c r="F41" s="250">
        <v>1.2E-2</v>
      </c>
      <c r="G41" s="254">
        <v>1.2E-2</v>
      </c>
      <c r="H41" s="250">
        <v>18</v>
      </c>
      <c r="I41" s="251" t="s">
        <v>1150</v>
      </c>
      <c r="J41" s="250">
        <v>814</v>
      </c>
    </row>
    <row r="42" spans="1:10" ht="45">
      <c r="A42" s="249">
        <v>43360</v>
      </c>
      <c r="B42" s="250">
        <v>34</v>
      </c>
      <c r="C42" s="250">
        <v>763</v>
      </c>
      <c r="D42" s="250">
        <v>34</v>
      </c>
      <c r="E42" s="250">
        <v>23300</v>
      </c>
      <c r="F42" s="250">
        <v>591</v>
      </c>
      <c r="G42" s="254">
        <v>8.3000000000000001E-3</v>
      </c>
      <c r="H42" s="250">
        <v>6</v>
      </c>
      <c r="I42" s="251" t="s">
        <v>1145</v>
      </c>
      <c r="J42" s="250">
        <v>639</v>
      </c>
    </row>
    <row r="43" spans="1:10" ht="60">
      <c r="A43" s="249">
        <v>43374</v>
      </c>
      <c r="B43" s="250">
        <v>30</v>
      </c>
      <c r="C43" s="250">
        <v>863</v>
      </c>
      <c r="D43" s="250">
        <v>12</v>
      </c>
      <c r="E43" s="250">
        <v>15300</v>
      </c>
      <c r="F43" s="250">
        <v>8.9999999999999993E-3</v>
      </c>
      <c r="G43" s="254">
        <v>8.9999999999999993E-3</v>
      </c>
      <c r="H43" s="250">
        <v>7</v>
      </c>
      <c r="I43" s="251" t="s">
        <v>1151</v>
      </c>
      <c r="J43" s="250">
        <v>823</v>
      </c>
    </row>
    <row r="44" spans="1:10" ht="60">
      <c r="A44" s="249">
        <v>43390</v>
      </c>
      <c r="B44" s="250">
        <v>36</v>
      </c>
      <c r="C44" s="250">
        <v>497</v>
      </c>
      <c r="D44" s="250">
        <v>2</v>
      </c>
      <c r="E44" s="250">
        <v>15000</v>
      </c>
      <c r="F44" s="250">
        <v>380</v>
      </c>
      <c r="G44" s="254">
        <v>1.0999999999999999E-2</v>
      </c>
      <c r="H44" s="250">
        <v>8</v>
      </c>
      <c r="I44" s="251" t="s">
        <v>1146</v>
      </c>
      <c r="J44" s="250">
        <v>641</v>
      </c>
    </row>
    <row r="45" spans="1:10" ht="120">
      <c r="A45" s="249">
        <v>43405</v>
      </c>
      <c r="B45" s="250">
        <v>53</v>
      </c>
      <c r="C45" s="250">
        <v>1110</v>
      </c>
      <c r="D45" s="250">
        <v>21</v>
      </c>
      <c r="E45" s="250">
        <v>19400</v>
      </c>
      <c r="F45" s="250">
        <v>1.4999999999999999E-2</v>
      </c>
      <c r="G45" s="254">
        <v>1.4999999999999999E-2</v>
      </c>
      <c r="H45" s="250">
        <v>4</v>
      </c>
      <c r="I45" s="251" t="s">
        <v>1114</v>
      </c>
      <c r="J45" s="250">
        <v>844</v>
      </c>
    </row>
    <row r="46" spans="1:10" ht="60">
      <c r="A46" s="249">
        <v>43421</v>
      </c>
      <c r="B46" s="250">
        <v>35</v>
      </c>
      <c r="C46" s="250">
        <v>511</v>
      </c>
      <c r="D46" s="250">
        <v>6</v>
      </c>
      <c r="E46" s="250">
        <v>19600</v>
      </c>
      <c r="F46" s="250">
        <v>323</v>
      </c>
      <c r="G46" s="254">
        <v>8.2000000000000007E-3</v>
      </c>
      <c r="H46" s="250">
        <v>8</v>
      </c>
      <c r="I46" s="251" t="s">
        <v>1262</v>
      </c>
      <c r="J46" s="250">
        <v>648</v>
      </c>
    </row>
    <row r="47" spans="1:10" ht="60">
      <c r="A47" s="249">
        <v>43435</v>
      </c>
      <c r="B47" s="250">
        <v>37</v>
      </c>
      <c r="C47" s="250">
        <v>844</v>
      </c>
      <c r="D47" s="250">
        <v>34</v>
      </c>
      <c r="E47" s="250">
        <v>16800</v>
      </c>
      <c r="F47" s="250">
        <v>8.9999999999999993E-3</v>
      </c>
      <c r="G47" s="254">
        <v>8.9999999999999993E-3</v>
      </c>
      <c r="H47" s="250">
        <v>11</v>
      </c>
      <c r="I47" s="251" t="s">
        <v>1152</v>
      </c>
      <c r="J47" s="250">
        <v>879</v>
      </c>
    </row>
    <row r="48" spans="1:10" ht="90">
      <c r="A48" s="249">
        <v>43451</v>
      </c>
      <c r="B48" s="250">
        <v>19</v>
      </c>
      <c r="C48" s="250">
        <v>422</v>
      </c>
      <c r="D48" s="250">
        <v>6</v>
      </c>
      <c r="E48" s="250">
        <v>8764</v>
      </c>
      <c r="F48" s="250">
        <v>172</v>
      </c>
      <c r="G48" s="254">
        <v>2.5000000000000001E-3</v>
      </c>
      <c r="H48" s="250">
        <v>7</v>
      </c>
      <c r="I48" s="251" t="s">
        <v>1147</v>
      </c>
      <c r="J48" s="250">
        <v>665</v>
      </c>
    </row>
    <row r="49" spans="1:10" ht="75">
      <c r="A49" s="249">
        <v>43466</v>
      </c>
      <c r="B49" s="250">
        <v>52</v>
      </c>
      <c r="C49" s="250">
        <v>902</v>
      </c>
      <c r="D49" s="250">
        <v>18</v>
      </c>
      <c r="E49" s="250">
        <v>20600</v>
      </c>
      <c r="F49" s="250">
        <v>1.0999999999999999E-2</v>
      </c>
      <c r="G49" s="254">
        <v>1.0999999999999999E-2</v>
      </c>
      <c r="H49" s="250">
        <v>11</v>
      </c>
      <c r="I49" s="252" t="s">
        <v>996</v>
      </c>
      <c r="J49" s="253">
        <v>898</v>
      </c>
    </row>
    <row r="50" spans="1:10" ht="75">
      <c r="A50" s="249">
        <v>43497</v>
      </c>
      <c r="B50" s="250">
        <v>21</v>
      </c>
      <c r="C50" s="250">
        <v>804</v>
      </c>
      <c r="D50" s="250">
        <v>31</v>
      </c>
      <c r="E50" s="250">
        <v>15500</v>
      </c>
      <c r="F50" s="250">
        <v>1.4999999999999999E-2</v>
      </c>
      <c r="G50" s="254">
        <v>1.4999999999999999E-2</v>
      </c>
      <c r="H50" s="250">
        <v>14</v>
      </c>
      <c r="I50" s="252" t="s">
        <v>997</v>
      </c>
      <c r="J50" s="253">
        <v>942</v>
      </c>
    </row>
    <row r="51" spans="1:10" ht="90">
      <c r="A51" s="249">
        <v>43525</v>
      </c>
      <c r="B51" s="250">
        <v>77</v>
      </c>
      <c r="C51" s="250">
        <v>1434</v>
      </c>
      <c r="D51" s="250">
        <v>45</v>
      </c>
      <c r="E51" s="250">
        <v>41500</v>
      </c>
      <c r="F51" s="250">
        <v>1.2E-2</v>
      </c>
      <c r="G51" s="254">
        <v>1.2E-2</v>
      </c>
      <c r="H51" s="250">
        <v>43</v>
      </c>
      <c r="I51" s="252" t="s">
        <v>998</v>
      </c>
      <c r="J51" s="253">
        <v>986</v>
      </c>
    </row>
    <row r="52" spans="1:10" ht="60">
      <c r="A52" s="249">
        <v>43556</v>
      </c>
      <c r="B52" s="250">
        <v>27</v>
      </c>
      <c r="C52" s="250">
        <v>649</v>
      </c>
      <c r="D52" s="250">
        <v>35</v>
      </c>
      <c r="E52" s="250">
        <v>17300</v>
      </c>
      <c r="F52" s="250">
        <v>8.9999999999999993E-3</v>
      </c>
      <c r="G52" s="254">
        <v>8.9999999999999993E-3</v>
      </c>
      <c r="H52" s="250">
        <v>18</v>
      </c>
      <c r="I52" s="252" t="s">
        <v>999</v>
      </c>
      <c r="J52" s="253">
        <v>1021</v>
      </c>
    </row>
    <row r="53" spans="1:10" ht="75">
      <c r="A53" s="249">
        <v>43586</v>
      </c>
      <c r="B53" s="250">
        <v>23</v>
      </c>
      <c r="C53" s="250">
        <v>723</v>
      </c>
      <c r="D53" s="250">
        <v>26</v>
      </c>
      <c r="E53" s="250">
        <v>12500</v>
      </c>
      <c r="F53" s="250">
        <v>1.4E-2</v>
      </c>
      <c r="G53" s="254">
        <v>1.4E-2</v>
      </c>
      <c r="H53" s="250">
        <v>13</v>
      </c>
      <c r="I53" s="252" t="s">
        <v>1000</v>
      </c>
      <c r="J53" s="253">
        <v>1046</v>
      </c>
    </row>
    <row r="54" spans="1:10" ht="120">
      <c r="A54" s="249">
        <v>43617</v>
      </c>
      <c r="B54" s="250">
        <v>14</v>
      </c>
      <c r="C54" s="250">
        <v>765</v>
      </c>
      <c r="D54" s="250">
        <v>45</v>
      </c>
      <c r="E54" s="250">
        <v>18500</v>
      </c>
      <c r="F54" s="250">
        <v>1.7000000000000001E-2</v>
      </c>
      <c r="G54" s="254">
        <v>1.7000000000000001E-2</v>
      </c>
      <c r="H54" s="250">
        <v>5</v>
      </c>
      <c r="I54" s="252" t="s">
        <v>1001</v>
      </c>
      <c r="J54" s="253">
        <v>1092</v>
      </c>
    </row>
    <row r="55" spans="1:10" ht="90">
      <c r="A55" s="249">
        <v>43647</v>
      </c>
      <c r="B55" s="250">
        <v>48</v>
      </c>
      <c r="C55" s="250">
        <v>1012</v>
      </c>
      <c r="D55" s="250">
        <v>50</v>
      </c>
      <c r="E55" s="250">
        <v>47300</v>
      </c>
      <c r="F55" s="250">
        <v>0.02</v>
      </c>
      <c r="G55" s="254">
        <v>0.02</v>
      </c>
      <c r="H55" s="250">
        <v>12</v>
      </c>
      <c r="I55" s="252" t="s">
        <v>1002</v>
      </c>
      <c r="J55" s="253">
        <v>1142</v>
      </c>
    </row>
    <row r="56" spans="1:10" ht="90">
      <c r="A56" s="249">
        <v>43696</v>
      </c>
      <c r="B56" s="250">
        <v>50</v>
      </c>
      <c r="C56" s="250">
        <v>759</v>
      </c>
      <c r="D56" s="250">
        <v>28</v>
      </c>
      <c r="E56" s="250">
        <v>21048</v>
      </c>
      <c r="F56" s="250"/>
      <c r="G56" s="254">
        <v>1.4E-2</v>
      </c>
      <c r="H56" s="250">
        <v>16</v>
      </c>
      <c r="I56" s="252" t="s">
        <v>1003</v>
      </c>
      <c r="J56" s="253">
        <v>1170</v>
      </c>
    </row>
    <row r="57" spans="1:10" ht="150">
      <c r="A57" s="249">
        <v>43727</v>
      </c>
      <c r="B57" s="250">
        <v>25</v>
      </c>
      <c r="C57" s="250">
        <v>502</v>
      </c>
      <c r="D57" s="250">
        <f>J57-J56</f>
        <v>25</v>
      </c>
      <c r="E57" s="250">
        <v>15051</v>
      </c>
      <c r="F57" s="250">
        <v>739</v>
      </c>
      <c r="G57" s="254">
        <v>1.4999999999999999E-2</v>
      </c>
      <c r="H57" s="250">
        <v>4</v>
      </c>
      <c r="I57" s="252" t="s">
        <v>1004</v>
      </c>
      <c r="J57" s="253">
        <v>1195</v>
      </c>
    </row>
    <row r="58" spans="1:10" ht="90">
      <c r="A58" s="249">
        <v>43757</v>
      </c>
      <c r="B58" s="250">
        <v>52</v>
      </c>
      <c r="C58" s="250">
        <v>1014</v>
      </c>
      <c r="D58" s="250">
        <f>J58-J57</f>
        <v>60</v>
      </c>
      <c r="E58" s="250">
        <v>42364</v>
      </c>
      <c r="F58" s="250">
        <v>112</v>
      </c>
      <c r="G58" s="254">
        <v>1.0999999999999999E-2</v>
      </c>
      <c r="H58" s="250">
        <v>33</v>
      </c>
      <c r="I58" s="252" t="s">
        <v>1005</v>
      </c>
      <c r="J58" s="253">
        <v>1255</v>
      </c>
    </row>
    <row r="59" spans="1:10" ht="90">
      <c r="A59" s="249">
        <v>43788</v>
      </c>
      <c r="B59" s="250">
        <v>62</v>
      </c>
      <c r="C59" s="250">
        <v>681</v>
      </c>
      <c r="D59" s="250">
        <f>J59-J58</f>
        <v>15</v>
      </c>
      <c r="E59" s="250">
        <v>31886</v>
      </c>
      <c r="F59" s="250">
        <v>1084</v>
      </c>
      <c r="G59" s="254">
        <v>1.0999999999999999E-2</v>
      </c>
      <c r="H59" s="250">
        <v>24</v>
      </c>
      <c r="I59" s="252" t="s">
        <v>1006</v>
      </c>
      <c r="J59" s="253">
        <v>1270</v>
      </c>
    </row>
    <row r="60" spans="1:10" ht="45">
      <c r="A60" s="249">
        <v>43818</v>
      </c>
      <c r="B60" s="250">
        <v>29</v>
      </c>
      <c r="C60" s="250">
        <v>558</v>
      </c>
      <c r="D60" s="250">
        <f>J60-J59</f>
        <v>43</v>
      </c>
      <c r="E60" s="250">
        <v>21326</v>
      </c>
      <c r="F60" s="250">
        <v>316</v>
      </c>
      <c r="G60" s="254">
        <v>8.0000000000000002E-3</v>
      </c>
      <c r="H60" s="250">
        <v>5</v>
      </c>
      <c r="I60" s="252" t="s">
        <v>1007</v>
      </c>
      <c r="J60" s="253">
        <v>1313</v>
      </c>
    </row>
    <row r="61" spans="1:10" ht="60">
      <c r="A61" s="249">
        <v>43850</v>
      </c>
      <c r="B61" s="250">
        <v>16</v>
      </c>
      <c r="C61" s="250">
        <v>432</v>
      </c>
      <c r="D61" s="250">
        <v>9</v>
      </c>
      <c r="E61" s="250">
        <v>11452</v>
      </c>
      <c r="F61" s="250">
        <v>321</v>
      </c>
      <c r="G61" s="254">
        <v>8.9999999999999993E-3</v>
      </c>
      <c r="H61" s="250">
        <v>11</v>
      </c>
      <c r="I61" s="252" t="s">
        <v>1008</v>
      </c>
      <c r="J61" s="253">
        <f>J59+D61</f>
        <v>1279</v>
      </c>
    </row>
    <row r="62" spans="1:10" ht="135">
      <c r="A62" s="249">
        <v>43881</v>
      </c>
      <c r="B62" s="250">
        <v>13</v>
      </c>
      <c r="C62" s="250">
        <v>484</v>
      </c>
      <c r="D62" s="250">
        <v>19</v>
      </c>
      <c r="E62" s="250">
        <v>5924</v>
      </c>
      <c r="F62" s="250">
        <v>274</v>
      </c>
      <c r="G62" s="254">
        <v>1.6E-2</v>
      </c>
      <c r="H62" s="250">
        <v>7</v>
      </c>
      <c r="I62" s="252" t="s">
        <v>1009</v>
      </c>
      <c r="J62" s="253">
        <f t="shared" ref="J62:J69" si="0">J61+D62</f>
        <v>1298</v>
      </c>
    </row>
    <row r="63" spans="1:10" ht="120">
      <c r="A63" s="249">
        <v>43910</v>
      </c>
      <c r="B63" s="250">
        <v>44</v>
      </c>
      <c r="C63" s="250">
        <v>806</v>
      </c>
      <c r="D63" s="250">
        <v>29</v>
      </c>
      <c r="E63" s="250">
        <v>32365</v>
      </c>
      <c r="F63" s="250">
        <v>1353</v>
      </c>
      <c r="G63" s="254">
        <v>1.4E-2</v>
      </c>
      <c r="H63" s="250">
        <v>28</v>
      </c>
      <c r="I63" s="252" t="str">
        <f>HYPERLINK("https://twitter.com/FelippaAmanta/status/1234401764092207107","“Isu lingkungan hidup ini patut dipantau lebih lanjut jika #RUUCiptaKerja disahkan @DPR_RI. Keberlanjutan lingkungan di sektor agrikultur merupakan yang esensial,” ungkap Peneliti CIPS, @FelippaAmanta di @hariankompas. 
Simak selengkpnya di bawah. 
#CIP"&amp;"SOpinion #OmnibusLaw ")</f>
        <v xml:space="preserve">“Isu lingkungan hidup ini patut dipantau lebih lanjut jika #RUUCiptaKerja disahkan @DPR_RI. Keberlanjutan lingkungan di sektor agrikultur merupakan yang esensial,” ungkap Peneliti CIPS, @FelippaAmanta di @hariankompas. 
Simak selengkpnya di bawah. 
#CIPSOpinion #OmnibusLaw </v>
      </c>
      <c r="J63" s="253">
        <f t="shared" si="0"/>
        <v>1327</v>
      </c>
    </row>
    <row r="64" spans="1:10" ht="135">
      <c r="A64" s="249">
        <v>43941</v>
      </c>
      <c r="B64" s="250">
        <v>95</v>
      </c>
      <c r="C64" s="250">
        <v>1351</v>
      </c>
      <c r="D64" s="250">
        <v>54</v>
      </c>
      <c r="E64" s="250">
        <v>49976</v>
      </c>
      <c r="F64" s="250">
        <v>2273</v>
      </c>
      <c r="G64" s="254">
        <v>2.1000000000000001E-2</v>
      </c>
      <c r="H64" s="250">
        <v>53</v>
      </c>
      <c r="I64" s="252" t="s">
        <v>1010</v>
      </c>
      <c r="J64" s="253">
        <f t="shared" si="0"/>
        <v>1381</v>
      </c>
    </row>
    <row r="65" spans="1:10" ht="120">
      <c r="A65" s="249">
        <v>43971</v>
      </c>
      <c r="B65" s="250">
        <v>60</v>
      </c>
      <c r="C65" s="250">
        <v>1118</v>
      </c>
      <c r="D65" s="250">
        <v>53</v>
      </c>
      <c r="E65" s="250">
        <v>38431</v>
      </c>
      <c r="F65" s="250">
        <v>2593</v>
      </c>
      <c r="G65" s="254">
        <v>2.7E-2</v>
      </c>
      <c r="H65" s="250">
        <v>50</v>
      </c>
      <c r="I65" s="252" t="s">
        <v>1011</v>
      </c>
      <c r="J65" s="253">
        <f t="shared" si="0"/>
        <v>1434</v>
      </c>
    </row>
    <row r="66" spans="1:10" ht="120">
      <c r="A66" s="249">
        <v>44002</v>
      </c>
      <c r="B66" s="250">
        <v>46</v>
      </c>
      <c r="C66" s="250">
        <v>1331</v>
      </c>
      <c r="D66" s="250">
        <v>74</v>
      </c>
      <c r="E66" s="250">
        <v>20648</v>
      </c>
      <c r="F66" s="250">
        <v>1933</v>
      </c>
      <c r="G66" s="254">
        <v>2.9000000000000001E-2</v>
      </c>
      <c r="H66" s="250">
        <v>36</v>
      </c>
      <c r="I66" s="252" t="s">
        <v>1265</v>
      </c>
      <c r="J66" s="253">
        <f t="shared" si="0"/>
        <v>1508</v>
      </c>
    </row>
    <row r="67" spans="1:10" ht="75">
      <c r="A67" s="249">
        <v>44032</v>
      </c>
      <c r="B67" s="250">
        <v>139</v>
      </c>
      <c r="C67" s="250">
        <v>2527</v>
      </c>
      <c r="D67" s="250">
        <v>79</v>
      </c>
      <c r="E67" s="250">
        <v>78886</v>
      </c>
      <c r="F67" s="250">
        <v>3385</v>
      </c>
      <c r="G67" s="254">
        <v>2.3E-2</v>
      </c>
      <c r="H67" s="250">
        <v>97</v>
      </c>
      <c r="I67" s="252" t="s">
        <v>1012</v>
      </c>
      <c r="J67" s="253">
        <f t="shared" si="0"/>
        <v>1587</v>
      </c>
    </row>
    <row r="68" spans="1:10">
      <c r="A68" s="249">
        <v>44063</v>
      </c>
      <c r="B68" s="250">
        <v>30</v>
      </c>
      <c r="C68" s="250">
        <v>745</v>
      </c>
      <c r="D68" s="250">
        <v>40</v>
      </c>
      <c r="E68" s="250">
        <v>45081</v>
      </c>
      <c r="F68" s="250">
        <v>1534</v>
      </c>
      <c r="G68" s="254">
        <v>1.2E-2</v>
      </c>
      <c r="H68" s="250">
        <v>23</v>
      </c>
      <c r="I68" s="252"/>
      <c r="J68" s="253">
        <f t="shared" si="0"/>
        <v>1627</v>
      </c>
    </row>
    <row r="69" spans="1:10" ht="120">
      <c r="A69" s="249">
        <v>44094</v>
      </c>
      <c r="B69" s="250">
        <v>58</v>
      </c>
      <c r="C69" s="250">
        <v>995</v>
      </c>
      <c r="D69" s="250">
        <v>16</v>
      </c>
      <c r="E69" s="250">
        <v>30609</v>
      </c>
      <c r="F69" s="250">
        <v>1314</v>
      </c>
      <c r="G69" s="254">
        <v>0.02</v>
      </c>
      <c r="H69" s="250">
        <v>38</v>
      </c>
      <c r="I69" s="252" t="s">
        <v>1013</v>
      </c>
      <c r="J69" s="253">
        <f t="shared" si="0"/>
        <v>1643</v>
      </c>
    </row>
    <row r="70" spans="1:10">
      <c r="A70" s="249">
        <v>44124</v>
      </c>
      <c r="B70" s="250">
        <v>73</v>
      </c>
      <c r="C70" s="250">
        <v>6714</v>
      </c>
      <c r="D70" s="250">
        <v>312</v>
      </c>
      <c r="E70" s="250">
        <v>70271</v>
      </c>
      <c r="F70" s="250">
        <v>4004</v>
      </c>
      <c r="G70" s="254">
        <v>2.1000000000000001E-2</v>
      </c>
      <c r="H70" s="250">
        <v>50</v>
      </c>
      <c r="I70" s="252"/>
      <c r="J70" s="253">
        <v>2038</v>
      </c>
    </row>
    <row r="71" spans="1:10" ht="120">
      <c r="A71" s="249">
        <v>44155</v>
      </c>
      <c r="B71" s="250">
        <v>67</v>
      </c>
      <c r="C71" s="250">
        <v>3621</v>
      </c>
      <c r="D71" s="250">
        <f>J71-J70</f>
        <v>89</v>
      </c>
      <c r="E71" s="250">
        <v>41425</v>
      </c>
      <c r="F71" s="250">
        <v>1171</v>
      </c>
      <c r="G71" s="254">
        <v>1.7999999999999999E-2</v>
      </c>
      <c r="H71" s="250">
        <v>109</v>
      </c>
      <c r="I71" s="252" t="s">
        <v>1014</v>
      </c>
      <c r="J71" s="253">
        <v>2127</v>
      </c>
    </row>
    <row r="72" spans="1:10">
      <c r="A72" s="249">
        <v>44185</v>
      </c>
      <c r="B72" s="250">
        <v>49</v>
      </c>
      <c r="C72" s="250">
        <v>1608</v>
      </c>
      <c r="D72" s="250">
        <v>33</v>
      </c>
      <c r="E72" s="250">
        <v>24499</v>
      </c>
      <c r="F72" s="250">
        <v>796</v>
      </c>
      <c r="G72" s="254">
        <v>1.2E-2</v>
      </c>
      <c r="H72" s="250">
        <v>11</v>
      </c>
      <c r="I72" s="252" t="s">
        <v>1015</v>
      </c>
      <c r="J72" s="253">
        <f>J71+D72</f>
        <v>2160</v>
      </c>
    </row>
    <row r="73" spans="1:10">
      <c r="A73" s="249">
        <v>44217</v>
      </c>
      <c r="B73" s="250">
        <v>107</v>
      </c>
      <c r="C73" s="250">
        <v>4547</v>
      </c>
      <c r="D73" s="250">
        <v>95</v>
      </c>
      <c r="E73" s="250">
        <v>47256</v>
      </c>
      <c r="F73" s="250">
        <v>2312</v>
      </c>
      <c r="G73" s="254">
        <v>1.9E-2</v>
      </c>
      <c r="H73" s="250">
        <v>34</v>
      </c>
      <c r="I73" s="252" t="s">
        <v>1016</v>
      </c>
      <c r="J73" s="253">
        <f>J71+D73</f>
        <v>2222</v>
      </c>
    </row>
    <row r="74" spans="1:10">
      <c r="A74" s="249">
        <v>44248</v>
      </c>
      <c r="B74" s="250">
        <v>64</v>
      </c>
      <c r="C74" s="250">
        <v>3267</v>
      </c>
      <c r="D74" s="250">
        <v>68</v>
      </c>
      <c r="E74" s="250">
        <v>55422</v>
      </c>
      <c r="F74" s="250">
        <v>2521</v>
      </c>
      <c r="G74" s="254">
        <v>1.6E-2</v>
      </c>
      <c r="H74" s="250">
        <v>16</v>
      </c>
      <c r="I74" s="252" t="s">
        <v>1017</v>
      </c>
      <c r="J74" s="253">
        <f>J73+D74</f>
        <v>2290</v>
      </c>
    </row>
    <row r="75" spans="1:10">
      <c r="A75" s="249">
        <v>44276</v>
      </c>
      <c r="B75" s="250">
        <v>89</v>
      </c>
      <c r="C75" s="250">
        <v>4456</v>
      </c>
      <c r="D75" s="250">
        <v>35</v>
      </c>
      <c r="E75" s="250">
        <v>55968</v>
      </c>
      <c r="F75" s="250">
        <v>1621</v>
      </c>
      <c r="G75" s="254">
        <v>1.2999999999999999E-2</v>
      </c>
      <c r="H75" s="250">
        <v>27</v>
      </c>
      <c r="I75" s="252" t="s">
        <v>1018</v>
      </c>
      <c r="J75" s="253">
        <f>J74+D75</f>
        <v>2325</v>
      </c>
    </row>
    <row r="76" spans="1:10">
      <c r="A76" s="249">
        <v>44307</v>
      </c>
      <c r="B76" s="250">
        <v>109</v>
      </c>
      <c r="C76" s="250">
        <v>4971</v>
      </c>
      <c r="D76" s="250">
        <v>57</v>
      </c>
      <c r="E76" s="250">
        <v>85140</v>
      </c>
      <c r="F76" s="250">
        <v>3067</v>
      </c>
      <c r="G76" s="254">
        <v>1.4999999999999999E-2</v>
      </c>
      <c r="H76" s="250">
        <v>30</v>
      </c>
      <c r="I76" s="252" t="s">
        <v>1019</v>
      </c>
      <c r="J76" s="253">
        <f>J75+D76</f>
        <v>2382</v>
      </c>
    </row>
    <row r="77" spans="1:10">
      <c r="A77" s="249">
        <v>44337</v>
      </c>
      <c r="B77" s="250">
        <v>39</v>
      </c>
      <c r="C77" s="250">
        <v>3138</v>
      </c>
      <c r="D77" s="250">
        <v>22</v>
      </c>
      <c r="E77" s="250">
        <v>27844</v>
      </c>
      <c r="F77" s="250">
        <v>681</v>
      </c>
      <c r="G77" s="254">
        <v>1.2999999999999999E-2</v>
      </c>
      <c r="H77" s="250">
        <v>42</v>
      </c>
      <c r="I77" s="252" t="s">
        <v>1020</v>
      </c>
      <c r="J77" s="253">
        <f>J76+D77</f>
        <v>2404</v>
      </c>
    </row>
    <row r="78" spans="1:10">
      <c r="A78" s="249">
        <v>44368</v>
      </c>
      <c r="B78" s="250">
        <v>118</v>
      </c>
      <c r="C78" s="250">
        <v>10700</v>
      </c>
      <c r="D78" s="250">
        <v>38</v>
      </c>
      <c r="E78" s="250">
        <v>85012</v>
      </c>
      <c r="F78" s="250">
        <v>1224</v>
      </c>
      <c r="G78" s="254">
        <v>1.5599999999999999E-2</v>
      </c>
      <c r="H78" s="250">
        <v>36</v>
      </c>
      <c r="I78" s="252" t="s">
        <v>1021</v>
      </c>
      <c r="J78" s="253">
        <v>2488</v>
      </c>
    </row>
    <row r="79" spans="1:10">
      <c r="A79" s="249">
        <v>44378</v>
      </c>
      <c r="B79" s="250">
        <v>121</v>
      </c>
      <c r="C79" s="250">
        <v>16700</v>
      </c>
      <c r="D79" s="250">
        <v>41</v>
      </c>
      <c r="E79" s="250">
        <v>106970</v>
      </c>
      <c r="F79" s="250">
        <v>2077</v>
      </c>
      <c r="G79" s="254" t="s">
        <v>1291</v>
      </c>
      <c r="H79" s="250">
        <v>46</v>
      </c>
      <c r="I79" s="291" t="s">
        <v>1295</v>
      </c>
      <c r="J79" s="250">
        <v>2536</v>
      </c>
    </row>
    <row r="80" spans="1:10">
      <c r="A80" s="249">
        <v>44409</v>
      </c>
      <c r="B80" s="250">
        <v>91</v>
      </c>
      <c r="C80" s="250">
        <v>8812</v>
      </c>
      <c r="D80" s="250">
        <v>20</v>
      </c>
      <c r="E80" s="250">
        <v>207000</v>
      </c>
      <c r="F80" s="250">
        <v>1361</v>
      </c>
      <c r="G80" s="254" t="s">
        <v>1292</v>
      </c>
      <c r="H80" s="250">
        <v>31</v>
      </c>
      <c r="I80" s="291" t="s">
        <v>1296</v>
      </c>
      <c r="J80" s="250">
        <v>2556</v>
      </c>
    </row>
    <row r="81" spans="1:10">
      <c r="A81" s="249">
        <v>44440</v>
      </c>
      <c r="B81" s="250">
        <v>139</v>
      </c>
      <c r="C81" s="250">
        <v>3822</v>
      </c>
      <c r="D81" s="250">
        <v>13</v>
      </c>
      <c r="E81" s="250">
        <v>51724</v>
      </c>
      <c r="F81" s="250">
        <v>1285</v>
      </c>
      <c r="G81" s="254" t="s">
        <v>1293</v>
      </c>
      <c r="H81" s="250">
        <v>24</v>
      </c>
      <c r="I81" s="291" t="s">
        <v>1297</v>
      </c>
      <c r="J81" s="250">
        <v>2571</v>
      </c>
    </row>
    <row r="82" spans="1:10">
      <c r="A82" s="249">
        <v>44470</v>
      </c>
      <c r="B82" s="250">
        <v>123</v>
      </c>
      <c r="C82" s="250">
        <v>2591</v>
      </c>
      <c r="D82" s="250">
        <v>43</v>
      </c>
      <c r="E82" s="250">
        <v>32236</v>
      </c>
      <c r="F82" s="250">
        <v>1125</v>
      </c>
      <c r="G82" s="254" t="s">
        <v>1294</v>
      </c>
      <c r="H82" s="250">
        <v>23</v>
      </c>
      <c r="I82" s="291" t="s">
        <v>1298</v>
      </c>
      <c r="J82" s="250">
        <v>2614</v>
      </c>
    </row>
    <row r="83" spans="1:10">
      <c r="A83" s="249">
        <v>44501</v>
      </c>
      <c r="B83" s="250">
        <v>123</v>
      </c>
      <c r="C83" s="250">
        <v>2905</v>
      </c>
      <c r="D83" s="250">
        <v>6</v>
      </c>
      <c r="E83" s="250">
        <v>39306</v>
      </c>
      <c r="F83" s="250">
        <v>1459</v>
      </c>
      <c r="G83" s="254" t="s">
        <v>1379</v>
      </c>
      <c r="H83" s="250">
        <v>25</v>
      </c>
      <c r="I83" s="291" t="s">
        <v>1380</v>
      </c>
      <c r="J83" s="250">
        <f>J82+D83</f>
        <v>2620</v>
      </c>
    </row>
    <row r="84" spans="1:10">
      <c r="A84" s="249">
        <v>44531</v>
      </c>
      <c r="B84" s="250">
        <v>105</v>
      </c>
      <c r="C84" s="250">
        <v>7839</v>
      </c>
      <c r="D84" s="250">
        <v>177</v>
      </c>
      <c r="E84" s="250">
        <v>147164</v>
      </c>
      <c r="F84" s="250">
        <v>4953</v>
      </c>
      <c r="G84" s="254">
        <v>2.5000000000000001E-2</v>
      </c>
      <c r="H84" s="250">
        <v>25</v>
      </c>
      <c r="I84" s="291" t="s">
        <v>1785</v>
      </c>
      <c r="J84" s="250">
        <f>J83+D84</f>
        <v>2797</v>
      </c>
    </row>
    <row r="85" spans="1:10">
      <c r="A85" s="249">
        <v>44562</v>
      </c>
      <c r="B85" s="250">
        <v>111</v>
      </c>
      <c r="C85" s="250">
        <v>5955</v>
      </c>
      <c r="D85" s="250">
        <v>16</v>
      </c>
      <c r="E85" s="250">
        <v>32003</v>
      </c>
      <c r="F85" s="250">
        <v>1093</v>
      </c>
      <c r="G85" s="254">
        <v>2.1999999999999999E-2</v>
      </c>
      <c r="H85" s="250">
        <v>16</v>
      </c>
      <c r="I85" s="291" t="s">
        <v>1908</v>
      </c>
      <c r="J85" s="250">
        <f>J84+D85</f>
        <v>2813</v>
      </c>
    </row>
    <row r="86" spans="1:10">
      <c r="A86" s="249">
        <v>44593</v>
      </c>
      <c r="B86" s="250">
        <v>102</v>
      </c>
      <c r="C86" s="250">
        <v>6492</v>
      </c>
      <c r="D86" s="250">
        <v>30</v>
      </c>
      <c r="E86" s="250">
        <v>34900</v>
      </c>
      <c r="F86" s="250">
        <v>1661</v>
      </c>
      <c r="G86" s="254">
        <v>2.5999999999999999E-2</v>
      </c>
      <c r="H86" s="250">
        <v>26</v>
      </c>
      <c r="I86" s="291" t="s">
        <v>2004</v>
      </c>
      <c r="J86" s="250">
        <v>2843</v>
      </c>
    </row>
    <row r="87" spans="1:10">
      <c r="A87" s="249">
        <v>44621</v>
      </c>
      <c r="B87" s="250">
        <v>166</v>
      </c>
      <c r="C87" s="250">
        <v>7735</v>
      </c>
      <c r="D87" s="250">
        <v>6</v>
      </c>
      <c r="E87" s="250">
        <v>35861</v>
      </c>
      <c r="F87" s="250">
        <v>1437</v>
      </c>
      <c r="G87" s="254">
        <v>2.5000000000000001E-2</v>
      </c>
      <c r="H87" s="250">
        <v>41</v>
      </c>
      <c r="I87" s="291" t="s">
        <v>2191</v>
      </c>
      <c r="J87" s="250">
        <f>J86+D87</f>
        <v>2849</v>
      </c>
    </row>
    <row r="88" spans="1:10">
      <c r="A88" s="249">
        <v>44652</v>
      </c>
      <c r="B88" s="250">
        <v>124</v>
      </c>
      <c r="C88" s="250">
        <v>10800</v>
      </c>
      <c r="D88" s="250">
        <v>54</v>
      </c>
      <c r="E88" s="250">
        <v>55490</v>
      </c>
      <c r="F88" s="250">
        <v>1752</v>
      </c>
      <c r="G88" s="254">
        <v>2.8000000000000001E-2</v>
      </c>
      <c r="H88" s="250">
        <v>29</v>
      </c>
      <c r="I88" s="251"/>
      <c r="J88" s="250">
        <f>J87+D88</f>
        <v>2903</v>
      </c>
    </row>
    <row r="89" spans="1:10">
      <c r="A89" s="249">
        <v>44682</v>
      </c>
      <c r="B89" s="250">
        <v>78</v>
      </c>
      <c r="C89" s="250">
        <v>4866</v>
      </c>
      <c r="D89" s="250">
        <v>13</v>
      </c>
      <c r="E89" s="250">
        <v>20738</v>
      </c>
      <c r="F89" s="250">
        <v>723</v>
      </c>
      <c r="G89" s="254">
        <v>2.1000000000000001E-2</v>
      </c>
      <c r="H89" s="250">
        <v>12</v>
      </c>
      <c r="I89" s="291" t="s">
        <v>2552</v>
      </c>
      <c r="J89" s="250">
        <f>J88+D89</f>
        <v>2916</v>
      </c>
    </row>
    <row r="90" spans="1:10">
      <c r="A90" s="249">
        <v>44713</v>
      </c>
      <c r="B90" s="250">
        <v>147</v>
      </c>
      <c r="C90" s="250">
        <v>8236</v>
      </c>
      <c r="D90" s="250">
        <v>16</v>
      </c>
      <c r="E90" s="250">
        <v>32549</v>
      </c>
      <c r="F90" s="250">
        <v>1327</v>
      </c>
      <c r="G90" s="254">
        <v>2.8000000000000001E-2</v>
      </c>
      <c r="H90" s="250">
        <v>23</v>
      </c>
      <c r="I90" s="291" t="s">
        <v>2664</v>
      </c>
      <c r="J90" s="250">
        <f>J89+D90</f>
        <v>2932</v>
      </c>
    </row>
    <row r="91" spans="1:10">
      <c r="A91" s="249">
        <v>44743</v>
      </c>
      <c r="B91" s="250">
        <v>300</v>
      </c>
      <c r="C91" s="250">
        <v>11000</v>
      </c>
      <c r="D91" s="250">
        <v>37</v>
      </c>
      <c r="E91" s="250">
        <v>63047</v>
      </c>
      <c r="F91" s="250">
        <v>2945</v>
      </c>
      <c r="G91" s="254">
        <v>3.2000000000000001E-2</v>
      </c>
      <c r="H91" s="250">
        <v>27</v>
      </c>
      <c r="I91" s="291" t="s">
        <v>2736</v>
      </c>
      <c r="J91" s="250">
        <f>J90+D91</f>
        <v>2969</v>
      </c>
    </row>
    <row r="92" spans="1:10">
      <c r="A92" s="249">
        <v>44774</v>
      </c>
      <c r="B92" s="250">
        <v>222</v>
      </c>
      <c r="C92" s="250">
        <v>10600</v>
      </c>
      <c r="D92" s="250">
        <v>10</v>
      </c>
      <c r="E92" s="250">
        <v>58549</v>
      </c>
      <c r="F92" s="250">
        <v>2040</v>
      </c>
      <c r="G92" s="254">
        <v>2.8000000000000001E-2</v>
      </c>
      <c r="H92" s="250">
        <v>15</v>
      </c>
      <c r="I92" s="291" t="s">
        <v>2838</v>
      </c>
      <c r="J92" s="250">
        <v>2977</v>
      </c>
    </row>
    <row r="93" spans="1:10">
      <c r="A93" s="249">
        <v>44805</v>
      </c>
      <c r="B93" s="250">
        <v>186</v>
      </c>
      <c r="C93" s="250">
        <v>22600</v>
      </c>
      <c r="D93" s="250">
        <v>58</v>
      </c>
      <c r="E93" s="250">
        <v>43950</v>
      </c>
      <c r="F93" s="250">
        <v>2659</v>
      </c>
      <c r="G93" s="254">
        <v>5.1999999999999998E-2</v>
      </c>
      <c r="H93" s="250">
        <v>154</v>
      </c>
      <c r="I93" s="291" t="s">
        <v>2930</v>
      </c>
      <c r="J93" s="250">
        <f>J92+D93</f>
        <v>3035</v>
      </c>
    </row>
    <row r="94" spans="1:10">
      <c r="A94" s="249">
        <v>44835</v>
      </c>
      <c r="B94" s="250">
        <v>98</v>
      </c>
      <c r="C94" s="250">
        <v>4624</v>
      </c>
      <c r="D94" s="250">
        <v>11</v>
      </c>
      <c r="E94" s="250">
        <v>24800</v>
      </c>
      <c r="F94" s="250">
        <v>569</v>
      </c>
      <c r="G94" s="254">
        <v>2.7E-2</v>
      </c>
      <c r="H94" s="250">
        <v>30</v>
      </c>
      <c r="I94" s="291" t="s">
        <v>3091</v>
      </c>
      <c r="J94" s="250">
        <f>J93+D94</f>
        <v>3046</v>
      </c>
    </row>
    <row r="95" spans="1:10">
      <c r="A95" s="249">
        <v>44866</v>
      </c>
      <c r="B95" s="250">
        <v>99</v>
      </c>
      <c r="C95" s="250">
        <v>3744</v>
      </c>
      <c r="D95" s="250">
        <v>23</v>
      </c>
      <c r="E95" s="250">
        <v>19488</v>
      </c>
      <c r="F95" s="250">
        <v>796</v>
      </c>
      <c r="G95" s="254">
        <v>3.6999999999999998E-2</v>
      </c>
      <c r="H95" s="250">
        <v>41</v>
      </c>
      <c r="I95" s="364" t="s">
        <v>3201</v>
      </c>
      <c r="J95" s="250">
        <f>J94+D95</f>
        <v>3069</v>
      </c>
    </row>
    <row r="96" spans="1:10">
      <c r="A96" s="249">
        <v>44896</v>
      </c>
      <c r="B96" s="250">
        <v>54</v>
      </c>
      <c r="C96" s="250">
        <v>2549</v>
      </c>
      <c r="D96" s="250">
        <v>0</v>
      </c>
      <c r="E96" s="250">
        <v>18652</v>
      </c>
      <c r="F96" s="250">
        <v>628</v>
      </c>
      <c r="G96" s="254">
        <v>3.44E-2</v>
      </c>
      <c r="H96" s="250">
        <v>4</v>
      </c>
      <c r="I96" s="364" t="s">
        <v>3324</v>
      </c>
      <c r="J96" s="250">
        <v>3056</v>
      </c>
    </row>
    <row r="97" spans="1:10">
      <c r="A97" s="249">
        <v>44927</v>
      </c>
      <c r="B97" s="250">
        <v>28</v>
      </c>
      <c r="C97" s="250">
        <v>2775</v>
      </c>
      <c r="D97" s="250">
        <v>519</v>
      </c>
      <c r="E97" s="250">
        <v>294557</v>
      </c>
      <c r="F97" s="250">
        <v>16840</v>
      </c>
      <c r="G97" s="254">
        <v>3.6999999999999998E-2</v>
      </c>
      <c r="H97" s="250">
        <v>3</v>
      </c>
      <c r="I97" s="364" t="s">
        <v>3374</v>
      </c>
      <c r="J97" s="250">
        <f>J96+D97</f>
        <v>3575</v>
      </c>
    </row>
    <row r="98" spans="1:10">
      <c r="A98" s="249">
        <v>44958</v>
      </c>
      <c r="B98" s="250">
        <v>129</v>
      </c>
      <c r="C98" s="250">
        <v>6579</v>
      </c>
      <c r="D98" s="250">
        <v>48</v>
      </c>
      <c r="E98" s="250">
        <v>45837</v>
      </c>
      <c r="F98" s="250">
        <v>1598</v>
      </c>
      <c r="G98" s="254">
        <v>3.9E-2</v>
      </c>
      <c r="H98" s="250">
        <v>33</v>
      </c>
      <c r="I98" s="364" t="s">
        <v>3517</v>
      </c>
      <c r="J98" s="250">
        <f>J97+D98</f>
        <v>3623</v>
      </c>
    </row>
    <row r="99" spans="1:10">
      <c r="A99" s="249">
        <v>44986</v>
      </c>
      <c r="B99" s="250">
        <v>61</v>
      </c>
      <c r="C99" s="250">
        <v>2859</v>
      </c>
      <c r="D99" s="250">
        <v>0</v>
      </c>
      <c r="E99" s="250">
        <v>17223</v>
      </c>
      <c r="F99" s="250">
        <v>592</v>
      </c>
      <c r="G99" s="254">
        <v>3.5000000000000003E-2</v>
      </c>
      <c r="H99" s="250">
        <v>19</v>
      </c>
      <c r="I99" s="364" t="s">
        <v>3617</v>
      </c>
      <c r="J99" s="250">
        <v>3609</v>
      </c>
    </row>
    <row r="100" spans="1:10">
      <c r="A100" s="249">
        <v>45017</v>
      </c>
      <c r="B100" s="250">
        <v>53</v>
      </c>
      <c r="C100" s="250">
        <v>2737</v>
      </c>
      <c r="D100" s="250">
        <v>31</v>
      </c>
      <c r="E100" s="250">
        <v>24413</v>
      </c>
      <c r="F100" s="250">
        <v>675</v>
      </c>
      <c r="G100" s="254">
        <v>3.4000000000000002E-2</v>
      </c>
      <c r="H100" s="250">
        <v>13</v>
      </c>
      <c r="I100" s="364" t="s">
        <v>3622</v>
      </c>
      <c r="J100" s="250">
        <f>J99+31</f>
        <v>3640</v>
      </c>
    </row>
    <row r="101" spans="1:10">
      <c r="A101" s="249">
        <v>45047</v>
      </c>
      <c r="B101" s="250">
        <v>87</v>
      </c>
      <c r="C101" s="250">
        <v>1502</v>
      </c>
      <c r="D101" s="250">
        <v>23</v>
      </c>
      <c r="E101" s="250">
        <v>22540</v>
      </c>
      <c r="F101" s="250">
        <v>828</v>
      </c>
      <c r="G101" s="254">
        <v>3.7999999999999999E-2</v>
      </c>
      <c r="H101" s="250">
        <v>10</v>
      </c>
      <c r="I101" s="364" t="s">
        <v>3697</v>
      </c>
      <c r="J101" s="250">
        <f>J100+23</f>
        <v>3663</v>
      </c>
    </row>
    <row r="102" spans="1:10">
      <c r="A102" s="249">
        <v>45078</v>
      </c>
      <c r="B102" s="250">
        <v>188</v>
      </c>
      <c r="C102" s="250">
        <v>3017</v>
      </c>
      <c r="D102" s="250">
        <v>8</v>
      </c>
      <c r="E102" s="250">
        <v>29837</v>
      </c>
      <c r="F102" s="250">
        <v>1005</v>
      </c>
      <c r="G102" s="254">
        <v>3.5900000000000001E-2</v>
      </c>
      <c r="H102" s="250">
        <v>13</v>
      </c>
      <c r="I102" s="251" t="s">
        <v>3775</v>
      </c>
      <c r="J102" s="250">
        <v>3671</v>
      </c>
    </row>
    <row r="103" spans="1:10">
      <c r="A103" s="249">
        <v>45108</v>
      </c>
      <c r="B103" s="250">
        <v>177</v>
      </c>
      <c r="C103" s="250">
        <v>4639</v>
      </c>
      <c r="D103" s="250">
        <v>7</v>
      </c>
      <c r="E103" s="250">
        <v>27281</v>
      </c>
      <c r="F103" s="250">
        <v>1009</v>
      </c>
      <c r="G103" s="254">
        <v>4.4299999999999999E-2</v>
      </c>
      <c r="H103" s="250">
        <v>25</v>
      </c>
      <c r="I103" s="364" t="s">
        <v>3919</v>
      </c>
      <c r="J103" s="250">
        <f>J102+7</f>
        <v>3678</v>
      </c>
    </row>
    <row r="104" spans="1:10">
      <c r="A104" s="249">
        <v>45139</v>
      </c>
      <c r="B104" s="250">
        <v>137</v>
      </c>
      <c r="C104" s="250"/>
      <c r="D104" s="250"/>
      <c r="E104" s="250">
        <v>22401</v>
      </c>
      <c r="F104" s="250">
        <v>953</v>
      </c>
      <c r="G104" s="254">
        <v>5.4199999999999998E-2</v>
      </c>
      <c r="H104" s="250"/>
      <c r="I104" s="364" t="s">
        <v>4073</v>
      </c>
      <c r="J104" s="250">
        <v>3670</v>
      </c>
    </row>
  </sheetData>
  <sortState xmlns:xlrd2="http://schemas.microsoft.com/office/spreadsheetml/2017/richdata2" ref="A4:J78">
    <sortCondition ref="A4:A78"/>
  </sortState>
  <hyperlinks>
    <hyperlink ref="I49" r:id="rId1" xr:uid="{B01EB243-288D-474E-9C52-310239AB0739}"/>
    <hyperlink ref="I54" r:id="rId2" xr:uid="{88B5E86C-3BB3-4000-9E1D-31F1D5C837BF}"/>
    <hyperlink ref="I66" r:id="rId3" xr:uid="{263511AC-CAAF-4C4A-A5EA-0E9195DC3924}"/>
    <hyperlink ref="I67" r:id="rId4" xr:uid="{BF98F44D-BA9F-41D1-A16E-39BDEF28D420}"/>
    <hyperlink ref="I69" r:id="rId5" xr:uid="{B85CD2D8-F735-4AC0-B7F9-3A91B803D55D}"/>
    <hyperlink ref="I71" r:id="rId6" xr:uid="{307D16AE-E5ED-4FFE-8D37-9DCC97447C22}"/>
    <hyperlink ref="I72" r:id="rId7" xr:uid="{B1242715-09D4-4B75-A31E-2584F33590EC}"/>
    <hyperlink ref="I73" r:id="rId8" xr:uid="{E806FC69-00D3-49AA-ACDB-00E1BF6524DB}"/>
    <hyperlink ref="I74" r:id="rId9" xr:uid="{4A28504C-6DB1-4616-B42F-4F08848A2AF4}"/>
    <hyperlink ref="I76" r:id="rId10" xr:uid="{40133C4B-B070-4E4F-A34E-594AAFA404D0}"/>
    <hyperlink ref="I77" r:id="rId11" xr:uid="{DFD934DF-F288-4551-A4A2-9B0257A57F9E}"/>
    <hyperlink ref="I46" r:id="rId12" xr:uid="{5F870A66-2BFE-4D72-A455-47D3A9B342E2}"/>
    <hyperlink ref="I40" r:id="rId13" xr:uid="{57973ECC-B867-47B3-9EFB-A1EB4FB39F68}"/>
    <hyperlink ref="I79" r:id="rId14" xr:uid="{2C910C37-8898-4ABA-9F26-E3D167A30171}"/>
    <hyperlink ref="I80" r:id="rId15" xr:uid="{C6A4717B-D4B0-4D77-B4D1-E82AAAA82E29}"/>
    <hyperlink ref="I81" r:id="rId16" xr:uid="{198AB431-2F43-4420-A90B-89C38C0B52F6}"/>
    <hyperlink ref="I82" r:id="rId17" xr:uid="{896A757C-EF60-4C93-8404-D603A01CC32E}"/>
    <hyperlink ref="I83" r:id="rId18" xr:uid="{A8281E31-1C09-F94C-B313-6871962E74F5}"/>
    <hyperlink ref="I84" r:id="rId19" xr:uid="{03E296C9-EA52-4D94-9120-867750C8DC35}"/>
    <hyperlink ref="I85" r:id="rId20" xr:uid="{D4E1F337-0459-457B-BE3F-BD3EB46D0ECA}"/>
    <hyperlink ref="I86" r:id="rId21" xr:uid="{D7BD60A6-9224-4AE5-926B-DEE8FFA17539}"/>
    <hyperlink ref="I87" r:id="rId22" xr:uid="{90709579-0E37-4AA8-8AA1-327946937FC0}"/>
    <hyperlink ref="I89" r:id="rId23" xr:uid="{7428519F-F394-4EEE-9017-B64D4258F986}"/>
    <hyperlink ref="I90" r:id="rId24" xr:uid="{B372D67B-E46B-411F-8B88-F6306D0109E9}"/>
    <hyperlink ref="I91" r:id="rId25" xr:uid="{D6547297-9708-4D3B-B636-4C3FB241D5B3}"/>
    <hyperlink ref="I92" r:id="rId26" xr:uid="{7CE6075F-311E-40EA-ACE2-33C410259632}"/>
    <hyperlink ref="I93" r:id="rId27" xr:uid="{42DF16C5-CBF3-4540-A1DC-1BBD28C63BC7}"/>
    <hyperlink ref="I94" r:id="rId28" xr:uid="{34647FEA-8256-4990-841D-757587EDEFE9}"/>
    <hyperlink ref="I95" r:id="rId29" xr:uid="{7154E4CC-52C9-4C78-BF93-BB7B605D2F9E}"/>
    <hyperlink ref="I96" r:id="rId30" xr:uid="{561C481A-17FD-421E-9577-8C52497ADF24}"/>
    <hyperlink ref="I97" r:id="rId31" xr:uid="{94637487-A15F-4416-98A0-AEA11274F7B4}"/>
    <hyperlink ref="I98" r:id="rId32" xr:uid="{6C0689FB-9C75-4DAE-90DC-868C08145F7F}"/>
    <hyperlink ref="I99" r:id="rId33" xr:uid="{CC5786EF-C2DD-4FA1-BC23-1059AB5C6A45}"/>
    <hyperlink ref="I100" r:id="rId34" xr:uid="{3E34CE1F-9C20-44E4-9D2B-D539311095E7}"/>
    <hyperlink ref="I101" r:id="rId35" xr:uid="{719A18F6-BAC7-4EA0-BA30-032A39BDE743}"/>
    <hyperlink ref="I103" r:id="rId36" xr:uid="{E53C8293-4055-415F-B091-3379E5019101}"/>
    <hyperlink ref="I104" r:id="rId37" xr:uid="{408336BE-0B80-4284-9E30-E6754072720E}"/>
  </hyperlinks>
  <pageMargins left="0.7" right="0.7" top="0.75" bottom="0.75" header="0.3" footer="0.3"/>
  <pageSetup paperSize="9" scale="52" fitToHeight="0" orientation="landscape" horizontalDpi="1200" verticalDpi="1200" r:id="rId38"/>
  <drawing r:id="rId39"/>
  <legacyDrawing r:id="rId4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166F9-D8D4-42B2-BC73-68CDE8B771E7}">
  <sheetPr codeName="Sheet19">
    <tabColor theme="8" tint="0.79998168889431442"/>
    <pageSetUpPr fitToPage="1"/>
  </sheetPr>
  <dimension ref="A1:O75"/>
  <sheetViews>
    <sheetView showGridLines="0" zoomScale="85" zoomScaleNormal="85" workbookViewId="0">
      <pane ySplit="4" topLeftCell="A62" activePane="bottomLeft" state="frozen"/>
      <selection activeCell="J32" sqref="J32"/>
      <selection pane="bottomLeft" activeCell="C75" sqref="C75"/>
    </sheetView>
  </sheetViews>
  <sheetFormatPr defaultColWidth="8.85546875" defaultRowHeight="15"/>
  <cols>
    <col min="1" max="1" width="16.42578125" style="45" customWidth="1"/>
    <col min="2" max="5" width="16.42578125" style="56" customWidth="1"/>
    <col min="6" max="6" width="16.42578125" customWidth="1"/>
    <col min="7" max="7" width="45.85546875" style="50" customWidth="1"/>
    <col min="8" max="8" width="36.140625" style="23" customWidth="1"/>
    <col min="9" max="9" width="18.140625" style="258" customWidth="1"/>
    <col min="10" max="10" width="15.42578125" style="258" customWidth="1"/>
  </cols>
  <sheetData>
    <row r="1" spans="1:15" ht="80.25" customHeight="1">
      <c r="A1" s="55" t="s">
        <v>465</v>
      </c>
      <c r="G1" s="39"/>
      <c r="H1"/>
      <c r="I1" s="56"/>
      <c r="J1" s="56"/>
    </row>
    <row r="2" spans="1:15" ht="32.25" customHeight="1">
      <c r="A2" s="44"/>
      <c r="B2" s="61"/>
      <c r="C2" s="61"/>
      <c r="D2" s="61"/>
      <c r="E2" s="61"/>
      <c r="F2" s="33"/>
      <c r="G2" s="49"/>
      <c r="H2" s="48"/>
      <c r="I2" s="257"/>
      <c r="J2" s="257"/>
      <c r="K2" s="1"/>
      <c r="L2" s="1"/>
      <c r="M2" s="1"/>
      <c r="N2" s="1"/>
      <c r="O2" s="1"/>
    </row>
    <row r="3" spans="1:15" s="1" customFormat="1" ht="15.95" customHeight="1">
      <c r="A3" s="434" t="s">
        <v>485</v>
      </c>
      <c r="B3" s="435" t="s">
        <v>1158</v>
      </c>
      <c r="C3" s="435" t="s">
        <v>1159</v>
      </c>
      <c r="D3" s="435" t="s">
        <v>1160</v>
      </c>
      <c r="E3" s="435" t="s">
        <v>1157</v>
      </c>
      <c r="F3" s="434" t="s">
        <v>1156</v>
      </c>
      <c r="G3" s="434" t="s">
        <v>1023</v>
      </c>
      <c r="H3" s="434" t="s">
        <v>1024</v>
      </c>
      <c r="I3" s="433" t="s">
        <v>1035</v>
      </c>
      <c r="J3" s="433"/>
    </row>
    <row r="4" spans="1:15" s="1" customFormat="1">
      <c r="A4" s="434"/>
      <c r="B4" s="435"/>
      <c r="C4" s="435"/>
      <c r="D4" s="435"/>
      <c r="E4" s="435"/>
      <c r="F4" s="434"/>
      <c r="G4" s="434"/>
      <c r="H4" s="434"/>
      <c r="I4" s="259" t="s">
        <v>471</v>
      </c>
      <c r="J4" s="259" t="s">
        <v>952</v>
      </c>
    </row>
    <row r="5" spans="1:15">
      <c r="A5" s="260">
        <v>42644</v>
      </c>
      <c r="B5" s="261"/>
      <c r="C5" s="261"/>
      <c r="D5" s="261"/>
      <c r="E5" s="261"/>
      <c r="F5" s="262"/>
      <c r="G5" s="366"/>
      <c r="H5" s="252"/>
      <c r="I5" s="261"/>
      <c r="J5" s="261"/>
    </row>
    <row r="6" spans="1:15">
      <c r="A6" s="260">
        <v>42675</v>
      </c>
      <c r="B6" s="261"/>
      <c r="C6" s="261"/>
      <c r="D6" s="261"/>
      <c r="E6" s="261"/>
      <c r="F6" s="262"/>
      <c r="G6" s="366"/>
      <c r="H6" s="252"/>
      <c r="I6" s="261"/>
      <c r="J6" s="261"/>
    </row>
    <row r="7" spans="1:15">
      <c r="A7" s="260">
        <v>42705</v>
      </c>
      <c r="B7" s="261">
        <v>48</v>
      </c>
      <c r="C7" s="261">
        <v>215</v>
      </c>
      <c r="D7" s="261">
        <v>102</v>
      </c>
      <c r="E7" s="261">
        <v>22</v>
      </c>
      <c r="F7" s="262">
        <f>E7/D7</f>
        <v>0.21568627450980393</v>
      </c>
      <c r="G7" s="366"/>
      <c r="H7" s="252"/>
      <c r="I7" s="261"/>
      <c r="J7" s="261"/>
    </row>
    <row r="8" spans="1:15">
      <c r="A8" s="260">
        <v>43101</v>
      </c>
      <c r="B8" s="261">
        <v>349</v>
      </c>
      <c r="C8" s="261"/>
      <c r="D8" s="261"/>
      <c r="E8" s="261"/>
      <c r="F8" s="262"/>
      <c r="G8" s="366"/>
      <c r="H8" s="252"/>
      <c r="I8" s="261"/>
      <c r="J8" s="261"/>
    </row>
    <row r="9" spans="1:15">
      <c r="A9" s="260">
        <v>43132</v>
      </c>
      <c r="B9" s="261">
        <v>395</v>
      </c>
      <c r="C9" s="261"/>
      <c r="D9" s="261"/>
      <c r="E9" s="261"/>
      <c r="F9" s="262"/>
      <c r="G9" s="366"/>
      <c r="H9" s="252"/>
      <c r="I9" s="261"/>
      <c r="J9" s="261"/>
    </row>
    <row r="10" spans="1:15">
      <c r="A10" s="260">
        <v>43160</v>
      </c>
      <c r="B10" s="261">
        <v>435</v>
      </c>
      <c r="C10" s="261"/>
      <c r="D10" s="261"/>
      <c r="E10" s="261">
        <v>126</v>
      </c>
      <c r="F10" s="262"/>
      <c r="G10" s="366"/>
      <c r="H10" s="252"/>
      <c r="I10" s="261"/>
      <c r="J10" s="261"/>
    </row>
    <row r="11" spans="1:15">
      <c r="A11" s="260">
        <v>43191</v>
      </c>
      <c r="B11" s="261"/>
      <c r="C11" s="261"/>
      <c r="D11" s="261"/>
      <c r="E11" s="261"/>
      <c r="F11" s="262"/>
      <c r="G11" s="366"/>
      <c r="H11" s="252"/>
      <c r="I11" s="261"/>
      <c r="J11" s="261"/>
    </row>
    <row r="12" spans="1:15">
      <c r="A12" s="260">
        <v>43221</v>
      </c>
      <c r="B12" s="261"/>
      <c r="C12" s="261"/>
      <c r="D12" s="261"/>
      <c r="E12" s="261"/>
      <c r="F12" s="262"/>
      <c r="G12" s="366"/>
      <c r="H12" s="252"/>
      <c r="I12" s="261"/>
      <c r="J12" s="261"/>
    </row>
    <row r="13" spans="1:15">
      <c r="A13" s="260">
        <v>43252</v>
      </c>
      <c r="B13" s="261"/>
      <c r="C13" s="261"/>
      <c r="D13" s="261"/>
      <c r="E13" s="261"/>
      <c r="F13" s="262"/>
      <c r="G13" s="366"/>
      <c r="H13" s="252"/>
      <c r="I13" s="261"/>
      <c r="J13" s="261"/>
    </row>
    <row r="14" spans="1:15">
      <c r="A14" s="260">
        <v>43282</v>
      </c>
      <c r="B14" s="261">
        <v>542</v>
      </c>
      <c r="C14" s="261"/>
      <c r="D14" s="261"/>
      <c r="E14" s="261"/>
      <c r="F14" s="262"/>
      <c r="G14" s="366"/>
      <c r="H14" s="252"/>
      <c r="I14" s="261"/>
      <c r="J14" s="261"/>
    </row>
    <row r="15" spans="1:15">
      <c r="A15" s="260">
        <v>43313</v>
      </c>
      <c r="B15" s="261">
        <v>576</v>
      </c>
      <c r="C15" s="261">
        <v>7242</v>
      </c>
      <c r="D15" s="261">
        <v>4226</v>
      </c>
      <c r="E15" s="261">
        <v>271</v>
      </c>
      <c r="F15" s="262">
        <f t="shared" ref="F15:F45" si="0">E15/D15</f>
        <v>6.4126833885470899E-2</v>
      </c>
      <c r="G15" s="366"/>
      <c r="H15" s="252"/>
      <c r="I15" s="261"/>
      <c r="J15" s="261"/>
    </row>
    <row r="16" spans="1:15">
      <c r="A16" s="260">
        <v>43344</v>
      </c>
      <c r="B16" s="261">
        <v>636</v>
      </c>
      <c r="C16" s="261">
        <v>11723</v>
      </c>
      <c r="D16" s="261">
        <v>4048</v>
      </c>
      <c r="E16" s="261">
        <v>227</v>
      </c>
      <c r="F16" s="262">
        <f t="shared" si="0"/>
        <v>5.6077075098814232E-2</v>
      </c>
      <c r="G16" s="366"/>
      <c r="H16" s="252"/>
      <c r="I16" s="261"/>
      <c r="J16" s="261"/>
    </row>
    <row r="17" spans="1:10">
      <c r="A17" s="260">
        <v>43374</v>
      </c>
      <c r="B17" s="261">
        <v>693</v>
      </c>
      <c r="C17" s="261">
        <v>13748</v>
      </c>
      <c r="D17" s="261">
        <v>9266</v>
      </c>
      <c r="E17" s="261">
        <v>734</v>
      </c>
      <c r="F17" s="262">
        <f t="shared" si="0"/>
        <v>7.9214331966328516E-2</v>
      </c>
      <c r="G17" s="366"/>
      <c r="H17" s="252"/>
      <c r="I17" s="261"/>
      <c r="J17" s="261"/>
    </row>
    <row r="18" spans="1:10">
      <c r="A18" s="260">
        <v>43405</v>
      </c>
      <c r="B18" s="261">
        <v>758</v>
      </c>
      <c r="C18" s="261">
        <v>16997</v>
      </c>
      <c r="D18" s="261">
        <v>12161</v>
      </c>
      <c r="E18" s="261">
        <v>848</v>
      </c>
      <c r="F18" s="262">
        <f t="shared" si="0"/>
        <v>6.9731107639174408E-2</v>
      </c>
      <c r="G18" s="366"/>
      <c r="H18" s="252"/>
      <c r="I18" s="261"/>
      <c r="J18" s="261"/>
    </row>
    <row r="19" spans="1:10">
      <c r="A19" s="260">
        <v>43435</v>
      </c>
      <c r="B19" s="261">
        <v>820</v>
      </c>
      <c r="C19" s="261">
        <v>10448</v>
      </c>
      <c r="D19" s="261">
        <v>6016</v>
      </c>
      <c r="E19" s="261">
        <v>505</v>
      </c>
      <c r="F19" s="262">
        <f t="shared" si="0"/>
        <v>8.3942819148936171E-2</v>
      </c>
      <c r="G19" s="366"/>
      <c r="H19" s="252"/>
      <c r="I19" s="261"/>
      <c r="J19" s="261"/>
    </row>
    <row r="20" spans="1:10">
      <c r="A20" s="260">
        <v>43466</v>
      </c>
      <c r="B20" s="261">
        <v>872</v>
      </c>
      <c r="C20" s="261">
        <v>11899</v>
      </c>
      <c r="D20" s="261">
        <v>8028</v>
      </c>
      <c r="E20" s="261">
        <v>543</v>
      </c>
      <c r="F20" s="262">
        <f t="shared" si="0"/>
        <v>6.7638266068759348E-2</v>
      </c>
      <c r="G20" s="263"/>
      <c r="H20" s="252"/>
      <c r="I20" s="261"/>
      <c r="J20" s="261"/>
    </row>
    <row r="21" spans="1:10">
      <c r="A21" s="260">
        <v>43497</v>
      </c>
      <c r="B21" s="261">
        <v>897</v>
      </c>
      <c r="C21" s="261">
        <v>20180</v>
      </c>
      <c r="D21" s="261">
        <v>13353</v>
      </c>
      <c r="E21" s="261">
        <v>1048</v>
      </c>
      <c r="F21" s="262">
        <f t="shared" si="0"/>
        <v>7.8484235752265402E-2</v>
      </c>
      <c r="G21" s="263"/>
      <c r="H21" s="252"/>
      <c r="I21" s="261"/>
      <c r="J21" s="261"/>
    </row>
    <row r="22" spans="1:10">
      <c r="A22" s="260">
        <v>43525</v>
      </c>
      <c r="B22" s="261">
        <v>1184</v>
      </c>
      <c r="C22" s="261">
        <v>24026</v>
      </c>
      <c r="D22" s="261">
        <v>14474</v>
      </c>
      <c r="E22" s="261">
        <v>1395</v>
      </c>
      <c r="F22" s="262">
        <f t="shared" si="0"/>
        <v>9.6379715351665049E-2</v>
      </c>
      <c r="G22" s="263"/>
      <c r="H22" s="252"/>
      <c r="I22" s="261"/>
      <c r="J22" s="261"/>
    </row>
    <row r="23" spans="1:10">
      <c r="A23" s="260">
        <v>43556</v>
      </c>
      <c r="B23" s="261">
        <v>1229</v>
      </c>
      <c r="C23" s="261">
        <v>14729</v>
      </c>
      <c r="D23" s="261">
        <v>9088</v>
      </c>
      <c r="E23" s="261">
        <v>770</v>
      </c>
      <c r="F23" s="262">
        <f t="shared" si="0"/>
        <v>8.4727112676056343E-2</v>
      </c>
      <c r="G23" s="263"/>
      <c r="H23" s="252"/>
      <c r="I23" s="261">
        <v>2018</v>
      </c>
      <c r="J23" s="261">
        <v>1606</v>
      </c>
    </row>
    <row r="24" spans="1:10">
      <c r="A24" s="260">
        <v>43586</v>
      </c>
      <c r="B24" s="261">
        <v>1308</v>
      </c>
      <c r="C24" s="261">
        <v>11906</v>
      </c>
      <c r="D24" s="261">
        <v>7337</v>
      </c>
      <c r="E24" s="261">
        <v>595</v>
      </c>
      <c r="F24" s="262">
        <f t="shared" si="0"/>
        <v>8.1095815728499387E-2</v>
      </c>
      <c r="G24" s="252"/>
      <c r="H24" s="252"/>
      <c r="I24" s="261">
        <v>897</v>
      </c>
      <c r="J24" s="261">
        <v>611</v>
      </c>
    </row>
    <row r="25" spans="1:10">
      <c r="A25" s="260">
        <v>43617</v>
      </c>
      <c r="B25" s="261">
        <v>1314</v>
      </c>
      <c r="C25" s="261">
        <v>7930</v>
      </c>
      <c r="D25" s="261">
        <v>4934</v>
      </c>
      <c r="E25" s="261">
        <v>346</v>
      </c>
      <c r="F25" s="262">
        <f t="shared" si="0"/>
        <v>7.012565869477097E-2</v>
      </c>
      <c r="G25" s="252"/>
      <c r="H25" s="252"/>
      <c r="I25" s="261">
        <v>478</v>
      </c>
      <c r="J25" s="261">
        <v>375</v>
      </c>
    </row>
    <row r="26" spans="1:10">
      <c r="A26" s="260">
        <v>43647</v>
      </c>
      <c r="B26" s="261">
        <v>1395</v>
      </c>
      <c r="C26" s="261">
        <v>19443</v>
      </c>
      <c r="D26" s="261">
        <v>11126</v>
      </c>
      <c r="E26" s="261">
        <v>952</v>
      </c>
      <c r="F26" s="262">
        <f t="shared" si="0"/>
        <v>8.5565342441128886E-2</v>
      </c>
      <c r="G26" s="252"/>
      <c r="H26" s="252"/>
      <c r="I26" s="261">
        <v>3460</v>
      </c>
      <c r="J26" s="261">
        <v>2477</v>
      </c>
    </row>
    <row r="27" spans="1:10">
      <c r="A27" s="260">
        <v>43696</v>
      </c>
      <c r="B27" s="261">
        <v>1471</v>
      </c>
      <c r="C27" s="261">
        <v>19780</v>
      </c>
      <c r="D27" s="261">
        <v>11105</v>
      </c>
      <c r="E27" s="261">
        <v>763</v>
      </c>
      <c r="F27" s="262">
        <f t="shared" si="0"/>
        <v>6.8707789284106258E-2</v>
      </c>
      <c r="G27" s="252"/>
      <c r="H27" s="252"/>
      <c r="I27" s="261">
        <v>16965</v>
      </c>
      <c r="J27" s="261">
        <v>13684</v>
      </c>
    </row>
    <row r="28" spans="1:10">
      <c r="A28" s="260">
        <v>43727</v>
      </c>
      <c r="B28" s="261">
        <v>1540</v>
      </c>
      <c r="C28" s="261">
        <v>9529</v>
      </c>
      <c r="D28" s="261">
        <v>5013</v>
      </c>
      <c r="E28" s="261">
        <v>376</v>
      </c>
      <c r="F28" s="262">
        <f t="shared" si="0"/>
        <v>7.5004987033712348E-2</v>
      </c>
      <c r="G28" s="252"/>
      <c r="H28" s="252"/>
      <c r="I28" s="261">
        <v>1454</v>
      </c>
      <c r="J28" s="261">
        <v>1035</v>
      </c>
    </row>
    <row r="29" spans="1:10">
      <c r="A29" s="260">
        <v>43757</v>
      </c>
      <c r="B29" s="261">
        <v>1613</v>
      </c>
      <c r="C29" s="261">
        <v>23510</v>
      </c>
      <c r="D29" s="261">
        <v>15498</v>
      </c>
      <c r="E29" s="261">
        <v>623</v>
      </c>
      <c r="F29" s="262">
        <f t="shared" si="0"/>
        <v>4.0198735320686539E-2</v>
      </c>
      <c r="G29" s="252"/>
      <c r="H29" s="252"/>
      <c r="I29" s="261"/>
      <c r="J29" s="261"/>
    </row>
    <row r="30" spans="1:10">
      <c r="A30" s="260">
        <v>43788</v>
      </c>
      <c r="B30" s="261">
        <v>1720</v>
      </c>
      <c r="C30" s="261">
        <v>18870</v>
      </c>
      <c r="D30" s="261">
        <v>11946</v>
      </c>
      <c r="E30" s="261">
        <v>853</v>
      </c>
      <c r="F30" s="262">
        <f t="shared" si="0"/>
        <v>7.1404654277582455E-2</v>
      </c>
      <c r="G30" s="252"/>
      <c r="H30" s="252"/>
      <c r="I30" s="261"/>
      <c r="J30" s="261"/>
    </row>
    <row r="31" spans="1:10">
      <c r="A31" s="260">
        <v>43818</v>
      </c>
      <c r="B31" s="261">
        <v>1812</v>
      </c>
      <c r="C31" s="261">
        <v>10690</v>
      </c>
      <c r="D31" s="261">
        <v>8496</v>
      </c>
      <c r="E31" s="261">
        <v>600</v>
      </c>
      <c r="F31" s="262">
        <f t="shared" si="0"/>
        <v>7.0621468926553674E-2</v>
      </c>
      <c r="G31" s="252"/>
      <c r="H31" s="252"/>
      <c r="I31" s="261"/>
      <c r="J31" s="261"/>
    </row>
    <row r="32" spans="1:10">
      <c r="A32" s="260">
        <v>43850</v>
      </c>
      <c r="B32" s="261">
        <v>1846</v>
      </c>
      <c r="C32" s="261">
        <v>5514</v>
      </c>
      <c r="D32" s="261">
        <v>4503</v>
      </c>
      <c r="E32" s="261">
        <v>428</v>
      </c>
      <c r="F32" s="262">
        <f t="shared" si="0"/>
        <v>9.504774594714635E-2</v>
      </c>
      <c r="G32" s="252" t="str">
        <f>HYPERLINK("https://www.instagram.com/p/B7iLOneFcef/","Alcohol Infographic")</f>
        <v>Alcohol Infographic</v>
      </c>
      <c r="H32" s="252" t="str">
        <f>HYPERLINK("https://www.instagram.com/p/B7ug4hOh_Hy/","Imlek Greetings")</f>
        <v>Imlek Greetings</v>
      </c>
      <c r="I32" s="261"/>
      <c r="J32" s="261"/>
    </row>
    <row r="33" spans="1:10">
      <c r="A33" s="260">
        <v>43881</v>
      </c>
      <c r="B33" s="261">
        <v>1937</v>
      </c>
      <c r="C33" s="261">
        <v>6955</v>
      </c>
      <c r="D33" s="261">
        <v>5770</v>
      </c>
      <c r="E33" s="261">
        <v>572</v>
      </c>
      <c r="F33" s="262">
        <f t="shared" si="0"/>
        <v>9.9133448873483535E-2</v>
      </c>
      <c r="G33" s="252" t="str">
        <f>HYPERLINK("https://www.instagram.com/p/B9EISCsBXwG/","Paper launch")</f>
        <v>Paper launch</v>
      </c>
      <c r="H33" s="252" t="s">
        <v>1025</v>
      </c>
      <c r="I33" s="261"/>
      <c r="J33" s="261"/>
    </row>
    <row r="34" spans="1:10">
      <c r="A34" s="260">
        <v>43910</v>
      </c>
      <c r="B34" s="261">
        <v>2020</v>
      </c>
      <c r="C34" s="261">
        <v>4519</v>
      </c>
      <c r="D34" s="261">
        <v>4676</v>
      </c>
      <c r="E34" s="261">
        <v>436</v>
      </c>
      <c r="F34" s="262">
        <f t="shared" si="0"/>
        <v>9.3242087254063299E-2</v>
      </c>
      <c r="G34" s="252"/>
      <c r="H34" s="252"/>
      <c r="I34" s="261"/>
      <c r="J34" s="261"/>
    </row>
    <row r="35" spans="1:10">
      <c r="A35" s="260">
        <v>43941</v>
      </c>
      <c r="B35" s="261">
        <v>2106</v>
      </c>
      <c r="C35" s="261">
        <v>16331</v>
      </c>
      <c r="D35" s="261">
        <v>13503</v>
      </c>
      <c r="E35" s="261">
        <v>1300</v>
      </c>
      <c r="F35" s="262">
        <f t="shared" si="0"/>
        <v>9.6274901873657712E-2</v>
      </c>
      <c r="G35" s="252" t="s">
        <v>1026</v>
      </c>
      <c r="H35" s="252" t="s">
        <v>1027</v>
      </c>
      <c r="I35" s="261"/>
      <c r="J35" s="261"/>
    </row>
    <row r="36" spans="1:10">
      <c r="A36" s="260">
        <v>43971</v>
      </c>
      <c r="B36" s="261">
        <v>2189</v>
      </c>
      <c r="C36" s="261">
        <v>7696</v>
      </c>
      <c r="D36" s="261">
        <v>6809</v>
      </c>
      <c r="E36" s="261">
        <v>517</v>
      </c>
      <c r="F36" s="262">
        <f t="shared" si="0"/>
        <v>7.5928917609046853E-2</v>
      </c>
      <c r="G36" s="252"/>
      <c r="H36" s="252"/>
      <c r="I36" s="261"/>
      <c r="J36" s="261"/>
    </row>
    <row r="37" spans="1:10">
      <c r="A37" s="260">
        <v>44002</v>
      </c>
      <c r="B37" s="261">
        <v>2410</v>
      </c>
      <c r="C37" s="261">
        <v>20725</v>
      </c>
      <c r="D37" s="261">
        <v>17401</v>
      </c>
      <c r="E37" s="261">
        <v>1276</v>
      </c>
      <c r="F37" s="262">
        <f t="shared" si="0"/>
        <v>7.3329119016148497E-2</v>
      </c>
      <c r="G37" s="252" t="s">
        <v>1026</v>
      </c>
      <c r="H37" s="252" t="s">
        <v>1026</v>
      </c>
      <c r="I37" s="261"/>
      <c r="J37" s="261"/>
    </row>
    <row r="38" spans="1:10">
      <c r="A38" s="260">
        <v>44032</v>
      </c>
      <c r="B38" s="261">
        <v>2905</v>
      </c>
      <c r="C38" s="261">
        <v>39963</v>
      </c>
      <c r="D38" s="261">
        <v>33885</v>
      </c>
      <c r="E38" s="261">
        <v>2109</v>
      </c>
      <c r="F38" s="262">
        <f t="shared" si="0"/>
        <v>6.2239929172200087E-2</v>
      </c>
      <c r="G38" s="252" t="s">
        <v>1028</v>
      </c>
      <c r="H38" s="252"/>
      <c r="I38" s="261"/>
      <c r="J38" s="261"/>
    </row>
    <row r="39" spans="1:10">
      <c r="A39" s="260">
        <v>44063</v>
      </c>
      <c r="B39" s="261">
        <v>2960</v>
      </c>
      <c r="C39" s="261">
        <v>10959</v>
      </c>
      <c r="D39" s="261">
        <v>9549</v>
      </c>
      <c r="E39" s="261">
        <v>623</v>
      </c>
      <c r="F39" s="262">
        <f t="shared" si="0"/>
        <v>6.5242433762697671E-2</v>
      </c>
      <c r="G39" s="252"/>
      <c r="H39" s="252"/>
      <c r="I39" s="261"/>
      <c r="J39" s="261"/>
    </row>
    <row r="40" spans="1:10">
      <c r="A40" s="260">
        <v>44094</v>
      </c>
      <c r="B40" s="261">
        <v>3217</v>
      </c>
      <c r="C40" s="261">
        <v>25287</v>
      </c>
      <c r="D40" s="261">
        <v>21552</v>
      </c>
      <c r="E40" s="261">
        <v>3582</v>
      </c>
      <c r="F40" s="262">
        <f t="shared" si="0"/>
        <v>0.16620267260579064</v>
      </c>
      <c r="G40" s="252"/>
      <c r="H40" s="252"/>
      <c r="I40" s="261"/>
      <c r="J40" s="261"/>
    </row>
    <row r="41" spans="1:10">
      <c r="A41" s="260">
        <v>44124</v>
      </c>
      <c r="B41" s="261">
        <v>3501</v>
      </c>
      <c r="C41" s="261">
        <v>20963</v>
      </c>
      <c r="D41" s="261">
        <v>18762</v>
      </c>
      <c r="E41" s="261">
        <v>1718</v>
      </c>
      <c r="F41" s="262">
        <f t="shared" si="0"/>
        <v>9.1568063106278644E-2</v>
      </c>
      <c r="G41" s="252"/>
      <c r="H41" s="252"/>
      <c r="I41" s="261"/>
      <c r="J41" s="261"/>
    </row>
    <row r="42" spans="1:10">
      <c r="A42" s="260">
        <v>44155</v>
      </c>
      <c r="B42" s="261">
        <v>3678</v>
      </c>
      <c r="C42" s="261">
        <v>9977</v>
      </c>
      <c r="D42" s="261">
        <v>8850</v>
      </c>
      <c r="E42" s="261">
        <v>1837</v>
      </c>
      <c r="F42" s="262">
        <f t="shared" si="0"/>
        <v>0.20757062146892655</v>
      </c>
      <c r="G42" s="252"/>
      <c r="H42" s="252"/>
      <c r="I42" s="261"/>
      <c r="J42" s="261"/>
    </row>
    <row r="43" spans="1:10">
      <c r="A43" s="260">
        <v>44185</v>
      </c>
      <c r="B43" s="261">
        <v>3734</v>
      </c>
      <c r="C43" s="261">
        <v>9589</v>
      </c>
      <c r="D43" s="261">
        <v>8571</v>
      </c>
      <c r="E43" s="261">
        <v>830</v>
      </c>
      <c r="F43" s="262">
        <f t="shared" si="0"/>
        <v>9.6838175242095439E-2</v>
      </c>
      <c r="G43" s="252"/>
      <c r="H43" s="252"/>
      <c r="I43" s="261"/>
      <c r="J43" s="261"/>
    </row>
    <row r="44" spans="1:10">
      <c r="A44" s="260">
        <v>44217</v>
      </c>
      <c r="B44" s="261">
        <v>4200</v>
      </c>
      <c r="C44" s="250">
        <v>29996</v>
      </c>
      <c r="D44" s="261">
        <v>26279</v>
      </c>
      <c r="E44" s="261">
        <v>2178</v>
      </c>
      <c r="F44" s="262">
        <f t="shared" si="0"/>
        <v>8.2879866052741738E-2</v>
      </c>
      <c r="G44" s="252" t="s">
        <v>1028</v>
      </c>
      <c r="H44" s="252" t="s">
        <v>1029</v>
      </c>
      <c r="I44" s="261"/>
      <c r="J44" s="261"/>
    </row>
    <row r="45" spans="1:10">
      <c r="A45" s="260">
        <v>44248</v>
      </c>
      <c r="B45" s="261">
        <v>4313</v>
      </c>
      <c r="C45" s="261">
        <v>21390</v>
      </c>
      <c r="D45" s="261">
        <v>19489</v>
      </c>
      <c r="E45" s="261">
        <v>3688</v>
      </c>
      <c r="F45" s="262">
        <f t="shared" si="0"/>
        <v>0.18923495305043872</v>
      </c>
      <c r="G45" s="252" t="s">
        <v>1030</v>
      </c>
      <c r="H45" s="252"/>
      <c r="I45" s="261"/>
      <c r="J45" s="261"/>
    </row>
    <row r="46" spans="1:10">
      <c r="A46" s="260">
        <v>44276</v>
      </c>
      <c r="B46" s="261">
        <v>4602</v>
      </c>
      <c r="C46" s="250">
        <v>24857</v>
      </c>
      <c r="D46" s="261">
        <v>22232</v>
      </c>
      <c r="E46" s="261">
        <v>1689</v>
      </c>
      <c r="F46" s="262">
        <v>7.5999999999999998E-2</v>
      </c>
      <c r="G46" s="252" t="s">
        <v>1031</v>
      </c>
      <c r="H46" s="252"/>
      <c r="I46" s="261"/>
      <c r="J46" s="261"/>
    </row>
    <row r="47" spans="1:10">
      <c r="A47" s="260">
        <v>44307</v>
      </c>
      <c r="B47" s="261">
        <v>5003</v>
      </c>
      <c r="C47" s="250">
        <v>106781</v>
      </c>
      <c r="D47" s="261">
        <v>91266</v>
      </c>
      <c r="E47" s="261">
        <v>2993</v>
      </c>
      <c r="F47" s="262">
        <f>E47/D47</f>
        <v>3.2794249775381853E-2</v>
      </c>
      <c r="G47" s="252"/>
      <c r="H47" s="252"/>
      <c r="I47" s="261"/>
      <c r="J47" s="261"/>
    </row>
    <row r="48" spans="1:10">
      <c r="A48" s="260">
        <v>44337</v>
      </c>
      <c r="B48" s="261">
        <v>5124</v>
      </c>
      <c r="C48" s="250">
        <v>17802</v>
      </c>
      <c r="D48" s="261">
        <v>15510</v>
      </c>
      <c r="E48" s="261">
        <v>1214</v>
      </c>
      <c r="F48" s="262">
        <f>E48/D48</f>
        <v>7.8272082527401671E-2</v>
      </c>
      <c r="G48" s="252" t="s">
        <v>1032</v>
      </c>
      <c r="H48" s="252" t="s">
        <v>1033</v>
      </c>
      <c r="I48" s="261"/>
      <c r="J48" s="261"/>
    </row>
    <row r="49" spans="1:10">
      <c r="A49" s="260">
        <v>44368</v>
      </c>
      <c r="B49" s="261">
        <v>5245</v>
      </c>
      <c r="C49" s="261">
        <v>63941</v>
      </c>
      <c r="D49" s="261">
        <v>6897</v>
      </c>
      <c r="E49" s="261">
        <v>2376</v>
      </c>
      <c r="F49" s="262">
        <f>E49/C49</f>
        <v>3.7159256189299508E-2</v>
      </c>
      <c r="G49" s="252" t="s">
        <v>1034</v>
      </c>
      <c r="H49" s="252"/>
      <c r="I49" s="261"/>
      <c r="J49" s="261"/>
    </row>
    <row r="50" spans="1:10">
      <c r="A50" s="260">
        <v>44378</v>
      </c>
      <c r="B50" s="261">
        <v>5442</v>
      </c>
      <c r="C50" s="261">
        <v>120715</v>
      </c>
      <c r="D50" s="261">
        <v>52549</v>
      </c>
      <c r="E50" s="261">
        <v>1420</v>
      </c>
      <c r="F50" s="262" t="s">
        <v>1299</v>
      </c>
      <c r="G50" s="340" t="s">
        <v>1300</v>
      </c>
      <c r="H50" s="252"/>
      <c r="I50" s="261"/>
      <c r="J50" s="261"/>
    </row>
    <row r="51" spans="1:10">
      <c r="A51" s="260">
        <v>44409</v>
      </c>
      <c r="B51" s="261">
        <v>5750</v>
      </c>
      <c r="C51" s="261">
        <v>116499</v>
      </c>
      <c r="D51" s="261">
        <v>184056</v>
      </c>
      <c r="E51" s="261">
        <v>3894</v>
      </c>
      <c r="F51" s="262" t="s">
        <v>1301</v>
      </c>
      <c r="G51" s="340" t="s">
        <v>1302</v>
      </c>
      <c r="H51" s="252"/>
      <c r="I51" s="261"/>
      <c r="J51" s="261"/>
    </row>
    <row r="52" spans="1:10">
      <c r="A52" s="260">
        <v>44440</v>
      </c>
      <c r="B52" s="261">
        <v>5872</v>
      </c>
      <c r="C52" s="261">
        <v>323450</v>
      </c>
      <c r="D52" s="261">
        <v>53117</v>
      </c>
      <c r="E52" s="261">
        <v>2169</v>
      </c>
      <c r="F52" s="262" t="s">
        <v>1303</v>
      </c>
      <c r="G52" s="340" t="s">
        <v>1304</v>
      </c>
      <c r="H52" s="252"/>
      <c r="I52" s="261"/>
      <c r="J52" s="261"/>
    </row>
    <row r="53" spans="1:10">
      <c r="A53" s="260">
        <v>44470</v>
      </c>
      <c r="B53" s="261">
        <v>5991</v>
      </c>
      <c r="C53" s="261">
        <v>52883</v>
      </c>
      <c r="D53" s="261">
        <v>43161</v>
      </c>
      <c r="E53" s="261">
        <v>1975</v>
      </c>
      <c r="F53" s="262" t="s">
        <v>1305</v>
      </c>
      <c r="G53" s="340" t="s">
        <v>1306</v>
      </c>
      <c r="H53" s="252"/>
      <c r="I53" s="261"/>
      <c r="J53" s="261"/>
    </row>
    <row r="54" spans="1:10">
      <c r="A54" s="260">
        <v>44501</v>
      </c>
      <c r="B54" s="261">
        <f>B53+128</f>
        <v>6119</v>
      </c>
      <c r="C54" s="261">
        <v>50277</v>
      </c>
      <c r="D54" s="261">
        <v>12861</v>
      </c>
      <c r="E54" s="261">
        <v>2174</v>
      </c>
      <c r="F54" s="262">
        <f>E54/D54</f>
        <v>0.16903817743565819</v>
      </c>
      <c r="G54" s="340" t="s">
        <v>1427</v>
      </c>
      <c r="H54" s="252"/>
      <c r="I54" s="261"/>
      <c r="J54" s="261"/>
    </row>
    <row r="55" spans="1:10">
      <c r="A55" s="260">
        <v>44531</v>
      </c>
      <c r="B55" s="261">
        <v>6333</v>
      </c>
      <c r="C55" s="261">
        <v>57283</v>
      </c>
      <c r="D55" s="261">
        <v>47483</v>
      </c>
      <c r="E55" s="261">
        <v>5323</v>
      </c>
      <c r="F55" s="262">
        <v>0.11210000000000001</v>
      </c>
      <c r="G55" s="366" t="s">
        <v>1889</v>
      </c>
      <c r="H55" s="252"/>
      <c r="I55" s="261">
        <v>17682</v>
      </c>
      <c r="J55" s="261">
        <v>17441</v>
      </c>
    </row>
    <row r="56" spans="1:10">
      <c r="A56" s="260">
        <v>44562</v>
      </c>
      <c r="B56" s="261">
        <v>6529</v>
      </c>
      <c r="C56" s="261">
        <v>48611</v>
      </c>
      <c r="D56" s="261">
        <v>43943</v>
      </c>
      <c r="E56" s="261">
        <v>2766</v>
      </c>
      <c r="F56" s="262">
        <v>6.2899999999999998E-2</v>
      </c>
      <c r="G56" s="366" t="s">
        <v>1909</v>
      </c>
      <c r="H56" s="252"/>
      <c r="I56" s="261">
        <v>13403</v>
      </c>
      <c r="J56" s="261">
        <v>12881</v>
      </c>
    </row>
    <row r="57" spans="1:10">
      <c r="A57" s="260">
        <v>44593</v>
      </c>
      <c r="B57" s="261">
        <v>6710</v>
      </c>
      <c r="C57" s="261">
        <v>33325</v>
      </c>
      <c r="D57" s="261">
        <v>27765</v>
      </c>
      <c r="E57" s="261">
        <v>3408</v>
      </c>
      <c r="F57" s="262">
        <f>E57/D57</f>
        <v>0.12274446245272826</v>
      </c>
      <c r="G57" s="366" t="s">
        <v>2004</v>
      </c>
      <c r="H57" s="252"/>
      <c r="I57" s="261">
        <v>18643</v>
      </c>
      <c r="J57" s="261">
        <v>18481</v>
      </c>
    </row>
    <row r="58" spans="1:10">
      <c r="A58" s="260">
        <v>44621</v>
      </c>
      <c r="B58" s="261">
        <v>6861</v>
      </c>
      <c r="C58" s="261">
        <v>79781</v>
      </c>
      <c r="D58" s="261">
        <v>62732</v>
      </c>
      <c r="E58" s="261">
        <v>8862</v>
      </c>
      <c r="F58" s="262">
        <f>E58/D58</f>
        <v>0.14126761461455078</v>
      </c>
      <c r="G58" s="340" t="s">
        <v>2450</v>
      </c>
      <c r="H58" s="314" t="s">
        <v>2451</v>
      </c>
      <c r="I58" s="261">
        <v>16821</v>
      </c>
      <c r="J58" s="261"/>
    </row>
    <row r="59" spans="1:10">
      <c r="A59" s="260">
        <v>44652</v>
      </c>
      <c r="B59" s="261">
        <v>6916</v>
      </c>
      <c r="C59" s="261">
        <v>20257</v>
      </c>
      <c r="D59" s="261">
        <v>17434</v>
      </c>
      <c r="E59" s="261">
        <v>1294</v>
      </c>
      <c r="F59" s="262">
        <f>E59/D59</f>
        <v>7.4222783067569117E-2</v>
      </c>
      <c r="G59" s="340" t="s">
        <v>2465</v>
      </c>
      <c r="H59" s="252"/>
      <c r="I59" s="261">
        <v>5834</v>
      </c>
      <c r="J59" s="261">
        <v>5713</v>
      </c>
    </row>
    <row r="60" spans="1:10" ht="30">
      <c r="A60" s="260">
        <v>44682</v>
      </c>
      <c r="B60" s="261">
        <v>6952</v>
      </c>
      <c r="C60" s="261">
        <v>13575</v>
      </c>
      <c r="D60" s="261">
        <v>11622</v>
      </c>
      <c r="E60" s="261">
        <v>1106</v>
      </c>
      <c r="F60" s="262">
        <v>9.5200000000000007E-2</v>
      </c>
      <c r="G60" s="340" t="s">
        <v>2554</v>
      </c>
      <c r="H60" s="252" t="s">
        <v>2555</v>
      </c>
      <c r="I60" s="261">
        <v>8717</v>
      </c>
      <c r="J60" s="261">
        <v>8628</v>
      </c>
    </row>
    <row r="61" spans="1:10">
      <c r="A61" s="260">
        <v>44713</v>
      </c>
      <c r="B61" s="261">
        <v>7054</v>
      </c>
      <c r="C61" s="261">
        <v>19026</v>
      </c>
      <c r="D61" s="261">
        <v>16475</v>
      </c>
      <c r="E61" s="261">
        <v>1488</v>
      </c>
      <c r="F61" s="262">
        <v>9.0300000000000005E-2</v>
      </c>
      <c r="G61" s="340" t="s">
        <v>2674</v>
      </c>
      <c r="H61" s="252" t="s">
        <v>2675</v>
      </c>
      <c r="I61" s="261">
        <v>20159</v>
      </c>
      <c r="J61" s="261">
        <v>19857</v>
      </c>
    </row>
    <row r="62" spans="1:10" ht="30">
      <c r="A62" s="260">
        <v>44743</v>
      </c>
      <c r="B62" s="261">
        <v>7172</v>
      </c>
      <c r="C62" s="261">
        <v>38213</v>
      </c>
      <c r="D62" s="261">
        <v>33033</v>
      </c>
      <c r="E62" s="261">
        <v>1953</v>
      </c>
      <c r="F62" s="262">
        <v>5.91E-2</v>
      </c>
      <c r="G62" s="340" t="s">
        <v>2738</v>
      </c>
      <c r="H62" s="314" t="s">
        <v>2739</v>
      </c>
      <c r="I62" s="261">
        <v>43468</v>
      </c>
      <c r="J62" s="261">
        <v>42411</v>
      </c>
    </row>
    <row r="63" spans="1:10">
      <c r="A63" s="260">
        <v>44774</v>
      </c>
      <c r="B63" s="261">
        <v>7349</v>
      </c>
      <c r="C63" s="261">
        <v>32395</v>
      </c>
      <c r="D63" s="261">
        <v>26659</v>
      </c>
      <c r="E63" s="261">
        <v>2892</v>
      </c>
      <c r="F63" s="262">
        <v>0.1085</v>
      </c>
      <c r="G63" s="340" t="s">
        <v>2855</v>
      </c>
      <c r="H63" s="314" t="s">
        <v>2856</v>
      </c>
      <c r="I63" s="261">
        <v>16359</v>
      </c>
      <c r="J63" s="261">
        <v>15615</v>
      </c>
    </row>
    <row r="64" spans="1:10">
      <c r="A64" s="260">
        <v>44805</v>
      </c>
      <c r="B64" s="261">
        <v>7561</v>
      </c>
      <c r="C64" s="261">
        <v>27786</v>
      </c>
      <c r="D64" s="261">
        <v>23577</v>
      </c>
      <c r="E64" s="261">
        <v>2126</v>
      </c>
      <c r="F64" s="262">
        <v>0.09</v>
      </c>
      <c r="G64" s="366" t="s">
        <v>3039</v>
      </c>
      <c r="H64" s="314" t="s">
        <v>3040</v>
      </c>
      <c r="I64" s="261">
        <v>18215</v>
      </c>
      <c r="J64" s="261">
        <v>17878</v>
      </c>
    </row>
    <row r="65" spans="1:10">
      <c r="A65" s="260">
        <v>44835</v>
      </c>
      <c r="B65" s="261">
        <v>7640</v>
      </c>
      <c r="C65" s="261">
        <v>19209</v>
      </c>
      <c r="D65" s="261">
        <v>16507</v>
      </c>
      <c r="E65" s="261">
        <v>1220</v>
      </c>
      <c r="F65" s="262">
        <v>7.2999999999999995E-2</v>
      </c>
      <c r="G65" s="366"/>
      <c r="H65" s="252"/>
      <c r="I65" s="261">
        <v>12519</v>
      </c>
      <c r="J65" s="261">
        <v>4977</v>
      </c>
    </row>
    <row r="66" spans="1:10">
      <c r="A66" s="260">
        <v>44866</v>
      </c>
      <c r="B66" s="261">
        <v>7701</v>
      </c>
      <c r="C66" s="261">
        <v>9890</v>
      </c>
      <c r="D66" s="261">
        <v>8217</v>
      </c>
      <c r="E66" s="261">
        <v>771</v>
      </c>
      <c r="F66" s="262">
        <v>9.3799999999999994E-2</v>
      </c>
      <c r="G66" s="340" t="s">
        <v>3301</v>
      </c>
      <c r="H66" s="314" t="s">
        <v>3302</v>
      </c>
      <c r="I66" s="261"/>
      <c r="J66" s="261"/>
    </row>
    <row r="67" spans="1:10">
      <c r="A67" s="367">
        <v>44896</v>
      </c>
      <c r="B67" s="308">
        <v>7793</v>
      </c>
      <c r="C67" s="308">
        <v>26853</v>
      </c>
      <c r="D67" s="308">
        <v>10444</v>
      </c>
      <c r="E67" s="308">
        <v>1536</v>
      </c>
      <c r="F67" s="309">
        <f>E67/D67</f>
        <v>0.14707008808885486</v>
      </c>
      <c r="G67" s="368"/>
      <c r="H67" s="306"/>
      <c r="I67" s="308"/>
      <c r="J67" s="308"/>
    </row>
    <row r="68" spans="1:10">
      <c r="A68" s="260">
        <v>44927</v>
      </c>
      <c r="B68" s="261">
        <v>7981</v>
      </c>
      <c r="C68" s="261">
        <v>29464</v>
      </c>
      <c r="D68" s="261">
        <v>25379</v>
      </c>
      <c r="E68" s="261">
        <v>2709</v>
      </c>
      <c r="F68" s="309">
        <f>E68/D68</f>
        <v>0.10674179439694235</v>
      </c>
      <c r="G68" s="370" t="s">
        <v>3386</v>
      </c>
      <c r="H68" s="363" t="s">
        <v>3387</v>
      </c>
      <c r="I68" s="261">
        <v>10583</v>
      </c>
      <c r="J68" s="261">
        <v>10508</v>
      </c>
    </row>
    <row r="69" spans="1:10">
      <c r="A69" s="260">
        <v>44958</v>
      </c>
      <c r="B69" s="261">
        <v>8114</v>
      </c>
      <c r="C69" s="261">
        <v>98133</v>
      </c>
      <c r="D69" s="261">
        <v>81396</v>
      </c>
      <c r="E69" s="261">
        <v>1880</v>
      </c>
      <c r="F69" s="262">
        <v>2.3099999999999999E-2</v>
      </c>
      <c r="G69" s="370" t="s">
        <v>3611</v>
      </c>
      <c r="H69" s="363" t="s">
        <v>3612</v>
      </c>
      <c r="I69" s="261">
        <v>10741</v>
      </c>
      <c r="J69" s="261">
        <v>10608</v>
      </c>
    </row>
    <row r="70" spans="1:10">
      <c r="A70" s="260">
        <v>44986</v>
      </c>
      <c r="B70" s="261">
        <v>8279</v>
      </c>
      <c r="C70" s="261">
        <v>31671</v>
      </c>
      <c r="D70" s="261">
        <v>28931</v>
      </c>
      <c r="E70" s="261">
        <v>13957</v>
      </c>
      <c r="F70" s="262">
        <v>0.4824</v>
      </c>
      <c r="G70" s="370" t="s">
        <v>3613</v>
      </c>
      <c r="H70" s="252" t="s">
        <v>3614</v>
      </c>
      <c r="I70" s="261">
        <v>13232</v>
      </c>
      <c r="J70" s="261">
        <v>13028</v>
      </c>
    </row>
    <row r="71" spans="1:10" ht="30">
      <c r="A71" s="260">
        <v>45017</v>
      </c>
      <c r="B71" s="261">
        <f>B70+251</f>
        <v>8530</v>
      </c>
      <c r="C71" s="261">
        <v>10040</v>
      </c>
      <c r="D71" s="261"/>
      <c r="E71" s="261">
        <v>1782</v>
      </c>
      <c r="F71" s="262">
        <v>0.21590000000000001</v>
      </c>
      <c r="G71" s="370" t="s">
        <v>3623</v>
      </c>
      <c r="H71" s="363" t="s">
        <v>3624</v>
      </c>
      <c r="I71" s="261">
        <v>6918</v>
      </c>
      <c r="J71" s="261">
        <v>6848</v>
      </c>
    </row>
    <row r="72" spans="1:10">
      <c r="A72" s="260">
        <v>45047</v>
      </c>
      <c r="B72" s="261">
        <f>B71+282</f>
        <v>8812</v>
      </c>
      <c r="C72" s="261">
        <v>17927</v>
      </c>
      <c r="D72" s="261">
        <v>14225</v>
      </c>
      <c r="E72" s="261">
        <v>1549</v>
      </c>
      <c r="F72" s="262">
        <v>0.1089</v>
      </c>
      <c r="G72" s="370" t="s">
        <v>3695</v>
      </c>
      <c r="H72" s="363" t="s">
        <v>3696</v>
      </c>
      <c r="I72" s="261">
        <v>22216</v>
      </c>
      <c r="J72" s="261">
        <v>21934</v>
      </c>
    </row>
    <row r="73" spans="1:10">
      <c r="A73" s="260">
        <v>45078</v>
      </c>
      <c r="B73" s="261">
        <f>B72+344</f>
        <v>9156</v>
      </c>
      <c r="C73" s="261">
        <v>102704</v>
      </c>
      <c r="D73" s="261">
        <v>75487</v>
      </c>
      <c r="E73" s="261">
        <v>5391</v>
      </c>
      <c r="F73" s="262">
        <v>7.1400000000000005E-2</v>
      </c>
      <c r="G73" s="370" t="s">
        <v>3784</v>
      </c>
      <c r="H73" s="363" t="s">
        <v>3785</v>
      </c>
      <c r="I73" s="261">
        <v>13673</v>
      </c>
      <c r="J73" s="261">
        <v>13509</v>
      </c>
    </row>
    <row r="74" spans="1:10">
      <c r="A74" s="260">
        <v>45108</v>
      </c>
      <c r="B74" s="261">
        <f>B73+356</f>
        <v>9512</v>
      </c>
      <c r="C74" s="261">
        <v>17128</v>
      </c>
      <c r="D74" s="261">
        <v>15175</v>
      </c>
      <c r="E74" s="261">
        <v>5316</v>
      </c>
      <c r="F74" s="262">
        <v>0.35</v>
      </c>
      <c r="G74" s="370" t="s">
        <v>3920</v>
      </c>
      <c r="H74" s="363" t="s">
        <v>3921</v>
      </c>
      <c r="I74" s="261">
        <v>20751</v>
      </c>
      <c r="J74" s="261">
        <v>20308</v>
      </c>
    </row>
    <row r="75" spans="1:10">
      <c r="A75" s="260">
        <v>45139</v>
      </c>
      <c r="B75" s="261">
        <v>8734</v>
      </c>
      <c r="C75" s="261"/>
      <c r="D75" s="261"/>
      <c r="E75" s="261"/>
      <c r="F75" s="262"/>
      <c r="G75" s="366"/>
      <c r="H75" s="252"/>
      <c r="I75" s="261"/>
      <c r="J75" s="261"/>
    </row>
  </sheetData>
  <sortState xmlns:xlrd2="http://schemas.microsoft.com/office/spreadsheetml/2017/richdata2" ref="A5:J66">
    <sortCondition ref="A5:A66"/>
  </sortState>
  <mergeCells count="9">
    <mergeCell ref="I3:J3"/>
    <mergeCell ref="A3:A4"/>
    <mergeCell ref="B3:B4"/>
    <mergeCell ref="C3:C4"/>
    <mergeCell ref="D3:D4"/>
    <mergeCell ref="E3:E4"/>
    <mergeCell ref="F3:F4"/>
    <mergeCell ref="G3:G4"/>
    <mergeCell ref="H3:H4"/>
  </mergeCells>
  <phoneticPr fontId="18" type="noConversion"/>
  <hyperlinks>
    <hyperlink ref="G35" r:id="rId1" xr:uid="{E63EFC65-C131-4A2D-9AE8-B81A2673238C}"/>
    <hyperlink ref="H35" r:id="rId2" xr:uid="{CE66EABB-6504-4461-8EFA-C73CC31EA4C7}"/>
    <hyperlink ref="G37" r:id="rId3" xr:uid="{02153343-AAD5-4EE0-9414-394F78C1922B}"/>
    <hyperlink ref="H37" r:id="rId4" xr:uid="{A311103B-BF13-4BC1-BD2B-D8A32029F37F}"/>
    <hyperlink ref="G44" r:id="rId5" xr:uid="{BDC9E105-CC2F-4912-827A-460AE4BCB08B}"/>
    <hyperlink ref="H44" r:id="rId6" xr:uid="{DC101F67-3FE9-42F1-A5A0-A1B1C8089B83}"/>
    <hyperlink ref="G45" r:id="rId7" xr:uid="{F10D456C-1C98-4C33-8FF3-46B47324B621}"/>
    <hyperlink ref="G46" r:id="rId8" xr:uid="{A77D8461-01BE-450A-B79C-54FA13FF01C8}"/>
    <hyperlink ref="G48" r:id="rId9" xr:uid="{A7737C49-FF54-4DCF-808D-94A110CB9105}"/>
    <hyperlink ref="H48" r:id="rId10" xr:uid="{C5077D91-E1A8-4787-8AB2-A083AD179DA2}"/>
    <hyperlink ref="G50" r:id="rId11" xr:uid="{8BFB6BFC-C42A-480A-8E0A-558FA3942C94}"/>
    <hyperlink ref="G51" r:id="rId12" xr:uid="{C3B919D1-66B0-4DE9-9761-1EE4E1429FDD}"/>
    <hyperlink ref="G52" r:id="rId13" xr:uid="{E33CA74E-80EF-4F7D-BC8B-8391BDAB54E8}"/>
    <hyperlink ref="G53" r:id="rId14" display="Money Personality &amp; Akses Pemerintah Terhadap Data" xr:uid="{5B31A85D-0D6B-4240-8644-BD752A180FDA}"/>
    <hyperlink ref="G54" r:id="rId15" xr:uid="{8C962125-FDF1-493C-9076-FA534A19155A}"/>
    <hyperlink ref="G58" r:id="rId16" xr:uid="{181CB806-6DA8-48E3-BB98-D9C2123C4E11}"/>
    <hyperlink ref="H58" r:id="rId17" xr:uid="{36F48092-1F4D-4973-91FC-252211C36453}"/>
    <hyperlink ref="G59" r:id="rId18" xr:uid="{573C7261-84EC-4F68-B851-8159C06811FE}"/>
    <hyperlink ref="G60" r:id="rId19" xr:uid="{153E9A4C-2E6A-4132-84C8-8997D3085885}"/>
    <hyperlink ref="G61" r:id="rId20" xr:uid="{E40ADA13-52DD-4D78-82B1-27C1BE16ED14}"/>
    <hyperlink ref="G62" r:id="rId21" xr:uid="{9FF562F3-9C77-446B-8E23-B4D8471E7690}"/>
    <hyperlink ref="H62" r:id="rId22" xr:uid="{A4522064-C029-4C32-B28A-FCFCEFA94CD1}"/>
    <hyperlink ref="G63" r:id="rId23" xr:uid="{BA623579-1524-42C8-8FF0-8063AF424ECC}"/>
    <hyperlink ref="H63" r:id="rId24" xr:uid="{F8CFBC68-3D19-471E-A618-5B9361604F37}"/>
    <hyperlink ref="H64" r:id="rId25" xr:uid="{8F196800-56B9-4D20-AF4D-53CBA4B0F1FC}"/>
    <hyperlink ref="G66" r:id="rId26" xr:uid="{EAC509B2-2AF4-47E5-8EE3-98B555E07233}"/>
    <hyperlink ref="H66" r:id="rId27" xr:uid="{DDA70480-CDAE-40BB-9DC2-61BBC5C2F0D5}"/>
    <hyperlink ref="G68" r:id="rId28" xr:uid="{A9ABCFF6-D2F1-4B33-B6EA-E7BCD46DA011}"/>
    <hyperlink ref="H68" r:id="rId29" xr:uid="{D5B4FAE8-54D5-4474-B94E-4941C51DA7ED}"/>
    <hyperlink ref="G69" r:id="rId30" xr:uid="{596AA7FE-639F-4DA2-B116-C78D97704C93}"/>
    <hyperlink ref="H69" r:id="rId31" xr:uid="{1B61ABD3-F563-4FBC-B5B5-FBD2349F0672}"/>
    <hyperlink ref="G70" r:id="rId32" xr:uid="{B79FDFB0-F5BE-4C25-BBFD-A7A71986736D}"/>
    <hyperlink ref="G71" r:id="rId33" xr:uid="{CA97CAB6-6AF2-4EC4-8AD5-894DE08632AF}"/>
    <hyperlink ref="H71" r:id="rId34" xr:uid="{2C56E1B0-253A-4011-A6DB-B88F9CC0F665}"/>
    <hyperlink ref="G72" r:id="rId35" xr:uid="{95B7C831-0355-4346-A259-8DE1EEA71642}"/>
    <hyperlink ref="H72" r:id="rId36" xr:uid="{F5C20691-EA69-4710-87C9-4E3EF18783B4}"/>
    <hyperlink ref="G73" r:id="rId37" xr:uid="{B792452D-DA32-4178-83DE-265D63867807}"/>
    <hyperlink ref="H73" r:id="rId38" xr:uid="{2BBA8C35-AB28-4605-BD95-8192B2590461}"/>
    <hyperlink ref="G74" r:id="rId39" xr:uid="{B9C49CB9-00A9-4EF7-98F6-534D65FD3336}"/>
    <hyperlink ref="H74" r:id="rId40" xr:uid="{59767CF4-19DB-4B2C-94CB-597400F6DBEB}"/>
  </hyperlinks>
  <pageMargins left="0.7" right="0.7" top="0.75" bottom="0.75" header="0.3" footer="0.3"/>
  <pageSetup paperSize="9" scale="59" fitToHeight="0" orientation="landscape" horizontalDpi="1200" verticalDpi="1200" r:id="rId41"/>
  <drawing r:id="rId42"/>
  <legacyDrawing r:id="rId4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EA90-954E-4B87-97D5-8CB0CF4C89B0}">
  <sheetPr codeName="Sheet20">
    <tabColor theme="8" tint="0.79998168889431442"/>
    <pageSetUpPr fitToPage="1"/>
  </sheetPr>
  <dimension ref="A1:S66"/>
  <sheetViews>
    <sheetView showGridLines="0" zoomScale="85" zoomScaleNormal="85" workbookViewId="0">
      <pane xSplit="6" ySplit="3" topLeftCell="G50" activePane="bottomRight" state="frozen"/>
      <selection activeCell="J32" sqref="J32"/>
      <selection pane="topRight" activeCell="J32" sqref="J32"/>
      <selection pane="bottomLeft" activeCell="J32" sqref="J32"/>
      <selection pane="bottomRight" activeCell="G60" sqref="G60"/>
    </sheetView>
  </sheetViews>
  <sheetFormatPr defaultColWidth="8.85546875" defaultRowHeight="15"/>
  <cols>
    <col min="1" max="1" width="16.42578125" style="45" customWidth="1"/>
    <col min="2" max="5" width="16.42578125" style="56" customWidth="1"/>
    <col min="6" max="6" width="16.42578125" customWidth="1"/>
    <col min="7" max="7" width="80.5703125" style="39" customWidth="1"/>
  </cols>
  <sheetData>
    <row r="1" spans="1:19" ht="80.25" customHeight="1">
      <c r="A1" s="55" t="s">
        <v>468</v>
      </c>
    </row>
    <row r="2" spans="1:19" ht="30" customHeight="1">
      <c r="A2" s="44"/>
      <c r="B2" s="61"/>
      <c r="C2" s="61"/>
      <c r="D2" s="61"/>
      <c r="E2" s="61"/>
      <c r="F2" s="33"/>
      <c r="G2" s="38"/>
      <c r="H2" s="1"/>
      <c r="I2" s="1"/>
      <c r="J2" s="1"/>
      <c r="K2" s="1"/>
      <c r="L2" s="1"/>
      <c r="M2" s="1"/>
      <c r="N2" s="1"/>
      <c r="O2" s="1"/>
      <c r="P2" s="1"/>
      <c r="Q2" s="1"/>
      <c r="R2" s="1"/>
      <c r="S2" s="1"/>
    </row>
    <row r="3" spans="1:19" s="1" customFormat="1" ht="20.25" customHeight="1">
      <c r="A3" s="241" t="s">
        <v>485</v>
      </c>
      <c r="B3" s="259" t="s">
        <v>1036</v>
      </c>
      <c r="C3" s="259" t="s">
        <v>1022</v>
      </c>
      <c r="D3" s="259" t="s">
        <v>992</v>
      </c>
      <c r="E3" s="259" t="s">
        <v>953</v>
      </c>
      <c r="F3" s="265" t="s">
        <v>1037</v>
      </c>
      <c r="G3" s="243" t="s">
        <v>1038</v>
      </c>
    </row>
    <row r="4" spans="1:19">
      <c r="A4" s="260">
        <v>43405</v>
      </c>
      <c r="B4" s="261"/>
      <c r="C4" s="261">
        <v>338</v>
      </c>
      <c r="D4" s="261"/>
      <c r="E4" s="261"/>
      <c r="F4" s="262">
        <v>0.17499999999999999</v>
      </c>
      <c r="G4" s="252"/>
    </row>
    <row r="5" spans="1:19">
      <c r="A5" s="260">
        <v>43435</v>
      </c>
      <c r="B5" s="261">
        <v>5</v>
      </c>
      <c r="C5" s="261">
        <v>367</v>
      </c>
      <c r="D5" s="261">
        <v>169</v>
      </c>
      <c r="E5" s="261">
        <v>2320</v>
      </c>
      <c r="F5" s="262">
        <v>6.2399999999999997E-2</v>
      </c>
      <c r="G5" s="252"/>
    </row>
    <row r="6" spans="1:19">
      <c r="A6" s="260">
        <v>43466</v>
      </c>
      <c r="B6" s="261">
        <v>9</v>
      </c>
      <c r="C6" s="261">
        <v>408</v>
      </c>
      <c r="D6" s="261">
        <v>85</v>
      </c>
      <c r="E6" s="261">
        <v>6139</v>
      </c>
      <c r="F6" s="262">
        <v>5.8099999999999999E-2</v>
      </c>
      <c r="G6" s="252"/>
    </row>
    <row r="7" spans="1:19">
      <c r="A7" s="260">
        <v>43497</v>
      </c>
      <c r="B7" s="261">
        <v>11</v>
      </c>
      <c r="C7" s="261">
        <v>444</v>
      </c>
      <c r="D7" s="261">
        <v>100</v>
      </c>
      <c r="E7" s="261">
        <v>6341</v>
      </c>
      <c r="F7" s="262">
        <v>6.5000000000000002E-2</v>
      </c>
      <c r="G7" s="252"/>
    </row>
    <row r="8" spans="1:19">
      <c r="A8" s="260">
        <v>43525</v>
      </c>
      <c r="B8" s="261">
        <v>9</v>
      </c>
      <c r="C8" s="261">
        <v>470</v>
      </c>
      <c r="D8" s="261">
        <v>397</v>
      </c>
      <c r="E8" s="261">
        <v>4285</v>
      </c>
      <c r="F8" s="262">
        <v>7.5999999999999998E-2</v>
      </c>
      <c r="G8" s="252"/>
    </row>
    <row r="9" spans="1:19">
      <c r="A9" s="260">
        <v>43556</v>
      </c>
      <c r="B9" s="261">
        <v>9</v>
      </c>
      <c r="C9" s="261">
        <v>506</v>
      </c>
      <c r="D9" s="261">
        <v>459</v>
      </c>
      <c r="E9" s="261">
        <v>3276</v>
      </c>
      <c r="F9" s="262">
        <v>9.2999999999999999E-2</v>
      </c>
      <c r="G9" s="252"/>
    </row>
    <row r="10" spans="1:19">
      <c r="A10" s="260">
        <v>43586</v>
      </c>
      <c r="B10" s="261">
        <v>9</v>
      </c>
      <c r="C10" s="261">
        <v>447</v>
      </c>
      <c r="D10" s="261">
        <v>421</v>
      </c>
      <c r="E10" s="261">
        <v>4688</v>
      </c>
      <c r="F10" s="262">
        <v>9.35E-2</v>
      </c>
      <c r="G10" s="252"/>
    </row>
    <row r="11" spans="1:19">
      <c r="A11" s="260">
        <v>43617</v>
      </c>
      <c r="B11" s="261">
        <v>9</v>
      </c>
      <c r="C11" s="261">
        <v>592</v>
      </c>
      <c r="D11" s="261">
        <v>203</v>
      </c>
      <c r="E11" s="261">
        <v>3497</v>
      </c>
      <c r="F11" s="262">
        <v>5.1900000000000002E-2</v>
      </c>
      <c r="G11" s="252"/>
    </row>
    <row r="12" spans="1:19">
      <c r="A12" s="260">
        <v>43647</v>
      </c>
      <c r="B12" s="261">
        <v>15</v>
      </c>
      <c r="C12" s="261">
        <v>696</v>
      </c>
      <c r="D12" s="261">
        <v>536</v>
      </c>
      <c r="E12" s="261">
        <v>8039</v>
      </c>
      <c r="F12" s="262">
        <v>6.3899999999999998E-2</v>
      </c>
      <c r="G12" s="252"/>
    </row>
    <row r="13" spans="1:19">
      <c r="A13" s="260">
        <v>43696</v>
      </c>
      <c r="B13" s="261">
        <v>10</v>
      </c>
      <c r="C13" s="261">
        <v>777</v>
      </c>
      <c r="D13" s="261"/>
      <c r="E13" s="261">
        <v>5503</v>
      </c>
      <c r="F13" s="262">
        <v>7.5899999999999995E-2</v>
      </c>
      <c r="G13" s="252"/>
    </row>
    <row r="14" spans="1:19">
      <c r="A14" s="260">
        <v>43727</v>
      </c>
      <c r="B14" s="261">
        <v>6</v>
      </c>
      <c r="C14" s="261">
        <v>895</v>
      </c>
      <c r="D14" s="261">
        <v>581</v>
      </c>
      <c r="E14" s="261">
        <v>6726</v>
      </c>
      <c r="F14" s="262">
        <v>8.6400000000000005E-2</v>
      </c>
      <c r="G14" s="252"/>
    </row>
    <row r="15" spans="1:19">
      <c r="A15" s="260">
        <v>43757</v>
      </c>
      <c r="B15" s="261">
        <v>12</v>
      </c>
      <c r="C15" s="261">
        <v>964</v>
      </c>
      <c r="D15" s="261">
        <v>875</v>
      </c>
      <c r="E15" s="261">
        <v>7360</v>
      </c>
      <c r="F15" s="262">
        <v>0.10489999999999999</v>
      </c>
      <c r="G15" s="252"/>
    </row>
    <row r="16" spans="1:19" ht="240">
      <c r="A16" s="260">
        <v>43818</v>
      </c>
      <c r="B16" s="261">
        <v>4</v>
      </c>
      <c r="C16" s="261">
        <v>1188</v>
      </c>
      <c r="D16" s="261">
        <v>368</v>
      </c>
      <c r="E16" s="261">
        <v>7788</v>
      </c>
      <c r="F16" s="262">
        <v>0.11799999999999999</v>
      </c>
      <c r="G16" s="252" t="s">
        <v>1039</v>
      </c>
    </row>
    <row r="17" spans="1:7" ht="165">
      <c r="A17" s="260">
        <v>43850</v>
      </c>
      <c r="B17" s="261">
        <v>6</v>
      </c>
      <c r="C17" s="261">
        <v>1286</v>
      </c>
      <c r="D17" s="261">
        <v>1665</v>
      </c>
      <c r="E17" s="261">
        <v>8747</v>
      </c>
      <c r="F17" s="262">
        <v>0.1429</v>
      </c>
      <c r="G17" s="252" t="str">
        <f>HYPERLINK("https://www.linkedin.com/feed/update/urn:li:activity:6618819446473621504/","Hari ini CIPS melepas kepergian salah satu peneliti kami Kidung Asmara Sigit dan juga menyambut kedatangan peneliti baru Ira Aprilianti. 
Kidung adalah salah satu peserta CIPS Research Trainee Program. Selama setahun belakangan, dia berdedikasi dalam pen"&amp;"elitian alkohol ilegal dan kampanye advokasi CIPS.
Ira akan membantu CIPS dalam penelitian lanjutan tentang fintech. Dia adalah lulusan Master of International and Development Economics dari The Australian National University.
Semoga sukses selalu Kidun"&amp;"g dan selamat datang untuk Ira!")</f>
        <v>Hari ini CIPS melepas kepergian salah satu peneliti kami Kidung Asmara Sigit dan juga menyambut kedatangan peneliti baru Ira Aprilianti. 
Kidung adalah salah satu peserta CIPS Research Trainee Program. Selama setahun belakangan, dia berdedikasi dalam penelitian alkohol ilegal dan kampanye advokasi CIPS.
Ira akan membantu CIPS dalam penelitian lanjutan tentang fintech. Dia adalah lulusan Master of International and Development Economics dari The Australian National University.
Semoga sukses selalu Kidung dan selamat datang untuk Ira!</v>
      </c>
    </row>
    <row r="18" spans="1:7" ht="210">
      <c r="A18" s="260">
        <v>43881</v>
      </c>
      <c r="B18" s="261">
        <v>6</v>
      </c>
      <c r="C18" s="261">
        <v>1474</v>
      </c>
      <c r="D18" s="261">
        <v>1625</v>
      </c>
      <c r="E18" s="261">
        <v>13995</v>
      </c>
      <c r="F18" s="262">
        <v>0.1128</v>
      </c>
      <c r="G18" s="252" t="s">
        <v>1040</v>
      </c>
    </row>
    <row r="19" spans="1:7" ht="270">
      <c r="A19" s="260">
        <v>43910</v>
      </c>
      <c r="B19" s="261">
        <v>8</v>
      </c>
      <c r="C19" s="261">
        <f>C18+174</f>
        <v>1648</v>
      </c>
      <c r="D19" s="261">
        <v>885</v>
      </c>
      <c r="E19" s="261">
        <v>8175</v>
      </c>
      <c r="F19" s="262">
        <v>9.7000000000000003E-2</v>
      </c>
      <c r="G19" s="252" t="s">
        <v>1041</v>
      </c>
    </row>
    <row r="20" spans="1:7" ht="345">
      <c r="A20" s="260">
        <v>43941</v>
      </c>
      <c r="B20" s="261">
        <v>20</v>
      </c>
      <c r="C20" s="261">
        <v>1852</v>
      </c>
      <c r="D20" s="261">
        <v>936</v>
      </c>
      <c r="E20" s="261">
        <v>11446</v>
      </c>
      <c r="F20" s="262">
        <v>8.8999999999999996E-2</v>
      </c>
      <c r="G20" s="252" t="str">
        <f>HYPERLINK("https://www.linkedin.com/feed/update/urn:li:activity:6653145450130051072/","#CIPSPolicyPaper terbaru yang ditulis oleh Assyifa Szami Ilman sudah dapat diakses.
Dalam makalah ini memperlihatkan bahwa:
- Rumah Tangga prasejahtera menggunakan 67,72% pendapatannya untuk membeli makanan.
- BPNT yang dikeluarkan oleh Kementerian Sos"&amp;"ial RI memberikan dampak positif dalam pemenuhan gizi mereka.
- Simulasi yang dilakukan oleh CIPS di NTT memperlihatkan bahwa kenaikan harga pangan bisa mengurangi konsumsi protein mereka.
- Rekomendasi CIPS agar program BPNT efektif: 
1. Meningkatkan e"&amp;"fektivitas BPNT terutama sasarannya.
2. Meninjau kembali peraturan Instruksi Presiden Nomor 5 Tahun 2015 &amp; Permendag Nomor 1 Tahun 2018.
Baca &amp; unduh #CIPSPolicyPaper ini di:
Bahasa Indonesia: File di bawah
Bahasa Inggris: https://cutt.ly/cips-pp26")</f>
        <v>#CIPSPolicyPaper terbaru yang ditulis oleh Assyifa Szami Ilman sudah dapat diakses.
Dalam makalah ini memperlihatkan bahwa:
- Rumah Tangga prasejahtera menggunakan 67,72% pendapatannya untuk membeli makanan.
- BPNT yang dikeluarkan oleh Kementerian Sosial RI memberikan dampak positif dalam pemenuhan gizi mereka.
- Simulasi yang dilakukan oleh CIPS di NTT memperlihatkan bahwa kenaikan harga pangan bisa mengurangi konsumsi protein mereka.
- Rekomendasi CIPS agar program BPNT efektif: 
1. Meningkatkan efektivitas BPNT terutama sasarannya.
2. Meninjau kembali peraturan Instruksi Presiden Nomor 5 Tahun 2015 &amp; Permendag Nomor 1 Tahun 2018.
Baca &amp; unduh #CIPSPolicyPaper ini di:
Bahasa Indonesia: File di bawah
Bahasa Inggris: https://cutt.ly/cips-pp26</v>
      </c>
    </row>
    <row r="21" spans="1:7" ht="150">
      <c r="A21" s="260">
        <v>43971</v>
      </c>
      <c r="B21" s="261">
        <v>20</v>
      </c>
      <c r="C21" s="261">
        <v>2029</v>
      </c>
      <c r="D21" s="261">
        <v>1224</v>
      </c>
      <c r="E21" s="261">
        <v>11891</v>
      </c>
      <c r="F21" s="262">
        <v>0.09</v>
      </c>
      <c r="G21" s="252" t="s">
        <v>1042</v>
      </c>
    </row>
    <row r="22" spans="1:7">
      <c r="A22" s="260">
        <v>44002</v>
      </c>
      <c r="B22" s="261">
        <v>12</v>
      </c>
      <c r="C22" s="261">
        <v>2218</v>
      </c>
      <c r="D22" s="261">
        <v>2221</v>
      </c>
      <c r="E22" s="261">
        <v>18512</v>
      </c>
      <c r="F22" s="262">
        <v>7.0999999999999994E-2</v>
      </c>
      <c r="G22" s="252" t="s">
        <v>1043</v>
      </c>
    </row>
    <row r="23" spans="1:7" ht="210">
      <c r="A23" s="260">
        <v>44032</v>
      </c>
      <c r="B23" s="261">
        <v>33</v>
      </c>
      <c r="C23" s="261">
        <v>2584</v>
      </c>
      <c r="D23" s="261">
        <v>5902</v>
      </c>
      <c r="E23" s="261">
        <v>45711</v>
      </c>
      <c r="F23" s="262">
        <v>0.12909999999999999</v>
      </c>
      <c r="G23" s="252" t="s">
        <v>1044</v>
      </c>
    </row>
    <row r="24" spans="1:7">
      <c r="A24" s="260">
        <v>44063</v>
      </c>
      <c r="B24" s="261">
        <v>14</v>
      </c>
      <c r="C24" s="261">
        <v>2718</v>
      </c>
      <c r="D24" s="261">
        <v>7282</v>
      </c>
      <c r="E24" s="261">
        <v>26396</v>
      </c>
      <c r="F24" s="262">
        <v>7.5999999999999998E-2</v>
      </c>
      <c r="G24" s="252" t="s">
        <v>1045</v>
      </c>
    </row>
    <row r="25" spans="1:7" ht="150">
      <c r="A25" s="260">
        <v>44094</v>
      </c>
      <c r="B25" s="261">
        <v>20</v>
      </c>
      <c r="C25" s="261">
        <v>2932</v>
      </c>
      <c r="D25" s="261">
        <v>3019</v>
      </c>
      <c r="E25" s="261">
        <v>34250</v>
      </c>
      <c r="F25" s="262">
        <v>5.8500000000000003E-2</v>
      </c>
      <c r="G25" s="252" t="s">
        <v>1046</v>
      </c>
    </row>
    <row r="26" spans="1:7" ht="180">
      <c r="A26" s="260">
        <v>44124</v>
      </c>
      <c r="B26" s="261">
        <v>21</v>
      </c>
      <c r="C26" s="261">
        <v>3113</v>
      </c>
      <c r="D26" s="261">
        <v>3292</v>
      </c>
      <c r="E26" s="261">
        <v>26246</v>
      </c>
      <c r="F26" s="262">
        <v>9.8000000000000004E-2</v>
      </c>
      <c r="G26" s="252" t="s">
        <v>1047</v>
      </c>
    </row>
    <row r="27" spans="1:7" ht="195">
      <c r="A27" s="260">
        <v>44155</v>
      </c>
      <c r="B27" s="261">
        <v>20</v>
      </c>
      <c r="C27" s="261">
        <v>3246</v>
      </c>
      <c r="D27" s="261">
        <v>2155</v>
      </c>
      <c r="E27" s="261">
        <v>19510</v>
      </c>
      <c r="F27" s="262">
        <v>0.08</v>
      </c>
      <c r="G27" s="252" t="s">
        <v>1048</v>
      </c>
    </row>
    <row r="28" spans="1:7">
      <c r="A28" s="260">
        <v>44185</v>
      </c>
      <c r="B28" s="261">
        <v>11</v>
      </c>
      <c r="C28" s="261">
        <v>3360</v>
      </c>
      <c r="D28" s="261">
        <v>902</v>
      </c>
      <c r="E28" s="261">
        <v>13234</v>
      </c>
      <c r="F28" s="262">
        <v>5.7700000000000001E-2</v>
      </c>
      <c r="G28" s="252" t="s">
        <v>1049</v>
      </c>
    </row>
    <row r="29" spans="1:7">
      <c r="A29" s="260">
        <v>44217</v>
      </c>
      <c r="B29" s="261">
        <v>14</v>
      </c>
      <c r="C29" s="261">
        <v>3628</v>
      </c>
      <c r="D29" s="261">
        <v>3998</v>
      </c>
      <c r="E29" s="261">
        <v>38315</v>
      </c>
      <c r="F29" s="262">
        <v>0.1043</v>
      </c>
      <c r="G29" s="252" t="s">
        <v>1050</v>
      </c>
    </row>
    <row r="30" spans="1:7">
      <c r="A30" s="260">
        <v>44248</v>
      </c>
      <c r="B30" s="261">
        <v>13</v>
      </c>
      <c r="C30" s="261">
        <v>3847</v>
      </c>
      <c r="D30" s="261">
        <v>2821</v>
      </c>
      <c r="E30" s="261">
        <v>34117</v>
      </c>
      <c r="F30" s="262">
        <v>6.3E-2</v>
      </c>
      <c r="G30" s="252" t="s">
        <v>1051</v>
      </c>
    </row>
    <row r="31" spans="1:7">
      <c r="A31" s="260">
        <v>44276</v>
      </c>
      <c r="B31" s="261">
        <v>24</v>
      </c>
      <c r="C31" s="261">
        <v>4140</v>
      </c>
      <c r="D31" s="261">
        <v>6953</v>
      </c>
      <c r="E31" s="261">
        <v>52179</v>
      </c>
      <c r="F31" s="262">
        <v>6.3E-2</v>
      </c>
      <c r="G31" s="252" t="s">
        <v>1052</v>
      </c>
    </row>
    <row r="32" spans="1:7">
      <c r="A32" s="260">
        <v>44307</v>
      </c>
      <c r="B32" s="261">
        <v>34</v>
      </c>
      <c r="C32" s="261">
        <v>4420</v>
      </c>
      <c r="D32" s="261">
        <v>11415</v>
      </c>
      <c r="E32" s="261">
        <v>61869</v>
      </c>
      <c r="F32" s="262">
        <v>0.10680000000000001</v>
      </c>
      <c r="G32" s="252" t="s">
        <v>1053</v>
      </c>
    </row>
    <row r="33" spans="1:7">
      <c r="A33" s="260">
        <v>44337</v>
      </c>
      <c r="B33" s="261">
        <v>12</v>
      </c>
      <c r="C33" s="261">
        <v>4557</v>
      </c>
      <c r="D33" s="261">
        <v>5196</v>
      </c>
      <c r="E33" s="261">
        <v>22754</v>
      </c>
      <c r="F33" s="262">
        <v>0.112</v>
      </c>
      <c r="G33" s="252" t="s">
        <v>1054</v>
      </c>
    </row>
    <row r="34" spans="1:7">
      <c r="A34" s="260">
        <v>44368</v>
      </c>
      <c r="B34" s="261">
        <v>31</v>
      </c>
      <c r="C34" s="261">
        <v>4760</v>
      </c>
      <c r="D34" s="261">
        <v>8370</v>
      </c>
      <c r="E34" s="261">
        <v>50155</v>
      </c>
      <c r="F34" s="262">
        <v>0.153</v>
      </c>
      <c r="G34" s="252" t="s">
        <v>1055</v>
      </c>
    </row>
    <row r="35" spans="1:7">
      <c r="A35" s="260">
        <v>44378</v>
      </c>
      <c r="B35" s="261">
        <v>16</v>
      </c>
      <c r="C35" s="261">
        <v>4879</v>
      </c>
      <c r="D35" s="261">
        <v>4624</v>
      </c>
      <c r="E35" s="261">
        <v>34541</v>
      </c>
      <c r="F35" s="262">
        <v>0.124</v>
      </c>
      <c r="G35" s="289" t="s">
        <v>1281</v>
      </c>
    </row>
    <row r="36" spans="1:7">
      <c r="A36" s="260">
        <v>44409</v>
      </c>
      <c r="B36" s="261">
        <v>31</v>
      </c>
      <c r="C36" s="261">
        <v>5108</v>
      </c>
      <c r="D36" s="261">
        <v>6698</v>
      </c>
      <c r="E36" s="261">
        <v>54902</v>
      </c>
      <c r="F36" s="262">
        <v>0.15079999999999999</v>
      </c>
      <c r="G36" s="289" t="s">
        <v>1282</v>
      </c>
    </row>
    <row r="37" spans="1:7">
      <c r="A37" s="260">
        <v>44440</v>
      </c>
      <c r="B37" s="261">
        <v>35</v>
      </c>
      <c r="C37" s="261">
        <v>5292</v>
      </c>
      <c r="D37" s="261">
        <v>10494</v>
      </c>
      <c r="E37" s="261">
        <v>75560</v>
      </c>
      <c r="F37" s="262">
        <v>0.20799999999999999</v>
      </c>
      <c r="G37" s="289" t="s">
        <v>1283</v>
      </c>
    </row>
    <row r="38" spans="1:7">
      <c r="A38" s="260">
        <v>44470</v>
      </c>
      <c r="B38" s="261">
        <v>31</v>
      </c>
      <c r="C38" s="261">
        <v>5424</v>
      </c>
      <c r="D38" s="261">
        <v>13001</v>
      </c>
      <c r="E38" s="261">
        <v>53091</v>
      </c>
      <c r="F38" s="262">
        <v>0.26050000000000001</v>
      </c>
      <c r="G38" s="289" t="s">
        <v>1284</v>
      </c>
    </row>
    <row r="39" spans="1:7">
      <c r="A39" s="260">
        <v>44501</v>
      </c>
      <c r="B39" s="261">
        <v>27</v>
      </c>
      <c r="C39" s="261">
        <f>C38+192</f>
        <v>5616</v>
      </c>
      <c r="D39" s="261">
        <v>19638</v>
      </c>
      <c r="E39" s="261">
        <v>57103</v>
      </c>
      <c r="F39" s="262" t="s">
        <v>1426</v>
      </c>
      <c r="G39" s="289" t="s">
        <v>1427</v>
      </c>
    </row>
    <row r="40" spans="1:7">
      <c r="A40" s="260">
        <v>44531</v>
      </c>
      <c r="B40" s="261">
        <v>25</v>
      </c>
      <c r="C40" s="261">
        <v>5879</v>
      </c>
      <c r="D40" s="261">
        <v>23115</v>
      </c>
      <c r="E40" s="261">
        <v>78591</v>
      </c>
      <c r="F40" s="262">
        <v>0.22159999999999999</v>
      </c>
      <c r="G40" s="289" t="s">
        <v>1783</v>
      </c>
    </row>
    <row r="41" spans="1:7">
      <c r="A41" s="260">
        <v>44562</v>
      </c>
      <c r="B41" s="261">
        <v>25</v>
      </c>
      <c r="C41" s="261">
        <v>6094</v>
      </c>
      <c r="D41" s="261">
        <v>10779</v>
      </c>
      <c r="E41" s="261">
        <v>53762</v>
      </c>
      <c r="F41" s="262">
        <v>0.13</v>
      </c>
      <c r="G41" s="289" t="s">
        <v>1909</v>
      </c>
    </row>
    <row r="42" spans="1:7">
      <c r="A42" s="260">
        <v>44593</v>
      </c>
      <c r="B42" s="261">
        <v>29</v>
      </c>
      <c r="C42" s="261">
        <v>6383</v>
      </c>
      <c r="D42" s="261">
        <v>29272</v>
      </c>
      <c r="E42" s="261">
        <v>72636</v>
      </c>
      <c r="F42" s="262">
        <v>0.373</v>
      </c>
      <c r="G42" s="289" t="s">
        <v>2003</v>
      </c>
    </row>
    <row r="43" spans="1:7">
      <c r="A43" s="260">
        <v>44621</v>
      </c>
      <c r="B43" s="261">
        <v>34</v>
      </c>
      <c r="C43" s="261">
        <v>6605</v>
      </c>
      <c r="D43" s="261">
        <v>5375</v>
      </c>
      <c r="E43" s="261">
        <v>46878</v>
      </c>
      <c r="F43" s="262">
        <v>0.09</v>
      </c>
      <c r="G43" s="289" t="s">
        <v>2190</v>
      </c>
    </row>
    <row r="44" spans="1:7">
      <c r="A44" s="260">
        <v>44652</v>
      </c>
      <c r="B44" s="261">
        <v>24</v>
      </c>
      <c r="C44" s="261">
        <v>6760</v>
      </c>
      <c r="D44" s="261">
        <v>4123</v>
      </c>
      <c r="E44" s="261">
        <v>28209</v>
      </c>
      <c r="F44" s="262">
        <v>0.11</v>
      </c>
      <c r="G44" s="289" t="s">
        <v>2462</v>
      </c>
    </row>
    <row r="45" spans="1:7">
      <c r="A45" s="260">
        <v>44682</v>
      </c>
      <c r="B45" s="261">
        <v>19</v>
      </c>
      <c r="C45" s="261">
        <v>6936</v>
      </c>
      <c r="D45" s="261">
        <v>5859</v>
      </c>
      <c r="E45" s="261">
        <v>30376</v>
      </c>
      <c r="F45" s="262">
        <v>0.1</v>
      </c>
      <c r="G45" s="289" t="s">
        <v>2553</v>
      </c>
    </row>
    <row r="46" spans="1:7">
      <c r="A46" s="260">
        <v>44713</v>
      </c>
      <c r="B46" s="261">
        <v>21</v>
      </c>
      <c r="C46" s="261">
        <v>7133</v>
      </c>
      <c r="D46" s="261">
        <v>6143</v>
      </c>
      <c r="E46" s="261">
        <v>47949</v>
      </c>
      <c r="F46" s="262">
        <v>0.1</v>
      </c>
      <c r="G46" s="289" t="s">
        <v>2665</v>
      </c>
    </row>
    <row r="47" spans="1:7">
      <c r="A47" s="260">
        <v>44743</v>
      </c>
      <c r="B47" s="261">
        <v>56</v>
      </c>
      <c r="C47" s="261">
        <v>7464</v>
      </c>
      <c r="D47" s="261">
        <v>10938</v>
      </c>
      <c r="E47" s="261">
        <v>55403</v>
      </c>
      <c r="F47" s="262">
        <v>0.14000000000000001</v>
      </c>
      <c r="G47" s="289" t="s">
        <v>2737</v>
      </c>
    </row>
    <row r="48" spans="1:7">
      <c r="A48" s="260">
        <v>44774</v>
      </c>
      <c r="B48" s="261">
        <v>25</v>
      </c>
      <c r="C48" s="261">
        <v>7710</v>
      </c>
      <c r="D48" s="261">
        <v>7813</v>
      </c>
      <c r="E48" s="261">
        <v>48260</v>
      </c>
      <c r="F48" s="262">
        <v>0.12</v>
      </c>
      <c r="G48" s="289" t="s">
        <v>2839</v>
      </c>
    </row>
    <row r="49" spans="1:7">
      <c r="A49" s="260">
        <v>44805</v>
      </c>
      <c r="B49" s="261">
        <v>23</v>
      </c>
      <c r="C49" s="261">
        <v>7990</v>
      </c>
      <c r="D49" s="261">
        <v>4284</v>
      </c>
      <c r="E49" s="261">
        <v>37785</v>
      </c>
      <c r="F49" s="262">
        <v>0.11</v>
      </c>
      <c r="G49" s="289" t="s">
        <v>2929</v>
      </c>
    </row>
    <row r="50" spans="1:7">
      <c r="A50" s="260">
        <v>44835</v>
      </c>
      <c r="B50" s="261">
        <v>21</v>
      </c>
      <c r="C50" s="261">
        <v>8205</v>
      </c>
      <c r="D50" s="261">
        <v>2890</v>
      </c>
      <c r="E50" s="261">
        <v>24175</v>
      </c>
      <c r="F50" s="262">
        <v>0.1</v>
      </c>
      <c r="G50" s="289" t="s">
        <v>3090</v>
      </c>
    </row>
    <row r="51" spans="1:7">
      <c r="A51" s="260">
        <v>44866</v>
      </c>
      <c r="B51" s="261">
        <v>17</v>
      </c>
      <c r="C51" s="261">
        <v>8445</v>
      </c>
      <c r="D51" s="261">
        <v>5903</v>
      </c>
      <c r="E51" s="261">
        <v>39255</v>
      </c>
      <c r="F51" s="262">
        <v>0.11</v>
      </c>
      <c r="G51" s="363" t="s">
        <v>3200</v>
      </c>
    </row>
    <row r="52" spans="1:7">
      <c r="A52" s="260">
        <v>44896</v>
      </c>
      <c r="B52" s="261">
        <v>12</v>
      </c>
      <c r="C52" s="261">
        <v>8637</v>
      </c>
      <c r="D52" s="261">
        <v>6431</v>
      </c>
      <c r="E52" s="261">
        <v>37876</v>
      </c>
      <c r="F52" s="262">
        <v>0.11</v>
      </c>
      <c r="G52" s="363" t="s">
        <v>3323</v>
      </c>
    </row>
    <row r="53" spans="1:7">
      <c r="A53" s="260">
        <v>44927</v>
      </c>
      <c r="B53" s="261">
        <v>20</v>
      </c>
      <c r="C53" s="261">
        <v>8880</v>
      </c>
      <c r="D53" s="261">
        <v>11579</v>
      </c>
      <c r="E53" s="261">
        <v>37991</v>
      </c>
      <c r="F53" s="262">
        <v>0.18</v>
      </c>
      <c r="G53" s="363" t="s">
        <v>3383</v>
      </c>
    </row>
    <row r="54" spans="1:7">
      <c r="A54" s="260">
        <v>44958</v>
      </c>
      <c r="B54" s="261">
        <v>28</v>
      </c>
      <c r="C54" s="261">
        <v>9098</v>
      </c>
      <c r="D54" s="261">
        <v>5212</v>
      </c>
      <c r="E54" s="261">
        <v>30790</v>
      </c>
      <c r="F54" s="262">
        <v>7.0000000000000007E-2</v>
      </c>
      <c r="G54" s="363" t="s">
        <v>3518</v>
      </c>
    </row>
    <row r="55" spans="1:7">
      <c r="A55" s="260">
        <v>44986</v>
      </c>
      <c r="B55" s="261">
        <v>14</v>
      </c>
      <c r="C55" s="261">
        <f>C54+364</f>
        <v>9462</v>
      </c>
      <c r="D55" s="261">
        <v>5964</v>
      </c>
      <c r="E55" s="261">
        <v>24907</v>
      </c>
      <c r="F55" s="262">
        <v>0.15</v>
      </c>
      <c r="G55" s="363" t="s">
        <v>3525</v>
      </c>
    </row>
    <row r="56" spans="1:7">
      <c r="A56" s="260">
        <v>45017</v>
      </c>
      <c r="B56" s="261">
        <v>6</v>
      </c>
      <c r="C56" s="261">
        <f>C55+168</f>
        <v>9630</v>
      </c>
      <c r="D56" s="261">
        <v>1857</v>
      </c>
      <c r="E56" s="261">
        <v>9441</v>
      </c>
      <c r="F56" s="262">
        <v>0.17</v>
      </c>
      <c r="G56" s="363" t="s">
        <v>3625</v>
      </c>
    </row>
    <row r="57" spans="1:7">
      <c r="A57" s="260">
        <v>45047</v>
      </c>
      <c r="B57" s="261">
        <v>31</v>
      </c>
      <c r="C57" s="261">
        <f>C56+158</f>
        <v>9788</v>
      </c>
      <c r="D57" s="261">
        <v>3579</v>
      </c>
      <c r="E57" s="261">
        <v>29408</v>
      </c>
      <c r="F57" s="262">
        <v>0.11</v>
      </c>
      <c r="G57" s="363" t="s">
        <v>3698</v>
      </c>
    </row>
    <row r="58" spans="1:7">
      <c r="A58" s="260">
        <v>45078</v>
      </c>
      <c r="B58" s="261">
        <v>29</v>
      </c>
      <c r="C58" s="261">
        <f>C57+173</f>
        <v>9961</v>
      </c>
      <c r="D58" s="261">
        <v>5218</v>
      </c>
      <c r="E58" s="261">
        <v>40339</v>
      </c>
      <c r="F58" s="262">
        <v>0.1129</v>
      </c>
      <c r="G58" s="252" t="s">
        <v>3776</v>
      </c>
    </row>
    <row r="59" spans="1:7">
      <c r="A59" s="260">
        <v>45108</v>
      </c>
      <c r="B59" s="261">
        <v>42</v>
      </c>
      <c r="C59" s="261">
        <f>C58+291</f>
        <v>10252</v>
      </c>
      <c r="D59" s="261">
        <v>2890</v>
      </c>
      <c r="E59" s="261">
        <v>33562</v>
      </c>
      <c r="F59" s="262">
        <v>0.06</v>
      </c>
      <c r="G59" s="363" t="s">
        <v>3918</v>
      </c>
    </row>
    <row r="60" spans="1:7">
      <c r="A60" s="260">
        <v>45139</v>
      </c>
      <c r="B60" s="261">
        <v>21</v>
      </c>
      <c r="C60" s="261">
        <v>10555</v>
      </c>
      <c r="D60" s="261">
        <v>1890</v>
      </c>
      <c r="E60" s="261">
        <v>19000</v>
      </c>
      <c r="F60" s="262">
        <v>0.08</v>
      </c>
      <c r="G60" s="363" t="s">
        <v>4075</v>
      </c>
    </row>
    <row r="61" spans="1:7">
      <c r="F61" s="57"/>
    </row>
    <row r="62" spans="1:7">
      <c r="F62" s="57"/>
    </row>
    <row r="63" spans="1:7">
      <c r="F63" s="57"/>
    </row>
    <row r="64" spans="1:7">
      <c r="F64" s="57"/>
    </row>
    <row r="65" spans="6:6">
      <c r="F65" s="57"/>
    </row>
    <row r="66" spans="6:6">
      <c r="F66" s="57"/>
    </row>
  </sheetData>
  <sortState xmlns:xlrd2="http://schemas.microsoft.com/office/spreadsheetml/2017/richdata2" ref="A4:G34">
    <sortCondition ref="A4:A34"/>
  </sortState>
  <hyperlinks>
    <hyperlink ref="G21" r:id="rId1" xr:uid="{62A4ACC8-7102-4A32-89E0-6A6ABB2FA19F}"/>
    <hyperlink ref="G22" r:id="rId2" xr:uid="{346D9F77-CDB1-4708-A2E2-4E28B84A6FA8}"/>
    <hyperlink ref="G23" r:id="rId3" xr:uid="{BD706C04-E78F-4B75-B471-6352237DC61A}"/>
    <hyperlink ref="G24" r:id="rId4" xr:uid="{98429054-D569-45B9-B99C-7672BBCB18D4}"/>
    <hyperlink ref="G25" r:id="rId5" xr:uid="{6E2B3575-924B-430F-9D27-C1E306CC3FA1}"/>
    <hyperlink ref="G26" r:id="rId6" xr:uid="{A0C048C0-98CC-4F50-8C91-3425C3DECC1D}"/>
    <hyperlink ref="G27" r:id="rId7" xr:uid="{17F13352-DD89-4D5B-A252-7FDE1000170D}"/>
    <hyperlink ref="G28" r:id="rId8" xr:uid="{5726AC2B-87A4-4770-B17A-56F98FE6A385}"/>
    <hyperlink ref="G29" r:id="rId9" xr:uid="{B1E9B696-9E46-4237-85A5-274DD689DEB9}"/>
    <hyperlink ref="G30" r:id="rId10" xr:uid="{A94F312C-9177-4E3E-8A88-256E09AF4ACF}"/>
    <hyperlink ref="G31" r:id="rId11" xr:uid="{3FB5508A-B7A2-42FF-837A-AC085DC39937}"/>
    <hyperlink ref="G32" r:id="rId12" xr:uid="{0A08A3F0-1C1E-41EE-A40A-D104CBFBB09F}"/>
    <hyperlink ref="G33" r:id="rId13" xr:uid="{94676990-F00C-462F-BB6C-1F3174B3B89B}"/>
    <hyperlink ref="G35" r:id="rId14" xr:uid="{8D4EACA5-EC8F-40A7-B05F-BD588B5DA61B}"/>
    <hyperlink ref="G36" r:id="rId15" xr:uid="{D28F7E80-339B-405F-A714-4E432847F2CD}"/>
    <hyperlink ref="G37" r:id="rId16" xr:uid="{F69527E9-F97C-419D-A21D-06934FAA087E}"/>
    <hyperlink ref="G38" r:id="rId17" xr:uid="{9F4B33E8-45B3-409F-9741-53B337494C07}"/>
    <hyperlink ref="G39" r:id="rId18" xr:uid="{7E4B589C-73EC-4966-A4C6-B37F7FD7B27F}"/>
    <hyperlink ref="G40" r:id="rId19" xr:uid="{45B9CD2E-9BE2-4A41-99AD-5AC46BD42DC0}"/>
    <hyperlink ref="G41" r:id="rId20" xr:uid="{0230C0CB-1999-4106-8727-F912346BE863}"/>
    <hyperlink ref="G42" r:id="rId21" xr:uid="{8001F6C8-0000-4798-A87E-F172E4E5D054}"/>
    <hyperlink ref="G43" r:id="rId22" xr:uid="{FC658227-E865-4FBD-9F57-BC9EDBE77CEE}"/>
    <hyperlink ref="G44" r:id="rId23" xr:uid="{E0CBA575-12BA-4B18-B308-F43E4B98573E}"/>
    <hyperlink ref="G45" r:id="rId24" xr:uid="{45DE898E-89E0-4D92-86F3-1D100AA038D8}"/>
    <hyperlink ref="G46" r:id="rId25" xr:uid="{F36A6353-7658-4CF0-9343-8AD120A513EF}"/>
    <hyperlink ref="G47" r:id="rId26" xr:uid="{71C0504C-D00B-43B7-B5D5-A74008D7B59D}"/>
    <hyperlink ref="G48" r:id="rId27" xr:uid="{02F8F36D-7CE5-4B26-BE5F-CE743FB1E293}"/>
    <hyperlink ref="G49" r:id="rId28" xr:uid="{0BDC524D-B4AD-479F-9A12-AA2183F00C6C}"/>
    <hyperlink ref="G50" r:id="rId29" xr:uid="{3AF03076-A528-42AD-BB08-F0CB7A3945FC}"/>
    <hyperlink ref="G51" r:id="rId30" xr:uid="{E3A5D457-4EC7-4C0B-B246-BC2066733694}"/>
    <hyperlink ref="G52" r:id="rId31" xr:uid="{8BC0205A-CF52-4FF6-AAC0-8028D2AAC3AD}"/>
    <hyperlink ref="G53" r:id="rId32" xr:uid="{994AD2E4-F6A7-4DE9-8FF4-CADA3B058CD1}"/>
    <hyperlink ref="G54" r:id="rId33" xr:uid="{66D0656C-EE68-48BD-AD44-A06598031020}"/>
    <hyperlink ref="G55" r:id="rId34" xr:uid="{039CE311-9F93-4476-924F-8EA8F79C3173}"/>
    <hyperlink ref="G56" r:id="rId35" xr:uid="{C7123B0B-9DEA-4DBB-823D-C52063F54957}"/>
    <hyperlink ref="G57" r:id="rId36" xr:uid="{B087115C-7684-4512-94B0-A43C62B4CEFE}"/>
    <hyperlink ref="G59" r:id="rId37" xr:uid="{EB5F5651-5456-4FDF-B4DF-3F973E241F15}"/>
    <hyperlink ref="G60" r:id="rId38" xr:uid="{476A237B-F3E8-45FE-9C6B-3B2F463322CF}"/>
  </hyperlinks>
  <pageMargins left="0.7" right="0.7" top="0.75" bottom="0.75" header="0.3" footer="0.3"/>
  <pageSetup paperSize="9" scale="68" fitToHeight="0" orientation="landscape" horizontalDpi="1200" verticalDpi="1200" r:id="rId39"/>
  <drawing r:id="rId40"/>
  <legacyDrawing r:id="rId4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7DE6A-2266-4219-92F7-C2F93543A9BC}">
  <sheetPr codeName="Sheet21">
    <tabColor theme="8" tint="0.79998168889431442"/>
    <pageSetUpPr fitToPage="1"/>
  </sheetPr>
  <dimension ref="A1:I50"/>
  <sheetViews>
    <sheetView showGridLines="0" zoomScale="85" zoomScaleNormal="85" workbookViewId="0">
      <pane ySplit="4" topLeftCell="A31" activePane="bottomLeft" state="frozen"/>
      <selection activeCell="J32" sqref="J32"/>
      <selection pane="bottomLeft" activeCell="I47" sqref="I47"/>
    </sheetView>
  </sheetViews>
  <sheetFormatPr defaultColWidth="8.85546875" defaultRowHeight="15"/>
  <cols>
    <col min="1" max="1" width="16.42578125" style="45" customWidth="1"/>
    <col min="2" max="5" width="16.42578125" style="56" customWidth="1"/>
    <col min="6" max="6" width="16.42578125" style="66" customWidth="1"/>
    <col min="7" max="7" width="16.42578125" style="56" customWidth="1"/>
    <col min="8" max="8" width="16.42578125" customWidth="1"/>
    <col min="9" max="9" width="65.140625" customWidth="1"/>
  </cols>
  <sheetData>
    <row r="1" spans="1:9" ht="80.25" customHeight="1">
      <c r="A1" s="55" t="s">
        <v>466</v>
      </c>
      <c r="C1" s="52" t="s">
        <v>1174</v>
      </c>
      <c r="D1" s="53">
        <v>2023</v>
      </c>
      <c r="E1" s="52" t="s">
        <v>1989</v>
      </c>
      <c r="F1" s="53">
        <v>2022</v>
      </c>
    </row>
    <row r="2" spans="1:9" ht="29.45" customHeight="1">
      <c r="A2" s="337" t="s">
        <v>1991</v>
      </c>
      <c r="B2" s="35">
        <v>121745</v>
      </c>
      <c r="C2" s="26" t="s">
        <v>1992</v>
      </c>
      <c r="D2" s="35">
        <v>31762</v>
      </c>
      <c r="E2" s="26" t="s">
        <v>1992</v>
      </c>
      <c r="F2" s="35">
        <v>37245</v>
      </c>
      <c r="G2" s="336"/>
      <c r="H2" s="31"/>
      <c r="I2" s="31"/>
    </row>
    <row r="3" spans="1:9" ht="30.75" customHeight="1">
      <c r="A3" s="44"/>
      <c r="B3" s="61"/>
      <c r="C3" s="61"/>
      <c r="D3" s="61"/>
      <c r="E3" s="61"/>
      <c r="F3" s="67"/>
      <c r="G3" s="61"/>
      <c r="H3" s="33"/>
      <c r="I3" s="33"/>
    </row>
    <row r="4" spans="1:9" s="1" customFormat="1" ht="30">
      <c r="A4" s="241" t="s">
        <v>485</v>
      </c>
      <c r="B4" s="259" t="s">
        <v>1056</v>
      </c>
      <c r="C4" s="259" t="s">
        <v>1057</v>
      </c>
      <c r="D4" s="259" t="s">
        <v>470</v>
      </c>
      <c r="E4" s="259" t="s">
        <v>1058</v>
      </c>
      <c r="F4" s="266" t="s">
        <v>1059</v>
      </c>
      <c r="G4" s="259" t="s">
        <v>953</v>
      </c>
      <c r="H4" s="267" t="s">
        <v>1173</v>
      </c>
      <c r="I4" s="243" t="s">
        <v>1060</v>
      </c>
    </row>
    <row r="5" spans="1:9">
      <c r="A5" s="260">
        <v>43910</v>
      </c>
      <c r="B5" s="261">
        <v>1</v>
      </c>
      <c r="C5" s="261"/>
      <c r="D5" s="261">
        <v>1033</v>
      </c>
      <c r="E5" s="261"/>
      <c r="F5" s="261">
        <v>43</v>
      </c>
      <c r="G5" s="261">
        <v>12605</v>
      </c>
      <c r="H5" s="262">
        <v>4.1000000000000002E-2</v>
      </c>
      <c r="I5" s="252"/>
    </row>
    <row r="6" spans="1:9">
      <c r="A6" s="260">
        <v>43941</v>
      </c>
      <c r="B6" s="261">
        <v>5</v>
      </c>
      <c r="C6" s="261">
        <v>363</v>
      </c>
      <c r="D6" s="261">
        <v>2257</v>
      </c>
      <c r="E6" s="261"/>
      <c r="F6" s="261">
        <v>254</v>
      </c>
      <c r="G6" s="261">
        <v>22862</v>
      </c>
      <c r="H6" s="262">
        <v>4.5999999999999999E-2</v>
      </c>
      <c r="I6" s="252"/>
    </row>
    <row r="7" spans="1:9">
      <c r="A7" s="260">
        <v>43971</v>
      </c>
      <c r="B7" s="261">
        <v>4</v>
      </c>
      <c r="C7" s="261">
        <v>473</v>
      </c>
      <c r="D7" s="261">
        <v>2277</v>
      </c>
      <c r="E7" s="261">
        <v>1449</v>
      </c>
      <c r="F7" s="261">
        <v>235.6</v>
      </c>
      <c r="G7" s="261">
        <v>35080</v>
      </c>
      <c r="H7" s="262">
        <v>3.5999999999999997E-2</v>
      </c>
      <c r="I7" s="252"/>
    </row>
    <row r="8" spans="1:9">
      <c r="A8" s="260">
        <v>44002</v>
      </c>
      <c r="B8" s="261">
        <v>4</v>
      </c>
      <c r="C8" s="261">
        <v>548</v>
      </c>
      <c r="D8" s="261">
        <v>2575</v>
      </c>
      <c r="E8" s="261">
        <v>1764</v>
      </c>
      <c r="F8" s="261">
        <v>290.5</v>
      </c>
      <c r="G8" s="261">
        <v>55980</v>
      </c>
      <c r="H8" s="262">
        <v>2.4E-2</v>
      </c>
      <c r="I8" s="252"/>
    </row>
    <row r="9" spans="1:9">
      <c r="A9" s="260">
        <v>44032</v>
      </c>
      <c r="B9" s="261">
        <v>10</v>
      </c>
      <c r="C9" s="261">
        <v>716</v>
      </c>
      <c r="D9" s="261">
        <v>4888</v>
      </c>
      <c r="E9" s="261">
        <v>2673</v>
      </c>
      <c r="F9" s="261">
        <v>620.20000000000005</v>
      </c>
      <c r="G9" s="261">
        <v>115726</v>
      </c>
      <c r="H9" s="262">
        <v>2.1000000000000001E-2</v>
      </c>
      <c r="I9" s="252"/>
    </row>
    <row r="10" spans="1:9">
      <c r="A10" s="260">
        <v>44063</v>
      </c>
      <c r="B10" s="261">
        <v>3</v>
      </c>
      <c r="C10" s="261">
        <v>768</v>
      </c>
      <c r="D10" s="261">
        <v>2539</v>
      </c>
      <c r="E10" s="261">
        <v>1635</v>
      </c>
      <c r="F10" s="261">
        <v>265.2</v>
      </c>
      <c r="G10" s="261">
        <v>82160</v>
      </c>
      <c r="H10" s="262">
        <v>1.7999999999999999E-2</v>
      </c>
      <c r="I10" s="252"/>
    </row>
    <row r="11" spans="1:9">
      <c r="A11" s="260">
        <v>44094</v>
      </c>
      <c r="B11" s="261">
        <v>4</v>
      </c>
      <c r="C11" s="261">
        <v>826</v>
      </c>
      <c r="D11" s="261">
        <v>2358</v>
      </c>
      <c r="E11" s="261">
        <v>1479</v>
      </c>
      <c r="F11" s="261">
        <v>252.2</v>
      </c>
      <c r="G11" s="261">
        <v>81456</v>
      </c>
      <c r="H11" s="262">
        <v>1.4E-2</v>
      </c>
      <c r="I11" s="252"/>
    </row>
    <row r="12" spans="1:9">
      <c r="A12" s="260">
        <v>44124</v>
      </c>
      <c r="B12" s="261">
        <v>3</v>
      </c>
      <c r="C12" s="261">
        <v>886</v>
      </c>
      <c r="D12" s="261">
        <v>2713</v>
      </c>
      <c r="E12" s="261">
        <v>1649</v>
      </c>
      <c r="F12" s="261">
        <v>347.6</v>
      </c>
      <c r="G12" s="261">
        <v>81613</v>
      </c>
      <c r="H12" s="262">
        <v>1.6E-2</v>
      </c>
      <c r="I12" s="252"/>
    </row>
    <row r="13" spans="1:9" ht="30">
      <c r="A13" s="260">
        <v>44155</v>
      </c>
      <c r="B13" s="261">
        <v>6</v>
      </c>
      <c r="C13" s="261">
        <v>967</v>
      </c>
      <c r="D13" s="261">
        <v>8788</v>
      </c>
      <c r="E13" s="261">
        <v>7546</v>
      </c>
      <c r="F13" s="261">
        <v>267.10000000000002</v>
      </c>
      <c r="G13" s="261">
        <f>SUM(G5:G12)</f>
        <v>487482</v>
      </c>
      <c r="H13" s="262">
        <v>2.1000000000000001E-2</v>
      </c>
      <c r="I13" s="252" t="s">
        <v>1061</v>
      </c>
    </row>
    <row r="14" spans="1:9">
      <c r="A14" s="260">
        <v>44185</v>
      </c>
      <c r="B14" s="261">
        <v>0</v>
      </c>
      <c r="C14" s="261">
        <v>979</v>
      </c>
      <c r="D14" s="261">
        <v>972</v>
      </c>
      <c r="E14" s="261">
        <v>631</v>
      </c>
      <c r="F14" s="261">
        <v>94.9</v>
      </c>
      <c r="G14" s="261">
        <v>23733</v>
      </c>
      <c r="H14" s="262">
        <v>2.3E-2</v>
      </c>
      <c r="I14" s="252" t="s">
        <v>1062</v>
      </c>
    </row>
    <row r="15" spans="1:9">
      <c r="A15" s="260">
        <v>44217</v>
      </c>
      <c r="B15" s="261">
        <v>3</v>
      </c>
      <c r="C15" s="261">
        <v>1035</v>
      </c>
      <c r="D15" s="261">
        <v>2065</v>
      </c>
      <c r="E15" s="261">
        <v>1432</v>
      </c>
      <c r="F15" s="261">
        <v>222</v>
      </c>
      <c r="G15" s="261">
        <v>47088</v>
      </c>
      <c r="H15" s="262">
        <v>1.9E-2</v>
      </c>
      <c r="I15" s="252"/>
    </row>
    <row r="16" spans="1:9">
      <c r="A16" s="260">
        <v>44248</v>
      </c>
      <c r="B16" s="261">
        <v>3</v>
      </c>
      <c r="C16" s="261">
        <v>1070</v>
      </c>
      <c r="D16" s="261">
        <v>1651</v>
      </c>
      <c r="E16" s="261">
        <v>1082</v>
      </c>
      <c r="F16" s="261">
        <v>175.4</v>
      </c>
      <c r="G16" s="261">
        <v>40313</v>
      </c>
      <c r="H16" s="262">
        <v>0.02</v>
      </c>
      <c r="I16" s="252"/>
    </row>
    <row r="17" spans="1:9">
      <c r="A17" s="260">
        <v>44276</v>
      </c>
      <c r="B17" s="261">
        <v>5</v>
      </c>
      <c r="C17" s="261">
        <v>1109</v>
      </c>
      <c r="D17" s="261">
        <v>2034</v>
      </c>
      <c r="E17" s="261">
        <v>1301</v>
      </c>
      <c r="F17" s="261">
        <v>238.8</v>
      </c>
      <c r="G17" s="261">
        <v>39437</v>
      </c>
      <c r="H17" s="262">
        <v>2.7E-2</v>
      </c>
      <c r="I17" s="252"/>
    </row>
    <row r="18" spans="1:9">
      <c r="A18" s="260">
        <v>44307</v>
      </c>
      <c r="B18" s="261">
        <v>9</v>
      </c>
      <c r="C18" s="261">
        <v>1153</v>
      </c>
      <c r="D18" s="261">
        <v>2154</v>
      </c>
      <c r="E18" s="261">
        <v>1183</v>
      </c>
      <c r="F18" s="261">
        <v>290.7</v>
      </c>
      <c r="G18" s="261">
        <v>45171</v>
      </c>
      <c r="H18" s="262">
        <v>2.5999999999999999E-2</v>
      </c>
      <c r="I18" s="252"/>
    </row>
    <row r="19" spans="1:9">
      <c r="A19" s="260">
        <v>44337</v>
      </c>
      <c r="B19" s="261">
        <v>2</v>
      </c>
      <c r="C19" s="261">
        <v>1176</v>
      </c>
      <c r="D19" s="261">
        <v>1738</v>
      </c>
      <c r="E19" s="261">
        <v>910</v>
      </c>
      <c r="F19" s="261">
        <v>194.1</v>
      </c>
      <c r="G19" s="261">
        <v>31482</v>
      </c>
      <c r="H19" s="262">
        <v>2.7E-2</v>
      </c>
      <c r="I19" s="252" t="s">
        <v>1063</v>
      </c>
    </row>
    <row r="20" spans="1:9">
      <c r="A20" s="260">
        <v>44368</v>
      </c>
      <c r="B20" s="261">
        <v>2</v>
      </c>
      <c r="C20" s="261">
        <v>1206</v>
      </c>
      <c r="D20" s="261">
        <v>1474</v>
      </c>
      <c r="E20" s="261">
        <v>983</v>
      </c>
      <c r="F20" s="261">
        <v>128.30000000000001</v>
      </c>
      <c r="G20" s="261">
        <v>25631</v>
      </c>
      <c r="H20" s="262">
        <v>3.4000000000000002E-2</v>
      </c>
      <c r="I20" s="252"/>
    </row>
    <row r="21" spans="1:9">
      <c r="A21" s="260">
        <v>44378</v>
      </c>
      <c r="B21" s="261">
        <v>4</v>
      </c>
      <c r="C21" s="261">
        <v>1238</v>
      </c>
      <c r="D21" s="261">
        <v>1615</v>
      </c>
      <c r="E21" s="261">
        <v>1024</v>
      </c>
      <c r="F21" s="261">
        <v>150</v>
      </c>
      <c r="G21" s="261">
        <v>30191</v>
      </c>
      <c r="H21" s="262" t="s">
        <v>1307</v>
      </c>
      <c r="I21" s="252"/>
    </row>
    <row r="22" spans="1:9">
      <c r="A22" s="260">
        <v>44409</v>
      </c>
      <c r="B22" s="261">
        <v>0</v>
      </c>
      <c r="C22" s="261">
        <v>1278</v>
      </c>
      <c r="D22" s="261">
        <v>1591</v>
      </c>
      <c r="E22" s="261">
        <v>1211</v>
      </c>
      <c r="F22" s="261">
        <v>160</v>
      </c>
      <c r="G22" s="261">
        <v>26875</v>
      </c>
      <c r="H22" s="262" t="s">
        <v>1308</v>
      </c>
      <c r="I22" s="252"/>
    </row>
    <row r="23" spans="1:9">
      <c r="A23" s="260">
        <v>44440</v>
      </c>
      <c r="B23" s="261">
        <v>5</v>
      </c>
      <c r="C23" s="261">
        <v>1313</v>
      </c>
      <c r="D23" s="261">
        <v>2044</v>
      </c>
      <c r="E23" s="261">
        <v>1373</v>
      </c>
      <c r="F23" s="261">
        <v>162</v>
      </c>
      <c r="G23" s="261">
        <v>29234</v>
      </c>
      <c r="H23" s="262" t="s">
        <v>1309</v>
      </c>
      <c r="I23" s="252"/>
    </row>
    <row r="24" spans="1:9">
      <c r="A24" s="260">
        <v>44470</v>
      </c>
      <c r="B24" s="261">
        <v>5</v>
      </c>
      <c r="C24" s="261">
        <v>1344</v>
      </c>
      <c r="D24" s="261">
        <v>2063</v>
      </c>
      <c r="E24" s="261">
        <v>1310</v>
      </c>
      <c r="F24" s="261">
        <v>162</v>
      </c>
      <c r="G24" s="261">
        <v>31207</v>
      </c>
      <c r="H24" s="262" t="s">
        <v>1309</v>
      </c>
      <c r="I24" s="252"/>
    </row>
    <row r="25" spans="1:9">
      <c r="A25" s="260">
        <v>44501</v>
      </c>
      <c r="B25" s="261">
        <v>0</v>
      </c>
      <c r="C25" s="261">
        <f>C24+36</f>
        <v>1380</v>
      </c>
      <c r="D25" s="261">
        <v>1921</v>
      </c>
      <c r="E25" s="261">
        <v>1362</v>
      </c>
      <c r="F25" s="261">
        <v>169</v>
      </c>
      <c r="G25" s="261">
        <v>27343</v>
      </c>
      <c r="H25" s="262" t="s">
        <v>1425</v>
      </c>
      <c r="I25" s="252"/>
    </row>
    <row r="26" spans="1:9">
      <c r="A26" s="260">
        <v>44531</v>
      </c>
      <c r="B26" s="261">
        <v>2</v>
      </c>
      <c r="C26" s="261">
        <v>1412</v>
      </c>
      <c r="D26" s="261">
        <v>1988</v>
      </c>
      <c r="E26" s="261">
        <v>1235</v>
      </c>
      <c r="F26" s="261">
        <v>167.5</v>
      </c>
      <c r="G26" s="261">
        <v>27217</v>
      </c>
      <c r="H26" s="262">
        <v>3.6999999999999998E-2</v>
      </c>
      <c r="I26" s="252"/>
    </row>
    <row r="27" spans="1:9">
      <c r="A27" s="260">
        <v>44562</v>
      </c>
      <c r="B27" s="261">
        <v>1</v>
      </c>
      <c r="C27" s="261">
        <v>1431</v>
      </c>
      <c r="D27" s="261">
        <v>1762</v>
      </c>
      <c r="E27" s="261">
        <v>1244</v>
      </c>
      <c r="F27" s="261">
        <v>141.6</v>
      </c>
      <c r="G27" s="261">
        <v>23077</v>
      </c>
      <c r="H27" s="262">
        <v>3.7999999999999999E-2</v>
      </c>
      <c r="I27" s="252"/>
    </row>
    <row r="28" spans="1:9">
      <c r="A28" s="260">
        <v>44593</v>
      </c>
      <c r="B28" s="261">
        <v>1</v>
      </c>
      <c r="C28" s="261">
        <f>C27+46</f>
        <v>1477</v>
      </c>
      <c r="D28" s="261">
        <v>1902</v>
      </c>
      <c r="E28" s="261">
        <v>1304</v>
      </c>
      <c r="F28" s="261">
        <v>212</v>
      </c>
      <c r="G28" s="261">
        <v>22173</v>
      </c>
      <c r="H28" s="262">
        <v>0.04</v>
      </c>
      <c r="I28" s="252"/>
    </row>
    <row r="29" spans="1:9">
      <c r="A29" s="260">
        <v>44621</v>
      </c>
      <c r="B29" s="261">
        <v>5</v>
      </c>
      <c r="C29" s="261">
        <v>1528</v>
      </c>
      <c r="D29" s="261">
        <v>4151</v>
      </c>
      <c r="E29" s="261">
        <v>3080</v>
      </c>
      <c r="F29" s="261">
        <v>274.2</v>
      </c>
      <c r="G29" s="261">
        <v>33557</v>
      </c>
      <c r="H29" s="262">
        <v>3.5999999999999997E-2</v>
      </c>
      <c r="I29" s="252" t="s">
        <v>2189</v>
      </c>
    </row>
    <row r="30" spans="1:9">
      <c r="A30" s="260">
        <v>44652</v>
      </c>
      <c r="B30" s="261">
        <v>4</v>
      </c>
      <c r="C30" s="261">
        <v>1579</v>
      </c>
      <c r="D30" s="261">
        <v>2050</v>
      </c>
      <c r="E30" s="261">
        <v>1386</v>
      </c>
      <c r="F30" s="261">
        <v>185.7</v>
      </c>
      <c r="G30" s="261">
        <v>27694</v>
      </c>
      <c r="H30" s="262">
        <v>4.1000000000000002E-2</v>
      </c>
      <c r="I30" s="252"/>
    </row>
    <row r="31" spans="1:9">
      <c r="A31" s="260">
        <v>44682</v>
      </c>
      <c r="B31" s="261">
        <v>2</v>
      </c>
      <c r="C31" s="261">
        <v>1601</v>
      </c>
      <c r="D31" s="261">
        <v>3475</v>
      </c>
      <c r="E31" s="261">
        <v>2906</v>
      </c>
      <c r="F31" s="261">
        <v>172.5</v>
      </c>
      <c r="G31" s="261">
        <v>38400</v>
      </c>
      <c r="H31" s="262">
        <v>5.5E-2</v>
      </c>
      <c r="I31" s="252"/>
    </row>
    <row r="32" spans="1:9">
      <c r="A32" s="260">
        <v>44713</v>
      </c>
      <c r="B32" s="261">
        <v>3</v>
      </c>
      <c r="C32" s="261">
        <v>1670</v>
      </c>
      <c r="D32" s="261">
        <v>4248</v>
      </c>
      <c r="E32" s="261">
        <v>4727</v>
      </c>
      <c r="F32" s="261">
        <v>317</v>
      </c>
      <c r="G32" s="261">
        <v>84239</v>
      </c>
      <c r="H32" s="262">
        <v>4.2000000000000003E-2</v>
      </c>
      <c r="I32" s="289" t="s">
        <v>2662</v>
      </c>
    </row>
    <row r="33" spans="1:9">
      <c r="A33" s="260">
        <v>44743</v>
      </c>
      <c r="B33" s="261">
        <v>0</v>
      </c>
      <c r="C33" s="261">
        <v>1704</v>
      </c>
      <c r="D33" s="261">
        <v>2502</v>
      </c>
      <c r="E33" s="261">
        <v>1826</v>
      </c>
      <c r="F33" s="261">
        <v>135.5</v>
      </c>
      <c r="G33" s="261">
        <v>12928</v>
      </c>
      <c r="H33" s="262">
        <v>2.9000000000000001E-2</v>
      </c>
      <c r="I33" s="252" t="s">
        <v>1062</v>
      </c>
    </row>
    <row r="34" spans="1:9">
      <c r="A34" s="260">
        <v>44774</v>
      </c>
      <c r="B34" s="261">
        <v>19</v>
      </c>
      <c r="C34" s="261">
        <v>1758</v>
      </c>
      <c r="D34" s="261">
        <v>4442</v>
      </c>
      <c r="E34" s="261">
        <v>2944</v>
      </c>
      <c r="F34" s="261">
        <v>281.89999999999998</v>
      </c>
      <c r="G34" s="261">
        <v>26484</v>
      </c>
      <c r="H34" s="262">
        <v>0.08</v>
      </c>
      <c r="I34" s="252" t="s">
        <v>2840</v>
      </c>
    </row>
    <row r="35" spans="1:9">
      <c r="A35" s="260">
        <v>44805</v>
      </c>
      <c r="B35" s="261">
        <v>6</v>
      </c>
      <c r="C35" s="261">
        <v>1812</v>
      </c>
      <c r="D35" s="261">
        <v>4267</v>
      </c>
      <c r="E35" s="261">
        <v>2870</v>
      </c>
      <c r="F35" s="261">
        <v>329.8</v>
      </c>
      <c r="G35" s="261">
        <v>51883</v>
      </c>
      <c r="H35" s="262">
        <v>4.8000000000000001E-2</v>
      </c>
      <c r="I35" s="252"/>
    </row>
    <row r="36" spans="1:9">
      <c r="A36" s="260">
        <v>44835</v>
      </c>
      <c r="B36" s="261">
        <v>2</v>
      </c>
      <c r="C36" s="261">
        <v>1856</v>
      </c>
      <c r="D36" s="261">
        <v>3226</v>
      </c>
      <c r="E36" s="261">
        <v>2321</v>
      </c>
      <c r="F36" s="261">
        <v>184.4</v>
      </c>
      <c r="G36" s="261">
        <v>40161</v>
      </c>
      <c r="H36" s="262">
        <v>4.8000000000000001E-2</v>
      </c>
      <c r="I36" s="252" t="s">
        <v>3089</v>
      </c>
    </row>
    <row r="37" spans="1:9">
      <c r="A37" s="260">
        <v>44866</v>
      </c>
      <c r="B37" s="261">
        <v>2</v>
      </c>
      <c r="C37" s="261">
        <v>1897</v>
      </c>
      <c r="D37" s="261">
        <v>2704</v>
      </c>
      <c r="E37" s="261">
        <v>1957</v>
      </c>
      <c r="F37" s="261">
        <v>167.7</v>
      </c>
      <c r="G37" s="261">
        <v>34080</v>
      </c>
      <c r="H37" s="262">
        <v>4.8000000000000001E-2</v>
      </c>
      <c r="I37" s="252"/>
    </row>
    <row r="38" spans="1:9">
      <c r="A38" s="260">
        <v>44896</v>
      </c>
      <c r="B38" s="261">
        <v>3</v>
      </c>
      <c r="C38" s="261">
        <v>1913</v>
      </c>
      <c r="D38" s="261">
        <v>2516</v>
      </c>
      <c r="E38" s="261">
        <v>1983</v>
      </c>
      <c r="F38" s="261">
        <v>104.7</v>
      </c>
      <c r="G38" s="261">
        <v>21851</v>
      </c>
      <c r="H38" s="262">
        <v>0.05</v>
      </c>
      <c r="I38" s="252" t="s">
        <v>3307</v>
      </c>
    </row>
    <row r="39" spans="1:9">
      <c r="A39" s="260">
        <v>44927</v>
      </c>
      <c r="B39" s="261">
        <v>3</v>
      </c>
      <c r="C39" s="261">
        <v>1962</v>
      </c>
      <c r="D39" s="261">
        <v>6193</v>
      </c>
      <c r="E39" s="261">
        <v>5220</v>
      </c>
      <c r="F39" s="261">
        <v>193.3</v>
      </c>
      <c r="G39" s="261">
        <v>35549</v>
      </c>
      <c r="H39" s="262">
        <v>4.2000000000000003E-2</v>
      </c>
      <c r="I39" s="252"/>
    </row>
    <row r="40" spans="1:9">
      <c r="A40" s="260">
        <v>44958</v>
      </c>
      <c r="B40" s="261">
        <v>4</v>
      </c>
      <c r="C40" s="261">
        <v>2021</v>
      </c>
      <c r="D40" s="261">
        <v>3857</v>
      </c>
      <c r="E40" s="261">
        <v>2750</v>
      </c>
      <c r="F40" s="261">
        <v>260.60000000000002</v>
      </c>
      <c r="G40" s="261">
        <v>35453</v>
      </c>
      <c r="H40" s="262">
        <v>4.4999999999999998E-2</v>
      </c>
      <c r="I40" s="252"/>
    </row>
    <row r="41" spans="1:9">
      <c r="A41" s="260">
        <v>44986</v>
      </c>
      <c r="B41" s="261">
        <v>1</v>
      </c>
      <c r="C41" s="261">
        <v>2069</v>
      </c>
      <c r="D41" s="261">
        <v>4253</v>
      </c>
      <c r="E41" s="261">
        <v>3348</v>
      </c>
      <c r="F41" s="261">
        <v>186</v>
      </c>
      <c r="G41" s="261">
        <v>31781</v>
      </c>
      <c r="H41" s="262">
        <v>5.3999999999999999E-2</v>
      </c>
      <c r="I41" s="252" t="s">
        <v>3524</v>
      </c>
    </row>
    <row r="42" spans="1:9">
      <c r="A42" s="260">
        <v>45017</v>
      </c>
      <c r="B42" s="261">
        <v>1</v>
      </c>
      <c r="C42" s="261">
        <f>C41+44</f>
        <v>2113</v>
      </c>
      <c r="D42" s="261">
        <v>2574</v>
      </c>
      <c r="E42" s="261">
        <v>2006</v>
      </c>
      <c r="F42" s="261">
        <v>97.8</v>
      </c>
      <c r="G42" s="261">
        <v>25556</v>
      </c>
      <c r="H42" s="262">
        <v>5.8000000000000003E-2</v>
      </c>
      <c r="I42" s="252" t="s">
        <v>3626</v>
      </c>
    </row>
    <row r="43" spans="1:9">
      <c r="A43" s="260">
        <v>45047</v>
      </c>
      <c r="B43" s="261">
        <v>2</v>
      </c>
      <c r="C43" s="261">
        <f>C42+47</f>
        <v>2160</v>
      </c>
      <c r="D43" s="261">
        <v>2848</v>
      </c>
      <c r="E43" s="261">
        <v>2114</v>
      </c>
      <c r="F43" s="261">
        <v>133.19999999999999</v>
      </c>
      <c r="G43" s="261">
        <v>31438</v>
      </c>
      <c r="H43" s="262">
        <v>5.8000000000000003E-2</v>
      </c>
      <c r="I43" s="252"/>
    </row>
    <row r="44" spans="1:9">
      <c r="A44" s="260">
        <v>45078</v>
      </c>
      <c r="B44" s="261">
        <v>1</v>
      </c>
      <c r="C44" s="261">
        <v>2174</v>
      </c>
      <c r="D44" s="261">
        <v>2123</v>
      </c>
      <c r="E44" s="261">
        <v>1578</v>
      </c>
      <c r="F44" s="261">
        <v>92</v>
      </c>
      <c r="G44" s="261">
        <v>25993</v>
      </c>
      <c r="H44" s="262">
        <v>5.3999999999999999E-2</v>
      </c>
      <c r="I44" s="252" t="s">
        <v>3777</v>
      </c>
    </row>
    <row r="45" spans="1:9">
      <c r="A45" s="260">
        <v>45108</v>
      </c>
      <c r="B45" s="261">
        <v>17</v>
      </c>
      <c r="C45" s="261">
        <f>C44+193</f>
        <v>2367</v>
      </c>
      <c r="D45" s="261">
        <v>9914</v>
      </c>
      <c r="E45" s="261">
        <v>6964</v>
      </c>
      <c r="F45" s="261">
        <v>505</v>
      </c>
      <c r="G45" s="261">
        <v>103964</v>
      </c>
      <c r="H45" s="262">
        <v>3.4000000000000002E-2</v>
      </c>
      <c r="I45" s="252" t="s">
        <v>3916</v>
      </c>
    </row>
    <row r="46" spans="1:9">
      <c r="A46" s="260">
        <v>45139</v>
      </c>
      <c r="B46" s="261">
        <v>6</v>
      </c>
      <c r="C46" s="261">
        <v>2483</v>
      </c>
      <c r="D46" s="261">
        <v>8385</v>
      </c>
      <c r="E46" s="261">
        <v>6342</v>
      </c>
      <c r="F46" s="261">
        <v>265.5</v>
      </c>
      <c r="G46" s="261">
        <v>74384</v>
      </c>
      <c r="H46" s="262">
        <v>4.8000000000000001E-2</v>
      </c>
      <c r="I46" s="252" t="s">
        <v>4074</v>
      </c>
    </row>
    <row r="47" spans="1:9">
      <c r="H47" s="57"/>
    </row>
    <row r="48" spans="1:9">
      <c r="H48" s="57"/>
    </row>
    <row r="49" spans="8:8">
      <c r="H49" s="57"/>
    </row>
    <row r="50" spans="8:8">
      <c r="H50" s="57"/>
    </row>
  </sheetData>
  <sortState xmlns:xlrd2="http://schemas.microsoft.com/office/spreadsheetml/2017/richdata2" ref="A5:I27">
    <sortCondition ref="A5:A27"/>
  </sortState>
  <hyperlinks>
    <hyperlink ref="I32" r:id="rId1" xr:uid="{8206E7B7-9D39-4CBA-8011-BCB206E20B20}"/>
  </hyperlinks>
  <pageMargins left="0.7" right="0.7" top="0.75" bottom="0.75" header="0.3" footer="0.3"/>
  <pageSetup paperSize="9" scale="64" fitToHeight="0" orientation="landscape" horizontalDpi="1200" verticalDpi="1200" r:id="rId2"/>
  <drawing r:id="rId3"/>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D45AB-6F87-43C7-8C00-C537B61E53AF}">
  <sheetPr codeName="Sheet22">
    <tabColor theme="8" tint="0.79998168889431442"/>
    <pageSetUpPr fitToPage="1"/>
  </sheetPr>
  <dimension ref="A1:I76"/>
  <sheetViews>
    <sheetView showGridLines="0" zoomScale="85" zoomScaleNormal="85" workbookViewId="0">
      <pane ySplit="3" topLeftCell="A53" activePane="bottomLeft" state="frozen"/>
      <selection activeCell="J32" sqref="J32"/>
      <selection pane="bottomLeft" activeCell="F69" sqref="F69"/>
    </sheetView>
  </sheetViews>
  <sheetFormatPr defaultColWidth="8.85546875" defaultRowHeight="15"/>
  <cols>
    <col min="1" max="1" width="16.42578125" style="45" customWidth="1"/>
    <col min="2" max="6" width="16.42578125" customWidth="1"/>
    <col min="7" max="7" width="16.42578125" style="39" customWidth="1"/>
    <col min="8" max="8" width="16.42578125" customWidth="1"/>
    <col min="9" max="9" width="65.140625" customWidth="1"/>
  </cols>
  <sheetData>
    <row r="1" spans="1:9" ht="80.25" customHeight="1">
      <c r="A1" s="55" t="s">
        <v>1073</v>
      </c>
    </row>
    <row r="2" spans="1:9" ht="30.75" customHeight="1">
      <c r="A2" s="44"/>
      <c r="B2" s="33"/>
      <c r="C2" s="33"/>
      <c r="D2" s="33"/>
      <c r="E2" s="33"/>
      <c r="F2" s="33"/>
      <c r="G2" s="38"/>
      <c r="H2" s="33"/>
      <c r="I2" s="33"/>
    </row>
    <row r="3" spans="1:9" s="1" customFormat="1" ht="22.5" customHeight="1">
      <c r="A3" s="241" t="s">
        <v>485</v>
      </c>
      <c r="B3" s="265" t="s">
        <v>1064</v>
      </c>
      <c r="C3" s="265" t="s">
        <v>1065</v>
      </c>
      <c r="D3" s="269" t="s">
        <v>1066</v>
      </c>
      <c r="E3" s="244" t="s">
        <v>1067</v>
      </c>
    </row>
    <row r="4" spans="1:9" ht="18" customHeight="1">
      <c r="A4" s="260">
        <v>43101</v>
      </c>
      <c r="B4" s="262">
        <v>0.15</v>
      </c>
      <c r="C4" s="262">
        <v>6.0000000000000001E-3</v>
      </c>
      <c r="D4" s="263"/>
      <c r="E4" s="261"/>
      <c r="G4"/>
    </row>
    <row r="5" spans="1:9" ht="18" customHeight="1">
      <c r="A5" s="260">
        <v>43132</v>
      </c>
      <c r="B5" s="262"/>
      <c r="C5" s="262"/>
      <c r="D5" s="263"/>
      <c r="E5" s="261"/>
      <c r="G5"/>
    </row>
    <row r="6" spans="1:9" ht="18" customHeight="1">
      <c r="A6" s="260">
        <v>43160</v>
      </c>
      <c r="B6" s="262"/>
      <c r="C6" s="262"/>
      <c r="D6" s="263"/>
      <c r="E6" s="261"/>
      <c r="G6"/>
    </row>
    <row r="7" spans="1:9" ht="18" customHeight="1">
      <c r="A7" s="260">
        <v>43191</v>
      </c>
      <c r="B7" s="262"/>
      <c r="C7" s="262"/>
      <c r="D7" s="263"/>
      <c r="E7" s="261"/>
      <c r="G7"/>
    </row>
    <row r="8" spans="1:9" ht="18" customHeight="1">
      <c r="A8" s="260">
        <v>43221</v>
      </c>
      <c r="B8" s="262">
        <v>0.14799999999999999</v>
      </c>
      <c r="C8" s="262">
        <v>5.0000000000000001E-3</v>
      </c>
      <c r="D8" s="263"/>
      <c r="E8" s="261"/>
      <c r="G8"/>
    </row>
    <row r="9" spans="1:9" ht="18" customHeight="1">
      <c r="A9" s="260">
        <v>43252</v>
      </c>
      <c r="B9" s="262">
        <v>0.255</v>
      </c>
      <c r="C9" s="262">
        <v>5.0000000000000001E-3</v>
      </c>
      <c r="D9" s="263"/>
      <c r="E9" s="261"/>
      <c r="G9"/>
    </row>
    <row r="10" spans="1:9" ht="18" customHeight="1">
      <c r="A10" s="260">
        <v>43282</v>
      </c>
      <c r="B10" s="262">
        <v>6.5000000000000002E-2</v>
      </c>
      <c r="C10" s="262">
        <v>3.0000000000000001E-3</v>
      </c>
      <c r="D10" s="263"/>
      <c r="E10" s="261"/>
      <c r="G10"/>
    </row>
    <row r="11" spans="1:9" ht="18" customHeight="1">
      <c r="A11" s="260">
        <v>43313</v>
      </c>
      <c r="B11" s="262">
        <v>0.20899999999999999</v>
      </c>
      <c r="C11" s="262">
        <v>2E-3</v>
      </c>
      <c r="D11" s="263"/>
      <c r="E11" s="261"/>
      <c r="G11"/>
    </row>
    <row r="12" spans="1:9" ht="18" customHeight="1">
      <c r="A12" s="260">
        <v>43344</v>
      </c>
      <c r="B12" s="262">
        <v>0.25600000000000001</v>
      </c>
      <c r="C12" s="262">
        <v>1.2E-2</v>
      </c>
      <c r="D12" s="263"/>
      <c r="E12" s="261"/>
      <c r="G12"/>
    </row>
    <row r="13" spans="1:9" ht="18" customHeight="1">
      <c r="A13" s="260">
        <v>43374</v>
      </c>
      <c r="B13" s="262">
        <v>8.2000000000000003E-2</v>
      </c>
      <c r="C13" s="262">
        <v>0.01</v>
      </c>
      <c r="D13" s="263"/>
      <c r="E13" s="261"/>
      <c r="G13"/>
    </row>
    <row r="14" spans="1:9" ht="18" customHeight="1">
      <c r="A14" s="260">
        <v>43405</v>
      </c>
      <c r="B14" s="262">
        <v>0.26100000000000001</v>
      </c>
      <c r="C14" s="262">
        <v>1.2699999999999999E-2</v>
      </c>
      <c r="D14" s="263"/>
      <c r="E14" s="261"/>
      <c r="G14"/>
    </row>
    <row r="15" spans="1:9" ht="18" customHeight="1">
      <c r="A15" s="260">
        <v>43435</v>
      </c>
      <c r="B15" s="262">
        <v>0.42799999999999999</v>
      </c>
      <c r="C15" s="262">
        <v>4.0000000000000001E-3</v>
      </c>
      <c r="D15" s="263"/>
      <c r="E15" s="261"/>
      <c r="G15"/>
    </row>
    <row r="16" spans="1:9" ht="18" customHeight="1">
      <c r="A16" s="260">
        <v>43466</v>
      </c>
      <c r="B16" s="254">
        <v>0.18840000000000001</v>
      </c>
      <c r="C16" s="254">
        <v>3.8E-3</v>
      </c>
      <c r="D16" s="263"/>
      <c r="E16" s="261"/>
      <c r="G16"/>
    </row>
    <row r="17" spans="1:7" ht="18" customHeight="1">
      <c r="A17" s="260">
        <v>43497</v>
      </c>
      <c r="B17" s="262">
        <v>0.33579999999999999</v>
      </c>
      <c r="C17" s="262">
        <v>4.4999999999999997E-3</v>
      </c>
      <c r="D17" s="264"/>
      <c r="E17" s="261"/>
      <c r="G17"/>
    </row>
    <row r="18" spans="1:7" ht="18" customHeight="1">
      <c r="A18" s="260">
        <v>43525</v>
      </c>
      <c r="B18" s="262">
        <v>0.2031</v>
      </c>
      <c r="C18" s="262">
        <v>5.7999999999999996E-3</v>
      </c>
      <c r="D18" s="264"/>
      <c r="E18" s="261"/>
      <c r="G18"/>
    </row>
    <row r="19" spans="1:7" ht="18" customHeight="1">
      <c r="A19" s="260">
        <v>43556</v>
      </c>
      <c r="B19" s="262">
        <v>0.26919999999999999</v>
      </c>
      <c r="C19" s="262">
        <v>4.0000000000000001E-3</v>
      </c>
      <c r="D19" s="264"/>
      <c r="E19" s="261"/>
      <c r="G19"/>
    </row>
    <row r="20" spans="1:7" ht="18" customHeight="1">
      <c r="A20" s="260">
        <v>43586</v>
      </c>
      <c r="B20" s="262">
        <v>0.28039999999999998</v>
      </c>
      <c r="C20" s="262">
        <v>4.0000000000000001E-3</v>
      </c>
      <c r="D20" s="264"/>
      <c r="E20" s="261"/>
      <c r="G20"/>
    </row>
    <row r="21" spans="1:7" ht="18" customHeight="1">
      <c r="A21" s="260">
        <v>43617</v>
      </c>
      <c r="B21" s="262">
        <v>0.2344</v>
      </c>
      <c r="C21" s="262">
        <v>2.3E-3</v>
      </c>
      <c r="D21" s="264"/>
      <c r="E21" s="261"/>
      <c r="G21"/>
    </row>
    <row r="22" spans="1:7" ht="18" customHeight="1">
      <c r="A22" s="260">
        <v>43647</v>
      </c>
      <c r="B22" s="262">
        <v>0.26269999999999999</v>
      </c>
      <c r="C22" s="262">
        <v>3.8999999999999998E-3</v>
      </c>
      <c r="D22" s="264"/>
      <c r="E22" s="261"/>
      <c r="G22"/>
    </row>
    <row r="23" spans="1:7" ht="18" customHeight="1">
      <c r="A23" s="260">
        <v>43678</v>
      </c>
      <c r="B23" s="262">
        <v>0.20699999999999999</v>
      </c>
      <c r="C23" s="262">
        <v>1.6000000000000001E-3</v>
      </c>
      <c r="D23" s="264"/>
      <c r="E23" s="261"/>
      <c r="G23"/>
    </row>
    <row r="24" spans="1:7" ht="18" customHeight="1">
      <c r="A24" s="260">
        <v>43709</v>
      </c>
      <c r="B24" s="262">
        <v>0.1855</v>
      </c>
      <c r="C24" s="262">
        <v>4.3E-3</v>
      </c>
      <c r="D24" s="264"/>
      <c r="E24" s="261"/>
      <c r="G24"/>
    </row>
    <row r="25" spans="1:7" ht="18" customHeight="1">
      <c r="A25" s="260">
        <v>43739</v>
      </c>
      <c r="B25" s="262">
        <v>0.16600000000000001</v>
      </c>
      <c r="C25" s="262">
        <v>3.2000000000000002E-3</v>
      </c>
      <c r="D25" s="264"/>
      <c r="E25" s="261"/>
      <c r="G25"/>
    </row>
    <row r="26" spans="1:7" ht="18" customHeight="1">
      <c r="A26" s="260">
        <v>43770</v>
      </c>
      <c r="B26" s="262">
        <v>0.3448</v>
      </c>
      <c r="C26" s="262">
        <v>6.7000000000000002E-3</v>
      </c>
      <c r="D26" s="264"/>
      <c r="E26" s="261"/>
      <c r="G26"/>
    </row>
    <row r="27" spans="1:7" ht="18" customHeight="1">
      <c r="A27" s="260">
        <v>43800</v>
      </c>
      <c r="B27" s="262">
        <v>0.23169999999999999</v>
      </c>
      <c r="C27" s="262">
        <v>1E-3</v>
      </c>
      <c r="D27" s="264"/>
      <c r="E27" s="261"/>
      <c r="G27"/>
    </row>
    <row r="28" spans="1:7" ht="18" customHeight="1">
      <c r="A28" s="260">
        <v>43831</v>
      </c>
      <c r="B28" s="262"/>
      <c r="C28" s="262"/>
      <c r="D28" s="268"/>
      <c r="E28" s="261"/>
      <c r="G28"/>
    </row>
    <row r="29" spans="1:7" ht="18" customHeight="1">
      <c r="A29" s="260">
        <v>43862</v>
      </c>
      <c r="B29" s="262">
        <v>0.28370000000000001</v>
      </c>
      <c r="C29" s="262">
        <v>4.1999999999999997E-3</v>
      </c>
      <c r="D29" s="264"/>
      <c r="E29" s="261"/>
      <c r="G29"/>
    </row>
    <row r="30" spans="1:7" ht="18" customHeight="1">
      <c r="A30" s="260">
        <v>43891</v>
      </c>
      <c r="B30" s="262">
        <v>0.2225</v>
      </c>
      <c r="C30" s="262">
        <v>3.2000000000000002E-3</v>
      </c>
      <c r="D30" s="264"/>
      <c r="E30" s="261"/>
      <c r="G30"/>
    </row>
    <row r="31" spans="1:7" ht="18" customHeight="1">
      <c r="A31" s="260">
        <v>43922</v>
      </c>
      <c r="B31" s="262">
        <v>0.22689999999999999</v>
      </c>
      <c r="C31" s="262">
        <v>2.7000000000000001E-3</v>
      </c>
      <c r="D31" s="264"/>
      <c r="E31" s="261"/>
    </row>
    <row r="32" spans="1:7" ht="18" customHeight="1">
      <c r="A32" s="260">
        <v>43952</v>
      </c>
      <c r="B32" s="262"/>
      <c r="C32" s="262"/>
      <c r="D32" s="268"/>
      <c r="E32" s="261"/>
    </row>
    <row r="33" spans="1:7" ht="18" customHeight="1">
      <c r="A33" s="260">
        <v>43983</v>
      </c>
      <c r="B33" s="262">
        <v>4.4999999999999998E-2</v>
      </c>
      <c r="C33" s="262">
        <v>5.5999999999999999E-3</v>
      </c>
      <c r="D33" s="264"/>
      <c r="E33" s="261"/>
    </row>
    <row r="34" spans="1:7" ht="18" customHeight="1">
      <c r="A34" s="260">
        <v>44013</v>
      </c>
      <c r="B34" s="262">
        <v>0.3085</v>
      </c>
      <c r="C34" s="262">
        <v>6.7000000000000002E-3</v>
      </c>
      <c r="D34" s="264"/>
      <c r="E34" s="261"/>
    </row>
    <row r="35" spans="1:7" ht="18" customHeight="1">
      <c r="A35" s="260">
        <v>44044</v>
      </c>
      <c r="B35" s="262">
        <v>0.22939999999999999</v>
      </c>
      <c r="C35" s="262">
        <v>3.3E-3</v>
      </c>
      <c r="D35" s="264"/>
      <c r="E35" s="261"/>
    </row>
    <row r="36" spans="1:7" ht="18" customHeight="1">
      <c r="A36" s="260">
        <v>44075</v>
      </c>
      <c r="B36" s="262">
        <v>0.2364</v>
      </c>
      <c r="C36" s="262">
        <v>3.8999999999999998E-3</v>
      </c>
      <c r="D36" s="264"/>
      <c r="E36" s="261"/>
    </row>
    <row r="37" spans="1:7" ht="18" customHeight="1">
      <c r="A37" s="260">
        <v>44105</v>
      </c>
      <c r="B37" s="262">
        <v>8.4400000000000003E-2</v>
      </c>
      <c r="C37" s="262">
        <v>3.0000000000000001E-3</v>
      </c>
      <c r="D37" s="264"/>
      <c r="E37" s="261"/>
    </row>
    <row r="38" spans="1:7" ht="18" customHeight="1">
      <c r="A38" s="260">
        <v>44136</v>
      </c>
      <c r="B38" s="262">
        <v>0.2382</v>
      </c>
      <c r="C38" s="262">
        <v>3.5999999999999999E-3</v>
      </c>
      <c r="D38" s="264"/>
      <c r="E38" s="261">
        <v>15653</v>
      </c>
    </row>
    <row r="39" spans="1:7" ht="18" customHeight="1">
      <c r="A39" s="260">
        <v>44166</v>
      </c>
      <c r="B39" s="262">
        <v>0.1076</v>
      </c>
      <c r="C39" s="262">
        <v>1.5E-3</v>
      </c>
      <c r="D39" s="264"/>
      <c r="E39" s="261">
        <v>15654</v>
      </c>
    </row>
    <row r="40" spans="1:7" ht="18" customHeight="1">
      <c r="A40" s="260">
        <v>44197</v>
      </c>
      <c r="B40" s="262">
        <v>9.69E-2</v>
      </c>
      <c r="C40" s="262">
        <v>3.0999999999999999E-3</v>
      </c>
      <c r="D40" s="264"/>
      <c r="E40" s="261">
        <v>17015</v>
      </c>
    </row>
    <row r="41" spans="1:7" ht="18" customHeight="1">
      <c r="A41" s="260">
        <v>44228</v>
      </c>
      <c r="B41" s="262">
        <v>0.114</v>
      </c>
      <c r="C41" s="262">
        <v>2.8999999999999998E-3</v>
      </c>
      <c r="D41" s="264"/>
      <c r="E41" s="261">
        <v>15883</v>
      </c>
    </row>
    <row r="42" spans="1:7" ht="18" customHeight="1">
      <c r="A42" s="260">
        <v>44256</v>
      </c>
      <c r="B42" s="262">
        <v>0.24060000000000001</v>
      </c>
      <c r="C42" s="262">
        <v>4.8999999999999998E-3</v>
      </c>
      <c r="D42" s="264"/>
      <c r="E42" s="261">
        <v>16264</v>
      </c>
    </row>
    <row r="43" spans="1:7" ht="18" customHeight="1">
      <c r="A43" s="260">
        <v>44287</v>
      </c>
      <c r="B43" s="262">
        <v>6.0600000000000001E-2</v>
      </c>
      <c r="C43" s="262">
        <v>2.0999999999999999E-3</v>
      </c>
      <c r="D43" s="264"/>
      <c r="E43" s="261">
        <v>16281</v>
      </c>
    </row>
    <row r="44" spans="1:7" ht="18" customHeight="1">
      <c r="A44" s="260">
        <v>44317</v>
      </c>
      <c r="B44" s="262">
        <v>0.53769999999999996</v>
      </c>
      <c r="C44" s="262">
        <v>3.8999999999999998E-3</v>
      </c>
      <c r="D44" s="268" t="s">
        <v>1071</v>
      </c>
      <c r="E44" s="261">
        <v>16287</v>
      </c>
    </row>
    <row r="45" spans="1:7" ht="18" customHeight="1">
      <c r="A45" s="260">
        <v>44348</v>
      </c>
      <c r="B45" s="262">
        <v>0.18790000000000001</v>
      </c>
      <c r="C45" s="262">
        <v>3.0000000000000001E-3</v>
      </c>
      <c r="D45" s="268" t="s">
        <v>1072</v>
      </c>
      <c r="E45" s="261">
        <v>16328</v>
      </c>
    </row>
    <row r="46" spans="1:7" ht="18" customHeight="1">
      <c r="A46" s="260">
        <v>44378</v>
      </c>
      <c r="B46" s="262" t="s">
        <v>1310</v>
      </c>
      <c r="C46" s="262" t="s">
        <v>1311</v>
      </c>
      <c r="D46" s="263" t="s">
        <v>1312</v>
      </c>
      <c r="E46" s="261">
        <v>16371</v>
      </c>
      <c r="G46"/>
    </row>
    <row r="47" spans="1:7" ht="18" customHeight="1">
      <c r="A47" s="260">
        <v>44409</v>
      </c>
      <c r="B47" s="262" t="s">
        <v>1313</v>
      </c>
      <c r="C47" s="262" t="s">
        <v>1314</v>
      </c>
      <c r="D47" s="263" t="s">
        <v>1072</v>
      </c>
      <c r="E47" s="261">
        <v>16384</v>
      </c>
      <c r="G47"/>
    </row>
    <row r="48" spans="1:7" ht="18" customHeight="1">
      <c r="A48" s="260">
        <v>44440</v>
      </c>
      <c r="B48" s="262" t="s">
        <v>1315</v>
      </c>
      <c r="C48" s="262" t="s">
        <v>1316</v>
      </c>
      <c r="D48" s="263" t="s">
        <v>1317</v>
      </c>
      <c r="E48" s="261">
        <v>16396</v>
      </c>
      <c r="G48"/>
    </row>
    <row r="49" spans="1:7" ht="18" customHeight="1">
      <c r="A49" s="260">
        <v>44470</v>
      </c>
      <c r="B49" s="262" t="s">
        <v>1318</v>
      </c>
      <c r="C49" s="262" t="s">
        <v>1319</v>
      </c>
      <c r="D49" s="263" t="s">
        <v>1071</v>
      </c>
      <c r="E49" s="261">
        <v>16418</v>
      </c>
      <c r="G49"/>
    </row>
    <row r="50" spans="1:7" ht="18" customHeight="1">
      <c r="A50" s="260">
        <v>44501</v>
      </c>
      <c r="B50" s="262" t="s">
        <v>1333</v>
      </c>
      <c r="C50" s="262" t="s">
        <v>1334</v>
      </c>
      <c r="D50" s="263" t="s">
        <v>1335</v>
      </c>
      <c r="E50" s="261">
        <v>16496</v>
      </c>
      <c r="G50"/>
    </row>
    <row r="51" spans="1:7" ht="18" customHeight="1">
      <c r="A51" s="260">
        <v>44531</v>
      </c>
      <c r="B51" s="264">
        <v>0.32300000000000001</v>
      </c>
      <c r="C51" s="264">
        <v>2.3999999999999998E-3</v>
      </c>
      <c r="D51" s="263" t="s">
        <v>1784</v>
      </c>
      <c r="E51" s="261">
        <v>16503</v>
      </c>
      <c r="G51"/>
    </row>
    <row r="52" spans="1:7" ht="18" customHeight="1">
      <c r="A52" s="260">
        <v>44562</v>
      </c>
      <c r="B52" s="262">
        <v>0.1172</v>
      </c>
      <c r="C52" s="262">
        <v>2.3999999999999998E-3</v>
      </c>
      <c r="D52" s="263" t="s">
        <v>1317</v>
      </c>
      <c r="E52" s="261">
        <v>16525</v>
      </c>
      <c r="G52"/>
    </row>
    <row r="53" spans="1:7" ht="18" customHeight="1">
      <c r="A53" s="260">
        <v>44593</v>
      </c>
      <c r="B53" s="262">
        <v>6.93E-2</v>
      </c>
      <c r="C53" s="262">
        <v>2.5000000000000001E-3</v>
      </c>
      <c r="D53" s="263" t="s">
        <v>1335</v>
      </c>
      <c r="E53" s="261">
        <v>16582</v>
      </c>
      <c r="G53"/>
    </row>
    <row r="54" spans="1:7" ht="18" customHeight="1">
      <c r="A54" s="260">
        <v>44621</v>
      </c>
      <c r="B54" s="262">
        <v>0.1283</v>
      </c>
      <c r="C54" s="262">
        <v>1.6000000000000001E-3</v>
      </c>
      <c r="D54" s="263" t="s">
        <v>2199</v>
      </c>
      <c r="E54" s="261">
        <v>16613</v>
      </c>
      <c r="G54"/>
    </row>
    <row r="55" spans="1:7" ht="18" customHeight="1">
      <c r="A55" s="260">
        <v>44652</v>
      </c>
      <c r="B55" s="262">
        <v>0.14960000000000001</v>
      </c>
      <c r="C55" s="262">
        <v>2.3999999999999998E-3</v>
      </c>
      <c r="D55" s="263" t="s">
        <v>1326</v>
      </c>
      <c r="E55" s="261">
        <v>15702</v>
      </c>
      <c r="G55"/>
    </row>
    <row r="56" spans="1:7" ht="18" customHeight="1">
      <c r="A56" s="260">
        <v>44682</v>
      </c>
      <c r="B56" s="262">
        <v>0.2828</v>
      </c>
      <c r="C56" s="262">
        <v>4.4000000000000003E-3</v>
      </c>
      <c r="D56" s="263" t="s">
        <v>2199</v>
      </c>
      <c r="E56" s="261">
        <v>15810</v>
      </c>
      <c r="G56"/>
    </row>
    <row r="57" spans="1:7" ht="18" customHeight="1">
      <c r="A57" s="260">
        <v>44713</v>
      </c>
      <c r="B57" s="262">
        <v>0.1381</v>
      </c>
      <c r="C57" s="262">
        <v>2.8E-3</v>
      </c>
      <c r="D57" s="263" t="s">
        <v>2663</v>
      </c>
      <c r="E57" s="261">
        <v>15817</v>
      </c>
      <c r="G57"/>
    </row>
    <row r="58" spans="1:7" ht="18" customHeight="1">
      <c r="A58" s="260">
        <v>44743</v>
      </c>
      <c r="B58" s="262">
        <v>0.65859999999999996</v>
      </c>
      <c r="C58" s="262">
        <v>0.01</v>
      </c>
      <c r="D58" s="263" t="s">
        <v>1784</v>
      </c>
      <c r="E58" s="261">
        <v>15820</v>
      </c>
      <c r="G58"/>
    </row>
    <row r="59" spans="1:7" ht="18" customHeight="1">
      <c r="A59" s="260">
        <v>44774</v>
      </c>
      <c r="B59" s="262">
        <v>0.82299999999999995</v>
      </c>
      <c r="C59" s="262">
        <v>1.6999999999999999E-3</v>
      </c>
      <c r="D59" s="263" t="s">
        <v>2837</v>
      </c>
      <c r="E59" s="261">
        <v>15849</v>
      </c>
      <c r="G59"/>
    </row>
    <row r="60" spans="1:7" ht="18" customHeight="1">
      <c r="A60" s="260">
        <v>44805</v>
      </c>
      <c r="B60" s="262">
        <v>0.16289999999999999</v>
      </c>
      <c r="C60" s="262">
        <v>1.5E-3</v>
      </c>
      <c r="D60" s="263" t="s">
        <v>3041</v>
      </c>
      <c r="E60" s="261">
        <v>15887</v>
      </c>
      <c r="G60"/>
    </row>
    <row r="61" spans="1:7" ht="18" customHeight="1">
      <c r="A61" s="260">
        <v>44835</v>
      </c>
      <c r="B61" s="262">
        <v>0.27379999999999999</v>
      </c>
      <c r="C61" s="262">
        <v>1.5E-3</v>
      </c>
      <c r="D61" s="263" t="s">
        <v>3093</v>
      </c>
      <c r="E61" s="261">
        <v>15900</v>
      </c>
      <c r="G61"/>
    </row>
    <row r="62" spans="1:7" ht="18" customHeight="1">
      <c r="A62" s="260">
        <v>44866</v>
      </c>
      <c r="B62" s="262">
        <v>0.1799</v>
      </c>
      <c r="C62" s="262">
        <v>1.6000000000000001E-3</v>
      </c>
      <c r="D62" s="263" t="s">
        <v>3303</v>
      </c>
      <c r="E62" s="261">
        <v>15982</v>
      </c>
      <c r="G62"/>
    </row>
    <row r="63" spans="1:7" ht="18" customHeight="1">
      <c r="A63" s="260">
        <v>44896</v>
      </c>
      <c r="B63" s="262">
        <v>0.18179999999999999</v>
      </c>
      <c r="C63" s="262">
        <v>2.3999999999999998E-3</v>
      </c>
      <c r="D63" s="263" t="s">
        <v>3326</v>
      </c>
      <c r="E63" s="261">
        <v>15991</v>
      </c>
      <c r="G63"/>
    </row>
    <row r="64" spans="1:7" ht="18" customHeight="1">
      <c r="A64" s="260">
        <v>44927</v>
      </c>
      <c r="B64" s="262">
        <v>0.185</v>
      </c>
      <c r="C64" s="262">
        <v>2.3999999999999998E-3</v>
      </c>
      <c r="D64" s="263" t="s">
        <v>1312</v>
      </c>
      <c r="E64" s="261">
        <v>16036</v>
      </c>
      <c r="G64"/>
    </row>
    <row r="65" spans="1:7" ht="18" customHeight="1">
      <c r="A65" s="260">
        <v>44958</v>
      </c>
      <c r="B65" s="262">
        <v>0.20660000000000001</v>
      </c>
      <c r="C65" s="262">
        <v>3.0999999999999999E-3</v>
      </c>
      <c r="D65" s="263" t="s">
        <v>3384</v>
      </c>
      <c r="E65" s="261">
        <v>16044</v>
      </c>
      <c r="G65"/>
    </row>
    <row r="66" spans="1:7" ht="18" customHeight="1">
      <c r="A66" s="260">
        <v>44986</v>
      </c>
      <c r="B66" s="262">
        <v>0.1993</v>
      </c>
      <c r="C66" s="262">
        <v>2.3E-3</v>
      </c>
      <c r="D66" s="263" t="s">
        <v>3529</v>
      </c>
      <c r="E66" s="261">
        <v>16051</v>
      </c>
      <c r="G66"/>
    </row>
    <row r="67" spans="1:7" ht="18" customHeight="1">
      <c r="A67" s="260">
        <v>45017</v>
      </c>
      <c r="B67" s="262">
        <v>0.2485</v>
      </c>
      <c r="C67" s="262">
        <v>3.5000000000000001E-3</v>
      </c>
      <c r="D67" s="263" t="s">
        <v>3627</v>
      </c>
      <c r="E67" s="261">
        <v>16054</v>
      </c>
      <c r="G67"/>
    </row>
    <row r="68" spans="1:7" ht="18" customHeight="1">
      <c r="A68" s="260">
        <v>45047</v>
      </c>
      <c r="B68" s="262">
        <v>0.18709999999999999</v>
      </c>
      <c r="C68" s="262">
        <v>4.1000000000000003E-3</v>
      </c>
      <c r="D68" s="263" t="s">
        <v>3701</v>
      </c>
      <c r="E68" s="261">
        <v>16065</v>
      </c>
      <c r="G68"/>
    </row>
    <row r="69" spans="1:7" ht="18" customHeight="1">
      <c r="A69" s="260">
        <v>45078</v>
      </c>
      <c r="B69" s="262">
        <v>0.19789999999999999</v>
      </c>
      <c r="C69" s="262">
        <v>4.1000000000000003E-3</v>
      </c>
      <c r="D69" s="263" t="s">
        <v>3701</v>
      </c>
      <c r="E69" s="261">
        <v>16069</v>
      </c>
      <c r="G69"/>
    </row>
    <row r="70" spans="1:7" ht="18" customHeight="1">
      <c r="A70" s="260">
        <v>45108</v>
      </c>
      <c r="B70" s="262">
        <v>0.23100000000000001</v>
      </c>
      <c r="C70" s="262">
        <v>4.3E-3</v>
      </c>
      <c r="D70" s="263" t="s">
        <v>3923</v>
      </c>
      <c r="E70" s="261">
        <v>16227</v>
      </c>
      <c r="G70"/>
    </row>
    <row r="71" spans="1:7">
      <c r="B71" s="57"/>
      <c r="C71" s="57"/>
      <c r="E71" s="59"/>
    </row>
    <row r="72" spans="1:7">
      <c r="B72" s="57"/>
      <c r="C72" s="57"/>
      <c r="E72" s="59"/>
    </row>
    <row r="73" spans="1:7">
      <c r="B73" s="57"/>
      <c r="C73" s="57"/>
      <c r="E73" s="59"/>
    </row>
    <row r="74" spans="1:7">
      <c r="B74" s="57"/>
      <c r="C74" s="57"/>
    </row>
    <row r="75" spans="1:7">
      <c r="B75" s="57"/>
      <c r="C75" s="57"/>
    </row>
    <row r="76" spans="1:7">
      <c r="B76" s="57"/>
      <c r="C76" s="57"/>
    </row>
  </sheetData>
  <sortState xmlns:xlrd2="http://schemas.microsoft.com/office/spreadsheetml/2017/richdata2" ref="A4:E45">
    <sortCondition ref="A4:A45"/>
  </sortState>
  <pageMargins left="0.7" right="0.7" top="0.75" bottom="0.75" header="0.3" footer="0.3"/>
  <pageSetup paperSize="9" scale="67" fitToHeight="0" orientation="landscape" horizontalDpi="1200" verticalDpi="12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224CD-D2A5-4C07-91F7-3430AFAF3E5B}">
  <sheetPr codeName="Sheet23">
    <tabColor theme="8" tint="0.79998168889431442"/>
    <pageSetUpPr fitToPage="1"/>
  </sheetPr>
  <dimension ref="A1:I92"/>
  <sheetViews>
    <sheetView showGridLines="0" zoomScale="85" zoomScaleNormal="85" workbookViewId="0">
      <pane ySplit="3" topLeftCell="A74" activePane="bottomLeft" state="frozen"/>
      <selection activeCell="J32" sqref="J32"/>
      <selection pane="bottomLeft" activeCell="F86" sqref="F86"/>
    </sheetView>
  </sheetViews>
  <sheetFormatPr defaultColWidth="8.85546875" defaultRowHeight="15"/>
  <cols>
    <col min="1" max="1" width="16.42578125" style="45" customWidth="1"/>
    <col min="2" max="6" width="16.42578125" customWidth="1"/>
    <col min="7" max="7" width="16.42578125" style="39" customWidth="1"/>
    <col min="8" max="8" width="16.42578125" customWidth="1"/>
    <col min="9" max="9" width="65.140625" customWidth="1"/>
  </cols>
  <sheetData>
    <row r="1" spans="1:9" ht="80.25" customHeight="1">
      <c r="A1" s="55" t="s">
        <v>1068</v>
      </c>
    </row>
    <row r="2" spans="1:9" ht="30.75" customHeight="1">
      <c r="A2" s="44"/>
      <c r="B2" s="33"/>
      <c r="C2" s="33"/>
      <c r="D2" s="33"/>
      <c r="E2" s="33"/>
      <c r="F2" s="33"/>
      <c r="G2" s="38"/>
      <c r="H2" s="33"/>
      <c r="I2" s="33"/>
    </row>
    <row r="3" spans="1:9" s="1" customFormat="1" ht="35.450000000000003" customHeight="1">
      <c r="A3" s="241" t="s">
        <v>485</v>
      </c>
      <c r="B3" s="269" t="s">
        <v>1154</v>
      </c>
      <c r="C3" s="269" t="s">
        <v>1153</v>
      </c>
      <c r="D3" s="269" t="s">
        <v>1066</v>
      </c>
      <c r="E3" s="244" t="s">
        <v>1067</v>
      </c>
    </row>
    <row r="4" spans="1:9" ht="18" customHeight="1">
      <c r="A4" s="260">
        <v>42614</v>
      </c>
      <c r="B4" s="262">
        <v>0.38</v>
      </c>
      <c r="C4" s="262">
        <v>0.02</v>
      </c>
      <c r="D4" s="263"/>
      <c r="E4" s="261"/>
      <c r="G4"/>
    </row>
    <row r="5" spans="1:9" ht="18" customHeight="1">
      <c r="A5" s="260">
        <v>42644</v>
      </c>
      <c r="B5" s="262">
        <v>0.2515</v>
      </c>
      <c r="C5" s="262">
        <v>1.7999999999999999E-2</v>
      </c>
      <c r="D5" s="263"/>
      <c r="E5" s="261"/>
      <c r="G5"/>
    </row>
    <row r="6" spans="1:9" ht="18" customHeight="1">
      <c r="A6" s="260">
        <v>42675</v>
      </c>
      <c r="B6" s="262">
        <v>0.29649999999999999</v>
      </c>
      <c r="C6" s="262">
        <v>1.2500000000000001E-2</v>
      </c>
      <c r="D6" s="263"/>
      <c r="E6" s="261"/>
      <c r="G6"/>
    </row>
    <row r="7" spans="1:9" ht="18" customHeight="1">
      <c r="A7" s="260">
        <v>42705</v>
      </c>
      <c r="B7" s="262">
        <v>0.29199999999999998</v>
      </c>
      <c r="C7" s="262">
        <v>1.4999999999999999E-2</v>
      </c>
      <c r="D7" s="263"/>
      <c r="E7" s="261"/>
      <c r="G7"/>
    </row>
    <row r="8" spans="1:9" ht="18" customHeight="1">
      <c r="A8" s="260">
        <v>42736</v>
      </c>
      <c r="B8" s="262">
        <v>0.307</v>
      </c>
      <c r="C8" s="262">
        <v>8.9999999999999993E-3</v>
      </c>
      <c r="D8" s="263"/>
      <c r="E8" s="261"/>
      <c r="G8"/>
    </row>
    <row r="9" spans="1:9" ht="18" customHeight="1">
      <c r="A9" s="260">
        <v>42767</v>
      </c>
      <c r="B9" s="262">
        <v>0.32950000000000002</v>
      </c>
      <c r="C9" s="262">
        <v>1.4500000000000001E-2</v>
      </c>
      <c r="D9" s="263"/>
      <c r="E9" s="261"/>
      <c r="G9"/>
    </row>
    <row r="10" spans="1:9" ht="18" customHeight="1">
      <c r="A10" s="260">
        <v>42795</v>
      </c>
      <c r="B10" s="262">
        <v>0.32300000000000001</v>
      </c>
      <c r="C10" s="262">
        <v>9.4999999999999998E-3</v>
      </c>
      <c r="D10" s="263"/>
      <c r="E10" s="261"/>
      <c r="G10"/>
    </row>
    <row r="11" spans="1:9" ht="18" customHeight="1">
      <c r="A11" s="260">
        <v>42826</v>
      </c>
      <c r="B11" s="262">
        <v>0.29449999999999998</v>
      </c>
      <c r="C11" s="262">
        <v>1.0999999999999999E-2</v>
      </c>
      <c r="D11" s="263"/>
      <c r="E11" s="261"/>
      <c r="G11"/>
    </row>
    <row r="12" spans="1:9" ht="18" customHeight="1">
      <c r="A12" s="260">
        <v>42856</v>
      </c>
      <c r="B12" s="262">
        <v>0.29199999999999998</v>
      </c>
      <c r="C12" s="262">
        <v>0.01</v>
      </c>
      <c r="D12" s="263"/>
      <c r="E12" s="261"/>
      <c r="G12"/>
    </row>
    <row r="13" spans="1:9" ht="18" customHeight="1">
      <c r="A13" s="260">
        <v>42887</v>
      </c>
      <c r="B13" s="262">
        <v>0.28100000000000003</v>
      </c>
      <c r="C13" s="262">
        <v>1.0999999999999999E-2</v>
      </c>
      <c r="D13" s="263"/>
      <c r="E13" s="261"/>
      <c r="G13"/>
    </row>
    <row r="14" spans="1:9" ht="18" customHeight="1">
      <c r="A14" s="260">
        <v>42917</v>
      </c>
      <c r="B14" s="262">
        <v>0.3095</v>
      </c>
      <c r="C14" s="262">
        <v>2.5000000000000001E-2</v>
      </c>
      <c r="D14" s="263"/>
      <c r="E14" s="261"/>
      <c r="G14"/>
    </row>
    <row r="15" spans="1:9" ht="18" customHeight="1">
      <c r="A15" s="260">
        <v>42948</v>
      </c>
      <c r="B15" s="262">
        <v>0.23300000000000001</v>
      </c>
      <c r="C15" s="262">
        <v>1.6E-2</v>
      </c>
      <c r="D15" s="263"/>
      <c r="E15" s="261"/>
      <c r="G15"/>
    </row>
    <row r="16" spans="1:9" ht="18" customHeight="1">
      <c r="A16" s="260">
        <v>42979</v>
      </c>
      <c r="B16" s="262">
        <v>0.22800000000000001</v>
      </c>
      <c r="C16" s="262">
        <v>1.2E-2</v>
      </c>
      <c r="D16" s="263"/>
      <c r="E16" s="261"/>
      <c r="G16"/>
    </row>
    <row r="17" spans="1:7" ht="18" customHeight="1">
      <c r="A17" s="260">
        <v>43009</v>
      </c>
      <c r="B17" s="262">
        <v>0.217</v>
      </c>
      <c r="C17" s="262">
        <v>8.9999999999999993E-3</v>
      </c>
      <c r="D17" s="263"/>
      <c r="E17" s="261"/>
      <c r="G17"/>
    </row>
    <row r="18" spans="1:7" ht="18" customHeight="1">
      <c r="A18" s="260">
        <v>43040</v>
      </c>
      <c r="B18" s="262">
        <v>0.214</v>
      </c>
      <c r="C18" s="262">
        <v>4.0000000000000001E-3</v>
      </c>
      <c r="D18" s="263"/>
      <c r="E18" s="261"/>
      <c r="G18"/>
    </row>
    <row r="19" spans="1:7" ht="18" customHeight="1">
      <c r="A19" s="260">
        <v>43070</v>
      </c>
      <c r="B19" s="262">
        <v>0.191</v>
      </c>
      <c r="C19" s="262">
        <v>3.0000000000000001E-3</v>
      </c>
      <c r="D19" s="263"/>
      <c r="E19" s="261"/>
      <c r="G19"/>
    </row>
    <row r="20" spans="1:7" ht="18" customHeight="1">
      <c r="A20" s="260">
        <v>43101</v>
      </c>
      <c r="B20" s="262"/>
      <c r="C20" s="262">
        <v>8.9999999999999993E-3</v>
      </c>
      <c r="D20" s="263"/>
      <c r="E20" s="261"/>
      <c r="G20"/>
    </row>
    <row r="21" spans="1:7" ht="18" customHeight="1">
      <c r="A21" s="260">
        <v>43132</v>
      </c>
      <c r="B21" s="262"/>
      <c r="C21" s="262"/>
      <c r="D21" s="263"/>
      <c r="E21" s="261"/>
      <c r="G21"/>
    </row>
    <row r="22" spans="1:7" ht="18" customHeight="1">
      <c r="A22" s="260">
        <v>43160</v>
      </c>
      <c r="B22" s="262"/>
      <c r="C22" s="262"/>
      <c r="D22" s="263"/>
      <c r="E22" s="261"/>
      <c r="G22"/>
    </row>
    <row r="23" spans="1:7" ht="18" customHeight="1">
      <c r="A23" s="260">
        <v>43191</v>
      </c>
      <c r="B23" s="262">
        <v>0.249</v>
      </c>
      <c r="C23" s="262">
        <v>4.0000000000000001E-3</v>
      </c>
      <c r="D23" s="263"/>
      <c r="E23" s="261"/>
      <c r="G23"/>
    </row>
    <row r="24" spans="1:7" ht="18" customHeight="1">
      <c r="A24" s="260">
        <v>43221</v>
      </c>
      <c r="B24" s="262"/>
      <c r="C24" s="262"/>
      <c r="D24" s="263"/>
      <c r="E24" s="261"/>
      <c r="G24"/>
    </row>
    <row r="25" spans="1:7" ht="18" customHeight="1">
      <c r="A25" s="260">
        <v>43252</v>
      </c>
      <c r="B25" s="262">
        <v>0.312</v>
      </c>
      <c r="C25" s="262">
        <v>4.0000000000000001E-3</v>
      </c>
      <c r="D25" s="263"/>
      <c r="E25" s="261"/>
      <c r="G25"/>
    </row>
    <row r="26" spans="1:7" ht="18" customHeight="1">
      <c r="A26" s="260">
        <v>43282</v>
      </c>
      <c r="B26" s="262">
        <v>0.22600000000000001</v>
      </c>
      <c r="C26" s="262">
        <v>5.0000000000000001E-3</v>
      </c>
      <c r="D26" s="263"/>
      <c r="E26" s="261"/>
      <c r="G26"/>
    </row>
    <row r="27" spans="1:7" ht="18" customHeight="1">
      <c r="A27" s="260">
        <v>43313</v>
      </c>
      <c r="B27" s="262">
        <v>0.187</v>
      </c>
      <c r="C27" s="262">
        <v>5.0000000000000001E-3</v>
      </c>
      <c r="D27" s="263"/>
      <c r="E27" s="261"/>
      <c r="G27"/>
    </row>
    <row r="28" spans="1:7" ht="18" customHeight="1">
      <c r="A28" s="260">
        <v>43344</v>
      </c>
      <c r="B28" s="262">
        <v>0.217</v>
      </c>
      <c r="C28" s="262">
        <v>5.0000000000000001E-3</v>
      </c>
      <c r="D28" s="263"/>
      <c r="E28" s="261"/>
      <c r="G28"/>
    </row>
    <row r="29" spans="1:7" ht="18" customHeight="1">
      <c r="A29" s="260">
        <v>43374</v>
      </c>
      <c r="B29" s="262">
        <v>0.15</v>
      </c>
      <c r="C29" s="262">
        <v>1.5E-3</v>
      </c>
      <c r="D29" s="263"/>
      <c r="E29" s="261"/>
      <c r="G29"/>
    </row>
    <row r="30" spans="1:7" ht="18" customHeight="1">
      <c r="A30" s="260">
        <v>43405</v>
      </c>
      <c r="B30" s="262">
        <v>0.20519999999999999</v>
      </c>
      <c r="C30" s="262">
        <v>3.7000000000000002E-3</v>
      </c>
      <c r="D30" s="263"/>
      <c r="E30" s="261"/>
      <c r="G30"/>
    </row>
    <row r="31" spans="1:7" ht="18" customHeight="1">
      <c r="A31" s="260">
        <v>43435</v>
      </c>
      <c r="B31" s="262">
        <v>0.28149999999999997</v>
      </c>
      <c r="C31" s="262">
        <v>2E-3</v>
      </c>
      <c r="D31" s="263"/>
      <c r="E31" s="261"/>
      <c r="G31"/>
    </row>
    <row r="32" spans="1:7" ht="18" customHeight="1">
      <c r="A32" s="260">
        <v>43466</v>
      </c>
      <c r="B32" s="262">
        <v>0.13730000000000001</v>
      </c>
      <c r="C32" s="262">
        <v>1.1599999999999999E-2</v>
      </c>
      <c r="D32" s="263"/>
      <c r="E32" s="261"/>
      <c r="G32"/>
    </row>
    <row r="33" spans="1:7" ht="18" customHeight="1">
      <c r="A33" s="260">
        <v>43497</v>
      </c>
      <c r="B33" s="262">
        <v>0.22789999999999999</v>
      </c>
      <c r="C33" s="262">
        <v>6.8999999999999999E-3</v>
      </c>
      <c r="D33" s="263"/>
      <c r="E33" s="261"/>
      <c r="G33"/>
    </row>
    <row r="34" spans="1:7" ht="18" customHeight="1">
      <c r="A34" s="260">
        <v>43525</v>
      </c>
      <c r="B34" s="262">
        <v>0.2044</v>
      </c>
      <c r="C34" s="262">
        <v>4.5999999999999999E-3</v>
      </c>
      <c r="D34" s="263"/>
      <c r="E34" s="261"/>
      <c r="G34"/>
    </row>
    <row r="35" spans="1:7" ht="18" customHeight="1">
      <c r="A35" s="260">
        <v>43556</v>
      </c>
      <c r="B35" s="262">
        <v>0.20619999999999999</v>
      </c>
      <c r="C35" s="262">
        <v>5.5999999999999999E-3</v>
      </c>
      <c r="D35" s="263"/>
      <c r="E35" s="261"/>
      <c r="G35"/>
    </row>
    <row r="36" spans="1:7" ht="18" customHeight="1">
      <c r="A36" s="260">
        <v>43586</v>
      </c>
      <c r="B36" s="262">
        <v>0.2306</v>
      </c>
      <c r="C36" s="262">
        <v>6.0000000000000001E-3</v>
      </c>
      <c r="D36" s="263"/>
      <c r="E36" s="261"/>
      <c r="G36"/>
    </row>
    <row r="37" spans="1:7" ht="18" customHeight="1">
      <c r="A37" s="260">
        <v>43617</v>
      </c>
      <c r="B37" s="262">
        <v>0.2472</v>
      </c>
      <c r="C37" s="262">
        <v>4.4999999999999997E-3</v>
      </c>
      <c r="D37" s="263"/>
      <c r="E37" s="261"/>
      <c r="G37"/>
    </row>
    <row r="38" spans="1:7" ht="18" customHeight="1">
      <c r="A38" s="260">
        <v>43647</v>
      </c>
      <c r="B38" s="262">
        <v>0.22040000000000001</v>
      </c>
      <c r="C38" s="262">
        <v>8.5000000000000006E-3</v>
      </c>
      <c r="D38" s="263"/>
      <c r="E38" s="261"/>
      <c r="G38"/>
    </row>
    <row r="39" spans="1:7" ht="18" customHeight="1">
      <c r="A39" s="260">
        <v>43678</v>
      </c>
      <c r="B39" s="262">
        <v>0.2707</v>
      </c>
      <c r="C39" s="262">
        <v>8.3999999999999995E-3</v>
      </c>
      <c r="D39" s="263"/>
      <c r="E39" s="261"/>
      <c r="G39"/>
    </row>
    <row r="40" spans="1:7" ht="18" customHeight="1">
      <c r="A40" s="260">
        <v>43709</v>
      </c>
      <c r="B40" s="262">
        <v>0.19359999999999999</v>
      </c>
      <c r="C40" s="262">
        <v>8.3000000000000001E-3</v>
      </c>
      <c r="D40" s="263"/>
      <c r="E40" s="261"/>
      <c r="G40"/>
    </row>
    <row r="41" spans="1:7" ht="18" customHeight="1">
      <c r="A41" s="260">
        <v>43739</v>
      </c>
      <c r="B41" s="262">
        <v>0.22209999999999999</v>
      </c>
      <c r="C41" s="262">
        <v>1.2999999999999999E-2</v>
      </c>
      <c r="D41" s="263"/>
      <c r="E41" s="261"/>
      <c r="G41"/>
    </row>
    <row r="42" spans="1:7" ht="18" customHeight="1">
      <c r="A42" s="260">
        <v>43770</v>
      </c>
      <c r="B42" s="262">
        <v>0.2041</v>
      </c>
      <c r="C42" s="262">
        <v>9.9000000000000008E-3</v>
      </c>
      <c r="D42" s="263"/>
      <c r="E42" s="261"/>
      <c r="G42"/>
    </row>
    <row r="43" spans="1:7" ht="18" customHeight="1">
      <c r="A43" s="260">
        <v>43800</v>
      </c>
      <c r="B43" s="262">
        <v>0.215</v>
      </c>
      <c r="C43" s="262">
        <v>3.0999999999999999E-3</v>
      </c>
      <c r="D43" s="263"/>
      <c r="E43" s="261"/>
      <c r="G43"/>
    </row>
    <row r="44" spans="1:7" ht="18" customHeight="1">
      <c r="A44" s="260">
        <v>43831</v>
      </c>
      <c r="B44" s="262">
        <v>0</v>
      </c>
      <c r="C44" s="262">
        <v>0</v>
      </c>
      <c r="D44" s="263"/>
      <c r="E44" s="261"/>
      <c r="G44"/>
    </row>
    <row r="45" spans="1:7" ht="18" customHeight="1">
      <c r="A45" s="260">
        <v>43862</v>
      </c>
      <c r="B45" s="262">
        <v>0.21879999999999999</v>
      </c>
      <c r="C45" s="262">
        <v>1.09E-2</v>
      </c>
      <c r="D45" s="261"/>
      <c r="E45" s="261"/>
      <c r="G45"/>
    </row>
    <row r="46" spans="1:7" ht="18" customHeight="1">
      <c r="A46" s="260">
        <v>43891</v>
      </c>
      <c r="B46" s="262">
        <v>0.2273</v>
      </c>
      <c r="C46" s="262">
        <v>4.4999999999999997E-3</v>
      </c>
      <c r="D46" s="261"/>
      <c r="E46" s="261"/>
      <c r="G46"/>
    </row>
    <row r="47" spans="1:7" ht="18" customHeight="1">
      <c r="A47" s="260">
        <v>43922</v>
      </c>
      <c r="B47" s="262">
        <v>0.27410000000000001</v>
      </c>
      <c r="C47" s="262">
        <v>1.0999999999999999E-2</v>
      </c>
      <c r="D47" s="261"/>
      <c r="E47" s="261"/>
      <c r="G47"/>
    </row>
    <row r="48" spans="1:7" ht="18" customHeight="1">
      <c r="A48" s="260">
        <v>43952</v>
      </c>
      <c r="B48" s="262">
        <v>0</v>
      </c>
      <c r="C48" s="262">
        <v>0</v>
      </c>
      <c r="D48" s="261"/>
      <c r="E48" s="261"/>
      <c r="G48"/>
    </row>
    <row r="49" spans="1:7" ht="18" customHeight="1">
      <c r="A49" s="260">
        <v>43983</v>
      </c>
      <c r="B49" s="262">
        <v>0.18110000000000001</v>
      </c>
      <c r="C49" s="262">
        <v>1.7000000000000001E-2</v>
      </c>
      <c r="D49" s="268"/>
      <c r="E49" s="261"/>
    </row>
    <row r="50" spans="1:7" ht="18" customHeight="1">
      <c r="A50" s="260">
        <v>44013</v>
      </c>
      <c r="B50" s="262">
        <v>0.1772</v>
      </c>
      <c r="C50" s="262">
        <v>1.2699999999999999E-2</v>
      </c>
      <c r="D50" s="268"/>
      <c r="E50" s="261"/>
    </row>
    <row r="51" spans="1:7" ht="18" customHeight="1">
      <c r="A51" s="260">
        <v>44044</v>
      </c>
      <c r="B51" s="262">
        <v>0.18479999999999999</v>
      </c>
      <c r="C51" s="262">
        <v>1.46E-2</v>
      </c>
      <c r="D51" s="268"/>
      <c r="E51" s="261"/>
    </row>
    <row r="52" spans="1:7" ht="18" customHeight="1">
      <c r="A52" s="260">
        <v>44075</v>
      </c>
      <c r="B52" s="262">
        <v>0.18459999999999999</v>
      </c>
      <c r="C52" s="262">
        <v>7.4000000000000003E-3</v>
      </c>
      <c r="D52" s="268"/>
      <c r="E52" s="261"/>
    </row>
    <row r="53" spans="1:7" ht="18" customHeight="1">
      <c r="A53" s="260">
        <v>44105</v>
      </c>
      <c r="B53" s="262">
        <v>0.21329999999999999</v>
      </c>
      <c r="C53" s="262">
        <v>1.38E-2</v>
      </c>
      <c r="D53" s="268"/>
      <c r="E53" s="261"/>
    </row>
    <row r="54" spans="1:7" ht="18" customHeight="1">
      <c r="A54" s="260">
        <v>44136</v>
      </c>
      <c r="B54" s="262">
        <v>0.2477</v>
      </c>
      <c r="C54" s="262">
        <v>1.49E-2</v>
      </c>
      <c r="D54" s="268"/>
      <c r="E54" s="261">
        <v>2476</v>
      </c>
    </row>
    <row r="55" spans="1:7" ht="18" customHeight="1">
      <c r="A55" s="260">
        <v>44166</v>
      </c>
      <c r="B55" s="262">
        <v>0.255</v>
      </c>
      <c r="C55" s="262">
        <v>1.38E-2</v>
      </c>
      <c r="D55" s="268"/>
      <c r="E55" s="261">
        <v>2477</v>
      </c>
    </row>
    <row r="56" spans="1:7" ht="18" customHeight="1">
      <c r="A56" s="260">
        <v>44197</v>
      </c>
      <c r="B56" s="262">
        <v>0.24030000000000001</v>
      </c>
      <c r="C56" s="262">
        <v>1.7600000000000001E-2</v>
      </c>
      <c r="D56" s="263"/>
      <c r="E56" s="261">
        <v>2484</v>
      </c>
    </row>
    <row r="57" spans="1:7" ht="18" customHeight="1">
      <c r="A57" s="260">
        <v>44228</v>
      </c>
      <c r="B57" s="262">
        <v>0.2157</v>
      </c>
      <c r="C57" s="262">
        <v>1.7999999999999999E-2</v>
      </c>
      <c r="D57" s="263"/>
      <c r="E57" s="261">
        <v>2343</v>
      </c>
    </row>
    <row r="58" spans="1:7" ht="18" customHeight="1">
      <c r="A58" s="260">
        <v>44256</v>
      </c>
      <c r="B58" s="262">
        <v>0.21210000000000001</v>
      </c>
      <c r="C58" s="262">
        <v>1.67E-2</v>
      </c>
      <c r="D58" s="263"/>
      <c r="E58" s="261">
        <v>2351</v>
      </c>
    </row>
    <row r="59" spans="1:7" ht="18" customHeight="1">
      <c r="A59" s="260">
        <v>44287</v>
      </c>
      <c r="B59" s="262">
        <v>0.2089</v>
      </c>
      <c r="C59" s="262">
        <v>1.78E-2</v>
      </c>
      <c r="D59" s="263"/>
      <c r="E59" s="261">
        <v>2362</v>
      </c>
    </row>
    <row r="60" spans="1:7" ht="18" customHeight="1">
      <c r="A60" s="260">
        <v>44317</v>
      </c>
      <c r="B60" s="262">
        <v>0.26729999999999998</v>
      </c>
      <c r="C60" s="262">
        <v>1.8599999999999998E-2</v>
      </c>
      <c r="D60" s="252" t="s">
        <v>1069</v>
      </c>
      <c r="E60" s="261">
        <v>2370</v>
      </c>
    </row>
    <row r="61" spans="1:7" ht="18" customHeight="1">
      <c r="A61" s="260">
        <v>44348</v>
      </c>
      <c r="B61" s="262">
        <v>0.21149999999999999</v>
      </c>
      <c r="C61" s="262">
        <v>1.66E-2</v>
      </c>
      <c r="D61" s="252" t="s">
        <v>1070</v>
      </c>
      <c r="E61" s="261">
        <v>2388</v>
      </c>
    </row>
    <row r="62" spans="1:7" ht="18" customHeight="1">
      <c r="A62" s="260">
        <v>44378</v>
      </c>
      <c r="B62" s="262" t="s">
        <v>1320</v>
      </c>
      <c r="C62" s="262" t="s">
        <v>1321</v>
      </c>
      <c r="D62" s="263" t="s">
        <v>1329</v>
      </c>
      <c r="E62" s="261">
        <v>2405</v>
      </c>
      <c r="G62"/>
    </row>
    <row r="63" spans="1:7" ht="18" customHeight="1">
      <c r="A63" s="260">
        <v>44409</v>
      </c>
      <c r="B63" s="262" t="s">
        <v>1322</v>
      </c>
      <c r="C63" s="262" t="s">
        <v>1323</v>
      </c>
      <c r="D63" s="263" t="s">
        <v>1312</v>
      </c>
      <c r="E63" s="261">
        <v>2406</v>
      </c>
      <c r="G63"/>
    </row>
    <row r="64" spans="1:7" ht="18" customHeight="1">
      <c r="A64" s="260">
        <v>44440</v>
      </c>
      <c r="B64" s="262" t="s">
        <v>1324</v>
      </c>
      <c r="C64" s="262" t="s">
        <v>1325</v>
      </c>
      <c r="D64" s="263" t="s">
        <v>1326</v>
      </c>
      <c r="E64" s="261">
        <v>2408</v>
      </c>
      <c r="G64"/>
    </row>
    <row r="65" spans="1:7" ht="18" customHeight="1">
      <c r="A65" s="260">
        <v>44470</v>
      </c>
      <c r="B65" s="262" t="s">
        <v>1327</v>
      </c>
      <c r="C65" s="262" t="s">
        <v>1328</v>
      </c>
      <c r="D65" s="263" t="s">
        <v>1326</v>
      </c>
      <c r="E65" s="261">
        <v>2409</v>
      </c>
      <c r="G65"/>
    </row>
    <row r="66" spans="1:7" ht="18" customHeight="1">
      <c r="A66" s="260">
        <v>44501</v>
      </c>
      <c r="B66" s="262" t="s">
        <v>1330</v>
      </c>
      <c r="C66" s="262" t="s">
        <v>1331</v>
      </c>
      <c r="D66" s="263" t="s">
        <v>1332</v>
      </c>
      <c r="E66" s="261">
        <v>2411</v>
      </c>
      <c r="G66"/>
    </row>
    <row r="67" spans="1:7" ht="18" customHeight="1">
      <c r="A67" s="260">
        <v>44531</v>
      </c>
      <c r="B67" s="262">
        <v>0.33739999999999998</v>
      </c>
      <c r="C67" s="262">
        <v>1.7299999999999999E-2</v>
      </c>
      <c r="D67" s="263" t="s">
        <v>1326</v>
      </c>
      <c r="E67" s="261">
        <v>2416</v>
      </c>
      <c r="G67"/>
    </row>
    <row r="68" spans="1:7" ht="18" customHeight="1">
      <c r="A68" s="260">
        <v>44562</v>
      </c>
      <c r="B68" s="262">
        <v>0.26989999999999997</v>
      </c>
      <c r="C68" s="262">
        <v>1.8599999999999998E-2</v>
      </c>
      <c r="D68" s="263" t="s">
        <v>1926</v>
      </c>
      <c r="E68" s="261">
        <v>2438</v>
      </c>
      <c r="G68"/>
    </row>
    <row r="69" spans="1:7" ht="18" customHeight="1">
      <c r="A69" s="260">
        <v>44593</v>
      </c>
      <c r="B69" s="262">
        <v>0.25940000000000002</v>
      </c>
      <c r="C69" s="262">
        <v>1.47E-2</v>
      </c>
      <c r="D69" s="263" t="s">
        <v>2005</v>
      </c>
      <c r="E69" s="261">
        <v>2443</v>
      </c>
      <c r="G69"/>
    </row>
    <row r="70" spans="1:7" ht="18" customHeight="1">
      <c r="A70" s="260">
        <v>44621</v>
      </c>
      <c r="B70" s="262">
        <v>0.31530000000000002</v>
      </c>
      <c r="C70" s="262">
        <v>2.1100000000000001E-2</v>
      </c>
      <c r="D70" s="263" t="s">
        <v>2198</v>
      </c>
      <c r="E70" s="261">
        <v>2446</v>
      </c>
      <c r="G70"/>
    </row>
    <row r="71" spans="1:7" ht="18" customHeight="1">
      <c r="A71" s="260">
        <v>44652</v>
      </c>
      <c r="B71" s="262">
        <v>0.30890000000000001</v>
      </c>
      <c r="C71" s="262">
        <v>1.5100000000000001E-2</v>
      </c>
      <c r="D71" s="263" t="s">
        <v>2198</v>
      </c>
      <c r="E71" s="261">
        <v>2262</v>
      </c>
      <c r="G71"/>
    </row>
    <row r="72" spans="1:7" ht="18" customHeight="1">
      <c r="A72" s="260">
        <v>44682</v>
      </c>
      <c r="B72" s="262">
        <v>0.318</v>
      </c>
      <c r="C72" s="262">
        <v>3.8899999999999997E-2</v>
      </c>
      <c r="D72" s="263" t="s">
        <v>2198</v>
      </c>
      <c r="E72" s="261">
        <v>2268</v>
      </c>
      <c r="G72"/>
    </row>
    <row r="73" spans="1:7" ht="18" customHeight="1">
      <c r="A73" s="260">
        <v>44713</v>
      </c>
      <c r="B73" s="262">
        <v>0.30420000000000003</v>
      </c>
      <c r="C73" s="262">
        <v>1.77E-2</v>
      </c>
      <c r="D73" s="263" t="s">
        <v>1329</v>
      </c>
      <c r="E73" s="261">
        <v>2279</v>
      </c>
      <c r="G73"/>
    </row>
    <row r="74" spans="1:7" ht="18" customHeight="1">
      <c r="A74" s="260">
        <v>44743</v>
      </c>
      <c r="B74" s="262">
        <v>0.3795</v>
      </c>
      <c r="C74" s="262">
        <v>1.49E-2</v>
      </c>
      <c r="D74" s="263" t="s">
        <v>1326</v>
      </c>
      <c r="E74" s="261">
        <v>2284</v>
      </c>
      <c r="G74"/>
    </row>
    <row r="75" spans="1:7" ht="18" customHeight="1">
      <c r="A75" s="260">
        <v>44774</v>
      </c>
      <c r="B75" s="262">
        <v>0.34460000000000002</v>
      </c>
      <c r="C75" s="262">
        <v>1.1900000000000001E-2</v>
      </c>
      <c r="D75" s="263" t="s">
        <v>1784</v>
      </c>
      <c r="E75" s="261">
        <v>2292</v>
      </c>
      <c r="G75"/>
    </row>
    <row r="76" spans="1:7" ht="18" customHeight="1">
      <c r="A76" s="260">
        <v>44805</v>
      </c>
      <c r="B76" s="262">
        <v>0.41620000000000001</v>
      </c>
      <c r="C76" s="262">
        <v>1.83E-2</v>
      </c>
      <c r="D76" s="263" t="s">
        <v>2198</v>
      </c>
      <c r="E76" s="261">
        <v>2324</v>
      </c>
      <c r="G76"/>
    </row>
    <row r="77" spans="1:7" ht="18" customHeight="1">
      <c r="A77" s="260">
        <v>44835</v>
      </c>
      <c r="B77" s="262">
        <v>0.42059999999999997</v>
      </c>
      <c r="C77" s="262">
        <v>1.2200000000000001E-2</v>
      </c>
      <c r="D77" s="263" t="s">
        <v>1326</v>
      </c>
      <c r="E77" s="261">
        <v>2328</v>
      </c>
      <c r="G77"/>
    </row>
    <row r="78" spans="1:7" ht="18" customHeight="1">
      <c r="A78" s="260">
        <v>44866</v>
      </c>
      <c r="B78" s="262">
        <v>0.4249</v>
      </c>
      <c r="C78" s="262">
        <v>3.09E-2</v>
      </c>
      <c r="D78" s="263" t="s">
        <v>1784</v>
      </c>
      <c r="E78" s="261">
        <v>2333</v>
      </c>
      <c r="G78"/>
    </row>
    <row r="79" spans="1:7" ht="18" customHeight="1">
      <c r="A79" s="260">
        <v>44896</v>
      </c>
      <c r="B79" s="262">
        <v>0.50970000000000004</v>
      </c>
      <c r="C79" s="262">
        <v>2.7900000000000001E-2</v>
      </c>
      <c r="D79" s="263" t="s">
        <v>3326</v>
      </c>
      <c r="E79" s="261">
        <v>2341</v>
      </c>
      <c r="G79"/>
    </row>
    <row r="80" spans="1:7" ht="18" customHeight="1">
      <c r="A80" s="260">
        <v>44927</v>
      </c>
      <c r="B80" s="262">
        <v>0.38619999999999999</v>
      </c>
      <c r="C80" s="262">
        <v>1.11E-2</v>
      </c>
      <c r="D80" s="263" t="s">
        <v>3384</v>
      </c>
      <c r="E80" s="261">
        <v>2348</v>
      </c>
      <c r="G80"/>
    </row>
    <row r="81" spans="1:7" ht="18" customHeight="1">
      <c r="A81" s="260">
        <v>44958</v>
      </c>
      <c r="B81" s="262">
        <v>0.4254</v>
      </c>
      <c r="C81" s="262">
        <v>2.9000000000000001E-2</v>
      </c>
      <c r="D81" s="263" t="s">
        <v>3384</v>
      </c>
      <c r="E81" s="261">
        <v>2360</v>
      </c>
      <c r="G81"/>
    </row>
    <row r="82" spans="1:7" ht="18" customHeight="1">
      <c r="A82" s="260">
        <v>44986</v>
      </c>
      <c r="B82" s="262">
        <v>0.35980000000000001</v>
      </c>
      <c r="C82" s="262">
        <v>1.2699999999999999E-2</v>
      </c>
      <c r="D82" s="263" t="s">
        <v>2005</v>
      </c>
      <c r="E82" s="261">
        <v>2370</v>
      </c>
      <c r="G82"/>
    </row>
    <row r="83" spans="1:7" ht="18" customHeight="1">
      <c r="A83" s="260">
        <v>45017</v>
      </c>
      <c r="B83" s="262">
        <v>0.28299999999999997</v>
      </c>
      <c r="C83" s="262">
        <v>3.3500000000000002E-2</v>
      </c>
      <c r="D83" s="263" t="s">
        <v>3326</v>
      </c>
      <c r="E83" s="261">
        <v>2372</v>
      </c>
      <c r="G83"/>
    </row>
    <row r="84" spans="1:7" ht="18" customHeight="1">
      <c r="A84" s="260">
        <v>45047</v>
      </c>
      <c r="B84" s="262">
        <v>0.376</v>
      </c>
      <c r="C84" s="262">
        <v>1.47E-2</v>
      </c>
      <c r="D84" s="263" t="s">
        <v>1326</v>
      </c>
      <c r="E84" s="261">
        <v>2380</v>
      </c>
      <c r="G84"/>
    </row>
    <row r="85" spans="1:7" ht="18" customHeight="1">
      <c r="A85" s="260">
        <v>45078</v>
      </c>
      <c r="B85" s="262">
        <v>0.39489999999999997</v>
      </c>
      <c r="C85" s="262">
        <v>2.1600000000000001E-2</v>
      </c>
      <c r="D85" s="263" t="s">
        <v>3788</v>
      </c>
      <c r="E85" s="261">
        <v>2382</v>
      </c>
      <c r="G85"/>
    </row>
    <row r="86" spans="1:7" ht="18" customHeight="1">
      <c r="A86" s="260">
        <v>45108</v>
      </c>
      <c r="B86" s="262">
        <v>0.39379999999999998</v>
      </c>
      <c r="C86" s="262">
        <v>1.8499999999999999E-2</v>
      </c>
      <c r="D86" s="263" t="s">
        <v>3922</v>
      </c>
      <c r="E86" s="261">
        <v>2384</v>
      </c>
      <c r="G86"/>
    </row>
    <row r="87" spans="1:7">
      <c r="B87" s="57"/>
      <c r="C87" s="57"/>
      <c r="E87" s="59"/>
    </row>
    <row r="88" spans="1:7">
      <c r="B88" s="57"/>
      <c r="C88" s="57"/>
      <c r="E88" s="59"/>
    </row>
    <row r="89" spans="1:7">
      <c r="B89" s="57"/>
      <c r="C89" s="57"/>
      <c r="E89" s="59"/>
    </row>
    <row r="90" spans="1:7">
      <c r="B90" s="57"/>
      <c r="C90" s="57"/>
    </row>
    <row r="91" spans="1:7">
      <c r="B91" s="57"/>
      <c r="C91" s="57"/>
    </row>
    <row r="92" spans="1:7">
      <c r="B92" s="57"/>
      <c r="C92" s="57"/>
    </row>
  </sheetData>
  <sortState xmlns:xlrd2="http://schemas.microsoft.com/office/spreadsheetml/2017/richdata2" ref="A4:E61">
    <sortCondition ref="A4:A61"/>
  </sortState>
  <pageMargins left="0.7" right="0.7" top="0.75" bottom="0.75" header="0.3" footer="0.3"/>
  <pageSetup paperSize="9" scale="67" fitToHeight="0" orientation="landscape" horizontalDpi="1200" verticalDpi="1200"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1A9B4-B5A5-4BAE-8ADB-933B6B5152DF}">
  <sheetPr codeName="Sheet4">
    <tabColor theme="8" tint="0.79998168889431442"/>
  </sheetPr>
  <dimension ref="A1:OI192"/>
  <sheetViews>
    <sheetView showGridLines="0" tabSelected="1" zoomScale="85" zoomScaleNormal="85" workbookViewId="0">
      <pane xSplit="10" ySplit="6" topLeftCell="MW62" activePane="bottomRight" state="frozen"/>
      <selection activeCell="I79" sqref="I79"/>
      <selection pane="topRight" activeCell="I79" sqref="I79"/>
      <selection pane="bottomLeft" activeCell="I79" sqref="I79"/>
      <selection pane="bottomRight" activeCell="MY69" sqref="MY69"/>
    </sheetView>
  </sheetViews>
  <sheetFormatPr defaultColWidth="8.85546875" defaultRowHeight="15"/>
  <cols>
    <col min="1" max="1" width="8.5703125" style="1"/>
    <col min="2" max="2" width="10.42578125" style="1" customWidth="1"/>
    <col min="3" max="3" width="51" style="3" customWidth="1"/>
    <col min="4" max="4" width="19.140625" style="287" customWidth="1"/>
    <col min="5" max="10" width="6.42578125" style="1" customWidth="1"/>
    <col min="11" max="77" width="6.42578125" customWidth="1"/>
    <col min="78" max="78" width="8.42578125" customWidth="1"/>
    <col min="79" max="80" width="7.85546875" customWidth="1"/>
    <col min="81" max="81" width="12" style="4" customWidth="1"/>
    <col min="82" max="82" width="7.42578125" style="233" customWidth="1"/>
    <col min="83" max="83" width="7.85546875" style="233" customWidth="1"/>
    <col min="84" max="101" width="6.42578125" customWidth="1"/>
    <col min="102" max="107" width="6.42578125" style="1" customWidth="1"/>
    <col min="108" max="157" width="6.42578125" customWidth="1"/>
    <col min="158" max="159" width="7.85546875" customWidth="1"/>
    <col min="160" max="160" width="10.85546875" customWidth="1"/>
    <col min="161" max="161" width="7.42578125" style="233" customWidth="1"/>
    <col min="162" max="162" width="7.85546875" style="233" customWidth="1"/>
    <col min="163" max="164" width="6.42578125" customWidth="1"/>
    <col min="165" max="165" width="7.42578125" customWidth="1"/>
    <col min="166" max="174" width="6.42578125" customWidth="1"/>
    <col min="175" max="176" width="6.42578125" style="5" customWidth="1"/>
    <col min="177" max="215" width="6.42578125" customWidth="1"/>
    <col min="216" max="216" width="6.42578125" style="39" customWidth="1"/>
    <col min="217" max="218" width="6.42578125" customWidth="1"/>
    <col min="219" max="219" width="6.42578125" style="39" customWidth="1"/>
    <col min="220" max="221" width="6.42578125" customWidth="1"/>
    <col min="222" max="222" width="7.42578125" style="39" customWidth="1"/>
    <col min="223" max="224" width="6.42578125" customWidth="1"/>
    <col min="225" max="225" width="6.42578125" style="39" customWidth="1"/>
    <col min="226" max="227" width="6.42578125" customWidth="1"/>
    <col min="228" max="228" width="6.42578125" style="39" customWidth="1"/>
    <col min="229" max="234" width="6.42578125" customWidth="1"/>
    <col min="235" max="235" width="7.85546875" customWidth="1"/>
    <col min="236" max="236" width="7.5703125" customWidth="1"/>
    <col min="237" max="238" width="7.85546875" customWidth="1"/>
    <col min="239" max="239" width="10.42578125" customWidth="1"/>
    <col min="240" max="240" width="7.42578125" style="233" customWidth="1"/>
    <col min="241" max="241" width="7.85546875" style="233" customWidth="1"/>
  </cols>
  <sheetData>
    <row r="1" spans="1:399" s="3" customFormat="1" ht="80.25" customHeight="1">
      <c r="A1" s="51" t="s">
        <v>473</v>
      </c>
      <c r="C1" s="229"/>
      <c r="D1" s="282"/>
      <c r="E1" s="110"/>
      <c r="F1" s="52" t="s">
        <v>433</v>
      </c>
      <c r="G1" s="441">
        <v>2023</v>
      </c>
      <c r="H1" s="441"/>
      <c r="I1" s="2"/>
      <c r="CD1" s="211"/>
      <c r="CE1" s="211"/>
      <c r="FE1" s="211"/>
      <c r="FF1" s="211"/>
      <c r="FS1" s="190"/>
      <c r="FT1" s="190"/>
      <c r="HH1" s="211"/>
      <c r="HK1" s="211"/>
      <c r="HN1" s="211"/>
      <c r="HQ1" s="211"/>
      <c r="HT1" s="211"/>
      <c r="IF1" s="211"/>
      <c r="IG1" s="211"/>
    </row>
    <row r="2" spans="1:399" s="3" customFormat="1" ht="27.75" customHeight="1">
      <c r="A2" s="24" t="str">
        <f>COUNTA(C7:C10066) &amp; " papers"</f>
        <v>186 papers</v>
      </c>
      <c r="B2" s="25"/>
      <c r="C2" s="25"/>
      <c r="D2" s="283"/>
      <c r="E2" s="7"/>
      <c r="F2" s="26" t="s">
        <v>432</v>
      </c>
      <c r="G2" s="442">
        <v>7687</v>
      </c>
      <c r="H2" s="442"/>
      <c r="I2" s="37"/>
      <c r="J2" s="7"/>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31"/>
      <c r="CE2" s="231"/>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31"/>
      <c r="FF2" s="231"/>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31"/>
      <c r="HI2" s="2"/>
      <c r="HJ2" s="2"/>
      <c r="HK2" s="231"/>
      <c r="HL2" s="2"/>
      <c r="HM2" s="2"/>
      <c r="HN2" s="231"/>
      <c r="HO2" s="2"/>
      <c r="HP2" s="2"/>
      <c r="HQ2" s="231"/>
      <c r="HR2" s="2"/>
      <c r="HS2" s="2"/>
      <c r="HT2" s="231"/>
      <c r="HU2" s="2"/>
      <c r="HV2" s="2"/>
      <c r="HW2" s="2"/>
      <c r="HX2" s="2"/>
      <c r="HY2" s="2"/>
      <c r="HZ2" s="2"/>
      <c r="IA2" s="2"/>
      <c r="IB2" s="2"/>
      <c r="IC2" s="2"/>
      <c r="ID2" s="2"/>
      <c r="IE2" s="2"/>
      <c r="IF2" s="231"/>
      <c r="IG2" s="231"/>
    </row>
    <row r="3" spans="1:399" s="3" customFormat="1" ht="31.5" customHeight="1">
      <c r="A3" s="8"/>
      <c r="B3" s="8"/>
      <c r="C3" s="8"/>
      <c r="D3" s="284"/>
      <c r="E3" s="228"/>
      <c r="F3" s="228"/>
      <c r="G3" s="228"/>
      <c r="H3" s="228"/>
      <c r="I3" s="228"/>
      <c r="J3" s="228"/>
      <c r="CD3" s="211"/>
      <c r="CE3" s="211"/>
      <c r="FE3" s="211"/>
      <c r="FF3" s="211"/>
      <c r="HH3" s="211"/>
      <c r="HK3" s="211"/>
      <c r="HN3" s="211"/>
      <c r="HQ3" s="211"/>
      <c r="HT3" s="211"/>
      <c r="IF3" s="211"/>
      <c r="IG3" s="211"/>
    </row>
    <row r="4" spans="1:399" s="6" customFormat="1" ht="14.45" customHeight="1">
      <c r="A4" s="443" t="s">
        <v>1167</v>
      </c>
      <c r="B4" s="443" t="s">
        <v>2</v>
      </c>
      <c r="C4" s="438" t="s">
        <v>1</v>
      </c>
      <c r="D4" s="439" t="s">
        <v>1274</v>
      </c>
      <c r="E4" s="436">
        <v>43466</v>
      </c>
      <c r="F4" s="436"/>
      <c r="G4" s="436"/>
      <c r="H4" s="436"/>
      <c r="I4" s="436"/>
      <c r="J4" s="436"/>
      <c r="K4" s="436">
        <v>43497</v>
      </c>
      <c r="L4" s="436"/>
      <c r="M4" s="436"/>
      <c r="N4" s="436"/>
      <c r="O4" s="436"/>
      <c r="P4" s="436"/>
      <c r="Q4" s="436">
        <v>43525</v>
      </c>
      <c r="R4" s="436"/>
      <c r="S4" s="436"/>
      <c r="T4" s="436"/>
      <c r="U4" s="436"/>
      <c r="V4" s="436"/>
      <c r="W4" s="436">
        <v>43556</v>
      </c>
      <c r="X4" s="436"/>
      <c r="Y4" s="436"/>
      <c r="Z4" s="436"/>
      <c r="AA4" s="436"/>
      <c r="AB4" s="436"/>
      <c r="AC4" s="436">
        <v>43586</v>
      </c>
      <c r="AD4" s="436"/>
      <c r="AE4" s="436"/>
      <c r="AF4" s="436"/>
      <c r="AG4" s="436"/>
      <c r="AH4" s="436"/>
      <c r="AI4" s="436">
        <v>43617</v>
      </c>
      <c r="AJ4" s="436"/>
      <c r="AK4" s="436"/>
      <c r="AL4" s="436"/>
      <c r="AM4" s="436"/>
      <c r="AN4" s="436"/>
      <c r="AO4" s="436">
        <v>43647</v>
      </c>
      <c r="AP4" s="436"/>
      <c r="AQ4" s="436"/>
      <c r="AR4" s="436"/>
      <c r="AS4" s="436"/>
      <c r="AT4" s="436"/>
      <c r="AU4" s="436">
        <v>43678</v>
      </c>
      <c r="AV4" s="436"/>
      <c r="AW4" s="436"/>
      <c r="AX4" s="436"/>
      <c r="AY4" s="436"/>
      <c r="AZ4" s="436"/>
      <c r="BA4" s="436">
        <v>43709</v>
      </c>
      <c r="BB4" s="436"/>
      <c r="BC4" s="436"/>
      <c r="BD4" s="436"/>
      <c r="BE4" s="436"/>
      <c r="BF4" s="436"/>
      <c r="BG4" s="436">
        <v>43739</v>
      </c>
      <c r="BH4" s="436"/>
      <c r="BI4" s="436"/>
      <c r="BJ4" s="436"/>
      <c r="BK4" s="436"/>
      <c r="BL4" s="436"/>
      <c r="BM4" s="436">
        <v>43770</v>
      </c>
      <c r="BN4" s="436"/>
      <c r="BO4" s="436"/>
      <c r="BP4" s="436"/>
      <c r="BQ4" s="436"/>
      <c r="BR4" s="436"/>
      <c r="BS4" s="436">
        <v>43800</v>
      </c>
      <c r="BT4" s="436"/>
      <c r="BU4" s="436"/>
      <c r="BV4" s="436"/>
      <c r="BW4" s="436"/>
      <c r="BX4" s="436"/>
      <c r="BY4" s="437">
        <v>2019</v>
      </c>
      <c r="BZ4" s="437"/>
      <c r="CA4" s="437"/>
      <c r="CB4" s="437"/>
      <c r="CC4" s="437"/>
      <c r="CD4" s="437"/>
      <c r="CE4" s="437"/>
      <c r="CF4" s="436">
        <v>43831</v>
      </c>
      <c r="CG4" s="436"/>
      <c r="CH4" s="436"/>
      <c r="CI4" s="436"/>
      <c r="CJ4" s="436"/>
      <c r="CK4" s="436"/>
      <c r="CL4" s="436">
        <v>43862</v>
      </c>
      <c r="CM4" s="436"/>
      <c r="CN4" s="436"/>
      <c r="CO4" s="436"/>
      <c r="CP4" s="436"/>
      <c r="CQ4" s="436"/>
      <c r="CR4" s="436">
        <v>43891</v>
      </c>
      <c r="CS4" s="436"/>
      <c r="CT4" s="436"/>
      <c r="CU4" s="436"/>
      <c r="CV4" s="436"/>
      <c r="CW4" s="436"/>
      <c r="CX4" s="436">
        <v>43922</v>
      </c>
      <c r="CY4" s="436"/>
      <c r="CZ4" s="436"/>
      <c r="DA4" s="436"/>
      <c r="DB4" s="436"/>
      <c r="DC4" s="436"/>
      <c r="DD4" s="436">
        <v>43952</v>
      </c>
      <c r="DE4" s="436"/>
      <c r="DF4" s="436"/>
      <c r="DG4" s="436"/>
      <c r="DH4" s="436"/>
      <c r="DI4" s="436"/>
      <c r="DJ4" s="436">
        <v>43983</v>
      </c>
      <c r="DK4" s="436"/>
      <c r="DL4" s="436"/>
      <c r="DM4" s="436"/>
      <c r="DN4" s="436"/>
      <c r="DO4" s="436"/>
      <c r="DP4" s="436">
        <v>44013</v>
      </c>
      <c r="DQ4" s="436"/>
      <c r="DR4" s="436"/>
      <c r="DS4" s="436"/>
      <c r="DT4" s="436"/>
      <c r="DU4" s="436"/>
      <c r="DV4" s="436">
        <v>44044</v>
      </c>
      <c r="DW4" s="436"/>
      <c r="DX4" s="436"/>
      <c r="DY4" s="436"/>
      <c r="DZ4" s="436"/>
      <c r="EA4" s="436"/>
      <c r="EB4" s="436">
        <v>44075</v>
      </c>
      <c r="EC4" s="436"/>
      <c r="ED4" s="436"/>
      <c r="EE4" s="436"/>
      <c r="EF4" s="436"/>
      <c r="EG4" s="436"/>
      <c r="EH4" s="436">
        <v>44105</v>
      </c>
      <c r="EI4" s="436"/>
      <c r="EJ4" s="436"/>
      <c r="EK4" s="436"/>
      <c r="EL4" s="436"/>
      <c r="EM4" s="436"/>
      <c r="EN4" s="436">
        <v>44136</v>
      </c>
      <c r="EO4" s="436"/>
      <c r="EP4" s="436"/>
      <c r="EQ4" s="436"/>
      <c r="ER4" s="436"/>
      <c r="ES4" s="436"/>
      <c r="ET4" s="436">
        <v>44166</v>
      </c>
      <c r="EU4" s="436"/>
      <c r="EV4" s="436"/>
      <c r="EW4" s="436"/>
      <c r="EX4" s="436"/>
      <c r="EY4" s="436"/>
      <c r="EZ4" s="437">
        <v>2020</v>
      </c>
      <c r="FA4" s="437"/>
      <c r="FB4" s="437"/>
      <c r="FC4" s="437"/>
      <c r="FD4" s="437"/>
      <c r="FE4" s="437"/>
      <c r="FF4" s="437"/>
      <c r="FG4" s="436">
        <v>44197</v>
      </c>
      <c r="FH4" s="436"/>
      <c r="FI4" s="436"/>
      <c r="FJ4" s="436"/>
      <c r="FK4" s="436"/>
      <c r="FL4" s="436"/>
      <c r="FM4" s="436">
        <v>44228</v>
      </c>
      <c r="FN4" s="436"/>
      <c r="FO4" s="436"/>
      <c r="FP4" s="436"/>
      <c r="FQ4" s="436"/>
      <c r="FR4" s="436"/>
      <c r="FS4" s="436">
        <v>44256</v>
      </c>
      <c r="FT4" s="436"/>
      <c r="FU4" s="436"/>
      <c r="FV4" s="436"/>
      <c r="FW4" s="436"/>
      <c r="FX4" s="436"/>
      <c r="FY4" s="436">
        <v>44287</v>
      </c>
      <c r="FZ4" s="436"/>
      <c r="GA4" s="436"/>
      <c r="GB4" s="436"/>
      <c r="GC4" s="436"/>
      <c r="GD4" s="436"/>
      <c r="GE4" s="436">
        <v>44317</v>
      </c>
      <c r="GF4" s="436"/>
      <c r="GG4" s="436"/>
      <c r="GH4" s="436"/>
      <c r="GI4" s="436"/>
      <c r="GJ4" s="436"/>
      <c r="GK4" s="436">
        <v>44348</v>
      </c>
      <c r="GL4" s="436"/>
      <c r="GM4" s="436"/>
      <c r="GN4" s="436"/>
      <c r="GO4" s="436"/>
      <c r="GP4" s="436"/>
      <c r="GQ4" s="436">
        <v>44378</v>
      </c>
      <c r="GR4" s="436"/>
      <c r="GS4" s="436"/>
      <c r="GT4" s="436"/>
      <c r="GU4" s="436"/>
      <c r="GV4" s="436"/>
      <c r="GW4" s="436">
        <v>44409</v>
      </c>
      <c r="GX4" s="436"/>
      <c r="GY4" s="436"/>
      <c r="GZ4" s="436"/>
      <c r="HA4" s="436"/>
      <c r="HB4" s="436"/>
      <c r="HC4" s="436">
        <v>44440</v>
      </c>
      <c r="HD4" s="436"/>
      <c r="HE4" s="436"/>
      <c r="HF4" s="436"/>
      <c r="HG4" s="436"/>
      <c r="HH4" s="436"/>
      <c r="HI4" s="436">
        <v>44470</v>
      </c>
      <c r="HJ4" s="436"/>
      <c r="HK4" s="436"/>
      <c r="HL4" s="436"/>
      <c r="HM4" s="436"/>
      <c r="HN4" s="436"/>
      <c r="HO4" s="436">
        <v>44501</v>
      </c>
      <c r="HP4" s="436"/>
      <c r="HQ4" s="436"/>
      <c r="HR4" s="436"/>
      <c r="HS4" s="436"/>
      <c r="HT4" s="436"/>
      <c r="HU4" s="436">
        <v>44531</v>
      </c>
      <c r="HV4" s="436"/>
      <c r="HW4" s="436"/>
      <c r="HX4" s="436"/>
      <c r="HY4" s="436"/>
      <c r="HZ4" s="436"/>
      <c r="IA4" s="437">
        <v>2021</v>
      </c>
      <c r="IB4" s="437"/>
      <c r="IC4" s="437"/>
      <c r="ID4" s="437"/>
      <c r="IE4" s="437"/>
      <c r="IF4" s="437"/>
      <c r="IG4" s="437"/>
      <c r="IH4" s="436">
        <v>44562</v>
      </c>
      <c r="II4" s="436"/>
      <c r="IJ4" s="436"/>
      <c r="IK4" s="436"/>
      <c r="IL4" s="436"/>
      <c r="IM4" s="436"/>
      <c r="IN4" s="436">
        <v>44593</v>
      </c>
      <c r="IO4" s="436"/>
      <c r="IP4" s="436"/>
      <c r="IQ4" s="436"/>
      <c r="IR4" s="436"/>
      <c r="IS4" s="436"/>
      <c r="IT4" s="436">
        <v>44621</v>
      </c>
      <c r="IU4" s="436"/>
      <c r="IV4" s="436"/>
      <c r="IW4" s="436"/>
      <c r="IX4" s="436"/>
      <c r="IY4" s="436"/>
      <c r="IZ4" s="436">
        <v>44652</v>
      </c>
      <c r="JA4" s="436"/>
      <c r="JB4" s="436"/>
      <c r="JC4" s="436"/>
      <c r="JD4" s="436"/>
      <c r="JE4" s="436"/>
      <c r="JF4" s="436">
        <v>44682</v>
      </c>
      <c r="JG4" s="436"/>
      <c r="JH4" s="436"/>
      <c r="JI4" s="436"/>
      <c r="JJ4" s="436"/>
      <c r="JK4" s="436"/>
      <c r="JL4" s="436">
        <v>44713</v>
      </c>
      <c r="JM4" s="436"/>
      <c r="JN4" s="436"/>
      <c r="JO4" s="436"/>
      <c r="JP4" s="436"/>
      <c r="JQ4" s="436"/>
      <c r="JR4" s="436">
        <v>44743</v>
      </c>
      <c r="JS4" s="436"/>
      <c r="JT4" s="436"/>
      <c r="JU4" s="436"/>
      <c r="JV4" s="436"/>
      <c r="JW4" s="436"/>
      <c r="JX4" s="436">
        <v>44774</v>
      </c>
      <c r="JY4" s="436"/>
      <c r="JZ4" s="436"/>
      <c r="KA4" s="436"/>
      <c r="KB4" s="436"/>
      <c r="KC4" s="436"/>
      <c r="KD4" s="436">
        <v>44805</v>
      </c>
      <c r="KE4" s="436"/>
      <c r="KF4" s="436"/>
      <c r="KG4" s="436"/>
      <c r="KH4" s="436"/>
      <c r="KI4" s="436"/>
      <c r="KJ4" s="436">
        <v>44835</v>
      </c>
      <c r="KK4" s="436"/>
      <c r="KL4" s="436"/>
      <c r="KM4" s="436"/>
      <c r="KN4" s="436"/>
      <c r="KO4" s="436"/>
      <c r="KP4" s="436">
        <v>44866</v>
      </c>
      <c r="KQ4" s="436"/>
      <c r="KR4" s="436"/>
      <c r="KS4" s="436"/>
      <c r="KT4" s="436"/>
      <c r="KU4" s="436"/>
      <c r="KV4" s="436">
        <v>44896</v>
      </c>
      <c r="KW4" s="436"/>
      <c r="KX4" s="436"/>
      <c r="KY4" s="436"/>
      <c r="KZ4" s="436"/>
      <c r="LA4" s="436"/>
      <c r="LB4" s="437">
        <v>2022</v>
      </c>
      <c r="LC4" s="437"/>
      <c r="LD4" s="437"/>
      <c r="LE4" s="437"/>
      <c r="LF4" s="437"/>
      <c r="LG4" s="437"/>
      <c r="LH4" s="437"/>
      <c r="LI4" s="436">
        <v>44927</v>
      </c>
      <c r="LJ4" s="436"/>
      <c r="LK4" s="436"/>
      <c r="LL4" s="436"/>
      <c r="LM4" s="436"/>
      <c r="LN4" s="436"/>
      <c r="LO4" s="436">
        <v>44958</v>
      </c>
      <c r="LP4" s="436"/>
      <c r="LQ4" s="436"/>
      <c r="LR4" s="436"/>
      <c r="LS4" s="436"/>
      <c r="LT4" s="436"/>
      <c r="LU4" s="436">
        <v>44986</v>
      </c>
      <c r="LV4" s="436"/>
      <c r="LW4" s="436"/>
      <c r="LX4" s="436"/>
      <c r="LY4" s="436"/>
      <c r="LZ4" s="436"/>
      <c r="MA4" s="436">
        <v>45017</v>
      </c>
      <c r="MB4" s="436"/>
      <c r="MC4" s="436"/>
      <c r="MD4" s="436"/>
      <c r="ME4" s="436"/>
      <c r="MF4" s="436"/>
      <c r="MG4" s="436">
        <v>45047</v>
      </c>
      <c r="MH4" s="436"/>
      <c r="MI4" s="436"/>
      <c r="MJ4" s="436"/>
      <c r="MK4" s="436"/>
      <c r="ML4" s="436"/>
      <c r="MM4" s="436">
        <v>45078</v>
      </c>
      <c r="MN4" s="436"/>
      <c r="MO4" s="436"/>
      <c r="MP4" s="436"/>
      <c r="MQ4" s="436"/>
      <c r="MR4" s="436"/>
      <c r="MS4" s="436">
        <v>45108</v>
      </c>
      <c r="MT4" s="436"/>
      <c r="MU4" s="436"/>
      <c r="MV4" s="436"/>
      <c r="MW4" s="436"/>
      <c r="MX4" s="436"/>
      <c r="MY4" s="436">
        <v>45139</v>
      </c>
      <c r="MZ4" s="436"/>
      <c r="NA4" s="436"/>
      <c r="NB4" s="436"/>
      <c r="NC4" s="436"/>
      <c r="ND4" s="436"/>
      <c r="NE4" s="436">
        <v>45170</v>
      </c>
      <c r="NF4" s="436"/>
      <c r="NG4" s="436"/>
      <c r="NH4" s="436"/>
      <c r="NI4" s="436"/>
      <c r="NJ4" s="436"/>
      <c r="NK4" s="436">
        <v>45200</v>
      </c>
      <c r="NL4" s="436"/>
      <c r="NM4" s="436"/>
      <c r="NN4" s="436"/>
      <c r="NO4" s="436"/>
      <c r="NP4" s="436"/>
      <c r="NQ4" s="436">
        <v>45231</v>
      </c>
      <c r="NR4" s="436"/>
      <c r="NS4" s="436"/>
      <c r="NT4" s="436"/>
      <c r="NU4" s="436"/>
      <c r="NV4" s="436"/>
      <c r="NW4" s="436">
        <v>45261</v>
      </c>
      <c r="NX4" s="436"/>
      <c r="NY4" s="436"/>
      <c r="NZ4" s="436"/>
      <c r="OA4" s="436"/>
      <c r="OB4" s="436"/>
      <c r="OC4" s="437">
        <v>2023</v>
      </c>
      <c r="OD4" s="437"/>
      <c r="OE4" s="437"/>
      <c r="OF4" s="437"/>
      <c r="OG4" s="437"/>
      <c r="OH4" s="437"/>
      <c r="OI4" s="437"/>
    </row>
    <row r="5" spans="1:399" s="6" customFormat="1">
      <c r="A5" s="443"/>
      <c r="B5" s="443"/>
      <c r="C5" s="438"/>
      <c r="D5" s="440"/>
      <c r="E5" s="275">
        <f>SUM(E7:E104)</f>
        <v>48</v>
      </c>
      <c r="F5" s="275">
        <f>SUM(F7:F104)</f>
        <v>0</v>
      </c>
      <c r="G5" s="275"/>
      <c r="H5" s="275">
        <f>SUM(H7:H104)</f>
        <v>253</v>
      </c>
      <c r="I5" s="275">
        <f>SUM(I7:I104)</f>
        <v>0</v>
      </c>
      <c r="J5" s="275"/>
      <c r="K5" s="275">
        <f>SUM(K7:K104)</f>
        <v>160</v>
      </c>
      <c r="L5" s="275">
        <f>SUM(L7:L104)</f>
        <v>2</v>
      </c>
      <c r="M5" s="275"/>
      <c r="N5" s="275">
        <f>SUM(N7:N104)</f>
        <v>324</v>
      </c>
      <c r="O5" s="275">
        <f>SUM(O7:O104)</f>
        <v>0</v>
      </c>
      <c r="P5" s="275"/>
      <c r="Q5" s="275">
        <f>SUM(Q7:Q104)</f>
        <v>154</v>
      </c>
      <c r="R5" s="275">
        <f>SUM(R7:R104)</f>
        <v>0</v>
      </c>
      <c r="S5" s="275"/>
      <c r="T5" s="275">
        <f>SUM(T7:T104)</f>
        <v>404</v>
      </c>
      <c r="U5" s="275">
        <f>SUM(U7:U104)</f>
        <v>0</v>
      </c>
      <c r="V5" s="275"/>
      <c r="W5" s="275">
        <f>SUM(W7:W104)</f>
        <v>59</v>
      </c>
      <c r="X5" s="275">
        <f>SUM(X7:X104)</f>
        <v>0</v>
      </c>
      <c r="Y5" s="275"/>
      <c r="Z5" s="275">
        <f>SUM(Z7:Z104)</f>
        <v>335</v>
      </c>
      <c r="AA5" s="275">
        <f>SUM(AA7:AA104)</f>
        <v>0</v>
      </c>
      <c r="AB5" s="275"/>
      <c r="AC5" s="275">
        <f>SUM(AC7:AC104)</f>
        <v>114</v>
      </c>
      <c r="AD5" s="275">
        <f>SUM(AD7:AD104)</f>
        <v>0</v>
      </c>
      <c r="AE5" s="275"/>
      <c r="AF5" s="275">
        <f>SUM(AF7:AF104)</f>
        <v>201</v>
      </c>
      <c r="AG5" s="275">
        <f>SUM(AG7:AG104)</f>
        <v>0</v>
      </c>
      <c r="AH5" s="275"/>
      <c r="AI5" s="275">
        <f>SUM(AI7:AI104)</f>
        <v>173</v>
      </c>
      <c r="AJ5" s="275">
        <f>SUM(AJ7:AJ104)</f>
        <v>0</v>
      </c>
      <c r="AK5" s="275"/>
      <c r="AL5" s="275">
        <f>SUM(AL7:AL104)</f>
        <v>21</v>
      </c>
      <c r="AM5" s="275">
        <f>SUM(AM7:AM104)</f>
        <v>0</v>
      </c>
      <c r="AN5" s="275"/>
      <c r="AO5" s="275">
        <f>SUM(AO7:AO104)</f>
        <v>238</v>
      </c>
      <c r="AP5" s="275">
        <f>SUM(AP7:AP104)</f>
        <v>0</v>
      </c>
      <c r="AQ5" s="275"/>
      <c r="AR5" s="275">
        <f>SUM(AR7:AR104)</f>
        <v>639</v>
      </c>
      <c r="AS5" s="275">
        <f>SUM(AS7:AS104)</f>
        <v>0</v>
      </c>
      <c r="AT5" s="275"/>
      <c r="AU5" s="275">
        <f>SUM(AU7:AU104)</f>
        <v>173</v>
      </c>
      <c r="AV5" s="275">
        <f>SUM(AV7:AV104)</f>
        <v>0</v>
      </c>
      <c r="AW5" s="275"/>
      <c r="AX5" s="275">
        <f>SUM(AX7:AX104)</f>
        <v>126</v>
      </c>
      <c r="AY5" s="275">
        <f>SUM(AY7:AY104)</f>
        <v>0</v>
      </c>
      <c r="AZ5" s="275"/>
      <c r="BA5" s="275">
        <f>SUM(BA7:BA104)</f>
        <v>431</v>
      </c>
      <c r="BB5" s="275">
        <f>SUM(BB7:BB104)</f>
        <v>0</v>
      </c>
      <c r="BC5" s="275"/>
      <c r="BD5" s="275">
        <f>SUM(BD7:BD104)</f>
        <v>168</v>
      </c>
      <c r="BE5" s="275">
        <f>SUM(BE7:BE104)</f>
        <v>0</v>
      </c>
      <c r="BF5" s="275"/>
      <c r="BG5" s="275">
        <f>SUM(BG7:BG104)</f>
        <v>248</v>
      </c>
      <c r="BH5" s="275">
        <f>SUM(BH7:BH104)</f>
        <v>0</v>
      </c>
      <c r="BI5" s="275"/>
      <c r="BJ5" s="275">
        <f>SUM(BJ7:BJ104)</f>
        <v>215</v>
      </c>
      <c r="BK5" s="275">
        <f>SUM(BK7:BK104)</f>
        <v>0</v>
      </c>
      <c r="BL5" s="275"/>
      <c r="BM5" s="275">
        <f>SUM(BM7:BM104)</f>
        <v>523</v>
      </c>
      <c r="BN5" s="275">
        <f>SUM(BN7:BN104)</f>
        <v>0</v>
      </c>
      <c r="BO5" s="275"/>
      <c r="BP5" s="275">
        <f>SUM(BP7:BP104)</f>
        <v>411</v>
      </c>
      <c r="BQ5" s="275">
        <f>SUM(BQ7:BQ104)</f>
        <v>0</v>
      </c>
      <c r="BR5" s="275"/>
      <c r="BS5" s="275">
        <f>SUM(BS7:BS104)</f>
        <v>439</v>
      </c>
      <c r="BT5" s="275">
        <f>SUM(BT7:BT104)</f>
        <v>0</v>
      </c>
      <c r="BU5" s="275"/>
      <c r="BV5" s="275">
        <f>SUM(BV7:BV104)</f>
        <v>144</v>
      </c>
      <c r="BW5" s="275">
        <f>SUM(BW7:BW104)</f>
        <v>0</v>
      </c>
      <c r="BX5" s="275"/>
      <c r="BY5" s="27">
        <f>SUM(BY7:BY3066)</f>
        <v>2</v>
      </c>
      <c r="BZ5" s="27">
        <f>SUM(BZ7:BZ3066)</f>
        <v>0</v>
      </c>
      <c r="CA5" s="27">
        <f>SUM(CA7:CA3066)</f>
        <v>2760</v>
      </c>
      <c r="CB5" s="27">
        <f>SUM(CB7:CB3066)</f>
        <v>3241</v>
      </c>
      <c r="CC5" s="27">
        <f>SUM(CC7:CC3066)</f>
        <v>6003</v>
      </c>
      <c r="CD5" s="232"/>
      <c r="CE5" s="232"/>
      <c r="CF5" s="275">
        <f>SUM(CF7:CF3066)</f>
        <v>285</v>
      </c>
      <c r="CG5" s="275">
        <f>SUM(CG7:CG3066)</f>
        <v>0</v>
      </c>
      <c r="CH5" s="275"/>
      <c r="CI5" s="275">
        <f>SUM(CI7:CI3066)</f>
        <v>121</v>
      </c>
      <c r="CJ5" s="275">
        <f>SUM(CJ7:CJ3066)</f>
        <v>0</v>
      </c>
      <c r="CK5" s="275"/>
      <c r="CL5" s="275">
        <f>SUM(CL7:CL3066)</f>
        <v>293</v>
      </c>
      <c r="CM5" s="275">
        <f>SUM(CM7:CM3066)</f>
        <v>0</v>
      </c>
      <c r="CN5" s="275"/>
      <c r="CO5" s="275">
        <f>SUM(CO7:CO3066)</f>
        <v>174</v>
      </c>
      <c r="CP5" s="275">
        <f>SUM(CP7:CP3066)</f>
        <v>0</v>
      </c>
      <c r="CQ5" s="275"/>
      <c r="CR5" s="275">
        <f>SUM(CR7:CR3066)</f>
        <v>232</v>
      </c>
      <c r="CS5" s="275">
        <f>SUM(CS7:CS3066)</f>
        <v>263</v>
      </c>
      <c r="CT5" s="275"/>
      <c r="CU5" s="275">
        <f>SUM(CU7:CU3066)</f>
        <v>12</v>
      </c>
      <c r="CV5" s="275">
        <f>SUM(CV7:CV3066)</f>
        <v>184</v>
      </c>
      <c r="CW5" s="275"/>
      <c r="CX5" s="275">
        <f>SUM(CX7:CX3066)</f>
        <v>190</v>
      </c>
      <c r="CY5" s="275">
        <f>SUM(CY7:CY3066)</f>
        <v>353</v>
      </c>
      <c r="CZ5" s="275"/>
      <c r="DA5" s="275">
        <f>SUM(DA7:DA3066)</f>
        <v>133</v>
      </c>
      <c r="DB5" s="275">
        <f>SUM(DB7:DB3066)</f>
        <v>313</v>
      </c>
      <c r="DC5" s="275"/>
      <c r="DD5" s="275">
        <f>SUM(DD7:DD3066)</f>
        <v>440</v>
      </c>
      <c r="DE5" s="275">
        <f>SUM(DE7:DE3066)</f>
        <v>1239</v>
      </c>
      <c r="DF5" s="275"/>
      <c r="DG5" s="275">
        <f>SUM(DG7:DG3066)</f>
        <v>569</v>
      </c>
      <c r="DH5" s="275">
        <f>SUM(DH7:DH3066)</f>
        <v>1704</v>
      </c>
      <c r="DI5" s="275"/>
      <c r="DJ5" s="275">
        <f>SUM(DJ7:DJ3066)</f>
        <v>440</v>
      </c>
      <c r="DK5" s="275">
        <f>SUM(DK7:DK3066)</f>
        <v>1524</v>
      </c>
      <c r="DL5" s="275"/>
      <c r="DM5" s="275">
        <f>SUM(DM7:DM3066)</f>
        <v>569</v>
      </c>
      <c r="DN5" s="275">
        <f>SUM(DN7:DN3066)</f>
        <v>2645</v>
      </c>
      <c r="DO5" s="275"/>
      <c r="DP5" s="275">
        <f>SUM(DP7:DP3066)</f>
        <v>599</v>
      </c>
      <c r="DQ5" s="275">
        <f>SUM(DQ7:DQ3066)</f>
        <v>1542</v>
      </c>
      <c r="DR5" s="275"/>
      <c r="DS5" s="275">
        <f>SUM(DS7:DS3066)</f>
        <v>1073</v>
      </c>
      <c r="DT5" s="275">
        <f>SUM(DT7:DT3066)</f>
        <v>2303</v>
      </c>
      <c r="DU5" s="275"/>
      <c r="DV5" s="275">
        <f>SUM(DV7:DV3066)</f>
        <v>256</v>
      </c>
      <c r="DW5" s="275">
        <f>SUM(DW7:DW3066)</f>
        <v>898</v>
      </c>
      <c r="DX5" s="275"/>
      <c r="DY5" s="275">
        <f>SUM(DY7:DY3066)</f>
        <v>292</v>
      </c>
      <c r="DZ5" s="275">
        <f>SUM(DZ7:DZ3066)</f>
        <v>1499</v>
      </c>
      <c r="EA5" s="275"/>
      <c r="EB5" s="275">
        <f>SUM(EB7:EB3066)</f>
        <v>460</v>
      </c>
      <c r="EC5" s="275">
        <f>SUM(EC7:EC3066)</f>
        <v>1639</v>
      </c>
      <c r="ED5" s="275"/>
      <c r="EE5" s="275">
        <f>SUM(EE7:EE3066)</f>
        <v>679</v>
      </c>
      <c r="EF5" s="275">
        <f>SUM(EF7:EF3066)</f>
        <v>1491</v>
      </c>
      <c r="EG5" s="275"/>
      <c r="EH5" s="275">
        <f>SUM(EH7:EH3066)</f>
        <v>308</v>
      </c>
      <c r="EI5" s="275">
        <f>SUM(EI7:EI3066)</f>
        <v>1054</v>
      </c>
      <c r="EJ5" s="275"/>
      <c r="EK5" s="275">
        <f>SUM(EK7:EK3066)</f>
        <v>420</v>
      </c>
      <c r="EL5" s="275">
        <f>SUM(EL7:EL3066)</f>
        <v>2800</v>
      </c>
      <c r="EM5" s="275"/>
      <c r="EN5" s="275">
        <f>SUM(EN7:EN3066)</f>
        <v>171</v>
      </c>
      <c r="EO5" s="275">
        <f>SUM(EO7:EO3066)</f>
        <v>266</v>
      </c>
      <c r="EP5" s="275"/>
      <c r="EQ5" s="275">
        <f>SUM(EQ7:EQ3066)</f>
        <v>287</v>
      </c>
      <c r="ER5" s="275">
        <f>SUM(ER7:ER3066)</f>
        <v>1857</v>
      </c>
      <c r="ES5" s="275"/>
      <c r="ET5" s="275">
        <f>SUM(ET7:ET3066)</f>
        <v>268</v>
      </c>
      <c r="EU5" s="275">
        <f>SUM(EU7:EU3066)</f>
        <v>763</v>
      </c>
      <c r="EV5" s="275"/>
      <c r="EW5" s="275">
        <f>SUM(EW7:EW3066)</f>
        <v>256</v>
      </c>
      <c r="EX5" s="275">
        <f>SUM(EX7:EX3066)</f>
        <v>1745</v>
      </c>
      <c r="EY5" s="275"/>
      <c r="EZ5" s="27">
        <f t="shared" ref="EZ5:FH5" si="0">SUM(EZ7:EZ3066)</f>
        <v>9541</v>
      </c>
      <c r="FA5" s="27">
        <f t="shared" si="0"/>
        <v>16541</v>
      </c>
      <c r="FB5" s="27">
        <f t="shared" si="0"/>
        <v>3942</v>
      </c>
      <c r="FC5" s="27">
        <f t="shared" si="0"/>
        <v>4585</v>
      </c>
      <c r="FD5" s="27">
        <f t="shared" si="0"/>
        <v>34609</v>
      </c>
      <c r="FE5" s="232"/>
      <c r="FF5" s="232"/>
      <c r="FG5" s="275">
        <f t="shared" si="0"/>
        <v>453</v>
      </c>
      <c r="FH5" s="275">
        <f t="shared" si="0"/>
        <v>1945</v>
      </c>
      <c r="FI5" s="275"/>
      <c r="FJ5" s="275">
        <f>SUM(FJ7:FJ3066)</f>
        <v>600</v>
      </c>
      <c r="FK5" s="275">
        <f>SUM(FK7:FK3066)</f>
        <v>3381</v>
      </c>
      <c r="FL5" s="275"/>
      <c r="FM5" s="275">
        <f>SUM(FM7:FM3066)</f>
        <v>540</v>
      </c>
      <c r="FN5" s="275">
        <f>SUM(FN7:FN3066)</f>
        <v>1608</v>
      </c>
      <c r="FO5" s="275"/>
      <c r="FP5" s="275">
        <f>SUM(FP7:FP3066)</f>
        <v>533</v>
      </c>
      <c r="FQ5" s="275">
        <f>SUM(FQ7:FQ3066)</f>
        <v>2165</v>
      </c>
      <c r="FR5" s="275"/>
      <c r="FS5" s="275">
        <f>SUM(FS7:FS3066)</f>
        <v>431</v>
      </c>
      <c r="FT5" s="275">
        <f>SUM(FT7:FT3066)</f>
        <v>1991</v>
      </c>
      <c r="FU5" s="275"/>
      <c r="FV5" s="275">
        <f>SUM(FV7:FV3066)</f>
        <v>740</v>
      </c>
      <c r="FW5" s="275">
        <f>SUM(FW7:FW3066)</f>
        <v>2604</v>
      </c>
      <c r="FX5" s="275"/>
      <c r="FY5" s="275">
        <f>SUM(FY7:FY3066)</f>
        <v>741</v>
      </c>
      <c r="FZ5" s="275">
        <f>SUM(FZ7:FZ3066)</f>
        <v>1668</v>
      </c>
      <c r="GA5" s="275"/>
      <c r="GB5" s="275">
        <f>SUM(GB7:GB3066)</f>
        <v>538</v>
      </c>
      <c r="GC5" s="275">
        <f>SUM(GC7:GC3066)</f>
        <v>2466</v>
      </c>
      <c r="GD5" s="275"/>
      <c r="GE5" s="275">
        <f>SUM(GE7:GE3066)</f>
        <v>386</v>
      </c>
      <c r="GF5" s="275">
        <f>SUM(GF7:GF3066)</f>
        <v>1319</v>
      </c>
      <c r="GG5" s="275"/>
      <c r="GH5" s="275">
        <f>SUM(GH7:GH3066)</f>
        <v>364</v>
      </c>
      <c r="GI5" s="275">
        <f>SUM(GI7:GI3066)</f>
        <v>1785</v>
      </c>
      <c r="GJ5" s="275"/>
      <c r="GK5" s="275">
        <f>SUM(GK7:GK3066)</f>
        <v>632</v>
      </c>
      <c r="GL5" s="275">
        <f>SUM(GL7:GL3066)</f>
        <v>2285</v>
      </c>
      <c r="GM5" s="275"/>
      <c r="GN5" s="275">
        <f>SUM(GN7:GN3066)</f>
        <v>564</v>
      </c>
      <c r="GO5" s="275">
        <f>SUM(GO7:GO3066)</f>
        <v>2562</v>
      </c>
      <c r="GP5" s="275"/>
      <c r="GQ5" s="275">
        <f>SUM(GQ7:GQ3066)</f>
        <v>539</v>
      </c>
      <c r="GR5" s="275">
        <f>SUM(GR7:GR3066)</f>
        <v>2030</v>
      </c>
      <c r="GS5" s="275"/>
      <c r="GT5" s="275">
        <f>SUM(GT7:GT3066)</f>
        <v>701</v>
      </c>
      <c r="GU5" s="275">
        <f>SUM(GU7:GU3066)</f>
        <v>2614</v>
      </c>
      <c r="GV5" s="275"/>
      <c r="GW5" s="275">
        <f>SUM(GW7:GW3066)</f>
        <v>426</v>
      </c>
      <c r="GX5" s="275">
        <f>SUM(GX7:GX3066)</f>
        <v>2000</v>
      </c>
      <c r="GY5" s="275"/>
      <c r="GZ5" s="275">
        <f>SUM(GZ7:GZ3066)</f>
        <v>447</v>
      </c>
      <c r="HA5" s="275">
        <f>SUM(HA7:HA3066)</f>
        <v>2889</v>
      </c>
      <c r="HB5" s="275"/>
      <c r="HC5" s="275">
        <f>SUM(HC7:HC3066)</f>
        <v>487</v>
      </c>
      <c r="HD5" s="275">
        <f>SUM(HD7:HD3066)</f>
        <v>2275</v>
      </c>
      <c r="HE5" s="275"/>
      <c r="HF5" s="275">
        <f>SUM(HF7:HF3066)</f>
        <v>590</v>
      </c>
      <c r="HG5" s="275">
        <f>SUM(HG7:HG3066)</f>
        <v>3714</v>
      </c>
      <c r="HH5" s="302"/>
      <c r="HI5" s="275">
        <f>SUM(HI7:HI3066)</f>
        <v>568</v>
      </c>
      <c r="HJ5" s="275">
        <f>SUM(HJ7:HJ3066)</f>
        <v>2428</v>
      </c>
      <c r="HK5" s="302"/>
      <c r="HL5" s="275">
        <f>SUM(HL7:HL3066)</f>
        <v>706</v>
      </c>
      <c r="HM5" s="275">
        <f>SUM(HM7:HM3066)</f>
        <v>4335</v>
      </c>
      <c r="HN5" s="302"/>
      <c r="HO5" s="275">
        <f>SUM(HO7:HO3066)</f>
        <v>467</v>
      </c>
      <c r="HP5" s="275">
        <f>SUM(HP7:HP3066)</f>
        <v>2321</v>
      </c>
      <c r="HQ5" s="302"/>
      <c r="HR5" s="275">
        <f>SUM(HR7:HR3066)</f>
        <v>747</v>
      </c>
      <c r="HS5" s="275">
        <f>SUM(HS7:HS3066)</f>
        <v>3849</v>
      </c>
      <c r="HT5" s="302"/>
      <c r="HU5" s="275">
        <f>SUM(HU7:HU3066)</f>
        <v>468</v>
      </c>
      <c r="HV5" s="275">
        <f>SUM(HV7:HV3066)</f>
        <v>1581</v>
      </c>
      <c r="HW5" s="275"/>
      <c r="HX5" s="275">
        <f>SUM(HX7:HX3066)</f>
        <v>634</v>
      </c>
      <c r="HY5" s="275">
        <f>SUM(HY7:HY3066)</f>
        <v>4041</v>
      </c>
      <c r="HZ5" s="275"/>
      <c r="IA5" s="27">
        <f>SUM(IA7:IA3066)</f>
        <v>23451</v>
      </c>
      <c r="IB5" s="27">
        <f>SUM(IB7:IB3066)</f>
        <v>36405</v>
      </c>
      <c r="IC5" s="27">
        <f>SUM(IC7:IC3066)</f>
        <v>6138</v>
      </c>
      <c r="ID5" s="27">
        <f>SUM(ID7:ID3066)</f>
        <v>7164</v>
      </c>
      <c r="IE5" s="27">
        <f>SUM(IE7:IE3066)</f>
        <v>73158</v>
      </c>
      <c r="IF5" s="232"/>
      <c r="IG5" s="232"/>
      <c r="IH5" s="275">
        <f>SUM(IH7:IH3066)</f>
        <v>720</v>
      </c>
      <c r="II5" s="275">
        <f>SUM(II7:II3066)</f>
        <v>2137</v>
      </c>
      <c r="IJ5" s="275"/>
      <c r="IK5" s="275">
        <f>SUM(IK7:IK3066)</f>
        <v>759</v>
      </c>
      <c r="IL5" s="275">
        <f>SUM(IL7:IL3066)</f>
        <v>3940</v>
      </c>
      <c r="IM5" s="275"/>
      <c r="IN5" s="275">
        <f>SUM(IN7:IN3066)</f>
        <v>496</v>
      </c>
      <c r="IO5" s="275">
        <f>SUM(IO7:IO3066)</f>
        <v>1911</v>
      </c>
      <c r="IP5" s="275"/>
      <c r="IQ5" s="275">
        <f>SUM(IQ7:IQ3066)</f>
        <v>613</v>
      </c>
      <c r="IR5" s="275">
        <f>SUM(IR7:IR3066)</f>
        <v>3970</v>
      </c>
      <c r="IS5" s="275"/>
      <c r="IT5" s="275">
        <f>SUM(IT7:IT3066)</f>
        <v>640</v>
      </c>
      <c r="IU5" s="275">
        <f>SUM(IU7:IU3066)</f>
        <v>2890</v>
      </c>
      <c r="IV5" s="275"/>
      <c r="IW5" s="275">
        <f>SUM(IW7:IW3066)</f>
        <v>907</v>
      </c>
      <c r="IX5" s="275">
        <f>SUM(IX7:IX3066)</f>
        <v>5809</v>
      </c>
      <c r="IY5" s="275"/>
      <c r="IZ5" s="275">
        <f>SUM(IZ7:IZ3066)</f>
        <v>760</v>
      </c>
      <c r="JA5" s="275">
        <f>SUM(JA7:JA3066)</f>
        <v>1859</v>
      </c>
      <c r="JB5" s="275"/>
      <c r="JC5" s="275">
        <f>SUM(JC7:JC3066)</f>
        <v>998</v>
      </c>
      <c r="JD5" s="275">
        <f>SUM(JD7:JD3066)</f>
        <v>4495</v>
      </c>
      <c r="JE5" s="275"/>
      <c r="JF5" s="275">
        <f>SUM(JF7:JF3066)</f>
        <v>506</v>
      </c>
      <c r="JG5" s="275">
        <f>SUM(JG7:JG3066)</f>
        <v>0</v>
      </c>
      <c r="JH5" s="275"/>
      <c r="JI5" s="275">
        <f>SUM(JI7:JI3066)</f>
        <v>370</v>
      </c>
      <c r="JJ5" s="275">
        <f>SUM(JJ7:JJ3066)</f>
        <v>0</v>
      </c>
      <c r="JK5" s="275"/>
      <c r="JL5" s="275">
        <f>SUM(JL7:JL3066)</f>
        <v>920</v>
      </c>
      <c r="JM5" s="275">
        <f>SUM(JM7:JM3066)</f>
        <v>0</v>
      </c>
      <c r="JN5" s="275"/>
      <c r="JO5" s="275">
        <f>SUM(JO7:JO3066)</f>
        <v>702</v>
      </c>
      <c r="JP5" s="275">
        <f>SUM(JP7:JP3066)</f>
        <v>0</v>
      </c>
      <c r="JQ5" s="275"/>
      <c r="JR5" s="275">
        <f>SUM(JR7:JR3066)</f>
        <v>606</v>
      </c>
      <c r="JS5" s="275">
        <f>SUM(JS7:JS3066)</f>
        <v>0</v>
      </c>
      <c r="JT5" s="275"/>
      <c r="JU5" s="275">
        <f>SUM(JU7:JU3066)</f>
        <v>582</v>
      </c>
      <c r="JV5" s="275">
        <f>SUM(JV7:JV3066)</f>
        <v>0</v>
      </c>
      <c r="JW5" s="275"/>
      <c r="JX5" s="275">
        <f>SUM(JX7:JX3066)</f>
        <v>636</v>
      </c>
      <c r="JY5" s="275">
        <f>SUM(JY7:JY3066)</f>
        <v>0</v>
      </c>
      <c r="JZ5" s="275"/>
      <c r="KA5" s="275">
        <f>SUM(KA7:KA3066)</f>
        <v>815</v>
      </c>
      <c r="KB5" s="275">
        <f>SUM(KB7:KB3066)</f>
        <v>0</v>
      </c>
      <c r="KC5" s="275"/>
      <c r="KD5" s="275">
        <f>SUM(KD7:KD3066)</f>
        <v>897</v>
      </c>
      <c r="KE5" s="275">
        <f>SUM(KE7:KE3066)</f>
        <v>0</v>
      </c>
      <c r="KF5" s="275"/>
      <c r="KG5" s="275">
        <f>SUM(KG7:KG3066)</f>
        <v>1267</v>
      </c>
      <c r="KH5" s="275">
        <f>SUM(KH7:KH3066)</f>
        <v>0</v>
      </c>
      <c r="KI5" s="275"/>
      <c r="KJ5" s="275">
        <f>SUM(KJ7:KJ3066)</f>
        <v>581</v>
      </c>
      <c r="KK5" s="275">
        <f>SUM(KK7:KK3066)</f>
        <v>0</v>
      </c>
      <c r="KL5" s="275"/>
      <c r="KM5" s="275">
        <f>SUM(KM7:KM3066)</f>
        <v>1142</v>
      </c>
      <c r="KN5" s="275">
        <f>SUM(KN7:KN3066)</f>
        <v>0</v>
      </c>
      <c r="KO5" s="275"/>
      <c r="KP5" s="275">
        <f>SUM(KP7:KP3066)</f>
        <v>756</v>
      </c>
      <c r="KQ5" s="275">
        <f>SUM(KQ7:KQ3066)</f>
        <v>0</v>
      </c>
      <c r="KR5" s="275"/>
      <c r="KS5" s="275">
        <f>SUM(KS7:KS3066)</f>
        <v>1323</v>
      </c>
      <c r="KT5" s="275">
        <f>SUM(KT7:KT3066)</f>
        <v>0</v>
      </c>
      <c r="KU5" s="275"/>
      <c r="KV5" s="275">
        <f>SUM(KV7:KV3066)</f>
        <v>712</v>
      </c>
      <c r="KW5" s="275">
        <f>SUM(KW7:KW3066)</f>
        <v>0</v>
      </c>
      <c r="KX5" s="275"/>
      <c r="KY5" s="275">
        <f>SUM(KY7:KY3066)</f>
        <v>1106</v>
      </c>
      <c r="KZ5" s="275">
        <f>SUM(KZ7:KZ3066)</f>
        <v>0</v>
      </c>
      <c r="LA5" s="275"/>
      <c r="LB5" s="27">
        <f t="shared" ref="LB5:LF5" si="1">SUM(LB7:LB3066)</f>
        <v>8797</v>
      </c>
      <c r="LC5" s="27">
        <f t="shared" si="1"/>
        <v>18214</v>
      </c>
      <c r="LD5" s="27">
        <f t="shared" si="1"/>
        <v>8230</v>
      </c>
      <c r="LE5" s="27">
        <f t="shared" si="1"/>
        <v>10584</v>
      </c>
      <c r="LF5" s="27">
        <f t="shared" si="1"/>
        <v>45825</v>
      </c>
      <c r="LG5" s="232"/>
      <c r="LH5" s="232"/>
      <c r="LI5" s="275">
        <f>SUM(LI7:LI3066)</f>
        <v>897</v>
      </c>
      <c r="LJ5" s="275">
        <f>SUM(LJ7:LJ3066)</f>
        <v>0</v>
      </c>
      <c r="LK5" s="275"/>
      <c r="LL5" s="275">
        <f>SUM(LL7:LL3066)</f>
        <v>1053</v>
      </c>
      <c r="LM5" s="275">
        <f>SUM(LM7:LM3066)</f>
        <v>0</v>
      </c>
      <c r="LN5" s="275"/>
      <c r="LO5" s="275">
        <f>SUM(LO7:LO3066)</f>
        <v>625</v>
      </c>
      <c r="LP5" s="275">
        <f>SUM(LP7:LP3066)</f>
        <v>0</v>
      </c>
      <c r="LQ5" s="275"/>
      <c r="LR5" s="275">
        <f>SUM(LR7:LR3066)</f>
        <v>1062</v>
      </c>
      <c r="LS5" s="275">
        <f>SUM(LS7:LS3066)</f>
        <v>0</v>
      </c>
      <c r="LT5" s="275"/>
      <c r="LU5" s="275">
        <f>SUM(LU7:LU3066)</f>
        <v>351</v>
      </c>
      <c r="LV5" s="275">
        <f>SUM(LV7:LV3066)</f>
        <v>0</v>
      </c>
      <c r="LW5" s="275"/>
      <c r="LX5" s="275">
        <f>SUM(LX7:LX3066)</f>
        <v>421</v>
      </c>
      <c r="LY5" s="275">
        <f>SUM(LY7:LY3066)</f>
        <v>0</v>
      </c>
      <c r="LZ5" s="275"/>
      <c r="MA5" s="275">
        <f>SUM(MA7:MA3066)</f>
        <v>319</v>
      </c>
      <c r="MB5" s="275">
        <f>SUM(MB7:MB3066)</f>
        <v>0</v>
      </c>
      <c r="MC5" s="275"/>
      <c r="MD5" s="275">
        <f>SUM(MD7:MD3066)</f>
        <v>392</v>
      </c>
      <c r="ME5" s="275">
        <f>SUM(ME7:ME3066)</f>
        <v>0</v>
      </c>
      <c r="MF5" s="275"/>
      <c r="MG5" s="275">
        <f>SUM(MG7:MG3066)</f>
        <v>384</v>
      </c>
      <c r="MH5" s="275">
        <f>SUM(MH7:MH3066)</f>
        <v>0</v>
      </c>
      <c r="MI5" s="275"/>
      <c r="MJ5" s="275">
        <f>SUM(MJ7:MJ3066)</f>
        <v>514</v>
      </c>
      <c r="MK5" s="275">
        <f>SUM(MK7:MK3066)</f>
        <v>0</v>
      </c>
      <c r="ML5" s="275"/>
      <c r="MM5" s="275">
        <f>SUM(MM7:MM3066)</f>
        <v>408</v>
      </c>
      <c r="MN5" s="275">
        <f>SUM(MN7:MN3066)</f>
        <v>0</v>
      </c>
      <c r="MO5" s="275"/>
      <c r="MP5" s="275">
        <f>SUM(MP7:MP3066)</f>
        <v>435</v>
      </c>
      <c r="MQ5" s="275">
        <f>SUM(MQ7:MQ3066)</f>
        <v>0</v>
      </c>
      <c r="MR5" s="275"/>
      <c r="MS5" s="275">
        <f>SUM(MS7:MS3066)</f>
        <v>399</v>
      </c>
      <c r="MT5" s="275">
        <f>SUM(MT7:MT3066)</f>
        <v>0</v>
      </c>
      <c r="MU5" s="275"/>
      <c r="MV5" s="275">
        <f>SUM(MV7:MV3066)</f>
        <v>326</v>
      </c>
      <c r="MW5" s="275">
        <f>SUM(MW7:MW3066)</f>
        <v>0</v>
      </c>
      <c r="MX5" s="275"/>
      <c r="MY5" s="275">
        <f>SUM(MY7:MY3066)</f>
        <v>31</v>
      </c>
      <c r="MZ5" s="275">
        <f>SUM(MZ7:MZ3066)</f>
        <v>0</v>
      </c>
      <c r="NA5" s="275"/>
      <c r="NB5" s="275">
        <f>SUM(NB7:NB3066)</f>
        <v>70</v>
      </c>
      <c r="NC5" s="275">
        <f>SUM(NC7:NC3066)</f>
        <v>0</v>
      </c>
      <c r="ND5" s="275"/>
      <c r="NE5" s="275">
        <f>SUM(NE7:NE3066)</f>
        <v>0</v>
      </c>
      <c r="NF5" s="275">
        <f>SUM(NF7:NF3066)</f>
        <v>0</v>
      </c>
      <c r="NG5" s="275"/>
      <c r="NH5" s="275">
        <f>SUM(NH7:NH3066)</f>
        <v>0</v>
      </c>
      <c r="NI5" s="275">
        <f>SUM(NI7:NI3066)</f>
        <v>0</v>
      </c>
      <c r="NJ5" s="275"/>
      <c r="NK5" s="275">
        <f>SUM(NK7:NK3066)</f>
        <v>0</v>
      </c>
      <c r="NL5" s="275">
        <f>SUM(NL7:NL3066)</f>
        <v>0</v>
      </c>
      <c r="NM5" s="275"/>
      <c r="NN5" s="275">
        <f>SUM(NN7:NN3066)</f>
        <v>0</v>
      </c>
      <c r="NO5" s="275">
        <f>SUM(NO7:NO3066)</f>
        <v>0</v>
      </c>
      <c r="NP5" s="275"/>
      <c r="NQ5" s="275">
        <f>SUM(NQ7:NQ3066)</f>
        <v>0</v>
      </c>
      <c r="NR5" s="275">
        <f>SUM(NR7:NR3066)</f>
        <v>0</v>
      </c>
      <c r="NS5" s="275"/>
      <c r="NT5" s="275">
        <f>SUM(NT7:NT3066)</f>
        <v>0</v>
      </c>
      <c r="NU5" s="275">
        <f>SUM(NU7:NU3066)</f>
        <v>0</v>
      </c>
      <c r="NV5" s="275"/>
      <c r="NW5" s="275">
        <f>SUM(NW7:NW3066)</f>
        <v>0</v>
      </c>
      <c r="NX5" s="275">
        <f>SUM(NX7:NX3066)</f>
        <v>0</v>
      </c>
      <c r="NY5" s="275"/>
      <c r="NZ5" s="275">
        <f>SUM(NZ7:NZ3066)</f>
        <v>0</v>
      </c>
      <c r="OA5" s="275">
        <f>SUM(OA7:OA3066)</f>
        <v>0</v>
      </c>
      <c r="OB5" s="275"/>
      <c r="OC5" s="27">
        <f t="shared" ref="OC5:OG5" si="2">SUM(OC7:OC3066)</f>
        <v>0</v>
      </c>
      <c r="OD5" s="27">
        <f t="shared" si="2"/>
        <v>0</v>
      </c>
      <c r="OE5" s="27">
        <f t="shared" si="2"/>
        <v>3414</v>
      </c>
      <c r="OF5" s="27">
        <f t="shared" si="2"/>
        <v>4273</v>
      </c>
      <c r="OG5" s="27">
        <f t="shared" si="2"/>
        <v>7687</v>
      </c>
      <c r="OH5" s="232"/>
      <c r="OI5" s="232"/>
    </row>
    <row r="6" spans="1:399" s="6" customFormat="1" ht="39.75" customHeight="1">
      <c r="A6" s="443"/>
      <c r="B6" s="443"/>
      <c r="C6" s="438"/>
      <c r="D6" s="440"/>
      <c r="E6" s="276" t="s">
        <v>3</v>
      </c>
      <c r="F6" s="276" t="s">
        <v>4</v>
      </c>
      <c r="G6" s="276" t="s">
        <v>5</v>
      </c>
      <c r="H6" s="276" t="s">
        <v>6</v>
      </c>
      <c r="I6" s="276" t="s">
        <v>7</v>
      </c>
      <c r="J6" s="276" t="s">
        <v>8</v>
      </c>
      <c r="K6" s="276" t="s">
        <v>3</v>
      </c>
      <c r="L6" s="276" t="s">
        <v>4</v>
      </c>
      <c r="M6" s="276" t="s">
        <v>5</v>
      </c>
      <c r="N6" s="276" t="s">
        <v>6</v>
      </c>
      <c r="O6" s="276" t="s">
        <v>7</v>
      </c>
      <c r="P6" s="276" t="s">
        <v>8</v>
      </c>
      <c r="Q6" s="276" t="s">
        <v>3</v>
      </c>
      <c r="R6" s="276" t="s">
        <v>4</v>
      </c>
      <c r="S6" s="276" t="s">
        <v>5</v>
      </c>
      <c r="T6" s="276" t="s">
        <v>6</v>
      </c>
      <c r="U6" s="276" t="s">
        <v>7</v>
      </c>
      <c r="V6" s="276" t="s">
        <v>8</v>
      </c>
      <c r="W6" s="276" t="s">
        <v>3</v>
      </c>
      <c r="X6" s="276" t="s">
        <v>4</v>
      </c>
      <c r="Y6" s="276" t="s">
        <v>5</v>
      </c>
      <c r="Z6" s="276" t="s">
        <v>6</v>
      </c>
      <c r="AA6" s="276" t="s">
        <v>7</v>
      </c>
      <c r="AB6" s="276" t="s">
        <v>8</v>
      </c>
      <c r="AC6" s="276" t="s">
        <v>3</v>
      </c>
      <c r="AD6" s="276" t="s">
        <v>4</v>
      </c>
      <c r="AE6" s="276" t="s">
        <v>5</v>
      </c>
      <c r="AF6" s="276" t="s">
        <v>6</v>
      </c>
      <c r="AG6" s="276" t="s">
        <v>7</v>
      </c>
      <c r="AH6" s="276" t="s">
        <v>8</v>
      </c>
      <c r="AI6" s="276" t="s">
        <v>3</v>
      </c>
      <c r="AJ6" s="276" t="s">
        <v>4</v>
      </c>
      <c r="AK6" s="276" t="s">
        <v>5</v>
      </c>
      <c r="AL6" s="276" t="s">
        <v>6</v>
      </c>
      <c r="AM6" s="276" t="s">
        <v>7</v>
      </c>
      <c r="AN6" s="276" t="s">
        <v>8</v>
      </c>
      <c r="AO6" s="276" t="s">
        <v>3</v>
      </c>
      <c r="AP6" s="276" t="s">
        <v>4</v>
      </c>
      <c r="AQ6" s="276" t="s">
        <v>5</v>
      </c>
      <c r="AR6" s="276" t="s">
        <v>6</v>
      </c>
      <c r="AS6" s="276" t="s">
        <v>7</v>
      </c>
      <c r="AT6" s="276" t="s">
        <v>8</v>
      </c>
      <c r="AU6" s="276" t="s">
        <v>3</v>
      </c>
      <c r="AV6" s="276" t="s">
        <v>4</v>
      </c>
      <c r="AW6" s="276" t="s">
        <v>5</v>
      </c>
      <c r="AX6" s="276" t="s">
        <v>6</v>
      </c>
      <c r="AY6" s="276" t="s">
        <v>7</v>
      </c>
      <c r="AZ6" s="276" t="s">
        <v>8</v>
      </c>
      <c r="BA6" s="276" t="s">
        <v>3</v>
      </c>
      <c r="BB6" s="276" t="s">
        <v>4</v>
      </c>
      <c r="BC6" s="276" t="s">
        <v>5</v>
      </c>
      <c r="BD6" s="276" t="s">
        <v>6</v>
      </c>
      <c r="BE6" s="276" t="s">
        <v>7</v>
      </c>
      <c r="BF6" s="276" t="s">
        <v>8</v>
      </c>
      <c r="BG6" s="276" t="s">
        <v>3</v>
      </c>
      <c r="BH6" s="276" t="s">
        <v>4</v>
      </c>
      <c r="BI6" s="276" t="s">
        <v>5</v>
      </c>
      <c r="BJ6" s="276" t="s">
        <v>6</v>
      </c>
      <c r="BK6" s="276" t="s">
        <v>7</v>
      </c>
      <c r="BL6" s="276" t="s">
        <v>8</v>
      </c>
      <c r="BM6" s="276" t="s">
        <v>3</v>
      </c>
      <c r="BN6" s="276" t="s">
        <v>4</v>
      </c>
      <c r="BO6" s="276" t="s">
        <v>5</v>
      </c>
      <c r="BP6" s="276" t="s">
        <v>6</v>
      </c>
      <c r="BQ6" s="276" t="s">
        <v>7</v>
      </c>
      <c r="BR6" s="276" t="s">
        <v>8</v>
      </c>
      <c r="BS6" s="276" t="s">
        <v>3</v>
      </c>
      <c r="BT6" s="276" t="s">
        <v>4</v>
      </c>
      <c r="BU6" s="276" t="s">
        <v>5</v>
      </c>
      <c r="BV6" s="276" t="s">
        <v>6</v>
      </c>
      <c r="BW6" s="276" t="s">
        <v>7</v>
      </c>
      <c r="BX6" s="276" t="s">
        <v>8</v>
      </c>
      <c r="BY6" s="293" t="s">
        <v>459</v>
      </c>
      <c r="BZ6" s="293" t="s">
        <v>461</v>
      </c>
      <c r="CA6" s="293" t="s">
        <v>460</v>
      </c>
      <c r="CB6" s="293" t="s">
        <v>462</v>
      </c>
      <c r="CC6" s="293" t="s">
        <v>434</v>
      </c>
      <c r="CD6" s="294" t="s">
        <v>5</v>
      </c>
      <c r="CE6" s="294" t="s">
        <v>8</v>
      </c>
      <c r="CF6" s="276" t="s">
        <v>3</v>
      </c>
      <c r="CG6" s="276" t="s">
        <v>4</v>
      </c>
      <c r="CH6" s="276" t="s">
        <v>5</v>
      </c>
      <c r="CI6" s="276" t="s">
        <v>6</v>
      </c>
      <c r="CJ6" s="276" t="s">
        <v>7</v>
      </c>
      <c r="CK6" s="276" t="s">
        <v>8</v>
      </c>
      <c r="CL6" s="276" t="s">
        <v>3</v>
      </c>
      <c r="CM6" s="276" t="s">
        <v>4</v>
      </c>
      <c r="CN6" s="276" t="s">
        <v>5</v>
      </c>
      <c r="CO6" s="276" t="s">
        <v>6</v>
      </c>
      <c r="CP6" s="276" t="s">
        <v>7</v>
      </c>
      <c r="CQ6" s="276" t="s">
        <v>8</v>
      </c>
      <c r="CR6" s="276" t="s">
        <v>3</v>
      </c>
      <c r="CS6" s="276" t="s">
        <v>4</v>
      </c>
      <c r="CT6" s="276" t="s">
        <v>5</v>
      </c>
      <c r="CU6" s="276" t="s">
        <v>6</v>
      </c>
      <c r="CV6" s="276" t="s">
        <v>7</v>
      </c>
      <c r="CW6" s="276" t="s">
        <v>8</v>
      </c>
      <c r="CX6" s="276" t="s">
        <v>3</v>
      </c>
      <c r="CY6" s="276" t="s">
        <v>4</v>
      </c>
      <c r="CZ6" s="276" t="s">
        <v>5</v>
      </c>
      <c r="DA6" s="276" t="s">
        <v>6</v>
      </c>
      <c r="DB6" s="276" t="s">
        <v>7</v>
      </c>
      <c r="DC6" s="276" t="s">
        <v>8</v>
      </c>
      <c r="DD6" s="276" t="s">
        <v>3</v>
      </c>
      <c r="DE6" s="276" t="s">
        <v>4</v>
      </c>
      <c r="DF6" s="276" t="s">
        <v>5</v>
      </c>
      <c r="DG6" s="276" t="s">
        <v>6</v>
      </c>
      <c r="DH6" s="276" t="s">
        <v>7</v>
      </c>
      <c r="DI6" s="276" t="s">
        <v>8</v>
      </c>
      <c r="DJ6" s="276" t="s">
        <v>3</v>
      </c>
      <c r="DK6" s="276" t="s">
        <v>4</v>
      </c>
      <c r="DL6" s="276" t="s">
        <v>5</v>
      </c>
      <c r="DM6" s="276" t="s">
        <v>6</v>
      </c>
      <c r="DN6" s="276" t="s">
        <v>7</v>
      </c>
      <c r="DO6" s="276" t="s">
        <v>8</v>
      </c>
      <c r="DP6" s="276" t="s">
        <v>3</v>
      </c>
      <c r="DQ6" s="276" t="s">
        <v>4</v>
      </c>
      <c r="DR6" s="276" t="s">
        <v>5</v>
      </c>
      <c r="DS6" s="276" t="s">
        <v>6</v>
      </c>
      <c r="DT6" s="276" t="s">
        <v>7</v>
      </c>
      <c r="DU6" s="276" t="s">
        <v>8</v>
      </c>
      <c r="DV6" s="276" t="s">
        <v>3</v>
      </c>
      <c r="DW6" s="276" t="s">
        <v>4</v>
      </c>
      <c r="DX6" s="276" t="s">
        <v>5</v>
      </c>
      <c r="DY6" s="276" t="s">
        <v>6</v>
      </c>
      <c r="DZ6" s="276" t="s">
        <v>7</v>
      </c>
      <c r="EA6" s="276" t="s">
        <v>8</v>
      </c>
      <c r="EB6" s="276" t="s">
        <v>3</v>
      </c>
      <c r="EC6" s="276" t="s">
        <v>4</v>
      </c>
      <c r="ED6" s="276" t="s">
        <v>5</v>
      </c>
      <c r="EE6" s="276" t="s">
        <v>6</v>
      </c>
      <c r="EF6" s="276" t="s">
        <v>7</v>
      </c>
      <c r="EG6" s="276" t="s">
        <v>8</v>
      </c>
      <c r="EH6" s="276" t="s">
        <v>3</v>
      </c>
      <c r="EI6" s="276" t="s">
        <v>4</v>
      </c>
      <c r="EJ6" s="276" t="s">
        <v>5</v>
      </c>
      <c r="EK6" s="276" t="s">
        <v>6</v>
      </c>
      <c r="EL6" s="276" t="s">
        <v>7</v>
      </c>
      <c r="EM6" s="276" t="s">
        <v>8</v>
      </c>
      <c r="EN6" s="276" t="s">
        <v>3</v>
      </c>
      <c r="EO6" s="276" t="s">
        <v>4</v>
      </c>
      <c r="EP6" s="276" t="s">
        <v>5</v>
      </c>
      <c r="EQ6" s="276" t="s">
        <v>6</v>
      </c>
      <c r="ER6" s="276" t="s">
        <v>7</v>
      </c>
      <c r="ES6" s="276" t="s">
        <v>8</v>
      </c>
      <c r="ET6" s="276" t="s">
        <v>3</v>
      </c>
      <c r="EU6" s="276" t="s">
        <v>4</v>
      </c>
      <c r="EV6" s="276" t="s">
        <v>5</v>
      </c>
      <c r="EW6" s="276" t="s">
        <v>6</v>
      </c>
      <c r="EX6" s="276" t="s">
        <v>7</v>
      </c>
      <c r="EY6" s="276" t="s">
        <v>8</v>
      </c>
      <c r="EZ6" s="293" t="s">
        <v>459</v>
      </c>
      <c r="FA6" s="293" t="s">
        <v>461</v>
      </c>
      <c r="FB6" s="293" t="s">
        <v>460</v>
      </c>
      <c r="FC6" s="293" t="s">
        <v>462</v>
      </c>
      <c r="FD6" s="293" t="s">
        <v>434</v>
      </c>
      <c r="FE6" s="294" t="s">
        <v>5</v>
      </c>
      <c r="FF6" s="294" t="s">
        <v>8</v>
      </c>
      <c r="FG6" s="276" t="s">
        <v>3</v>
      </c>
      <c r="FH6" s="276" t="s">
        <v>4</v>
      </c>
      <c r="FI6" s="276" t="s">
        <v>5</v>
      </c>
      <c r="FJ6" s="276" t="s">
        <v>6</v>
      </c>
      <c r="FK6" s="276" t="s">
        <v>7</v>
      </c>
      <c r="FL6" s="276" t="s">
        <v>8</v>
      </c>
      <c r="FM6" s="276" t="s">
        <v>3</v>
      </c>
      <c r="FN6" s="276" t="s">
        <v>4</v>
      </c>
      <c r="FO6" s="276" t="s">
        <v>5</v>
      </c>
      <c r="FP6" s="276" t="s">
        <v>6</v>
      </c>
      <c r="FQ6" s="276" t="s">
        <v>7</v>
      </c>
      <c r="FR6" s="276" t="s">
        <v>8</v>
      </c>
      <c r="FS6" s="276" t="s">
        <v>3</v>
      </c>
      <c r="FT6" s="276" t="s">
        <v>4</v>
      </c>
      <c r="FU6" s="276" t="s">
        <v>5</v>
      </c>
      <c r="FV6" s="276" t="s">
        <v>6</v>
      </c>
      <c r="FW6" s="276" t="s">
        <v>7</v>
      </c>
      <c r="FX6" s="276" t="s">
        <v>8</v>
      </c>
      <c r="FY6" s="276" t="s">
        <v>3</v>
      </c>
      <c r="FZ6" s="276" t="s">
        <v>4</v>
      </c>
      <c r="GA6" s="276" t="s">
        <v>5</v>
      </c>
      <c r="GB6" s="276" t="s">
        <v>6</v>
      </c>
      <c r="GC6" s="276" t="s">
        <v>7</v>
      </c>
      <c r="GD6" s="276" t="s">
        <v>8</v>
      </c>
      <c r="GE6" s="276" t="s">
        <v>3</v>
      </c>
      <c r="GF6" s="276" t="s">
        <v>4</v>
      </c>
      <c r="GG6" s="276" t="s">
        <v>5</v>
      </c>
      <c r="GH6" s="276" t="s">
        <v>6</v>
      </c>
      <c r="GI6" s="276" t="s">
        <v>7</v>
      </c>
      <c r="GJ6" s="276" t="s">
        <v>8</v>
      </c>
      <c r="GK6" s="276" t="s">
        <v>3</v>
      </c>
      <c r="GL6" s="276" t="s">
        <v>4</v>
      </c>
      <c r="GM6" s="276" t="s">
        <v>5</v>
      </c>
      <c r="GN6" s="276" t="s">
        <v>6</v>
      </c>
      <c r="GO6" s="276" t="s">
        <v>7</v>
      </c>
      <c r="GP6" s="276" t="s">
        <v>8</v>
      </c>
      <c r="GQ6" s="276" t="s">
        <v>3</v>
      </c>
      <c r="GR6" s="276" t="s">
        <v>4</v>
      </c>
      <c r="GS6" s="276" t="s">
        <v>5</v>
      </c>
      <c r="GT6" s="276" t="s">
        <v>6</v>
      </c>
      <c r="GU6" s="276" t="s">
        <v>7</v>
      </c>
      <c r="GV6" s="276" t="s">
        <v>8</v>
      </c>
      <c r="GW6" s="276" t="s">
        <v>3</v>
      </c>
      <c r="GX6" s="276" t="s">
        <v>4</v>
      </c>
      <c r="GY6" s="276" t="s">
        <v>5</v>
      </c>
      <c r="GZ6" s="276" t="s">
        <v>6</v>
      </c>
      <c r="HA6" s="276" t="s">
        <v>7</v>
      </c>
      <c r="HB6" s="276" t="s">
        <v>8</v>
      </c>
      <c r="HC6" s="276" t="s">
        <v>3</v>
      </c>
      <c r="HD6" s="276" t="s">
        <v>4</v>
      </c>
      <c r="HE6" s="276" t="s">
        <v>5</v>
      </c>
      <c r="HF6" s="276" t="s">
        <v>6</v>
      </c>
      <c r="HG6" s="276" t="s">
        <v>7</v>
      </c>
      <c r="HH6" s="303" t="s">
        <v>8</v>
      </c>
      <c r="HI6" s="276" t="s">
        <v>3</v>
      </c>
      <c r="HJ6" s="276" t="s">
        <v>4</v>
      </c>
      <c r="HK6" s="303" t="s">
        <v>5</v>
      </c>
      <c r="HL6" s="276" t="s">
        <v>6</v>
      </c>
      <c r="HM6" s="276" t="s">
        <v>7</v>
      </c>
      <c r="HN6" s="303" t="s">
        <v>8</v>
      </c>
      <c r="HO6" s="276" t="s">
        <v>3</v>
      </c>
      <c r="HP6" s="276" t="s">
        <v>4</v>
      </c>
      <c r="HQ6" s="303" t="s">
        <v>5</v>
      </c>
      <c r="HR6" s="276" t="s">
        <v>6</v>
      </c>
      <c r="HS6" s="276" t="s">
        <v>7</v>
      </c>
      <c r="HT6" s="303" t="s">
        <v>8</v>
      </c>
      <c r="HU6" s="276" t="s">
        <v>3</v>
      </c>
      <c r="HV6" s="276" t="s">
        <v>4</v>
      </c>
      <c r="HW6" s="276" t="s">
        <v>5</v>
      </c>
      <c r="HX6" s="276" t="s">
        <v>6</v>
      </c>
      <c r="HY6" s="276" t="s">
        <v>7</v>
      </c>
      <c r="HZ6" s="276" t="s">
        <v>8</v>
      </c>
      <c r="IA6" s="293" t="s">
        <v>459</v>
      </c>
      <c r="IB6" s="293" t="s">
        <v>461</v>
      </c>
      <c r="IC6" s="293" t="s">
        <v>460</v>
      </c>
      <c r="ID6" s="293" t="s">
        <v>462</v>
      </c>
      <c r="IE6" s="293" t="s">
        <v>434</v>
      </c>
      <c r="IF6" s="294" t="s">
        <v>5</v>
      </c>
      <c r="IG6" s="294" t="s">
        <v>8</v>
      </c>
      <c r="IH6" s="276" t="s">
        <v>3</v>
      </c>
      <c r="II6" s="276" t="s">
        <v>4</v>
      </c>
      <c r="IJ6" s="276" t="s">
        <v>5</v>
      </c>
      <c r="IK6" s="276" t="s">
        <v>6</v>
      </c>
      <c r="IL6" s="276" t="s">
        <v>7</v>
      </c>
      <c r="IM6" s="276" t="s">
        <v>8</v>
      </c>
      <c r="IN6" s="276" t="s">
        <v>3</v>
      </c>
      <c r="IO6" s="276" t="s">
        <v>4</v>
      </c>
      <c r="IP6" s="276" t="s">
        <v>5</v>
      </c>
      <c r="IQ6" s="276" t="s">
        <v>6</v>
      </c>
      <c r="IR6" s="276" t="s">
        <v>7</v>
      </c>
      <c r="IS6" s="276" t="s">
        <v>8</v>
      </c>
      <c r="IT6" s="276" t="s">
        <v>3</v>
      </c>
      <c r="IU6" s="276" t="s">
        <v>4</v>
      </c>
      <c r="IV6" s="276" t="s">
        <v>5</v>
      </c>
      <c r="IW6" s="276" t="s">
        <v>6</v>
      </c>
      <c r="IX6" s="276" t="s">
        <v>7</v>
      </c>
      <c r="IY6" s="276" t="s">
        <v>8</v>
      </c>
      <c r="IZ6" s="276" t="s">
        <v>3</v>
      </c>
      <c r="JA6" s="276" t="s">
        <v>4</v>
      </c>
      <c r="JB6" s="276" t="s">
        <v>5</v>
      </c>
      <c r="JC6" s="276" t="s">
        <v>6</v>
      </c>
      <c r="JD6" s="276" t="s">
        <v>7</v>
      </c>
      <c r="JE6" s="276" t="s">
        <v>8</v>
      </c>
      <c r="JF6" s="276" t="s">
        <v>3</v>
      </c>
      <c r="JG6" s="276" t="s">
        <v>4</v>
      </c>
      <c r="JH6" s="276" t="s">
        <v>5</v>
      </c>
      <c r="JI6" s="276" t="s">
        <v>6</v>
      </c>
      <c r="JJ6" s="276" t="s">
        <v>7</v>
      </c>
      <c r="JK6" s="276" t="s">
        <v>8</v>
      </c>
      <c r="JL6" s="276" t="s">
        <v>3</v>
      </c>
      <c r="JM6" s="276" t="s">
        <v>4</v>
      </c>
      <c r="JN6" s="276" t="s">
        <v>5</v>
      </c>
      <c r="JO6" s="276" t="s">
        <v>6</v>
      </c>
      <c r="JP6" s="276" t="s">
        <v>7</v>
      </c>
      <c r="JQ6" s="276" t="s">
        <v>8</v>
      </c>
      <c r="JR6" s="276" t="s">
        <v>3</v>
      </c>
      <c r="JS6" s="276" t="s">
        <v>4</v>
      </c>
      <c r="JT6" s="276" t="s">
        <v>5</v>
      </c>
      <c r="JU6" s="276" t="s">
        <v>6</v>
      </c>
      <c r="JV6" s="276" t="s">
        <v>7</v>
      </c>
      <c r="JW6" s="276" t="s">
        <v>8</v>
      </c>
      <c r="JX6" s="276" t="s">
        <v>3</v>
      </c>
      <c r="JY6" s="276" t="s">
        <v>4</v>
      </c>
      <c r="JZ6" s="276" t="s">
        <v>5</v>
      </c>
      <c r="KA6" s="276" t="s">
        <v>6</v>
      </c>
      <c r="KB6" s="276" t="s">
        <v>7</v>
      </c>
      <c r="KC6" s="276" t="s">
        <v>8</v>
      </c>
      <c r="KD6" s="276" t="s">
        <v>3</v>
      </c>
      <c r="KE6" s="276" t="s">
        <v>4</v>
      </c>
      <c r="KF6" s="276" t="s">
        <v>5</v>
      </c>
      <c r="KG6" s="276" t="s">
        <v>6</v>
      </c>
      <c r="KH6" s="276" t="s">
        <v>7</v>
      </c>
      <c r="KI6" s="276" t="s">
        <v>8</v>
      </c>
      <c r="KJ6" s="276" t="s">
        <v>3</v>
      </c>
      <c r="KK6" s="276" t="s">
        <v>4</v>
      </c>
      <c r="KL6" s="276" t="s">
        <v>5</v>
      </c>
      <c r="KM6" s="276" t="s">
        <v>6</v>
      </c>
      <c r="KN6" s="276" t="s">
        <v>7</v>
      </c>
      <c r="KO6" s="276" t="s">
        <v>8</v>
      </c>
      <c r="KP6" s="276" t="s">
        <v>3</v>
      </c>
      <c r="KQ6" s="276" t="s">
        <v>4</v>
      </c>
      <c r="KR6" s="276" t="s">
        <v>5</v>
      </c>
      <c r="KS6" s="276" t="s">
        <v>6</v>
      </c>
      <c r="KT6" s="276" t="s">
        <v>7</v>
      </c>
      <c r="KU6" s="276" t="s">
        <v>8</v>
      </c>
      <c r="KV6" s="276" t="s">
        <v>3</v>
      </c>
      <c r="KW6" s="276" t="s">
        <v>4</v>
      </c>
      <c r="KX6" s="276" t="s">
        <v>5</v>
      </c>
      <c r="KY6" s="276" t="s">
        <v>6</v>
      </c>
      <c r="KZ6" s="276" t="s">
        <v>7</v>
      </c>
      <c r="LA6" s="276" t="s">
        <v>8</v>
      </c>
      <c r="LB6" s="293" t="s">
        <v>459</v>
      </c>
      <c r="LC6" s="293" t="s">
        <v>461</v>
      </c>
      <c r="LD6" s="293" t="s">
        <v>460</v>
      </c>
      <c r="LE6" s="293" t="s">
        <v>462</v>
      </c>
      <c r="LF6" s="293" t="s">
        <v>434</v>
      </c>
      <c r="LG6" s="294" t="s">
        <v>5</v>
      </c>
      <c r="LH6" s="294" t="s">
        <v>8</v>
      </c>
      <c r="LI6" s="276" t="s">
        <v>3</v>
      </c>
      <c r="LJ6" s="276" t="s">
        <v>4</v>
      </c>
      <c r="LK6" s="276" t="s">
        <v>5</v>
      </c>
      <c r="LL6" s="276" t="s">
        <v>6</v>
      </c>
      <c r="LM6" s="276" t="s">
        <v>7</v>
      </c>
      <c r="LN6" s="276" t="s">
        <v>8</v>
      </c>
      <c r="LO6" s="276" t="s">
        <v>3</v>
      </c>
      <c r="LP6" s="276" t="s">
        <v>4</v>
      </c>
      <c r="LQ6" s="276" t="s">
        <v>5</v>
      </c>
      <c r="LR6" s="276" t="s">
        <v>6</v>
      </c>
      <c r="LS6" s="276" t="s">
        <v>7</v>
      </c>
      <c r="LT6" s="276" t="s">
        <v>8</v>
      </c>
      <c r="LU6" s="276" t="s">
        <v>3</v>
      </c>
      <c r="LV6" s="276" t="s">
        <v>4</v>
      </c>
      <c r="LW6" s="276" t="s">
        <v>5</v>
      </c>
      <c r="LX6" s="276" t="s">
        <v>6</v>
      </c>
      <c r="LY6" s="276" t="s">
        <v>7</v>
      </c>
      <c r="LZ6" s="276" t="s">
        <v>8</v>
      </c>
      <c r="MA6" s="276" t="s">
        <v>3</v>
      </c>
      <c r="MB6" s="276" t="s">
        <v>4</v>
      </c>
      <c r="MC6" s="276" t="s">
        <v>5</v>
      </c>
      <c r="MD6" s="276" t="s">
        <v>6</v>
      </c>
      <c r="ME6" s="276" t="s">
        <v>7</v>
      </c>
      <c r="MF6" s="276" t="s">
        <v>8</v>
      </c>
      <c r="MG6" s="276" t="s">
        <v>3</v>
      </c>
      <c r="MH6" s="276" t="s">
        <v>4</v>
      </c>
      <c r="MI6" s="276" t="s">
        <v>5</v>
      </c>
      <c r="MJ6" s="276" t="s">
        <v>6</v>
      </c>
      <c r="MK6" s="276" t="s">
        <v>7</v>
      </c>
      <c r="ML6" s="276" t="s">
        <v>8</v>
      </c>
      <c r="MM6" s="276" t="s">
        <v>3</v>
      </c>
      <c r="MN6" s="276" t="s">
        <v>4</v>
      </c>
      <c r="MO6" s="276" t="s">
        <v>5</v>
      </c>
      <c r="MP6" s="276" t="s">
        <v>6</v>
      </c>
      <c r="MQ6" s="276" t="s">
        <v>7</v>
      </c>
      <c r="MR6" s="276" t="s">
        <v>8</v>
      </c>
      <c r="MS6" s="276" t="s">
        <v>3</v>
      </c>
      <c r="MT6" s="276" t="s">
        <v>4</v>
      </c>
      <c r="MU6" s="276" t="s">
        <v>5</v>
      </c>
      <c r="MV6" s="276" t="s">
        <v>6</v>
      </c>
      <c r="MW6" s="276" t="s">
        <v>7</v>
      </c>
      <c r="MX6" s="276" t="s">
        <v>8</v>
      </c>
      <c r="MY6" s="276" t="s">
        <v>3</v>
      </c>
      <c r="MZ6" s="276" t="s">
        <v>4</v>
      </c>
      <c r="NA6" s="276" t="s">
        <v>5</v>
      </c>
      <c r="NB6" s="276" t="s">
        <v>6</v>
      </c>
      <c r="NC6" s="276" t="s">
        <v>7</v>
      </c>
      <c r="ND6" s="276" t="s">
        <v>8</v>
      </c>
      <c r="NE6" s="276" t="s">
        <v>3</v>
      </c>
      <c r="NF6" s="276" t="s">
        <v>4</v>
      </c>
      <c r="NG6" s="276" t="s">
        <v>5</v>
      </c>
      <c r="NH6" s="276" t="s">
        <v>6</v>
      </c>
      <c r="NI6" s="276" t="s">
        <v>7</v>
      </c>
      <c r="NJ6" s="276" t="s">
        <v>8</v>
      </c>
      <c r="NK6" s="276" t="s">
        <v>3</v>
      </c>
      <c r="NL6" s="276" t="s">
        <v>4</v>
      </c>
      <c r="NM6" s="276" t="s">
        <v>5</v>
      </c>
      <c r="NN6" s="276" t="s">
        <v>6</v>
      </c>
      <c r="NO6" s="276" t="s">
        <v>7</v>
      </c>
      <c r="NP6" s="276" t="s">
        <v>8</v>
      </c>
      <c r="NQ6" s="276" t="s">
        <v>3</v>
      </c>
      <c r="NR6" s="276" t="s">
        <v>4</v>
      </c>
      <c r="NS6" s="276" t="s">
        <v>5</v>
      </c>
      <c r="NT6" s="276" t="s">
        <v>6</v>
      </c>
      <c r="NU6" s="276" t="s">
        <v>7</v>
      </c>
      <c r="NV6" s="276" t="s">
        <v>8</v>
      </c>
      <c r="NW6" s="276" t="s">
        <v>3</v>
      </c>
      <c r="NX6" s="276" t="s">
        <v>4</v>
      </c>
      <c r="NY6" s="276" t="s">
        <v>5</v>
      </c>
      <c r="NZ6" s="276" t="s">
        <v>6</v>
      </c>
      <c r="OA6" s="276" t="s">
        <v>7</v>
      </c>
      <c r="OB6" s="276" t="s">
        <v>8</v>
      </c>
      <c r="OC6" s="293" t="s">
        <v>459</v>
      </c>
      <c r="OD6" s="293" t="s">
        <v>461</v>
      </c>
      <c r="OE6" s="293" t="s">
        <v>460</v>
      </c>
      <c r="OF6" s="293" t="s">
        <v>462</v>
      </c>
      <c r="OG6" s="293" t="s">
        <v>434</v>
      </c>
      <c r="OH6" s="294" t="s">
        <v>5</v>
      </c>
      <c r="OI6" s="294" t="s">
        <v>8</v>
      </c>
    </row>
    <row r="7" spans="1:399" s="23" customFormat="1">
      <c r="A7" s="273">
        <v>1</v>
      </c>
      <c r="B7" s="274" t="s">
        <v>15</v>
      </c>
      <c r="C7" s="273" t="s">
        <v>105</v>
      </c>
      <c r="D7" s="285"/>
      <c r="E7" s="279"/>
      <c r="F7" s="279"/>
      <c r="G7" s="280"/>
      <c r="H7" s="277">
        <v>9</v>
      </c>
      <c r="I7" s="277"/>
      <c r="J7" s="278"/>
      <c r="K7" s="279"/>
      <c r="L7" s="279"/>
      <c r="M7" s="280"/>
      <c r="N7" s="277">
        <v>6</v>
      </c>
      <c r="O7" s="277"/>
      <c r="P7" s="278"/>
      <c r="Q7" s="279"/>
      <c r="R7" s="279"/>
      <c r="S7" s="280"/>
      <c r="T7" s="277">
        <v>9</v>
      </c>
      <c r="U7" s="277"/>
      <c r="V7" s="278"/>
      <c r="W7" s="279"/>
      <c r="X7" s="279"/>
      <c r="Y7" s="280"/>
      <c r="Z7" s="277">
        <v>7</v>
      </c>
      <c r="AA7" s="277"/>
      <c r="AB7" s="278"/>
      <c r="AC7" s="279"/>
      <c r="AD7" s="279"/>
      <c r="AE7" s="280"/>
      <c r="AF7" s="277">
        <v>7</v>
      </c>
      <c r="AG7" s="277"/>
      <c r="AH7" s="278"/>
      <c r="AI7" s="279"/>
      <c r="AJ7" s="279"/>
      <c r="AK7" s="280"/>
      <c r="AL7" s="277"/>
      <c r="AM7" s="277"/>
      <c r="AN7" s="278"/>
      <c r="AO7" s="279"/>
      <c r="AP7" s="279"/>
      <c r="AQ7" s="280"/>
      <c r="AR7" s="277">
        <v>8</v>
      </c>
      <c r="AS7" s="277"/>
      <c r="AT7" s="278"/>
      <c r="AU7" s="279"/>
      <c r="AV7" s="279"/>
      <c r="AW7" s="280"/>
      <c r="AX7" s="277">
        <v>11</v>
      </c>
      <c r="AY7" s="277"/>
      <c r="AZ7" s="278"/>
      <c r="BA7" s="279"/>
      <c r="BB7" s="279"/>
      <c r="BC7" s="280"/>
      <c r="BD7" s="277"/>
      <c r="BE7" s="277"/>
      <c r="BF7" s="278"/>
      <c r="BG7" s="279"/>
      <c r="BH7" s="279"/>
      <c r="BI7" s="280"/>
      <c r="BJ7" s="277">
        <v>5</v>
      </c>
      <c r="BK7" s="277"/>
      <c r="BL7" s="278"/>
      <c r="BM7" s="279"/>
      <c r="BN7" s="279"/>
      <c r="BO7" s="280"/>
      <c r="BP7" s="277">
        <v>4</v>
      </c>
      <c r="BQ7" s="277"/>
      <c r="BR7" s="278"/>
      <c r="BS7" s="279"/>
      <c r="BT7" s="279"/>
      <c r="BU7" s="280"/>
      <c r="BV7" s="277">
        <v>3</v>
      </c>
      <c r="BW7" s="277"/>
      <c r="BX7" s="278"/>
      <c r="BY7" s="273" cm="1">
        <f t="array" ref="BY7">SUM(SUMIFS(E7:BX7,E$6:BX$6,{"EN(V)"}))</f>
        <v>0</v>
      </c>
      <c r="BZ7" s="273" cm="1">
        <f t="array" ref="BZ7">SUM(SUMIFS(E7:BX7,E$6:BX$6,{"INA(V)"}))</f>
        <v>0</v>
      </c>
      <c r="CA7" s="273" cm="1">
        <f t="array" ref="CA7">SUM(SUMIFS(E7:BX7,E$6:BX$6,{"EN(D)"}))</f>
        <v>0</v>
      </c>
      <c r="CB7" s="273" cm="1">
        <f t="array" ref="CB7">SUM(SUMIFS(E7:BX7,E$6:BX$6,{"INA(D)"}))</f>
        <v>69</v>
      </c>
      <c r="CC7" s="273" cm="1">
        <f t="array" ref="CC7">SUM(SUMIFS(E7:BX7,E$6:BX$6,{"EN(D)","EN(V)","INA(D)","INA(V)"}))</f>
        <v>69</v>
      </c>
      <c r="CD7" s="278" cm="1">
        <f t="array" ref="CD7">(SUM(SUMIFS(E7:BX7,E$6:BX$6,{"EN(TMS)"})))/12</f>
        <v>0</v>
      </c>
      <c r="CE7" s="278" cm="1">
        <f t="array" ref="CE7">(SUM(SUMIFS(E7:BX7,E$6:BX$6,{"INA(TMS)"})))/12</f>
        <v>0</v>
      </c>
      <c r="CF7" s="279"/>
      <c r="CG7" s="279"/>
      <c r="CH7" s="280"/>
      <c r="CI7" s="277">
        <v>1</v>
      </c>
      <c r="CJ7" s="277"/>
      <c r="CK7" s="278"/>
      <c r="CL7" s="279"/>
      <c r="CM7" s="279"/>
      <c r="CN7" s="280"/>
      <c r="CO7" s="277">
        <v>29</v>
      </c>
      <c r="CP7" s="277"/>
      <c r="CQ7" s="278"/>
      <c r="CR7" s="279"/>
      <c r="CS7" s="279"/>
      <c r="CT7" s="280"/>
      <c r="CU7" s="277"/>
      <c r="CV7" s="277"/>
      <c r="CW7" s="278"/>
      <c r="CX7" s="279"/>
      <c r="CY7" s="279"/>
      <c r="CZ7" s="280"/>
      <c r="DA7" s="277"/>
      <c r="DB7" s="277">
        <v>3</v>
      </c>
      <c r="DC7" s="278">
        <v>2.5694444444444447E-2</v>
      </c>
      <c r="DD7" s="279"/>
      <c r="DE7" s="279"/>
      <c r="DF7" s="280"/>
      <c r="DG7" s="277"/>
      <c r="DH7" s="277">
        <v>2</v>
      </c>
      <c r="DI7" s="278">
        <v>3.125E-2</v>
      </c>
      <c r="DJ7" s="279"/>
      <c r="DK7" s="279"/>
      <c r="DL7" s="280"/>
      <c r="DM7" s="277"/>
      <c r="DN7" s="277"/>
      <c r="DO7" s="278"/>
      <c r="DP7" s="279"/>
      <c r="DQ7" s="279"/>
      <c r="DR7" s="280"/>
      <c r="DS7" s="277"/>
      <c r="DT7" s="277">
        <v>1</v>
      </c>
      <c r="DU7" s="278"/>
      <c r="DV7" s="279"/>
      <c r="DW7" s="279"/>
      <c r="DX7" s="280"/>
      <c r="DY7" s="277">
        <v>8</v>
      </c>
      <c r="DZ7" s="277"/>
      <c r="EA7" s="278"/>
      <c r="EB7" s="279"/>
      <c r="EC7" s="279"/>
      <c r="ED7" s="280"/>
      <c r="EE7" s="277">
        <v>26</v>
      </c>
      <c r="EF7" s="277"/>
      <c r="EG7" s="278"/>
      <c r="EH7" s="279"/>
      <c r="EI7" s="279"/>
      <c r="EJ7" s="280"/>
      <c r="EK7" s="277">
        <v>5</v>
      </c>
      <c r="EL7" s="277">
        <v>5</v>
      </c>
      <c r="EM7" s="278">
        <v>9.9999999999999992E-2</v>
      </c>
      <c r="EN7" s="279"/>
      <c r="EO7" s="279"/>
      <c r="EP7" s="280"/>
      <c r="EQ7" s="277">
        <v>8</v>
      </c>
      <c r="ER7" s="277">
        <v>23</v>
      </c>
      <c r="ES7" s="278">
        <v>0.22847222222222222</v>
      </c>
      <c r="ET7" s="279"/>
      <c r="EU7" s="279"/>
      <c r="EV7" s="280"/>
      <c r="EW7" s="277"/>
      <c r="EX7" s="277">
        <v>2</v>
      </c>
      <c r="EY7" s="278">
        <v>9.7222222222222224E-3</v>
      </c>
      <c r="EZ7" s="273" cm="1">
        <f t="array" ref="EZ7">SUM(SUMIFS(CF7:EY7,CF$6:EY$6,{"EN(V)"}))</f>
        <v>0</v>
      </c>
      <c r="FA7" s="273" cm="1">
        <f t="array" ref="FA7">SUM(SUMIFS(CF7:EY7,CF$6:EY$6,{"INA(V)"}))</f>
        <v>36</v>
      </c>
      <c r="FB7" s="273" cm="1">
        <f t="array" ref="FB7">SUM(SUMIFS(CF7:EY7,CF$6:EY$6,{"EN(D)"}))</f>
        <v>0</v>
      </c>
      <c r="FC7" s="273" cm="1">
        <f t="array" ref="FC7">SUM(SUMIFS(CF7:EY7,CF$6:EY$6,{"INA(D)"}))</f>
        <v>77</v>
      </c>
      <c r="FD7" s="273" cm="1">
        <f t="array" ref="FD7">SUM(SUMIFS(CF7:EY7,CF$6:EY$6,{"EN(D)","EN(V)","INA(D)","INA(V)"}))</f>
        <v>113</v>
      </c>
      <c r="FE7" s="278" cm="1">
        <f t="array" ref="FE7">(SUM(SUMIFS(CF7:EY7,CF$6:EY$6,{"EN(TMS)"})))/12</f>
        <v>0</v>
      </c>
      <c r="FF7" s="278" cm="1">
        <f t="array" ref="FF7">(SUM(SUMIFS(CF7:EY7,CF$6:EY$6,{"INA(TMS)"})))/12</f>
        <v>3.2928240740740737E-2</v>
      </c>
      <c r="FG7" s="279"/>
      <c r="FH7" s="279"/>
      <c r="FI7" s="280"/>
      <c r="FJ7" s="277"/>
      <c r="FK7" s="277"/>
      <c r="FL7" s="278"/>
      <c r="FM7" s="279"/>
      <c r="FN7" s="279"/>
      <c r="FO7" s="280"/>
      <c r="FP7" s="277">
        <v>2</v>
      </c>
      <c r="FQ7" s="277"/>
      <c r="FR7" s="278"/>
      <c r="FS7" s="279"/>
      <c r="FT7" s="279"/>
      <c r="FU7" s="280"/>
      <c r="FV7" s="277">
        <v>1</v>
      </c>
      <c r="FW7" s="277"/>
      <c r="FX7" s="278"/>
      <c r="FY7" s="279"/>
      <c r="FZ7" s="279"/>
      <c r="GA7" s="280"/>
      <c r="GB7" s="277">
        <v>4</v>
      </c>
      <c r="GC7" s="277"/>
      <c r="GD7" s="278"/>
      <c r="GE7" s="279"/>
      <c r="GF7" s="279"/>
      <c r="GG7" s="280"/>
      <c r="GH7" s="277">
        <v>2</v>
      </c>
      <c r="GI7" s="277">
        <v>3</v>
      </c>
      <c r="GJ7" s="278" t="s">
        <v>186</v>
      </c>
      <c r="GK7" s="279"/>
      <c r="GL7" s="279"/>
      <c r="GM7" s="280"/>
      <c r="GN7" s="277">
        <v>3</v>
      </c>
      <c r="GO7" s="277"/>
      <c r="GP7" s="278"/>
      <c r="GQ7" s="279"/>
      <c r="GR7" s="279"/>
      <c r="GS7" s="280"/>
      <c r="GT7" s="277">
        <v>1</v>
      </c>
      <c r="GU7" s="277">
        <v>2</v>
      </c>
      <c r="GV7" s="278">
        <v>3.472222222222222E-3</v>
      </c>
      <c r="GW7" s="279"/>
      <c r="GX7" s="279"/>
      <c r="GY7" s="280"/>
      <c r="GZ7" s="277">
        <v>11</v>
      </c>
      <c r="HA7" s="277">
        <v>1</v>
      </c>
      <c r="HB7" s="278">
        <v>8.7500000000000008E-2</v>
      </c>
      <c r="HC7" s="279"/>
      <c r="HD7" s="279"/>
      <c r="HE7" s="280"/>
      <c r="HF7" s="277">
        <v>3</v>
      </c>
      <c r="HG7" s="277">
        <v>4</v>
      </c>
      <c r="HH7" s="278">
        <v>3.6805555555555557E-2</v>
      </c>
      <c r="HI7" s="279"/>
      <c r="HJ7" s="279"/>
      <c r="HK7" s="280"/>
      <c r="HL7" s="277">
        <v>7</v>
      </c>
      <c r="HM7" s="277">
        <v>5</v>
      </c>
      <c r="HN7" s="278">
        <v>6.7361111111111108E-2</v>
      </c>
      <c r="HO7" s="279"/>
      <c r="HP7" s="279"/>
      <c r="HQ7" s="280"/>
      <c r="HR7" s="277"/>
      <c r="HS7" s="277">
        <v>2</v>
      </c>
      <c r="HT7" s="278"/>
      <c r="HU7" s="279"/>
      <c r="HV7" s="279"/>
      <c r="HW7" s="280"/>
      <c r="HX7" s="277">
        <v>2</v>
      </c>
      <c r="HY7" s="277">
        <v>1</v>
      </c>
      <c r="HZ7" s="278">
        <v>1.1604166666666667</v>
      </c>
      <c r="IA7" s="273" cm="1">
        <f t="array" ref="IA7">SUM(SUMIFS(FG7:HZ7,FG$6:HZ$6,{"EN(V)"}))</f>
        <v>0</v>
      </c>
      <c r="IB7" s="273" cm="1">
        <f t="array" ref="IB7">SUM(SUMIFS(FG7:HZ7,FG$6:HZ$6,{"INA(V)"}))</f>
        <v>18</v>
      </c>
      <c r="IC7" s="273" cm="1">
        <f t="array" ref="IC7">SUM(SUMIFS(FG7:HZ7,FG$6:HZ$6,{"EN(D)"}))</f>
        <v>0</v>
      </c>
      <c r="ID7" s="273" cm="1">
        <f t="array" ref="ID7">SUM(SUMIFS(FG7:HZ7,FG$6:HZ$6,{"INA(D)"}))</f>
        <v>36</v>
      </c>
      <c r="IE7" s="273" cm="1">
        <f t="array" ref="IE7">SUM(SUMIFS(FG7:HZ7,FG$6:HZ$6,{"EN(D)","EN(V)","INA(D)","INA(V)"}))</f>
        <v>54</v>
      </c>
      <c r="IF7" s="278" cm="1">
        <f t="array" ref="IF7">(SUM(SUMIFS(FG7:HZ7,FG$6:HZ$6,{"EN(TMS)"})))/12</f>
        <v>0</v>
      </c>
      <c r="IG7" s="278" cm="1">
        <f t="array" ref="IG7">(SUM(SUMIFS(FG7:HZ7,FG$6:HZ$6,{"INA(TMS)"})))/12</f>
        <v>0.11296296296296297</v>
      </c>
      <c r="IH7" s="279"/>
      <c r="II7" s="279"/>
      <c r="IJ7" s="280"/>
      <c r="IK7" s="277">
        <v>4</v>
      </c>
      <c r="IL7" s="277">
        <v>4</v>
      </c>
      <c r="IM7" s="278">
        <v>8.3333333333333332E-3</v>
      </c>
      <c r="IN7" s="279"/>
      <c r="IO7" s="279"/>
      <c r="IP7" s="280"/>
      <c r="IQ7" s="277">
        <v>6</v>
      </c>
      <c r="IR7" s="277">
        <v>2</v>
      </c>
      <c r="IS7" s="278">
        <v>6.25E-2</v>
      </c>
      <c r="IT7" s="279"/>
      <c r="IU7" s="279"/>
      <c r="IV7" s="280"/>
      <c r="IW7" s="277">
        <v>3</v>
      </c>
      <c r="IX7" s="277"/>
      <c r="IY7" s="278"/>
      <c r="IZ7" s="279"/>
      <c r="JA7" s="279"/>
      <c r="JB7" s="280"/>
      <c r="JC7" s="277">
        <v>5</v>
      </c>
      <c r="JD7" s="277">
        <v>4</v>
      </c>
      <c r="JE7" s="278">
        <v>6.5277777777777782E-2</v>
      </c>
      <c r="JF7" s="279"/>
      <c r="JG7" s="279"/>
      <c r="JH7" s="280"/>
      <c r="JI7" s="277">
        <v>6</v>
      </c>
      <c r="JJ7" s="277"/>
      <c r="JK7" s="278"/>
      <c r="JL7" s="279"/>
      <c r="JM7" s="279"/>
      <c r="JN7" s="280"/>
      <c r="JO7" s="277">
        <v>6</v>
      </c>
      <c r="JP7" s="277"/>
      <c r="JQ7" s="278"/>
      <c r="JR7" s="279"/>
      <c r="JS7" s="279"/>
      <c r="JT7" s="280"/>
      <c r="JU7" s="277">
        <v>4</v>
      </c>
      <c r="JV7" s="277"/>
      <c r="JW7" s="278"/>
      <c r="JX7" s="279"/>
      <c r="JY7" s="279"/>
      <c r="JZ7" s="280"/>
      <c r="KA7" s="277">
        <v>2</v>
      </c>
      <c r="KB7" s="277"/>
      <c r="KC7" s="278"/>
      <c r="KD7" s="279"/>
      <c r="KE7" s="279"/>
      <c r="KF7" s="280"/>
      <c r="KG7" s="277">
        <v>12</v>
      </c>
      <c r="KH7" s="277"/>
      <c r="KI7" s="278"/>
      <c r="KJ7" s="279"/>
      <c r="KK7" s="279"/>
      <c r="KL7" s="280"/>
      <c r="KM7" s="277">
        <v>16</v>
      </c>
      <c r="KN7" s="277"/>
      <c r="KO7" s="278"/>
      <c r="KP7" s="279"/>
      <c r="KQ7" s="279"/>
      <c r="KR7" s="280"/>
      <c r="KS7" s="277">
        <v>13</v>
      </c>
      <c r="KT7" s="277"/>
      <c r="KU7" s="278"/>
      <c r="KV7" s="279"/>
      <c r="KW7" s="279"/>
      <c r="KX7" s="280"/>
      <c r="KY7" s="277">
        <v>12</v>
      </c>
      <c r="KZ7" s="277"/>
      <c r="LA7" s="278"/>
      <c r="LB7" s="273" cm="1">
        <f t="array" ref="LB7">SUM(SUMIFS(IH7:LA7,IH$6:LA$6,{"EN(V)"}))</f>
        <v>0</v>
      </c>
      <c r="LC7" s="273" cm="1">
        <f t="array" ref="LC7">SUM(SUMIFS(IH7:LA7,IH$6:LA$6,{"INA(V)"}))</f>
        <v>10</v>
      </c>
      <c r="LD7" s="273" cm="1">
        <f t="array" ref="LD7">SUM(SUMIFS(IH7:LA7,IH$6:LA$6,{"EN(D)"}))</f>
        <v>0</v>
      </c>
      <c r="LE7" s="273" cm="1">
        <f t="array" ref="LE7">SUM(SUMIFS(IH7:LA7,IH$6:LA$6,{"INA(D)"}))</f>
        <v>89</v>
      </c>
      <c r="LF7" s="273" cm="1">
        <f t="array" ref="LF7">SUM(SUMIFS(IH7:LA7,IH$6:LA$6,{"EN(D)","EN(V)","INA(D)","INA(V)"}))</f>
        <v>99</v>
      </c>
      <c r="LG7" s="278" cm="1">
        <f t="array" ref="LG7">(SUM(SUMIFS(IH7:LA7,IH$6:LA$6,{"EN(TMS)"})))/12</f>
        <v>0</v>
      </c>
      <c r="LH7" s="278" cm="1">
        <f t="array" ref="LH7">(SUM(SUMIFS(IH7:LA7,IH$6:LA$6,{"INA(TMS)"})))/12</f>
        <v>1.1342592592592593E-2</v>
      </c>
      <c r="LI7" s="279"/>
      <c r="LJ7" s="279"/>
      <c r="LK7" s="280"/>
      <c r="LL7" s="277">
        <v>6</v>
      </c>
      <c r="LM7" s="277"/>
      <c r="LN7" s="278"/>
      <c r="LO7" s="279"/>
      <c r="LP7" s="279"/>
      <c r="LQ7" s="280"/>
      <c r="LR7" s="277">
        <v>10</v>
      </c>
      <c r="LS7" s="277"/>
      <c r="LT7" s="278"/>
      <c r="LU7" s="279"/>
      <c r="LV7" s="279"/>
      <c r="LW7" s="280"/>
      <c r="LX7" s="277"/>
      <c r="LY7" s="277"/>
      <c r="LZ7" s="278"/>
      <c r="MA7" s="279"/>
      <c r="MB7" s="279"/>
      <c r="MC7" s="280"/>
      <c r="MD7" s="277">
        <v>7</v>
      </c>
      <c r="ME7" s="277"/>
      <c r="MF7" s="278"/>
      <c r="MG7" s="279"/>
      <c r="MH7" s="279"/>
      <c r="MI7" s="280"/>
      <c r="MJ7" s="277">
        <v>5</v>
      </c>
      <c r="MK7" s="277"/>
      <c r="ML7" s="278"/>
      <c r="MM7" s="279"/>
      <c r="MN7" s="279"/>
      <c r="MO7" s="280"/>
      <c r="MP7" s="277">
        <v>2</v>
      </c>
      <c r="MQ7" s="277"/>
      <c r="MR7" s="278"/>
      <c r="MS7" s="279"/>
      <c r="MT7" s="279"/>
      <c r="MU7" s="280"/>
      <c r="MV7" s="277">
        <v>2</v>
      </c>
      <c r="MW7" s="277"/>
      <c r="MX7" s="278"/>
      <c r="MY7" s="279"/>
      <c r="MZ7" s="279"/>
      <c r="NA7" s="280"/>
      <c r="NB7" s="277">
        <v>4</v>
      </c>
      <c r="NC7" s="277"/>
      <c r="ND7" s="278"/>
      <c r="NE7" s="279"/>
      <c r="NF7" s="279"/>
      <c r="NG7" s="280"/>
      <c r="NH7" s="277"/>
      <c r="NI7" s="277"/>
      <c r="NJ7" s="278"/>
      <c r="NK7" s="279"/>
      <c r="NL7" s="279"/>
      <c r="NM7" s="280"/>
      <c r="NN7" s="277"/>
      <c r="NO7" s="277"/>
      <c r="NP7" s="278"/>
      <c r="NQ7" s="279"/>
      <c r="NR7" s="279"/>
      <c r="NS7" s="280"/>
      <c r="NT7" s="277"/>
      <c r="NU7" s="277"/>
      <c r="NV7" s="278"/>
      <c r="NW7" s="279"/>
      <c r="NX7" s="279"/>
      <c r="NY7" s="280"/>
      <c r="NZ7" s="277"/>
      <c r="OA7" s="277"/>
      <c r="OB7" s="278"/>
      <c r="OC7" s="273" cm="1">
        <f t="array" ref="OC7">SUM(SUMIFS(LI7:OB7,LI$6:OB$6,{"EN(V)"}))</f>
        <v>0</v>
      </c>
      <c r="OD7" s="273" cm="1">
        <f t="array" ref="OD7">SUM(SUMIFS(LI7:OB7,LI$6:OB$6,{"INA(V)"}))</f>
        <v>0</v>
      </c>
      <c r="OE7" s="273" cm="1">
        <f t="array" ref="OE7">SUM(SUMIFS(LI7:OB7,LI$6:OB$6,{"EN(D)"}))</f>
        <v>0</v>
      </c>
      <c r="OF7" s="273" cm="1">
        <f t="array" ref="OF7">SUM(SUMIFS(LI7:OB7,LI$6:OB$6,{"INA(D)"}))</f>
        <v>36</v>
      </c>
      <c r="OG7" s="273" cm="1">
        <f t="array" ref="OG7">SUM(SUMIFS(LI7:OB7,LI$6:OB$6,{"EN(D)","EN(V)","INA(D)","INA(V)"}))</f>
        <v>36</v>
      </c>
      <c r="OH7" s="278" cm="1">
        <f t="array" ref="OH7">(SUM(SUMIFS(LI7:OB7,LI$6:OB$6,{"EN(TMS)"})))/12</f>
        <v>0</v>
      </c>
      <c r="OI7" s="278" cm="1">
        <f t="array" ref="OI7">(SUM(SUMIFS(LI7:OB7,LI$6:OB$6,{"INA(TMS)"})))/12</f>
        <v>0</v>
      </c>
    </row>
    <row r="8" spans="1:399" s="23" customFormat="1">
      <c r="A8" s="273">
        <v>2</v>
      </c>
      <c r="B8" s="274" t="s">
        <v>16</v>
      </c>
      <c r="C8" s="273" t="s">
        <v>106</v>
      </c>
      <c r="D8" s="285"/>
      <c r="E8" s="279">
        <v>2</v>
      </c>
      <c r="F8" s="279"/>
      <c r="G8" s="280"/>
      <c r="H8" s="277"/>
      <c r="I8" s="277"/>
      <c r="J8" s="278"/>
      <c r="K8" s="279"/>
      <c r="L8" s="279"/>
      <c r="M8" s="280"/>
      <c r="N8" s="277"/>
      <c r="O8" s="277"/>
      <c r="P8" s="278"/>
      <c r="Q8" s="279">
        <v>7</v>
      </c>
      <c r="R8" s="279"/>
      <c r="S8" s="280"/>
      <c r="T8" s="277"/>
      <c r="U8" s="277"/>
      <c r="V8" s="278"/>
      <c r="W8" s="279">
        <v>2</v>
      </c>
      <c r="X8" s="279"/>
      <c r="Y8" s="280"/>
      <c r="Z8" s="277"/>
      <c r="AA8" s="277"/>
      <c r="AB8" s="278"/>
      <c r="AC8" s="279">
        <v>7</v>
      </c>
      <c r="AD8" s="279"/>
      <c r="AE8" s="280"/>
      <c r="AF8" s="277"/>
      <c r="AG8" s="277"/>
      <c r="AH8" s="278"/>
      <c r="AI8" s="279">
        <v>11</v>
      </c>
      <c r="AJ8" s="279"/>
      <c r="AK8" s="280"/>
      <c r="AL8" s="277"/>
      <c r="AM8" s="277"/>
      <c r="AN8" s="278"/>
      <c r="AO8" s="279">
        <v>5</v>
      </c>
      <c r="AP8" s="279"/>
      <c r="AQ8" s="280"/>
      <c r="AR8" s="277"/>
      <c r="AS8" s="277"/>
      <c r="AT8" s="278"/>
      <c r="AU8" s="279">
        <v>7</v>
      </c>
      <c r="AV8" s="279"/>
      <c r="AW8" s="280"/>
      <c r="AX8" s="277"/>
      <c r="AY8" s="277"/>
      <c r="AZ8" s="278"/>
      <c r="BA8" s="279"/>
      <c r="BB8" s="279"/>
      <c r="BC8" s="280"/>
      <c r="BD8" s="277"/>
      <c r="BE8" s="277"/>
      <c r="BF8" s="278"/>
      <c r="BG8" s="279">
        <v>5</v>
      </c>
      <c r="BH8" s="279"/>
      <c r="BI8" s="280"/>
      <c r="BJ8" s="277"/>
      <c r="BK8" s="277"/>
      <c r="BL8" s="278"/>
      <c r="BM8" s="279">
        <v>4</v>
      </c>
      <c r="BN8" s="279"/>
      <c r="BO8" s="280"/>
      <c r="BP8" s="277"/>
      <c r="BQ8" s="277"/>
      <c r="BR8" s="278"/>
      <c r="BS8" s="279"/>
      <c r="BT8" s="279"/>
      <c r="BU8" s="280"/>
      <c r="BV8" s="277"/>
      <c r="BW8" s="277"/>
      <c r="BX8" s="278"/>
      <c r="BY8" s="273" cm="1">
        <f t="array" ref="BY8">SUM(SUMIFS(E8:BX8,E$6:BX$6,{"EN(V)"}))</f>
        <v>0</v>
      </c>
      <c r="BZ8" s="273" cm="1">
        <f t="array" ref="BZ8">SUM(SUMIFS(E8:BX8,E$6:BX$6,{"INA(V)"}))</f>
        <v>0</v>
      </c>
      <c r="CA8" s="273" cm="1">
        <f t="array" ref="CA8">SUM(SUMIFS(E8:BX8,E$6:BX$6,{"EN(D)"}))</f>
        <v>50</v>
      </c>
      <c r="CB8" s="273" cm="1">
        <f t="array" ref="CB8">SUM(SUMIFS(E8:BX8,E$6:BX$6,{"INA(D)"}))</f>
        <v>0</v>
      </c>
      <c r="CC8" s="273" cm="1">
        <f t="array" ref="CC8">SUM(SUMIFS(E8:BX8,E$6:BX$6,{"EN(D)","EN(V)","INA(D)","INA(V)"}))</f>
        <v>50</v>
      </c>
      <c r="CD8" s="278" cm="1">
        <f t="array" ref="CD8">(SUM(SUMIFS(E8:BX8,E$6:BX$6,{"EN(TMS)"})))/12</f>
        <v>0</v>
      </c>
      <c r="CE8" s="278" cm="1">
        <f t="array" ref="CE8">(SUM(SUMIFS(E8:BX8,E$6:BX$6,{"INA(TMS)"})))/12</f>
        <v>0</v>
      </c>
      <c r="CF8" s="279">
        <v>5</v>
      </c>
      <c r="CG8" s="279"/>
      <c r="CH8" s="280"/>
      <c r="CI8" s="277"/>
      <c r="CJ8" s="277"/>
      <c r="CK8" s="278"/>
      <c r="CL8" s="279">
        <v>1</v>
      </c>
      <c r="CM8" s="279"/>
      <c r="CN8" s="280"/>
      <c r="CO8" s="277"/>
      <c r="CP8" s="277"/>
      <c r="CQ8" s="278"/>
      <c r="CR8" s="279">
        <v>3</v>
      </c>
      <c r="CS8" s="279">
        <v>6</v>
      </c>
      <c r="CT8" s="280">
        <v>4.2361111111111106E-2</v>
      </c>
      <c r="CU8" s="277"/>
      <c r="CV8" s="277"/>
      <c r="CW8" s="278"/>
      <c r="CX8" s="279">
        <v>4</v>
      </c>
      <c r="CY8" s="279">
        <v>7</v>
      </c>
      <c r="CZ8" s="280">
        <v>9.4444444444444442E-2</v>
      </c>
      <c r="DA8" s="277"/>
      <c r="DB8" s="277"/>
      <c r="DC8" s="278"/>
      <c r="DD8" s="279"/>
      <c r="DE8" s="279"/>
      <c r="DF8" s="280"/>
      <c r="DG8" s="277"/>
      <c r="DH8" s="277"/>
      <c r="DI8" s="278"/>
      <c r="DJ8" s="279">
        <v>3</v>
      </c>
      <c r="DK8" s="279">
        <v>6</v>
      </c>
      <c r="DL8" s="280">
        <v>4.3055555555555562E-2</v>
      </c>
      <c r="DM8" s="277"/>
      <c r="DN8" s="277"/>
      <c r="DO8" s="278"/>
      <c r="DP8" s="279">
        <v>23</v>
      </c>
      <c r="DQ8" s="279">
        <v>42</v>
      </c>
      <c r="DR8" s="280">
        <v>0.12638888888888888</v>
      </c>
      <c r="DS8" s="277"/>
      <c r="DT8" s="277"/>
      <c r="DU8" s="278"/>
      <c r="DV8" s="279">
        <v>2</v>
      </c>
      <c r="DW8" s="279">
        <v>4</v>
      </c>
      <c r="DX8" s="280">
        <v>3.888888888888889E-2</v>
      </c>
      <c r="DY8" s="277"/>
      <c r="DZ8" s="277"/>
      <c r="EA8" s="278"/>
      <c r="EB8" s="279">
        <v>6</v>
      </c>
      <c r="EC8" s="279">
        <v>7</v>
      </c>
      <c r="ED8" s="280">
        <v>0.28263888888888888</v>
      </c>
      <c r="EE8" s="277"/>
      <c r="EF8" s="277"/>
      <c r="EG8" s="278"/>
      <c r="EH8" s="279">
        <v>2</v>
      </c>
      <c r="EI8" s="279"/>
      <c r="EJ8" s="280"/>
      <c r="EK8" s="277"/>
      <c r="EL8" s="277"/>
      <c r="EM8" s="278"/>
      <c r="EN8" s="279">
        <v>2</v>
      </c>
      <c r="EO8" s="279"/>
      <c r="EP8" s="280"/>
      <c r="EQ8" s="277"/>
      <c r="ER8" s="277"/>
      <c r="ES8" s="278"/>
      <c r="ET8" s="279">
        <v>3</v>
      </c>
      <c r="EU8" s="279"/>
      <c r="EV8" s="280"/>
      <c r="EW8" s="277"/>
      <c r="EX8" s="277"/>
      <c r="EY8" s="278"/>
      <c r="EZ8" s="273" cm="1">
        <f t="array" ref="EZ8">SUM(SUMIFS(CF8:EY8,CF$6:EY$6,{"EN(V)"}))</f>
        <v>72</v>
      </c>
      <c r="FA8" s="273" cm="1">
        <f t="array" ref="FA8">SUM(SUMIFS(CF8:EY8,CF$6:EY$6,{"INA(V)"}))</f>
        <v>0</v>
      </c>
      <c r="FB8" s="273" cm="1">
        <f t="array" ref="FB8">SUM(SUMIFS(CF8:EY8,CF$6:EY$6,{"EN(D)"}))</f>
        <v>54</v>
      </c>
      <c r="FC8" s="273" cm="1">
        <f t="array" ref="FC8">SUM(SUMIFS(CF8:EY8,CF$6:EY$6,{"INA(D)"}))</f>
        <v>0</v>
      </c>
      <c r="FD8" s="273" cm="1">
        <f t="array" ref="FD8">SUM(SUMIFS(CF8:EY8,CF$6:EY$6,{"EN(D)","EN(V)","INA(D)","INA(V)"}))</f>
        <v>126</v>
      </c>
      <c r="FE8" s="278" cm="1">
        <f t="array" ref="FE8">(SUM(SUMIFS(CF8:EY8,CF$6:EY$6,{"EN(TMS)"})))/12</f>
        <v>5.2314814814814814E-2</v>
      </c>
      <c r="FF8" s="278" cm="1">
        <f t="array" ref="FF8">(SUM(SUMIFS(CF8:EY8,CF$6:EY$6,{"INA(TMS)"})))/12</f>
        <v>0</v>
      </c>
      <c r="FG8" s="279">
        <v>4</v>
      </c>
      <c r="FH8" s="279">
        <v>11</v>
      </c>
      <c r="FI8" s="280">
        <v>8.3333333333333332E-3</v>
      </c>
      <c r="FJ8" s="277"/>
      <c r="FK8" s="277"/>
      <c r="FL8" s="278"/>
      <c r="FM8" s="279">
        <v>5</v>
      </c>
      <c r="FN8" s="279">
        <v>8</v>
      </c>
      <c r="FO8" s="280">
        <v>0.19652777777777777</v>
      </c>
      <c r="FP8" s="277"/>
      <c r="FQ8" s="277"/>
      <c r="FR8" s="278"/>
      <c r="FS8" s="279">
        <v>4</v>
      </c>
      <c r="FT8" s="279">
        <v>21</v>
      </c>
      <c r="FU8" s="280" t="s">
        <v>187</v>
      </c>
      <c r="FV8" s="277"/>
      <c r="FW8" s="277"/>
      <c r="FX8" s="278"/>
      <c r="FY8" s="279">
        <v>6</v>
      </c>
      <c r="FZ8" s="279">
        <v>1</v>
      </c>
      <c r="GA8" s="280" t="s">
        <v>188</v>
      </c>
      <c r="GB8" s="277"/>
      <c r="GC8" s="277"/>
      <c r="GD8" s="278"/>
      <c r="GE8" s="279">
        <v>1</v>
      </c>
      <c r="GF8" s="279"/>
      <c r="GG8" s="280"/>
      <c r="GH8" s="277"/>
      <c r="GI8" s="277"/>
      <c r="GJ8" s="278"/>
      <c r="GK8" s="279">
        <v>3</v>
      </c>
      <c r="GL8" s="279">
        <v>4</v>
      </c>
      <c r="GM8" s="280" t="s">
        <v>189</v>
      </c>
      <c r="GN8" s="277"/>
      <c r="GO8" s="277"/>
      <c r="GP8" s="278"/>
      <c r="GQ8" s="279">
        <v>3</v>
      </c>
      <c r="GR8" s="279">
        <v>5</v>
      </c>
      <c r="GS8" s="280">
        <v>9.5833333333333326E-2</v>
      </c>
      <c r="GT8" s="277"/>
      <c r="GU8" s="277"/>
      <c r="GV8" s="278"/>
      <c r="GW8" s="279">
        <v>1</v>
      </c>
      <c r="GX8" s="279">
        <v>3</v>
      </c>
      <c r="GY8" s="280">
        <v>0.10694444444444444</v>
      </c>
      <c r="GZ8" s="277"/>
      <c r="HA8" s="277"/>
      <c r="HB8" s="278"/>
      <c r="HC8" s="279">
        <v>1</v>
      </c>
      <c r="HD8" s="279">
        <v>2</v>
      </c>
      <c r="HE8" s="280">
        <v>1.5972222222222224E-2</v>
      </c>
      <c r="HF8" s="277"/>
      <c r="HG8" s="277"/>
      <c r="HH8" s="278"/>
      <c r="HI8" s="279">
        <v>4</v>
      </c>
      <c r="HJ8" s="279">
        <v>7</v>
      </c>
      <c r="HK8" s="280">
        <v>6.7361111111111108E-2</v>
      </c>
      <c r="HL8" s="277"/>
      <c r="HM8" s="277"/>
      <c r="HN8" s="278"/>
      <c r="HO8" s="279">
        <v>4</v>
      </c>
      <c r="HP8" s="279">
        <v>4</v>
      </c>
      <c r="HQ8" s="280"/>
      <c r="HR8" s="277"/>
      <c r="HS8" s="277"/>
      <c r="HT8" s="278"/>
      <c r="HU8" s="279">
        <v>1</v>
      </c>
      <c r="HV8" s="279">
        <v>5</v>
      </c>
      <c r="HW8" s="280">
        <v>1.7361111111111112E-2</v>
      </c>
      <c r="HX8" s="277"/>
      <c r="HY8" s="277"/>
      <c r="HZ8" s="278"/>
      <c r="IA8" s="273" cm="1">
        <f t="array" ref="IA8">SUM(SUMIFS(FG8:HZ8,FG$6:HZ$6,{"EN(V)"}))</f>
        <v>71</v>
      </c>
      <c r="IB8" s="273" cm="1">
        <f t="array" ref="IB8">SUM(SUMIFS(FG8:HZ8,FG$6:HZ$6,{"INA(V)"}))</f>
        <v>0</v>
      </c>
      <c r="IC8" s="273" cm="1">
        <f t="array" ref="IC8">SUM(SUMIFS(FG8:HZ8,FG$6:HZ$6,{"EN(D)"}))</f>
        <v>37</v>
      </c>
      <c r="ID8" s="273" cm="1">
        <f t="array" ref="ID8">SUM(SUMIFS(FG8:HZ8,FG$6:HZ$6,{"INA(D)"}))</f>
        <v>0</v>
      </c>
      <c r="IE8" s="273" cm="1">
        <f t="array" ref="IE8">SUM(SUMIFS(FG8:HZ8,FG$6:HZ$6,{"EN(D)","EN(V)","INA(D)","INA(V)"}))</f>
        <v>108</v>
      </c>
      <c r="IF8" s="278" cm="1">
        <f t="array" ref="IF8">(SUM(SUMIFS(FG8:HZ8,FG$6:HZ$6,{"EN(TMS)"})))/12</f>
        <v>4.2361111111111106E-2</v>
      </c>
      <c r="IG8" s="278" cm="1">
        <f t="array" ref="IG8">(SUM(SUMIFS(FG8:HZ8,FG$6:HZ$6,{"INA(TMS)"})))/12</f>
        <v>0</v>
      </c>
      <c r="IH8" s="279">
        <v>9</v>
      </c>
      <c r="II8" s="279">
        <v>9</v>
      </c>
      <c r="IJ8" s="280">
        <v>8.3333333333333329E-2</v>
      </c>
      <c r="IK8" s="277"/>
      <c r="IL8" s="277"/>
      <c r="IM8" s="278"/>
      <c r="IN8" s="279">
        <v>3</v>
      </c>
      <c r="IO8" s="279">
        <v>2</v>
      </c>
      <c r="IP8" s="280">
        <v>0</v>
      </c>
      <c r="IQ8" s="277"/>
      <c r="IR8" s="277"/>
      <c r="IS8" s="278"/>
      <c r="IT8" s="279">
        <v>1</v>
      </c>
      <c r="IU8" s="279">
        <v>6</v>
      </c>
      <c r="IV8" s="280">
        <v>0.2722222222222222</v>
      </c>
      <c r="IW8" s="277"/>
      <c r="IX8" s="277"/>
      <c r="IY8" s="278"/>
      <c r="IZ8" s="279">
        <v>1</v>
      </c>
      <c r="JA8" s="279">
        <v>2</v>
      </c>
      <c r="JB8" s="280">
        <v>1.5972222222222224E-2</v>
      </c>
      <c r="JC8" s="277"/>
      <c r="JD8" s="277"/>
      <c r="JE8" s="278"/>
      <c r="JF8" s="279">
        <v>10</v>
      </c>
      <c r="JG8" s="279"/>
      <c r="JH8" s="280"/>
      <c r="JI8" s="277"/>
      <c r="JJ8" s="277"/>
      <c r="JK8" s="278"/>
      <c r="JL8" s="279">
        <v>4</v>
      </c>
      <c r="JM8" s="279"/>
      <c r="JN8" s="280"/>
      <c r="JO8" s="277"/>
      <c r="JP8" s="277"/>
      <c r="JQ8" s="278"/>
      <c r="JR8" s="279">
        <v>4</v>
      </c>
      <c r="JS8" s="279"/>
      <c r="JT8" s="280"/>
      <c r="JU8" s="277"/>
      <c r="JV8" s="277"/>
      <c r="JW8" s="278"/>
      <c r="JX8" s="279">
        <v>6</v>
      </c>
      <c r="JY8" s="279"/>
      <c r="JZ8" s="280"/>
      <c r="KA8" s="277"/>
      <c r="KB8" s="277"/>
      <c r="KC8" s="278"/>
      <c r="KD8" s="279">
        <v>10</v>
      </c>
      <c r="KE8" s="279"/>
      <c r="KF8" s="280"/>
      <c r="KG8" s="277"/>
      <c r="KH8" s="277"/>
      <c r="KI8" s="278"/>
      <c r="KJ8" s="279">
        <v>2</v>
      </c>
      <c r="KK8" s="279"/>
      <c r="KL8" s="280"/>
      <c r="KM8" s="277"/>
      <c r="KN8" s="277"/>
      <c r="KO8" s="278"/>
      <c r="KP8" s="279"/>
      <c r="KQ8" s="279"/>
      <c r="KR8" s="280"/>
      <c r="KS8" s="277"/>
      <c r="KT8" s="277"/>
      <c r="KU8" s="278"/>
      <c r="KV8" s="279">
        <v>4</v>
      </c>
      <c r="KW8" s="279"/>
      <c r="KX8" s="280"/>
      <c r="KY8" s="277"/>
      <c r="KZ8" s="277"/>
      <c r="LA8" s="278"/>
      <c r="LB8" s="273" cm="1">
        <f t="array" ref="LB8">SUM(SUMIFS(IH8:LA8,IH$6:LA$6,{"EN(V)"}))</f>
        <v>19</v>
      </c>
      <c r="LC8" s="273" cm="1">
        <f t="array" ref="LC8">SUM(SUMIFS(IH8:LA8,IH$6:LA$6,{"INA(V)"}))</f>
        <v>0</v>
      </c>
      <c r="LD8" s="273" cm="1">
        <f t="array" ref="LD8">SUM(SUMIFS(IH8:LA8,IH$6:LA$6,{"EN(D)"}))</f>
        <v>54</v>
      </c>
      <c r="LE8" s="273" cm="1">
        <f t="array" ref="LE8">SUM(SUMIFS(IH8:LA8,IH$6:LA$6,{"INA(D)"}))</f>
        <v>0</v>
      </c>
      <c r="LF8" s="273" cm="1">
        <f t="array" ref="LF8">SUM(SUMIFS(IH8:LA8,IH$6:LA$6,{"EN(D)","EN(V)","INA(D)","INA(V)"}))</f>
        <v>73</v>
      </c>
      <c r="LG8" s="278" cm="1">
        <f t="array" ref="LG8">(SUM(SUMIFS(IH8:LA8,IH$6:LA$6,{"EN(TMS)"})))/12</f>
        <v>3.0960648148148143E-2</v>
      </c>
      <c r="LH8" s="278" cm="1">
        <f t="array" ref="LH8">(SUM(SUMIFS(IH8:LA8,IH$6:LA$6,{"INA(TMS)"})))/12</f>
        <v>0</v>
      </c>
      <c r="LI8" s="279">
        <v>8</v>
      </c>
      <c r="LJ8" s="279"/>
      <c r="LK8" s="280"/>
      <c r="LL8" s="277"/>
      <c r="LM8" s="277"/>
      <c r="LN8" s="278"/>
      <c r="LO8" s="279">
        <v>2</v>
      </c>
      <c r="LP8" s="279"/>
      <c r="LQ8" s="280"/>
      <c r="LR8" s="277"/>
      <c r="LS8" s="277"/>
      <c r="LT8" s="278"/>
      <c r="LU8" s="279">
        <v>6</v>
      </c>
      <c r="LV8" s="279"/>
      <c r="LW8" s="280"/>
      <c r="LX8" s="277"/>
      <c r="LY8" s="277"/>
      <c r="LZ8" s="278"/>
      <c r="MA8" s="279">
        <v>2</v>
      </c>
      <c r="MB8" s="279"/>
      <c r="MC8" s="280"/>
      <c r="MD8" s="277"/>
      <c r="ME8" s="277"/>
      <c r="MF8" s="278"/>
      <c r="MG8" s="279">
        <v>12</v>
      </c>
      <c r="MH8" s="279"/>
      <c r="MI8" s="280"/>
      <c r="MJ8" s="277"/>
      <c r="MK8" s="277"/>
      <c r="ML8" s="278"/>
      <c r="MM8" s="279">
        <v>1</v>
      </c>
      <c r="MN8" s="279"/>
      <c r="MO8" s="280"/>
      <c r="MP8" s="277"/>
      <c r="MQ8" s="277"/>
      <c r="MR8" s="278"/>
      <c r="MS8" s="279">
        <v>1</v>
      </c>
      <c r="MT8" s="279"/>
      <c r="MU8" s="280"/>
      <c r="MV8" s="277"/>
      <c r="MW8" s="277"/>
      <c r="MX8" s="278"/>
      <c r="MY8" s="279">
        <v>5</v>
      </c>
      <c r="MZ8" s="279"/>
      <c r="NA8" s="280"/>
      <c r="NB8" s="277"/>
      <c r="NC8" s="277"/>
      <c r="ND8" s="278"/>
      <c r="NE8" s="279"/>
      <c r="NF8" s="279"/>
      <c r="NG8" s="280"/>
      <c r="NH8" s="277"/>
      <c r="NI8" s="277"/>
      <c r="NJ8" s="278"/>
      <c r="NK8" s="279"/>
      <c r="NL8" s="279"/>
      <c r="NM8" s="280"/>
      <c r="NN8" s="277"/>
      <c r="NO8" s="277"/>
      <c r="NP8" s="278"/>
      <c r="NQ8" s="279"/>
      <c r="NR8" s="279"/>
      <c r="NS8" s="280"/>
      <c r="NT8" s="277"/>
      <c r="NU8" s="277"/>
      <c r="NV8" s="278"/>
      <c r="NW8" s="279"/>
      <c r="NX8" s="279"/>
      <c r="NY8" s="280"/>
      <c r="NZ8" s="277"/>
      <c r="OA8" s="277"/>
      <c r="OB8" s="278"/>
      <c r="OC8" s="273" cm="1">
        <f t="array" ref="OC8">SUM(SUMIFS(LI8:OB8,LI$6:OB$6,{"EN(V)"}))</f>
        <v>0</v>
      </c>
      <c r="OD8" s="273" cm="1">
        <f t="array" ref="OD8">SUM(SUMIFS(LI8:OB8,LI$6:OB$6,{"INA(V)"}))</f>
        <v>0</v>
      </c>
      <c r="OE8" s="273" cm="1">
        <f t="array" ref="OE8">SUM(SUMIFS(LI8:OB8,LI$6:OB$6,{"EN(D)"}))</f>
        <v>37</v>
      </c>
      <c r="OF8" s="273" cm="1">
        <f t="array" ref="OF8">SUM(SUMIFS(LI8:OB8,LI$6:OB$6,{"INA(D)"}))</f>
        <v>0</v>
      </c>
      <c r="OG8" s="273" cm="1">
        <f t="array" ref="OG8">SUM(SUMIFS(LI8:OB8,LI$6:OB$6,{"EN(D)","EN(V)","INA(D)","INA(V)"}))</f>
        <v>37</v>
      </c>
      <c r="OH8" s="278" cm="1">
        <f t="array" ref="OH8">(SUM(SUMIFS(LI8:OB8,LI$6:OB$6,{"EN(TMS)"})))/12</f>
        <v>0</v>
      </c>
      <c r="OI8" s="278" cm="1">
        <f t="array" ref="OI8">(SUM(SUMIFS(LI8:OB8,LI$6:OB$6,{"INA(TMS)"})))/12</f>
        <v>0</v>
      </c>
    </row>
    <row r="9" spans="1:399" s="23" customFormat="1">
      <c r="A9" s="273">
        <v>3</v>
      </c>
      <c r="B9" s="274" t="s">
        <v>17</v>
      </c>
      <c r="C9" s="273" t="s">
        <v>107</v>
      </c>
      <c r="D9" s="285"/>
      <c r="E9" s="279"/>
      <c r="F9" s="279"/>
      <c r="G9" s="280"/>
      <c r="H9" s="277">
        <v>1</v>
      </c>
      <c r="I9" s="277"/>
      <c r="J9" s="278"/>
      <c r="K9" s="279"/>
      <c r="L9" s="279"/>
      <c r="M9" s="280"/>
      <c r="N9" s="277">
        <v>3</v>
      </c>
      <c r="O9" s="277"/>
      <c r="P9" s="278"/>
      <c r="Q9" s="279"/>
      <c r="R9" s="279"/>
      <c r="S9" s="280"/>
      <c r="T9" s="277">
        <v>2</v>
      </c>
      <c r="U9" s="277"/>
      <c r="V9" s="278"/>
      <c r="W9" s="279"/>
      <c r="X9" s="279"/>
      <c r="Y9" s="280"/>
      <c r="Z9" s="277">
        <v>6</v>
      </c>
      <c r="AA9" s="277"/>
      <c r="AB9" s="278"/>
      <c r="AC9" s="279"/>
      <c r="AD9" s="279"/>
      <c r="AE9" s="280"/>
      <c r="AF9" s="277">
        <v>1</v>
      </c>
      <c r="AG9" s="277"/>
      <c r="AH9" s="278"/>
      <c r="AI9" s="279"/>
      <c r="AJ9" s="279"/>
      <c r="AK9" s="280"/>
      <c r="AL9" s="277"/>
      <c r="AM9" s="277"/>
      <c r="AN9" s="278"/>
      <c r="AO9" s="279"/>
      <c r="AP9" s="279"/>
      <c r="AQ9" s="280"/>
      <c r="AR9" s="277">
        <v>2</v>
      </c>
      <c r="AS9" s="277"/>
      <c r="AT9" s="278"/>
      <c r="AU9" s="279"/>
      <c r="AV9" s="279"/>
      <c r="AW9" s="280"/>
      <c r="AX9" s="277">
        <v>0</v>
      </c>
      <c r="AY9" s="277"/>
      <c r="AZ9" s="278"/>
      <c r="BA9" s="279"/>
      <c r="BB9" s="279"/>
      <c r="BC9" s="280"/>
      <c r="BD9" s="277"/>
      <c r="BE9" s="277"/>
      <c r="BF9" s="278"/>
      <c r="BG9" s="279"/>
      <c r="BH9" s="279"/>
      <c r="BI9" s="280"/>
      <c r="BJ9" s="277">
        <v>1</v>
      </c>
      <c r="BK9" s="277"/>
      <c r="BL9" s="278"/>
      <c r="BM9" s="279"/>
      <c r="BN9" s="279"/>
      <c r="BO9" s="280"/>
      <c r="BP9" s="277"/>
      <c r="BQ9" s="277"/>
      <c r="BR9" s="278"/>
      <c r="BS9" s="279"/>
      <c r="BT9" s="279"/>
      <c r="BU9" s="280"/>
      <c r="BV9" s="277">
        <v>8</v>
      </c>
      <c r="BW9" s="277"/>
      <c r="BX9" s="278"/>
      <c r="BY9" s="273" cm="1">
        <f t="array" ref="BY9">SUM(SUMIFS(E9:BX9,E$6:BX$6,{"EN(V)"}))</f>
        <v>0</v>
      </c>
      <c r="BZ9" s="273" cm="1">
        <f t="array" ref="BZ9">SUM(SUMIFS(E9:BX9,E$6:BX$6,{"INA(V)"}))</f>
        <v>0</v>
      </c>
      <c r="CA9" s="273" cm="1">
        <f t="array" ref="CA9">SUM(SUMIFS(E9:BX9,E$6:BX$6,{"EN(D)"}))</f>
        <v>0</v>
      </c>
      <c r="CB9" s="273" cm="1">
        <f t="array" ref="CB9">SUM(SUMIFS(E9:BX9,E$6:BX$6,{"INA(D)"}))</f>
        <v>24</v>
      </c>
      <c r="CC9" s="273" cm="1">
        <f t="array" ref="CC9">SUM(SUMIFS(E9:BX9,E$6:BX$6,{"EN(D)","EN(V)","INA(D)","INA(V)"}))</f>
        <v>24</v>
      </c>
      <c r="CD9" s="278" cm="1">
        <f t="array" ref="CD9">(SUM(SUMIFS(E9:BX9,E$6:BX$6,{"EN(TMS)"})))/12</f>
        <v>0</v>
      </c>
      <c r="CE9" s="278" cm="1">
        <f t="array" ref="CE9">(SUM(SUMIFS(E9:BX9,E$6:BX$6,{"INA(TMS)"})))/12</f>
        <v>0</v>
      </c>
      <c r="CF9" s="279"/>
      <c r="CG9" s="279"/>
      <c r="CH9" s="280"/>
      <c r="CI9" s="277">
        <v>16</v>
      </c>
      <c r="CJ9" s="277"/>
      <c r="CK9" s="278"/>
      <c r="CL9" s="279"/>
      <c r="CM9" s="279"/>
      <c r="CN9" s="280"/>
      <c r="CO9" s="277">
        <v>0</v>
      </c>
      <c r="CP9" s="277"/>
      <c r="CQ9" s="278"/>
      <c r="CR9" s="279"/>
      <c r="CS9" s="279"/>
      <c r="CT9" s="280"/>
      <c r="CU9" s="277">
        <v>2</v>
      </c>
      <c r="CV9" s="277"/>
      <c r="CW9" s="278"/>
      <c r="CX9" s="279"/>
      <c r="CY9" s="279"/>
      <c r="CZ9" s="280"/>
      <c r="DA9" s="277"/>
      <c r="DB9" s="277">
        <v>1</v>
      </c>
      <c r="DC9" s="278"/>
      <c r="DD9" s="279"/>
      <c r="DE9" s="279"/>
      <c r="DF9" s="280"/>
      <c r="DG9" s="277"/>
      <c r="DH9" s="277">
        <v>4</v>
      </c>
      <c r="DI9" s="278"/>
      <c r="DJ9" s="279"/>
      <c r="DK9" s="279"/>
      <c r="DL9" s="280"/>
      <c r="DM9" s="277"/>
      <c r="DN9" s="277"/>
      <c r="DO9" s="278"/>
      <c r="DP9" s="279"/>
      <c r="DQ9" s="279"/>
      <c r="DR9" s="280"/>
      <c r="DS9" s="277"/>
      <c r="DT9" s="277">
        <v>1</v>
      </c>
      <c r="DU9" s="278"/>
      <c r="DV9" s="279">
        <v>1</v>
      </c>
      <c r="DW9" s="279">
        <v>3</v>
      </c>
      <c r="DX9" s="280">
        <v>4.2361111111111106E-2</v>
      </c>
      <c r="DY9" s="277"/>
      <c r="DZ9" s="277"/>
      <c r="EA9" s="278"/>
      <c r="EB9" s="279"/>
      <c r="EC9" s="279"/>
      <c r="ED9" s="280"/>
      <c r="EE9" s="277"/>
      <c r="EF9" s="277"/>
      <c r="EG9" s="278"/>
      <c r="EH9" s="279"/>
      <c r="EI9" s="279"/>
      <c r="EJ9" s="280"/>
      <c r="EK9" s="277"/>
      <c r="EL9" s="277"/>
      <c r="EM9" s="278"/>
      <c r="EN9" s="279"/>
      <c r="EO9" s="279"/>
      <c r="EP9" s="280"/>
      <c r="EQ9" s="277"/>
      <c r="ER9" s="277">
        <v>5</v>
      </c>
      <c r="ES9" s="278"/>
      <c r="ET9" s="279"/>
      <c r="EU9" s="279"/>
      <c r="EV9" s="280"/>
      <c r="EW9" s="277"/>
      <c r="EX9" s="277"/>
      <c r="EY9" s="278"/>
      <c r="EZ9" s="273" cm="1">
        <f t="array" ref="EZ9">SUM(SUMIFS(CF9:EY9,CF$6:EY$6,{"EN(V)"}))</f>
        <v>3</v>
      </c>
      <c r="FA9" s="273" cm="1">
        <f t="array" ref="FA9">SUM(SUMIFS(CF9:EY9,CF$6:EY$6,{"INA(V)"}))</f>
        <v>11</v>
      </c>
      <c r="FB9" s="273" cm="1">
        <f t="array" ref="FB9">SUM(SUMIFS(CF9:EY9,CF$6:EY$6,{"EN(D)"}))</f>
        <v>1</v>
      </c>
      <c r="FC9" s="273" cm="1">
        <f t="array" ref="FC9">SUM(SUMIFS(CF9:EY9,CF$6:EY$6,{"INA(D)"}))</f>
        <v>18</v>
      </c>
      <c r="FD9" s="273" cm="1">
        <f t="array" ref="FD9">SUM(SUMIFS(CF9:EY9,CF$6:EY$6,{"EN(D)","EN(V)","INA(D)","INA(V)"}))</f>
        <v>33</v>
      </c>
      <c r="FE9" s="278" cm="1">
        <f t="array" ref="FE9">(SUM(SUMIFS(CF9:EY9,CF$6:EY$6,{"EN(TMS)"})))/12</f>
        <v>3.530092592592592E-3</v>
      </c>
      <c r="FF9" s="278" cm="1">
        <f t="array" ref="FF9">(SUM(SUMIFS(CF9:EY9,CF$6:EY$6,{"INA(TMS)"})))/12</f>
        <v>0</v>
      </c>
      <c r="FG9" s="279"/>
      <c r="FH9" s="279"/>
      <c r="FI9" s="280"/>
      <c r="FJ9" s="277"/>
      <c r="FK9" s="277"/>
      <c r="FL9" s="278"/>
      <c r="FM9" s="279"/>
      <c r="FN9" s="279"/>
      <c r="FO9" s="280"/>
      <c r="FP9" s="277">
        <v>8</v>
      </c>
      <c r="FQ9" s="277"/>
      <c r="FR9" s="278"/>
      <c r="FS9" s="279"/>
      <c r="FT9" s="279"/>
      <c r="FU9" s="280"/>
      <c r="FV9" s="277"/>
      <c r="FW9" s="277"/>
      <c r="FX9" s="278"/>
      <c r="FY9" s="279"/>
      <c r="FZ9" s="279"/>
      <c r="GA9" s="280"/>
      <c r="GB9" s="277">
        <v>2</v>
      </c>
      <c r="GC9" s="277">
        <v>6</v>
      </c>
      <c r="GD9" s="278" t="s">
        <v>190</v>
      </c>
      <c r="GE9" s="279"/>
      <c r="GF9" s="279"/>
      <c r="GG9" s="280"/>
      <c r="GH9" s="277"/>
      <c r="GI9" s="277"/>
      <c r="GJ9" s="278"/>
      <c r="GK9" s="279"/>
      <c r="GL9" s="279"/>
      <c r="GM9" s="280"/>
      <c r="GN9" s="277"/>
      <c r="GO9" s="277"/>
      <c r="GP9" s="278"/>
      <c r="GQ9" s="279"/>
      <c r="GR9" s="279"/>
      <c r="GS9" s="280"/>
      <c r="GT9" s="277">
        <v>0</v>
      </c>
      <c r="GU9" s="277"/>
      <c r="GV9" s="278"/>
      <c r="GW9" s="279"/>
      <c r="GX9" s="279"/>
      <c r="GY9" s="280"/>
      <c r="GZ9" s="277"/>
      <c r="HA9" s="277">
        <v>1</v>
      </c>
      <c r="HB9" s="278"/>
      <c r="HC9" s="279"/>
      <c r="HD9" s="279"/>
      <c r="HE9" s="280"/>
      <c r="HF9" s="277"/>
      <c r="HG9" s="277">
        <v>2</v>
      </c>
      <c r="HH9" s="278">
        <v>2.8472222222222222E-2</v>
      </c>
      <c r="HI9" s="279"/>
      <c r="HJ9" s="279"/>
      <c r="HK9" s="280"/>
      <c r="HL9" s="277">
        <v>4</v>
      </c>
      <c r="HM9" s="277">
        <v>1</v>
      </c>
      <c r="HN9" s="278">
        <v>3.472222222222222E-3</v>
      </c>
      <c r="HO9" s="279"/>
      <c r="HP9" s="279"/>
      <c r="HQ9" s="280"/>
      <c r="HR9" s="277">
        <v>1</v>
      </c>
      <c r="HS9" s="277">
        <v>2</v>
      </c>
      <c r="HT9" s="278"/>
      <c r="HU9" s="279"/>
      <c r="HV9" s="279"/>
      <c r="HW9" s="280"/>
      <c r="HX9" s="277">
        <v>1</v>
      </c>
      <c r="HY9" s="277">
        <v>1</v>
      </c>
      <c r="HZ9" s="278"/>
      <c r="IA9" s="273" cm="1">
        <f t="array" ref="IA9">SUM(SUMIFS(FG9:HZ9,FG$6:HZ$6,{"EN(V)"}))</f>
        <v>0</v>
      </c>
      <c r="IB9" s="273" cm="1">
        <f t="array" ref="IB9">SUM(SUMIFS(FG9:HZ9,FG$6:HZ$6,{"INA(V)"}))</f>
        <v>13</v>
      </c>
      <c r="IC9" s="273" cm="1">
        <f t="array" ref="IC9">SUM(SUMIFS(FG9:HZ9,FG$6:HZ$6,{"EN(D)"}))</f>
        <v>0</v>
      </c>
      <c r="ID9" s="273" cm="1">
        <f t="array" ref="ID9">SUM(SUMIFS(FG9:HZ9,FG$6:HZ$6,{"INA(D)"}))</f>
        <v>16</v>
      </c>
      <c r="IE9" s="273" cm="1">
        <f t="array" ref="IE9">SUM(SUMIFS(FG9:HZ9,FG$6:HZ$6,{"EN(D)","EN(V)","INA(D)","INA(V)"}))</f>
        <v>29</v>
      </c>
      <c r="IF9" s="278" cm="1">
        <f t="array" ref="IF9">(SUM(SUMIFS(FG9:HZ9,FG$6:HZ$6,{"EN(TMS)"})))/12</f>
        <v>0</v>
      </c>
      <c r="IG9" s="278" cm="1">
        <f t="array" ref="IG9">(SUM(SUMIFS(FG9:HZ9,FG$6:HZ$6,{"INA(TMS)"})))/12</f>
        <v>2.662037037037037E-3</v>
      </c>
      <c r="IH9" s="279"/>
      <c r="II9" s="279"/>
      <c r="IJ9" s="280"/>
      <c r="IK9" s="277"/>
      <c r="IL9" s="277">
        <v>1</v>
      </c>
      <c r="IM9" s="278"/>
      <c r="IN9" s="279"/>
      <c r="IO9" s="279"/>
      <c r="IP9" s="280"/>
      <c r="IQ9" s="277">
        <v>3</v>
      </c>
      <c r="IR9" s="277"/>
      <c r="IS9" s="278"/>
      <c r="IT9" s="279"/>
      <c r="IU9" s="279"/>
      <c r="IV9" s="280"/>
      <c r="IW9" s="277">
        <v>4</v>
      </c>
      <c r="IX9" s="277">
        <v>4</v>
      </c>
      <c r="IY9" s="278">
        <v>3.472222222222222E-3</v>
      </c>
      <c r="IZ9" s="279"/>
      <c r="JA9" s="279"/>
      <c r="JB9" s="280"/>
      <c r="JC9" s="277">
        <v>1</v>
      </c>
      <c r="JD9" s="277"/>
      <c r="JE9" s="278"/>
      <c r="JF9" s="279"/>
      <c r="JG9" s="279"/>
      <c r="JH9" s="280"/>
      <c r="JI9" s="277"/>
      <c r="JJ9" s="277"/>
      <c r="JK9" s="278"/>
      <c r="JL9" s="279"/>
      <c r="JM9" s="279"/>
      <c r="JN9" s="280"/>
      <c r="JO9" s="277"/>
      <c r="JP9" s="277"/>
      <c r="JQ9" s="278"/>
      <c r="JR9" s="279"/>
      <c r="JS9" s="279"/>
      <c r="JT9" s="280"/>
      <c r="JU9" s="277"/>
      <c r="JV9" s="277"/>
      <c r="JW9" s="278"/>
      <c r="JX9" s="279"/>
      <c r="JY9" s="279"/>
      <c r="JZ9" s="280"/>
      <c r="KA9" s="277">
        <v>2</v>
      </c>
      <c r="KB9" s="277"/>
      <c r="KC9" s="278"/>
      <c r="KD9" s="279"/>
      <c r="KE9" s="279"/>
      <c r="KF9" s="280"/>
      <c r="KG9" s="277">
        <v>4</v>
      </c>
      <c r="KH9" s="277"/>
      <c r="KI9" s="278"/>
      <c r="KJ9" s="279"/>
      <c r="KK9" s="279"/>
      <c r="KL9" s="280"/>
      <c r="KM9" s="277"/>
      <c r="KN9" s="277"/>
      <c r="KO9" s="278"/>
      <c r="KP9" s="279"/>
      <c r="KQ9" s="279"/>
      <c r="KR9" s="280"/>
      <c r="KS9" s="277">
        <v>2</v>
      </c>
      <c r="KT9" s="277"/>
      <c r="KU9" s="278"/>
      <c r="KV9" s="279"/>
      <c r="KW9" s="279"/>
      <c r="KX9" s="280"/>
      <c r="KY9" s="277"/>
      <c r="KZ9" s="277"/>
      <c r="LA9" s="278"/>
      <c r="LB9" s="273" cm="1">
        <f t="array" ref="LB9">SUM(SUMIFS(IH9:LA9,IH$6:LA$6,{"EN(V)"}))</f>
        <v>0</v>
      </c>
      <c r="LC9" s="273" cm="1">
        <f t="array" ref="LC9">SUM(SUMIFS(IH9:LA9,IH$6:LA$6,{"INA(V)"}))</f>
        <v>5</v>
      </c>
      <c r="LD9" s="273" cm="1">
        <f t="array" ref="LD9">SUM(SUMIFS(IH9:LA9,IH$6:LA$6,{"EN(D)"}))</f>
        <v>0</v>
      </c>
      <c r="LE9" s="273" cm="1">
        <f t="array" ref="LE9">SUM(SUMIFS(IH9:LA9,IH$6:LA$6,{"INA(D)"}))</f>
        <v>16</v>
      </c>
      <c r="LF9" s="273" cm="1">
        <f t="array" ref="LF9">SUM(SUMIFS(IH9:LA9,IH$6:LA$6,{"EN(D)","EN(V)","INA(D)","INA(V)"}))</f>
        <v>21</v>
      </c>
      <c r="LG9" s="278" cm="1">
        <f t="array" ref="LG9">(SUM(SUMIFS(IH9:LA9,IH$6:LA$6,{"EN(TMS)"})))/12</f>
        <v>0</v>
      </c>
      <c r="LH9" s="278" cm="1">
        <f t="array" ref="LH9">(SUM(SUMIFS(IH9:LA9,IH$6:LA$6,{"INA(TMS)"})))/12</f>
        <v>2.8935185185185184E-4</v>
      </c>
      <c r="LI9" s="279"/>
      <c r="LJ9" s="279"/>
      <c r="LK9" s="280"/>
      <c r="LL9" s="277">
        <v>4</v>
      </c>
      <c r="LM9" s="277"/>
      <c r="LN9" s="278"/>
      <c r="LO9" s="279"/>
      <c r="LP9" s="279"/>
      <c r="LQ9" s="280"/>
      <c r="LR9" s="277"/>
      <c r="LS9" s="277"/>
      <c r="LT9" s="278"/>
      <c r="LU9" s="279"/>
      <c r="LV9" s="279"/>
      <c r="LW9" s="280"/>
      <c r="LX9" s="277">
        <v>1</v>
      </c>
      <c r="LY9" s="277"/>
      <c r="LZ9" s="278"/>
      <c r="MA9" s="279"/>
      <c r="MB9" s="279"/>
      <c r="MC9" s="280"/>
      <c r="MD9" s="277"/>
      <c r="ME9" s="277"/>
      <c r="MF9" s="278"/>
      <c r="MG9" s="279"/>
      <c r="MH9" s="279"/>
      <c r="MI9" s="280"/>
      <c r="MJ9" s="277"/>
      <c r="MK9" s="277"/>
      <c r="ML9" s="278"/>
      <c r="MM9" s="279"/>
      <c r="MN9" s="279"/>
      <c r="MO9" s="280"/>
      <c r="MP9" s="277">
        <v>2</v>
      </c>
      <c r="MQ9" s="277"/>
      <c r="MR9" s="278"/>
      <c r="MS9" s="279"/>
      <c r="MT9" s="279"/>
      <c r="MU9" s="280"/>
      <c r="MV9" s="277">
        <v>1</v>
      </c>
      <c r="MW9" s="277"/>
      <c r="MX9" s="278"/>
      <c r="MY9" s="279"/>
      <c r="MZ9" s="279"/>
      <c r="NA9" s="280"/>
      <c r="NB9" s="277">
        <v>3</v>
      </c>
      <c r="NC9" s="277"/>
      <c r="ND9" s="278"/>
      <c r="NE9" s="279"/>
      <c r="NF9" s="279"/>
      <c r="NG9" s="280"/>
      <c r="NH9" s="277"/>
      <c r="NI9" s="277"/>
      <c r="NJ9" s="278"/>
      <c r="NK9" s="279"/>
      <c r="NL9" s="279"/>
      <c r="NM9" s="280"/>
      <c r="NN9" s="277"/>
      <c r="NO9" s="277"/>
      <c r="NP9" s="278"/>
      <c r="NQ9" s="279"/>
      <c r="NR9" s="279"/>
      <c r="NS9" s="280"/>
      <c r="NT9" s="277"/>
      <c r="NU9" s="277"/>
      <c r="NV9" s="278"/>
      <c r="NW9" s="279"/>
      <c r="NX9" s="279"/>
      <c r="NY9" s="280"/>
      <c r="NZ9" s="277"/>
      <c r="OA9" s="277"/>
      <c r="OB9" s="278"/>
      <c r="OC9" s="273" cm="1">
        <f t="array" ref="OC9">SUM(SUMIFS(LI9:OB9,LI$6:OB$6,{"EN(V)"}))</f>
        <v>0</v>
      </c>
      <c r="OD9" s="273" cm="1">
        <f t="array" ref="OD9">SUM(SUMIFS(LI9:OB9,LI$6:OB$6,{"INA(V)"}))</f>
        <v>0</v>
      </c>
      <c r="OE9" s="273" cm="1">
        <f t="array" ref="OE9">SUM(SUMIFS(LI9:OB9,LI$6:OB$6,{"EN(D)"}))</f>
        <v>0</v>
      </c>
      <c r="OF9" s="273" cm="1">
        <f t="array" ref="OF9">SUM(SUMIFS(LI9:OB9,LI$6:OB$6,{"INA(D)"}))</f>
        <v>11</v>
      </c>
      <c r="OG9" s="273" cm="1">
        <f t="array" ref="OG9">SUM(SUMIFS(LI9:OB9,LI$6:OB$6,{"EN(D)","EN(V)","INA(D)","INA(V)"}))</f>
        <v>11</v>
      </c>
      <c r="OH9" s="278" cm="1">
        <f t="array" ref="OH9">(SUM(SUMIFS(LI9:OB9,LI$6:OB$6,{"EN(TMS)"})))/12</f>
        <v>0</v>
      </c>
      <c r="OI9" s="278" cm="1">
        <f t="array" ref="OI9">(SUM(SUMIFS(LI9:OB9,LI$6:OB$6,{"INA(TMS)"})))/12</f>
        <v>0</v>
      </c>
    </row>
    <row r="10" spans="1:399" s="23" customFormat="1">
      <c r="A10" s="273">
        <v>4</v>
      </c>
      <c r="B10" s="274" t="s">
        <v>18</v>
      </c>
      <c r="C10" s="273" t="s">
        <v>108</v>
      </c>
      <c r="D10" s="285"/>
      <c r="E10" s="279"/>
      <c r="F10" s="279"/>
      <c r="G10" s="280"/>
      <c r="H10" s="277"/>
      <c r="I10" s="277"/>
      <c r="J10" s="278"/>
      <c r="K10" s="279"/>
      <c r="L10" s="279"/>
      <c r="M10" s="280"/>
      <c r="N10" s="277"/>
      <c r="O10" s="277"/>
      <c r="P10" s="278"/>
      <c r="Q10" s="279">
        <v>2</v>
      </c>
      <c r="R10" s="279"/>
      <c r="S10" s="280"/>
      <c r="T10" s="277"/>
      <c r="U10" s="277"/>
      <c r="V10" s="278"/>
      <c r="W10" s="279"/>
      <c r="X10" s="279"/>
      <c r="Y10" s="280"/>
      <c r="Z10" s="277"/>
      <c r="AA10" s="277"/>
      <c r="AB10" s="278"/>
      <c r="AC10" s="279">
        <v>3</v>
      </c>
      <c r="AD10" s="279"/>
      <c r="AE10" s="280"/>
      <c r="AF10" s="277"/>
      <c r="AG10" s="277"/>
      <c r="AH10" s="278"/>
      <c r="AI10" s="279">
        <v>5</v>
      </c>
      <c r="AJ10" s="279"/>
      <c r="AK10" s="280"/>
      <c r="AL10" s="277"/>
      <c r="AM10" s="277"/>
      <c r="AN10" s="278"/>
      <c r="AO10" s="279">
        <v>3</v>
      </c>
      <c r="AP10" s="279"/>
      <c r="AQ10" s="280"/>
      <c r="AR10" s="277"/>
      <c r="AS10" s="277"/>
      <c r="AT10" s="278"/>
      <c r="AU10" s="279">
        <v>1</v>
      </c>
      <c r="AV10" s="279"/>
      <c r="AW10" s="280"/>
      <c r="AX10" s="277"/>
      <c r="AY10" s="277"/>
      <c r="AZ10" s="278"/>
      <c r="BA10" s="279"/>
      <c r="BB10" s="279"/>
      <c r="BC10" s="280"/>
      <c r="BD10" s="277"/>
      <c r="BE10" s="277"/>
      <c r="BF10" s="278"/>
      <c r="BG10" s="279">
        <v>2</v>
      </c>
      <c r="BH10" s="279"/>
      <c r="BI10" s="280"/>
      <c r="BJ10" s="277"/>
      <c r="BK10" s="277"/>
      <c r="BL10" s="278"/>
      <c r="BM10" s="279"/>
      <c r="BN10" s="279"/>
      <c r="BO10" s="280"/>
      <c r="BP10" s="277"/>
      <c r="BQ10" s="277"/>
      <c r="BR10" s="278"/>
      <c r="BS10" s="279"/>
      <c r="BT10" s="279"/>
      <c r="BU10" s="280"/>
      <c r="BV10" s="277"/>
      <c r="BW10" s="277"/>
      <c r="BX10" s="278"/>
      <c r="BY10" s="273" cm="1">
        <f t="array" ref="BY10">SUM(SUMIFS(E10:BX10,E$6:BX$6,{"EN(V)"}))</f>
        <v>0</v>
      </c>
      <c r="BZ10" s="273" cm="1">
        <f t="array" ref="BZ10">SUM(SUMIFS(E10:BX10,E$6:BX$6,{"INA(V)"}))</f>
        <v>0</v>
      </c>
      <c r="CA10" s="273" cm="1">
        <f t="array" ref="CA10">SUM(SUMIFS(E10:BX10,E$6:BX$6,{"EN(D)"}))</f>
        <v>16</v>
      </c>
      <c r="CB10" s="273" cm="1">
        <f t="array" ref="CB10">SUM(SUMIFS(E10:BX10,E$6:BX$6,{"INA(D)"}))</f>
        <v>0</v>
      </c>
      <c r="CC10" s="273" cm="1">
        <f t="array" ref="CC10">SUM(SUMIFS(E10:BX10,E$6:BX$6,{"EN(D)","EN(V)","INA(D)","INA(V)"}))</f>
        <v>16</v>
      </c>
      <c r="CD10" s="278" cm="1">
        <f t="array" ref="CD10">(SUM(SUMIFS(E10:BX10,E$6:BX$6,{"EN(TMS)"})))/12</f>
        <v>0</v>
      </c>
      <c r="CE10" s="278" cm="1">
        <f t="array" ref="CE10">(SUM(SUMIFS(E10:BX10,E$6:BX$6,{"INA(TMS)"})))/12</f>
        <v>0</v>
      </c>
      <c r="CF10" s="279">
        <v>5</v>
      </c>
      <c r="CG10" s="279"/>
      <c r="CH10" s="280"/>
      <c r="CI10" s="277"/>
      <c r="CJ10" s="277"/>
      <c r="CK10" s="278"/>
      <c r="CL10" s="279">
        <v>1</v>
      </c>
      <c r="CM10" s="279"/>
      <c r="CN10" s="280"/>
      <c r="CO10" s="277"/>
      <c r="CP10" s="277"/>
      <c r="CQ10" s="278"/>
      <c r="CR10" s="279">
        <v>2</v>
      </c>
      <c r="CS10" s="279"/>
      <c r="CT10" s="280"/>
      <c r="CU10" s="277"/>
      <c r="CV10" s="277"/>
      <c r="CW10" s="278"/>
      <c r="CX10" s="279">
        <v>5</v>
      </c>
      <c r="CY10" s="279">
        <v>1</v>
      </c>
      <c r="CZ10" s="280"/>
      <c r="DA10" s="277"/>
      <c r="DB10" s="277"/>
      <c r="DC10" s="278"/>
      <c r="DD10" s="279"/>
      <c r="DE10" s="279"/>
      <c r="DF10" s="280"/>
      <c r="DG10" s="277"/>
      <c r="DH10" s="277"/>
      <c r="DI10" s="278"/>
      <c r="DJ10" s="279"/>
      <c r="DK10" s="279"/>
      <c r="DL10" s="280"/>
      <c r="DM10" s="277"/>
      <c r="DN10" s="277"/>
      <c r="DO10" s="278"/>
      <c r="DP10" s="279"/>
      <c r="DQ10" s="279">
        <v>2</v>
      </c>
      <c r="DR10" s="280">
        <v>0.30208333333333331</v>
      </c>
      <c r="DS10" s="277"/>
      <c r="DT10" s="277"/>
      <c r="DU10" s="278"/>
      <c r="DV10" s="279"/>
      <c r="DW10" s="279"/>
      <c r="DX10" s="280"/>
      <c r="DY10" s="277"/>
      <c r="DZ10" s="277"/>
      <c r="EA10" s="278"/>
      <c r="EB10" s="279">
        <v>1</v>
      </c>
      <c r="EC10" s="279">
        <v>2</v>
      </c>
      <c r="ED10" s="280">
        <v>0.58194444444444449</v>
      </c>
      <c r="EE10" s="277"/>
      <c r="EF10" s="277"/>
      <c r="EG10" s="278"/>
      <c r="EH10" s="279">
        <v>1</v>
      </c>
      <c r="EI10" s="279">
        <v>13</v>
      </c>
      <c r="EJ10" s="280">
        <v>3.5416666666666666E-2</v>
      </c>
      <c r="EK10" s="277"/>
      <c r="EL10" s="277"/>
      <c r="EM10" s="278"/>
      <c r="EN10" s="279"/>
      <c r="EO10" s="279">
        <v>6</v>
      </c>
      <c r="EP10" s="280"/>
      <c r="EQ10" s="277"/>
      <c r="ER10" s="277"/>
      <c r="ES10" s="278"/>
      <c r="ET10" s="279">
        <v>2</v>
      </c>
      <c r="EU10" s="279">
        <v>9</v>
      </c>
      <c r="EV10" s="280">
        <v>0.16944444444444443</v>
      </c>
      <c r="EW10" s="277"/>
      <c r="EX10" s="277"/>
      <c r="EY10" s="278"/>
      <c r="EZ10" s="273" cm="1">
        <f t="array" ref="EZ10">SUM(SUMIFS(CF10:EY10,CF$6:EY$6,{"EN(V)"}))</f>
        <v>33</v>
      </c>
      <c r="FA10" s="273" cm="1">
        <f t="array" ref="FA10">SUM(SUMIFS(CF10:EY10,CF$6:EY$6,{"INA(V)"}))</f>
        <v>0</v>
      </c>
      <c r="FB10" s="273" cm="1">
        <f t="array" ref="FB10">SUM(SUMIFS(CF10:EY10,CF$6:EY$6,{"EN(D)"}))</f>
        <v>17</v>
      </c>
      <c r="FC10" s="273" cm="1">
        <f t="array" ref="FC10">SUM(SUMIFS(CF10:EY10,CF$6:EY$6,{"INA(D)"}))</f>
        <v>0</v>
      </c>
      <c r="FD10" s="273" cm="1">
        <f t="array" ref="FD10">SUM(SUMIFS(CF10:EY10,CF$6:EY$6,{"EN(D)","EN(V)","INA(D)","INA(V)"}))</f>
        <v>50</v>
      </c>
      <c r="FE10" s="278" cm="1">
        <f t="array" ref="FE10">(SUM(SUMIFS(CF10:EY10,CF$6:EY$6,{"EN(TMS)"})))/12</f>
        <v>9.0740740740740747E-2</v>
      </c>
      <c r="FF10" s="278" cm="1">
        <f t="array" ref="FF10">(SUM(SUMIFS(CF10:EY10,CF$6:EY$6,{"INA(TMS)"})))/12</f>
        <v>0</v>
      </c>
      <c r="FG10" s="279"/>
      <c r="FH10" s="279">
        <v>13</v>
      </c>
      <c r="FI10" s="280">
        <v>3.1944444444444449E-2</v>
      </c>
      <c r="FJ10" s="277"/>
      <c r="FK10" s="277"/>
      <c r="FL10" s="278"/>
      <c r="FM10" s="279">
        <v>1</v>
      </c>
      <c r="FN10" s="279">
        <v>4</v>
      </c>
      <c r="FO10" s="280">
        <v>0.13541666666666666</v>
      </c>
      <c r="FP10" s="277"/>
      <c r="FQ10" s="277"/>
      <c r="FR10" s="278"/>
      <c r="FS10" s="279">
        <v>2</v>
      </c>
      <c r="FT10" s="279">
        <v>10</v>
      </c>
      <c r="FU10" s="280" t="s">
        <v>191</v>
      </c>
      <c r="FV10" s="277"/>
      <c r="FW10" s="277"/>
      <c r="FX10" s="278"/>
      <c r="FY10" s="279">
        <v>3</v>
      </c>
      <c r="FZ10" s="279">
        <v>5</v>
      </c>
      <c r="GA10" s="280" t="s">
        <v>192</v>
      </c>
      <c r="GB10" s="277"/>
      <c r="GC10" s="277"/>
      <c r="GD10" s="278"/>
      <c r="GE10" s="279"/>
      <c r="GF10" s="279"/>
      <c r="GG10" s="280"/>
      <c r="GH10" s="277"/>
      <c r="GI10" s="277"/>
      <c r="GJ10" s="278"/>
      <c r="GK10" s="279">
        <v>0</v>
      </c>
      <c r="GL10" s="279">
        <v>1</v>
      </c>
      <c r="GM10" s="280"/>
      <c r="GN10" s="277"/>
      <c r="GO10" s="277"/>
      <c r="GP10" s="278"/>
      <c r="GQ10" s="279">
        <v>0</v>
      </c>
      <c r="GR10" s="279"/>
      <c r="GS10" s="280"/>
      <c r="GT10" s="277"/>
      <c r="GU10" s="277"/>
      <c r="GV10" s="278"/>
      <c r="GW10" s="279">
        <v>1</v>
      </c>
      <c r="GX10" s="279">
        <v>1</v>
      </c>
      <c r="GY10" s="280"/>
      <c r="GZ10" s="277"/>
      <c r="HA10" s="277"/>
      <c r="HB10" s="278"/>
      <c r="HC10" s="279"/>
      <c r="HD10" s="279">
        <v>3</v>
      </c>
      <c r="HE10" s="280">
        <v>8.6111111111111124E-2</v>
      </c>
      <c r="HF10" s="277"/>
      <c r="HG10" s="277"/>
      <c r="HH10" s="278"/>
      <c r="HI10" s="279">
        <v>3</v>
      </c>
      <c r="HJ10" s="279">
        <v>1</v>
      </c>
      <c r="HK10" s="280">
        <v>0.37638888888888888</v>
      </c>
      <c r="HL10" s="277"/>
      <c r="HM10" s="277"/>
      <c r="HN10" s="278"/>
      <c r="HO10" s="279">
        <v>1</v>
      </c>
      <c r="HP10" s="279">
        <v>1</v>
      </c>
      <c r="HQ10" s="280"/>
      <c r="HR10" s="277"/>
      <c r="HS10" s="277"/>
      <c r="HT10" s="278"/>
      <c r="HU10" s="279"/>
      <c r="HV10" s="279"/>
      <c r="HW10" s="280"/>
      <c r="HX10" s="277"/>
      <c r="HY10" s="277"/>
      <c r="HZ10" s="278"/>
      <c r="IA10" s="273" cm="1">
        <f t="array" ref="IA10">SUM(SUMIFS(FG10:HZ10,FG$6:HZ$6,{"EN(V)"}))</f>
        <v>39</v>
      </c>
      <c r="IB10" s="273" cm="1">
        <f t="array" ref="IB10">SUM(SUMIFS(FG10:HZ10,FG$6:HZ$6,{"INA(V)"}))</f>
        <v>0</v>
      </c>
      <c r="IC10" s="273" cm="1">
        <f t="array" ref="IC10">SUM(SUMIFS(FG10:HZ10,FG$6:HZ$6,{"EN(D)"}))</f>
        <v>11</v>
      </c>
      <c r="ID10" s="273" cm="1">
        <f t="array" ref="ID10">SUM(SUMIFS(FG10:HZ10,FG$6:HZ$6,{"INA(D)"}))</f>
        <v>0</v>
      </c>
      <c r="IE10" s="273" cm="1">
        <f t="array" ref="IE10">SUM(SUMIFS(FG10:HZ10,FG$6:HZ$6,{"EN(D)","EN(V)","INA(D)","INA(V)"}))</f>
        <v>50</v>
      </c>
      <c r="IF10" s="278" cm="1">
        <f t="array" ref="IF10">(SUM(SUMIFS(FG10:HZ10,FG$6:HZ$6,{"EN(TMS)"})))/12</f>
        <v>5.2488425925925924E-2</v>
      </c>
      <c r="IG10" s="278" cm="1">
        <f t="array" ref="IG10">(SUM(SUMIFS(FG10:HZ10,FG$6:HZ$6,{"INA(TMS)"})))/12</f>
        <v>0</v>
      </c>
      <c r="IH10" s="279">
        <v>1</v>
      </c>
      <c r="II10" s="279"/>
      <c r="IJ10" s="280"/>
      <c r="IK10" s="277"/>
      <c r="IL10" s="277"/>
      <c r="IM10" s="278"/>
      <c r="IN10" s="279">
        <v>1</v>
      </c>
      <c r="IO10" s="279">
        <v>3</v>
      </c>
      <c r="IP10" s="280">
        <v>0.16944444444444443</v>
      </c>
      <c r="IQ10" s="277"/>
      <c r="IR10" s="277"/>
      <c r="IS10" s="278"/>
      <c r="IT10" s="279"/>
      <c r="IU10" s="279"/>
      <c r="IV10" s="280"/>
      <c r="IW10" s="277"/>
      <c r="IX10" s="277"/>
      <c r="IY10" s="278"/>
      <c r="IZ10" s="279"/>
      <c r="JA10" s="279"/>
      <c r="JB10" s="280"/>
      <c r="JC10" s="277"/>
      <c r="JD10" s="277"/>
      <c r="JE10" s="278"/>
      <c r="JF10" s="279">
        <v>2</v>
      </c>
      <c r="JG10" s="279"/>
      <c r="JH10" s="280"/>
      <c r="JI10" s="277"/>
      <c r="JJ10" s="277"/>
      <c r="JK10" s="278"/>
      <c r="JL10" s="279">
        <v>4</v>
      </c>
      <c r="JM10" s="279"/>
      <c r="JN10" s="280"/>
      <c r="JO10" s="277"/>
      <c r="JP10" s="277"/>
      <c r="JQ10" s="278"/>
      <c r="JR10" s="279">
        <v>2</v>
      </c>
      <c r="JS10" s="279"/>
      <c r="JT10" s="280"/>
      <c r="JU10" s="277"/>
      <c r="JV10" s="277"/>
      <c r="JW10" s="278"/>
      <c r="JX10" s="279">
        <v>2</v>
      </c>
      <c r="JY10" s="279"/>
      <c r="JZ10" s="280"/>
      <c r="KA10" s="277"/>
      <c r="KB10" s="277"/>
      <c r="KC10" s="278"/>
      <c r="KD10" s="279"/>
      <c r="KE10" s="279"/>
      <c r="KF10" s="280"/>
      <c r="KG10" s="277"/>
      <c r="KH10" s="277"/>
      <c r="KI10" s="278"/>
      <c r="KJ10" s="279">
        <v>2</v>
      </c>
      <c r="KK10" s="279"/>
      <c r="KL10" s="280"/>
      <c r="KM10" s="277"/>
      <c r="KN10" s="277"/>
      <c r="KO10" s="278"/>
      <c r="KP10" s="279"/>
      <c r="KQ10" s="279"/>
      <c r="KR10" s="280"/>
      <c r="KS10" s="277"/>
      <c r="KT10" s="277"/>
      <c r="KU10" s="278"/>
      <c r="KV10" s="279"/>
      <c r="KW10" s="279"/>
      <c r="KX10" s="280"/>
      <c r="KY10" s="277"/>
      <c r="KZ10" s="277"/>
      <c r="LA10" s="278"/>
      <c r="LB10" s="273" cm="1">
        <f t="array" ref="LB10">SUM(SUMIFS(IH10:LA10,IH$6:LA$6,{"EN(V)"}))</f>
        <v>3</v>
      </c>
      <c r="LC10" s="273" cm="1">
        <f t="array" ref="LC10">SUM(SUMIFS(IH10:LA10,IH$6:LA$6,{"INA(V)"}))</f>
        <v>0</v>
      </c>
      <c r="LD10" s="273" cm="1">
        <f t="array" ref="LD10">SUM(SUMIFS(IH10:LA10,IH$6:LA$6,{"EN(D)"}))</f>
        <v>14</v>
      </c>
      <c r="LE10" s="273" cm="1">
        <f t="array" ref="LE10">SUM(SUMIFS(IH10:LA10,IH$6:LA$6,{"INA(D)"}))</f>
        <v>0</v>
      </c>
      <c r="LF10" s="273" cm="1">
        <f t="array" ref="LF10">SUM(SUMIFS(IH10:LA10,IH$6:LA$6,{"EN(D)","EN(V)","INA(D)","INA(V)"}))</f>
        <v>17</v>
      </c>
      <c r="LG10" s="278" cm="1">
        <f t="array" ref="LG10">(SUM(SUMIFS(IH10:LA10,IH$6:LA$6,{"EN(TMS)"})))/12</f>
        <v>1.4120370370370368E-2</v>
      </c>
      <c r="LH10" s="278" cm="1">
        <f t="array" ref="LH10">(SUM(SUMIFS(IH10:LA10,IH$6:LA$6,{"INA(TMS)"})))/12</f>
        <v>0</v>
      </c>
      <c r="LI10" s="279">
        <v>2</v>
      </c>
      <c r="LJ10" s="279"/>
      <c r="LK10" s="280"/>
      <c r="LL10" s="277"/>
      <c r="LM10" s="277"/>
      <c r="LN10" s="278"/>
      <c r="LO10" s="279"/>
      <c r="LP10" s="279"/>
      <c r="LQ10" s="280"/>
      <c r="LR10" s="277"/>
      <c r="LS10" s="277"/>
      <c r="LT10" s="278"/>
      <c r="LU10" s="279"/>
      <c r="LV10" s="279"/>
      <c r="LW10" s="280"/>
      <c r="LX10" s="277"/>
      <c r="LY10" s="277"/>
      <c r="LZ10" s="278"/>
      <c r="MA10" s="279"/>
      <c r="MB10" s="279"/>
      <c r="MC10" s="280"/>
      <c r="MD10" s="277"/>
      <c r="ME10" s="277"/>
      <c r="MF10" s="278"/>
      <c r="MG10" s="279"/>
      <c r="MH10" s="279"/>
      <c r="MI10" s="280"/>
      <c r="MJ10" s="277"/>
      <c r="MK10" s="277"/>
      <c r="ML10" s="278"/>
      <c r="MM10" s="279"/>
      <c r="MN10" s="279"/>
      <c r="MO10" s="280"/>
      <c r="MP10" s="277"/>
      <c r="MQ10" s="277"/>
      <c r="MR10" s="278"/>
      <c r="MS10" s="279">
        <v>1</v>
      </c>
      <c r="MT10" s="279"/>
      <c r="MU10" s="280"/>
      <c r="MV10" s="277"/>
      <c r="MW10" s="277"/>
      <c r="MX10" s="278"/>
      <c r="MY10" s="279"/>
      <c r="MZ10" s="279"/>
      <c r="NA10" s="280"/>
      <c r="NB10" s="277"/>
      <c r="NC10" s="277"/>
      <c r="ND10" s="278"/>
      <c r="NE10" s="279"/>
      <c r="NF10" s="279"/>
      <c r="NG10" s="280"/>
      <c r="NH10" s="277"/>
      <c r="NI10" s="277"/>
      <c r="NJ10" s="278"/>
      <c r="NK10" s="279"/>
      <c r="NL10" s="279"/>
      <c r="NM10" s="280"/>
      <c r="NN10" s="277"/>
      <c r="NO10" s="277"/>
      <c r="NP10" s="278"/>
      <c r="NQ10" s="279"/>
      <c r="NR10" s="279"/>
      <c r="NS10" s="280"/>
      <c r="NT10" s="277"/>
      <c r="NU10" s="277"/>
      <c r="NV10" s="278"/>
      <c r="NW10" s="279"/>
      <c r="NX10" s="279"/>
      <c r="NY10" s="280"/>
      <c r="NZ10" s="277"/>
      <c r="OA10" s="277"/>
      <c r="OB10" s="278"/>
      <c r="OC10" s="273" cm="1">
        <f t="array" ref="OC10">SUM(SUMIFS(LI10:OB10,LI$6:OB$6,{"EN(V)"}))</f>
        <v>0</v>
      </c>
      <c r="OD10" s="273" cm="1">
        <f t="array" ref="OD10">SUM(SUMIFS(LI10:OB10,LI$6:OB$6,{"INA(V)"}))</f>
        <v>0</v>
      </c>
      <c r="OE10" s="273" cm="1">
        <f t="array" ref="OE10">SUM(SUMIFS(LI10:OB10,LI$6:OB$6,{"EN(D)"}))</f>
        <v>3</v>
      </c>
      <c r="OF10" s="273" cm="1">
        <f t="array" ref="OF10">SUM(SUMIFS(LI10:OB10,LI$6:OB$6,{"INA(D)"}))</f>
        <v>0</v>
      </c>
      <c r="OG10" s="273" cm="1">
        <f t="array" ref="OG10">SUM(SUMIFS(LI10:OB10,LI$6:OB$6,{"EN(D)","EN(V)","INA(D)","INA(V)"}))</f>
        <v>3</v>
      </c>
      <c r="OH10" s="278" cm="1">
        <f t="array" ref="OH10">(SUM(SUMIFS(LI10:OB10,LI$6:OB$6,{"EN(TMS)"})))/12</f>
        <v>0</v>
      </c>
      <c r="OI10" s="278" cm="1">
        <f t="array" ref="OI10">(SUM(SUMIFS(LI10:OB10,LI$6:OB$6,{"INA(TMS)"})))/12</f>
        <v>0</v>
      </c>
    </row>
    <row r="11" spans="1:399" s="23" customFormat="1">
      <c r="A11" s="273">
        <v>5</v>
      </c>
      <c r="B11" s="274"/>
      <c r="C11" s="273" t="s">
        <v>10</v>
      </c>
      <c r="D11" s="285"/>
      <c r="E11" s="279">
        <v>1</v>
      </c>
      <c r="F11" s="279"/>
      <c r="G11" s="280"/>
      <c r="H11" s="277">
        <v>6</v>
      </c>
      <c r="I11" s="277"/>
      <c r="J11" s="278"/>
      <c r="K11" s="279">
        <v>1</v>
      </c>
      <c r="L11" s="279"/>
      <c r="M11" s="280"/>
      <c r="N11" s="277">
        <v>8</v>
      </c>
      <c r="O11" s="277"/>
      <c r="P11" s="278"/>
      <c r="Q11" s="279">
        <v>4</v>
      </c>
      <c r="R11" s="279"/>
      <c r="S11" s="280"/>
      <c r="T11" s="277">
        <v>3</v>
      </c>
      <c r="U11" s="277"/>
      <c r="V11" s="278"/>
      <c r="W11" s="279">
        <v>1</v>
      </c>
      <c r="X11" s="279"/>
      <c r="Y11" s="280"/>
      <c r="Z11" s="277">
        <v>5</v>
      </c>
      <c r="AA11" s="277"/>
      <c r="AB11" s="278"/>
      <c r="AC11" s="279"/>
      <c r="AD11" s="279"/>
      <c r="AE11" s="280"/>
      <c r="AF11" s="277">
        <v>5</v>
      </c>
      <c r="AG11" s="277"/>
      <c r="AH11" s="278"/>
      <c r="AI11" s="279">
        <v>1</v>
      </c>
      <c r="AJ11" s="279"/>
      <c r="AK11" s="280"/>
      <c r="AL11" s="277">
        <v>2</v>
      </c>
      <c r="AM11" s="277"/>
      <c r="AN11" s="278"/>
      <c r="AO11" s="279"/>
      <c r="AP11" s="279"/>
      <c r="AQ11" s="280"/>
      <c r="AR11" s="277"/>
      <c r="AS11" s="277"/>
      <c r="AT11" s="278"/>
      <c r="AU11" s="279">
        <v>2</v>
      </c>
      <c r="AV11" s="279"/>
      <c r="AW11" s="280"/>
      <c r="AX11" s="277"/>
      <c r="AY11" s="277"/>
      <c r="AZ11" s="278"/>
      <c r="BA11" s="279"/>
      <c r="BB11" s="279"/>
      <c r="BC11" s="280"/>
      <c r="BD11" s="277"/>
      <c r="BE11" s="277"/>
      <c r="BF11" s="278"/>
      <c r="BG11" s="279">
        <v>3</v>
      </c>
      <c r="BH11" s="279"/>
      <c r="BI11" s="280"/>
      <c r="BJ11" s="277"/>
      <c r="BK11" s="277"/>
      <c r="BL11" s="278"/>
      <c r="BM11" s="279"/>
      <c r="BN11" s="279"/>
      <c r="BO11" s="280"/>
      <c r="BP11" s="277"/>
      <c r="BQ11" s="277"/>
      <c r="BR11" s="278"/>
      <c r="BS11" s="279">
        <v>2</v>
      </c>
      <c r="BT11" s="279"/>
      <c r="BU11" s="280"/>
      <c r="BV11" s="277"/>
      <c r="BW11" s="277"/>
      <c r="BX11" s="278"/>
      <c r="BY11" s="273" cm="1">
        <f t="array" ref="BY11">SUM(SUMIFS(E11:BX11,E$6:BX$6,{"EN(V)"}))</f>
        <v>0</v>
      </c>
      <c r="BZ11" s="273" cm="1">
        <f t="array" ref="BZ11">SUM(SUMIFS(E11:BX11,E$6:BX$6,{"INA(V)"}))</f>
        <v>0</v>
      </c>
      <c r="CA11" s="273" cm="1">
        <f t="array" ref="CA11">SUM(SUMIFS(E11:BX11,E$6:BX$6,{"EN(D)"}))</f>
        <v>15</v>
      </c>
      <c r="CB11" s="273" cm="1">
        <f t="array" ref="CB11">SUM(SUMIFS(E11:BX11,E$6:BX$6,{"INA(D)"}))</f>
        <v>29</v>
      </c>
      <c r="CC11" s="273" cm="1">
        <f t="array" ref="CC11">SUM(SUMIFS(E11:BX11,E$6:BX$6,{"EN(D)","EN(V)","INA(D)","INA(V)"}))</f>
        <v>44</v>
      </c>
      <c r="CD11" s="278" cm="1">
        <f t="array" ref="CD11">(SUM(SUMIFS(E11:BX11,E$6:BX$6,{"EN(TMS)"})))/12</f>
        <v>0</v>
      </c>
      <c r="CE11" s="278" cm="1">
        <f t="array" ref="CE11">(SUM(SUMIFS(E11:BX11,E$6:BX$6,{"INA(TMS)"})))/12</f>
        <v>0</v>
      </c>
      <c r="CF11" s="279"/>
      <c r="CG11" s="279"/>
      <c r="CH11" s="280"/>
      <c r="CI11" s="277"/>
      <c r="CJ11" s="277"/>
      <c r="CK11" s="278"/>
      <c r="CL11" s="279">
        <v>2</v>
      </c>
      <c r="CM11" s="279"/>
      <c r="CN11" s="280"/>
      <c r="CO11" s="277"/>
      <c r="CP11" s="277"/>
      <c r="CQ11" s="278"/>
      <c r="CR11" s="279"/>
      <c r="CS11" s="279"/>
      <c r="CT11" s="280"/>
      <c r="CU11" s="277"/>
      <c r="CV11" s="277"/>
      <c r="CW11" s="278"/>
      <c r="CX11" s="279"/>
      <c r="CY11" s="279"/>
      <c r="CZ11" s="280"/>
      <c r="DA11" s="277"/>
      <c r="DB11" s="277">
        <v>4</v>
      </c>
      <c r="DC11" s="278"/>
      <c r="DD11" s="279"/>
      <c r="DE11" s="279"/>
      <c r="DF11" s="280"/>
      <c r="DG11" s="277"/>
      <c r="DH11" s="277"/>
      <c r="DI11" s="278"/>
      <c r="DJ11" s="279">
        <v>1</v>
      </c>
      <c r="DK11" s="279"/>
      <c r="DL11" s="280"/>
      <c r="DM11" s="277"/>
      <c r="DN11" s="277"/>
      <c r="DO11" s="278"/>
      <c r="DP11" s="279"/>
      <c r="DQ11" s="279"/>
      <c r="DR11" s="280"/>
      <c r="DS11" s="277"/>
      <c r="DT11" s="277"/>
      <c r="DU11" s="278"/>
      <c r="DV11" s="279"/>
      <c r="DW11" s="279"/>
      <c r="DX11" s="280"/>
      <c r="DY11" s="277"/>
      <c r="DZ11" s="277"/>
      <c r="EA11" s="278"/>
      <c r="EB11" s="279"/>
      <c r="EC11" s="279"/>
      <c r="ED11" s="280"/>
      <c r="EE11" s="277"/>
      <c r="EF11" s="277"/>
      <c r="EG11" s="278"/>
      <c r="EH11" s="279"/>
      <c r="EI11" s="279"/>
      <c r="EJ11" s="280"/>
      <c r="EK11" s="277"/>
      <c r="EL11" s="277"/>
      <c r="EM11" s="278"/>
      <c r="EN11" s="279"/>
      <c r="EO11" s="279"/>
      <c r="EP11" s="280"/>
      <c r="EQ11" s="277"/>
      <c r="ER11" s="277"/>
      <c r="ES11" s="278"/>
      <c r="ET11" s="279"/>
      <c r="EU11" s="279"/>
      <c r="EV11" s="280"/>
      <c r="EW11" s="277"/>
      <c r="EX11" s="277"/>
      <c r="EY11" s="278"/>
      <c r="EZ11" s="273" cm="1">
        <f t="array" ref="EZ11">SUM(SUMIFS(CF11:EY11,CF$6:EY$6,{"EN(V)"}))</f>
        <v>0</v>
      </c>
      <c r="FA11" s="273" cm="1">
        <f t="array" ref="FA11">SUM(SUMIFS(CF11:EY11,CF$6:EY$6,{"INA(V)"}))</f>
        <v>4</v>
      </c>
      <c r="FB11" s="273" cm="1">
        <f t="array" ref="FB11">SUM(SUMIFS(CF11:EY11,CF$6:EY$6,{"EN(D)"}))</f>
        <v>3</v>
      </c>
      <c r="FC11" s="273" cm="1">
        <f t="array" ref="FC11">SUM(SUMIFS(CF11:EY11,CF$6:EY$6,{"INA(D)"}))</f>
        <v>0</v>
      </c>
      <c r="FD11" s="273" cm="1">
        <f t="array" ref="FD11">SUM(SUMIFS(CF11:EY11,CF$6:EY$6,{"EN(D)","EN(V)","INA(D)","INA(V)"}))</f>
        <v>7</v>
      </c>
      <c r="FE11" s="278" cm="1">
        <f t="array" ref="FE11">(SUM(SUMIFS(CF11:EY11,CF$6:EY$6,{"EN(TMS)"})))/12</f>
        <v>0</v>
      </c>
      <c r="FF11" s="278" cm="1">
        <f t="array" ref="FF11">(SUM(SUMIFS(CF11:EY11,CF$6:EY$6,{"INA(TMS)"})))/12</f>
        <v>0</v>
      </c>
      <c r="FG11" s="279"/>
      <c r="FH11" s="279"/>
      <c r="FI11" s="280"/>
      <c r="FJ11" s="277"/>
      <c r="FK11" s="277"/>
      <c r="FL11" s="278"/>
      <c r="FM11" s="279"/>
      <c r="FN11" s="279"/>
      <c r="FO11" s="280"/>
      <c r="FP11" s="277"/>
      <c r="FQ11" s="277"/>
      <c r="FR11" s="278"/>
      <c r="FS11" s="279"/>
      <c r="FT11" s="279"/>
      <c r="FU11" s="280"/>
      <c r="FV11" s="277"/>
      <c r="FW11" s="277"/>
      <c r="FX11" s="278"/>
      <c r="FY11" s="279"/>
      <c r="FZ11" s="279"/>
      <c r="GA11" s="280"/>
      <c r="GB11" s="277"/>
      <c r="GC11" s="277"/>
      <c r="GD11" s="278"/>
      <c r="GE11" s="279"/>
      <c r="GF11" s="279"/>
      <c r="GG11" s="280"/>
      <c r="GH11" s="277"/>
      <c r="GI11" s="277"/>
      <c r="GJ11" s="278"/>
      <c r="GK11" s="279"/>
      <c r="GL11" s="279"/>
      <c r="GM11" s="280"/>
      <c r="GN11" s="277"/>
      <c r="GO11" s="277"/>
      <c r="GP11" s="278"/>
      <c r="GQ11" s="279"/>
      <c r="GR11" s="279"/>
      <c r="GS11" s="280"/>
      <c r="GT11" s="277"/>
      <c r="GU11" s="277"/>
      <c r="GV11" s="278"/>
      <c r="GW11" s="279">
        <v>5</v>
      </c>
      <c r="GX11" s="279"/>
      <c r="GY11" s="280"/>
      <c r="GZ11" s="277"/>
      <c r="HA11" s="277"/>
      <c r="HB11" s="278"/>
      <c r="HC11" s="279">
        <v>2</v>
      </c>
      <c r="HD11" s="279"/>
      <c r="HE11" s="280"/>
      <c r="HF11" s="277"/>
      <c r="HG11" s="277"/>
      <c r="HH11" s="278"/>
      <c r="HI11" s="279">
        <v>5</v>
      </c>
      <c r="HJ11" s="279"/>
      <c r="HK11" s="280"/>
      <c r="HL11" s="277"/>
      <c r="HM11" s="277"/>
      <c r="HN11" s="278"/>
      <c r="HO11" s="279"/>
      <c r="HP11" s="279"/>
      <c r="HQ11" s="280"/>
      <c r="HR11" s="277"/>
      <c r="HS11" s="277"/>
      <c r="HT11" s="278"/>
      <c r="HU11" s="279"/>
      <c r="HV11" s="279"/>
      <c r="HW11" s="280"/>
      <c r="HX11" s="277"/>
      <c r="HY11" s="277"/>
      <c r="HZ11" s="278"/>
      <c r="IA11" s="273" cm="1">
        <f t="array" ref="IA11">SUM(SUMIFS(FG11:HZ11,FG$6:HZ$6,{"EN(V)"}))</f>
        <v>0</v>
      </c>
      <c r="IB11" s="273" cm="1">
        <f t="array" ref="IB11">SUM(SUMIFS(FG11:HZ11,FG$6:HZ$6,{"INA(V)"}))</f>
        <v>0</v>
      </c>
      <c r="IC11" s="273" cm="1">
        <f t="array" ref="IC11">SUM(SUMIFS(FG11:HZ11,FG$6:HZ$6,{"EN(D)"}))</f>
        <v>12</v>
      </c>
      <c r="ID11" s="273" cm="1">
        <f t="array" ref="ID11">SUM(SUMIFS(FG11:HZ11,FG$6:HZ$6,{"INA(D)"}))</f>
        <v>0</v>
      </c>
      <c r="IE11" s="273" cm="1">
        <f t="array" ref="IE11">SUM(SUMIFS(FG11:HZ11,FG$6:HZ$6,{"EN(D)","EN(V)","INA(D)","INA(V)"}))</f>
        <v>12</v>
      </c>
      <c r="IF11" s="278" cm="1">
        <f t="array" ref="IF11">(SUM(SUMIFS(FG11:HZ11,FG$6:HZ$6,{"EN(TMS)"})))/12</f>
        <v>0</v>
      </c>
      <c r="IG11" s="278" cm="1">
        <f t="array" ref="IG11">(SUM(SUMIFS(FG11:HZ11,FG$6:HZ$6,{"INA(TMS)"})))/12</f>
        <v>0</v>
      </c>
      <c r="IH11" s="279"/>
      <c r="II11" s="279"/>
      <c r="IJ11" s="280"/>
      <c r="IK11" s="277"/>
      <c r="IL11" s="277"/>
      <c r="IM11" s="278"/>
      <c r="IN11" s="279">
        <v>6</v>
      </c>
      <c r="IO11" s="279"/>
      <c r="IP11" s="280"/>
      <c r="IQ11" s="277"/>
      <c r="IR11" s="277"/>
      <c r="IS11" s="278"/>
      <c r="IT11" s="279"/>
      <c r="IU11" s="279"/>
      <c r="IV11" s="280"/>
      <c r="IW11" s="277"/>
      <c r="IX11" s="277"/>
      <c r="IY11" s="278"/>
      <c r="IZ11" s="279"/>
      <c r="JA11" s="279"/>
      <c r="JB11" s="280"/>
      <c r="JC11" s="277"/>
      <c r="JD11" s="277"/>
      <c r="JE11" s="278"/>
      <c r="JF11" s="279"/>
      <c r="JG11" s="279"/>
      <c r="JH11" s="280"/>
      <c r="JI11" s="277"/>
      <c r="JJ11" s="277"/>
      <c r="JK11" s="278"/>
      <c r="JL11" s="279"/>
      <c r="JM11" s="279"/>
      <c r="JN11" s="280"/>
      <c r="JO11" s="277"/>
      <c r="JP11" s="277"/>
      <c r="JQ11" s="278"/>
      <c r="JR11" s="279"/>
      <c r="JS11" s="279"/>
      <c r="JT11" s="280"/>
      <c r="JU11" s="277"/>
      <c r="JV11" s="277"/>
      <c r="JW11" s="278"/>
      <c r="JX11" s="279"/>
      <c r="JY11" s="279"/>
      <c r="JZ11" s="280"/>
      <c r="KA11" s="277">
        <v>2</v>
      </c>
      <c r="KB11" s="277"/>
      <c r="KC11" s="278"/>
      <c r="KD11" s="279"/>
      <c r="KE11" s="279"/>
      <c r="KF11" s="280"/>
      <c r="KG11" s="277"/>
      <c r="KH11" s="277"/>
      <c r="KI11" s="278"/>
      <c r="KJ11" s="279"/>
      <c r="KK11" s="279"/>
      <c r="KL11" s="280"/>
      <c r="KM11" s="277"/>
      <c r="KN11" s="277"/>
      <c r="KO11" s="278"/>
      <c r="KP11" s="279"/>
      <c r="KQ11" s="279"/>
      <c r="KR11" s="280"/>
      <c r="KS11" s="277"/>
      <c r="KT11" s="277"/>
      <c r="KU11" s="278"/>
      <c r="KV11" s="279"/>
      <c r="KW11" s="279"/>
      <c r="KX11" s="280"/>
      <c r="KY11" s="277"/>
      <c r="KZ11" s="277"/>
      <c r="LA11" s="278"/>
      <c r="LB11" s="273" cm="1">
        <f t="array" ref="LB11">SUM(SUMIFS(IH11:LA11,IH$6:LA$6,{"EN(V)"}))</f>
        <v>0</v>
      </c>
      <c r="LC11" s="273" cm="1">
        <f t="array" ref="LC11">SUM(SUMIFS(IH11:LA11,IH$6:LA$6,{"INA(V)"}))</f>
        <v>0</v>
      </c>
      <c r="LD11" s="273" cm="1">
        <f t="array" ref="LD11">SUM(SUMIFS(IH11:LA11,IH$6:LA$6,{"EN(D)"}))</f>
        <v>6</v>
      </c>
      <c r="LE11" s="273" cm="1">
        <f t="array" ref="LE11">SUM(SUMIFS(IH11:LA11,IH$6:LA$6,{"INA(D)"}))</f>
        <v>2</v>
      </c>
      <c r="LF11" s="273" cm="1">
        <f t="array" ref="LF11">SUM(SUMIFS(IH11:LA11,IH$6:LA$6,{"EN(D)","EN(V)","INA(D)","INA(V)"}))</f>
        <v>8</v>
      </c>
      <c r="LG11" s="278" cm="1">
        <f t="array" ref="LG11">(SUM(SUMIFS(IH11:LA11,IH$6:LA$6,{"EN(TMS)"})))/12</f>
        <v>0</v>
      </c>
      <c r="LH11" s="278" cm="1">
        <f t="array" ref="LH11">(SUM(SUMIFS(IH11:LA11,IH$6:LA$6,{"INA(TMS)"})))/12</f>
        <v>0</v>
      </c>
      <c r="LI11" s="279"/>
      <c r="LJ11" s="279"/>
      <c r="LK11" s="280"/>
      <c r="LL11" s="277"/>
      <c r="LM11" s="277"/>
      <c r="LN11" s="278"/>
      <c r="LO11" s="279"/>
      <c r="LP11" s="279"/>
      <c r="LQ11" s="280"/>
      <c r="LR11" s="277"/>
      <c r="LS11" s="277"/>
      <c r="LT11" s="278"/>
      <c r="LU11" s="279"/>
      <c r="LV11" s="279"/>
      <c r="LW11" s="280"/>
      <c r="LX11" s="277"/>
      <c r="LY11" s="277"/>
      <c r="LZ11" s="278"/>
      <c r="MA11" s="279"/>
      <c r="MB11" s="279"/>
      <c r="MC11" s="280"/>
      <c r="MD11" s="277"/>
      <c r="ME11" s="277"/>
      <c r="MF11" s="278"/>
      <c r="MG11" s="279"/>
      <c r="MH11" s="279"/>
      <c r="MI11" s="280"/>
      <c r="MJ11" s="277"/>
      <c r="MK11" s="277"/>
      <c r="ML11" s="278"/>
      <c r="MM11" s="279"/>
      <c r="MN11" s="279"/>
      <c r="MO11" s="280"/>
      <c r="MP11" s="277"/>
      <c r="MQ11" s="277"/>
      <c r="MR11" s="278"/>
      <c r="MS11" s="279"/>
      <c r="MT11" s="279"/>
      <c r="MU11" s="280"/>
      <c r="MV11" s="277"/>
      <c r="MW11" s="277"/>
      <c r="MX11" s="278"/>
      <c r="MY11" s="279"/>
      <c r="MZ11" s="279"/>
      <c r="NA11" s="280"/>
      <c r="NB11" s="277"/>
      <c r="NC11" s="277"/>
      <c r="ND11" s="278"/>
      <c r="NE11" s="279"/>
      <c r="NF11" s="279"/>
      <c r="NG11" s="280"/>
      <c r="NH11" s="277"/>
      <c r="NI11" s="277"/>
      <c r="NJ11" s="278"/>
      <c r="NK11" s="279"/>
      <c r="NL11" s="279"/>
      <c r="NM11" s="280"/>
      <c r="NN11" s="277"/>
      <c r="NO11" s="277"/>
      <c r="NP11" s="278"/>
      <c r="NQ11" s="279"/>
      <c r="NR11" s="279"/>
      <c r="NS11" s="280"/>
      <c r="NT11" s="277"/>
      <c r="NU11" s="277"/>
      <c r="NV11" s="278"/>
      <c r="NW11" s="279"/>
      <c r="NX11" s="279"/>
      <c r="NY11" s="280"/>
      <c r="NZ11" s="277"/>
      <c r="OA11" s="277"/>
      <c r="OB11" s="278"/>
      <c r="OC11" s="273" cm="1">
        <f t="array" ref="OC11">SUM(SUMIFS(LI11:OB11,LI$6:OB$6,{"EN(V)"}))</f>
        <v>0</v>
      </c>
      <c r="OD11" s="273" cm="1">
        <f t="array" ref="OD11">SUM(SUMIFS(LI11:OB11,LI$6:OB$6,{"INA(V)"}))</f>
        <v>0</v>
      </c>
      <c r="OE11" s="273" cm="1">
        <f t="array" ref="OE11">SUM(SUMIFS(LI11:OB11,LI$6:OB$6,{"EN(D)"}))</f>
        <v>0</v>
      </c>
      <c r="OF11" s="273" cm="1">
        <f t="array" ref="OF11">SUM(SUMIFS(LI11:OB11,LI$6:OB$6,{"INA(D)"}))</f>
        <v>0</v>
      </c>
      <c r="OG11" s="273" cm="1">
        <f t="array" ref="OG11">SUM(SUMIFS(LI11:OB11,LI$6:OB$6,{"EN(D)","EN(V)","INA(D)","INA(V)"}))</f>
        <v>0</v>
      </c>
      <c r="OH11" s="278" cm="1">
        <f t="array" ref="OH11">(SUM(SUMIFS(LI11:OB11,LI$6:OB$6,{"EN(TMS)"})))/12</f>
        <v>0</v>
      </c>
      <c r="OI11" s="278" cm="1">
        <f t="array" ref="OI11">(SUM(SUMIFS(LI11:OB11,LI$6:OB$6,{"INA(TMS)"})))/12</f>
        <v>0</v>
      </c>
    </row>
    <row r="12" spans="1:399" s="23" customFormat="1">
      <c r="A12" s="273">
        <v>6</v>
      </c>
      <c r="B12" s="274" t="s">
        <v>19</v>
      </c>
      <c r="C12" s="273" t="s">
        <v>109</v>
      </c>
      <c r="D12" s="285"/>
      <c r="E12" s="279"/>
      <c r="F12" s="279"/>
      <c r="G12" s="280"/>
      <c r="H12" s="277">
        <v>4</v>
      </c>
      <c r="I12" s="277"/>
      <c r="J12" s="278"/>
      <c r="K12" s="279"/>
      <c r="L12" s="279"/>
      <c r="M12" s="280"/>
      <c r="N12" s="277">
        <v>3</v>
      </c>
      <c r="O12" s="277"/>
      <c r="P12" s="278"/>
      <c r="Q12" s="279"/>
      <c r="R12" s="279"/>
      <c r="S12" s="280"/>
      <c r="T12" s="277">
        <v>5</v>
      </c>
      <c r="U12" s="277"/>
      <c r="V12" s="278"/>
      <c r="W12" s="279"/>
      <c r="X12" s="279"/>
      <c r="Y12" s="280"/>
      <c r="Z12" s="277">
        <v>10</v>
      </c>
      <c r="AA12" s="277"/>
      <c r="AB12" s="278"/>
      <c r="AC12" s="279"/>
      <c r="AD12" s="279"/>
      <c r="AE12" s="280"/>
      <c r="AF12" s="277">
        <v>7</v>
      </c>
      <c r="AG12" s="277"/>
      <c r="AH12" s="278"/>
      <c r="AI12" s="279"/>
      <c r="AJ12" s="279"/>
      <c r="AK12" s="280"/>
      <c r="AL12" s="277"/>
      <c r="AM12" s="277"/>
      <c r="AN12" s="278"/>
      <c r="AO12" s="279"/>
      <c r="AP12" s="279"/>
      <c r="AQ12" s="280"/>
      <c r="AR12" s="277">
        <v>1</v>
      </c>
      <c r="AS12" s="277"/>
      <c r="AT12" s="278"/>
      <c r="AU12" s="279"/>
      <c r="AV12" s="279"/>
      <c r="AW12" s="280"/>
      <c r="AX12" s="277">
        <v>1</v>
      </c>
      <c r="AY12" s="277"/>
      <c r="AZ12" s="278"/>
      <c r="BA12" s="279"/>
      <c r="BB12" s="279"/>
      <c r="BC12" s="280"/>
      <c r="BD12" s="277"/>
      <c r="BE12" s="277"/>
      <c r="BF12" s="278"/>
      <c r="BG12" s="279"/>
      <c r="BH12" s="279"/>
      <c r="BI12" s="280"/>
      <c r="BJ12" s="277">
        <v>2</v>
      </c>
      <c r="BK12" s="277"/>
      <c r="BL12" s="278"/>
      <c r="BM12" s="279"/>
      <c r="BN12" s="279"/>
      <c r="BO12" s="280"/>
      <c r="BP12" s="277"/>
      <c r="BQ12" s="277"/>
      <c r="BR12" s="278"/>
      <c r="BS12" s="279"/>
      <c r="BT12" s="279"/>
      <c r="BU12" s="280"/>
      <c r="BV12" s="277">
        <v>2</v>
      </c>
      <c r="BW12" s="277"/>
      <c r="BX12" s="278"/>
      <c r="BY12" s="273" cm="1">
        <f t="array" ref="BY12">SUM(SUMIFS(E12:BX12,E$6:BX$6,{"EN(V)"}))</f>
        <v>0</v>
      </c>
      <c r="BZ12" s="273" cm="1">
        <f t="array" ref="BZ12">SUM(SUMIFS(E12:BX12,E$6:BX$6,{"INA(V)"}))</f>
        <v>0</v>
      </c>
      <c r="CA12" s="273" cm="1">
        <f t="array" ref="CA12">SUM(SUMIFS(E12:BX12,E$6:BX$6,{"EN(D)"}))</f>
        <v>0</v>
      </c>
      <c r="CB12" s="273" cm="1">
        <f t="array" ref="CB12">SUM(SUMIFS(E12:BX12,E$6:BX$6,{"INA(D)"}))</f>
        <v>35</v>
      </c>
      <c r="CC12" s="273" cm="1">
        <f t="array" ref="CC12">SUM(SUMIFS(E12:BX12,E$6:BX$6,{"EN(D)","EN(V)","INA(D)","INA(V)"}))</f>
        <v>35</v>
      </c>
      <c r="CD12" s="278" cm="1">
        <f t="array" ref="CD12">(SUM(SUMIFS(E12:BX12,E$6:BX$6,{"EN(TMS)"})))/12</f>
        <v>0</v>
      </c>
      <c r="CE12" s="278" cm="1">
        <f t="array" ref="CE12">(SUM(SUMIFS(E12:BX12,E$6:BX$6,{"INA(TMS)"})))/12</f>
        <v>0</v>
      </c>
      <c r="CF12" s="279"/>
      <c r="CG12" s="279"/>
      <c r="CH12" s="280"/>
      <c r="CI12" s="277">
        <v>2</v>
      </c>
      <c r="CJ12" s="277"/>
      <c r="CK12" s="278"/>
      <c r="CL12" s="279"/>
      <c r="CM12" s="279"/>
      <c r="CN12" s="280"/>
      <c r="CO12" s="277">
        <v>0</v>
      </c>
      <c r="CP12" s="277"/>
      <c r="CQ12" s="278"/>
      <c r="CR12" s="279"/>
      <c r="CS12" s="279"/>
      <c r="CT12" s="280"/>
      <c r="CU12" s="277"/>
      <c r="CV12" s="277"/>
      <c r="CW12" s="278"/>
      <c r="CX12" s="279"/>
      <c r="CY12" s="279"/>
      <c r="CZ12" s="280"/>
      <c r="DA12" s="277"/>
      <c r="DB12" s="277">
        <v>1</v>
      </c>
      <c r="DC12" s="278"/>
      <c r="DD12" s="279"/>
      <c r="DE12" s="279"/>
      <c r="DF12" s="280"/>
      <c r="DG12" s="277"/>
      <c r="DH12" s="277">
        <v>2</v>
      </c>
      <c r="DI12" s="278"/>
      <c r="DJ12" s="279"/>
      <c r="DK12" s="279"/>
      <c r="DL12" s="280"/>
      <c r="DM12" s="277"/>
      <c r="DN12" s="277"/>
      <c r="DO12" s="278"/>
      <c r="DP12" s="279"/>
      <c r="DQ12" s="279"/>
      <c r="DR12" s="280"/>
      <c r="DS12" s="277"/>
      <c r="DT12" s="277"/>
      <c r="DU12" s="278"/>
      <c r="DV12" s="279"/>
      <c r="DW12" s="279"/>
      <c r="DX12" s="280"/>
      <c r="DY12" s="277"/>
      <c r="DZ12" s="277"/>
      <c r="EA12" s="278"/>
      <c r="EB12" s="279"/>
      <c r="EC12" s="279"/>
      <c r="ED12" s="280"/>
      <c r="EE12" s="277"/>
      <c r="EF12" s="277"/>
      <c r="EG12" s="278"/>
      <c r="EH12" s="279"/>
      <c r="EI12" s="279"/>
      <c r="EJ12" s="280"/>
      <c r="EK12" s="277"/>
      <c r="EL12" s="277"/>
      <c r="EM12" s="278"/>
      <c r="EN12" s="279"/>
      <c r="EO12" s="279"/>
      <c r="EP12" s="280"/>
      <c r="EQ12" s="277"/>
      <c r="ER12" s="277"/>
      <c r="ES12" s="278"/>
      <c r="ET12" s="279"/>
      <c r="EU12" s="279"/>
      <c r="EV12" s="280"/>
      <c r="EW12" s="277"/>
      <c r="EX12" s="277">
        <v>3</v>
      </c>
      <c r="EY12" s="278">
        <v>4.4444444444444446E-2</v>
      </c>
      <c r="EZ12" s="273" cm="1">
        <f t="array" ref="EZ12">SUM(SUMIFS(CF12:EY12,CF$6:EY$6,{"EN(V)"}))</f>
        <v>0</v>
      </c>
      <c r="FA12" s="273" cm="1">
        <f t="array" ref="FA12">SUM(SUMIFS(CF12:EY12,CF$6:EY$6,{"INA(V)"}))</f>
        <v>6</v>
      </c>
      <c r="FB12" s="273" cm="1">
        <f t="array" ref="FB12">SUM(SUMIFS(CF12:EY12,CF$6:EY$6,{"EN(D)"}))</f>
        <v>0</v>
      </c>
      <c r="FC12" s="273" cm="1">
        <f t="array" ref="FC12">SUM(SUMIFS(CF12:EY12,CF$6:EY$6,{"INA(D)"}))</f>
        <v>2</v>
      </c>
      <c r="FD12" s="273" cm="1">
        <f t="array" ref="FD12">SUM(SUMIFS(CF12:EY12,CF$6:EY$6,{"EN(D)","EN(V)","INA(D)","INA(V)"}))</f>
        <v>8</v>
      </c>
      <c r="FE12" s="278" cm="1">
        <f t="array" ref="FE12">(SUM(SUMIFS(CF12:EY12,CF$6:EY$6,{"EN(TMS)"})))/12</f>
        <v>0</v>
      </c>
      <c r="FF12" s="278" cm="1">
        <f t="array" ref="FF12">(SUM(SUMIFS(CF12:EY12,CF$6:EY$6,{"INA(TMS)"})))/12</f>
        <v>3.7037037037037038E-3</v>
      </c>
      <c r="FG12" s="279"/>
      <c r="FH12" s="279"/>
      <c r="FI12" s="280"/>
      <c r="FJ12" s="277"/>
      <c r="FK12" s="277"/>
      <c r="FL12" s="278"/>
      <c r="FM12" s="279"/>
      <c r="FN12" s="279"/>
      <c r="FO12" s="280"/>
      <c r="FP12" s="277"/>
      <c r="FQ12" s="277"/>
      <c r="FR12" s="278"/>
      <c r="FS12" s="279"/>
      <c r="FT12" s="279"/>
      <c r="FU12" s="280"/>
      <c r="FV12" s="277">
        <v>2</v>
      </c>
      <c r="FW12" s="277"/>
      <c r="FX12" s="278"/>
      <c r="FY12" s="279"/>
      <c r="FZ12" s="279"/>
      <c r="GA12" s="280"/>
      <c r="GB12" s="277"/>
      <c r="GC12" s="277"/>
      <c r="GD12" s="278"/>
      <c r="GE12" s="279"/>
      <c r="GF12" s="279"/>
      <c r="GG12" s="280"/>
      <c r="GH12" s="277">
        <v>1</v>
      </c>
      <c r="GI12" s="277"/>
      <c r="GJ12" s="278"/>
      <c r="GK12" s="279"/>
      <c r="GL12" s="279"/>
      <c r="GM12" s="280"/>
      <c r="GN12" s="277"/>
      <c r="GO12" s="277"/>
      <c r="GP12" s="278"/>
      <c r="GQ12" s="279"/>
      <c r="GR12" s="279"/>
      <c r="GS12" s="280"/>
      <c r="GT12" s="277">
        <v>0</v>
      </c>
      <c r="GU12" s="277"/>
      <c r="GV12" s="278"/>
      <c r="GW12" s="279"/>
      <c r="GX12" s="279"/>
      <c r="GY12" s="280"/>
      <c r="GZ12" s="277"/>
      <c r="HA12" s="277"/>
      <c r="HB12" s="278"/>
      <c r="HC12" s="279"/>
      <c r="HD12" s="279">
        <v>4</v>
      </c>
      <c r="HE12" s="280">
        <v>0.14652777777777778</v>
      </c>
      <c r="HF12" s="277"/>
      <c r="HG12" s="277"/>
      <c r="HH12" s="278"/>
      <c r="HI12" s="279"/>
      <c r="HJ12" s="279"/>
      <c r="HK12" s="280"/>
      <c r="HL12" s="277">
        <v>3</v>
      </c>
      <c r="HM12" s="277">
        <v>13</v>
      </c>
      <c r="HN12" s="278">
        <v>0.10208333333333335</v>
      </c>
      <c r="HO12" s="279"/>
      <c r="HP12" s="279"/>
      <c r="HQ12" s="280"/>
      <c r="HR12" s="277">
        <v>2</v>
      </c>
      <c r="HS12" s="277">
        <v>22</v>
      </c>
      <c r="HT12" s="278">
        <v>0.13055555555555556</v>
      </c>
      <c r="HU12" s="279"/>
      <c r="HV12" s="279"/>
      <c r="HW12" s="280"/>
      <c r="HX12" s="277"/>
      <c r="HY12" s="277"/>
      <c r="HZ12" s="278"/>
      <c r="IA12" s="273" cm="1">
        <f t="array" ref="IA12">SUM(SUMIFS(FG12:HZ12,FG$6:HZ$6,{"EN(V)"}))</f>
        <v>4</v>
      </c>
      <c r="IB12" s="273" cm="1">
        <f t="array" ref="IB12">SUM(SUMIFS(FG12:HZ12,FG$6:HZ$6,{"INA(V)"}))</f>
        <v>35</v>
      </c>
      <c r="IC12" s="273" cm="1">
        <f t="array" ref="IC12">SUM(SUMIFS(FG12:HZ12,FG$6:HZ$6,{"EN(D)"}))</f>
        <v>0</v>
      </c>
      <c r="ID12" s="273" cm="1">
        <f t="array" ref="ID12">SUM(SUMIFS(FG12:HZ12,FG$6:HZ$6,{"INA(D)"}))</f>
        <v>8</v>
      </c>
      <c r="IE12" s="273" cm="1">
        <f t="array" ref="IE12">SUM(SUMIFS(FG12:HZ12,FG$6:HZ$6,{"EN(D)","EN(V)","INA(D)","INA(V)"}))</f>
        <v>47</v>
      </c>
      <c r="IF12" s="278" cm="1">
        <f t="array" ref="IF12">(SUM(SUMIFS(FG12:HZ12,FG$6:HZ$6,{"EN(TMS)"})))/12</f>
        <v>1.2210648148148149E-2</v>
      </c>
      <c r="IG12" s="278" cm="1">
        <f t="array" ref="IG12">(SUM(SUMIFS(FG12:HZ12,FG$6:HZ$6,{"INA(TMS)"})))/12</f>
        <v>1.9386574074074073E-2</v>
      </c>
      <c r="IH12" s="279"/>
      <c r="II12" s="279"/>
      <c r="IJ12" s="280"/>
      <c r="IK12" s="277">
        <v>1</v>
      </c>
      <c r="IL12" s="277"/>
      <c r="IM12" s="278"/>
      <c r="IN12" s="279"/>
      <c r="IO12" s="279"/>
      <c r="IP12" s="280"/>
      <c r="IQ12" s="277"/>
      <c r="IR12" s="277"/>
      <c r="IS12" s="278"/>
      <c r="IT12" s="279"/>
      <c r="IU12" s="279"/>
      <c r="IV12" s="280"/>
      <c r="IW12" s="277">
        <v>1</v>
      </c>
      <c r="IX12" s="277"/>
      <c r="IY12" s="278"/>
      <c r="IZ12" s="279"/>
      <c r="JA12" s="279"/>
      <c r="JB12" s="280"/>
      <c r="JC12" s="277"/>
      <c r="JD12" s="277"/>
      <c r="JE12" s="278"/>
      <c r="JF12" s="279"/>
      <c r="JG12" s="279"/>
      <c r="JH12" s="280"/>
      <c r="JI12" s="277">
        <v>2</v>
      </c>
      <c r="JJ12" s="277"/>
      <c r="JK12" s="278"/>
      <c r="JL12" s="279"/>
      <c r="JM12" s="279"/>
      <c r="JN12" s="280"/>
      <c r="JO12" s="277">
        <v>4</v>
      </c>
      <c r="JP12" s="277"/>
      <c r="JQ12" s="278"/>
      <c r="JR12" s="279"/>
      <c r="JS12" s="279"/>
      <c r="JT12" s="280"/>
      <c r="JU12" s="277">
        <v>2</v>
      </c>
      <c r="JV12" s="277"/>
      <c r="JW12" s="278"/>
      <c r="JX12" s="279"/>
      <c r="JY12" s="279"/>
      <c r="JZ12" s="280"/>
      <c r="KA12" s="277"/>
      <c r="KB12" s="277"/>
      <c r="KC12" s="278"/>
      <c r="KD12" s="279"/>
      <c r="KE12" s="279"/>
      <c r="KF12" s="280"/>
      <c r="KG12" s="277">
        <v>8</v>
      </c>
      <c r="KH12" s="277"/>
      <c r="KI12" s="278"/>
      <c r="KJ12" s="279"/>
      <c r="KK12" s="279"/>
      <c r="KL12" s="280"/>
      <c r="KM12" s="277">
        <v>2</v>
      </c>
      <c r="KN12" s="277"/>
      <c r="KO12" s="278"/>
      <c r="KP12" s="279"/>
      <c r="KQ12" s="279"/>
      <c r="KR12" s="280"/>
      <c r="KS12" s="277">
        <v>4</v>
      </c>
      <c r="KT12" s="277"/>
      <c r="KU12" s="278"/>
      <c r="KV12" s="279"/>
      <c r="KW12" s="279"/>
      <c r="KX12" s="280"/>
      <c r="KY12" s="277"/>
      <c r="KZ12" s="277"/>
      <c r="LA12" s="278"/>
      <c r="LB12" s="273" cm="1">
        <f t="array" ref="LB12">SUM(SUMIFS(IH12:LA12,IH$6:LA$6,{"EN(V)"}))</f>
        <v>0</v>
      </c>
      <c r="LC12" s="273" cm="1">
        <f t="array" ref="LC12">SUM(SUMIFS(IH12:LA12,IH$6:LA$6,{"INA(V)"}))</f>
        <v>0</v>
      </c>
      <c r="LD12" s="273" cm="1">
        <f t="array" ref="LD12">SUM(SUMIFS(IH12:LA12,IH$6:LA$6,{"EN(D)"}))</f>
        <v>0</v>
      </c>
      <c r="LE12" s="273" cm="1">
        <f t="array" ref="LE12">SUM(SUMIFS(IH12:LA12,IH$6:LA$6,{"INA(D)"}))</f>
        <v>24</v>
      </c>
      <c r="LF12" s="273" cm="1">
        <f t="array" ref="LF12">SUM(SUMIFS(IH12:LA12,IH$6:LA$6,{"EN(D)","EN(V)","INA(D)","INA(V)"}))</f>
        <v>24</v>
      </c>
      <c r="LG12" s="278" cm="1">
        <f t="array" ref="LG12">(SUM(SUMIFS(IH12:LA12,IH$6:LA$6,{"EN(TMS)"})))/12</f>
        <v>0</v>
      </c>
      <c r="LH12" s="278" cm="1">
        <f t="array" ref="LH12">(SUM(SUMIFS(IH12:LA12,IH$6:LA$6,{"INA(TMS)"})))/12</f>
        <v>0</v>
      </c>
      <c r="LI12" s="279"/>
      <c r="LJ12" s="279"/>
      <c r="LK12" s="280"/>
      <c r="LL12" s="277">
        <v>6</v>
      </c>
      <c r="LM12" s="277"/>
      <c r="LN12" s="278"/>
      <c r="LO12" s="279"/>
      <c r="LP12" s="279"/>
      <c r="LQ12" s="280"/>
      <c r="LR12" s="277"/>
      <c r="LS12" s="277"/>
      <c r="LT12" s="278"/>
      <c r="LU12" s="279"/>
      <c r="LV12" s="279"/>
      <c r="LW12" s="280"/>
      <c r="LX12" s="277">
        <v>2</v>
      </c>
      <c r="LY12" s="277"/>
      <c r="LZ12" s="278"/>
      <c r="MA12" s="279"/>
      <c r="MB12" s="279"/>
      <c r="MC12" s="280"/>
      <c r="MD12" s="277">
        <v>2</v>
      </c>
      <c r="ME12" s="277"/>
      <c r="MF12" s="278"/>
      <c r="MG12" s="279"/>
      <c r="MH12" s="279"/>
      <c r="MI12" s="280"/>
      <c r="MJ12" s="277">
        <v>1</v>
      </c>
      <c r="MK12" s="277"/>
      <c r="ML12" s="278"/>
      <c r="MM12" s="279"/>
      <c r="MN12" s="279"/>
      <c r="MO12" s="280"/>
      <c r="MP12" s="277">
        <v>2</v>
      </c>
      <c r="MQ12" s="277"/>
      <c r="MR12" s="278"/>
      <c r="MS12" s="279"/>
      <c r="MT12" s="279"/>
      <c r="MU12" s="280"/>
      <c r="MV12" s="277"/>
      <c r="MW12" s="277"/>
      <c r="MX12" s="278"/>
      <c r="MY12" s="279"/>
      <c r="MZ12" s="279"/>
      <c r="NA12" s="280"/>
      <c r="NB12" s="277"/>
      <c r="NC12" s="277"/>
      <c r="ND12" s="278"/>
      <c r="NE12" s="279"/>
      <c r="NF12" s="279"/>
      <c r="NG12" s="280"/>
      <c r="NH12" s="277"/>
      <c r="NI12" s="277"/>
      <c r="NJ12" s="278"/>
      <c r="NK12" s="279"/>
      <c r="NL12" s="279"/>
      <c r="NM12" s="280"/>
      <c r="NN12" s="277"/>
      <c r="NO12" s="277"/>
      <c r="NP12" s="278"/>
      <c r="NQ12" s="279"/>
      <c r="NR12" s="279"/>
      <c r="NS12" s="280"/>
      <c r="NT12" s="277"/>
      <c r="NU12" s="277"/>
      <c r="NV12" s="278"/>
      <c r="NW12" s="279"/>
      <c r="NX12" s="279"/>
      <c r="NY12" s="280"/>
      <c r="NZ12" s="277"/>
      <c r="OA12" s="277"/>
      <c r="OB12" s="278"/>
      <c r="OC12" s="273" cm="1">
        <f t="array" ref="OC12">SUM(SUMIFS(LI12:OB12,LI$6:OB$6,{"EN(V)"}))</f>
        <v>0</v>
      </c>
      <c r="OD12" s="273" cm="1">
        <f t="array" ref="OD12">SUM(SUMIFS(LI12:OB12,LI$6:OB$6,{"INA(V)"}))</f>
        <v>0</v>
      </c>
      <c r="OE12" s="273" cm="1">
        <f t="array" ref="OE12">SUM(SUMIFS(LI12:OB12,LI$6:OB$6,{"EN(D)"}))</f>
        <v>0</v>
      </c>
      <c r="OF12" s="273" cm="1">
        <f t="array" ref="OF12">SUM(SUMIFS(LI12:OB12,LI$6:OB$6,{"INA(D)"}))</f>
        <v>13</v>
      </c>
      <c r="OG12" s="273" cm="1">
        <f t="array" ref="OG12">SUM(SUMIFS(LI12:OB12,LI$6:OB$6,{"EN(D)","EN(V)","INA(D)","INA(V)"}))</f>
        <v>13</v>
      </c>
      <c r="OH12" s="278" cm="1">
        <f t="array" ref="OH12">(SUM(SUMIFS(LI12:OB12,LI$6:OB$6,{"EN(TMS)"})))/12</f>
        <v>0</v>
      </c>
      <c r="OI12" s="278" cm="1">
        <f t="array" ref="OI12">(SUM(SUMIFS(LI12:OB12,LI$6:OB$6,{"INA(TMS)"})))/12</f>
        <v>0</v>
      </c>
    </row>
    <row r="13" spans="1:399" s="23" customFormat="1">
      <c r="A13" s="273">
        <v>7</v>
      </c>
      <c r="B13" s="274" t="s">
        <v>20</v>
      </c>
      <c r="C13" s="273" t="s">
        <v>110</v>
      </c>
      <c r="D13" s="286"/>
      <c r="E13" s="279"/>
      <c r="F13" s="279"/>
      <c r="G13" s="280"/>
      <c r="H13" s="277"/>
      <c r="I13" s="277"/>
      <c r="J13" s="278"/>
      <c r="K13" s="279">
        <v>2</v>
      </c>
      <c r="L13" s="279"/>
      <c r="M13" s="280"/>
      <c r="N13" s="277"/>
      <c r="O13" s="277"/>
      <c r="P13" s="278"/>
      <c r="Q13" s="279">
        <v>7</v>
      </c>
      <c r="R13" s="279"/>
      <c r="S13" s="280"/>
      <c r="T13" s="277"/>
      <c r="U13" s="277"/>
      <c r="V13" s="278"/>
      <c r="W13" s="279">
        <v>1</v>
      </c>
      <c r="X13" s="279"/>
      <c r="Y13" s="280"/>
      <c r="Z13" s="277"/>
      <c r="AA13" s="277"/>
      <c r="AB13" s="278"/>
      <c r="AC13" s="279">
        <v>4</v>
      </c>
      <c r="AD13" s="279"/>
      <c r="AE13" s="280"/>
      <c r="AF13" s="277"/>
      <c r="AG13" s="277"/>
      <c r="AH13" s="278"/>
      <c r="AI13" s="279">
        <v>4</v>
      </c>
      <c r="AJ13" s="279"/>
      <c r="AK13" s="280"/>
      <c r="AL13" s="277"/>
      <c r="AM13" s="277"/>
      <c r="AN13" s="278"/>
      <c r="AO13" s="279">
        <v>2</v>
      </c>
      <c r="AP13" s="279"/>
      <c r="AQ13" s="280"/>
      <c r="AR13" s="277"/>
      <c r="AS13" s="277"/>
      <c r="AT13" s="278"/>
      <c r="AU13" s="279">
        <v>7</v>
      </c>
      <c r="AV13" s="279"/>
      <c r="AW13" s="280"/>
      <c r="AX13" s="277"/>
      <c r="AY13" s="277"/>
      <c r="AZ13" s="278"/>
      <c r="BA13" s="279"/>
      <c r="BB13" s="279"/>
      <c r="BC13" s="280"/>
      <c r="BD13" s="277"/>
      <c r="BE13" s="277"/>
      <c r="BF13" s="278"/>
      <c r="BG13" s="279">
        <v>1</v>
      </c>
      <c r="BH13" s="279"/>
      <c r="BI13" s="280"/>
      <c r="BJ13" s="277"/>
      <c r="BK13" s="277"/>
      <c r="BL13" s="278"/>
      <c r="BM13" s="279"/>
      <c r="BN13" s="279"/>
      <c r="BO13" s="280"/>
      <c r="BP13" s="277"/>
      <c r="BQ13" s="277"/>
      <c r="BR13" s="278"/>
      <c r="BS13" s="279">
        <v>5</v>
      </c>
      <c r="BT13" s="279"/>
      <c r="BU13" s="280"/>
      <c r="BV13" s="277"/>
      <c r="BW13" s="277"/>
      <c r="BX13" s="278"/>
      <c r="BY13" s="273" cm="1">
        <f t="array" ref="BY13">SUM(SUMIFS(E13:BX13,E$6:BX$6,{"EN(V)"}))</f>
        <v>0</v>
      </c>
      <c r="BZ13" s="273" cm="1">
        <f t="array" ref="BZ13">SUM(SUMIFS(E13:BX13,E$6:BX$6,{"INA(V)"}))</f>
        <v>0</v>
      </c>
      <c r="CA13" s="273" cm="1">
        <f t="array" ref="CA13">SUM(SUMIFS(E13:BX13,E$6:BX$6,{"EN(D)"}))</f>
        <v>33</v>
      </c>
      <c r="CB13" s="273" cm="1">
        <f t="array" ref="CB13">SUM(SUMIFS(E13:BX13,E$6:BX$6,{"INA(D)"}))</f>
        <v>0</v>
      </c>
      <c r="CC13" s="273" cm="1">
        <f t="array" ref="CC13">SUM(SUMIFS(E13:BX13,E$6:BX$6,{"EN(D)","EN(V)","INA(D)","INA(V)"}))</f>
        <v>33</v>
      </c>
      <c r="CD13" s="278" cm="1">
        <f t="array" ref="CD13">(SUM(SUMIFS(E13:BX13,E$6:BX$6,{"EN(TMS)"})))/12</f>
        <v>0</v>
      </c>
      <c r="CE13" s="278" cm="1">
        <f t="array" ref="CE13">(SUM(SUMIFS(E13:BX13,E$6:BX$6,{"INA(TMS)"})))/12</f>
        <v>0</v>
      </c>
      <c r="CF13" s="279">
        <v>3</v>
      </c>
      <c r="CG13" s="279"/>
      <c r="CH13" s="280"/>
      <c r="CI13" s="277"/>
      <c r="CJ13" s="277"/>
      <c r="CK13" s="278"/>
      <c r="CL13" s="279">
        <v>1</v>
      </c>
      <c r="CM13" s="279"/>
      <c r="CN13" s="280"/>
      <c r="CO13" s="277"/>
      <c r="CP13" s="277"/>
      <c r="CQ13" s="278"/>
      <c r="CR13" s="279"/>
      <c r="CS13" s="279"/>
      <c r="CT13" s="280"/>
      <c r="CU13" s="277"/>
      <c r="CV13" s="277"/>
      <c r="CW13" s="278"/>
      <c r="CX13" s="279"/>
      <c r="CY13" s="279">
        <v>5</v>
      </c>
      <c r="CZ13" s="280">
        <v>0.11319444444444444</v>
      </c>
      <c r="DA13" s="277"/>
      <c r="DB13" s="277"/>
      <c r="DC13" s="278"/>
      <c r="DD13" s="279"/>
      <c r="DE13" s="279"/>
      <c r="DF13" s="280"/>
      <c r="DG13" s="277"/>
      <c r="DH13" s="277"/>
      <c r="DI13" s="278"/>
      <c r="DJ13" s="279"/>
      <c r="DK13" s="279"/>
      <c r="DL13" s="280"/>
      <c r="DM13" s="277"/>
      <c r="DN13" s="277"/>
      <c r="DO13" s="278"/>
      <c r="DP13" s="279"/>
      <c r="DQ13" s="279">
        <v>2</v>
      </c>
      <c r="DR13" s="280">
        <v>0.35902777777777778</v>
      </c>
      <c r="DS13" s="277"/>
      <c r="DT13" s="277"/>
      <c r="DU13" s="278"/>
      <c r="DV13" s="279"/>
      <c r="DW13" s="279"/>
      <c r="DX13" s="280"/>
      <c r="DY13" s="277"/>
      <c r="DZ13" s="277"/>
      <c r="EA13" s="278"/>
      <c r="EB13" s="279"/>
      <c r="EC13" s="279">
        <v>6</v>
      </c>
      <c r="ED13" s="280">
        <v>6.6666666666666666E-2</v>
      </c>
      <c r="EE13" s="277"/>
      <c r="EF13" s="277"/>
      <c r="EG13" s="278"/>
      <c r="EH13" s="279"/>
      <c r="EI13" s="279"/>
      <c r="EJ13" s="280"/>
      <c r="EK13" s="277"/>
      <c r="EL13" s="277"/>
      <c r="EM13" s="278"/>
      <c r="EN13" s="279"/>
      <c r="EO13" s="279"/>
      <c r="EP13" s="280"/>
      <c r="EQ13" s="277"/>
      <c r="ER13" s="277"/>
      <c r="ES13" s="278"/>
      <c r="ET13" s="279"/>
      <c r="EU13" s="279"/>
      <c r="EV13" s="280"/>
      <c r="EW13" s="277"/>
      <c r="EX13" s="277"/>
      <c r="EY13" s="278"/>
      <c r="EZ13" s="273" cm="1">
        <f t="array" ref="EZ13">SUM(SUMIFS(CF13:EY13,CF$6:EY$6,{"EN(V)"}))</f>
        <v>13</v>
      </c>
      <c r="FA13" s="273" cm="1">
        <f t="array" ref="FA13">SUM(SUMIFS(CF13:EY13,CF$6:EY$6,{"INA(V)"}))</f>
        <v>0</v>
      </c>
      <c r="FB13" s="273" cm="1">
        <f t="array" ref="FB13">SUM(SUMIFS(CF13:EY13,CF$6:EY$6,{"EN(D)"}))</f>
        <v>4</v>
      </c>
      <c r="FC13" s="273" cm="1">
        <f t="array" ref="FC13">SUM(SUMIFS(CF13:EY13,CF$6:EY$6,{"INA(D)"}))</f>
        <v>0</v>
      </c>
      <c r="FD13" s="273" cm="1">
        <f t="array" ref="FD13">SUM(SUMIFS(CF13:EY13,CF$6:EY$6,{"EN(D)","EN(V)","INA(D)","INA(V)"}))</f>
        <v>17</v>
      </c>
      <c r="FE13" s="278" cm="1">
        <f t="array" ref="FE13">(SUM(SUMIFS(CF13:EY13,CF$6:EY$6,{"EN(TMS)"})))/12</f>
        <v>4.4907407407407403E-2</v>
      </c>
      <c r="FF13" s="278" cm="1">
        <f t="array" ref="FF13">(SUM(SUMIFS(CF13:EY13,CF$6:EY$6,{"INA(TMS)"})))/12</f>
        <v>0</v>
      </c>
      <c r="FG13" s="279"/>
      <c r="FH13" s="279">
        <v>2</v>
      </c>
      <c r="FI13" s="280">
        <v>0.59444444444444444</v>
      </c>
      <c r="FJ13" s="277"/>
      <c r="FK13" s="277"/>
      <c r="FL13" s="278"/>
      <c r="FM13" s="279">
        <v>2</v>
      </c>
      <c r="FN13" s="279">
        <v>6</v>
      </c>
      <c r="FO13" s="280">
        <v>4.9999999999999996E-2</v>
      </c>
      <c r="FP13" s="277"/>
      <c r="FQ13" s="277"/>
      <c r="FR13" s="278"/>
      <c r="FS13" s="279"/>
      <c r="FT13" s="279">
        <v>3</v>
      </c>
      <c r="FU13" s="280" t="s">
        <v>193</v>
      </c>
      <c r="FV13" s="277"/>
      <c r="FW13" s="277"/>
      <c r="FX13" s="278"/>
      <c r="FY13" s="279">
        <v>4</v>
      </c>
      <c r="FZ13" s="279">
        <v>5</v>
      </c>
      <c r="GA13" s="280" t="s">
        <v>194</v>
      </c>
      <c r="GB13" s="277"/>
      <c r="GC13" s="277"/>
      <c r="GD13" s="278"/>
      <c r="GE13" s="279">
        <v>4</v>
      </c>
      <c r="GF13" s="279">
        <v>3</v>
      </c>
      <c r="GG13" s="280" t="s">
        <v>195</v>
      </c>
      <c r="GH13" s="277"/>
      <c r="GI13" s="277"/>
      <c r="GJ13" s="278"/>
      <c r="GK13" s="279">
        <v>1</v>
      </c>
      <c r="GL13" s="279">
        <v>3</v>
      </c>
      <c r="GM13" s="280" t="s">
        <v>196</v>
      </c>
      <c r="GN13" s="277"/>
      <c r="GO13" s="277"/>
      <c r="GP13" s="278"/>
      <c r="GQ13" s="279">
        <v>0</v>
      </c>
      <c r="GR13" s="279"/>
      <c r="GS13" s="280"/>
      <c r="GT13" s="277"/>
      <c r="GU13" s="277"/>
      <c r="GV13" s="278"/>
      <c r="GW13" s="279"/>
      <c r="GX13" s="279"/>
      <c r="GY13" s="280"/>
      <c r="GZ13" s="277"/>
      <c r="HA13" s="277"/>
      <c r="HB13" s="278"/>
      <c r="HC13" s="279"/>
      <c r="HD13" s="279">
        <v>1</v>
      </c>
      <c r="HE13" s="280">
        <v>4.8611111111111112E-3</v>
      </c>
      <c r="HF13" s="277"/>
      <c r="HG13" s="277"/>
      <c r="HH13" s="278"/>
      <c r="HI13" s="279">
        <v>7</v>
      </c>
      <c r="HJ13" s="279">
        <v>10</v>
      </c>
      <c r="HK13" s="280">
        <v>0.10208333333333335</v>
      </c>
      <c r="HL13" s="277"/>
      <c r="HM13" s="277"/>
      <c r="HN13" s="278"/>
      <c r="HO13" s="279"/>
      <c r="HP13" s="279">
        <v>22</v>
      </c>
      <c r="HQ13" s="280">
        <v>6.8749999999999992E-2</v>
      </c>
      <c r="HR13" s="277"/>
      <c r="HS13" s="277"/>
      <c r="HT13" s="278"/>
      <c r="HU13" s="279"/>
      <c r="HV13" s="279"/>
      <c r="HW13" s="280"/>
      <c r="HX13" s="277"/>
      <c r="HY13" s="277"/>
      <c r="HZ13" s="278"/>
      <c r="IA13" s="273" cm="1">
        <f t="array" ref="IA13">SUM(SUMIFS(FG13:HZ13,FG$6:HZ$6,{"EN(V)"}))</f>
        <v>55</v>
      </c>
      <c r="IB13" s="273" cm="1">
        <f t="array" ref="IB13">SUM(SUMIFS(FG13:HZ13,FG$6:HZ$6,{"INA(V)"}))</f>
        <v>0</v>
      </c>
      <c r="IC13" s="273" cm="1">
        <f t="array" ref="IC13">SUM(SUMIFS(FG13:HZ13,FG$6:HZ$6,{"EN(D)"}))</f>
        <v>18</v>
      </c>
      <c r="ID13" s="273" cm="1">
        <f t="array" ref="ID13">SUM(SUMIFS(FG13:HZ13,FG$6:HZ$6,{"INA(D)"}))</f>
        <v>0</v>
      </c>
      <c r="IE13" s="273" cm="1">
        <f t="array" ref="IE13">SUM(SUMIFS(FG13:HZ13,FG$6:HZ$6,{"EN(D)","EN(V)","INA(D)","INA(V)"}))</f>
        <v>73</v>
      </c>
      <c r="IF13" s="278" cm="1">
        <f t="array" ref="IF13">(SUM(SUMIFS(FG13:HZ13,FG$6:HZ$6,{"EN(TMS)"})))/12</f>
        <v>6.834490740740741E-2</v>
      </c>
      <c r="IG13" s="278" cm="1">
        <f t="array" ref="IG13">(SUM(SUMIFS(FG13:HZ13,FG$6:HZ$6,{"INA(TMS)"})))/12</f>
        <v>0</v>
      </c>
      <c r="IH13" s="279">
        <v>1</v>
      </c>
      <c r="II13" s="279"/>
      <c r="IJ13" s="280"/>
      <c r="IK13" s="277"/>
      <c r="IL13" s="277"/>
      <c r="IM13" s="278"/>
      <c r="IN13" s="279">
        <v>1</v>
      </c>
      <c r="IO13" s="279"/>
      <c r="IP13" s="280"/>
      <c r="IQ13" s="277"/>
      <c r="IR13" s="277"/>
      <c r="IS13" s="278"/>
      <c r="IT13" s="279">
        <v>1</v>
      </c>
      <c r="IU13" s="279">
        <v>2</v>
      </c>
      <c r="IV13" s="280">
        <v>1.0416666666666666E-2</v>
      </c>
      <c r="IW13" s="277"/>
      <c r="IX13" s="277"/>
      <c r="IY13" s="278"/>
      <c r="IZ13" s="279"/>
      <c r="JA13" s="279"/>
      <c r="JB13" s="280"/>
      <c r="JC13" s="277"/>
      <c r="JD13" s="277"/>
      <c r="JE13" s="278"/>
      <c r="JF13" s="279"/>
      <c r="JG13" s="279"/>
      <c r="JH13" s="280"/>
      <c r="JI13" s="277"/>
      <c r="JJ13" s="277"/>
      <c r="JK13" s="278"/>
      <c r="JL13" s="279">
        <v>4</v>
      </c>
      <c r="JM13" s="279"/>
      <c r="JN13" s="280"/>
      <c r="JO13" s="277"/>
      <c r="JP13" s="277"/>
      <c r="JQ13" s="278"/>
      <c r="JR13" s="279"/>
      <c r="JS13" s="279"/>
      <c r="JT13" s="280"/>
      <c r="JU13" s="277"/>
      <c r="JV13" s="277"/>
      <c r="JW13" s="278"/>
      <c r="JX13" s="279">
        <v>4</v>
      </c>
      <c r="JY13" s="279"/>
      <c r="JZ13" s="280"/>
      <c r="KA13" s="277"/>
      <c r="KB13" s="277"/>
      <c r="KC13" s="278"/>
      <c r="KD13" s="279"/>
      <c r="KE13" s="279"/>
      <c r="KF13" s="280"/>
      <c r="KG13" s="277"/>
      <c r="KH13" s="277"/>
      <c r="KI13" s="278"/>
      <c r="KJ13" s="279"/>
      <c r="KK13" s="279"/>
      <c r="KL13" s="280"/>
      <c r="KM13" s="277"/>
      <c r="KN13" s="277"/>
      <c r="KO13" s="278"/>
      <c r="KP13" s="279">
        <v>4</v>
      </c>
      <c r="KQ13" s="279"/>
      <c r="KR13" s="280"/>
      <c r="KS13" s="277"/>
      <c r="KT13" s="277"/>
      <c r="KU13" s="278"/>
      <c r="KV13" s="279"/>
      <c r="KW13" s="279"/>
      <c r="KX13" s="280"/>
      <c r="KY13" s="277"/>
      <c r="KZ13" s="277"/>
      <c r="LA13" s="278"/>
      <c r="LB13" s="273" cm="1">
        <f t="array" ref="LB13">SUM(SUMIFS(IH13:LA13,IH$6:LA$6,{"EN(V)"}))</f>
        <v>2</v>
      </c>
      <c r="LC13" s="273" cm="1">
        <f t="array" ref="LC13">SUM(SUMIFS(IH13:LA13,IH$6:LA$6,{"INA(V)"}))</f>
        <v>0</v>
      </c>
      <c r="LD13" s="273" cm="1">
        <f t="array" ref="LD13">SUM(SUMIFS(IH13:LA13,IH$6:LA$6,{"EN(D)"}))</f>
        <v>15</v>
      </c>
      <c r="LE13" s="273" cm="1">
        <f t="array" ref="LE13">SUM(SUMIFS(IH13:LA13,IH$6:LA$6,{"INA(D)"}))</f>
        <v>0</v>
      </c>
      <c r="LF13" s="273" cm="1">
        <f t="array" ref="LF13">SUM(SUMIFS(IH13:LA13,IH$6:LA$6,{"EN(D)","EN(V)","INA(D)","INA(V)"}))</f>
        <v>17</v>
      </c>
      <c r="LG13" s="278" cm="1">
        <f t="array" ref="LG13">(SUM(SUMIFS(IH13:LA13,IH$6:LA$6,{"EN(TMS)"})))/12</f>
        <v>8.6805555555555551E-4</v>
      </c>
      <c r="LH13" s="278" cm="1">
        <f t="array" ref="LH13">(SUM(SUMIFS(IH13:LA13,IH$6:LA$6,{"INA(TMS)"})))/12</f>
        <v>0</v>
      </c>
      <c r="LI13" s="279">
        <v>2</v>
      </c>
      <c r="LJ13" s="279"/>
      <c r="LK13" s="280"/>
      <c r="LL13" s="277"/>
      <c r="LM13" s="277"/>
      <c r="LN13" s="278"/>
      <c r="LO13" s="279"/>
      <c r="LP13" s="279"/>
      <c r="LQ13" s="280"/>
      <c r="LR13" s="277"/>
      <c r="LS13" s="277"/>
      <c r="LT13" s="278"/>
      <c r="LU13" s="279"/>
      <c r="LV13" s="279"/>
      <c r="LW13" s="280"/>
      <c r="LX13" s="277"/>
      <c r="LY13" s="277"/>
      <c r="LZ13" s="278"/>
      <c r="MA13" s="279"/>
      <c r="MB13" s="279"/>
      <c r="MC13" s="280"/>
      <c r="MD13" s="277"/>
      <c r="ME13" s="277"/>
      <c r="MF13" s="278"/>
      <c r="MG13" s="279"/>
      <c r="MH13" s="279"/>
      <c r="MI13" s="280"/>
      <c r="MJ13" s="277">
        <v>2</v>
      </c>
      <c r="MK13" s="277"/>
      <c r="ML13" s="278"/>
      <c r="MM13" s="279">
        <v>1</v>
      </c>
      <c r="MN13" s="279"/>
      <c r="MO13" s="280"/>
      <c r="MP13" s="277"/>
      <c r="MQ13" s="277"/>
      <c r="MR13" s="278"/>
      <c r="MS13" s="279"/>
      <c r="MT13" s="279"/>
      <c r="MU13" s="280"/>
      <c r="MV13" s="277"/>
      <c r="MW13" s="277"/>
      <c r="MX13" s="278"/>
      <c r="MY13" s="279"/>
      <c r="MZ13" s="279"/>
      <c r="NA13" s="280"/>
      <c r="NB13" s="277"/>
      <c r="NC13" s="277"/>
      <c r="ND13" s="278"/>
      <c r="NE13" s="279"/>
      <c r="NF13" s="279"/>
      <c r="NG13" s="280"/>
      <c r="NH13" s="277"/>
      <c r="NI13" s="277"/>
      <c r="NJ13" s="278"/>
      <c r="NK13" s="279"/>
      <c r="NL13" s="279"/>
      <c r="NM13" s="280"/>
      <c r="NN13" s="277"/>
      <c r="NO13" s="277"/>
      <c r="NP13" s="278"/>
      <c r="NQ13" s="279"/>
      <c r="NR13" s="279"/>
      <c r="NS13" s="280"/>
      <c r="NT13" s="277"/>
      <c r="NU13" s="277"/>
      <c r="NV13" s="278"/>
      <c r="NW13" s="279"/>
      <c r="NX13" s="279"/>
      <c r="NY13" s="280"/>
      <c r="NZ13" s="277"/>
      <c r="OA13" s="277"/>
      <c r="OB13" s="278"/>
      <c r="OC13" s="273" cm="1">
        <f t="array" ref="OC13">SUM(SUMIFS(LI13:OB13,LI$6:OB$6,{"EN(V)"}))</f>
        <v>0</v>
      </c>
      <c r="OD13" s="273" cm="1">
        <f t="array" ref="OD13">SUM(SUMIFS(LI13:OB13,LI$6:OB$6,{"INA(V)"}))</f>
        <v>0</v>
      </c>
      <c r="OE13" s="273" cm="1">
        <f t="array" ref="OE13">SUM(SUMIFS(LI13:OB13,LI$6:OB$6,{"EN(D)"}))</f>
        <v>3</v>
      </c>
      <c r="OF13" s="273" cm="1">
        <f t="array" ref="OF13">SUM(SUMIFS(LI13:OB13,LI$6:OB$6,{"INA(D)"}))</f>
        <v>2</v>
      </c>
      <c r="OG13" s="273" cm="1">
        <f t="array" ref="OG13">SUM(SUMIFS(LI13:OB13,LI$6:OB$6,{"EN(D)","EN(V)","INA(D)","INA(V)"}))</f>
        <v>5</v>
      </c>
      <c r="OH13" s="278" cm="1">
        <f t="array" ref="OH13">(SUM(SUMIFS(LI13:OB13,LI$6:OB$6,{"EN(TMS)"})))/12</f>
        <v>0</v>
      </c>
      <c r="OI13" s="278" cm="1">
        <f t="array" ref="OI13">(SUM(SUMIFS(LI13:OB13,LI$6:OB$6,{"INA(TMS)"})))/12</f>
        <v>0</v>
      </c>
    </row>
    <row r="14" spans="1:399" s="23" customFormat="1" ht="30">
      <c r="A14" s="273">
        <v>8</v>
      </c>
      <c r="B14" s="274" t="s">
        <v>21</v>
      </c>
      <c r="C14" s="273" t="s">
        <v>111</v>
      </c>
      <c r="D14" s="285"/>
      <c r="E14" s="279"/>
      <c r="F14" s="279"/>
      <c r="G14" s="280"/>
      <c r="H14" s="277">
        <v>7</v>
      </c>
      <c r="I14" s="277"/>
      <c r="J14" s="278"/>
      <c r="K14" s="279"/>
      <c r="L14" s="279"/>
      <c r="M14" s="280"/>
      <c r="N14" s="277"/>
      <c r="O14" s="277"/>
      <c r="P14" s="278"/>
      <c r="Q14" s="279"/>
      <c r="R14" s="279"/>
      <c r="S14" s="280"/>
      <c r="T14" s="277"/>
      <c r="U14" s="277"/>
      <c r="V14" s="278"/>
      <c r="W14" s="279"/>
      <c r="X14" s="279"/>
      <c r="Y14" s="280"/>
      <c r="Z14" s="277"/>
      <c r="AA14" s="277"/>
      <c r="AB14" s="278"/>
      <c r="AC14" s="279"/>
      <c r="AD14" s="279"/>
      <c r="AE14" s="280"/>
      <c r="AF14" s="277"/>
      <c r="AG14" s="277"/>
      <c r="AH14" s="278"/>
      <c r="AI14" s="279"/>
      <c r="AJ14" s="279"/>
      <c r="AK14" s="280"/>
      <c r="AL14" s="277"/>
      <c r="AM14" s="277"/>
      <c r="AN14" s="278"/>
      <c r="AO14" s="279"/>
      <c r="AP14" s="279"/>
      <c r="AQ14" s="280"/>
      <c r="AR14" s="277">
        <v>3</v>
      </c>
      <c r="AS14" s="277"/>
      <c r="AT14" s="278"/>
      <c r="AU14" s="279"/>
      <c r="AV14" s="279"/>
      <c r="AW14" s="280"/>
      <c r="AX14" s="277">
        <v>1</v>
      </c>
      <c r="AY14" s="277"/>
      <c r="AZ14" s="278"/>
      <c r="BA14" s="279"/>
      <c r="BB14" s="279"/>
      <c r="BC14" s="280"/>
      <c r="BD14" s="277"/>
      <c r="BE14" s="277"/>
      <c r="BF14" s="278"/>
      <c r="BG14" s="279"/>
      <c r="BH14" s="279"/>
      <c r="BI14" s="280"/>
      <c r="BJ14" s="277"/>
      <c r="BK14" s="277"/>
      <c r="BL14" s="278"/>
      <c r="BM14" s="279"/>
      <c r="BN14" s="279"/>
      <c r="BO14" s="280"/>
      <c r="BP14" s="277">
        <v>1</v>
      </c>
      <c r="BQ14" s="277"/>
      <c r="BR14" s="278"/>
      <c r="BS14" s="279"/>
      <c r="BT14" s="279"/>
      <c r="BU14" s="280"/>
      <c r="BV14" s="277">
        <v>2</v>
      </c>
      <c r="BW14" s="277"/>
      <c r="BX14" s="278"/>
      <c r="BY14" s="273" cm="1">
        <f t="array" ref="BY14">SUM(SUMIFS(E14:BX14,E$6:BX$6,{"EN(V)"}))</f>
        <v>0</v>
      </c>
      <c r="BZ14" s="273" cm="1">
        <f t="array" ref="BZ14">SUM(SUMIFS(E14:BX14,E$6:BX$6,{"INA(V)"}))</f>
        <v>0</v>
      </c>
      <c r="CA14" s="273" cm="1">
        <f t="array" ref="CA14">SUM(SUMIFS(E14:BX14,E$6:BX$6,{"EN(D)"}))</f>
        <v>0</v>
      </c>
      <c r="CB14" s="273" cm="1">
        <f t="array" ref="CB14">SUM(SUMIFS(E14:BX14,E$6:BX$6,{"INA(D)"}))</f>
        <v>14</v>
      </c>
      <c r="CC14" s="273" cm="1">
        <f t="array" ref="CC14">SUM(SUMIFS(E14:BX14,E$6:BX$6,{"EN(D)","EN(V)","INA(D)","INA(V)"}))</f>
        <v>14</v>
      </c>
      <c r="CD14" s="278" cm="1">
        <f t="array" ref="CD14">(SUM(SUMIFS(E14:BX14,E$6:BX$6,{"EN(TMS)"})))/12</f>
        <v>0</v>
      </c>
      <c r="CE14" s="278" cm="1">
        <f t="array" ref="CE14">(SUM(SUMIFS(E14:BX14,E$6:BX$6,{"INA(TMS)"})))/12</f>
        <v>0</v>
      </c>
      <c r="CF14" s="279"/>
      <c r="CG14" s="279"/>
      <c r="CH14" s="280"/>
      <c r="CI14" s="277">
        <v>1</v>
      </c>
      <c r="CJ14" s="277"/>
      <c r="CK14" s="278"/>
      <c r="CL14" s="279"/>
      <c r="CM14" s="279"/>
      <c r="CN14" s="280"/>
      <c r="CO14" s="277"/>
      <c r="CP14" s="277"/>
      <c r="CQ14" s="278"/>
      <c r="CR14" s="279"/>
      <c r="CS14" s="279"/>
      <c r="CT14" s="280"/>
      <c r="CU14" s="277"/>
      <c r="CV14" s="277">
        <v>1</v>
      </c>
      <c r="CW14" s="278">
        <v>7.2222222222222229E-2</v>
      </c>
      <c r="CX14" s="279"/>
      <c r="CY14" s="279"/>
      <c r="CZ14" s="280"/>
      <c r="DA14" s="277"/>
      <c r="DB14" s="277">
        <v>62</v>
      </c>
      <c r="DC14" s="278">
        <v>0.21458333333333335</v>
      </c>
      <c r="DD14" s="279"/>
      <c r="DE14" s="279"/>
      <c r="DF14" s="280"/>
      <c r="DG14" s="277"/>
      <c r="DH14" s="277">
        <v>202</v>
      </c>
      <c r="DI14" s="278">
        <v>0.11319444444444444</v>
      </c>
      <c r="DJ14" s="279"/>
      <c r="DK14" s="279"/>
      <c r="DL14" s="280"/>
      <c r="DM14" s="277"/>
      <c r="DN14" s="277">
        <v>750</v>
      </c>
      <c r="DO14" s="278">
        <v>0.1423611111111111</v>
      </c>
      <c r="DP14" s="279"/>
      <c r="DQ14" s="279"/>
      <c r="DR14" s="280"/>
      <c r="DS14" s="277">
        <v>646</v>
      </c>
      <c r="DT14" s="277"/>
      <c r="DU14" s="278">
        <v>0.12083333333333333</v>
      </c>
      <c r="DV14" s="279"/>
      <c r="DW14" s="279"/>
      <c r="DX14" s="280"/>
      <c r="DY14" s="277"/>
      <c r="DZ14" s="277">
        <v>130</v>
      </c>
      <c r="EA14" s="278">
        <v>9.8611111111111108E-2</v>
      </c>
      <c r="EB14" s="279"/>
      <c r="EC14" s="279"/>
      <c r="ED14" s="280"/>
      <c r="EE14" s="277"/>
      <c r="EF14" s="277">
        <v>133</v>
      </c>
      <c r="EG14" s="278">
        <v>0.29097222222222224</v>
      </c>
      <c r="EH14" s="279"/>
      <c r="EI14" s="279"/>
      <c r="EJ14" s="280"/>
      <c r="EK14" s="277"/>
      <c r="EL14" s="277">
        <v>126</v>
      </c>
      <c r="EM14" s="278">
        <v>0.17152777777777775</v>
      </c>
      <c r="EN14" s="279"/>
      <c r="EO14" s="279"/>
      <c r="EP14" s="280"/>
      <c r="EQ14" s="277"/>
      <c r="ER14" s="277">
        <v>135</v>
      </c>
      <c r="ES14" s="278">
        <v>0.23819444444444446</v>
      </c>
      <c r="ET14" s="279"/>
      <c r="EU14" s="279"/>
      <c r="EV14" s="280"/>
      <c r="EW14" s="277"/>
      <c r="EX14" s="277">
        <v>143</v>
      </c>
      <c r="EY14" s="278">
        <v>0.24027777777777778</v>
      </c>
      <c r="EZ14" s="273" cm="1">
        <f t="array" ref="EZ14">SUM(SUMIFS(CF14:EY14,CF$6:EY$6,{"EN(V)"}))</f>
        <v>0</v>
      </c>
      <c r="FA14" s="273" cm="1">
        <f t="array" ref="FA14">SUM(SUMIFS(CF14:EY14,CF$6:EY$6,{"INA(V)"}))</f>
        <v>1682</v>
      </c>
      <c r="FB14" s="273" cm="1">
        <f t="array" ref="FB14">SUM(SUMIFS(CF14:EY14,CF$6:EY$6,{"EN(D)"}))</f>
        <v>0</v>
      </c>
      <c r="FC14" s="273" cm="1">
        <f t="array" ref="FC14">SUM(SUMIFS(CF14:EY14,CF$6:EY$6,{"INA(D)"}))</f>
        <v>647</v>
      </c>
      <c r="FD14" s="273" cm="1">
        <f t="array" ref="FD14">SUM(SUMIFS(CF14:EY14,CF$6:EY$6,{"EN(D)","EN(V)","INA(D)","INA(V)"}))</f>
        <v>2329</v>
      </c>
      <c r="FE14" s="278" cm="1">
        <f t="array" ref="FE14">(SUM(SUMIFS(CF14:EY14,CF$6:EY$6,{"EN(TMS)"})))/12</f>
        <v>0</v>
      </c>
      <c r="FF14" s="278" cm="1">
        <f t="array" ref="FF14">(SUM(SUMIFS(CF14:EY14,CF$6:EY$6,{"INA(TMS)"})))/12</f>
        <v>0.14189814814814813</v>
      </c>
      <c r="FG14" s="279"/>
      <c r="FH14" s="279"/>
      <c r="FI14" s="280"/>
      <c r="FJ14" s="277"/>
      <c r="FK14" s="277">
        <v>144</v>
      </c>
      <c r="FL14" s="278">
        <v>0.12916666666666668</v>
      </c>
      <c r="FM14" s="279"/>
      <c r="FN14" s="279"/>
      <c r="FO14" s="280"/>
      <c r="FP14" s="277"/>
      <c r="FQ14" s="277"/>
      <c r="FR14" s="278">
        <v>9.5833333333333326E-2</v>
      </c>
      <c r="FS14" s="279"/>
      <c r="FT14" s="279"/>
      <c r="FU14" s="280"/>
      <c r="FV14" s="277"/>
      <c r="FW14" s="277">
        <v>190</v>
      </c>
      <c r="FX14" s="278" t="s">
        <v>197</v>
      </c>
      <c r="FY14" s="279"/>
      <c r="FZ14" s="279"/>
      <c r="GA14" s="280"/>
      <c r="GB14" s="277"/>
      <c r="GC14" s="277">
        <v>143</v>
      </c>
      <c r="GD14" s="278" t="s">
        <v>198</v>
      </c>
      <c r="GE14" s="279"/>
      <c r="GF14" s="279"/>
      <c r="GG14" s="280"/>
      <c r="GH14" s="277"/>
      <c r="GI14" s="277">
        <v>123</v>
      </c>
      <c r="GJ14" s="278" t="s">
        <v>199</v>
      </c>
      <c r="GK14" s="279"/>
      <c r="GL14" s="279"/>
      <c r="GM14" s="280"/>
      <c r="GN14" s="277"/>
      <c r="GO14" s="277">
        <v>1</v>
      </c>
      <c r="GP14" s="278" t="s">
        <v>200</v>
      </c>
      <c r="GQ14" s="279"/>
      <c r="GR14" s="279"/>
      <c r="GS14" s="280"/>
      <c r="GT14" s="277">
        <v>0</v>
      </c>
      <c r="GU14" s="277">
        <v>450</v>
      </c>
      <c r="GV14" s="278" t="s">
        <v>1276</v>
      </c>
      <c r="GW14" s="279"/>
      <c r="GX14" s="279"/>
      <c r="GY14" s="280"/>
      <c r="GZ14" s="277">
        <v>4</v>
      </c>
      <c r="HA14" s="277">
        <v>56</v>
      </c>
      <c r="HB14" s="278">
        <v>0.2298611111111111</v>
      </c>
      <c r="HC14" s="279"/>
      <c r="HD14" s="279"/>
      <c r="HE14" s="280"/>
      <c r="HF14" s="277">
        <v>2</v>
      </c>
      <c r="HG14" s="277">
        <v>40</v>
      </c>
      <c r="HH14" s="278">
        <v>0.36874999999999997</v>
      </c>
      <c r="HI14" s="279"/>
      <c r="HJ14" s="279"/>
      <c r="HK14" s="280"/>
      <c r="HL14" s="277">
        <v>1</v>
      </c>
      <c r="HM14" s="277">
        <v>60</v>
      </c>
      <c r="HN14" s="278">
        <v>0.24583333333333335</v>
      </c>
      <c r="HO14" s="279"/>
      <c r="HP14" s="279"/>
      <c r="HQ14" s="280"/>
      <c r="HR14" s="277">
        <v>17</v>
      </c>
      <c r="HS14" s="277">
        <v>66</v>
      </c>
      <c r="HT14" s="278">
        <v>0.39374999999999999</v>
      </c>
      <c r="HU14" s="279"/>
      <c r="HV14" s="279"/>
      <c r="HW14" s="280"/>
      <c r="HX14" s="277"/>
      <c r="HY14" s="277">
        <v>41</v>
      </c>
      <c r="HZ14" s="278">
        <v>0.17152777777777775</v>
      </c>
      <c r="IA14" s="273" cm="1">
        <f t="array" ref="IA14">SUM(SUMIFS(FG14:HZ14,FG$6:HZ$6,{"EN(V)"}))</f>
        <v>0</v>
      </c>
      <c r="IB14" s="273" cm="1">
        <f t="array" ref="IB14">SUM(SUMIFS(FG14:HZ14,FG$6:HZ$6,{"INA(V)"}))</f>
        <v>1314</v>
      </c>
      <c r="IC14" s="273" cm="1">
        <f t="array" ref="IC14">SUM(SUMIFS(FG14:HZ14,FG$6:HZ$6,{"EN(D)"}))</f>
        <v>0</v>
      </c>
      <c r="ID14" s="273" cm="1">
        <f t="array" ref="ID14">SUM(SUMIFS(FG14:HZ14,FG$6:HZ$6,{"INA(D)"}))</f>
        <v>24</v>
      </c>
      <c r="IE14" s="273" cm="1">
        <f t="array" ref="IE14">SUM(SUMIFS(FG14:HZ14,FG$6:HZ$6,{"EN(D)","EN(V)","INA(D)","INA(V)"}))</f>
        <v>1338</v>
      </c>
      <c r="IF14" s="278" cm="1">
        <f t="array" ref="IF14">(SUM(SUMIFS(FG14:HZ14,FG$6:HZ$6,{"EN(TMS)"})))/12</f>
        <v>0</v>
      </c>
      <c r="IG14" s="278" cm="1">
        <f t="array" ref="IG14">(SUM(SUMIFS(FG14:HZ14,FG$6:HZ$6,{"INA(TMS)"})))/12</f>
        <v>0.13622685185185185</v>
      </c>
      <c r="IH14" s="279"/>
      <c r="II14" s="279"/>
      <c r="IJ14" s="280"/>
      <c r="IK14" s="277"/>
      <c r="IL14" s="277">
        <v>81</v>
      </c>
      <c r="IM14" s="278">
        <v>0.1673611111111111</v>
      </c>
      <c r="IN14" s="279"/>
      <c r="IO14" s="279"/>
      <c r="IP14" s="280"/>
      <c r="IQ14" s="277">
        <v>1</v>
      </c>
      <c r="IR14" s="277">
        <v>46</v>
      </c>
      <c r="IS14" s="278">
        <v>3.888888888888889E-2</v>
      </c>
      <c r="IT14" s="279"/>
      <c r="IU14" s="279"/>
      <c r="IV14" s="280"/>
      <c r="IW14" s="277"/>
      <c r="IX14" s="277">
        <v>44</v>
      </c>
      <c r="IY14" s="278">
        <v>0.17916666666666667</v>
      </c>
      <c r="IZ14" s="279"/>
      <c r="JA14" s="279"/>
      <c r="JB14" s="280"/>
      <c r="JC14" s="277"/>
      <c r="JD14" s="277">
        <v>37</v>
      </c>
      <c r="JE14" s="278">
        <v>0.37708333333333338</v>
      </c>
      <c r="JF14" s="279"/>
      <c r="JG14" s="279"/>
      <c r="JH14" s="280"/>
      <c r="JI14" s="277"/>
      <c r="JJ14" s="277"/>
      <c r="JK14" s="278"/>
      <c r="JL14" s="279"/>
      <c r="JM14" s="279"/>
      <c r="JN14" s="280"/>
      <c r="JO14" s="277">
        <v>8</v>
      </c>
      <c r="JP14" s="277"/>
      <c r="JQ14" s="278"/>
      <c r="JR14" s="279"/>
      <c r="JS14" s="279"/>
      <c r="JT14" s="280"/>
      <c r="JU14" s="277">
        <v>2</v>
      </c>
      <c r="JV14" s="277"/>
      <c r="JW14" s="278"/>
      <c r="JX14" s="279"/>
      <c r="JY14" s="279"/>
      <c r="JZ14" s="280"/>
      <c r="KA14" s="277">
        <v>2</v>
      </c>
      <c r="KB14" s="277"/>
      <c r="KC14" s="278"/>
      <c r="KD14" s="279"/>
      <c r="KE14" s="279"/>
      <c r="KF14" s="280"/>
      <c r="KG14" s="277">
        <v>8</v>
      </c>
      <c r="KH14" s="277"/>
      <c r="KI14" s="278"/>
      <c r="KJ14" s="279"/>
      <c r="KK14" s="279"/>
      <c r="KL14" s="280"/>
      <c r="KM14" s="277">
        <v>2</v>
      </c>
      <c r="KN14" s="277"/>
      <c r="KO14" s="278"/>
      <c r="KP14" s="279"/>
      <c r="KQ14" s="279"/>
      <c r="KR14" s="280"/>
      <c r="KS14" s="277">
        <v>6</v>
      </c>
      <c r="KT14" s="277"/>
      <c r="KU14" s="278"/>
      <c r="KV14" s="279"/>
      <c r="KW14" s="279"/>
      <c r="KX14" s="280"/>
      <c r="KY14" s="277">
        <v>6</v>
      </c>
      <c r="KZ14" s="277"/>
      <c r="LA14" s="278"/>
      <c r="LB14" s="273" cm="1">
        <f t="array" ref="LB14">SUM(SUMIFS(IH14:LA14,IH$6:LA$6,{"EN(V)"}))</f>
        <v>0</v>
      </c>
      <c r="LC14" s="273" cm="1">
        <f t="array" ref="LC14">SUM(SUMIFS(IH14:LA14,IH$6:LA$6,{"INA(V)"}))</f>
        <v>208</v>
      </c>
      <c r="LD14" s="273" cm="1">
        <f t="array" ref="LD14">SUM(SUMIFS(IH14:LA14,IH$6:LA$6,{"EN(D)"}))</f>
        <v>0</v>
      </c>
      <c r="LE14" s="273" cm="1">
        <f t="array" ref="LE14">SUM(SUMIFS(IH14:LA14,IH$6:LA$6,{"INA(D)"}))</f>
        <v>35</v>
      </c>
      <c r="LF14" s="273" cm="1">
        <f t="array" ref="LF14">SUM(SUMIFS(IH14:LA14,IH$6:LA$6,{"EN(D)","EN(V)","INA(D)","INA(V)"}))</f>
        <v>243</v>
      </c>
      <c r="LG14" s="278" cm="1">
        <f t="array" ref="LG14">(SUM(SUMIFS(IH14:LA14,IH$6:LA$6,{"EN(TMS)"})))/12</f>
        <v>0</v>
      </c>
      <c r="LH14" s="278" cm="1">
        <f t="array" ref="LH14">(SUM(SUMIFS(IH14:LA14,IH$6:LA$6,{"INA(TMS)"})))/12</f>
        <v>6.3541666666666663E-2</v>
      </c>
      <c r="LI14" s="279"/>
      <c r="LJ14" s="279"/>
      <c r="LK14" s="280"/>
      <c r="LL14" s="277">
        <v>4</v>
      </c>
      <c r="LM14" s="277"/>
      <c r="LN14" s="278"/>
      <c r="LO14" s="279"/>
      <c r="LP14" s="279"/>
      <c r="LQ14" s="280"/>
      <c r="LR14" s="277">
        <v>2</v>
      </c>
      <c r="LS14" s="277"/>
      <c r="LT14" s="278"/>
      <c r="LU14" s="279"/>
      <c r="LV14" s="279"/>
      <c r="LW14" s="280"/>
      <c r="LX14" s="277">
        <v>1</v>
      </c>
      <c r="LY14" s="277"/>
      <c r="LZ14" s="278"/>
      <c r="MA14" s="279"/>
      <c r="MB14" s="279"/>
      <c r="MC14" s="280"/>
      <c r="MD14" s="277"/>
      <c r="ME14" s="277"/>
      <c r="MF14" s="278"/>
      <c r="MG14" s="279"/>
      <c r="MH14" s="279"/>
      <c r="MI14" s="280"/>
      <c r="MJ14" s="277"/>
      <c r="MK14" s="277"/>
      <c r="ML14" s="278"/>
      <c r="MM14" s="279"/>
      <c r="MN14" s="279"/>
      <c r="MO14" s="280"/>
      <c r="MP14" s="277"/>
      <c r="MQ14" s="277"/>
      <c r="MR14" s="278"/>
      <c r="MS14" s="279"/>
      <c r="MT14" s="279"/>
      <c r="MU14" s="280"/>
      <c r="MV14" s="277"/>
      <c r="MW14" s="277"/>
      <c r="MX14" s="278"/>
      <c r="MY14" s="279"/>
      <c r="MZ14" s="279"/>
      <c r="NA14" s="280"/>
      <c r="NB14" s="277">
        <v>1</v>
      </c>
      <c r="NC14" s="277"/>
      <c r="ND14" s="278"/>
      <c r="NE14" s="279"/>
      <c r="NF14" s="279"/>
      <c r="NG14" s="280"/>
      <c r="NH14" s="277"/>
      <c r="NI14" s="277"/>
      <c r="NJ14" s="278"/>
      <c r="NK14" s="279"/>
      <c r="NL14" s="279"/>
      <c r="NM14" s="280"/>
      <c r="NN14" s="277"/>
      <c r="NO14" s="277"/>
      <c r="NP14" s="278"/>
      <c r="NQ14" s="279"/>
      <c r="NR14" s="279"/>
      <c r="NS14" s="280"/>
      <c r="NT14" s="277"/>
      <c r="NU14" s="277"/>
      <c r="NV14" s="278"/>
      <c r="NW14" s="279"/>
      <c r="NX14" s="279"/>
      <c r="NY14" s="280"/>
      <c r="NZ14" s="277"/>
      <c r="OA14" s="277"/>
      <c r="OB14" s="278"/>
      <c r="OC14" s="273" cm="1">
        <f t="array" ref="OC14">SUM(SUMIFS(LI14:OB14,LI$6:OB$6,{"EN(V)"}))</f>
        <v>0</v>
      </c>
      <c r="OD14" s="273" cm="1">
        <f t="array" ref="OD14">SUM(SUMIFS(LI14:OB14,LI$6:OB$6,{"INA(V)"}))</f>
        <v>0</v>
      </c>
      <c r="OE14" s="273" cm="1">
        <f t="array" ref="OE14">SUM(SUMIFS(LI14:OB14,LI$6:OB$6,{"EN(D)"}))</f>
        <v>0</v>
      </c>
      <c r="OF14" s="273" cm="1">
        <f t="array" ref="OF14">SUM(SUMIFS(LI14:OB14,LI$6:OB$6,{"INA(D)"}))</f>
        <v>8</v>
      </c>
      <c r="OG14" s="273" cm="1">
        <f t="array" ref="OG14">SUM(SUMIFS(LI14:OB14,LI$6:OB$6,{"EN(D)","EN(V)","INA(D)","INA(V)"}))</f>
        <v>8</v>
      </c>
      <c r="OH14" s="278" cm="1">
        <f t="array" ref="OH14">(SUM(SUMIFS(LI14:OB14,LI$6:OB$6,{"EN(TMS)"})))/12</f>
        <v>0</v>
      </c>
      <c r="OI14" s="278" cm="1">
        <f t="array" ref="OI14">(SUM(SUMIFS(LI14:OB14,LI$6:OB$6,{"INA(TMS)"})))/12</f>
        <v>0</v>
      </c>
    </row>
    <row r="15" spans="1:399" s="23" customFormat="1">
      <c r="A15" s="273">
        <v>9</v>
      </c>
      <c r="B15" s="274" t="s">
        <v>22</v>
      </c>
      <c r="C15" s="273" t="s">
        <v>112</v>
      </c>
      <c r="D15" s="285"/>
      <c r="E15" s="279">
        <v>1</v>
      </c>
      <c r="F15" s="279"/>
      <c r="G15" s="280"/>
      <c r="H15" s="277"/>
      <c r="I15" s="277"/>
      <c r="J15" s="278"/>
      <c r="K15" s="279"/>
      <c r="L15" s="279"/>
      <c r="M15" s="280"/>
      <c r="N15" s="277"/>
      <c r="O15" s="277"/>
      <c r="P15" s="278"/>
      <c r="Q15" s="279">
        <v>1</v>
      </c>
      <c r="R15" s="279"/>
      <c r="S15" s="280"/>
      <c r="T15" s="277"/>
      <c r="U15" s="277"/>
      <c r="V15" s="278"/>
      <c r="W15" s="279">
        <v>1</v>
      </c>
      <c r="X15" s="279"/>
      <c r="Y15" s="280"/>
      <c r="Z15" s="277"/>
      <c r="AA15" s="277"/>
      <c r="AB15" s="278"/>
      <c r="AC15" s="279">
        <v>4</v>
      </c>
      <c r="AD15" s="279"/>
      <c r="AE15" s="280"/>
      <c r="AF15" s="277"/>
      <c r="AG15" s="277"/>
      <c r="AH15" s="278"/>
      <c r="AI15" s="279">
        <v>7</v>
      </c>
      <c r="AJ15" s="279"/>
      <c r="AK15" s="280"/>
      <c r="AL15" s="277"/>
      <c r="AM15" s="277"/>
      <c r="AN15" s="278"/>
      <c r="AO15" s="279">
        <v>5</v>
      </c>
      <c r="AP15" s="279"/>
      <c r="AQ15" s="280"/>
      <c r="AR15" s="277"/>
      <c r="AS15" s="277"/>
      <c r="AT15" s="278"/>
      <c r="AU15" s="279">
        <v>4</v>
      </c>
      <c r="AV15" s="279"/>
      <c r="AW15" s="280"/>
      <c r="AX15" s="277"/>
      <c r="AY15" s="277"/>
      <c r="AZ15" s="278"/>
      <c r="BA15" s="279"/>
      <c r="BB15" s="279"/>
      <c r="BC15" s="280"/>
      <c r="BD15" s="277"/>
      <c r="BE15" s="277"/>
      <c r="BF15" s="278"/>
      <c r="BG15" s="279">
        <v>4</v>
      </c>
      <c r="BH15" s="279"/>
      <c r="BI15" s="280"/>
      <c r="BJ15" s="277"/>
      <c r="BK15" s="277"/>
      <c r="BL15" s="278"/>
      <c r="BM15" s="279"/>
      <c r="BN15" s="279"/>
      <c r="BO15" s="280"/>
      <c r="BP15" s="277"/>
      <c r="BQ15" s="277"/>
      <c r="BR15" s="278"/>
      <c r="BS15" s="279"/>
      <c r="BT15" s="279"/>
      <c r="BU15" s="280"/>
      <c r="BV15" s="277"/>
      <c r="BW15" s="277"/>
      <c r="BX15" s="278"/>
      <c r="BY15" s="273" cm="1">
        <f t="array" ref="BY15">SUM(SUMIFS(E15:BX15,E$6:BX$6,{"EN(V)"}))</f>
        <v>0</v>
      </c>
      <c r="BZ15" s="273" cm="1">
        <f t="array" ref="BZ15">SUM(SUMIFS(E15:BX15,E$6:BX$6,{"INA(V)"}))</f>
        <v>0</v>
      </c>
      <c r="CA15" s="273" cm="1">
        <f t="array" ref="CA15">SUM(SUMIFS(E15:BX15,E$6:BX$6,{"EN(D)"}))</f>
        <v>27</v>
      </c>
      <c r="CB15" s="273" cm="1">
        <f t="array" ref="CB15">SUM(SUMIFS(E15:BX15,E$6:BX$6,{"INA(D)"}))</f>
        <v>0</v>
      </c>
      <c r="CC15" s="273" cm="1">
        <f t="array" ref="CC15">SUM(SUMIFS(E15:BX15,E$6:BX$6,{"EN(D)","EN(V)","INA(D)","INA(V)"}))</f>
        <v>27</v>
      </c>
      <c r="CD15" s="278" cm="1">
        <f t="array" ref="CD15">(SUM(SUMIFS(E15:BX15,E$6:BX$6,{"EN(TMS)"})))/12</f>
        <v>0</v>
      </c>
      <c r="CE15" s="278" cm="1">
        <f t="array" ref="CE15">(SUM(SUMIFS(E15:BX15,E$6:BX$6,{"INA(TMS)"})))/12</f>
        <v>0</v>
      </c>
      <c r="CF15" s="279">
        <v>5</v>
      </c>
      <c r="CG15" s="279"/>
      <c r="CH15" s="280"/>
      <c r="CI15" s="277"/>
      <c r="CJ15" s="277"/>
      <c r="CK15" s="278"/>
      <c r="CL15" s="279">
        <v>0</v>
      </c>
      <c r="CM15" s="279"/>
      <c r="CN15" s="280"/>
      <c r="CO15" s="277"/>
      <c r="CP15" s="277"/>
      <c r="CQ15" s="278"/>
      <c r="CR15" s="279">
        <v>2</v>
      </c>
      <c r="CS15" s="279">
        <v>3</v>
      </c>
      <c r="CT15" s="280">
        <v>8.7500000000000008E-2</v>
      </c>
      <c r="CU15" s="277"/>
      <c r="CV15" s="277"/>
      <c r="CW15" s="278"/>
      <c r="CX15" s="279">
        <v>6</v>
      </c>
      <c r="CY15" s="279">
        <v>4</v>
      </c>
      <c r="CZ15" s="280">
        <v>0.54305555555555551</v>
      </c>
      <c r="DA15" s="277"/>
      <c r="DB15" s="277"/>
      <c r="DC15" s="278"/>
      <c r="DD15" s="279"/>
      <c r="DE15" s="279">
        <v>6</v>
      </c>
      <c r="DF15" s="280">
        <v>0.22013888888888888</v>
      </c>
      <c r="DG15" s="277"/>
      <c r="DH15" s="277"/>
      <c r="DI15" s="278"/>
      <c r="DJ15" s="279">
        <v>2</v>
      </c>
      <c r="DK15" s="279">
        <v>9</v>
      </c>
      <c r="DL15" s="280">
        <v>0.25486111111111109</v>
      </c>
      <c r="DM15" s="277"/>
      <c r="DN15" s="277"/>
      <c r="DO15" s="278"/>
      <c r="DP15" s="279"/>
      <c r="DQ15" s="279">
        <v>2</v>
      </c>
      <c r="DR15" s="280">
        <v>1.6666666666666666E-2</v>
      </c>
      <c r="DS15" s="277"/>
      <c r="DT15" s="277"/>
      <c r="DU15" s="278"/>
      <c r="DV15" s="279"/>
      <c r="DW15" s="279"/>
      <c r="DX15" s="280"/>
      <c r="DY15" s="277"/>
      <c r="DZ15" s="277"/>
      <c r="EA15" s="278"/>
      <c r="EB15" s="279">
        <v>6</v>
      </c>
      <c r="EC15" s="279">
        <v>9</v>
      </c>
      <c r="ED15" s="280">
        <v>0.28680555555555554</v>
      </c>
      <c r="EE15" s="277"/>
      <c r="EF15" s="277"/>
      <c r="EG15" s="278"/>
      <c r="EH15" s="279">
        <v>1</v>
      </c>
      <c r="EI15" s="279">
        <v>6</v>
      </c>
      <c r="EJ15" s="280">
        <v>8.6805555555555566E-2</v>
      </c>
      <c r="EK15" s="277"/>
      <c r="EL15" s="277"/>
      <c r="EM15" s="278"/>
      <c r="EN15" s="279"/>
      <c r="EO15" s="279"/>
      <c r="EP15" s="280"/>
      <c r="EQ15" s="277"/>
      <c r="ER15" s="277"/>
      <c r="ES15" s="278"/>
      <c r="ET15" s="279"/>
      <c r="EU15" s="279"/>
      <c r="EV15" s="280"/>
      <c r="EW15" s="277"/>
      <c r="EX15" s="277"/>
      <c r="EY15" s="278"/>
      <c r="EZ15" s="273" cm="1">
        <f t="array" ref="EZ15">SUM(SUMIFS(CF15:EY15,CF$6:EY$6,{"EN(V)"}))</f>
        <v>39</v>
      </c>
      <c r="FA15" s="273" cm="1">
        <f t="array" ref="FA15">SUM(SUMIFS(CF15:EY15,CF$6:EY$6,{"INA(V)"}))</f>
        <v>0</v>
      </c>
      <c r="FB15" s="273" cm="1">
        <f t="array" ref="FB15">SUM(SUMIFS(CF15:EY15,CF$6:EY$6,{"EN(D)"}))</f>
        <v>22</v>
      </c>
      <c r="FC15" s="273" cm="1">
        <f t="array" ref="FC15">SUM(SUMIFS(CF15:EY15,CF$6:EY$6,{"INA(D)"}))</f>
        <v>0</v>
      </c>
      <c r="FD15" s="273" cm="1">
        <f t="array" ref="FD15">SUM(SUMIFS(CF15:EY15,CF$6:EY$6,{"EN(D)","EN(V)","INA(D)","INA(V)"}))</f>
        <v>61</v>
      </c>
      <c r="FE15" s="278" cm="1">
        <f t="array" ref="FE15">(SUM(SUMIFS(CF15:EY15,CF$6:EY$6,{"EN(TMS)"})))/12</f>
        <v>0.12465277777777778</v>
      </c>
      <c r="FF15" s="278" cm="1">
        <f t="array" ref="FF15">(SUM(SUMIFS(CF15:EY15,CF$6:EY$6,{"INA(TMS)"})))/12</f>
        <v>0</v>
      </c>
      <c r="FG15" s="279">
        <v>5</v>
      </c>
      <c r="FH15" s="279"/>
      <c r="FI15" s="280"/>
      <c r="FJ15" s="277"/>
      <c r="FK15" s="277"/>
      <c r="FL15" s="278"/>
      <c r="FM15" s="279">
        <v>1</v>
      </c>
      <c r="FN15" s="279">
        <v>3</v>
      </c>
      <c r="FO15" s="280">
        <v>8.3333333333333332E-3</v>
      </c>
      <c r="FP15" s="277"/>
      <c r="FQ15" s="277"/>
      <c r="FR15" s="278"/>
      <c r="FS15" s="279">
        <v>3</v>
      </c>
      <c r="FT15" s="279"/>
      <c r="FU15" s="280"/>
      <c r="FV15" s="277"/>
      <c r="FW15" s="277"/>
      <c r="FX15" s="278"/>
      <c r="FY15" s="279">
        <v>4</v>
      </c>
      <c r="FZ15" s="279">
        <v>6</v>
      </c>
      <c r="GA15" s="280" t="s">
        <v>201</v>
      </c>
      <c r="GB15" s="277"/>
      <c r="GC15" s="277"/>
      <c r="GD15" s="278"/>
      <c r="GE15" s="279">
        <v>2</v>
      </c>
      <c r="GF15" s="279">
        <v>6</v>
      </c>
      <c r="GG15" s="280" t="s">
        <v>202</v>
      </c>
      <c r="GH15" s="277"/>
      <c r="GI15" s="277"/>
      <c r="GJ15" s="278"/>
      <c r="GK15" s="279">
        <v>9</v>
      </c>
      <c r="GL15" s="279">
        <v>18</v>
      </c>
      <c r="GM15" s="280" t="s">
        <v>203</v>
      </c>
      <c r="GN15" s="277"/>
      <c r="GO15" s="277"/>
      <c r="GP15" s="278"/>
      <c r="GQ15" s="279">
        <v>9</v>
      </c>
      <c r="GR15" s="279">
        <v>10</v>
      </c>
      <c r="GS15" s="280">
        <v>0.24027777777777778</v>
      </c>
      <c r="GT15" s="277"/>
      <c r="GU15" s="277"/>
      <c r="GV15" s="278"/>
      <c r="GW15" s="279">
        <v>2</v>
      </c>
      <c r="GX15" s="279">
        <v>6</v>
      </c>
      <c r="GY15" s="280">
        <v>0.20069444444444443</v>
      </c>
      <c r="GZ15" s="277"/>
      <c r="HA15" s="277"/>
      <c r="HB15" s="278"/>
      <c r="HC15" s="279">
        <v>2</v>
      </c>
      <c r="HD15" s="279">
        <v>11</v>
      </c>
      <c r="HE15" s="280">
        <v>0.10972222222222222</v>
      </c>
      <c r="HF15" s="277"/>
      <c r="HG15" s="277"/>
      <c r="HH15" s="278"/>
      <c r="HI15" s="279">
        <v>3</v>
      </c>
      <c r="HJ15" s="279">
        <v>4</v>
      </c>
      <c r="HK15" s="280">
        <v>2.013888888888889E-2</v>
      </c>
      <c r="HL15" s="277"/>
      <c r="HM15" s="277"/>
      <c r="HN15" s="278"/>
      <c r="HO15" s="279">
        <v>1</v>
      </c>
      <c r="HP15" s="279">
        <v>2</v>
      </c>
      <c r="HQ15" s="280">
        <v>0.13263888888888889</v>
      </c>
      <c r="HR15" s="277"/>
      <c r="HS15" s="277"/>
      <c r="HT15" s="278"/>
      <c r="HU15" s="279"/>
      <c r="HV15" s="279">
        <v>2</v>
      </c>
      <c r="HW15" s="280">
        <v>1.5277777777777777E-2</v>
      </c>
      <c r="HX15" s="277"/>
      <c r="HY15" s="277"/>
      <c r="HZ15" s="278"/>
      <c r="IA15" s="273" cm="1">
        <f t="array" ref="IA15">SUM(SUMIFS(FG15:HZ15,FG$6:HZ$6,{"EN(V)"}))</f>
        <v>68</v>
      </c>
      <c r="IB15" s="273" cm="1">
        <f t="array" ref="IB15">SUM(SUMIFS(FG15:HZ15,FG$6:HZ$6,{"INA(V)"}))</f>
        <v>0</v>
      </c>
      <c r="IC15" s="273" cm="1">
        <f t="array" ref="IC15">SUM(SUMIFS(FG15:HZ15,FG$6:HZ$6,{"EN(D)"}))</f>
        <v>41</v>
      </c>
      <c r="ID15" s="273" cm="1">
        <f t="array" ref="ID15">SUM(SUMIFS(FG15:HZ15,FG$6:HZ$6,{"INA(D)"}))</f>
        <v>0</v>
      </c>
      <c r="IE15" s="273" cm="1">
        <f t="array" ref="IE15">SUM(SUMIFS(FG15:HZ15,FG$6:HZ$6,{"EN(D)","EN(V)","INA(D)","INA(V)"}))</f>
        <v>109</v>
      </c>
      <c r="IF15" s="278" cm="1">
        <f t="array" ref="IF15">(SUM(SUMIFS(FG15:HZ15,FG$6:HZ$6,{"EN(TMS)"})))/12</f>
        <v>6.0590277777777764E-2</v>
      </c>
      <c r="IG15" s="278" cm="1">
        <f t="array" ref="IG15">(SUM(SUMIFS(FG15:HZ15,FG$6:HZ$6,{"INA(TMS)"})))/12</f>
        <v>0</v>
      </c>
      <c r="IH15" s="279">
        <v>6</v>
      </c>
      <c r="II15" s="279">
        <v>4</v>
      </c>
      <c r="IJ15" s="280">
        <v>8.3333333333333332E-3</v>
      </c>
      <c r="IK15" s="277"/>
      <c r="IL15" s="277"/>
      <c r="IM15" s="278"/>
      <c r="IN15" s="279"/>
      <c r="IO15" s="279">
        <v>14</v>
      </c>
      <c r="IP15" s="280">
        <v>0.11666666666666665</v>
      </c>
      <c r="IQ15" s="277"/>
      <c r="IR15" s="277"/>
      <c r="IS15" s="278"/>
      <c r="IT15" s="279"/>
      <c r="IU15" s="279"/>
      <c r="IV15" s="280"/>
      <c r="IW15" s="277"/>
      <c r="IX15" s="277"/>
      <c r="IY15" s="278"/>
      <c r="IZ15" s="279"/>
      <c r="JA15" s="279">
        <v>3</v>
      </c>
      <c r="JB15" s="280"/>
      <c r="JC15" s="277"/>
      <c r="JD15" s="277"/>
      <c r="JE15" s="278"/>
      <c r="JF15" s="279"/>
      <c r="JG15" s="279"/>
      <c r="JH15" s="280"/>
      <c r="JI15" s="277"/>
      <c r="JJ15" s="277"/>
      <c r="JK15" s="278"/>
      <c r="JL15" s="279">
        <v>8</v>
      </c>
      <c r="JM15" s="279"/>
      <c r="JN15" s="280"/>
      <c r="JO15" s="277"/>
      <c r="JP15" s="277"/>
      <c r="JQ15" s="278"/>
      <c r="JR15" s="279">
        <v>2</v>
      </c>
      <c r="JS15" s="279"/>
      <c r="JT15" s="280"/>
      <c r="JU15" s="277"/>
      <c r="JV15" s="277"/>
      <c r="JW15" s="278"/>
      <c r="JX15" s="279">
        <v>10</v>
      </c>
      <c r="JY15" s="279"/>
      <c r="JZ15" s="280"/>
      <c r="KA15" s="277"/>
      <c r="KB15" s="277"/>
      <c r="KC15" s="278"/>
      <c r="KD15" s="279">
        <v>2</v>
      </c>
      <c r="KE15" s="279"/>
      <c r="KF15" s="280"/>
      <c r="KG15" s="277"/>
      <c r="KH15" s="277"/>
      <c r="KI15" s="278"/>
      <c r="KJ15" s="279">
        <v>2</v>
      </c>
      <c r="KK15" s="279"/>
      <c r="KL15" s="280"/>
      <c r="KM15" s="277"/>
      <c r="KN15" s="277"/>
      <c r="KO15" s="278"/>
      <c r="KP15" s="279"/>
      <c r="KQ15" s="279"/>
      <c r="KR15" s="280"/>
      <c r="KS15" s="277"/>
      <c r="KT15" s="277"/>
      <c r="KU15" s="278"/>
      <c r="KV15" s="279"/>
      <c r="KW15" s="279"/>
      <c r="KX15" s="280"/>
      <c r="KY15" s="277"/>
      <c r="KZ15" s="277"/>
      <c r="LA15" s="278"/>
      <c r="LB15" s="273" cm="1">
        <f t="array" ref="LB15">SUM(SUMIFS(IH15:LA15,IH$6:LA$6,{"EN(V)"}))</f>
        <v>21</v>
      </c>
      <c r="LC15" s="273" cm="1">
        <f t="array" ref="LC15">SUM(SUMIFS(IH15:LA15,IH$6:LA$6,{"INA(V)"}))</f>
        <v>0</v>
      </c>
      <c r="LD15" s="273" cm="1">
        <f t="array" ref="LD15">SUM(SUMIFS(IH15:LA15,IH$6:LA$6,{"EN(D)"}))</f>
        <v>30</v>
      </c>
      <c r="LE15" s="273" cm="1">
        <f t="array" ref="LE15">SUM(SUMIFS(IH15:LA15,IH$6:LA$6,{"INA(D)"}))</f>
        <v>0</v>
      </c>
      <c r="LF15" s="273" cm="1">
        <f t="array" ref="LF15">SUM(SUMIFS(IH15:LA15,IH$6:LA$6,{"EN(D)","EN(V)","INA(D)","INA(V)"}))</f>
        <v>51</v>
      </c>
      <c r="LG15" s="278" cm="1">
        <f t="array" ref="LG15">(SUM(SUMIFS(IH15:LA15,IH$6:LA$6,{"EN(TMS)"})))/12</f>
        <v>1.0416666666666666E-2</v>
      </c>
      <c r="LH15" s="278" cm="1">
        <f t="array" ref="LH15">(SUM(SUMIFS(IH15:LA15,IH$6:LA$6,{"INA(TMS)"})))/12</f>
        <v>0</v>
      </c>
      <c r="LI15" s="279"/>
      <c r="LJ15" s="279"/>
      <c r="LK15" s="280"/>
      <c r="LL15" s="277"/>
      <c r="LM15" s="277"/>
      <c r="LN15" s="278"/>
      <c r="LO15" s="279"/>
      <c r="LP15" s="279"/>
      <c r="LQ15" s="280"/>
      <c r="LR15" s="277"/>
      <c r="LS15" s="277"/>
      <c r="LT15" s="278"/>
      <c r="LU15" s="279"/>
      <c r="LV15" s="279"/>
      <c r="LW15" s="280"/>
      <c r="LX15" s="277"/>
      <c r="LY15" s="277"/>
      <c r="LZ15" s="278"/>
      <c r="MA15" s="279">
        <v>2</v>
      </c>
      <c r="MB15" s="279"/>
      <c r="MC15" s="280"/>
      <c r="MD15" s="277"/>
      <c r="ME15" s="277"/>
      <c r="MF15" s="278"/>
      <c r="MG15" s="279">
        <v>4</v>
      </c>
      <c r="MH15" s="279"/>
      <c r="MI15" s="280"/>
      <c r="MJ15" s="277"/>
      <c r="MK15" s="277"/>
      <c r="ML15" s="278"/>
      <c r="MM15" s="279"/>
      <c r="MN15" s="279"/>
      <c r="MO15" s="280"/>
      <c r="MP15" s="277"/>
      <c r="MQ15" s="277"/>
      <c r="MR15" s="278"/>
      <c r="MS15" s="279">
        <v>3</v>
      </c>
      <c r="MT15" s="279"/>
      <c r="MU15" s="280"/>
      <c r="MV15" s="277"/>
      <c r="MW15" s="277"/>
      <c r="MX15" s="278"/>
      <c r="MY15" s="279"/>
      <c r="MZ15" s="279"/>
      <c r="NA15" s="280"/>
      <c r="NB15" s="277"/>
      <c r="NC15" s="277"/>
      <c r="ND15" s="278"/>
      <c r="NE15" s="279"/>
      <c r="NF15" s="279"/>
      <c r="NG15" s="280"/>
      <c r="NH15" s="277"/>
      <c r="NI15" s="277"/>
      <c r="NJ15" s="278"/>
      <c r="NK15" s="279"/>
      <c r="NL15" s="279"/>
      <c r="NM15" s="280"/>
      <c r="NN15" s="277"/>
      <c r="NO15" s="277"/>
      <c r="NP15" s="278"/>
      <c r="NQ15" s="279"/>
      <c r="NR15" s="279"/>
      <c r="NS15" s="280"/>
      <c r="NT15" s="277"/>
      <c r="NU15" s="277"/>
      <c r="NV15" s="278"/>
      <c r="NW15" s="279"/>
      <c r="NX15" s="279"/>
      <c r="NY15" s="280"/>
      <c r="NZ15" s="277"/>
      <c r="OA15" s="277"/>
      <c r="OB15" s="278"/>
      <c r="OC15" s="273" cm="1">
        <f t="array" ref="OC15">SUM(SUMIFS(LI15:OB15,LI$6:OB$6,{"EN(V)"}))</f>
        <v>0</v>
      </c>
      <c r="OD15" s="273" cm="1">
        <f t="array" ref="OD15">SUM(SUMIFS(LI15:OB15,LI$6:OB$6,{"INA(V)"}))</f>
        <v>0</v>
      </c>
      <c r="OE15" s="273" cm="1">
        <f t="array" ref="OE15">SUM(SUMIFS(LI15:OB15,LI$6:OB$6,{"EN(D)"}))</f>
        <v>9</v>
      </c>
      <c r="OF15" s="273" cm="1">
        <f t="array" ref="OF15">SUM(SUMIFS(LI15:OB15,LI$6:OB$6,{"INA(D)"}))</f>
        <v>0</v>
      </c>
      <c r="OG15" s="273" cm="1">
        <f t="array" ref="OG15">SUM(SUMIFS(LI15:OB15,LI$6:OB$6,{"EN(D)","EN(V)","INA(D)","INA(V)"}))</f>
        <v>9</v>
      </c>
      <c r="OH15" s="278" cm="1">
        <f t="array" ref="OH15">(SUM(SUMIFS(LI15:OB15,LI$6:OB$6,{"EN(TMS)"})))/12</f>
        <v>0</v>
      </c>
      <c r="OI15" s="278" cm="1">
        <f t="array" ref="OI15">(SUM(SUMIFS(LI15:OB15,LI$6:OB$6,{"INA(TMS)"})))/12</f>
        <v>0</v>
      </c>
    </row>
    <row r="16" spans="1:399" s="23" customFormat="1" ht="45">
      <c r="A16" s="273">
        <v>10</v>
      </c>
      <c r="B16" s="274" t="s">
        <v>23</v>
      </c>
      <c r="C16" s="273" t="s">
        <v>113</v>
      </c>
      <c r="D16" s="285"/>
      <c r="E16" s="279"/>
      <c r="F16" s="279"/>
      <c r="G16" s="280"/>
      <c r="H16" s="277">
        <v>4</v>
      </c>
      <c r="I16" s="277"/>
      <c r="J16" s="278"/>
      <c r="K16" s="279"/>
      <c r="L16" s="279"/>
      <c r="M16" s="280"/>
      <c r="N16" s="277">
        <v>10</v>
      </c>
      <c r="O16" s="277"/>
      <c r="P16" s="278"/>
      <c r="Q16" s="279"/>
      <c r="R16" s="279"/>
      <c r="S16" s="280"/>
      <c r="T16" s="277">
        <v>6</v>
      </c>
      <c r="U16" s="277"/>
      <c r="V16" s="278"/>
      <c r="W16" s="279"/>
      <c r="X16" s="279"/>
      <c r="Y16" s="280"/>
      <c r="Z16" s="277">
        <v>11</v>
      </c>
      <c r="AA16" s="277"/>
      <c r="AB16" s="278"/>
      <c r="AC16" s="279"/>
      <c r="AD16" s="279"/>
      <c r="AE16" s="280"/>
      <c r="AF16" s="277">
        <v>2</v>
      </c>
      <c r="AG16" s="277"/>
      <c r="AH16" s="278"/>
      <c r="AI16" s="279"/>
      <c r="AJ16" s="279"/>
      <c r="AK16" s="280"/>
      <c r="AL16" s="277"/>
      <c r="AM16" s="277"/>
      <c r="AN16" s="278"/>
      <c r="AO16" s="279"/>
      <c r="AP16" s="279"/>
      <c r="AQ16" s="280"/>
      <c r="AR16" s="277">
        <v>1</v>
      </c>
      <c r="AS16" s="277"/>
      <c r="AT16" s="278"/>
      <c r="AU16" s="279"/>
      <c r="AV16" s="279"/>
      <c r="AW16" s="280"/>
      <c r="AX16" s="277">
        <v>4</v>
      </c>
      <c r="AY16" s="277"/>
      <c r="AZ16" s="278"/>
      <c r="BA16" s="279"/>
      <c r="BB16" s="279"/>
      <c r="BC16" s="280"/>
      <c r="BD16" s="277"/>
      <c r="BE16" s="277"/>
      <c r="BF16" s="278"/>
      <c r="BG16" s="279"/>
      <c r="BH16" s="279"/>
      <c r="BI16" s="280"/>
      <c r="BJ16" s="277">
        <v>2</v>
      </c>
      <c r="BK16" s="277"/>
      <c r="BL16" s="278"/>
      <c r="BM16" s="279"/>
      <c r="BN16" s="279"/>
      <c r="BO16" s="280"/>
      <c r="BP16" s="277"/>
      <c r="BQ16" s="277"/>
      <c r="BR16" s="278"/>
      <c r="BS16" s="279"/>
      <c r="BT16" s="279"/>
      <c r="BU16" s="280"/>
      <c r="BV16" s="277">
        <v>6</v>
      </c>
      <c r="BW16" s="277"/>
      <c r="BX16" s="278"/>
      <c r="BY16" s="273" cm="1">
        <f t="array" ref="BY16">SUM(SUMIFS(E16:BX16,E$6:BX$6,{"EN(V)"}))</f>
        <v>0</v>
      </c>
      <c r="BZ16" s="273" cm="1">
        <f t="array" ref="BZ16">SUM(SUMIFS(E16:BX16,E$6:BX$6,{"INA(V)"}))</f>
        <v>0</v>
      </c>
      <c r="CA16" s="273" cm="1">
        <f t="array" ref="CA16">SUM(SUMIFS(E16:BX16,E$6:BX$6,{"EN(D)"}))</f>
        <v>0</v>
      </c>
      <c r="CB16" s="273" cm="1">
        <f t="array" ref="CB16">SUM(SUMIFS(E16:BX16,E$6:BX$6,{"INA(D)"}))</f>
        <v>46</v>
      </c>
      <c r="CC16" s="273" cm="1">
        <f t="array" ref="CC16">SUM(SUMIFS(E16:BX16,E$6:BX$6,{"EN(D)","EN(V)","INA(D)","INA(V)"}))</f>
        <v>46</v>
      </c>
      <c r="CD16" s="278" cm="1">
        <f t="array" ref="CD16">(SUM(SUMIFS(E16:BX16,E$6:BX$6,{"EN(TMS)"})))/12</f>
        <v>0</v>
      </c>
      <c r="CE16" s="278" cm="1">
        <f t="array" ref="CE16">(SUM(SUMIFS(E16:BX16,E$6:BX$6,{"INA(TMS)"})))/12</f>
        <v>0</v>
      </c>
      <c r="CF16" s="279"/>
      <c r="CG16" s="279"/>
      <c r="CH16" s="280"/>
      <c r="CI16" s="277"/>
      <c r="CJ16" s="277"/>
      <c r="CK16" s="278"/>
      <c r="CL16" s="279"/>
      <c r="CM16" s="279"/>
      <c r="CN16" s="280"/>
      <c r="CO16" s="277">
        <v>4</v>
      </c>
      <c r="CP16" s="277"/>
      <c r="CQ16" s="278"/>
      <c r="CR16" s="279"/>
      <c r="CS16" s="279"/>
      <c r="CT16" s="280"/>
      <c r="CU16" s="277"/>
      <c r="CV16" s="277">
        <v>7</v>
      </c>
      <c r="CW16" s="278">
        <v>0.12986111111111112</v>
      </c>
      <c r="CX16" s="279"/>
      <c r="CY16" s="279"/>
      <c r="CZ16" s="280"/>
      <c r="DA16" s="277"/>
      <c r="DB16" s="277">
        <v>7</v>
      </c>
      <c r="DC16" s="278">
        <v>0.21180555555555555</v>
      </c>
      <c r="DD16" s="279"/>
      <c r="DE16" s="279"/>
      <c r="DF16" s="280"/>
      <c r="DG16" s="277"/>
      <c r="DH16" s="277"/>
      <c r="DI16" s="278"/>
      <c r="DJ16" s="279"/>
      <c r="DK16" s="279"/>
      <c r="DL16" s="280"/>
      <c r="DM16" s="277"/>
      <c r="DN16" s="277"/>
      <c r="DO16" s="278"/>
      <c r="DP16" s="279"/>
      <c r="DQ16" s="279">
        <v>2</v>
      </c>
      <c r="DR16" s="280"/>
      <c r="DS16" s="277"/>
      <c r="DT16" s="277"/>
      <c r="DU16" s="278"/>
      <c r="DV16" s="279"/>
      <c r="DW16" s="279"/>
      <c r="DX16" s="280"/>
      <c r="DY16" s="277"/>
      <c r="DZ16" s="277"/>
      <c r="EA16" s="278"/>
      <c r="EB16" s="279"/>
      <c r="EC16" s="279"/>
      <c r="ED16" s="280"/>
      <c r="EE16" s="277"/>
      <c r="EF16" s="277"/>
      <c r="EG16" s="278"/>
      <c r="EH16" s="279"/>
      <c r="EI16" s="279"/>
      <c r="EJ16" s="280"/>
      <c r="EK16" s="277"/>
      <c r="EL16" s="277"/>
      <c r="EM16" s="278"/>
      <c r="EN16" s="279"/>
      <c r="EO16" s="279"/>
      <c r="EP16" s="280"/>
      <c r="EQ16" s="277">
        <v>6</v>
      </c>
      <c r="ER16" s="277">
        <v>27</v>
      </c>
      <c r="ES16" s="278">
        <v>0.12916666666666668</v>
      </c>
      <c r="ET16" s="279"/>
      <c r="EU16" s="279"/>
      <c r="EV16" s="280"/>
      <c r="EW16" s="277"/>
      <c r="EX16" s="277"/>
      <c r="EY16" s="278"/>
      <c r="EZ16" s="273" cm="1">
        <f t="array" ref="EZ16">SUM(SUMIFS(CF16:EY16,CF$6:EY$6,{"EN(V)"}))</f>
        <v>2</v>
      </c>
      <c r="FA16" s="273" cm="1">
        <f t="array" ref="FA16">SUM(SUMIFS(CF16:EY16,CF$6:EY$6,{"INA(V)"}))</f>
        <v>41</v>
      </c>
      <c r="FB16" s="273" cm="1">
        <f t="array" ref="FB16">SUM(SUMIFS(CF16:EY16,CF$6:EY$6,{"EN(D)"}))</f>
        <v>0</v>
      </c>
      <c r="FC16" s="273" cm="1">
        <f t="array" ref="FC16">SUM(SUMIFS(CF16:EY16,CF$6:EY$6,{"INA(D)"}))</f>
        <v>10</v>
      </c>
      <c r="FD16" s="273" cm="1">
        <f t="array" ref="FD16">SUM(SUMIFS(CF16:EY16,CF$6:EY$6,{"EN(D)","EN(V)","INA(D)","INA(V)"}))</f>
        <v>53</v>
      </c>
      <c r="FE16" s="278" cm="1">
        <f t="array" ref="FE16">(SUM(SUMIFS(CF16:EY16,CF$6:EY$6,{"EN(TMS)"})))/12</f>
        <v>0</v>
      </c>
      <c r="FF16" s="278" cm="1">
        <f t="array" ref="FF16">(SUM(SUMIFS(CF16:EY16,CF$6:EY$6,{"INA(TMS)"})))/12</f>
        <v>3.923611111111111E-2</v>
      </c>
      <c r="FG16" s="279"/>
      <c r="FH16" s="279"/>
      <c r="FI16" s="280"/>
      <c r="FJ16" s="277">
        <v>3</v>
      </c>
      <c r="FK16" s="277"/>
      <c r="FL16" s="278"/>
      <c r="FM16" s="279"/>
      <c r="FN16" s="279"/>
      <c r="FO16" s="280"/>
      <c r="FP16" s="277">
        <v>22</v>
      </c>
      <c r="FQ16" s="277"/>
      <c r="FR16" s="278"/>
      <c r="FS16" s="279"/>
      <c r="FT16" s="279"/>
      <c r="FU16" s="280"/>
      <c r="FV16" s="277">
        <v>6</v>
      </c>
      <c r="FW16" s="277"/>
      <c r="FX16" s="278"/>
      <c r="FY16" s="279"/>
      <c r="FZ16" s="279"/>
      <c r="GA16" s="280"/>
      <c r="GB16" s="277">
        <v>1</v>
      </c>
      <c r="GC16" s="277">
        <v>9</v>
      </c>
      <c r="GD16" s="278" t="s">
        <v>192</v>
      </c>
      <c r="GE16" s="279"/>
      <c r="GF16" s="279"/>
      <c r="GG16" s="280"/>
      <c r="GH16" s="277">
        <v>4</v>
      </c>
      <c r="GI16" s="277">
        <v>3</v>
      </c>
      <c r="GJ16" s="278"/>
      <c r="GK16" s="279"/>
      <c r="GL16" s="279"/>
      <c r="GM16" s="280"/>
      <c r="GN16" s="277">
        <v>11</v>
      </c>
      <c r="GO16" s="277">
        <v>4</v>
      </c>
      <c r="GP16" s="278"/>
      <c r="GQ16" s="279"/>
      <c r="GR16" s="279"/>
      <c r="GS16" s="280"/>
      <c r="GT16" s="277">
        <v>7</v>
      </c>
      <c r="GU16" s="277">
        <v>9</v>
      </c>
      <c r="GV16" s="278">
        <v>4.9999999999999996E-2</v>
      </c>
      <c r="GW16" s="279"/>
      <c r="GX16" s="279"/>
      <c r="GY16" s="280"/>
      <c r="GZ16" s="277">
        <v>2</v>
      </c>
      <c r="HA16" s="277">
        <v>8</v>
      </c>
      <c r="HB16" s="278">
        <v>5.347222222222222E-2</v>
      </c>
      <c r="HC16" s="279"/>
      <c r="HD16" s="279"/>
      <c r="HE16" s="280"/>
      <c r="HF16" s="277">
        <v>1</v>
      </c>
      <c r="HG16" s="277">
        <v>14</v>
      </c>
      <c r="HH16" s="278">
        <v>5.9027777777777783E-2</v>
      </c>
      <c r="HI16" s="279"/>
      <c r="HJ16" s="279"/>
      <c r="HK16" s="280"/>
      <c r="HL16" s="277">
        <v>2</v>
      </c>
      <c r="HM16" s="277">
        <v>7</v>
      </c>
      <c r="HN16" s="278">
        <v>4.8611111111111112E-3</v>
      </c>
      <c r="HO16" s="279"/>
      <c r="HP16" s="279"/>
      <c r="HQ16" s="280"/>
      <c r="HR16" s="277">
        <v>3</v>
      </c>
      <c r="HS16" s="277">
        <v>8</v>
      </c>
      <c r="HT16" s="278"/>
      <c r="HU16" s="279"/>
      <c r="HV16" s="279"/>
      <c r="HW16" s="280"/>
      <c r="HX16" s="277">
        <v>5</v>
      </c>
      <c r="HY16" s="277">
        <v>12</v>
      </c>
      <c r="HZ16" s="278">
        <v>3.9583333333333331E-2</v>
      </c>
      <c r="IA16" s="273" cm="1">
        <f t="array" ref="IA16">SUM(SUMIFS(FG16:HZ16,FG$6:HZ$6,{"EN(V)"}))</f>
        <v>0</v>
      </c>
      <c r="IB16" s="273" cm="1">
        <f t="array" ref="IB16">SUM(SUMIFS(FG16:HZ16,FG$6:HZ$6,{"INA(V)"}))</f>
        <v>74</v>
      </c>
      <c r="IC16" s="273" cm="1">
        <f t="array" ref="IC16">SUM(SUMIFS(FG16:HZ16,FG$6:HZ$6,{"EN(D)"}))</f>
        <v>0</v>
      </c>
      <c r="ID16" s="273" cm="1">
        <f t="array" ref="ID16">SUM(SUMIFS(FG16:HZ16,FG$6:HZ$6,{"INA(D)"}))</f>
        <v>67</v>
      </c>
      <c r="IE16" s="273" cm="1">
        <f t="array" ref="IE16">SUM(SUMIFS(FG16:HZ16,FG$6:HZ$6,{"EN(D)","EN(V)","INA(D)","INA(V)"}))</f>
        <v>141</v>
      </c>
      <c r="IF16" s="278" cm="1">
        <f t="array" ref="IF16">(SUM(SUMIFS(FG16:HZ16,FG$6:HZ$6,{"EN(TMS)"})))/12</f>
        <v>0</v>
      </c>
      <c r="IG16" s="278" cm="1">
        <f t="array" ref="IG16">(SUM(SUMIFS(FG16:HZ16,FG$6:HZ$6,{"INA(TMS)"})))/12</f>
        <v>1.7245370370370373E-2</v>
      </c>
      <c r="IH16" s="279"/>
      <c r="II16" s="279"/>
      <c r="IJ16" s="280"/>
      <c r="IK16" s="277">
        <v>3</v>
      </c>
      <c r="IL16" s="277">
        <v>13</v>
      </c>
      <c r="IM16" s="278">
        <v>0.23472222222222219</v>
      </c>
      <c r="IN16" s="279"/>
      <c r="IO16" s="279"/>
      <c r="IP16" s="280"/>
      <c r="IQ16" s="277">
        <v>2</v>
      </c>
      <c r="IR16" s="277">
        <v>6</v>
      </c>
      <c r="IS16" s="278">
        <v>0</v>
      </c>
      <c r="IT16" s="279"/>
      <c r="IU16" s="279"/>
      <c r="IV16" s="280"/>
      <c r="IW16" s="277">
        <v>4</v>
      </c>
      <c r="IX16" s="277">
        <v>8</v>
      </c>
      <c r="IY16" s="278">
        <v>4.1666666666666666E-3</v>
      </c>
      <c r="IZ16" s="279"/>
      <c r="JA16" s="279"/>
      <c r="JB16" s="280"/>
      <c r="JC16" s="277">
        <v>2</v>
      </c>
      <c r="JD16" s="277">
        <v>9</v>
      </c>
      <c r="JE16" s="278">
        <v>1.6666666666666666E-2</v>
      </c>
      <c r="JF16" s="279"/>
      <c r="JG16" s="279"/>
      <c r="JH16" s="280"/>
      <c r="JI16" s="277"/>
      <c r="JJ16" s="277"/>
      <c r="JK16" s="278"/>
      <c r="JL16" s="279"/>
      <c r="JM16" s="279"/>
      <c r="JN16" s="280"/>
      <c r="JO16" s="277">
        <v>2</v>
      </c>
      <c r="JP16" s="277"/>
      <c r="JQ16" s="278"/>
      <c r="JR16" s="279"/>
      <c r="JS16" s="279"/>
      <c r="JT16" s="280"/>
      <c r="JU16" s="277">
        <v>4</v>
      </c>
      <c r="JV16" s="277"/>
      <c r="JW16" s="278"/>
      <c r="JX16" s="279"/>
      <c r="JY16" s="279"/>
      <c r="JZ16" s="280"/>
      <c r="KA16" s="277">
        <v>2</v>
      </c>
      <c r="KB16" s="277"/>
      <c r="KC16" s="278"/>
      <c r="KD16" s="279"/>
      <c r="KE16" s="279"/>
      <c r="KF16" s="280"/>
      <c r="KG16" s="277">
        <v>10</v>
      </c>
      <c r="KH16" s="277"/>
      <c r="KI16" s="278"/>
      <c r="KJ16" s="279"/>
      <c r="KK16" s="279"/>
      <c r="KL16" s="280"/>
      <c r="KM16" s="277">
        <v>2</v>
      </c>
      <c r="KN16" s="277"/>
      <c r="KO16" s="278"/>
      <c r="KP16" s="279"/>
      <c r="KQ16" s="279"/>
      <c r="KR16" s="280"/>
      <c r="KS16" s="277">
        <v>4</v>
      </c>
      <c r="KT16" s="277"/>
      <c r="KU16" s="278"/>
      <c r="KV16" s="279"/>
      <c r="KW16" s="279"/>
      <c r="KX16" s="280"/>
      <c r="KY16" s="277">
        <v>2</v>
      </c>
      <c r="KZ16" s="277"/>
      <c r="LA16" s="278"/>
      <c r="LB16" s="273" cm="1">
        <f t="array" ref="LB16">SUM(SUMIFS(IH16:LA16,IH$6:LA$6,{"EN(V)"}))</f>
        <v>0</v>
      </c>
      <c r="LC16" s="273" cm="1">
        <f t="array" ref="LC16">SUM(SUMIFS(IH16:LA16,IH$6:LA$6,{"INA(V)"}))</f>
        <v>36</v>
      </c>
      <c r="LD16" s="273" cm="1">
        <f t="array" ref="LD16">SUM(SUMIFS(IH16:LA16,IH$6:LA$6,{"EN(D)"}))</f>
        <v>0</v>
      </c>
      <c r="LE16" s="273" cm="1">
        <f t="array" ref="LE16">SUM(SUMIFS(IH16:LA16,IH$6:LA$6,{"INA(D)"}))</f>
        <v>37</v>
      </c>
      <c r="LF16" s="273" cm="1">
        <f t="array" ref="LF16">SUM(SUMIFS(IH16:LA16,IH$6:LA$6,{"EN(D)","EN(V)","INA(D)","INA(V)"}))</f>
        <v>73</v>
      </c>
      <c r="LG16" s="278" cm="1">
        <f t="array" ref="LG16">(SUM(SUMIFS(IH16:LA16,IH$6:LA$6,{"EN(TMS)"})))/12</f>
        <v>0</v>
      </c>
      <c r="LH16" s="278" cm="1">
        <f t="array" ref="LH16">(SUM(SUMIFS(IH16:LA16,IH$6:LA$6,{"INA(TMS)"})))/12</f>
        <v>2.1296296296296296E-2</v>
      </c>
      <c r="LI16" s="279"/>
      <c r="LJ16" s="279"/>
      <c r="LK16" s="280"/>
      <c r="LL16" s="277"/>
      <c r="LM16" s="277"/>
      <c r="LN16" s="278"/>
      <c r="LO16" s="279"/>
      <c r="LP16" s="279"/>
      <c r="LQ16" s="280"/>
      <c r="LR16" s="277">
        <v>2</v>
      </c>
      <c r="LS16" s="277"/>
      <c r="LT16" s="278"/>
      <c r="LU16" s="279"/>
      <c r="LV16" s="279"/>
      <c r="LW16" s="280"/>
      <c r="LX16" s="277">
        <v>1</v>
      </c>
      <c r="LY16" s="277"/>
      <c r="LZ16" s="278"/>
      <c r="MA16" s="279"/>
      <c r="MB16" s="279"/>
      <c r="MC16" s="280"/>
      <c r="MD16" s="277">
        <v>3</v>
      </c>
      <c r="ME16" s="277"/>
      <c r="MF16" s="278"/>
      <c r="MG16" s="279"/>
      <c r="MH16" s="279"/>
      <c r="MI16" s="280"/>
      <c r="MJ16" s="277">
        <v>7</v>
      </c>
      <c r="MK16" s="277"/>
      <c r="ML16" s="278"/>
      <c r="MM16" s="279"/>
      <c r="MN16" s="279"/>
      <c r="MO16" s="280"/>
      <c r="MP16" s="277">
        <v>2</v>
      </c>
      <c r="MQ16" s="277"/>
      <c r="MR16" s="278"/>
      <c r="MS16" s="279"/>
      <c r="MT16" s="279"/>
      <c r="MU16" s="280"/>
      <c r="MV16" s="277">
        <v>2</v>
      </c>
      <c r="MW16" s="277"/>
      <c r="MX16" s="278"/>
      <c r="MY16" s="279"/>
      <c r="MZ16" s="279"/>
      <c r="NA16" s="280"/>
      <c r="NB16" s="277">
        <v>2</v>
      </c>
      <c r="NC16" s="277"/>
      <c r="ND16" s="278"/>
      <c r="NE16" s="279"/>
      <c r="NF16" s="279"/>
      <c r="NG16" s="280"/>
      <c r="NH16" s="277"/>
      <c r="NI16" s="277"/>
      <c r="NJ16" s="278"/>
      <c r="NK16" s="279"/>
      <c r="NL16" s="279"/>
      <c r="NM16" s="280"/>
      <c r="NN16" s="277"/>
      <c r="NO16" s="277"/>
      <c r="NP16" s="278"/>
      <c r="NQ16" s="279"/>
      <c r="NR16" s="279"/>
      <c r="NS16" s="280"/>
      <c r="NT16" s="277"/>
      <c r="NU16" s="277"/>
      <c r="NV16" s="278"/>
      <c r="NW16" s="279"/>
      <c r="NX16" s="279"/>
      <c r="NY16" s="280"/>
      <c r="NZ16" s="277"/>
      <c r="OA16" s="277"/>
      <c r="OB16" s="278"/>
      <c r="OC16" s="273" cm="1">
        <f t="array" ref="OC16">SUM(SUMIFS(LI16:OB16,LI$6:OB$6,{"EN(V)"}))</f>
        <v>0</v>
      </c>
      <c r="OD16" s="273" cm="1">
        <f t="array" ref="OD16">SUM(SUMIFS(LI16:OB16,LI$6:OB$6,{"INA(V)"}))</f>
        <v>0</v>
      </c>
      <c r="OE16" s="273" cm="1">
        <f t="array" ref="OE16">SUM(SUMIFS(LI16:OB16,LI$6:OB$6,{"EN(D)"}))</f>
        <v>0</v>
      </c>
      <c r="OF16" s="273" cm="1">
        <f t="array" ref="OF16">SUM(SUMIFS(LI16:OB16,LI$6:OB$6,{"INA(D)"}))</f>
        <v>19</v>
      </c>
      <c r="OG16" s="273" cm="1">
        <f t="array" ref="OG16">SUM(SUMIFS(LI16:OB16,LI$6:OB$6,{"EN(D)","EN(V)","INA(D)","INA(V)"}))</f>
        <v>19</v>
      </c>
      <c r="OH16" s="278" cm="1">
        <f t="array" ref="OH16">(SUM(SUMIFS(LI16:OB16,LI$6:OB$6,{"EN(TMS)"})))/12</f>
        <v>0</v>
      </c>
      <c r="OI16" s="278" cm="1">
        <f t="array" ref="OI16">(SUM(SUMIFS(LI16:OB16,LI$6:OB$6,{"INA(TMS)"})))/12</f>
        <v>0</v>
      </c>
    </row>
    <row r="17" spans="1:399" s="23" customFormat="1" ht="45">
      <c r="A17" s="273">
        <v>11</v>
      </c>
      <c r="B17" s="274" t="s">
        <v>24</v>
      </c>
      <c r="C17" s="273" t="s">
        <v>114</v>
      </c>
      <c r="D17" s="285"/>
      <c r="E17" s="279">
        <v>5</v>
      </c>
      <c r="F17" s="279"/>
      <c r="G17" s="280"/>
      <c r="H17" s="277"/>
      <c r="I17" s="277"/>
      <c r="J17" s="278"/>
      <c r="K17" s="279"/>
      <c r="L17" s="279"/>
      <c r="M17" s="280"/>
      <c r="N17" s="277"/>
      <c r="O17" s="277"/>
      <c r="P17" s="278"/>
      <c r="Q17" s="279">
        <v>2</v>
      </c>
      <c r="R17" s="279"/>
      <c r="S17" s="280"/>
      <c r="T17" s="277"/>
      <c r="U17" s="277"/>
      <c r="V17" s="278"/>
      <c r="W17" s="279">
        <v>2</v>
      </c>
      <c r="X17" s="279"/>
      <c r="Y17" s="280"/>
      <c r="Z17" s="277"/>
      <c r="AA17" s="277"/>
      <c r="AB17" s="278"/>
      <c r="AC17" s="279">
        <v>6</v>
      </c>
      <c r="AD17" s="279"/>
      <c r="AE17" s="280"/>
      <c r="AF17" s="277"/>
      <c r="AG17" s="277"/>
      <c r="AH17" s="278"/>
      <c r="AI17" s="279">
        <v>3</v>
      </c>
      <c r="AJ17" s="279"/>
      <c r="AK17" s="280"/>
      <c r="AL17" s="277"/>
      <c r="AM17" s="277"/>
      <c r="AN17" s="278"/>
      <c r="AO17" s="279">
        <v>3</v>
      </c>
      <c r="AP17" s="279"/>
      <c r="AQ17" s="280"/>
      <c r="AR17" s="277"/>
      <c r="AS17" s="277"/>
      <c r="AT17" s="278"/>
      <c r="AU17" s="279">
        <v>3</v>
      </c>
      <c r="AV17" s="279"/>
      <c r="AW17" s="280"/>
      <c r="AX17" s="277"/>
      <c r="AY17" s="277"/>
      <c r="AZ17" s="278"/>
      <c r="BA17" s="279"/>
      <c r="BB17" s="279"/>
      <c r="BC17" s="280"/>
      <c r="BD17" s="277"/>
      <c r="BE17" s="277"/>
      <c r="BF17" s="278"/>
      <c r="BG17" s="279">
        <v>3</v>
      </c>
      <c r="BH17" s="279"/>
      <c r="BI17" s="280"/>
      <c r="BJ17" s="277"/>
      <c r="BK17" s="277"/>
      <c r="BL17" s="278"/>
      <c r="BM17" s="279">
        <v>1</v>
      </c>
      <c r="BN17" s="279"/>
      <c r="BO17" s="280"/>
      <c r="BP17" s="277"/>
      <c r="BQ17" s="277"/>
      <c r="BR17" s="278"/>
      <c r="BS17" s="279"/>
      <c r="BT17" s="279"/>
      <c r="BU17" s="280"/>
      <c r="BV17" s="277"/>
      <c r="BW17" s="277"/>
      <c r="BX17" s="278"/>
      <c r="BY17" s="273" cm="1">
        <f t="array" ref="BY17">SUM(SUMIFS(E17:BX17,E$6:BX$6,{"EN(V)"}))</f>
        <v>0</v>
      </c>
      <c r="BZ17" s="273" cm="1">
        <f t="array" ref="BZ17">SUM(SUMIFS(E17:BX17,E$6:BX$6,{"INA(V)"}))</f>
        <v>0</v>
      </c>
      <c r="CA17" s="273" cm="1">
        <f t="array" ref="CA17">SUM(SUMIFS(E17:BX17,E$6:BX$6,{"EN(D)"}))</f>
        <v>28</v>
      </c>
      <c r="CB17" s="273" cm="1">
        <f t="array" ref="CB17">SUM(SUMIFS(E17:BX17,E$6:BX$6,{"INA(D)"}))</f>
        <v>0</v>
      </c>
      <c r="CC17" s="273" cm="1">
        <f t="array" ref="CC17">SUM(SUMIFS(E17:BX17,E$6:BX$6,{"EN(D)","EN(V)","INA(D)","INA(V)"}))</f>
        <v>28</v>
      </c>
      <c r="CD17" s="278" cm="1">
        <f t="array" ref="CD17">(SUM(SUMIFS(E17:BX17,E$6:BX$6,{"EN(TMS)"})))/12</f>
        <v>0</v>
      </c>
      <c r="CE17" s="278" cm="1">
        <f t="array" ref="CE17">(SUM(SUMIFS(E17:BX17,E$6:BX$6,{"INA(TMS)"})))/12</f>
        <v>0</v>
      </c>
      <c r="CF17" s="279">
        <v>6</v>
      </c>
      <c r="CG17" s="279"/>
      <c r="CH17" s="280"/>
      <c r="CI17" s="277"/>
      <c r="CJ17" s="277"/>
      <c r="CK17" s="278"/>
      <c r="CL17" s="279">
        <v>1</v>
      </c>
      <c r="CM17" s="279"/>
      <c r="CN17" s="280"/>
      <c r="CO17" s="277"/>
      <c r="CP17" s="277"/>
      <c r="CQ17" s="278"/>
      <c r="CR17" s="279">
        <v>2</v>
      </c>
      <c r="CS17" s="279"/>
      <c r="CT17" s="280"/>
      <c r="CU17" s="277"/>
      <c r="CV17" s="277"/>
      <c r="CW17" s="278"/>
      <c r="CX17" s="279">
        <v>2</v>
      </c>
      <c r="CY17" s="279">
        <v>8</v>
      </c>
      <c r="CZ17" s="280">
        <v>0.28680555555555554</v>
      </c>
      <c r="DA17" s="277"/>
      <c r="DB17" s="277"/>
      <c r="DC17" s="278"/>
      <c r="DD17" s="279"/>
      <c r="DE17" s="279">
        <v>2</v>
      </c>
      <c r="DF17" s="280">
        <v>9.7222222222222224E-3</v>
      </c>
      <c r="DG17" s="277"/>
      <c r="DH17" s="277"/>
      <c r="DI17" s="278"/>
      <c r="DJ17" s="279"/>
      <c r="DK17" s="279"/>
      <c r="DL17" s="280"/>
      <c r="DM17" s="277"/>
      <c r="DN17" s="277"/>
      <c r="DO17" s="278"/>
      <c r="DP17" s="279">
        <v>1</v>
      </c>
      <c r="DQ17" s="279">
        <v>1</v>
      </c>
      <c r="DR17" s="280">
        <v>6.1805555555555558E-2</v>
      </c>
      <c r="DS17" s="277"/>
      <c r="DT17" s="277"/>
      <c r="DU17" s="278"/>
      <c r="DV17" s="279"/>
      <c r="DW17" s="279"/>
      <c r="DX17" s="280"/>
      <c r="DY17" s="277"/>
      <c r="DZ17" s="277"/>
      <c r="EA17" s="278"/>
      <c r="EB17" s="279">
        <v>2</v>
      </c>
      <c r="EC17" s="279">
        <v>7</v>
      </c>
      <c r="ED17" s="280">
        <v>4.5138888888888888E-2</v>
      </c>
      <c r="EE17" s="277"/>
      <c r="EF17" s="277"/>
      <c r="EG17" s="278"/>
      <c r="EH17" s="279"/>
      <c r="EI17" s="279">
        <v>4</v>
      </c>
      <c r="EJ17" s="280">
        <v>1.1111111111111112E-2</v>
      </c>
      <c r="EK17" s="277"/>
      <c r="EL17" s="277"/>
      <c r="EM17" s="278"/>
      <c r="EN17" s="279">
        <v>4</v>
      </c>
      <c r="EO17" s="279"/>
      <c r="EP17" s="280"/>
      <c r="EQ17" s="277"/>
      <c r="ER17" s="277"/>
      <c r="ES17" s="278"/>
      <c r="ET17" s="279">
        <v>2</v>
      </c>
      <c r="EU17" s="279">
        <v>3</v>
      </c>
      <c r="EV17" s="280">
        <v>9.0277777777777787E-3</v>
      </c>
      <c r="EW17" s="277"/>
      <c r="EX17" s="277"/>
      <c r="EY17" s="278"/>
      <c r="EZ17" s="273" cm="1">
        <f t="array" ref="EZ17">SUM(SUMIFS(CF17:EY17,CF$6:EY$6,{"EN(V)"}))</f>
        <v>25</v>
      </c>
      <c r="FA17" s="273" cm="1">
        <f t="array" ref="FA17">SUM(SUMIFS(CF17:EY17,CF$6:EY$6,{"INA(V)"}))</f>
        <v>0</v>
      </c>
      <c r="FB17" s="273" cm="1">
        <f t="array" ref="FB17">SUM(SUMIFS(CF17:EY17,CF$6:EY$6,{"EN(D)"}))</f>
        <v>20</v>
      </c>
      <c r="FC17" s="273" cm="1">
        <f t="array" ref="FC17">SUM(SUMIFS(CF17:EY17,CF$6:EY$6,{"INA(D)"}))</f>
        <v>0</v>
      </c>
      <c r="FD17" s="273" cm="1">
        <f t="array" ref="FD17">SUM(SUMIFS(CF17:EY17,CF$6:EY$6,{"EN(D)","EN(V)","INA(D)","INA(V)"}))</f>
        <v>45</v>
      </c>
      <c r="FE17" s="278" cm="1">
        <f t="array" ref="FE17">(SUM(SUMIFS(CF17:EY17,CF$6:EY$6,{"EN(TMS)"})))/12</f>
        <v>3.530092592592593E-2</v>
      </c>
      <c r="FF17" s="278" cm="1">
        <f t="array" ref="FF17">(SUM(SUMIFS(CF17:EY17,CF$6:EY$6,{"INA(TMS)"})))/12</f>
        <v>0</v>
      </c>
      <c r="FG17" s="279"/>
      <c r="FH17" s="279">
        <v>7</v>
      </c>
      <c r="FI17" s="280">
        <v>2.1527777777777781E-2</v>
      </c>
      <c r="FJ17" s="277"/>
      <c r="FK17" s="277"/>
      <c r="FL17" s="278"/>
      <c r="FM17" s="279">
        <v>1</v>
      </c>
      <c r="FN17" s="279">
        <v>8</v>
      </c>
      <c r="FO17" s="280">
        <v>2.7083333333333334E-2</v>
      </c>
      <c r="FP17" s="277"/>
      <c r="FQ17" s="277"/>
      <c r="FR17" s="278"/>
      <c r="FS17" s="279">
        <v>1</v>
      </c>
      <c r="FT17" s="279">
        <v>10</v>
      </c>
      <c r="FU17" s="280" t="s">
        <v>204</v>
      </c>
      <c r="FV17" s="277"/>
      <c r="FW17" s="277"/>
      <c r="FX17" s="278"/>
      <c r="FY17" s="279"/>
      <c r="FZ17" s="279">
        <v>2</v>
      </c>
      <c r="GA17" s="280" t="s">
        <v>205</v>
      </c>
      <c r="GB17" s="277"/>
      <c r="GC17" s="277"/>
      <c r="GD17" s="278"/>
      <c r="GE17" s="279">
        <v>2</v>
      </c>
      <c r="GF17" s="279">
        <v>3</v>
      </c>
      <c r="GG17" s="280" t="s">
        <v>206</v>
      </c>
      <c r="GH17" s="277"/>
      <c r="GI17" s="277"/>
      <c r="GJ17" s="278"/>
      <c r="GK17" s="279">
        <v>3</v>
      </c>
      <c r="GL17" s="279">
        <v>3</v>
      </c>
      <c r="GM17" s="280" t="s">
        <v>207</v>
      </c>
      <c r="GN17" s="277"/>
      <c r="GO17" s="277"/>
      <c r="GP17" s="278"/>
      <c r="GQ17" s="279">
        <v>3</v>
      </c>
      <c r="GR17" s="279">
        <v>3</v>
      </c>
      <c r="GS17" s="280">
        <v>4.0972222222222222E-2</v>
      </c>
      <c r="GT17" s="277"/>
      <c r="GU17" s="277"/>
      <c r="GV17" s="278"/>
      <c r="GW17" s="279"/>
      <c r="GX17" s="279">
        <v>5</v>
      </c>
      <c r="GY17" s="280">
        <v>0.11666666666666665</v>
      </c>
      <c r="GZ17" s="277"/>
      <c r="HA17" s="277"/>
      <c r="HB17" s="278"/>
      <c r="HC17" s="279">
        <v>1</v>
      </c>
      <c r="HD17" s="279">
        <v>15</v>
      </c>
      <c r="HE17" s="280">
        <v>7.2222222222222229E-2</v>
      </c>
      <c r="HF17" s="277"/>
      <c r="HG17" s="277"/>
      <c r="HH17" s="278"/>
      <c r="HI17" s="279">
        <v>3</v>
      </c>
      <c r="HJ17" s="279">
        <v>12</v>
      </c>
      <c r="HK17" s="280">
        <v>8.4722222222222213E-2</v>
      </c>
      <c r="HL17" s="277"/>
      <c r="HM17" s="277"/>
      <c r="HN17" s="278"/>
      <c r="HO17" s="279"/>
      <c r="HP17" s="279">
        <v>8</v>
      </c>
      <c r="HQ17" s="280"/>
      <c r="HR17" s="277"/>
      <c r="HS17" s="277"/>
      <c r="HT17" s="278"/>
      <c r="HU17" s="279"/>
      <c r="HV17" s="279"/>
      <c r="HW17" s="280"/>
      <c r="HX17" s="277"/>
      <c r="HY17" s="277"/>
      <c r="HZ17" s="278"/>
      <c r="IA17" s="273" cm="1">
        <f t="array" ref="IA17">SUM(SUMIFS(FG17:HZ17,FG$6:HZ$6,{"EN(V)"}))</f>
        <v>76</v>
      </c>
      <c r="IB17" s="273" cm="1">
        <f t="array" ref="IB17">SUM(SUMIFS(FG17:HZ17,FG$6:HZ$6,{"INA(V)"}))</f>
        <v>0</v>
      </c>
      <c r="IC17" s="273" cm="1">
        <f t="array" ref="IC17">SUM(SUMIFS(FG17:HZ17,FG$6:HZ$6,{"EN(D)"}))</f>
        <v>14</v>
      </c>
      <c r="ID17" s="273" cm="1">
        <f t="array" ref="ID17">SUM(SUMIFS(FG17:HZ17,FG$6:HZ$6,{"INA(D)"}))</f>
        <v>0</v>
      </c>
      <c r="IE17" s="273" cm="1">
        <f t="array" ref="IE17">SUM(SUMIFS(FG17:HZ17,FG$6:HZ$6,{"EN(D)","EN(V)","INA(D)","INA(V)"}))</f>
        <v>90</v>
      </c>
      <c r="IF17" s="278" cm="1">
        <f t="array" ref="IF17">(SUM(SUMIFS(FG17:HZ17,FG$6:HZ$6,{"EN(TMS)"})))/12</f>
        <v>3.0266203703703701E-2</v>
      </c>
      <c r="IG17" s="278" cm="1">
        <f t="array" ref="IG17">(SUM(SUMIFS(FG17:HZ17,FG$6:HZ$6,{"INA(TMS)"})))/12</f>
        <v>0</v>
      </c>
      <c r="IH17" s="279">
        <v>1</v>
      </c>
      <c r="II17" s="279"/>
      <c r="IJ17" s="280"/>
      <c r="IK17" s="277"/>
      <c r="IL17" s="277"/>
      <c r="IM17" s="278"/>
      <c r="IN17" s="279"/>
      <c r="IO17" s="279">
        <v>1</v>
      </c>
      <c r="IP17" s="280">
        <v>8.7500000000000008E-2</v>
      </c>
      <c r="IQ17" s="277"/>
      <c r="IR17" s="277"/>
      <c r="IS17" s="278"/>
      <c r="IT17" s="279">
        <v>1</v>
      </c>
      <c r="IU17" s="279"/>
      <c r="IV17" s="280"/>
      <c r="IW17" s="277"/>
      <c r="IX17" s="277"/>
      <c r="IY17" s="278"/>
      <c r="IZ17" s="279"/>
      <c r="JA17" s="279"/>
      <c r="JB17" s="280"/>
      <c r="JC17" s="277"/>
      <c r="JD17" s="277"/>
      <c r="JE17" s="278"/>
      <c r="JF17" s="279"/>
      <c r="JG17" s="279"/>
      <c r="JH17" s="280"/>
      <c r="JI17" s="277"/>
      <c r="JJ17" s="277"/>
      <c r="JK17" s="278"/>
      <c r="JL17" s="279">
        <v>4</v>
      </c>
      <c r="JM17" s="279"/>
      <c r="JN17" s="280"/>
      <c r="JO17" s="277"/>
      <c r="JP17" s="277"/>
      <c r="JQ17" s="278"/>
      <c r="JR17" s="279">
        <v>2</v>
      </c>
      <c r="JS17" s="279"/>
      <c r="JT17" s="280"/>
      <c r="JU17" s="277"/>
      <c r="JV17" s="277"/>
      <c r="JW17" s="278"/>
      <c r="JX17" s="279">
        <v>4</v>
      </c>
      <c r="JY17" s="279"/>
      <c r="JZ17" s="280"/>
      <c r="KA17" s="277"/>
      <c r="KB17" s="277"/>
      <c r="KC17" s="278"/>
      <c r="KD17" s="279">
        <v>2</v>
      </c>
      <c r="KE17" s="279"/>
      <c r="KF17" s="280"/>
      <c r="KG17" s="277"/>
      <c r="KH17" s="277"/>
      <c r="KI17" s="278"/>
      <c r="KJ17" s="279"/>
      <c r="KK17" s="279"/>
      <c r="KL17" s="280"/>
      <c r="KM17" s="277"/>
      <c r="KN17" s="277"/>
      <c r="KO17" s="278"/>
      <c r="KP17" s="279">
        <v>2</v>
      </c>
      <c r="KQ17" s="279"/>
      <c r="KR17" s="280"/>
      <c r="KS17" s="277"/>
      <c r="KT17" s="277"/>
      <c r="KU17" s="278"/>
      <c r="KV17" s="279"/>
      <c r="KW17" s="279"/>
      <c r="KX17" s="280"/>
      <c r="KY17" s="277"/>
      <c r="KZ17" s="277"/>
      <c r="LA17" s="278"/>
      <c r="LB17" s="273" cm="1">
        <f t="array" ref="LB17">SUM(SUMIFS(IH17:LA17,IH$6:LA$6,{"EN(V)"}))</f>
        <v>1</v>
      </c>
      <c r="LC17" s="273" cm="1">
        <f t="array" ref="LC17">SUM(SUMIFS(IH17:LA17,IH$6:LA$6,{"INA(V)"}))</f>
        <v>0</v>
      </c>
      <c r="LD17" s="273" cm="1">
        <f t="array" ref="LD17">SUM(SUMIFS(IH17:LA17,IH$6:LA$6,{"EN(D)"}))</f>
        <v>16</v>
      </c>
      <c r="LE17" s="273" cm="1">
        <f t="array" ref="LE17">SUM(SUMIFS(IH17:LA17,IH$6:LA$6,{"INA(D)"}))</f>
        <v>0</v>
      </c>
      <c r="LF17" s="273" cm="1">
        <f t="array" ref="LF17">SUM(SUMIFS(IH17:LA17,IH$6:LA$6,{"EN(D)","EN(V)","INA(D)","INA(V)"}))</f>
        <v>17</v>
      </c>
      <c r="LG17" s="278" cm="1">
        <f t="array" ref="LG17">(SUM(SUMIFS(IH17:LA17,IH$6:LA$6,{"EN(TMS)"})))/12</f>
        <v>7.2916666666666676E-3</v>
      </c>
      <c r="LH17" s="278" cm="1">
        <f t="array" ref="LH17">(SUM(SUMIFS(IH17:LA17,IH$6:LA$6,{"INA(TMS)"})))/12</f>
        <v>0</v>
      </c>
      <c r="LI17" s="279">
        <v>2</v>
      </c>
      <c r="LJ17" s="279"/>
      <c r="LK17" s="280"/>
      <c r="LL17" s="277"/>
      <c r="LM17" s="277"/>
      <c r="LN17" s="278"/>
      <c r="LO17" s="279">
        <v>2</v>
      </c>
      <c r="LP17" s="279"/>
      <c r="LQ17" s="280"/>
      <c r="LR17" s="277"/>
      <c r="LS17" s="277"/>
      <c r="LT17" s="278"/>
      <c r="LU17" s="279"/>
      <c r="LV17" s="279"/>
      <c r="LW17" s="280"/>
      <c r="LX17" s="277"/>
      <c r="LY17" s="277"/>
      <c r="LZ17" s="278"/>
      <c r="MA17" s="279"/>
      <c r="MB17" s="279"/>
      <c r="MC17" s="280"/>
      <c r="MD17" s="277"/>
      <c r="ME17" s="277"/>
      <c r="MF17" s="278"/>
      <c r="MG17" s="279">
        <v>6</v>
      </c>
      <c r="MH17" s="279"/>
      <c r="MI17" s="280"/>
      <c r="MJ17" s="277"/>
      <c r="MK17" s="277"/>
      <c r="ML17" s="278"/>
      <c r="MM17" s="279">
        <v>1</v>
      </c>
      <c r="MN17" s="279"/>
      <c r="MO17" s="280"/>
      <c r="MP17" s="277"/>
      <c r="MQ17" s="277"/>
      <c r="MR17" s="278"/>
      <c r="MS17" s="279"/>
      <c r="MT17" s="279"/>
      <c r="MU17" s="280"/>
      <c r="MV17" s="277"/>
      <c r="MW17" s="277"/>
      <c r="MX17" s="278"/>
      <c r="MY17" s="279">
        <v>1</v>
      </c>
      <c r="MZ17" s="279"/>
      <c r="NA17" s="280"/>
      <c r="NB17" s="277"/>
      <c r="NC17" s="277"/>
      <c r="ND17" s="278"/>
      <c r="NE17" s="279"/>
      <c r="NF17" s="279"/>
      <c r="NG17" s="280"/>
      <c r="NH17" s="277"/>
      <c r="NI17" s="277"/>
      <c r="NJ17" s="278"/>
      <c r="NK17" s="279"/>
      <c r="NL17" s="279"/>
      <c r="NM17" s="280"/>
      <c r="NN17" s="277"/>
      <c r="NO17" s="277"/>
      <c r="NP17" s="278"/>
      <c r="NQ17" s="279"/>
      <c r="NR17" s="279"/>
      <c r="NS17" s="280"/>
      <c r="NT17" s="277"/>
      <c r="NU17" s="277"/>
      <c r="NV17" s="278"/>
      <c r="NW17" s="279"/>
      <c r="NX17" s="279"/>
      <c r="NY17" s="280"/>
      <c r="NZ17" s="277"/>
      <c r="OA17" s="277"/>
      <c r="OB17" s="278"/>
      <c r="OC17" s="273" cm="1">
        <f t="array" ref="OC17">SUM(SUMIFS(LI17:OB17,LI$6:OB$6,{"EN(V)"}))</f>
        <v>0</v>
      </c>
      <c r="OD17" s="273" cm="1">
        <f t="array" ref="OD17">SUM(SUMIFS(LI17:OB17,LI$6:OB$6,{"INA(V)"}))</f>
        <v>0</v>
      </c>
      <c r="OE17" s="273" cm="1">
        <f t="array" ref="OE17">SUM(SUMIFS(LI17:OB17,LI$6:OB$6,{"EN(D)"}))</f>
        <v>12</v>
      </c>
      <c r="OF17" s="273" cm="1">
        <f t="array" ref="OF17">SUM(SUMIFS(LI17:OB17,LI$6:OB$6,{"INA(D)"}))</f>
        <v>0</v>
      </c>
      <c r="OG17" s="273" cm="1">
        <f t="array" ref="OG17">SUM(SUMIFS(LI17:OB17,LI$6:OB$6,{"EN(D)","EN(V)","INA(D)","INA(V)"}))</f>
        <v>12</v>
      </c>
      <c r="OH17" s="278" cm="1">
        <f t="array" ref="OH17">(SUM(SUMIFS(LI17:OB17,LI$6:OB$6,{"EN(TMS)"})))/12</f>
        <v>0</v>
      </c>
      <c r="OI17" s="278" cm="1">
        <f t="array" ref="OI17">(SUM(SUMIFS(LI17:OB17,LI$6:OB$6,{"INA(TMS)"})))/12</f>
        <v>0</v>
      </c>
    </row>
    <row r="18" spans="1:399" s="23" customFormat="1" ht="45">
      <c r="A18" s="273">
        <v>12</v>
      </c>
      <c r="B18" s="274" t="s">
        <v>25</v>
      </c>
      <c r="C18" s="273" t="s">
        <v>115</v>
      </c>
      <c r="D18" s="285"/>
      <c r="E18" s="279">
        <v>2</v>
      </c>
      <c r="F18" s="279"/>
      <c r="G18" s="280"/>
      <c r="H18" s="277"/>
      <c r="I18" s="277"/>
      <c r="J18" s="278"/>
      <c r="K18" s="279">
        <v>1</v>
      </c>
      <c r="L18" s="279"/>
      <c r="M18" s="280"/>
      <c r="N18" s="277"/>
      <c r="O18" s="277"/>
      <c r="P18" s="278"/>
      <c r="Q18" s="279">
        <v>3</v>
      </c>
      <c r="R18" s="279"/>
      <c r="S18" s="280"/>
      <c r="T18" s="277"/>
      <c r="U18" s="277"/>
      <c r="V18" s="278"/>
      <c r="W18" s="279">
        <v>1</v>
      </c>
      <c r="X18" s="279"/>
      <c r="Y18" s="280"/>
      <c r="Z18" s="277"/>
      <c r="AA18" s="277"/>
      <c r="AB18" s="278"/>
      <c r="AC18" s="279">
        <v>3</v>
      </c>
      <c r="AD18" s="279"/>
      <c r="AE18" s="280"/>
      <c r="AF18" s="277"/>
      <c r="AG18" s="277"/>
      <c r="AH18" s="278"/>
      <c r="AI18" s="279">
        <v>4</v>
      </c>
      <c r="AJ18" s="279"/>
      <c r="AK18" s="280"/>
      <c r="AL18" s="277"/>
      <c r="AM18" s="277"/>
      <c r="AN18" s="278"/>
      <c r="AO18" s="279">
        <v>2</v>
      </c>
      <c r="AP18" s="279"/>
      <c r="AQ18" s="280"/>
      <c r="AR18" s="277"/>
      <c r="AS18" s="277"/>
      <c r="AT18" s="278"/>
      <c r="AU18" s="279">
        <v>2</v>
      </c>
      <c r="AV18" s="279"/>
      <c r="AW18" s="280"/>
      <c r="AX18" s="277"/>
      <c r="AY18" s="277"/>
      <c r="AZ18" s="278"/>
      <c r="BA18" s="279"/>
      <c r="BB18" s="279"/>
      <c r="BC18" s="280"/>
      <c r="BD18" s="277"/>
      <c r="BE18" s="277"/>
      <c r="BF18" s="278"/>
      <c r="BG18" s="279">
        <v>2</v>
      </c>
      <c r="BH18" s="279"/>
      <c r="BI18" s="280"/>
      <c r="BJ18" s="277"/>
      <c r="BK18" s="277"/>
      <c r="BL18" s="278"/>
      <c r="BM18" s="279">
        <v>1</v>
      </c>
      <c r="BN18" s="279"/>
      <c r="BO18" s="280"/>
      <c r="BP18" s="277"/>
      <c r="BQ18" s="277"/>
      <c r="BR18" s="278"/>
      <c r="BS18" s="279"/>
      <c r="BT18" s="279"/>
      <c r="BU18" s="280"/>
      <c r="BV18" s="277"/>
      <c r="BW18" s="277"/>
      <c r="BX18" s="278"/>
      <c r="BY18" s="273" cm="1">
        <f t="array" ref="BY18">SUM(SUMIFS(E18:BX18,E$6:BX$6,{"EN(V)"}))</f>
        <v>0</v>
      </c>
      <c r="BZ18" s="273" cm="1">
        <f t="array" ref="BZ18">SUM(SUMIFS(E18:BX18,E$6:BX$6,{"INA(V)"}))</f>
        <v>0</v>
      </c>
      <c r="CA18" s="273" cm="1">
        <f t="array" ref="CA18">SUM(SUMIFS(E18:BX18,E$6:BX$6,{"EN(D)"}))</f>
        <v>21</v>
      </c>
      <c r="CB18" s="273" cm="1">
        <f t="array" ref="CB18">SUM(SUMIFS(E18:BX18,E$6:BX$6,{"INA(D)"}))</f>
        <v>0</v>
      </c>
      <c r="CC18" s="273" cm="1">
        <f t="array" ref="CC18">SUM(SUMIFS(E18:BX18,E$6:BX$6,{"EN(D)","EN(V)","INA(D)","INA(V)"}))</f>
        <v>21</v>
      </c>
      <c r="CD18" s="278" cm="1">
        <f t="array" ref="CD18">(SUM(SUMIFS(E18:BX18,E$6:BX$6,{"EN(TMS)"})))/12</f>
        <v>0</v>
      </c>
      <c r="CE18" s="278" cm="1">
        <f t="array" ref="CE18">(SUM(SUMIFS(E18:BX18,E$6:BX$6,{"INA(TMS)"})))/12</f>
        <v>0</v>
      </c>
      <c r="CF18" s="279">
        <v>6</v>
      </c>
      <c r="CG18" s="279"/>
      <c r="CH18" s="280"/>
      <c r="CI18" s="277"/>
      <c r="CJ18" s="277"/>
      <c r="CK18" s="278"/>
      <c r="CL18" s="279">
        <v>0</v>
      </c>
      <c r="CM18" s="279"/>
      <c r="CN18" s="280"/>
      <c r="CO18" s="277"/>
      <c r="CP18" s="277"/>
      <c r="CQ18" s="278"/>
      <c r="CR18" s="279">
        <v>1</v>
      </c>
      <c r="CS18" s="279">
        <v>4</v>
      </c>
      <c r="CT18" s="280">
        <v>4.3750000000000004E-2</v>
      </c>
      <c r="CU18" s="277"/>
      <c r="CV18" s="277"/>
      <c r="CW18" s="278"/>
      <c r="CX18" s="279">
        <v>2</v>
      </c>
      <c r="CY18" s="279">
        <v>3</v>
      </c>
      <c r="CZ18" s="280">
        <v>6.5277777777777782E-2</v>
      </c>
      <c r="DA18" s="277"/>
      <c r="DB18" s="277"/>
      <c r="DC18" s="278"/>
      <c r="DD18" s="279"/>
      <c r="DE18" s="279"/>
      <c r="DF18" s="280"/>
      <c r="DG18" s="277"/>
      <c r="DH18" s="277"/>
      <c r="DI18" s="278"/>
      <c r="DJ18" s="279"/>
      <c r="DK18" s="279"/>
      <c r="DL18" s="280"/>
      <c r="DM18" s="277"/>
      <c r="DN18" s="277"/>
      <c r="DO18" s="278"/>
      <c r="DP18" s="279"/>
      <c r="DQ18" s="279"/>
      <c r="DR18" s="280"/>
      <c r="DS18" s="277"/>
      <c r="DT18" s="277"/>
      <c r="DU18" s="278"/>
      <c r="DV18" s="279"/>
      <c r="DW18" s="279"/>
      <c r="DX18" s="280"/>
      <c r="DY18" s="277"/>
      <c r="DZ18" s="277"/>
      <c r="EA18" s="278"/>
      <c r="EB18" s="279">
        <v>3</v>
      </c>
      <c r="EC18" s="279">
        <v>3</v>
      </c>
      <c r="ED18" s="280">
        <v>9.7222222222222224E-3</v>
      </c>
      <c r="EE18" s="277"/>
      <c r="EF18" s="277"/>
      <c r="EG18" s="278"/>
      <c r="EH18" s="279"/>
      <c r="EI18" s="279"/>
      <c r="EJ18" s="280"/>
      <c r="EK18" s="277"/>
      <c r="EL18" s="277"/>
      <c r="EM18" s="278"/>
      <c r="EN18" s="279">
        <v>4</v>
      </c>
      <c r="EO18" s="279"/>
      <c r="EP18" s="280"/>
      <c r="EQ18" s="277"/>
      <c r="ER18" s="277"/>
      <c r="ES18" s="278"/>
      <c r="ET18" s="279">
        <v>3</v>
      </c>
      <c r="EU18" s="279">
        <v>4</v>
      </c>
      <c r="EV18" s="280">
        <v>8.3333333333333332E-3</v>
      </c>
      <c r="EW18" s="277"/>
      <c r="EX18" s="277"/>
      <c r="EY18" s="278"/>
      <c r="EZ18" s="273" cm="1">
        <f t="array" ref="EZ18">SUM(SUMIFS(CF18:EY18,CF$6:EY$6,{"EN(V)"}))</f>
        <v>14</v>
      </c>
      <c r="FA18" s="273" cm="1">
        <f t="array" ref="FA18">SUM(SUMIFS(CF18:EY18,CF$6:EY$6,{"INA(V)"}))</f>
        <v>0</v>
      </c>
      <c r="FB18" s="273" cm="1">
        <f t="array" ref="FB18">SUM(SUMIFS(CF18:EY18,CF$6:EY$6,{"EN(D)"}))</f>
        <v>19</v>
      </c>
      <c r="FC18" s="273" cm="1">
        <f t="array" ref="FC18">SUM(SUMIFS(CF18:EY18,CF$6:EY$6,{"INA(D)"}))</f>
        <v>0</v>
      </c>
      <c r="FD18" s="273" cm="1">
        <f t="array" ref="FD18">SUM(SUMIFS(CF18:EY18,CF$6:EY$6,{"EN(D)","EN(V)","INA(D)","INA(V)"}))</f>
        <v>33</v>
      </c>
      <c r="FE18" s="278" cm="1">
        <f t="array" ref="FE18">(SUM(SUMIFS(CF18:EY18,CF$6:EY$6,{"EN(TMS)"})))/12</f>
        <v>1.0590277777777777E-2</v>
      </c>
      <c r="FF18" s="278" cm="1">
        <f t="array" ref="FF18">(SUM(SUMIFS(CF18:EY18,CF$6:EY$6,{"INA(TMS)"})))/12</f>
        <v>0</v>
      </c>
      <c r="FG18" s="279"/>
      <c r="FH18" s="279"/>
      <c r="FI18" s="280"/>
      <c r="FJ18" s="277"/>
      <c r="FK18" s="277"/>
      <c r="FL18" s="278"/>
      <c r="FM18" s="279">
        <v>1</v>
      </c>
      <c r="FN18" s="279">
        <v>7</v>
      </c>
      <c r="FO18" s="280">
        <v>2.1527777777777781E-2</v>
      </c>
      <c r="FP18" s="277"/>
      <c r="FQ18" s="277"/>
      <c r="FR18" s="278"/>
      <c r="FS18" s="279"/>
      <c r="FT18" s="279">
        <v>4</v>
      </c>
      <c r="FU18" s="280" t="s">
        <v>208</v>
      </c>
      <c r="FV18" s="277"/>
      <c r="FW18" s="277"/>
      <c r="FX18" s="278"/>
      <c r="FY18" s="279"/>
      <c r="FZ18" s="279"/>
      <c r="GA18" s="280"/>
      <c r="GB18" s="277"/>
      <c r="GC18" s="277"/>
      <c r="GD18" s="278"/>
      <c r="GE18" s="279">
        <v>2</v>
      </c>
      <c r="GF18" s="279"/>
      <c r="GG18" s="280"/>
      <c r="GH18" s="277"/>
      <c r="GI18" s="277"/>
      <c r="GJ18" s="278"/>
      <c r="GK18" s="279">
        <v>2</v>
      </c>
      <c r="GL18" s="279">
        <v>1</v>
      </c>
      <c r="GM18" s="280"/>
      <c r="GN18" s="277"/>
      <c r="GO18" s="277"/>
      <c r="GP18" s="278"/>
      <c r="GQ18" s="279">
        <v>1</v>
      </c>
      <c r="GR18" s="279">
        <v>2</v>
      </c>
      <c r="GS18" s="280">
        <v>8.5416666666666655E-2</v>
      </c>
      <c r="GT18" s="277"/>
      <c r="GU18" s="277"/>
      <c r="GV18" s="278"/>
      <c r="GW18" s="279"/>
      <c r="GX18" s="279">
        <v>1</v>
      </c>
      <c r="GY18" s="280">
        <v>5.0694444444444452E-2</v>
      </c>
      <c r="GZ18" s="277"/>
      <c r="HA18" s="277"/>
      <c r="HB18" s="278"/>
      <c r="HC18" s="279"/>
      <c r="HD18" s="279">
        <v>6</v>
      </c>
      <c r="HE18" s="280">
        <v>2.7777777777777779E-3</v>
      </c>
      <c r="HF18" s="277"/>
      <c r="HG18" s="277"/>
      <c r="HH18" s="278"/>
      <c r="HI18" s="279">
        <v>2</v>
      </c>
      <c r="HJ18" s="279">
        <v>8</v>
      </c>
      <c r="HK18" s="280">
        <v>4.4444444444444446E-2</v>
      </c>
      <c r="HL18" s="277"/>
      <c r="HM18" s="277"/>
      <c r="HN18" s="278"/>
      <c r="HO18" s="279"/>
      <c r="HP18" s="279"/>
      <c r="HQ18" s="280"/>
      <c r="HR18" s="277"/>
      <c r="HS18" s="277"/>
      <c r="HT18" s="278"/>
      <c r="HU18" s="279">
        <v>2</v>
      </c>
      <c r="HV18" s="279"/>
      <c r="HW18" s="280"/>
      <c r="HX18" s="277"/>
      <c r="HY18" s="277"/>
      <c r="HZ18" s="278"/>
      <c r="IA18" s="273" cm="1">
        <f t="array" ref="IA18">SUM(SUMIFS(FG18:HZ18,FG$6:HZ$6,{"EN(V)"}))</f>
        <v>29</v>
      </c>
      <c r="IB18" s="273" cm="1">
        <f t="array" ref="IB18">SUM(SUMIFS(FG18:HZ18,FG$6:HZ$6,{"INA(V)"}))</f>
        <v>0</v>
      </c>
      <c r="IC18" s="273" cm="1">
        <f t="array" ref="IC18">SUM(SUMIFS(FG18:HZ18,FG$6:HZ$6,{"EN(D)"}))</f>
        <v>10</v>
      </c>
      <c r="ID18" s="273" cm="1">
        <f t="array" ref="ID18">SUM(SUMIFS(FG18:HZ18,FG$6:HZ$6,{"INA(D)"}))</f>
        <v>0</v>
      </c>
      <c r="IE18" s="273" cm="1">
        <f t="array" ref="IE18">SUM(SUMIFS(FG18:HZ18,FG$6:HZ$6,{"EN(D)","EN(V)","INA(D)","INA(V)"}))</f>
        <v>39</v>
      </c>
      <c r="IF18" s="278" cm="1">
        <f t="array" ref="IF18">(SUM(SUMIFS(FG18:HZ18,FG$6:HZ$6,{"EN(TMS)"})))/12</f>
        <v>1.7071759259259259E-2</v>
      </c>
      <c r="IG18" s="278" cm="1">
        <f t="array" ref="IG18">(SUM(SUMIFS(FG18:HZ18,FG$6:HZ$6,{"INA(TMS)"})))/12</f>
        <v>0</v>
      </c>
      <c r="IH18" s="279">
        <v>1</v>
      </c>
      <c r="II18" s="279"/>
      <c r="IJ18" s="280"/>
      <c r="IK18" s="277"/>
      <c r="IL18" s="277"/>
      <c r="IM18" s="278"/>
      <c r="IN18" s="279"/>
      <c r="IO18" s="279"/>
      <c r="IP18" s="280"/>
      <c r="IQ18" s="277"/>
      <c r="IR18" s="277"/>
      <c r="IS18" s="278"/>
      <c r="IT18" s="279">
        <v>3</v>
      </c>
      <c r="IU18" s="279">
        <v>3</v>
      </c>
      <c r="IV18" s="280">
        <v>0.3888888888888889</v>
      </c>
      <c r="IW18" s="277"/>
      <c r="IX18" s="277"/>
      <c r="IY18" s="278"/>
      <c r="IZ18" s="279"/>
      <c r="JA18" s="279"/>
      <c r="JB18" s="280"/>
      <c r="JC18" s="277"/>
      <c r="JD18" s="277"/>
      <c r="JE18" s="278"/>
      <c r="JF18" s="279">
        <v>2</v>
      </c>
      <c r="JG18" s="279"/>
      <c r="JH18" s="280"/>
      <c r="JI18" s="277"/>
      <c r="JJ18" s="277"/>
      <c r="JK18" s="278"/>
      <c r="JL18" s="279">
        <v>4</v>
      </c>
      <c r="JM18" s="279"/>
      <c r="JN18" s="280"/>
      <c r="JO18" s="277"/>
      <c r="JP18" s="277"/>
      <c r="JQ18" s="278"/>
      <c r="JR18" s="279">
        <v>2</v>
      </c>
      <c r="JS18" s="279"/>
      <c r="JT18" s="280"/>
      <c r="JU18" s="277"/>
      <c r="JV18" s="277"/>
      <c r="JW18" s="278"/>
      <c r="JX18" s="279">
        <v>4</v>
      </c>
      <c r="JY18" s="279"/>
      <c r="JZ18" s="280"/>
      <c r="KA18" s="277"/>
      <c r="KB18" s="277"/>
      <c r="KC18" s="278"/>
      <c r="KD18" s="279">
        <v>4</v>
      </c>
      <c r="KE18" s="279"/>
      <c r="KF18" s="280"/>
      <c r="KG18" s="277"/>
      <c r="KH18" s="277"/>
      <c r="KI18" s="278"/>
      <c r="KJ18" s="279"/>
      <c r="KK18" s="279"/>
      <c r="KL18" s="280"/>
      <c r="KM18" s="277"/>
      <c r="KN18" s="277"/>
      <c r="KO18" s="278"/>
      <c r="KP18" s="279"/>
      <c r="KQ18" s="279"/>
      <c r="KR18" s="280"/>
      <c r="KS18" s="277"/>
      <c r="KT18" s="277"/>
      <c r="KU18" s="278"/>
      <c r="KV18" s="279"/>
      <c r="KW18" s="279"/>
      <c r="KX18" s="280"/>
      <c r="KY18" s="277"/>
      <c r="KZ18" s="277"/>
      <c r="LA18" s="278"/>
      <c r="LB18" s="273" cm="1">
        <f t="array" ref="LB18">SUM(SUMIFS(IH18:LA18,IH$6:LA$6,{"EN(V)"}))</f>
        <v>3</v>
      </c>
      <c r="LC18" s="273" cm="1">
        <f t="array" ref="LC18">SUM(SUMIFS(IH18:LA18,IH$6:LA$6,{"INA(V)"}))</f>
        <v>0</v>
      </c>
      <c r="LD18" s="273" cm="1">
        <f t="array" ref="LD18">SUM(SUMIFS(IH18:LA18,IH$6:LA$6,{"EN(D)"}))</f>
        <v>20</v>
      </c>
      <c r="LE18" s="273" cm="1">
        <f t="array" ref="LE18">SUM(SUMIFS(IH18:LA18,IH$6:LA$6,{"INA(D)"}))</f>
        <v>0</v>
      </c>
      <c r="LF18" s="273" cm="1">
        <f t="array" ref="LF18">SUM(SUMIFS(IH18:LA18,IH$6:LA$6,{"EN(D)","EN(V)","INA(D)","INA(V)"}))</f>
        <v>23</v>
      </c>
      <c r="LG18" s="278" cm="1">
        <f t="array" ref="LG18">(SUM(SUMIFS(IH18:LA18,IH$6:LA$6,{"EN(TMS)"})))/12</f>
        <v>3.2407407407407406E-2</v>
      </c>
      <c r="LH18" s="278" cm="1">
        <f t="array" ref="LH18">(SUM(SUMIFS(IH18:LA18,IH$6:LA$6,{"INA(TMS)"})))/12</f>
        <v>0</v>
      </c>
      <c r="LI18" s="279">
        <v>2</v>
      </c>
      <c r="LJ18" s="279"/>
      <c r="LK18" s="280"/>
      <c r="LL18" s="277"/>
      <c r="LM18" s="277"/>
      <c r="LN18" s="278"/>
      <c r="LO18" s="279">
        <v>4</v>
      </c>
      <c r="LP18" s="279"/>
      <c r="LQ18" s="280"/>
      <c r="LR18" s="277"/>
      <c r="LS18" s="277"/>
      <c r="LT18" s="278"/>
      <c r="LU18" s="279">
        <v>3</v>
      </c>
      <c r="LV18" s="279"/>
      <c r="LW18" s="280"/>
      <c r="LX18" s="277"/>
      <c r="LY18" s="277"/>
      <c r="LZ18" s="278"/>
      <c r="MA18" s="279">
        <v>1</v>
      </c>
      <c r="MB18" s="279"/>
      <c r="MC18" s="280"/>
      <c r="MD18" s="277"/>
      <c r="ME18" s="277"/>
      <c r="MF18" s="278"/>
      <c r="MG18" s="279"/>
      <c r="MH18" s="279"/>
      <c r="MI18" s="280"/>
      <c r="MJ18" s="277"/>
      <c r="MK18" s="277"/>
      <c r="ML18" s="278"/>
      <c r="MM18" s="279"/>
      <c r="MN18" s="279"/>
      <c r="MO18" s="280"/>
      <c r="MP18" s="277"/>
      <c r="MQ18" s="277"/>
      <c r="MR18" s="278"/>
      <c r="MS18" s="279"/>
      <c r="MT18" s="279"/>
      <c r="MU18" s="280"/>
      <c r="MV18" s="277"/>
      <c r="MW18" s="277"/>
      <c r="MX18" s="278"/>
      <c r="MY18" s="279">
        <v>1</v>
      </c>
      <c r="MZ18" s="279"/>
      <c r="NA18" s="280"/>
      <c r="NB18" s="277"/>
      <c r="NC18" s="277"/>
      <c r="ND18" s="278"/>
      <c r="NE18" s="279"/>
      <c r="NF18" s="279"/>
      <c r="NG18" s="280"/>
      <c r="NH18" s="277"/>
      <c r="NI18" s="277"/>
      <c r="NJ18" s="278"/>
      <c r="NK18" s="279"/>
      <c r="NL18" s="279"/>
      <c r="NM18" s="280"/>
      <c r="NN18" s="277"/>
      <c r="NO18" s="277"/>
      <c r="NP18" s="278"/>
      <c r="NQ18" s="279"/>
      <c r="NR18" s="279"/>
      <c r="NS18" s="280"/>
      <c r="NT18" s="277"/>
      <c r="NU18" s="277"/>
      <c r="NV18" s="278"/>
      <c r="NW18" s="279"/>
      <c r="NX18" s="279"/>
      <c r="NY18" s="280"/>
      <c r="NZ18" s="277"/>
      <c r="OA18" s="277"/>
      <c r="OB18" s="278"/>
      <c r="OC18" s="273" cm="1">
        <f t="array" ref="OC18">SUM(SUMIFS(LI18:OB18,LI$6:OB$6,{"EN(V)"}))</f>
        <v>0</v>
      </c>
      <c r="OD18" s="273" cm="1">
        <f t="array" ref="OD18">SUM(SUMIFS(LI18:OB18,LI$6:OB$6,{"INA(V)"}))</f>
        <v>0</v>
      </c>
      <c r="OE18" s="273" cm="1">
        <f t="array" ref="OE18">SUM(SUMIFS(LI18:OB18,LI$6:OB$6,{"EN(D)"}))</f>
        <v>11</v>
      </c>
      <c r="OF18" s="273" cm="1">
        <f t="array" ref="OF18">SUM(SUMIFS(LI18:OB18,LI$6:OB$6,{"INA(D)"}))</f>
        <v>0</v>
      </c>
      <c r="OG18" s="273" cm="1">
        <f t="array" ref="OG18">SUM(SUMIFS(LI18:OB18,LI$6:OB$6,{"EN(D)","EN(V)","INA(D)","INA(V)"}))</f>
        <v>11</v>
      </c>
      <c r="OH18" s="278" cm="1">
        <f t="array" ref="OH18">(SUM(SUMIFS(LI18:OB18,LI$6:OB$6,{"EN(TMS)"})))/12</f>
        <v>0</v>
      </c>
      <c r="OI18" s="278" cm="1">
        <f t="array" ref="OI18">(SUM(SUMIFS(LI18:OB18,LI$6:OB$6,{"INA(TMS)"})))/12</f>
        <v>0</v>
      </c>
    </row>
    <row r="19" spans="1:399" s="23" customFormat="1" ht="45">
      <c r="A19" s="273">
        <v>13</v>
      </c>
      <c r="B19" s="274" t="s">
        <v>26</v>
      </c>
      <c r="C19" s="273" t="s">
        <v>116</v>
      </c>
      <c r="D19" s="285"/>
      <c r="E19" s="279"/>
      <c r="F19" s="279"/>
      <c r="G19" s="280"/>
      <c r="H19" s="277">
        <v>10</v>
      </c>
      <c r="I19" s="277"/>
      <c r="J19" s="278"/>
      <c r="K19" s="279"/>
      <c r="L19" s="279"/>
      <c r="M19" s="280"/>
      <c r="N19" s="277">
        <v>10</v>
      </c>
      <c r="O19" s="277"/>
      <c r="P19" s="278"/>
      <c r="Q19" s="279"/>
      <c r="R19" s="279"/>
      <c r="S19" s="280"/>
      <c r="T19" s="277">
        <v>3</v>
      </c>
      <c r="U19" s="277"/>
      <c r="V19" s="278"/>
      <c r="W19" s="279"/>
      <c r="X19" s="279"/>
      <c r="Y19" s="280"/>
      <c r="Z19" s="277">
        <v>8</v>
      </c>
      <c r="AA19" s="277"/>
      <c r="AB19" s="278"/>
      <c r="AC19" s="279"/>
      <c r="AD19" s="279"/>
      <c r="AE19" s="280"/>
      <c r="AF19" s="277">
        <v>4</v>
      </c>
      <c r="AG19" s="277"/>
      <c r="AH19" s="278"/>
      <c r="AI19" s="279"/>
      <c r="AJ19" s="279"/>
      <c r="AK19" s="280"/>
      <c r="AL19" s="277">
        <v>1</v>
      </c>
      <c r="AM19" s="277"/>
      <c r="AN19" s="278"/>
      <c r="AO19" s="279"/>
      <c r="AP19" s="279"/>
      <c r="AQ19" s="280"/>
      <c r="AR19" s="277">
        <v>1</v>
      </c>
      <c r="AS19" s="277"/>
      <c r="AT19" s="278"/>
      <c r="AU19" s="279"/>
      <c r="AV19" s="279"/>
      <c r="AW19" s="280"/>
      <c r="AX19" s="277">
        <v>3</v>
      </c>
      <c r="AY19" s="277"/>
      <c r="AZ19" s="278"/>
      <c r="BA19" s="279"/>
      <c r="BB19" s="279"/>
      <c r="BC19" s="280"/>
      <c r="BD19" s="277"/>
      <c r="BE19" s="277"/>
      <c r="BF19" s="278"/>
      <c r="BG19" s="279"/>
      <c r="BH19" s="279"/>
      <c r="BI19" s="280"/>
      <c r="BJ19" s="277">
        <v>1</v>
      </c>
      <c r="BK19" s="277"/>
      <c r="BL19" s="278"/>
      <c r="BM19" s="279"/>
      <c r="BN19" s="279"/>
      <c r="BO19" s="280"/>
      <c r="BP19" s="277"/>
      <c r="BQ19" s="277"/>
      <c r="BR19" s="278"/>
      <c r="BS19" s="279"/>
      <c r="BT19" s="279"/>
      <c r="BU19" s="280"/>
      <c r="BV19" s="277"/>
      <c r="BW19" s="277"/>
      <c r="BX19" s="278"/>
      <c r="BY19" s="273" cm="1">
        <f t="array" ref="BY19">SUM(SUMIFS(E19:BX19,E$6:BX$6,{"EN(V)"}))</f>
        <v>0</v>
      </c>
      <c r="BZ19" s="273" cm="1">
        <f t="array" ref="BZ19">SUM(SUMIFS(E19:BX19,E$6:BX$6,{"INA(V)"}))</f>
        <v>0</v>
      </c>
      <c r="CA19" s="273" cm="1">
        <f t="array" ref="CA19">SUM(SUMIFS(E19:BX19,E$6:BX$6,{"EN(D)"}))</f>
        <v>0</v>
      </c>
      <c r="CB19" s="273" cm="1">
        <f t="array" ref="CB19">SUM(SUMIFS(E19:BX19,E$6:BX$6,{"INA(D)"}))</f>
        <v>41</v>
      </c>
      <c r="CC19" s="273" cm="1">
        <f t="array" ref="CC19">SUM(SUMIFS(E19:BX19,E$6:BX$6,{"EN(D)","EN(V)","INA(D)","INA(V)"}))</f>
        <v>41</v>
      </c>
      <c r="CD19" s="278" cm="1">
        <f t="array" ref="CD19">(SUM(SUMIFS(E19:BX19,E$6:BX$6,{"EN(TMS)"})))/12</f>
        <v>0</v>
      </c>
      <c r="CE19" s="278" cm="1">
        <f t="array" ref="CE19">(SUM(SUMIFS(E19:BX19,E$6:BX$6,{"INA(TMS)"})))/12</f>
        <v>0</v>
      </c>
      <c r="CF19" s="279"/>
      <c r="CG19" s="279"/>
      <c r="CH19" s="280"/>
      <c r="CI19" s="277"/>
      <c r="CJ19" s="277"/>
      <c r="CK19" s="278"/>
      <c r="CL19" s="279"/>
      <c r="CM19" s="279"/>
      <c r="CN19" s="280"/>
      <c r="CO19" s="277">
        <v>2</v>
      </c>
      <c r="CP19" s="277"/>
      <c r="CQ19" s="278"/>
      <c r="CR19" s="279"/>
      <c r="CS19" s="279"/>
      <c r="CT19" s="280"/>
      <c r="CU19" s="277"/>
      <c r="CV19" s="277"/>
      <c r="CW19" s="278"/>
      <c r="CX19" s="279"/>
      <c r="CY19" s="279"/>
      <c r="CZ19" s="280"/>
      <c r="DA19" s="277"/>
      <c r="DB19" s="277">
        <v>3</v>
      </c>
      <c r="DC19" s="278">
        <v>0.2076388888888889</v>
      </c>
      <c r="DD19" s="279"/>
      <c r="DE19" s="279"/>
      <c r="DF19" s="280"/>
      <c r="DG19" s="277"/>
      <c r="DH19" s="277"/>
      <c r="DI19" s="278"/>
      <c r="DJ19" s="279"/>
      <c r="DK19" s="279"/>
      <c r="DL19" s="280"/>
      <c r="DM19" s="277"/>
      <c r="DN19" s="277"/>
      <c r="DO19" s="278"/>
      <c r="DP19" s="279"/>
      <c r="DQ19" s="279"/>
      <c r="DR19" s="280"/>
      <c r="DS19" s="277"/>
      <c r="DT19" s="277">
        <v>1</v>
      </c>
      <c r="DU19" s="278"/>
      <c r="DV19" s="279"/>
      <c r="DW19" s="279"/>
      <c r="DX19" s="280"/>
      <c r="DY19" s="277"/>
      <c r="DZ19" s="277"/>
      <c r="EA19" s="278"/>
      <c r="EB19" s="279"/>
      <c r="EC19" s="279"/>
      <c r="ED19" s="280"/>
      <c r="EE19" s="277"/>
      <c r="EF19" s="277"/>
      <c r="EG19" s="278"/>
      <c r="EH19" s="279"/>
      <c r="EI19" s="279"/>
      <c r="EJ19" s="280"/>
      <c r="EK19" s="277"/>
      <c r="EL19" s="277"/>
      <c r="EM19" s="278"/>
      <c r="EN19" s="279"/>
      <c r="EO19" s="279"/>
      <c r="EP19" s="280"/>
      <c r="EQ19" s="277"/>
      <c r="ER19" s="277">
        <v>11</v>
      </c>
      <c r="ES19" s="278">
        <v>5.486111111111111E-2</v>
      </c>
      <c r="ET19" s="279"/>
      <c r="EU19" s="279"/>
      <c r="EV19" s="280"/>
      <c r="EW19" s="277"/>
      <c r="EX19" s="277"/>
      <c r="EY19" s="278"/>
      <c r="EZ19" s="273" cm="1">
        <f t="array" ref="EZ19">SUM(SUMIFS(CF19:EY19,CF$6:EY$6,{"EN(V)"}))</f>
        <v>0</v>
      </c>
      <c r="FA19" s="273" cm="1">
        <f t="array" ref="FA19">SUM(SUMIFS(CF19:EY19,CF$6:EY$6,{"INA(V)"}))</f>
        <v>15</v>
      </c>
      <c r="FB19" s="273" cm="1">
        <f t="array" ref="FB19">SUM(SUMIFS(CF19:EY19,CF$6:EY$6,{"EN(D)"}))</f>
        <v>0</v>
      </c>
      <c r="FC19" s="273" cm="1">
        <f t="array" ref="FC19">SUM(SUMIFS(CF19:EY19,CF$6:EY$6,{"INA(D)"}))</f>
        <v>2</v>
      </c>
      <c r="FD19" s="273" cm="1">
        <f t="array" ref="FD19">SUM(SUMIFS(CF19:EY19,CF$6:EY$6,{"EN(D)","EN(V)","INA(D)","INA(V)"}))</f>
        <v>17</v>
      </c>
      <c r="FE19" s="278" cm="1">
        <f t="array" ref="FE19">(SUM(SUMIFS(CF19:EY19,CF$6:EY$6,{"EN(TMS)"})))/12</f>
        <v>0</v>
      </c>
      <c r="FF19" s="278" cm="1">
        <f t="array" ref="FF19">(SUM(SUMIFS(CF19:EY19,CF$6:EY$6,{"INA(TMS)"})))/12</f>
        <v>2.1875000000000002E-2</v>
      </c>
      <c r="FG19" s="279"/>
      <c r="FH19" s="279"/>
      <c r="FI19" s="280"/>
      <c r="FJ19" s="277">
        <v>3</v>
      </c>
      <c r="FK19" s="277"/>
      <c r="FL19" s="278"/>
      <c r="FM19" s="279"/>
      <c r="FN19" s="279"/>
      <c r="FO19" s="280"/>
      <c r="FP19" s="277"/>
      <c r="FQ19" s="277"/>
      <c r="FR19" s="278"/>
      <c r="FS19" s="279"/>
      <c r="FT19" s="279"/>
      <c r="FU19" s="280"/>
      <c r="FV19" s="277">
        <v>2</v>
      </c>
      <c r="FW19" s="277"/>
      <c r="FX19" s="278"/>
      <c r="FY19" s="279"/>
      <c r="FZ19" s="279"/>
      <c r="GA19" s="280"/>
      <c r="GB19" s="277"/>
      <c r="GC19" s="277"/>
      <c r="GD19" s="278"/>
      <c r="GE19" s="279"/>
      <c r="GF19" s="279"/>
      <c r="GG19" s="280"/>
      <c r="GH19" s="277">
        <v>1</v>
      </c>
      <c r="GI19" s="277"/>
      <c r="GJ19" s="278"/>
      <c r="GK19" s="279">
        <v>2</v>
      </c>
      <c r="GL19" s="279"/>
      <c r="GM19" s="280"/>
      <c r="GN19" s="277">
        <v>2</v>
      </c>
      <c r="GO19" s="277"/>
      <c r="GP19" s="278"/>
      <c r="GQ19" s="279"/>
      <c r="GR19" s="279"/>
      <c r="GS19" s="280"/>
      <c r="GT19" s="277">
        <v>2</v>
      </c>
      <c r="GU19" s="277">
        <v>2</v>
      </c>
      <c r="GV19" s="278">
        <v>0.10347222222222223</v>
      </c>
      <c r="GW19" s="279"/>
      <c r="GX19" s="279"/>
      <c r="GY19" s="280"/>
      <c r="GZ19" s="277"/>
      <c r="HA19" s="277">
        <v>1</v>
      </c>
      <c r="HB19" s="278">
        <v>5.0694444444444452E-2</v>
      </c>
      <c r="HC19" s="279"/>
      <c r="HD19" s="279"/>
      <c r="HE19" s="280"/>
      <c r="HF19" s="277">
        <v>1</v>
      </c>
      <c r="HG19" s="277">
        <v>2</v>
      </c>
      <c r="HH19" s="278">
        <v>0.26250000000000001</v>
      </c>
      <c r="HI19" s="279"/>
      <c r="HJ19" s="279"/>
      <c r="HK19" s="280"/>
      <c r="HL19" s="277">
        <v>1</v>
      </c>
      <c r="HM19" s="277">
        <v>7</v>
      </c>
      <c r="HN19" s="278">
        <v>4.8611111111111112E-3</v>
      </c>
      <c r="HO19" s="279"/>
      <c r="HP19" s="279"/>
      <c r="HQ19" s="280"/>
      <c r="HR19" s="277">
        <v>4</v>
      </c>
      <c r="HS19" s="277"/>
      <c r="HT19" s="278"/>
      <c r="HU19" s="279"/>
      <c r="HV19" s="279"/>
      <c r="HW19" s="280"/>
      <c r="HX19" s="277"/>
      <c r="HY19" s="277"/>
      <c r="HZ19" s="278"/>
      <c r="IA19" s="273" cm="1">
        <f t="array" ref="IA19">SUM(SUMIFS(FG19:HZ19,FG$6:HZ$6,{"EN(V)"}))</f>
        <v>0</v>
      </c>
      <c r="IB19" s="273" cm="1">
        <f t="array" ref="IB19">SUM(SUMIFS(FG19:HZ19,FG$6:HZ$6,{"INA(V)"}))</f>
        <v>12</v>
      </c>
      <c r="IC19" s="273" cm="1">
        <f t="array" ref="IC19">SUM(SUMIFS(FG19:HZ19,FG$6:HZ$6,{"EN(D)"}))</f>
        <v>2</v>
      </c>
      <c r="ID19" s="273" cm="1">
        <f t="array" ref="ID19">SUM(SUMIFS(FG19:HZ19,FG$6:HZ$6,{"INA(D)"}))</f>
        <v>16</v>
      </c>
      <c r="IE19" s="273" cm="1">
        <f t="array" ref="IE19">SUM(SUMIFS(FG19:HZ19,FG$6:HZ$6,{"EN(D)","EN(V)","INA(D)","INA(V)"}))</f>
        <v>30</v>
      </c>
      <c r="IF19" s="278" cm="1">
        <f t="array" ref="IF19">(SUM(SUMIFS(FG19:HZ19,FG$6:HZ$6,{"EN(TMS)"})))/12</f>
        <v>0</v>
      </c>
      <c r="IG19" s="278" cm="1">
        <f t="array" ref="IG19">(SUM(SUMIFS(FG19:HZ19,FG$6:HZ$6,{"INA(TMS)"})))/12</f>
        <v>3.5127314814814813E-2</v>
      </c>
      <c r="IH19" s="279"/>
      <c r="II19" s="279"/>
      <c r="IJ19" s="280"/>
      <c r="IK19" s="277">
        <v>1</v>
      </c>
      <c r="IL19" s="277"/>
      <c r="IM19" s="278"/>
      <c r="IN19" s="279"/>
      <c r="IO19" s="279"/>
      <c r="IP19" s="280"/>
      <c r="IQ19" s="277">
        <v>1</v>
      </c>
      <c r="IR19" s="277"/>
      <c r="IS19" s="278"/>
      <c r="IT19" s="279"/>
      <c r="IU19" s="279"/>
      <c r="IV19" s="280"/>
      <c r="IW19" s="277">
        <v>1</v>
      </c>
      <c r="IX19" s="277"/>
      <c r="IY19" s="278"/>
      <c r="IZ19" s="279"/>
      <c r="JA19" s="279"/>
      <c r="JB19" s="280"/>
      <c r="JC19" s="277">
        <v>2</v>
      </c>
      <c r="JD19" s="277"/>
      <c r="JE19" s="278"/>
      <c r="JF19" s="279"/>
      <c r="JG19" s="279"/>
      <c r="JH19" s="280"/>
      <c r="JI19" s="277"/>
      <c r="JJ19" s="277"/>
      <c r="JK19" s="278"/>
      <c r="JL19" s="279"/>
      <c r="JM19" s="279"/>
      <c r="JN19" s="280"/>
      <c r="JO19" s="277"/>
      <c r="JP19" s="277"/>
      <c r="JQ19" s="278"/>
      <c r="JR19" s="279"/>
      <c r="JS19" s="279"/>
      <c r="JT19" s="280"/>
      <c r="JU19" s="277">
        <v>2</v>
      </c>
      <c r="JV19" s="277"/>
      <c r="JW19" s="278"/>
      <c r="JX19" s="279"/>
      <c r="JY19" s="279"/>
      <c r="JZ19" s="280"/>
      <c r="KA19" s="277">
        <v>4</v>
      </c>
      <c r="KB19" s="277"/>
      <c r="KC19" s="278"/>
      <c r="KD19" s="279"/>
      <c r="KE19" s="279"/>
      <c r="KF19" s="280"/>
      <c r="KG19" s="277">
        <v>4</v>
      </c>
      <c r="KH19" s="277"/>
      <c r="KI19" s="278"/>
      <c r="KJ19" s="279"/>
      <c r="KK19" s="279"/>
      <c r="KL19" s="280"/>
      <c r="KM19" s="277">
        <v>2</v>
      </c>
      <c r="KN19" s="277"/>
      <c r="KO19" s="278"/>
      <c r="KP19" s="279"/>
      <c r="KQ19" s="279"/>
      <c r="KR19" s="280"/>
      <c r="KS19" s="277">
        <v>2</v>
      </c>
      <c r="KT19" s="277"/>
      <c r="KU19" s="278"/>
      <c r="KV19" s="279"/>
      <c r="KW19" s="279"/>
      <c r="KX19" s="280"/>
      <c r="KY19" s="277"/>
      <c r="KZ19" s="277"/>
      <c r="LA19" s="278"/>
      <c r="LB19" s="273" cm="1">
        <f t="array" ref="LB19">SUM(SUMIFS(IH19:LA19,IH$6:LA$6,{"EN(V)"}))</f>
        <v>0</v>
      </c>
      <c r="LC19" s="273" cm="1">
        <f t="array" ref="LC19">SUM(SUMIFS(IH19:LA19,IH$6:LA$6,{"INA(V)"}))</f>
        <v>0</v>
      </c>
      <c r="LD19" s="273" cm="1">
        <f t="array" ref="LD19">SUM(SUMIFS(IH19:LA19,IH$6:LA$6,{"EN(D)"}))</f>
        <v>0</v>
      </c>
      <c r="LE19" s="273" cm="1">
        <f t="array" ref="LE19">SUM(SUMIFS(IH19:LA19,IH$6:LA$6,{"INA(D)"}))</f>
        <v>19</v>
      </c>
      <c r="LF19" s="273" cm="1">
        <f t="array" ref="LF19">SUM(SUMIFS(IH19:LA19,IH$6:LA$6,{"EN(D)","EN(V)","INA(D)","INA(V)"}))</f>
        <v>19</v>
      </c>
      <c r="LG19" s="278" cm="1">
        <f t="array" ref="LG19">(SUM(SUMIFS(IH19:LA19,IH$6:LA$6,{"EN(TMS)"})))/12</f>
        <v>0</v>
      </c>
      <c r="LH19" s="278" cm="1">
        <f t="array" ref="LH19">(SUM(SUMIFS(IH19:LA19,IH$6:LA$6,{"INA(TMS)"})))/12</f>
        <v>0</v>
      </c>
      <c r="LI19" s="279"/>
      <c r="LJ19" s="279"/>
      <c r="LK19" s="280"/>
      <c r="LL19" s="277"/>
      <c r="LM19" s="277"/>
      <c r="LN19" s="278"/>
      <c r="LO19" s="279"/>
      <c r="LP19" s="279"/>
      <c r="LQ19" s="280"/>
      <c r="LR19" s="277">
        <v>1</v>
      </c>
      <c r="LS19" s="277"/>
      <c r="LT19" s="278"/>
      <c r="LU19" s="279"/>
      <c r="LV19" s="279"/>
      <c r="LW19" s="280"/>
      <c r="LX19" s="277"/>
      <c r="LY19" s="277"/>
      <c r="LZ19" s="278"/>
      <c r="MA19" s="279"/>
      <c r="MB19" s="279"/>
      <c r="MC19" s="280"/>
      <c r="MD19" s="277">
        <v>2</v>
      </c>
      <c r="ME19" s="277"/>
      <c r="MF19" s="278"/>
      <c r="MG19" s="279"/>
      <c r="MH19" s="279"/>
      <c r="MI19" s="280"/>
      <c r="MJ19" s="277">
        <v>2</v>
      </c>
      <c r="MK19" s="277"/>
      <c r="ML19" s="278"/>
      <c r="MM19" s="279"/>
      <c r="MN19" s="279"/>
      <c r="MO19" s="280"/>
      <c r="MP19" s="277">
        <v>1</v>
      </c>
      <c r="MQ19" s="277"/>
      <c r="MR19" s="278"/>
      <c r="MS19" s="279"/>
      <c r="MT19" s="279"/>
      <c r="MU19" s="280"/>
      <c r="MV19" s="277"/>
      <c r="MW19" s="277"/>
      <c r="MX19" s="278"/>
      <c r="MY19" s="279"/>
      <c r="MZ19" s="279"/>
      <c r="NA19" s="280"/>
      <c r="NB19" s="277"/>
      <c r="NC19" s="277"/>
      <c r="ND19" s="278"/>
      <c r="NE19" s="279"/>
      <c r="NF19" s="279"/>
      <c r="NG19" s="280"/>
      <c r="NH19" s="277"/>
      <c r="NI19" s="277"/>
      <c r="NJ19" s="278"/>
      <c r="NK19" s="279"/>
      <c r="NL19" s="279"/>
      <c r="NM19" s="280"/>
      <c r="NN19" s="277"/>
      <c r="NO19" s="277"/>
      <c r="NP19" s="278"/>
      <c r="NQ19" s="279"/>
      <c r="NR19" s="279"/>
      <c r="NS19" s="280"/>
      <c r="NT19" s="277"/>
      <c r="NU19" s="277"/>
      <c r="NV19" s="278"/>
      <c r="NW19" s="279"/>
      <c r="NX19" s="279"/>
      <c r="NY19" s="280"/>
      <c r="NZ19" s="277"/>
      <c r="OA19" s="277"/>
      <c r="OB19" s="278"/>
      <c r="OC19" s="273" cm="1">
        <f t="array" ref="OC19">SUM(SUMIFS(LI19:OB19,LI$6:OB$6,{"EN(V)"}))</f>
        <v>0</v>
      </c>
      <c r="OD19" s="273" cm="1">
        <f t="array" ref="OD19">SUM(SUMIFS(LI19:OB19,LI$6:OB$6,{"INA(V)"}))</f>
        <v>0</v>
      </c>
      <c r="OE19" s="273" cm="1">
        <f t="array" ref="OE19">SUM(SUMIFS(LI19:OB19,LI$6:OB$6,{"EN(D)"}))</f>
        <v>0</v>
      </c>
      <c r="OF19" s="273" cm="1">
        <f t="array" ref="OF19">SUM(SUMIFS(LI19:OB19,LI$6:OB$6,{"INA(D)"}))</f>
        <v>6</v>
      </c>
      <c r="OG19" s="273" cm="1">
        <f t="array" ref="OG19">SUM(SUMIFS(LI19:OB19,LI$6:OB$6,{"EN(D)","EN(V)","INA(D)","INA(V)"}))</f>
        <v>6</v>
      </c>
      <c r="OH19" s="278" cm="1">
        <f t="array" ref="OH19">(SUM(SUMIFS(LI19:OB19,LI$6:OB$6,{"EN(TMS)"})))/12</f>
        <v>0</v>
      </c>
      <c r="OI19" s="278" cm="1">
        <f t="array" ref="OI19">(SUM(SUMIFS(LI19:OB19,LI$6:OB$6,{"INA(TMS)"})))/12</f>
        <v>0</v>
      </c>
    </row>
    <row r="20" spans="1:399" s="23" customFormat="1">
      <c r="A20" s="273">
        <v>14</v>
      </c>
      <c r="B20" s="274" t="s">
        <v>27</v>
      </c>
      <c r="C20" s="273" t="s">
        <v>117</v>
      </c>
      <c r="D20" s="285"/>
      <c r="E20" s="279">
        <v>1</v>
      </c>
      <c r="F20" s="279"/>
      <c r="G20" s="280"/>
      <c r="H20" s="277"/>
      <c r="I20" s="277"/>
      <c r="J20" s="278"/>
      <c r="K20" s="279">
        <v>2</v>
      </c>
      <c r="L20" s="279">
        <v>1</v>
      </c>
      <c r="M20" s="280"/>
      <c r="N20" s="277"/>
      <c r="O20" s="277"/>
      <c r="P20" s="278"/>
      <c r="Q20" s="279">
        <v>2</v>
      </c>
      <c r="R20" s="279"/>
      <c r="S20" s="280"/>
      <c r="T20" s="277"/>
      <c r="U20" s="277"/>
      <c r="V20" s="278"/>
      <c r="W20" s="279"/>
      <c r="X20" s="279"/>
      <c r="Y20" s="280"/>
      <c r="Z20" s="277"/>
      <c r="AA20" s="277"/>
      <c r="AB20" s="278"/>
      <c r="AC20" s="279">
        <v>2</v>
      </c>
      <c r="AD20" s="279"/>
      <c r="AE20" s="280"/>
      <c r="AF20" s="277"/>
      <c r="AG20" s="277"/>
      <c r="AH20" s="278"/>
      <c r="AI20" s="279">
        <v>4</v>
      </c>
      <c r="AJ20" s="279"/>
      <c r="AK20" s="280"/>
      <c r="AL20" s="277"/>
      <c r="AM20" s="277"/>
      <c r="AN20" s="278"/>
      <c r="AO20" s="279">
        <v>2</v>
      </c>
      <c r="AP20" s="279"/>
      <c r="AQ20" s="280"/>
      <c r="AR20" s="277"/>
      <c r="AS20" s="277"/>
      <c r="AT20" s="278"/>
      <c r="AU20" s="279">
        <v>0</v>
      </c>
      <c r="AV20" s="279"/>
      <c r="AW20" s="280"/>
      <c r="AX20" s="277"/>
      <c r="AY20" s="277"/>
      <c r="AZ20" s="278"/>
      <c r="BA20" s="279"/>
      <c r="BB20" s="279"/>
      <c r="BC20" s="280"/>
      <c r="BD20" s="277"/>
      <c r="BE20" s="277"/>
      <c r="BF20" s="278"/>
      <c r="BG20" s="279">
        <v>3</v>
      </c>
      <c r="BH20" s="279"/>
      <c r="BI20" s="280"/>
      <c r="BJ20" s="277"/>
      <c r="BK20" s="277"/>
      <c r="BL20" s="278"/>
      <c r="BM20" s="279">
        <v>1</v>
      </c>
      <c r="BN20" s="279"/>
      <c r="BO20" s="280"/>
      <c r="BP20" s="277"/>
      <c r="BQ20" s="277"/>
      <c r="BR20" s="278"/>
      <c r="BS20" s="279"/>
      <c r="BT20" s="279"/>
      <c r="BU20" s="280"/>
      <c r="BV20" s="277"/>
      <c r="BW20" s="277"/>
      <c r="BX20" s="278"/>
      <c r="BY20" s="273" cm="1">
        <f t="array" ref="BY20">SUM(SUMIFS(E20:BX20,E$6:BX$6,{"EN(V)"}))</f>
        <v>1</v>
      </c>
      <c r="BZ20" s="273" cm="1">
        <f t="array" ref="BZ20">SUM(SUMIFS(E20:BX20,E$6:BX$6,{"INA(V)"}))</f>
        <v>0</v>
      </c>
      <c r="CA20" s="273" cm="1">
        <f t="array" ref="CA20">SUM(SUMIFS(E20:BX20,E$6:BX$6,{"EN(D)"}))</f>
        <v>17</v>
      </c>
      <c r="CB20" s="273" cm="1">
        <f t="array" ref="CB20">SUM(SUMIFS(E20:BX20,E$6:BX$6,{"INA(D)"}))</f>
        <v>0</v>
      </c>
      <c r="CC20" s="273" cm="1">
        <f t="array" ref="CC20">SUM(SUMIFS(E20:BX20,E$6:BX$6,{"EN(D)","EN(V)","INA(D)","INA(V)"}))</f>
        <v>18</v>
      </c>
      <c r="CD20" s="278" cm="1">
        <f t="array" ref="CD20">(SUM(SUMIFS(E20:BX20,E$6:BX$6,{"EN(TMS)"})))/12</f>
        <v>0</v>
      </c>
      <c r="CE20" s="278" cm="1">
        <f t="array" ref="CE20">(SUM(SUMIFS(E20:BX20,E$6:BX$6,{"INA(TMS)"})))/12</f>
        <v>0</v>
      </c>
      <c r="CF20" s="279">
        <v>4</v>
      </c>
      <c r="CG20" s="279"/>
      <c r="CH20" s="280"/>
      <c r="CI20" s="277"/>
      <c r="CJ20" s="277"/>
      <c r="CK20" s="278"/>
      <c r="CL20" s="279">
        <v>1</v>
      </c>
      <c r="CM20" s="279"/>
      <c r="CN20" s="280"/>
      <c r="CO20" s="277"/>
      <c r="CP20" s="277"/>
      <c r="CQ20" s="278"/>
      <c r="CR20" s="279">
        <v>1</v>
      </c>
      <c r="CS20" s="279"/>
      <c r="CT20" s="280"/>
      <c r="CU20" s="277"/>
      <c r="CV20" s="277"/>
      <c r="CW20" s="278"/>
      <c r="CX20" s="279">
        <v>3</v>
      </c>
      <c r="CY20" s="279">
        <v>1</v>
      </c>
      <c r="CZ20" s="280"/>
      <c r="DA20" s="277"/>
      <c r="DB20" s="277"/>
      <c r="DC20" s="278"/>
      <c r="DD20" s="279"/>
      <c r="DE20" s="279"/>
      <c r="DF20" s="280"/>
      <c r="DG20" s="277"/>
      <c r="DH20" s="277"/>
      <c r="DI20" s="278"/>
      <c r="DJ20" s="279"/>
      <c r="DK20" s="279"/>
      <c r="DL20" s="280"/>
      <c r="DM20" s="277"/>
      <c r="DN20" s="277"/>
      <c r="DO20" s="278"/>
      <c r="DP20" s="279">
        <v>2</v>
      </c>
      <c r="DQ20" s="279"/>
      <c r="DR20" s="280"/>
      <c r="DS20" s="277"/>
      <c r="DT20" s="277"/>
      <c r="DU20" s="278"/>
      <c r="DV20" s="279"/>
      <c r="DW20" s="279"/>
      <c r="DX20" s="280"/>
      <c r="DY20" s="277"/>
      <c r="DZ20" s="277"/>
      <c r="EA20" s="278"/>
      <c r="EB20" s="279">
        <v>3</v>
      </c>
      <c r="EC20" s="279"/>
      <c r="ED20" s="280"/>
      <c r="EE20" s="277"/>
      <c r="EF20" s="277"/>
      <c r="EG20" s="278"/>
      <c r="EH20" s="279"/>
      <c r="EI20" s="279"/>
      <c r="EJ20" s="280"/>
      <c r="EK20" s="277"/>
      <c r="EL20" s="277"/>
      <c r="EM20" s="278"/>
      <c r="EN20" s="279"/>
      <c r="EO20" s="279"/>
      <c r="EP20" s="280"/>
      <c r="EQ20" s="277"/>
      <c r="ER20" s="277"/>
      <c r="ES20" s="278"/>
      <c r="ET20" s="279">
        <v>2</v>
      </c>
      <c r="EU20" s="279"/>
      <c r="EV20" s="280"/>
      <c r="EW20" s="277"/>
      <c r="EX20" s="277"/>
      <c r="EY20" s="278"/>
      <c r="EZ20" s="273" cm="1">
        <f t="array" ref="EZ20">SUM(SUMIFS(CF20:EY20,CF$6:EY$6,{"EN(V)"}))</f>
        <v>1</v>
      </c>
      <c r="FA20" s="273" cm="1">
        <f t="array" ref="FA20">SUM(SUMIFS(CF20:EY20,CF$6:EY$6,{"INA(V)"}))</f>
        <v>0</v>
      </c>
      <c r="FB20" s="273" cm="1">
        <f t="array" ref="FB20">SUM(SUMIFS(CF20:EY20,CF$6:EY$6,{"EN(D)"}))</f>
        <v>16</v>
      </c>
      <c r="FC20" s="273" cm="1">
        <f t="array" ref="FC20">SUM(SUMIFS(CF20:EY20,CF$6:EY$6,{"INA(D)"}))</f>
        <v>0</v>
      </c>
      <c r="FD20" s="273" cm="1">
        <f t="array" ref="FD20">SUM(SUMIFS(CF20:EY20,CF$6:EY$6,{"EN(D)","EN(V)","INA(D)","INA(V)"}))</f>
        <v>17</v>
      </c>
      <c r="FE20" s="278" cm="1">
        <f t="array" ref="FE20">(SUM(SUMIFS(CF20:EY20,CF$6:EY$6,{"EN(TMS)"})))/12</f>
        <v>0</v>
      </c>
      <c r="FF20" s="278" cm="1">
        <f t="array" ref="FF20">(SUM(SUMIFS(CF20:EY20,CF$6:EY$6,{"INA(TMS)"})))/12</f>
        <v>0</v>
      </c>
      <c r="FG20" s="279"/>
      <c r="FH20" s="279">
        <v>5</v>
      </c>
      <c r="FI20" s="280">
        <v>5.486111111111111E-2</v>
      </c>
      <c r="FJ20" s="277"/>
      <c r="FK20" s="277"/>
      <c r="FL20" s="278"/>
      <c r="FM20" s="279">
        <v>2</v>
      </c>
      <c r="FN20" s="279"/>
      <c r="FO20" s="280"/>
      <c r="FP20" s="277"/>
      <c r="FQ20" s="277"/>
      <c r="FR20" s="278"/>
      <c r="FS20" s="279"/>
      <c r="FT20" s="279"/>
      <c r="FU20" s="280"/>
      <c r="FV20" s="277"/>
      <c r="FW20" s="277"/>
      <c r="FX20" s="278"/>
      <c r="FY20" s="279">
        <v>3</v>
      </c>
      <c r="FZ20" s="279"/>
      <c r="GA20" s="280"/>
      <c r="GB20" s="277"/>
      <c r="GC20" s="277"/>
      <c r="GD20" s="278"/>
      <c r="GE20" s="279">
        <v>2</v>
      </c>
      <c r="GF20" s="279"/>
      <c r="GG20" s="280"/>
      <c r="GH20" s="277"/>
      <c r="GI20" s="277"/>
      <c r="GJ20" s="278"/>
      <c r="GK20" s="279">
        <v>1</v>
      </c>
      <c r="GL20" s="279"/>
      <c r="GM20" s="280"/>
      <c r="GN20" s="277"/>
      <c r="GO20" s="277"/>
      <c r="GP20" s="278"/>
      <c r="GQ20" s="279">
        <v>0</v>
      </c>
      <c r="GR20" s="279"/>
      <c r="GS20" s="280"/>
      <c r="GT20" s="277"/>
      <c r="GU20" s="277"/>
      <c r="GV20" s="278"/>
      <c r="GW20" s="279">
        <v>1</v>
      </c>
      <c r="GX20" s="279">
        <v>1</v>
      </c>
      <c r="GY20" s="280">
        <v>3.472222222222222E-3</v>
      </c>
      <c r="GZ20" s="277"/>
      <c r="HA20" s="277"/>
      <c r="HB20" s="278"/>
      <c r="HC20" s="279"/>
      <c r="HD20" s="279">
        <v>5</v>
      </c>
      <c r="HE20" s="280">
        <v>3.472222222222222E-3</v>
      </c>
      <c r="HF20" s="277"/>
      <c r="HG20" s="277"/>
      <c r="HH20" s="278"/>
      <c r="HI20" s="279">
        <v>1</v>
      </c>
      <c r="HJ20" s="279">
        <v>7</v>
      </c>
      <c r="HK20" s="280">
        <v>8.3333333333333332E-3</v>
      </c>
      <c r="HL20" s="277"/>
      <c r="HM20" s="277"/>
      <c r="HN20" s="278"/>
      <c r="HO20" s="279"/>
      <c r="HP20" s="279">
        <v>2</v>
      </c>
      <c r="HQ20" s="280">
        <v>2.1527777777777781E-2</v>
      </c>
      <c r="HR20" s="277"/>
      <c r="HS20" s="277"/>
      <c r="HT20" s="278"/>
      <c r="HU20" s="279"/>
      <c r="HV20" s="279"/>
      <c r="HW20" s="280"/>
      <c r="HX20" s="277"/>
      <c r="HY20" s="277"/>
      <c r="HZ20" s="278"/>
      <c r="IA20" s="273" cm="1">
        <f t="array" ref="IA20">SUM(SUMIFS(FG20:HZ20,FG$6:HZ$6,{"EN(V)"}))</f>
        <v>20</v>
      </c>
      <c r="IB20" s="273" cm="1">
        <f t="array" ref="IB20">SUM(SUMIFS(FG20:HZ20,FG$6:HZ$6,{"INA(V)"}))</f>
        <v>0</v>
      </c>
      <c r="IC20" s="273" cm="1">
        <f t="array" ref="IC20">SUM(SUMIFS(FG20:HZ20,FG$6:HZ$6,{"EN(D)"}))</f>
        <v>10</v>
      </c>
      <c r="ID20" s="273" cm="1">
        <f t="array" ref="ID20">SUM(SUMIFS(FG20:HZ20,FG$6:HZ$6,{"INA(D)"}))</f>
        <v>0</v>
      </c>
      <c r="IE20" s="273" cm="1">
        <f t="array" ref="IE20">SUM(SUMIFS(FG20:HZ20,FG$6:HZ$6,{"EN(D)","EN(V)","INA(D)","INA(V)"}))</f>
        <v>30</v>
      </c>
      <c r="IF20" s="278" cm="1">
        <f t="array" ref="IF20">(SUM(SUMIFS(FG20:HZ20,FG$6:HZ$6,{"EN(TMS)"})))/12</f>
        <v>7.6388888888888895E-3</v>
      </c>
      <c r="IG20" s="278" cm="1">
        <f t="array" ref="IG20">(SUM(SUMIFS(FG20:HZ20,FG$6:HZ$6,{"INA(TMS)"})))/12</f>
        <v>0</v>
      </c>
      <c r="IH20" s="279">
        <v>2</v>
      </c>
      <c r="II20" s="279"/>
      <c r="IJ20" s="280"/>
      <c r="IK20" s="277"/>
      <c r="IL20" s="277"/>
      <c r="IM20" s="278"/>
      <c r="IN20" s="279"/>
      <c r="IO20" s="279"/>
      <c r="IP20" s="280"/>
      <c r="IQ20" s="277"/>
      <c r="IR20" s="277"/>
      <c r="IS20" s="278"/>
      <c r="IT20" s="279">
        <v>1</v>
      </c>
      <c r="IU20" s="279"/>
      <c r="IV20" s="280"/>
      <c r="IW20" s="277"/>
      <c r="IX20" s="277"/>
      <c r="IY20" s="278"/>
      <c r="IZ20" s="279">
        <v>3</v>
      </c>
      <c r="JA20" s="279"/>
      <c r="JB20" s="280"/>
      <c r="JC20" s="277"/>
      <c r="JD20" s="277"/>
      <c r="JE20" s="278"/>
      <c r="JF20" s="279">
        <v>4</v>
      </c>
      <c r="JG20" s="279"/>
      <c r="JH20" s="280"/>
      <c r="JI20" s="277"/>
      <c r="JJ20" s="277"/>
      <c r="JK20" s="278"/>
      <c r="JL20" s="279">
        <v>10</v>
      </c>
      <c r="JM20" s="279"/>
      <c r="JN20" s="280"/>
      <c r="JO20" s="277"/>
      <c r="JP20" s="277"/>
      <c r="JQ20" s="278"/>
      <c r="JR20" s="279">
        <v>4</v>
      </c>
      <c r="JS20" s="279"/>
      <c r="JT20" s="280"/>
      <c r="JU20" s="277"/>
      <c r="JV20" s="277"/>
      <c r="JW20" s="278"/>
      <c r="JX20" s="279"/>
      <c r="JY20" s="279"/>
      <c r="JZ20" s="280"/>
      <c r="KA20" s="277">
        <v>2</v>
      </c>
      <c r="KB20" s="277"/>
      <c r="KC20" s="278"/>
      <c r="KD20" s="279"/>
      <c r="KE20" s="279"/>
      <c r="KF20" s="280"/>
      <c r="KG20" s="277"/>
      <c r="KH20" s="277"/>
      <c r="KI20" s="278"/>
      <c r="KJ20" s="279">
        <v>2</v>
      </c>
      <c r="KK20" s="279"/>
      <c r="KL20" s="280"/>
      <c r="KM20" s="277"/>
      <c r="KN20" s="277"/>
      <c r="KO20" s="278"/>
      <c r="KP20" s="279"/>
      <c r="KQ20" s="279"/>
      <c r="KR20" s="280"/>
      <c r="KS20" s="277"/>
      <c r="KT20" s="277"/>
      <c r="KU20" s="278"/>
      <c r="KV20" s="279">
        <v>6</v>
      </c>
      <c r="KW20" s="279"/>
      <c r="KX20" s="280"/>
      <c r="KY20" s="277"/>
      <c r="KZ20" s="277"/>
      <c r="LA20" s="278"/>
      <c r="LB20" s="273" cm="1">
        <f t="array" ref="LB20">SUM(SUMIFS(IH20:LA20,IH$6:LA$6,{"EN(V)"}))</f>
        <v>0</v>
      </c>
      <c r="LC20" s="273" cm="1">
        <f t="array" ref="LC20">SUM(SUMIFS(IH20:LA20,IH$6:LA$6,{"INA(V)"}))</f>
        <v>0</v>
      </c>
      <c r="LD20" s="273" cm="1">
        <f t="array" ref="LD20">SUM(SUMIFS(IH20:LA20,IH$6:LA$6,{"EN(D)"}))</f>
        <v>32</v>
      </c>
      <c r="LE20" s="273" cm="1">
        <f t="array" ref="LE20">SUM(SUMIFS(IH20:LA20,IH$6:LA$6,{"INA(D)"}))</f>
        <v>2</v>
      </c>
      <c r="LF20" s="273" cm="1">
        <f t="array" ref="LF20">SUM(SUMIFS(IH20:LA20,IH$6:LA$6,{"EN(D)","EN(V)","INA(D)","INA(V)"}))</f>
        <v>34</v>
      </c>
      <c r="LG20" s="278" cm="1">
        <f t="array" ref="LG20">(SUM(SUMIFS(IH20:LA20,IH$6:LA$6,{"EN(TMS)"})))/12</f>
        <v>0</v>
      </c>
      <c r="LH20" s="278" cm="1">
        <f t="array" ref="LH20">(SUM(SUMIFS(IH20:LA20,IH$6:LA$6,{"INA(TMS)"})))/12</f>
        <v>0</v>
      </c>
      <c r="LI20" s="279">
        <v>6</v>
      </c>
      <c r="LJ20" s="279"/>
      <c r="LK20" s="280"/>
      <c r="LL20" s="277"/>
      <c r="LM20" s="277"/>
      <c r="LN20" s="278"/>
      <c r="LO20" s="279">
        <v>7</v>
      </c>
      <c r="LP20" s="279"/>
      <c r="LQ20" s="280"/>
      <c r="LR20" s="277"/>
      <c r="LS20" s="277"/>
      <c r="LT20" s="278"/>
      <c r="LU20" s="279">
        <v>1</v>
      </c>
      <c r="LV20" s="279"/>
      <c r="LW20" s="280"/>
      <c r="LX20" s="277"/>
      <c r="LY20" s="277"/>
      <c r="LZ20" s="278"/>
      <c r="MA20" s="279">
        <v>2</v>
      </c>
      <c r="MB20" s="279"/>
      <c r="MC20" s="280"/>
      <c r="MD20" s="277"/>
      <c r="ME20" s="277"/>
      <c r="MF20" s="278"/>
      <c r="MG20" s="279">
        <v>1</v>
      </c>
      <c r="MH20" s="279"/>
      <c r="MI20" s="280"/>
      <c r="MJ20" s="277"/>
      <c r="MK20" s="277"/>
      <c r="ML20" s="278"/>
      <c r="MM20" s="279">
        <v>2</v>
      </c>
      <c r="MN20" s="279"/>
      <c r="MO20" s="280"/>
      <c r="MP20" s="277"/>
      <c r="MQ20" s="277"/>
      <c r="MR20" s="278"/>
      <c r="MS20" s="279"/>
      <c r="MT20" s="279"/>
      <c r="MU20" s="280"/>
      <c r="MV20" s="277"/>
      <c r="MW20" s="277"/>
      <c r="MX20" s="278"/>
      <c r="MY20" s="279"/>
      <c r="MZ20" s="279"/>
      <c r="NA20" s="280"/>
      <c r="NB20" s="277"/>
      <c r="NC20" s="277"/>
      <c r="ND20" s="278"/>
      <c r="NE20" s="279"/>
      <c r="NF20" s="279"/>
      <c r="NG20" s="280"/>
      <c r="NH20" s="277"/>
      <c r="NI20" s="277"/>
      <c r="NJ20" s="278"/>
      <c r="NK20" s="279"/>
      <c r="NL20" s="279"/>
      <c r="NM20" s="280"/>
      <c r="NN20" s="277"/>
      <c r="NO20" s="277"/>
      <c r="NP20" s="278"/>
      <c r="NQ20" s="279"/>
      <c r="NR20" s="279"/>
      <c r="NS20" s="280"/>
      <c r="NT20" s="277"/>
      <c r="NU20" s="277"/>
      <c r="NV20" s="278"/>
      <c r="NW20" s="279"/>
      <c r="NX20" s="279"/>
      <c r="NY20" s="280"/>
      <c r="NZ20" s="277"/>
      <c r="OA20" s="277"/>
      <c r="OB20" s="278"/>
      <c r="OC20" s="273" cm="1">
        <f t="array" ref="OC20">SUM(SUMIFS(LI20:OB20,LI$6:OB$6,{"EN(V)"}))</f>
        <v>0</v>
      </c>
      <c r="OD20" s="273" cm="1">
        <f t="array" ref="OD20">SUM(SUMIFS(LI20:OB20,LI$6:OB$6,{"INA(V)"}))</f>
        <v>0</v>
      </c>
      <c r="OE20" s="273" cm="1">
        <f t="array" ref="OE20">SUM(SUMIFS(LI20:OB20,LI$6:OB$6,{"EN(D)"}))</f>
        <v>19</v>
      </c>
      <c r="OF20" s="273" cm="1">
        <f t="array" ref="OF20">SUM(SUMIFS(LI20:OB20,LI$6:OB$6,{"INA(D)"}))</f>
        <v>0</v>
      </c>
      <c r="OG20" s="273" cm="1">
        <f t="array" ref="OG20">SUM(SUMIFS(LI20:OB20,LI$6:OB$6,{"EN(D)","EN(V)","INA(D)","INA(V)"}))</f>
        <v>19</v>
      </c>
      <c r="OH20" s="278" cm="1">
        <f t="array" ref="OH20">(SUM(SUMIFS(LI20:OB20,LI$6:OB$6,{"EN(TMS)"})))/12</f>
        <v>0</v>
      </c>
      <c r="OI20" s="278" cm="1">
        <f t="array" ref="OI20">(SUM(SUMIFS(LI20:OB20,LI$6:OB$6,{"INA(TMS)"})))/12</f>
        <v>0</v>
      </c>
    </row>
    <row r="21" spans="1:399" s="23" customFormat="1" ht="30">
      <c r="A21" s="273">
        <v>15</v>
      </c>
      <c r="B21" s="274" t="s">
        <v>28</v>
      </c>
      <c r="C21" s="273" t="s">
        <v>118</v>
      </c>
      <c r="D21" s="285"/>
      <c r="E21" s="279"/>
      <c r="F21" s="279"/>
      <c r="G21" s="280"/>
      <c r="H21" s="277">
        <v>3</v>
      </c>
      <c r="I21" s="277"/>
      <c r="J21" s="278"/>
      <c r="K21" s="279"/>
      <c r="L21" s="279"/>
      <c r="M21" s="280"/>
      <c r="N21" s="277">
        <v>5</v>
      </c>
      <c r="O21" s="277"/>
      <c r="P21" s="278"/>
      <c r="Q21" s="279"/>
      <c r="R21" s="279"/>
      <c r="S21" s="280"/>
      <c r="T21" s="277">
        <v>9</v>
      </c>
      <c r="U21" s="277"/>
      <c r="V21" s="278"/>
      <c r="W21" s="279"/>
      <c r="X21" s="279"/>
      <c r="Y21" s="280"/>
      <c r="Z21" s="277">
        <v>3</v>
      </c>
      <c r="AA21" s="277"/>
      <c r="AB21" s="278"/>
      <c r="AC21" s="279"/>
      <c r="AD21" s="279"/>
      <c r="AE21" s="280"/>
      <c r="AF21" s="277">
        <v>3</v>
      </c>
      <c r="AG21" s="277"/>
      <c r="AH21" s="278"/>
      <c r="AI21" s="279"/>
      <c r="AJ21" s="279"/>
      <c r="AK21" s="280"/>
      <c r="AL21" s="277"/>
      <c r="AM21" s="277"/>
      <c r="AN21" s="278"/>
      <c r="AO21" s="279"/>
      <c r="AP21" s="279"/>
      <c r="AQ21" s="280"/>
      <c r="AR21" s="277">
        <v>8</v>
      </c>
      <c r="AS21" s="277"/>
      <c r="AT21" s="278"/>
      <c r="AU21" s="279"/>
      <c r="AV21" s="279"/>
      <c r="AW21" s="280"/>
      <c r="AX21" s="277">
        <v>4</v>
      </c>
      <c r="AY21" s="277"/>
      <c r="AZ21" s="278"/>
      <c r="BA21" s="279"/>
      <c r="BB21" s="279"/>
      <c r="BC21" s="280"/>
      <c r="BD21" s="277"/>
      <c r="BE21" s="277"/>
      <c r="BF21" s="278"/>
      <c r="BG21" s="279"/>
      <c r="BH21" s="279"/>
      <c r="BI21" s="280"/>
      <c r="BJ21" s="277">
        <v>4</v>
      </c>
      <c r="BK21" s="277"/>
      <c r="BL21" s="278"/>
      <c r="BM21" s="279"/>
      <c r="BN21" s="279"/>
      <c r="BO21" s="280"/>
      <c r="BP21" s="277">
        <v>2</v>
      </c>
      <c r="BQ21" s="277"/>
      <c r="BR21" s="278"/>
      <c r="BS21" s="279"/>
      <c r="BT21" s="279"/>
      <c r="BU21" s="280"/>
      <c r="BV21" s="277"/>
      <c r="BW21" s="277"/>
      <c r="BX21" s="278"/>
      <c r="BY21" s="273" cm="1">
        <f t="array" ref="BY21">SUM(SUMIFS(E21:BX21,E$6:BX$6,{"EN(V)"}))</f>
        <v>0</v>
      </c>
      <c r="BZ21" s="273" cm="1">
        <f t="array" ref="BZ21">SUM(SUMIFS(E21:BX21,E$6:BX$6,{"INA(V)"}))</f>
        <v>0</v>
      </c>
      <c r="CA21" s="273" cm="1">
        <f t="array" ref="CA21">SUM(SUMIFS(E21:BX21,E$6:BX$6,{"EN(D)"}))</f>
        <v>0</v>
      </c>
      <c r="CB21" s="273" cm="1">
        <f t="array" ref="CB21">SUM(SUMIFS(E21:BX21,E$6:BX$6,{"INA(D)"}))</f>
        <v>41</v>
      </c>
      <c r="CC21" s="273" cm="1">
        <f t="array" ref="CC21">SUM(SUMIFS(E21:BX21,E$6:BX$6,{"EN(D)","EN(V)","INA(D)","INA(V)"}))</f>
        <v>41</v>
      </c>
      <c r="CD21" s="278" cm="1">
        <f t="array" ref="CD21">(SUM(SUMIFS(E21:BX21,E$6:BX$6,{"EN(TMS)"})))/12</f>
        <v>0</v>
      </c>
      <c r="CE21" s="278" cm="1">
        <f t="array" ref="CE21">(SUM(SUMIFS(E21:BX21,E$6:BX$6,{"INA(TMS)"})))/12</f>
        <v>0</v>
      </c>
      <c r="CF21" s="279"/>
      <c r="CG21" s="279"/>
      <c r="CH21" s="280"/>
      <c r="CI21" s="277"/>
      <c r="CJ21" s="277"/>
      <c r="CK21" s="278"/>
      <c r="CL21" s="279"/>
      <c r="CM21" s="279"/>
      <c r="CN21" s="280"/>
      <c r="CO21" s="277">
        <v>3</v>
      </c>
      <c r="CP21" s="277"/>
      <c r="CQ21" s="278"/>
      <c r="CR21" s="279"/>
      <c r="CS21" s="279"/>
      <c r="CT21" s="280"/>
      <c r="CU21" s="277"/>
      <c r="CV21" s="277"/>
      <c r="CW21" s="278"/>
      <c r="CX21" s="279"/>
      <c r="CY21" s="279"/>
      <c r="CZ21" s="280"/>
      <c r="DA21" s="277"/>
      <c r="DB21" s="277">
        <v>1</v>
      </c>
      <c r="DC21" s="278"/>
      <c r="DD21" s="279"/>
      <c r="DE21" s="279"/>
      <c r="DF21" s="280"/>
      <c r="DG21" s="277"/>
      <c r="DH21" s="277"/>
      <c r="DI21" s="278"/>
      <c r="DJ21" s="279"/>
      <c r="DK21" s="279"/>
      <c r="DL21" s="280"/>
      <c r="DM21" s="277"/>
      <c r="DN21" s="277"/>
      <c r="DO21" s="278"/>
      <c r="DP21" s="279"/>
      <c r="DQ21" s="279"/>
      <c r="DR21" s="280"/>
      <c r="DS21" s="277"/>
      <c r="DT21" s="277"/>
      <c r="DU21" s="278"/>
      <c r="DV21" s="279"/>
      <c r="DW21" s="279"/>
      <c r="DX21" s="280"/>
      <c r="DY21" s="277"/>
      <c r="DZ21" s="277"/>
      <c r="EA21" s="278"/>
      <c r="EB21" s="279"/>
      <c r="EC21" s="279"/>
      <c r="ED21" s="280"/>
      <c r="EE21" s="277">
        <v>1</v>
      </c>
      <c r="EF21" s="277"/>
      <c r="EG21" s="278"/>
      <c r="EH21" s="279"/>
      <c r="EI21" s="279"/>
      <c r="EJ21" s="280"/>
      <c r="EK21" s="277"/>
      <c r="EL21" s="277"/>
      <c r="EM21" s="278"/>
      <c r="EN21" s="279"/>
      <c r="EO21" s="279"/>
      <c r="EP21" s="280"/>
      <c r="EQ21" s="277"/>
      <c r="ER21" s="277"/>
      <c r="ES21" s="278"/>
      <c r="ET21" s="279"/>
      <c r="EU21" s="279"/>
      <c r="EV21" s="280"/>
      <c r="EW21" s="277"/>
      <c r="EX21" s="277"/>
      <c r="EY21" s="278"/>
      <c r="EZ21" s="273" cm="1">
        <f t="array" ref="EZ21">SUM(SUMIFS(CF21:EY21,CF$6:EY$6,{"EN(V)"}))</f>
        <v>0</v>
      </c>
      <c r="FA21" s="273" cm="1">
        <f t="array" ref="FA21">SUM(SUMIFS(CF21:EY21,CF$6:EY$6,{"INA(V)"}))</f>
        <v>1</v>
      </c>
      <c r="FB21" s="273" cm="1">
        <f t="array" ref="FB21">SUM(SUMIFS(CF21:EY21,CF$6:EY$6,{"EN(D)"}))</f>
        <v>0</v>
      </c>
      <c r="FC21" s="273" cm="1">
        <f t="array" ref="FC21">SUM(SUMIFS(CF21:EY21,CF$6:EY$6,{"INA(D)"}))</f>
        <v>4</v>
      </c>
      <c r="FD21" s="273" cm="1">
        <f t="array" ref="FD21">SUM(SUMIFS(CF21:EY21,CF$6:EY$6,{"EN(D)","EN(V)","INA(D)","INA(V)"}))</f>
        <v>5</v>
      </c>
      <c r="FE21" s="278" cm="1">
        <f t="array" ref="FE21">(SUM(SUMIFS(CF21:EY21,CF$6:EY$6,{"EN(TMS)"})))/12</f>
        <v>0</v>
      </c>
      <c r="FF21" s="278" cm="1">
        <f t="array" ref="FF21">(SUM(SUMIFS(CF21:EY21,CF$6:EY$6,{"INA(TMS)"})))/12</f>
        <v>0</v>
      </c>
      <c r="FG21" s="279"/>
      <c r="FH21" s="279"/>
      <c r="FI21" s="280"/>
      <c r="FJ21" s="277">
        <v>1</v>
      </c>
      <c r="FK21" s="277"/>
      <c r="FL21" s="278"/>
      <c r="FM21" s="279"/>
      <c r="FN21" s="279"/>
      <c r="FO21" s="280"/>
      <c r="FP21" s="277"/>
      <c r="FQ21" s="277"/>
      <c r="FR21" s="278"/>
      <c r="FS21" s="279"/>
      <c r="FT21" s="279"/>
      <c r="FU21" s="280"/>
      <c r="FV21" s="277"/>
      <c r="FW21" s="277"/>
      <c r="FX21" s="278"/>
      <c r="FY21" s="279"/>
      <c r="FZ21" s="279"/>
      <c r="GA21" s="280"/>
      <c r="GB21" s="277">
        <v>2</v>
      </c>
      <c r="GC21" s="277"/>
      <c r="GD21" s="278"/>
      <c r="GE21" s="279"/>
      <c r="GF21" s="279"/>
      <c r="GG21" s="280"/>
      <c r="GH21" s="277">
        <v>1</v>
      </c>
      <c r="GI21" s="277"/>
      <c r="GJ21" s="278"/>
      <c r="GK21" s="279"/>
      <c r="GL21" s="279"/>
      <c r="GM21" s="280"/>
      <c r="GN21" s="277">
        <v>0</v>
      </c>
      <c r="GO21" s="277"/>
      <c r="GP21" s="278"/>
      <c r="GQ21" s="279"/>
      <c r="GR21" s="279"/>
      <c r="GS21" s="280"/>
      <c r="GT21" s="277">
        <v>0</v>
      </c>
      <c r="GU21" s="277"/>
      <c r="GV21" s="278"/>
      <c r="GW21" s="279"/>
      <c r="GX21" s="279"/>
      <c r="GY21" s="280"/>
      <c r="GZ21" s="277"/>
      <c r="HA21" s="277">
        <v>1</v>
      </c>
      <c r="HB21" s="278">
        <v>8.2638888888888887E-2</v>
      </c>
      <c r="HC21" s="279"/>
      <c r="HD21" s="279"/>
      <c r="HE21" s="280"/>
      <c r="HF21" s="277"/>
      <c r="HG21" s="277">
        <v>2</v>
      </c>
      <c r="HH21" s="278">
        <v>2.2222222222222223E-2</v>
      </c>
      <c r="HI21" s="279"/>
      <c r="HJ21" s="279"/>
      <c r="HK21" s="280"/>
      <c r="HL21" s="277">
        <v>4</v>
      </c>
      <c r="HM21" s="277">
        <v>6</v>
      </c>
      <c r="HN21" s="278">
        <v>8.3333333333333332E-3</v>
      </c>
      <c r="HO21" s="279"/>
      <c r="HP21" s="279"/>
      <c r="HQ21" s="280"/>
      <c r="HR21" s="277"/>
      <c r="HS21" s="277">
        <v>2</v>
      </c>
      <c r="HT21" s="278">
        <v>2.1527777777777781E-2</v>
      </c>
      <c r="HU21" s="279"/>
      <c r="HV21" s="279"/>
      <c r="HW21" s="280"/>
      <c r="HX21" s="277"/>
      <c r="HY21" s="277">
        <v>1</v>
      </c>
      <c r="HZ21" s="278">
        <v>9.0972222222222218E-2</v>
      </c>
      <c r="IA21" s="273" cm="1">
        <f t="array" ref="IA21">SUM(SUMIFS(FG21:HZ21,FG$6:HZ$6,{"EN(V)"}))</f>
        <v>0</v>
      </c>
      <c r="IB21" s="273" cm="1">
        <f t="array" ref="IB21">SUM(SUMIFS(FG21:HZ21,FG$6:HZ$6,{"INA(V)"}))</f>
        <v>12</v>
      </c>
      <c r="IC21" s="273" cm="1">
        <f t="array" ref="IC21">SUM(SUMIFS(FG21:HZ21,FG$6:HZ$6,{"EN(D)"}))</f>
        <v>0</v>
      </c>
      <c r="ID21" s="273" cm="1">
        <f t="array" ref="ID21">SUM(SUMIFS(FG21:HZ21,FG$6:HZ$6,{"INA(D)"}))</f>
        <v>8</v>
      </c>
      <c r="IE21" s="273" cm="1">
        <f t="array" ref="IE21">SUM(SUMIFS(FG21:HZ21,FG$6:HZ$6,{"EN(D)","EN(V)","INA(D)","INA(V)"}))</f>
        <v>20</v>
      </c>
      <c r="IF21" s="278" cm="1">
        <f t="array" ref="IF21">(SUM(SUMIFS(FG21:HZ21,FG$6:HZ$6,{"EN(TMS)"})))/12</f>
        <v>0</v>
      </c>
      <c r="IG21" s="278" cm="1">
        <f t="array" ref="IG21">(SUM(SUMIFS(FG21:HZ21,FG$6:HZ$6,{"INA(TMS)"})))/12</f>
        <v>1.8807870370370367E-2</v>
      </c>
      <c r="IH21" s="279"/>
      <c r="II21" s="279"/>
      <c r="IJ21" s="280"/>
      <c r="IK21" s="277"/>
      <c r="IL21" s="277"/>
      <c r="IM21" s="278"/>
      <c r="IN21" s="279"/>
      <c r="IO21" s="279"/>
      <c r="IP21" s="280"/>
      <c r="IQ21" s="277">
        <v>1</v>
      </c>
      <c r="IR21" s="277"/>
      <c r="IS21" s="278"/>
      <c r="IT21" s="279"/>
      <c r="IU21" s="279"/>
      <c r="IV21" s="280"/>
      <c r="IW21" s="277">
        <v>2</v>
      </c>
      <c r="IX21" s="277">
        <v>2</v>
      </c>
      <c r="IY21" s="278">
        <v>6.25E-2</v>
      </c>
      <c r="IZ21" s="279"/>
      <c r="JA21" s="279"/>
      <c r="JB21" s="280"/>
      <c r="JC21" s="277">
        <v>2</v>
      </c>
      <c r="JD21" s="277"/>
      <c r="JE21" s="278"/>
      <c r="JF21" s="279"/>
      <c r="JG21" s="279"/>
      <c r="JH21" s="280"/>
      <c r="JI21" s="277">
        <v>4</v>
      </c>
      <c r="JJ21" s="277"/>
      <c r="JK21" s="278"/>
      <c r="JL21" s="279"/>
      <c r="JM21" s="279"/>
      <c r="JN21" s="280"/>
      <c r="JO21" s="277">
        <v>8</v>
      </c>
      <c r="JP21" s="277"/>
      <c r="JQ21" s="278"/>
      <c r="JR21" s="279"/>
      <c r="JS21" s="279"/>
      <c r="JT21" s="280"/>
      <c r="JU21" s="277">
        <v>6</v>
      </c>
      <c r="JV21" s="277"/>
      <c r="JW21" s="278"/>
      <c r="JX21" s="279"/>
      <c r="JY21" s="279"/>
      <c r="JZ21" s="280"/>
      <c r="KA21" s="277">
        <v>4</v>
      </c>
      <c r="KB21" s="277"/>
      <c r="KC21" s="278"/>
      <c r="KD21" s="279"/>
      <c r="KE21" s="279"/>
      <c r="KF21" s="280"/>
      <c r="KG21" s="277">
        <v>10</v>
      </c>
      <c r="KH21" s="277"/>
      <c r="KI21" s="278"/>
      <c r="KJ21" s="279"/>
      <c r="KK21" s="279"/>
      <c r="KL21" s="280"/>
      <c r="KM21" s="277">
        <v>4</v>
      </c>
      <c r="KN21" s="277"/>
      <c r="KO21" s="278"/>
      <c r="KP21" s="279"/>
      <c r="KQ21" s="279"/>
      <c r="KR21" s="280"/>
      <c r="KS21" s="277">
        <v>10</v>
      </c>
      <c r="KT21" s="277"/>
      <c r="KU21" s="278"/>
      <c r="KV21" s="279"/>
      <c r="KW21" s="279"/>
      <c r="KX21" s="280"/>
      <c r="KY21" s="277">
        <v>8</v>
      </c>
      <c r="KZ21" s="277"/>
      <c r="LA21" s="278"/>
      <c r="LB21" s="273" cm="1">
        <f t="array" ref="LB21">SUM(SUMIFS(IH21:LA21,IH$6:LA$6,{"EN(V)"}))</f>
        <v>0</v>
      </c>
      <c r="LC21" s="273" cm="1">
        <f t="array" ref="LC21">SUM(SUMIFS(IH21:LA21,IH$6:LA$6,{"INA(V)"}))</f>
        <v>2</v>
      </c>
      <c r="LD21" s="273" cm="1">
        <f t="array" ref="LD21">SUM(SUMIFS(IH21:LA21,IH$6:LA$6,{"EN(D)"}))</f>
        <v>0</v>
      </c>
      <c r="LE21" s="273" cm="1">
        <f t="array" ref="LE21">SUM(SUMIFS(IH21:LA21,IH$6:LA$6,{"INA(D)"}))</f>
        <v>59</v>
      </c>
      <c r="LF21" s="273" cm="1">
        <f t="array" ref="LF21">SUM(SUMIFS(IH21:LA21,IH$6:LA$6,{"EN(D)","EN(V)","INA(D)","INA(V)"}))</f>
        <v>61</v>
      </c>
      <c r="LG21" s="278" cm="1">
        <f t="array" ref="LG21">(SUM(SUMIFS(IH21:LA21,IH$6:LA$6,{"EN(TMS)"})))/12</f>
        <v>0</v>
      </c>
      <c r="LH21" s="278" cm="1">
        <f t="array" ref="LH21">(SUM(SUMIFS(IH21:LA21,IH$6:LA$6,{"INA(TMS)"})))/12</f>
        <v>5.208333333333333E-3</v>
      </c>
      <c r="LI21" s="279"/>
      <c r="LJ21" s="279"/>
      <c r="LK21" s="280"/>
      <c r="LL21" s="277"/>
      <c r="LM21" s="277"/>
      <c r="LN21" s="278"/>
      <c r="LO21" s="279"/>
      <c r="LP21" s="279"/>
      <c r="LQ21" s="280"/>
      <c r="LR21" s="277">
        <v>1</v>
      </c>
      <c r="LS21" s="277"/>
      <c r="LT21" s="278"/>
      <c r="LU21" s="279"/>
      <c r="LV21" s="279"/>
      <c r="LW21" s="280"/>
      <c r="LX21" s="277"/>
      <c r="LY21" s="277"/>
      <c r="LZ21" s="278"/>
      <c r="MA21" s="279"/>
      <c r="MB21" s="279"/>
      <c r="MC21" s="280"/>
      <c r="MD21" s="277">
        <v>2</v>
      </c>
      <c r="ME21" s="277"/>
      <c r="MF21" s="278"/>
      <c r="MG21" s="279"/>
      <c r="MH21" s="279"/>
      <c r="MI21" s="280"/>
      <c r="MJ21" s="277"/>
      <c r="MK21" s="277"/>
      <c r="ML21" s="278"/>
      <c r="MM21" s="279"/>
      <c r="MN21" s="279"/>
      <c r="MO21" s="280"/>
      <c r="MP21" s="277">
        <v>1</v>
      </c>
      <c r="MQ21" s="277"/>
      <c r="MR21" s="278"/>
      <c r="MS21" s="279"/>
      <c r="MT21" s="279"/>
      <c r="MU21" s="280"/>
      <c r="MV21" s="277"/>
      <c r="MW21" s="277"/>
      <c r="MX21" s="278"/>
      <c r="MY21" s="279"/>
      <c r="MZ21" s="279"/>
      <c r="NA21" s="280"/>
      <c r="NB21" s="277">
        <v>2</v>
      </c>
      <c r="NC21" s="277"/>
      <c r="ND21" s="278"/>
      <c r="NE21" s="279"/>
      <c r="NF21" s="279"/>
      <c r="NG21" s="280"/>
      <c r="NH21" s="277"/>
      <c r="NI21" s="277"/>
      <c r="NJ21" s="278"/>
      <c r="NK21" s="279"/>
      <c r="NL21" s="279"/>
      <c r="NM21" s="280"/>
      <c r="NN21" s="277"/>
      <c r="NO21" s="277"/>
      <c r="NP21" s="278"/>
      <c r="NQ21" s="279"/>
      <c r="NR21" s="279"/>
      <c r="NS21" s="280"/>
      <c r="NT21" s="277"/>
      <c r="NU21" s="277"/>
      <c r="NV21" s="278"/>
      <c r="NW21" s="279"/>
      <c r="NX21" s="279"/>
      <c r="NY21" s="280"/>
      <c r="NZ21" s="277"/>
      <c r="OA21" s="277"/>
      <c r="OB21" s="278"/>
      <c r="OC21" s="273" cm="1">
        <f t="array" ref="OC21">SUM(SUMIFS(LI21:OB21,LI$6:OB$6,{"EN(V)"}))</f>
        <v>0</v>
      </c>
      <c r="OD21" s="273" cm="1">
        <f t="array" ref="OD21">SUM(SUMIFS(LI21:OB21,LI$6:OB$6,{"INA(V)"}))</f>
        <v>0</v>
      </c>
      <c r="OE21" s="273" cm="1">
        <f t="array" ref="OE21">SUM(SUMIFS(LI21:OB21,LI$6:OB$6,{"EN(D)"}))</f>
        <v>0</v>
      </c>
      <c r="OF21" s="273" cm="1">
        <f t="array" ref="OF21">SUM(SUMIFS(LI21:OB21,LI$6:OB$6,{"INA(D)"}))</f>
        <v>6</v>
      </c>
      <c r="OG21" s="273" cm="1">
        <f t="array" ref="OG21">SUM(SUMIFS(LI21:OB21,LI$6:OB$6,{"EN(D)","EN(V)","INA(D)","INA(V)"}))</f>
        <v>6</v>
      </c>
      <c r="OH21" s="278" cm="1">
        <f t="array" ref="OH21">(SUM(SUMIFS(LI21:OB21,LI$6:OB$6,{"EN(TMS)"})))/12</f>
        <v>0</v>
      </c>
      <c r="OI21" s="278" cm="1">
        <f t="array" ref="OI21">(SUM(SUMIFS(LI21:OB21,LI$6:OB$6,{"INA(TMS)"})))/12</f>
        <v>0</v>
      </c>
    </row>
    <row r="22" spans="1:399" s="23" customFormat="1" ht="30">
      <c r="A22" s="273">
        <v>16</v>
      </c>
      <c r="B22" s="274" t="s">
        <v>29</v>
      </c>
      <c r="C22" s="273" t="s">
        <v>4076</v>
      </c>
      <c r="D22" s="285"/>
      <c r="E22" s="279">
        <v>1</v>
      </c>
      <c r="F22" s="279"/>
      <c r="G22" s="280"/>
      <c r="H22" s="277"/>
      <c r="I22" s="277"/>
      <c r="J22" s="278"/>
      <c r="K22" s="279">
        <v>4</v>
      </c>
      <c r="L22" s="279">
        <v>1</v>
      </c>
      <c r="M22" s="280"/>
      <c r="N22" s="277"/>
      <c r="O22" s="277"/>
      <c r="P22" s="278"/>
      <c r="Q22" s="279">
        <v>3</v>
      </c>
      <c r="R22" s="279"/>
      <c r="S22" s="280"/>
      <c r="T22" s="277"/>
      <c r="U22" s="277"/>
      <c r="V22" s="278"/>
      <c r="W22" s="279">
        <v>1</v>
      </c>
      <c r="X22" s="279"/>
      <c r="Y22" s="280"/>
      <c r="Z22" s="277"/>
      <c r="AA22" s="277"/>
      <c r="AB22" s="278"/>
      <c r="AC22" s="279">
        <v>2</v>
      </c>
      <c r="AD22" s="279"/>
      <c r="AE22" s="280"/>
      <c r="AF22" s="277"/>
      <c r="AG22" s="277"/>
      <c r="AH22" s="278"/>
      <c r="AI22" s="279">
        <v>7</v>
      </c>
      <c r="AJ22" s="279"/>
      <c r="AK22" s="280"/>
      <c r="AL22" s="277"/>
      <c r="AM22" s="277"/>
      <c r="AN22" s="278"/>
      <c r="AO22" s="279">
        <v>4</v>
      </c>
      <c r="AP22" s="279"/>
      <c r="AQ22" s="280"/>
      <c r="AR22" s="277"/>
      <c r="AS22" s="277"/>
      <c r="AT22" s="278"/>
      <c r="AU22" s="279">
        <v>2</v>
      </c>
      <c r="AV22" s="279"/>
      <c r="AW22" s="280"/>
      <c r="AX22" s="277"/>
      <c r="AY22" s="277"/>
      <c r="AZ22" s="278"/>
      <c r="BA22" s="279"/>
      <c r="BB22" s="279"/>
      <c r="BC22" s="280"/>
      <c r="BD22" s="277"/>
      <c r="BE22" s="277"/>
      <c r="BF22" s="278"/>
      <c r="BG22" s="279">
        <v>5</v>
      </c>
      <c r="BH22" s="279"/>
      <c r="BI22" s="280"/>
      <c r="BJ22" s="277"/>
      <c r="BK22" s="277"/>
      <c r="BL22" s="278"/>
      <c r="BM22" s="279">
        <v>3</v>
      </c>
      <c r="BN22" s="279"/>
      <c r="BO22" s="280"/>
      <c r="BP22" s="277"/>
      <c r="BQ22" s="277"/>
      <c r="BR22" s="278"/>
      <c r="BS22" s="279"/>
      <c r="BT22" s="279"/>
      <c r="BU22" s="280"/>
      <c r="BV22" s="277"/>
      <c r="BW22" s="277"/>
      <c r="BX22" s="278"/>
      <c r="BY22" s="273" cm="1">
        <f t="array" ref="BY22">SUM(SUMIFS(E22:BX22,E$6:BX$6,{"EN(V)"}))</f>
        <v>1</v>
      </c>
      <c r="BZ22" s="273" cm="1">
        <f t="array" ref="BZ22">SUM(SUMIFS(E22:BX22,E$6:BX$6,{"INA(V)"}))</f>
        <v>0</v>
      </c>
      <c r="CA22" s="273" cm="1">
        <f t="array" ref="CA22">SUM(SUMIFS(E22:BX22,E$6:BX$6,{"EN(D)"}))</f>
        <v>32</v>
      </c>
      <c r="CB22" s="273" cm="1">
        <f t="array" ref="CB22">SUM(SUMIFS(E22:BX22,E$6:BX$6,{"INA(D)"}))</f>
        <v>0</v>
      </c>
      <c r="CC22" s="273" cm="1">
        <f t="array" ref="CC22">SUM(SUMIFS(E22:BX22,E$6:BX$6,{"EN(D)","EN(V)","INA(D)","INA(V)"}))</f>
        <v>33</v>
      </c>
      <c r="CD22" s="278" cm="1">
        <f t="array" ref="CD22">(SUM(SUMIFS(E22:BX22,E$6:BX$6,{"EN(TMS)"})))/12</f>
        <v>0</v>
      </c>
      <c r="CE22" s="278" cm="1">
        <f t="array" ref="CE22">(SUM(SUMIFS(E22:BX22,E$6:BX$6,{"INA(TMS)"})))/12</f>
        <v>0</v>
      </c>
      <c r="CF22" s="279">
        <v>8</v>
      </c>
      <c r="CG22" s="279"/>
      <c r="CH22" s="280"/>
      <c r="CI22" s="277"/>
      <c r="CJ22" s="277"/>
      <c r="CK22" s="278"/>
      <c r="CL22" s="279">
        <v>1</v>
      </c>
      <c r="CM22" s="279"/>
      <c r="CN22" s="280"/>
      <c r="CO22" s="277"/>
      <c r="CP22" s="277"/>
      <c r="CQ22" s="278"/>
      <c r="CR22" s="279"/>
      <c r="CS22" s="279">
        <v>2</v>
      </c>
      <c r="CT22" s="280">
        <v>5.6944444444444443E-2</v>
      </c>
      <c r="CU22" s="277"/>
      <c r="CV22" s="277"/>
      <c r="CW22" s="278"/>
      <c r="CX22" s="279">
        <v>2</v>
      </c>
      <c r="CY22" s="279">
        <v>7</v>
      </c>
      <c r="CZ22" s="280">
        <v>0.1423611111111111</v>
      </c>
      <c r="DA22" s="277"/>
      <c r="DB22" s="277"/>
      <c r="DC22" s="278"/>
      <c r="DD22" s="279"/>
      <c r="DE22" s="279"/>
      <c r="DF22" s="280"/>
      <c r="DG22" s="277"/>
      <c r="DH22" s="277"/>
      <c r="DI22" s="278"/>
      <c r="DJ22" s="279"/>
      <c r="DK22" s="279"/>
      <c r="DL22" s="280"/>
      <c r="DM22" s="277"/>
      <c r="DN22" s="277">
        <v>5</v>
      </c>
      <c r="DO22" s="278">
        <v>1.4583333333333332E-2</v>
      </c>
      <c r="DP22" s="279">
        <v>3</v>
      </c>
      <c r="DQ22" s="279">
        <v>2</v>
      </c>
      <c r="DR22" s="280">
        <v>1.1111111111111112E-2</v>
      </c>
      <c r="DS22" s="277"/>
      <c r="DT22" s="277"/>
      <c r="DU22" s="278"/>
      <c r="DV22" s="279"/>
      <c r="DW22" s="279"/>
      <c r="DX22" s="280"/>
      <c r="DY22" s="277"/>
      <c r="DZ22" s="277"/>
      <c r="EA22" s="278"/>
      <c r="EB22" s="279">
        <v>4</v>
      </c>
      <c r="EC22" s="279"/>
      <c r="ED22" s="280"/>
      <c r="EE22" s="277"/>
      <c r="EF22" s="277"/>
      <c r="EG22" s="278"/>
      <c r="EH22" s="279">
        <v>1</v>
      </c>
      <c r="EI22" s="279">
        <v>4</v>
      </c>
      <c r="EJ22" s="280">
        <v>9.7222222222222224E-3</v>
      </c>
      <c r="EK22" s="277"/>
      <c r="EL22" s="277"/>
      <c r="EM22" s="278"/>
      <c r="EN22" s="279"/>
      <c r="EO22" s="279"/>
      <c r="EP22" s="280"/>
      <c r="EQ22" s="277"/>
      <c r="ER22" s="277"/>
      <c r="ES22" s="278"/>
      <c r="ET22" s="279">
        <v>3</v>
      </c>
      <c r="EU22" s="279"/>
      <c r="EV22" s="280"/>
      <c r="EW22" s="277"/>
      <c r="EX22" s="277"/>
      <c r="EY22" s="278"/>
      <c r="EZ22" s="273" cm="1">
        <f t="array" ref="EZ22">SUM(SUMIFS(CF22:EY22,CF$6:EY$6,{"EN(V)"}))</f>
        <v>15</v>
      </c>
      <c r="FA22" s="273" cm="1">
        <f t="array" ref="FA22">SUM(SUMIFS(CF22:EY22,CF$6:EY$6,{"INA(V)"}))</f>
        <v>5</v>
      </c>
      <c r="FB22" s="273" cm="1">
        <f t="array" ref="FB22">SUM(SUMIFS(CF22:EY22,CF$6:EY$6,{"EN(D)"}))</f>
        <v>22</v>
      </c>
      <c r="FC22" s="273" cm="1">
        <f t="array" ref="FC22">SUM(SUMIFS(CF22:EY22,CF$6:EY$6,{"INA(D)"}))</f>
        <v>0</v>
      </c>
      <c r="FD22" s="273" cm="1">
        <f t="array" ref="FD22">SUM(SUMIFS(CF22:EY22,CF$6:EY$6,{"EN(D)","EN(V)","INA(D)","INA(V)"}))</f>
        <v>42</v>
      </c>
      <c r="FE22" s="278" cm="1">
        <f t="array" ref="FE22">(SUM(SUMIFS(CF22:EY22,CF$6:EY$6,{"EN(TMS)"})))/12</f>
        <v>1.8344907407407404E-2</v>
      </c>
      <c r="FF22" s="278" cm="1">
        <f t="array" ref="FF22">(SUM(SUMIFS(CF22:EY22,CF$6:EY$6,{"INA(TMS)"})))/12</f>
        <v>1.2152777777777776E-3</v>
      </c>
      <c r="FG22" s="279"/>
      <c r="FH22" s="279">
        <v>7</v>
      </c>
      <c r="FI22" s="280">
        <v>0.15555555555555556</v>
      </c>
      <c r="FJ22" s="277"/>
      <c r="FK22" s="277"/>
      <c r="FL22" s="278"/>
      <c r="FM22" s="279">
        <v>1</v>
      </c>
      <c r="FN22" s="279">
        <v>8</v>
      </c>
      <c r="FO22" s="280">
        <v>6.458333333333334E-2</v>
      </c>
      <c r="FP22" s="277"/>
      <c r="FQ22" s="277"/>
      <c r="FR22" s="278"/>
      <c r="FS22" s="279"/>
      <c r="FT22" s="279">
        <v>3</v>
      </c>
      <c r="FU22" s="280" t="s">
        <v>209</v>
      </c>
      <c r="FV22" s="277"/>
      <c r="FW22" s="277"/>
      <c r="FX22" s="278"/>
      <c r="FY22" s="279"/>
      <c r="FZ22" s="279"/>
      <c r="GA22" s="280"/>
      <c r="GB22" s="277"/>
      <c r="GC22" s="277"/>
      <c r="GD22" s="278"/>
      <c r="GE22" s="279"/>
      <c r="GF22" s="279"/>
      <c r="GG22" s="280"/>
      <c r="GH22" s="277"/>
      <c r="GI22" s="277"/>
      <c r="GJ22" s="278"/>
      <c r="GK22" s="279">
        <v>1</v>
      </c>
      <c r="GL22" s="279">
        <v>3</v>
      </c>
      <c r="GM22" s="280" t="s">
        <v>210</v>
      </c>
      <c r="GN22" s="277"/>
      <c r="GO22" s="277"/>
      <c r="GP22" s="278"/>
      <c r="GQ22" s="279">
        <v>1</v>
      </c>
      <c r="GR22" s="279">
        <v>3</v>
      </c>
      <c r="GS22" s="280">
        <v>0.1277777777777778</v>
      </c>
      <c r="GT22" s="277"/>
      <c r="GU22" s="277"/>
      <c r="GV22" s="278"/>
      <c r="GW22" s="279">
        <v>1</v>
      </c>
      <c r="GX22" s="279">
        <v>1</v>
      </c>
      <c r="GY22" s="280">
        <v>4.8611111111111112E-3</v>
      </c>
      <c r="GZ22" s="277"/>
      <c r="HA22" s="277"/>
      <c r="HB22" s="278"/>
      <c r="HC22" s="279"/>
      <c r="HD22" s="279">
        <v>1</v>
      </c>
      <c r="HE22" s="280">
        <v>2.0833333333333333E-3</v>
      </c>
      <c r="HF22" s="277"/>
      <c r="HG22" s="277"/>
      <c r="HH22" s="278"/>
      <c r="HI22" s="279">
        <v>2</v>
      </c>
      <c r="HJ22" s="279">
        <v>9</v>
      </c>
      <c r="HK22" s="280">
        <v>1.8749999999999999E-2</v>
      </c>
      <c r="HL22" s="277"/>
      <c r="HM22" s="277"/>
      <c r="HN22" s="278"/>
      <c r="HO22" s="279"/>
      <c r="HP22" s="279"/>
      <c r="HQ22" s="280"/>
      <c r="HR22" s="277"/>
      <c r="HS22" s="277"/>
      <c r="HT22" s="278"/>
      <c r="HU22" s="279">
        <v>3</v>
      </c>
      <c r="HV22" s="279">
        <v>3</v>
      </c>
      <c r="HW22" s="280">
        <v>1.6666666666666666E-2</v>
      </c>
      <c r="HX22" s="277"/>
      <c r="HY22" s="277"/>
      <c r="HZ22" s="278"/>
      <c r="IA22" s="273" cm="1">
        <f t="array" ref="IA22">SUM(SUMIFS(FG22:HZ22,FG$6:HZ$6,{"EN(V)"}))</f>
        <v>38</v>
      </c>
      <c r="IB22" s="273" cm="1">
        <f t="array" ref="IB22">SUM(SUMIFS(FG22:HZ22,FG$6:HZ$6,{"INA(V)"}))</f>
        <v>0</v>
      </c>
      <c r="IC22" s="273" cm="1">
        <f t="array" ref="IC22">SUM(SUMIFS(FG22:HZ22,FG$6:HZ$6,{"EN(D)"}))</f>
        <v>9</v>
      </c>
      <c r="ID22" s="273" cm="1">
        <f t="array" ref="ID22">SUM(SUMIFS(FG22:HZ22,FG$6:HZ$6,{"INA(D)"}))</f>
        <v>0</v>
      </c>
      <c r="IE22" s="273" cm="1">
        <f t="array" ref="IE22">SUM(SUMIFS(FG22:HZ22,FG$6:HZ$6,{"EN(D)","EN(V)","INA(D)","INA(V)"}))</f>
        <v>47</v>
      </c>
      <c r="IF22" s="278" cm="1">
        <f t="array" ref="IF22">(SUM(SUMIFS(FG22:HZ22,FG$6:HZ$6,{"EN(TMS)"})))/12</f>
        <v>3.2523148148148141E-2</v>
      </c>
      <c r="IG22" s="278" cm="1">
        <f t="array" ref="IG22">(SUM(SUMIFS(FG22:HZ22,FG$6:HZ$6,{"INA(TMS)"})))/12</f>
        <v>0</v>
      </c>
      <c r="IH22" s="279">
        <v>1</v>
      </c>
      <c r="II22" s="279"/>
      <c r="IJ22" s="280"/>
      <c r="IK22" s="277"/>
      <c r="IL22" s="277"/>
      <c r="IM22" s="278"/>
      <c r="IN22" s="279"/>
      <c r="IO22" s="279"/>
      <c r="IP22" s="280"/>
      <c r="IQ22" s="277"/>
      <c r="IR22" s="277"/>
      <c r="IS22" s="278"/>
      <c r="IT22" s="279"/>
      <c r="IU22" s="279"/>
      <c r="IV22" s="280"/>
      <c r="IW22" s="277"/>
      <c r="IX22" s="277"/>
      <c r="IY22" s="278"/>
      <c r="IZ22" s="279"/>
      <c r="JA22" s="279"/>
      <c r="JB22" s="280"/>
      <c r="JC22" s="277"/>
      <c r="JD22" s="277"/>
      <c r="JE22" s="278"/>
      <c r="JF22" s="279">
        <v>4</v>
      </c>
      <c r="JG22" s="279"/>
      <c r="JH22" s="280"/>
      <c r="JI22" s="277"/>
      <c r="JJ22" s="277"/>
      <c r="JK22" s="278"/>
      <c r="JL22" s="279">
        <v>12</v>
      </c>
      <c r="JM22" s="279"/>
      <c r="JN22" s="280"/>
      <c r="JO22" s="277"/>
      <c r="JP22" s="277"/>
      <c r="JQ22" s="278"/>
      <c r="JR22" s="279">
        <v>2</v>
      </c>
      <c r="JS22" s="279"/>
      <c r="JT22" s="280"/>
      <c r="JU22" s="277"/>
      <c r="JV22" s="277"/>
      <c r="JW22" s="278"/>
      <c r="JX22" s="279"/>
      <c r="JY22" s="279"/>
      <c r="JZ22" s="280"/>
      <c r="KA22" s="277"/>
      <c r="KB22" s="277"/>
      <c r="KC22" s="278"/>
      <c r="KD22" s="279">
        <v>2</v>
      </c>
      <c r="KE22" s="279"/>
      <c r="KF22" s="280"/>
      <c r="KG22" s="277"/>
      <c r="KH22" s="277"/>
      <c r="KI22" s="278"/>
      <c r="KJ22" s="279">
        <v>4</v>
      </c>
      <c r="KK22" s="279"/>
      <c r="KL22" s="280"/>
      <c r="KM22" s="277"/>
      <c r="KN22" s="277"/>
      <c r="KO22" s="278"/>
      <c r="KP22" s="279"/>
      <c r="KQ22" s="279"/>
      <c r="KR22" s="280"/>
      <c r="KS22" s="277"/>
      <c r="KT22" s="277"/>
      <c r="KU22" s="278"/>
      <c r="KV22" s="279"/>
      <c r="KW22" s="279"/>
      <c r="KX22" s="280"/>
      <c r="KY22" s="277"/>
      <c r="KZ22" s="277"/>
      <c r="LA22" s="278"/>
      <c r="LB22" s="273" cm="1">
        <f t="array" ref="LB22">SUM(SUMIFS(IH22:LA22,IH$6:LA$6,{"EN(V)"}))</f>
        <v>0</v>
      </c>
      <c r="LC22" s="273" cm="1">
        <f t="array" ref="LC22">SUM(SUMIFS(IH22:LA22,IH$6:LA$6,{"INA(V)"}))</f>
        <v>0</v>
      </c>
      <c r="LD22" s="273" cm="1">
        <f t="array" ref="LD22">SUM(SUMIFS(IH22:LA22,IH$6:LA$6,{"EN(D)"}))</f>
        <v>25</v>
      </c>
      <c r="LE22" s="273" cm="1">
        <f t="array" ref="LE22">SUM(SUMIFS(IH22:LA22,IH$6:LA$6,{"INA(D)"}))</f>
        <v>0</v>
      </c>
      <c r="LF22" s="273" cm="1">
        <f t="array" ref="LF22">SUM(SUMIFS(IH22:LA22,IH$6:LA$6,{"EN(D)","EN(V)","INA(D)","INA(V)"}))</f>
        <v>25</v>
      </c>
      <c r="LG22" s="278" cm="1">
        <f t="array" ref="LG22">(SUM(SUMIFS(IH22:LA22,IH$6:LA$6,{"EN(TMS)"})))/12</f>
        <v>0</v>
      </c>
      <c r="LH22" s="278" cm="1">
        <f t="array" ref="LH22">(SUM(SUMIFS(IH22:LA22,IH$6:LA$6,{"INA(TMS)"})))/12</f>
        <v>0</v>
      </c>
      <c r="LI22" s="279">
        <v>8</v>
      </c>
      <c r="LJ22" s="279"/>
      <c r="LK22" s="280"/>
      <c r="LL22" s="277"/>
      <c r="LM22" s="277"/>
      <c r="LN22" s="278"/>
      <c r="LO22" s="279"/>
      <c r="LP22" s="279"/>
      <c r="LQ22" s="280"/>
      <c r="LR22" s="277"/>
      <c r="LS22" s="277"/>
      <c r="LT22" s="278"/>
      <c r="LU22" s="279"/>
      <c r="LV22" s="279"/>
      <c r="LW22" s="280"/>
      <c r="LX22" s="277"/>
      <c r="LY22" s="277"/>
      <c r="LZ22" s="278"/>
      <c r="MA22" s="279"/>
      <c r="MB22" s="279"/>
      <c r="MC22" s="280"/>
      <c r="MD22" s="277"/>
      <c r="ME22" s="277"/>
      <c r="MF22" s="278"/>
      <c r="MG22" s="279">
        <v>1</v>
      </c>
      <c r="MH22" s="279"/>
      <c r="MI22" s="280"/>
      <c r="MJ22" s="277"/>
      <c r="MK22" s="277"/>
      <c r="ML22" s="278"/>
      <c r="MM22" s="279"/>
      <c r="MN22" s="279"/>
      <c r="MO22" s="280"/>
      <c r="MP22" s="277"/>
      <c r="MQ22" s="277"/>
      <c r="MR22" s="278"/>
      <c r="MS22" s="279"/>
      <c r="MT22" s="279"/>
      <c r="MU22" s="280"/>
      <c r="MV22" s="277"/>
      <c r="MW22" s="277"/>
      <c r="MX22" s="278"/>
      <c r="MY22" s="279"/>
      <c r="MZ22" s="279"/>
      <c r="NA22" s="280"/>
      <c r="NB22" s="277"/>
      <c r="NC22" s="277"/>
      <c r="ND22" s="278"/>
      <c r="NE22" s="279"/>
      <c r="NF22" s="279"/>
      <c r="NG22" s="280"/>
      <c r="NH22" s="277"/>
      <c r="NI22" s="277"/>
      <c r="NJ22" s="278"/>
      <c r="NK22" s="279"/>
      <c r="NL22" s="279"/>
      <c r="NM22" s="280"/>
      <c r="NN22" s="277"/>
      <c r="NO22" s="277"/>
      <c r="NP22" s="278"/>
      <c r="NQ22" s="279"/>
      <c r="NR22" s="279"/>
      <c r="NS22" s="280"/>
      <c r="NT22" s="277"/>
      <c r="NU22" s="277"/>
      <c r="NV22" s="278"/>
      <c r="NW22" s="279"/>
      <c r="NX22" s="279"/>
      <c r="NY22" s="280"/>
      <c r="NZ22" s="277"/>
      <c r="OA22" s="277"/>
      <c r="OB22" s="278"/>
      <c r="OC22" s="273" cm="1">
        <f t="array" ref="OC22">SUM(SUMIFS(LI22:OB22,LI$6:OB$6,{"EN(V)"}))</f>
        <v>0</v>
      </c>
      <c r="OD22" s="273" cm="1">
        <f t="array" ref="OD22">SUM(SUMIFS(LI22:OB22,LI$6:OB$6,{"INA(V)"}))</f>
        <v>0</v>
      </c>
      <c r="OE22" s="273" cm="1">
        <f t="array" ref="OE22">SUM(SUMIFS(LI22:OB22,LI$6:OB$6,{"EN(D)"}))</f>
        <v>9</v>
      </c>
      <c r="OF22" s="273" cm="1">
        <f t="array" ref="OF22">SUM(SUMIFS(LI22:OB22,LI$6:OB$6,{"INA(D)"}))</f>
        <v>0</v>
      </c>
      <c r="OG22" s="273" cm="1">
        <f t="array" ref="OG22">SUM(SUMIFS(LI22:OB22,LI$6:OB$6,{"EN(D)","EN(V)","INA(D)","INA(V)"}))</f>
        <v>9</v>
      </c>
      <c r="OH22" s="278" cm="1">
        <f t="array" ref="OH22">(SUM(SUMIFS(LI22:OB22,LI$6:OB$6,{"EN(TMS)"})))/12</f>
        <v>0</v>
      </c>
      <c r="OI22" s="278" cm="1">
        <f t="array" ref="OI22">(SUM(SUMIFS(LI22:OB22,LI$6:OB$6,{"INA(TMS)"})))/12</f>
        <v>0</v>
      </c>
    </row>
    <row r="23" spans="1:399" s="23" customFormat="1" ht="30">
      <c r="A23" s="273">
        <v>17</v>
      </c>
      <c r="B23" s="274" t="s">
        <v>30</v>
      </c>
      <c r="C23" s="273" t="s">
        <v>120</v>
      </c>
      <c r="D23" s="285"/>
      <c r="E23" s="279"/>
      <c r="F23" s="279"/>
      <c r="G23" s="280"/>
      <c r="H23" s="277"/>
      <c r="I23" s="277"/>
      <c r="J23" s="278"/>
      <c r="K23" s="279"/>
      <c r="L23" s="279"/>
      <c r="M23" s="280"/>
      <c r="N23" s="277">
        <v>7</v>
      </c>
      <c r="O23" s="277"/>
      <c r="P23" s="278"/>
      <c r="Q23" s="279"/>
      <c r="R23" s="279"/>
      <c r="S23" s="280"/>
      <c r="T23" s="277">
        <v>16</v>
      </c>
      <c r="U23" s="277"/>
      <c r="V23" s="278"/>
      <c r="W23" s="279"/>
      <c r="X23" s="279"/>
      <c r="Y23" s="280"/>
      <c r="Z23" s="277">
        <v>4</v>
      </c>
      <c r="AA23" s="277"/>
      <c r="AB23" s="278"/>
      <c r="AC23" s="279"/>
      <c r="AD23" s="279"/>
      <c r="AE23" s="280"/>
      <c r="AF23" s="277">
        <v>3</v>
      </c>
      <c r="AG23" s="277"/>
      <c r="AH23" s="278"/>
      <c r="AI23" s="279"/>
      <c r="AJ23" s="279"/>
      <c r="AK23" s="280"/>
      <c r="AL23" s="277"/>
      <c r="AM23" s="277"/>
      <c r="AN23" s="278"/>
      <c r="AO23" s="279"/>
      <c r="AP23" s="279"/>
      <c r="AQ23" s="280"/>
      <c r="AR23" s="277">
        <v>5</v>
      </c>
      <c r="AS23" s="277"/>
      <c r="AT23" s="278"/>
      <c r="AU23" s="279"/>
      <c r="AV23" s="279"/>
      <c r="AW23" s="280"/>
      <c r="AX23" s="277">
        <v>4</v>
      </c>
      <c r="AY23" s="277"/>
      <c r="AZ23" s="278"/>
      <c r="BA23" s="279"/>
      <c r="BB23" s="279"/>
      <c r="BC23" s="280"/>
      <c r="BD23" s="277"/>
      <c r="BE23" s="277"/>
      <c r="BF23" s="278"/>
      <c r="BG23" s="279"/>
      <c r="BH23" s="279"/>
      <c r="BI23" s="280"/>
      <c r="BJ23" s="277"/>
      <c r="BK23" s="277"/>
      <c r="BL23" s="278"/>
      <c r="BM23" s="279"/>
      <c r="BN23" s="279"/>
      <c r="BO23" s="280"/>
      <c r="BP23" s="277"/>
      <c r="BQ23" s="277"/>
      <c r="BR23" s="278"/>
      <c r="BS23" s="279"/>
      <c r="BT23" s="279"/>
      <c r="BU23" s="280"/>
      <c r="BV23" s="277"/>
      <c r="BW23" s="277"/>
      <c r="BX23" s="278"/>
      <c r="BY23" s="273" cm="1">
        <f t="array" ref="BY23">SUM(SUMIFS(E23:BX23,E$6:BX$6,{"EN(V)"}))</f>
        <v>0</v>
      </c>
      <c r="BZ23" s="273" cm="1">
        <f t="array" ref="BZ23">SUM(SUMIFS(E23:BX23,E$6:BX$6,{"INA(V)"}))</f>
        <v>0</v>
      </c>
      <c r="CA23" s="273" cm="1">
        <f t="array" ref="CA23">SUM(SUMIFS(E23:BX23,E$6:BX$6,{"EN(D)"}))</f>
        <v>0</v>
      </c>
      <c r="CB23" s="273" cm="1">
        <f t="array" ref="CB23">SUM(SUMIFS(E23:BX23,E$6:BX$6,{"INA(D)"}))</f>
        <v>39</v>
      </c>
      <c r="CC23" s="273" cm="1">
        <f t="array" ref="CC23">SUM(SUMIFS(E23:BX23,E$6:BX$6,{"EN(D)","EN(V)","INA(D)","INA(V)"}))</f>
        <v>39</v>
      </c>
      <c r="CD23" s="278" cm="1">
        <f t="array" ref="CD23">(SUM(SUMIFS(E23:BX23,E$6:BX$6,{"EN(TMS)"})))/12</f>
        <v>0</v>
      </c>
      <c r="CE23" s="278" cm="1">
        <f t="array" ref="CE23">(SUM(SUMIFS(E23:BX23,E$6:BX$6,{"INA(TMS)"})))/12</f>
        <v>0</v>
      </c>
      <c r="CF23" s="279"/>
      <c r="CG23" s="279"/>
      <c r="CH23" s="280"/>
      <c r="CI23" s="277"/>
      <c r="CJ23" s="277"/>
      <c r="CK23" s="278"/>
      <c r="CL23" s="279"/>
      <c r="CM23" s="279"/>
      <c r="CN23" s="280"/>
      <c r="CO23" s="277">
        <v>0</v>
      </c>
      <c r="CP23" s="277"/>
      <c r="CQ23" s="278"/>
      <c r="CR23" s="279"/>
      <c r="CS23" s="279"/>
      <c r="CT23" s="280"/>
      <c r="CU23" s="277"/>
      <c r="CV23" s="277"/>
      <c r="CW23" s="278"/>
      <c r="CX23" s="279"/>
      <c r="CY23" s="279">
        <v>4</v>
      </c>
      <c r="CZ23" s="280">
        <v>2.8472222222222222E-2</v>
      </c>
      <c r="DA23" s="277"/>
      <c r="DB23" s="277"/>
      <c r="DC23" s="278"/>
      <c r="DD23" s="279"/>
      <c r="DE23" s="279"/>
      <c r="DF23" s="280"/>
      <c r="DG23" s="277"/>
      <c r="DH23" s="277"/>
      <c r="DI23" s="278"/>
      <c r="DJ23" s="279"/>
      <c r="DK23" s="279"/>
      <c r="DL23" s="280"/>
      <c r="DM23" s="277"/>
      <c r="DN23" s="277"/>
      <c r="DO23" s="278"/>
      <c r="DP23" s="279"/>
      <c r="DQ23" s="279"/>
      <c r="DR23" s="280"/>
      <c r="DS23" s="277"/>
      <c r="DT23" s="277"/>
      <c r="DU23" s="278"/>
      <c r="DV23" s="279"/>
      <c r="DW23" s="279"/>
      <c r="DX23" s="280"/>
      <c r="DY23" s="277"/>
      <c r="DZ23" s="277"/>
      <c r="EA23" s="278"/>
      <c r="EB23" s="279"/>
      <c r="EC23" s="279"/>
      <c r="ED23" s="280"/>
      <c r="EE23" s="277"/>
      <c r="EF23" s="277"/>
      <c r="EG23" s="278"/>
      <c r="EH23" s="279"/>
      <c r="EI23" s="279"/>
      <c r="EJ23" s="280"/>
      <c r="EK23" s="277"/>
      <c r="EL23" s="277"/>
      <c r="EM23" s="278"/>
      <c r="EN23" s="279"/>
      <c r="EO23" s="279"/>
      <c r="EP23" s="280"/>
      <c r="EQ23" s="277"/>
      <c r="ER23" s="277"/>
      <c r="ES23" s="278"/>
      <c r="ET23" s="279"/>
      <c r="EU23" s="279"/>
      <c r="EV23" s="280"/>
      <c r="EW23" s="277"/>
      <c r="EX23" s="277">
        <v>4</v>
      </c>
      <c r="EY23" s="278">
        <v>9.7222222222222224E-3</v>
      </c>
      <c r="EZ23" s="273" cm="1">
        <f t="array" ref="EZ23">SUM(SUMIFS(CF23:EY23,CF$6:EY$6,{"EN(V)"}))</f>
        <v>4</v>
      </c>
      <c r="FA23" s="273" cm="1">
        <f t="array" ref="FA23">SUM(SUMIFS(CF23:EY23,CF$6:EY$6,{"INA(V)"}))</f>
        <v>4</v>
      </c>
      <c r="FB23" s="273" cm="1">
        <f t="array" ref="FB23">SUM(SUMIFS(CF23:EY23,CF$6:EY$6,{"EN(D)"}))</f>
        <v>0</v>
      </c>
      <c r="FC23" s="273" cm="1">
        <f t="array" ref="FC23">SUM(SUMIFS(CF23:EY23,CF$6:EY$6,{"INA(D)"}))</f>
        <v>0</v>
      </c>
      <c r="FD23" s="273" cm="1">
        <f t="array" ref="FD23">SUM(SUMIFS(CF23:EY23,CF$6:EY$6,{"EN(D)","EN(V)","INA(D)","INA(V)"}))</f>
        <v>8</v>
      </c>
      <c r="FE23" s="278" cm="1">
        <f t="array" ref="FE23">(SUM(SUMIFS(CF23:EY23,CF$6:EY$6,{"EN(TMS)"})))/12</f>
        <v>2.3726851851851851E-3</v>
      </c>
      <c r="FF23" s="278" cm="1">
        <f t="array" ref="FF23">(SUM(SUMIFS(CF23:EY23,CF$6:EY$6,{"INA(TMS)"})))/12</f>
        <v>8.1018518518518516E-4</v>
      </c>
      <c r="FG23" s="279"/>
      <c r="FH23" s="279"/>
      <c r="FI23" s="280"/>
      <c r="FJ23" s="277">
        <v>2</v>
      </c>
      <c r="FK23" s="277"/>
      <c r="FL23" s="278"/>
      <c r="FM23" s="279"/>
      <c r="FN23" s="279"/>
      <c r="FO23" s="280"/>
      <c r="FP23" s="277"/>
      <c r="FQ23" s="277"/>
      <c r="FR23" s="278"/>
      <c r="FS23" s="279"/>
      <c r="FT23" s="279"/>
      <c r="FU23" s="280"/>
      <c r="FV23" s="277">
        <v>1</v>
      </c>
      <c r="FW23" s="277"/>
      <c r="FX23" s="278"/>
      <c r="FY23" s="279"/>
      <c r="FZ23" s="279"/>
      <c r="GA23" s="280"/>
      <c r="GB23" s="277"/>
      <c r="GC23" s="277"/>
      <c r="GD23" s="278"/>
      <c r="GE23" s="279"/>
      <c r="GF23" s="279"/>
      <c r="GG23" s="280"/>
      <c r="GH23" s="277">
        <v>1</v>
      </c>
      <c r="GI23" s="277"/>
      <c r="GJ23" s="278"/>
      <c r="GK23" s="279"/>
      <c r="GL23" s="279"/>
      <c r="GM23" s="280"/>
      <c r="GN23" s="277">
        <v>0</v>
      </c>
      <c r="GO23" s="277"/>
      <c r="GP23" s="278"/>
      <c r="GQ23" s="279"/>
      <c r="GR23" s="279"/>
      <c r="GS23" s="280"/>
      <c r="GT23" s="277">
        <v>0</v>
      </c>
      <c r="GU23" s="277"/>
      <c r="GV23" s="278"/>
      <c r="GW23" s="279"/>
      <c r="GX23" s="279"/>
      <c r="GY23" s="280"/>
      <c r="GZ23" s="277"/>
      <c r="HA23" s="277">
        <v>1</v>
      </c>
      <c r="HB23" s="278"/>
      <c r="HC23" s="279"/>
      <c r="HD23" s="279"/>
      <c r="HE23" s="280"/>
      <c r="HF23" s="277"/>
      <c r="HG23" s="277">
        <v>1</v>
      </c>
      <c r="HH23" s="278">
        <v>2.0833333333333333E-3</v>
      </c>
      <c r="HI23" s="279"/>
      <c r="HJ23" s="279"/>
      <c r="HK23" s="280"/>
      <c r="HL23" s="277">
        <v>2</v>
      </c>
      <c r="HM23" s="277">
        <v>7</v>
      </c>
      <c r="HN23" s="278">
        <v>1.8055555555555557E-2</v>
      </c>
      <c r="HO23" s="279"/>
      <c r="HP23" s="279"/>
      <c r="HQ23" s="280"/>
      <c r="HR23" s="277"/>
      <c r="HS23" s="277"/>
      <c r="HT23" s="278"/>
      <c r="HU23" s="279"/>
      <c r="HV23" s="279"/>
      <c r="HW23" s="280"/>
      <c r="HX23" s="277"/>
      <c r="HY23" s="277"/>
      <c r="HZ23" s="278"/>
      <c r="IA23" s="273" cm="1">
        <f t="array" ref="IA23">SUM(SUMIFS(FG23:HZ23,FG$6:HZ$6,{"EN(V)"}))</f>
        <v>0</v>
      </c>
      <c r="IB23" s="273" cm="1">
        <f t="array" ref="IB23">SUM(SUMIFS(FG23:HZ23,FG$6:HZ$6,{"INA(V)"}))</f>
        <v>9</v>
      </c>
      <c r="IC23" s="273" cm="1">
        <f t="array" ref="IC23">SUM(SUMIFS(FG23:HZ23,FG$6:HZ$6,{"EN(D)"}))</f>
        <v>0</v>
      </c>
      <c r="ID23" s="273" cm="1">
        <f t="array" ref="ID23">SUM(SUMIFS(FG23:HZ23,FG$6:HZ$6,{"INA(D)"}))</f>
        <v>6</v>
      </c>
      <c r="IE23" s="273" cm="1">
        <f t="array" ref="IE23">SUM(SUMIFS(FG23:HZ23,FG$6:HZ$6,{"EN(D)","EN(V)","INA(D)","INA(V)"}))</f>
        <v>15</v>
      </c>
      <c r="IF23" s="278" cm="1">
        <f t="array" ref="IF23">(SUM(SUMIFS(FG23:HZ23,FG$6:HZ$6,{"EN(TMS)"})))/12</f>
        <v>0</v>
      </c>
      <c r="IG23" s="278" cm="1">
        <f t="array" ref="IG23">(SUM(SUMIFS(FG23:HZ23,FG$6:HZ$6,{"INA(TMS)"})))/12</f>
        <v>1.6782407407407408E-3</v>
      </c>
      <c r="IH23" s="279"/>
      <c r="II23" s="279"/>
      <c r="IJ23" s="280"/>
      <c r="IK23" s="277"/>
      <c r="IL23" s="277"/>
      <c r="IM23" s="278"/>
      <c r="IN23" s="279"/>
      <c r="IO23" s="279"/>
      <c r="IP23" s="280"/>
      <c r="IQ23" s="277">
        <v>1</v>
      </c>
      <c r="IR23" s="277"/>
      <c r="IS23" s="278"/>
      <c r="IT23" s="279"/>
      <c r="IU23" s="279"/>
      <c r="IV23" s="280"/>
      <c r="IW23" s="277">
        <v>1</v>
      </c>
      <c r="IX23" s="277"/>
      <c r="IY23" s="278"/>
      <c r="IZ23" s="279"/>
      <c r="JA23" s="279"/>
      <c r="JB23" s="280"/>
      <c r="JC23" s="277">
        <v>1</v>
      </c>
      <c r="JD23" s="277"/>
      <c r="JE23" s="278"/>
      <c r="JF23" s="279"/>
      <c r="JG23" s="279"/>
      <c r="JH23" s="280"/>
      <c r="JI23" s="277"/>
      <c r="JJ23" s="277"/>
      <c r="JK23" s="278"/>
      <c r="JL23" s="279"/>
      <c r="JM23" s="279"/>
      <c r="JN23" s="280"/>
      <c r="JO23" s="277">
        <v>8</v>
      </c>
      <c r="JP23" s="277"/>
      <c r="JQ23" s="278"/>
      <c r="JR23" s="279"/>
      <c r="JS23" s="279"/>
      <c r="JT23" s="280"/>
      <c r="JU23" s="277"/>
      <c r="JV23" s="277"/>
      <c r="JW23" s="278"/>
      <c r="JX23" s="279"/>
      <c r="JY23" s="279"/>
      <c r="JZ23" s="280"/>
      <c r="KA23" s="277">
        <v>4</v>
      </c>
      <c r="KB23" s="277"/>
      <c r="KC23" s="278"/>
      <c r="KD23" s="279"/>
      <c r="KE23" s="279"/>
      <c r="KF23" s="280"/>
      <c r="KG23" s="277">
        <v>4</v>
      </c>
      <c r="KH23" s="277"/>
      <c r="KI23" s="278"/>
      <c r="KJ23" s="279"/>
      <c r="KK23" s="279"/>
      <c r="KL23" s="280"/>
      <c r="KM23" s="277">
        <v>2</v>
      </c>
      <c r="KN23" s="277"/>
      <c r="KO23" s="278"/>
      <c r="KP23" s="279"/>
      <c r="KQ23" s="279"/>
      <c r="KR23" s="280"/>
      <c r="KS23" s="277"/>
      <c r="KT23" s="277"/>
      <c r="KU23" s="278"/>
      <c r="KV23" s="279"/>
      <c r="KW23" s="279"/>
      <c r="KX23" s="280"/>
      <c r="KY23" s="277">
        <v>8</v>
      </c>
      <c r="KZ23" s="277"/>
      <c r="LA23" s="278"/>
      <c r="LB23" s="273" cm="1">
        <f t="array" ref="LB23">SUM(SUMIFS(IH23:LA23,IH$6:LA$6,{"EN(V)"}))</f>
        <v>0</v>
      </c>
      <c r="LC23" s="273" cm="1">
        <f t="array" ref="LC23">SUM(SUMIFS(IH23:LA23,IH$6:LA$6,{"INA(V)"}))</f>
        <v>0</v>
      </c>
      <c r="LD23" s="273" cm="1">
        <f t="array" ref="LD23">SUM(SUMIFS(IH23:LA23,IH$6:LA$6,{"EN(D)"}))</f>
        <v>0</v>
      </c>
      <c r="LE23" s="273" cm="1">
        <f t="array" ref="LE23">SUM(SUMIFS(IH23:LA23,IH$6:LA$6,{"INA(D)"}))</f>
        <v>29</v>
      </c>
      <c r="LF23" s="273" cm="1">
        <f t="array" ref="LF23">SUM(SUMIFS(IH23:LA23,IH$6:LA$6,{"EN(D)","EN(V)","INA(D)","INA(V)"}))</f>
        <v>29</v>
      </c>
      <c r="LG23" s="278" cm="1">
        <f t="array" ref="LG23">(SUM(SUMIFS(IH23:LA23,IH$6:LA$6,{"EN(TMS)"})))/12</f>
        <v>0</v>
      </c>
      <c r="LH23" s="278" cm="1">
        <f t="array" ref="LH23">(SUM(SUMIFS(IH23:LA23,IH$6:LA$6,{"INA(TMS)"})))/12</f>
        <v>0</v>
      </c>
      <c r="LI23" s="279"/>
      <c r="LJ23" s="279"/>
      <c r="LK23" s="280"/>
      <c r="LL23" s="277">
        <v>2</v>
      </c>
      <c r="LM23" s="277"/>
      <c r="LN23" s="278"/>
      <c r="LO23" s="279"/>
      <c r="LP23" s="279"/>
      <c r="LQ23" s="280"/>
      <c r="LR23" s="277">
        <v>1</v>
      </c>
      <c r="LS23" s="277"/>
      <c r="LT23" s="278"/>
      <c r="LU23" s="279"/>
      <c r="LV23" s="279"/>
      <c r="LW23" s="280"/>
      <c r="LX23" s="277"/>
      <c r="LY23" s="277"/>
      <c r="LZ23" s="278"/>
      <c r="MA23" s="279"/>
      <c r="MB23" s="279"/>
      <c r="MC23" s="280"/>
      <c r="MD23" s="277">
        <v>2</v>
      </c>
      <c r="ME23" s="277"/>
      <c r="MF23" s="278"/>
      <c r="MG23" s="279"/>
      <c r="MH23" s="279"/>
      <c r="MI23" s="280"/>
      <c r="MJ23" s="277"/>
      <c r="MK23" s="277"/>
      <c r="ML23" s="278"/>
      <c r="MM23" s="279"/>
      <c r="MN23" s="279"/>
      <c r="MO23" s="280"/>
      <c r="MP23" s="277"/>
      <c r="MQ23" s="277"/>
      <c r="MR23" s="278"/>
      <c r="MS23" s="279"/>
      <c r="MT23" s="279"/>
      <c r="MU23" s="280"/>
      <c r="MV23" s="277"/>
      <c r="MW23" s="277"/>
      <c r="MX23" s="278"/>
      <c r="MY23" s="279"/>
      <c r="MZ23" s="279"/>
      <c r="NA23" s="280"/>
      <c r="NB23" s="277"/>
      <c r="NC23" s="277"/>
      <c r="ND23" s="278"/>
      <c r="NE23" s="279"/>
      <c r="NF23" s="279"/>
      <c r="NG23" s="280"/>
      <c r="NH23" s="277"/>
      <c r="NI23" s="277"/>
      <c r="NJ23" s="278"/>
      <c r="NK23" s="279"/>
      <c r="NL23" s="279"/>
      <c r="NM23" s="280"/>
      <c r="NN23" s="277"/>
      <c r="NO23" s="277"/>
      <c r="NP23" s="278"/>
      <c r="NQ23" s="279"/>
      <c r="NR23" s="279"/>
      <c r="NS23" s="280"/>
      <c r="NT23" s="277"/>
      <c r="NU23" s="277"/>
      <c r="NV23" s="278"/>
      <c r="NW23" s="279"/>
      <c r="NX23" s="279"/>
      <c r="NY23" s="280"/>
      <c r="NZ23" s="277"/>
      <c r="OA23" s="277"/>
      <c r="OB23" s="278"/>
      <c r="OC23" s="273" cm="1">
        <f t="array" ref="OC23">SUM(SUMIFS(LI23:OB23,LI$6:OB$6,{"EN(V)"}))</f>
        <v>0</v>
      </c>
      <c r="OD23" s="273" cm="1">
        <f t="array" ref="OD23">SUM(SUMIFS(LI23:OB23,LI$6:OB$6,{"INA(V)"}))</f>
        <v>0</v>
      </c>
      <c r="OE23" s="273" cm="1">
        <f t="array" ref="OE23">SUM(SUMIFS(LI23:OB23,LI$6:OB$6,{"EN(D)"}))</f>
        <v>0</v>
      </c>
      <c r="OF23" s="273" cm="1">
        <f t="array" ref="OF23">SUM(SUMIFS(LI23:OB23,LI$6:OB$6,{"INA(D)"}))</f>
        <v>5</v>
      </c>
      <c r="OG23" s="273" cm="1">
        <f t="array" ref="OG23">SUM(SUMIFS(LI23:OB23,LI$6:OB$6,{"EN(D)","EN(V)","INA(D)","INA(V)"}))</f>
        <v>5</v>
      </c>
      <c r="OH23" s="278" cm="1">
        <f t="array" ref="OH23">(SUM(SUMIFS(LI23:OB23,LI$6:OB$6,{"EN(TMS)"})))/12</f>
        <v>0</v>
      </c>
      <c r="OI23" s="278" cm="1">
        <f t="array" ref="OI23">(SUM(SUMIFS(LI23:OB23,LI$6:OB$6,{"INA(TMS)"})))/12</f>
        <v>0</v>
      </c>
    </row>
    <row r="24" spans="1:399" s="23" customFormat="1" ht="30">
      <c r="A24" s="273">
        <v>18</v>
      </c>
      <c r="B24" s="274" t="s">
        <v>31</v>
      </c>
      <c r="C24" s="273" t="s">
        <v>121</v>
      </c>
      <c r="D24" s="285"/>
      <c r="E24" s="279"/>
      <c r="F24" s="279"/>
      <c r="G24" s="280"/>
      <c r="H24" s="277"/>
      <c r="I24" s="277"/>
      <c r="J24" s="278"/>
      <c r="K24" s="279">
        <v>1</v>
      </c>
      <c r="L24" s="279"/>
      <c r="M24" s="280"/>
      <c r="N24" s="277"/>
      <c r="O24" s="277"/>
      <c r="P24" s="278"/>
      <c r="Q24" s="279">
        <v>2</v>
      </c>
      <c r="R24" s="279"/>
      <c r="S24" s="280"/>
      <c r="T24" s="277"/>
      <c r="U24" s="277"/>
      <c r="V24" s="278"/>
      <c r="W24" s="279"/>
      <c r="X24" s="279"/>
      <c r="Y24" s="280"/>
      <c r="Z24" s="277"/>
      <c r="AA24" s="277"/>
      <c r="AB24" s="278"/>
      <c r="AC24" s="279">
        <v>4</v>
      </c>
      <c r="AD24" s="279"/>
      <c r="AE24" s="280"/>
      <c r="AF24" s="277"/>
      <c r="AG24" s="277"/>
      <c r="AH24" s="278"/>
      <c r="AI24" s="279">
        <v>3</v>
      </c>
      <c r="AJ24" s="279"/>
      <c r="AK24" s="280"/>
      <c r="AL24" s="277"/>
      <c r="AM24" s="277"/>
      <c r="AN24" s="278"/>
      <c r="AO24" s="279">
        <v>2</v>
      </c>
      <c r="AP24" s="279"/>
      <c r="AQ24" s="280"/>
      <c r="AR24" s="277"/>
      <c r="AS24" s="277"/>
      <c r="AT24" s="278"/>
      <c r="AU24" s="279">
        <v>4</v>
      </c>
      <c r="AV24" s="279"/>
      <c r="AW24" s="280"/>
      <c r="AX24" s="277"/>
      <c r="AY24" s="277"/>
      <c r="AZ24" s="278"/>
      <c r="BA24" s="279"/>
      <c r="BB24" s="279"/>
      <c r="BC24" s="280"/>
      <c r="BD24" s="277"/>
      <c r="BE24" s="277"/>
      <c r="BF24" s="278"/>
      <c r="BG24" s="279"/>
      <c r="BH24" s="279"/>
      <c r="BI24" s="280"/>
      <c r="BJ24" s="277"/>
      <c r="BK24" s="277"/>
      <c r="BL24" s="278"/>
      <c r="BM24" s="279">
        <v>2</v>
      </c>
      <c r="BN24" s="279"/>
      <c r="BO24" s="280"/>
      <c r="BP24" s="277"/>
      <c r="BQ24" s="277"/>
      <c r="BR24" s="278"/>
      <c r="BS24" s="279"/>
      <c r="BT24" s="279"/>
      <c r="BU24" s="280"/>
      <c r="BV24" s="277"/>
      <c r="BW24" s="277"/>
      <c r="BX24" s="278"/>
      <c r="BY24" s="273" cm="1">
        <f t="array" ref="BY24">SUM(SUMIFS(E24:BX24,E$6:BX$6,{"EN(V)"}))</f>
        <v>0</v>
      </c>
      <c r="BZ24" s="273" cm="1">
        <f t="array" ref="BZ24">SUM(SUMIFS(E24:BX24,E$6:BX$6,{"INA(V)"}))</f>
        <v>0</v>
      </c>
      <c r="CA24" s="273" cm="1">
        <f t="array" ref="CA24">SUM(SUMIFS(E24:BX24,E$6:BX$6,{"EN(D)"}))</f>
        <v>18</v>
      </c>
      <c r="CB24" s="273" cm="1">
        <f t="array" ref="CB24">SUM(SUMIFS(E24:BX24,E$6:BX$6,{"INA(D)"}))</f>
        <v>0</v>
      </c>
      <c r="CC24" s="273" cm="1">
        <f t="array" ref="CC24">SUM(SUMIFS(E24:BX24,E$6:BX$6,{"EN(D)","EN(V)","INA(D)","INA(V)"}))</f>
        <v>18</v>
      </c>
      <c r="CD24" s="278" cm="1">
        <f t="array" ref="CD24">(SUM(SUMIFS(E24:BX24,E$6:BX$6,{"EN(TMS)"})))/12</f>
        <v>0</v>
      </c>
      <c r="CE24" s="278" cm="1">
        <f t="array" ref="CE24">(SUM(SUMIFS(E24:BX24,E$6:BX$6,{"INA(TMS)"})))/12</f>
        <v>0</v>
      </c>
      <c r="CF24" s="279">
        <v>5</v>
      </c>
      <c r="CG24" s="279"/>
      <c r="CH24" s="280"/>
      <c r="CI24" s="277"/>
      <c r="CJ24" s="277"/>
      <c r="CK24" s="278"/>
      <c r="CL24" s="279">
        <v>1</v>
      </c>
      <c r="CM24" s="279"/>
      <c r="CN24" s="280"/>
      <c r="CO24" s="277"/>
      <c r="CP24" s="277"/>
      <c r="CQ24" s="278"/>
      <c r="CR24" s="279">
        <v>1</v>
      </c>
      <c r="CS24" s="279">
        <v>3</v>
      </c>
      <c r="CT24" s="280">
        <v>4.7222222222222221E-2</v>
      </c>
      <c r="CU24" s="277"/>
      <c r="CV24" s="277">
        <v>1</v>
      </c>
      <c r="CW24" s="278">
        <v>5.1388888888888894E-2</v>
      </c>
      <c r="CX24" s="279">
        <v>2</v>
      </c>
      <c r="CY24" s="279">
        <v>4</v>
      </c>
      <c r="CZ24" s="280">
        <v>0.1423611111111111</v>
      </c>
      <c r="DA24" s="277"/>
      <c r="DB24" s="277"/>
      <c r="DC24" s="278"/>
      <c r="DD24" s="279"/>
      <c r="DE24" s="279"/>
      <c r="DF24" s="280"/>
      <c r="DG24" s="277"/>
      <c r="DH24" s="277"/>
      <c r="DI24" s="278"/>
      <c r="DJ24" s="279"/>
      <c r="DK24" s="279">
        <v>6</v>
      </c>
      <c r="DL24" s="280">
        <v>0.25416666666666665</v>
      </c>
      <c r="DM24" s="277"/>
      <c r="DN24" s="277"/>
      <c r="DO24" s="278"/>
      <c r="DP24" s="279">
        <v>2</v>
      </c>
      <c r="DQ24" s="279">
        <v>2</v>
      </c>
      <c r="DR24" s="280"/>
      <c r="DS24" s="277"/>
      <c r="DT24" s="277"/>
      <c r="DU24" s="278"/>
      <c r="DV24" s="279"/>
      <c r="DW24" s="279"/>
      <c r="DX24" s="280"/>
      <c r="DY24" s="277"/>
      <c r="DZ24" s="277"/>
      <c r="EA24" s="278"/>
      <c r="EB24" s="279">
        <v>3</v>
      </c>
      <c r="EC24" s="279">
        <v>7</v>
      </c>
      <c r="ED24" s="280">
        <v>6.6666666666666666E-2</v>
      </c>
      <c r="EE24" s="277"/>
      <c r="EF24" s="277"/>
      <c r="EG24" s="278"/>
      <c r="EH24" s="279"/>
      <c r="EI24" s="279"/>
      <c r="EJ24" s="280"/>
      <c r="EK24" s="277"/>
      <c r="EL24" s="277"/>
      <c r="EM24" s="278"/>
      <c r="EN24" s="279"/>
      <c r="EO24" s="279"/>
      <c r="EP24" s="280"/>
      <c r="EQ24" s="277"/>
      <c r="ER24" s="277"/>
      <c r="ES24" s="278"/>
      <c r="ET24" s="279"/>
      <c r="EU24" s="279"/>
      <c r="EV24" s="280"/>
      <c r="EW24" s="277"/>
      <c r="EX24" s="277">
        <v>2</v>
      </c>
      <c r="EY24" s="278">
        <v>1.3888888888888889E-3</v>
      </c>
      <c r="EZ24" s="273" cm="1">
        <f t="array" ref="EZ24">SUM(SUMIFS(CF24:EY24,CF$6:EY$6,{"EN(V)"}))</f>
        <v>22</v>
      </c>
      <c r="FA24" s="273" cm="1">
        <f t="array" ref="FA24">SUM(SUMIFS(CF24:EY24,CF$6:EY$6,{"INA(V)"}))</f>
        <v>3</v>
      </c>
      <c r="FB24" s="273" cm="1">
        <f t="array" ref="FB24">SUM(SUMIFS(CF24:EY24,CF$6:EY$6,{"EN(D)"}))</f>
        <v>14</v>
      </c>
      <c r="FC24" s="273" cm="1">
        <f t="array" ref="FC24">SUM(SUMIFS(CF24:EY24,CF$6:EY$6,{"INA(D)"}))</f>
        <v>0</v>
      </c>
      <c r="FD24" s="273" cm="1">
        <f t="array" ref="FD24">SUM(SUMIFS(CF24:EY24,CF$6:EY$6,{"EN(D)","EN(V)","INA(D)","INA(V)"}))</f>
        <v>39</v>
      </c>
      <c r="FE24" s="278" cm="1">
        <f t="array" ref="FE24">(SUM(SUMIFS(CF24:EY24,CF$6:EY$6,{"EN(TMS)"})))/12</f>
        <v>4.2534722222222217E-2</v>
      </c>
      <c r="FF24" s="278" cm="1">
        <f t="array" ref="FF24">(SUM(SUMIFS(CF24:EY24,CF$6:EY$6,{"INA(TMS)"})))/12</f>
        <v>4.3981481481481484E-3</v>
      </c>
      <c r="FG24" s="279"/>
      <c r="FH24" s="279"/>
      <c r="FI24" s="280"/>
      <c r="FJ24" s="277"/>
      <c r="FK24" s="277"/>
      <c r="FL24" s="278"/>
      <c r="FM24" s="279"/>
      <c r="FN24" s="279"/>
      <c r="FO24" s="280"/>
      <c r="FP24" s="277"/>
      <c r="FQ24" s="277"/>
      <c r="FR24" s="278"/>
      <c r="FS24" s="279"/>
      <c r="FT24" s="279"/>
      <c r="FU24" s="280"/>
      <c r="FV24" s="277"/>
      <c r="FW24" s="277"/>
      <c r="FX24" s="278"/>
      <c r="FY24" s="279">
        <v>3</v>
      </c>
      <c r="FZ24" s="279">
        <v>3</v>
      </c>
      <c r="GA24" s="280" t="s">
        <v>211</v>
      </c>
      <c r="GB24" s="277"/>
      <c r="GC24" s="277"/>
      <c r="GD24" s="278"/>
      <c r="GE24" s="279">
        <v>2</v>
      </c>
      <c r="GF24" s="279">
        <v>3</v>
      </c>
      <c r="GG24" s="280" t="s">
        <v>212</v>
      </c>
      <c r="GH24" s="277"/>
      <c r="GI24" s="277"/>
      <c r="GJ24" s="278"/>
      <c r="GK24" s="279">
        <v>1</v>
      </c>
      <c r="GL24" s="279">
        <v>1</v>
      </c>
      <c r="GM24" s="280" t="s">
        <v>213</v>
      </c>
      <c r="GN24" s="277"/>
      <c r="GO24" s="277"/>
      <c r="GP24" s="278"/>
      <c r="GQ24" s="279">
        <v>1</v>
      </c>
      <c r="GR24" s="279">
        <v>1</v>
      </c>
      <c r="GS24" s="280">
        <v>3.5416666666666666E-2</v>
      </c>
      <c r="GT24" s="277"/>
      <c r="GU24" s="277"/>
      <c r="GV24" s="278"/>
      <c r="GW24" s="279"/>
      <c r="GX24" s="279">
        <v>1</v>
      </c>
      <c r="GY24" s="280"/>
      <c r="GZ24" s="277"/>
      <c r="HA24" s="277"/>
      <c r="HB24" s="278"/>
      <c r="HC24" s="279"/>
      <c r="HD24" s="279">
        <v>2</v>
      </c>
      <c r="HE24" s="280">
        <v>0.38125000000000003</v>
      </c>
      <c r="HF24" s="277"/>
      <c r="HG24" s="277"/>
      <c r="HH24" s="278"/>
      <c r="HI24" s="279">
        <v>2</v>
      </c>
      <c r="HJ24" s="279">
        <v>3</v>
      </c>
      <c r="HK24" s="280">
        <v>1.3888888888888889E-3</v>
      </c>
      <c r="HL24" s="277"/>
      <c r="HM24" s="277"/>
      <c r="HN24" s="278"/>
      <c r="HO24" s="279">
        <v>1</v>
      </c>
      <c r="HP24" s="279">
        <v>1</v>
      </c>
      <c r="HQ24" s="280"/>
      <c r="HR24" s="277"/>
      <c r="HS24" s="277"/>
      <c r="HT24" s="278"/>
      <c r="HU24" s="279">
        <v>3</v>
      </c>
      <c r="HV24" s="279"/>
      <c r="HW24" s="280"/>
      <c r="HX24" s="277"/>
      <c r="HY24" s="277"/>
      <c r="HZ24" s="278"/>
      <c r="IA24" s="273" cm="1">
        <f t="array" ref="IA24">SUM(SUMIFS(FG24:HZ24,FG$6:HZ$6,{"EN(V)"}))</f>
        <v>15</v>
      </c>
      <c r="IB24" s="273" cm="1">
        <f t="array" ref="IB24">SUM(SUMIFS(FG24:HZ24,FG$6:HZ$6,{"INA(V)"}))</f>
        <v>0</v>
      </c>
      <c r="IC24" s="273" cm="1">
        <f t="array" ref="IC24">SUM(SUMIFS(FG24:HZ24,FG$6:HZ$6,{"EN(D)"}))</f>
        <v>13</v>
      </c>
      <c r="ID24" s="273" cm="1">
        <f t="array" ref="ID24">SUM(SUMIFS(FG24:HZ24,FG$6:HZ$6,{"INA(D)"}))</f>
        <v>0</v>
      </c>
      <c r="IE24" s="273" cm="1">
        <f t="array" ref="IE24">SUM(SUMIFS(FG24:HZ24,FG$6:HZ$6,{"EN(D)","EN(V)","INA(D)","INA(V)"}))</f>
        <v>28</v>
      </c>
      <c r="IF24" s="278" cm="1">
        <f t="array" ref="IF24">(SUM(SUMIFS(FG24:HZ24,FG$6:HZ$6,{"EN(TMS)"})))/12</f>
        <v>3.4837962962962966E-2</v>
      </c>
      <c r="IG24" s="278" cm="1">
        <f t="array" ref="IG24">(SUM(SUMIFS(FG24:HZ24,FG$6:HZ$6,{"INA(TMS)"})))/12</f>
        <v>0</v>
      </c>
      <c r="IH24" s="279">
        <v>2</v>
      </c>
      <c r="II24" s="279"/>
      <c r="IJ24" s="280"/>
      <c r="IK24" s="277"/>
      <c r="IL24" s="277"/>
      <c r="IM24" s="278"/>
      <c r="IN24" s="279"/>
      <c r="IO24" s="279">
        <v>1</v>
      </c>
      <c r="IP24" s="280">
        <v>1</v>
      </c>
      <c r="IQ24" s="277"/>
      <c r="IR24" s="277"/>
      <c r="IS24" s="278"/>
      <c r="IT24" s="279"/>
      <c r="IU24" s="279">
        <v>2</v>
      </c>
      <c r="IV24" s="280">
        <v>2.4999999999999998E-2</v>
      </c>
      <c r="IW24" s="277"/>
      <c r="IX24" s="277"/>
      <c r="IY24" s="278"/>
      <c r="IZ24" s="279"/>
      <c r="JA24" s="279"/>
      <c r="JB24" s="280"/>
      <c r="JC24" s="277"/>
      <c r="JD24" s="277"/>
      <c r="JE24" s="278"/>
      <c r="JF24" s="279">
        <v>4</v>
      </c>
      <c r="JG24" s="279"/>
      <c r="JH24" s="280"/>
      <c r="JI24" s="277"/>
      <c r="JJ24" s="277"/>
      <c r="JK24" s="278"/>
      <c r="JL24" s="279">
        <v>4</v>
      </c>
      <c r="JM24" s="279"/>
      <c r="JN24" s="280"/>
      <c r="JO24" s="277"/>
      <c r="JP24" s="277"/>
      <c r="JQ24" s="278"/>
      <c r="JR24" s="279"/>
      <c r="JS24" s="279"/>
      <c r="JT24" s="280"/>
      <c r="JU24" s="277"/>
      <c r="JV24" s="277"/>
      <c r="JW24" s="278"/>
      <c r="JX24" s="279">
        <v>4</v>
      </c>
      <c r="JY24" s="279"/>
      <c r="JZ24" s="280"/>
      <c r="KA24" s="277"/>
      <c r="KB24" s="277"/>
      <c r="KC24" s="278"/>
      <c r="KD24" s="279">
        <v>10</v>
      </c>
      <c r="KE24" s="279"/>
      <c r="KF24" s="280"/>
      <c r="KG24" s="277"/>
      <c r="KH24" s="277"/>
      <c r="KI24" s="278"/>
      <c r="KJ24" s="279">
        <v>2</v>
      </c>
      <c r="KK24" s="279"/>
      <c r="KL24" s="280"/>
      <c r="KM24" s="277"/>
      <c r="KN24" s="277"/>
      <c r="KO24" s="278"/>
      <c r="KP24" s="279">
        <v>4</v>
      </c>
      <c r="KQ24" s="279"/>
      <c r="KR24" s="280"/>
      <c r="KS24" s="277"/>
      <c r="KT24" s="277"/>
      <c r="KU24" s="278"/>
      <c r="KV24" s="279">
        <v>4</v>
      </c>
      <c r="KW24" s="279"/>
      <c r="KX24" s="280"/>
      <c r="KY24" s="277"/>
      <c r="KZ24" s="277"/>
      <c r="LA24" s="278"/>
      <c r="LB24" s="273" cm="1">
        <f t="array" ref="LB24">SUM(SUMIFS(IH24:LA24,IH$6:LA$6,{"EN(V)"}))</f>
        <v>3</v>
      </c>
      <c r="LC24" s="273" cm="1">
        <f t="array" ref="LC24">SUM(SUMIFS(IH24:LA24,IH$6:LA$6,{"INA(V)"}))</f>
        <v>0</v>
      </c>
      <c r="LD24" s="273" cm="1">
        <f t="array" ref="LD24">SUM(SUMIFS(IH24:LA24,IH$6:LA$6,{"EN(D)"}))</f>
        <v>34</v>
      </c>
      <c r="LE24" s="273" cm="1">
        <f t="array" ref="LE24">SUM(SUMIFS(IH24:LA24,IH$6:LA$6,{"INA(D)"}))</f>
        <v>0</v>
      </c>
      <c r="LF24" s="273" cm="1">
        <f t="array" ref="LF24">SUM(SUMIFS(IH24:LA24,IH$6:LA$6,{"EN(D)","EN(V)","INA(D)","INA(V)"}))</f>
        <v>37</v>
      </c>
      <c r="LG24" s="278" cm="1">
        <f t="array" ref="LG24">(SUM(SUMIFS(IH24:LA24,IH$6:LA$6,{"EN(TMS)"})))/12</f>
        <v>8.5416666666666655E-2</v>
      </c>
      <c r="LH24" s="278" cm="1">
        <f t="array" ref="LH24">(SUM(SUMIFS(IH24:LA24,IH$6:LA$6,{"INA(TMS)"})))/12</f>
        <v>0</v>
      </c>
      <c r="LI24" s="279"/>
      <c r="LJ24" s="279"/>
      <c r="LK24" s="280"/>
      <c r="LL24" s="277"/>
      <c r="LM24" s="277"/>
      <c r="LN24" s="278"/>
      <c r="LO24" s="279"/>
      <c r="LP24" s="279"/>
      <c r="LQ24" s="280"/>
      <c r="LR24" s="277"/>
      <c r="LS24" s="277"/>
      <c r="LT24" s="278"/>
      <c r="LU24" s="279"/>
      <c r="LV24" s="279"/>
      <c r="LW24" s="280"/>
      <c r="LX24" s="277"/>
      <c r="LY24" s="277"/>
      <c r="LZ24" s="278"/>
      <c r="MA24" s="279"/>
      <c r="MB24" s="279"/>
      <c r="MC24" s="280"/>
      <c r="MD24" s="277"/>
      <c r="ME24" s="277"/>
      <c r="MF24" s="278"/>
      <c r="MG24" s="279">
        <v>2</v>
      </c>
      <c r="MH24" s="279"/>
      <c r="MI24" s="280"/>
      <c r="MJ24" s="277"/>
      <c r="MK24" s="277"/>
      <c r="ML24" s="278"/>
      <c r="MM24" s="279">
        <v>2</v>
      </c>
      <c r="MN24" s="279"/>
      <c r="MO24" s="280"/>
      <c r="MP24" s="277"/>
      <c r="MQ24" s="277"/>
      <c r="MR24" s="278"/>
      <c r="MS24" s="279"/>
      <c r="MT24" s="279"/>
      <c r="MU24" s="280"/>
      <c r="MV24" s="277"/>
      <c r="MW24" s="277"/>
      <c r="MX24" s="278"/>
      <c r="MY24" s="279">
        <v>1</v>
      </c>
      <c r="MZ24" s="279"/>
      <c r="NA24" s="280"/>
      <c r="NB24" s="277"/>
      <c r="NC24" s="277"/>
      <c r="ND24" s="278"/>
      <c r="NE24" s="279"/>
      <c r="NF24" s="279"/>
      <c r="NG24" s="280"/>
      <c r="NH24" s="277"/>
      <c r="NI24" s="277"/>
      <c r="NJ24" s="278"/>
      <c r="NK24" s="279"/>
      <c r="NL24" s="279"/>
      <c r="NM24" s="280"/>
      <c r="NN24" s="277"/>
      <c r="NO24" s="277"/>
      <c r="NP24" s="278"/>
      <c r="NQ24" s="279"/>
      <c r="NR24" s="279"/>
      <c r="NS24" s="280"/>
      <c r="NT24" s="277"/>
      <c r="NU24" s="277"/>
      <c r="NV24" s="278"/>
      <c r="NW24" s="279"/>
      <c r="NX24" s="279"/>
      <c r="NY24" s="280"/>
      <c r="NZ24" s="277"/>
      <c r="OA24" s="277"/>
      <c r="OB24" s="278"/>
      <c r="OC24" s="273" cm="1">
        <f t="array" ref="OC24">SUM(SUMIFS(LI24:OB24,LI$6:OB$6,{"EN(V)"}))</f>
        <v>0</v>
      </c>
      <c r="OD24" s="273" cm="1">
        <f t="array" ref="OD24">SUM(SUMIFS(LI24:OB24,LI$6:OB$6,{"INA(V)"}))</f>
        <v>0</v>
      </c>
      <c r="OE24" s="273" cm="1">
        <f t="array" ref="OE24">SUM(SUMIFS(LI24:OB24,LI$6:OB$6,{"EN(D)"}))</f>
        <v>5</v>
      </c>
      <c r="OF24" s="273" cm="1">
        <f t="array" ref="OF24">SUM(SUMIFS(LI24:OB24,LI$6:OB$6,{"INA(D)"}))</f>
        <v>0</v>
      </c>
      <c r="OG24" s="273" cm="1">
        <f t="array" ref="OG24">SUM(SUMIFS(LI24:OB24,LI$6:OB$6,{"EN(D)","EN(V)","INA(D)","INA(V)"}))</f>
        <v>5</v>
      </c>
      <c r="OH24" s="278" cm="1">
        <f t="array" ref="OH24">(SUM(SUMIFS(LI24:OB24,LI$6:OB$6,{"EN(TMS)"})))/12</f>
        <v>0</v>
      </c>
      <c r="OI24" s="278" cm="1">
        <f t="array" ref="OI24">(SUM(SUMIFS(LI24:OB24,LI$6:OB$6,{"INA(TMS)"})))/12</f>
        <v>0</v>
      </c>
    </row>
    <row r="25" spans="1:399" s="23" customFormat="1" ht="45">
      <c r="A25" s="273">
        <v>19</v>
      </c>
      <c r="B25" s="274" t="s">
        <v>1277</v>
      </c>
      <c r="C25" s="273" t="s">
        <v>122</v>
      </c>
      <c r="D25" s="285"/>
      <c r="E25" s="279"/>
      <c r="F25" s="279"/>
      <c r="G25" s="280"/>
      <c r="H25" s="277">
        <v>5</v>
      </c>
      <c r="I25" s="277"/>
      <c r="J25" s="278"/>
      <c r="K25" s="279"/>
      <c r="L25" s="279"/>
      <c r="M25" s="280"/>
      <c r="N25" s="277">
        <v>6</v>
      </c>
      <c r="O25" s="277"/>
      <c r="P25" s="278"/>
      <c r="Q25" s="279"/>
      <c r="R25" s="279"/>
      <c r="S25" s="280"/>
      <c r="T25" s="277">
        <v>3</v>
      </c>
      <c r="U25" s="277"/>
      <c r="V25" s="278"/>
      <c r="W25" s="279"/>
      <c r="X25" s="279"/>
      <c r="Y25" s="280"/>
      <c r="Z25" s="277">
        <v>6</v>
      </c>
      <c r="AA25" s="277"/>
      <c r="AB25" s="278"/>
      <c r="AC25" s="279"/>
      <c r="AD25" s="279"/>
      <c r="AE25" s="280"/>
      <c r="AF25" s="277">
        <v>2</v>
      </c>
      <c r="AG25" s="277"/>
      <c r="AH25" s="278"/>
      <c r="AI25" s="279"/>
      <c r="AJ25" s="279"/>
      <c r="AK25" s="280"/>
      <c r="AL25" s="277">
        <v>3</v>
      </c>
      <c r="AM25" s="277"/>
      <c r="AN25" s="278"/>
      <c r="AO25" s="279"/>
      <c r="AP25" s="279"/>
      <c r="AQ25" s="280"/>
      <c r="AR25" s="277">
        <v>5</v>
      </c>
      <c r="AS25" s="277"/>
      <c r="AT25" s="278"/>
      <c r="AU25" s="279"/>
      <c r="AV25" s="279"/>
      <c r="AW25" s="280"/>
      <c r="AX25" s="277">
        <v>2</v>
      </c>
      <c r="AY25" s="277"/>
      <c r="AZ25" s="278"/>
      <c r="BA25" s="279"/>
      <c r="BB25" s="279"/>
      <c r="BC25" s="280"/>
      <c r="BD25" s="277"/>
      <c r="BE25" s="277"/>
      <c r="BF25" s="278"/>
      <c r="BG25" s="279"/>
      <c r="BH25" s="279"/>
      <c r="BI25" s="280"/>
      <c r="BJ25" s="277">
        <v>2</v>
      </c>
      <c r="BK25" s="277"/>
      <c r="BL25" s="278"/>
      <c r="BM25" s="279"/>
      <c r="BN25" s="279"/>
      <c r="BO25" s="280"/>
      <c r="BP25" s="277">
        <v>36</v>
      </c>
      <c r="BQ25" s="277"/>
      <c r="BR25" s="278"/>
      <c r="BS25" s="279"/>
      <c r="BT25" s="279"/>
      <c r="BU25" s="280"/>
      <c r="BV25" s="277"/>
      <c r="BW25" s="277"/>
      <c r="BX25" s="278"/>
      <c r="BY25" s="273" cm="1">
        <f t="array" ref="BY25">SUM(SUMIFS(E25:BX25,E$6:BX$6,{"EN(V)"}))</f>
        <v>0</v>
      </c>
      <c r="BZ25" s="273" cm="1">
        <f t="array" ref="BZ25">SUM(SUMIFS(E25:BX25,E$6:BX$6,{"INA(V)"}))</f>
        <v>0</v>
      </c>
      <c r="CA25" s="273" cm="1">
        <f t="array" ref="CA25">SUM(SUMIFS(E25:BX25,E$6:BX$6,{"EN(D)"}))</f>
        <v>0</v>
      </c>
      <c r="CB25" s="273" cm="1">
        <f t="array" ref="CB25">SUM(SUMIFS(E25:BX25,E$6:BX$6,{"INA(D)"}))</f>
        <v>70</v>
      </c>
      <c r="CC25" s="273" cm="1">
        <f t="array" ref="CC25">SUM(SUMIFS(E25:BX25,E$6:BX$6,{"EN(D)","EN(V)","INA(D)","INA(V)"}))</f>
        <v>70</v>
      </c>
      <c r="CD25" s="278" cm="1">
        <f t="array" ref="CD25">(SUM(SUMIFS(E25:BX25,E$6:BX$6,{"EN(TMS)"})))/12</f>
        <v>0</v>
      </c>
      <c r="CE25" s="278" cm="1">
        <f t="array" ref="CE25">(SUM(SUMIFS(E25:BX25,E$6:BX$6,{"INA(TMS)"})))/12</f>
        <v>0</v>
      </c>
      <c r="CF25" s="279"/>
      <c r="CG25" s="279"/>
      <c r="CH25" s="280"/>
      <c r="CI25" s="277">
        <v>3</v>
      </c>
      <c r="CJ25" s="277"/>
      <c r="CK25" s="278"/>
      <c r="CL25" s="279"/>
      <c r="CM25" s="279"/>
      <c r="CN25" s="280"/>
      <c r="CO25" s="277">
        <v>2</v>
      </c>
      <c r="CP25" s="277"/>
      <c r="CQ25" s="278"/>
      <c r="CR25" s="279"/>
      <c r="CS25" s="279"/>
      <c r="CT25" s="280"/>
      <c r="CU25" s="277"/>
      <c r="CV25" s="277"/>
      <c r="CW25" s="278"/>
      <c r="CX25" s="279"/>
      <c r="CY25" s="279"/>
      <c r="CZ25" s="280"/>
      <c r="DA25" s="277">
        <v>1</v>
      </c>
      <c r="DB25" s="277">
        <v>2</v>
      </c>
      <c r="DC25" s="278"/>
      <c r="DD25" s="279"/>
      <c r="DE25" s="279"/>
      <c r="DF25" s="280"/>
      <c r="DG25" s="277"/>
      <c r="DH25" s="277"/>
      <c r="DI25" s="278"/>
      <c r="DJ25" s="279"/>
      <c r="DK25" s="279"/>
      <c r="DL25" s="280"/>
      <c r="DM25" s="277"/>
      <c r="DN25" s="277"/>
      <c r="DO25" s="278"/>
      <c r="DP25" s="279"/>
      <c r="DQ25" s="279"/>
      <c r="DR25" s="280"/>
      <c r="DS25" s="277"/>
      <c r="DT25" s="277"/>
      <c r="DU25" s="278"/>
      <c r="DV25" s="279"/>
      <c r="DW25" s="279"/>
      <c r="DX25" s="280"/>
      <c r="DY25" s="277"/>
      <c r="DZ25" s="277"/>
      <c r="EA25" s="278"/>
      <c r="EB25" s="279"/>
      <c r="EC25" s="279"/>
      <c r="ED25" s="280"/>
      <c r="EE25" s="277"/>
      <c r="EF25" s="277"/>
      <c r="EG25" s="278"/>
      <c r="EH25" s="279"/>
      <c r="EI25" s="279"/>
      <c r="EJ25" s="280"/>
      <c r="EK25" s="277"/>
      <c r="EL25" s="277"/>
      <c r="EM25" s="278"/>
      <c r="EN25" s="279"/>
      <c r="EO25" s="279"/>
      <c r="EP25" s="280"/>
      <c r="EQ25" s="277"/>
      <c r="ER25" s="277"/>
      <c r="ES25" s="278"/>
      <c r="ET25" s="279"/>
      <c r="EU25" s="279"/>
      <c r="EV25" s="280"/>
      <c r="EW25" s="277"/>
      <c r="EX25" s="277"/>
      <c r="EY25" s="278"/>
      <c r="EZ25" s="273" cm="1">
        <f t="array" ref="EZ25">SUM(SUMIFS(CF25:EY25,CF$6:EY$6,{"EN(V)"}))</f>
        <v>0</v>
      </c>
      <c r="FA25" s="273" cm="1">
        <f t="array" ref="FA25">SUM(SUMIFS(CF25:EY25,CF$6:EY$6,{"INA(V)"}))</f>
        <v>2</v>
      </c>
      <c r="FB25" s="273" cm="1">
        <f t="array" ref="FB25">SUM(SUMIFS(CF25:EY25,CF$6:EY$6,{"EN(D)"}))</f>
        <v>0</v>
      </c>
      <c r="FC25" s="273" cm="1">
        <f t="array" ref="FC25">SUM(SUMIFS(CF25:EY25,CF$6:EY$6,{"INA(D)"}))</f>
        <v>6</v>
      </c>
      <c r="FD25" s="273" cm="1">
        <f t="array" ref="FD25">SUM(SUMIFS(CF25:EY25,CF$6:EY$6,{"EN(D)","EN(V)","INA(D)","INA(V)"}))</f>
        <v>8</v>
      </c>
      <c r="FE25" s="278" cm="1">
        <f t="array" ref="FE25">(SUM(SUMIFS(CF25:EY25,CF$6:EY$6,{"EN(TMS)"})))/12</f>
        <v>0</v>
      </c>
      <c r="FF25" s="278" cm="1">
        <f t="array" ref="FF25">(SUM(SUMIFS(CF25:EY25,CF$6:EY$6,{"INA(TMS)"})))/12</f>
        <v>0</v>
      </c>
      <c r="FG25" s="279"/>
      <c r="FH25" s="279"/>
      <c r="FI25" s="280"/>
      <c r="FJ25" s="277">
        <v>1</v>
      </c>
      <c r="FK25" s="277"/>
      <c r="FL25" s="278"/>
      <c r="FM25" s="279"/>
      <c r="FN25" s="279"/>
      <c r="FO25" s="280"/>
      <c r="FP25" s="277">
        <v>50</v>
      </c>
      <c r="FQ25" s="277"/>
      <c r="FR25" s="278"/>
      <c r="FS25" s="279"/>
      <c r="FT25" s="279"/>
      <c r="FU25" s="280"/>
      <c r="FV25" s="277"/>
      <c r="FW25" s="277"/>
      <c r="FX25" s="278"/>
      <c r="FY25" s="279"/>
      <c r="FZ25" s="279"/>
      <c r="GA25" s="280"/>
      <c r="GB25" s="277">
        <v>2</v>
      </c>
      <c r="GC25" s="277">
        <v>5</v>
      </c>
      <c r="GD25" s="278" t="s">
        <v>214</v>
      </c>
      <c r="GE25" s="279"/>
      <c r="GF25" s="279"/>
      <c r="GG25" s="280"/>
      <c r="GH25" s="277">
        <v>1</v>
      </c>
      <c r="GI25" s="277"/>
      <c r="GJ25" s="278"/>
      <c r="GK25" s="279"/>
      <c r="GL25" s="279"/>
      <c r="GM25" s="280"/>
      <c r="GN25" s="277">
        <v>0</v>
      </c>
      <c r="GO25" s="277"/>
      <c r="GP25" s="278"/>
      <c r="GQ25" s="279"/>
      <c r="GR25" s="279"/>
      <c r="GS25" s="280"/>
      <c r="GT25" s="277">
        <v>0</v>
      </c>
      <c r="GU25" s="277">
        <v>1</v>
      </c>
      <c r="GV25" s="278">
        <v>3.5416666666666666E-2</v>
      </c>
      <c r="GW25" s="279"/>
      <c r="GX25" s="279"/>
      <c r="GY25" s="280"/>
      <c r="GZ25" s="277"/>
      <c r="HA25" s="277">
        <v>2</v>
      </c>
      <c r="HB25" s="278">
        <v>0.10694444444444444</v>
      </c>
      <c r="HC25" s="279"/>
      <c r="HD25" s="279"/>
      <c r="HE25" s="280"/>
      <c r="HF25" s="277"/>
      <c r="HG25" s="277">
        <v>1</v>
      </c>
      <c r="HH25" s="278">
        <v>1.3888888888888889E-3</v>
      </c>
      <c r="HI25" s="279"/>
      <c r="HJ25" s="279"/>
      <c r="HK25" s="280"/>
      <c r="HL25" s="277">
        <v>1</v>
      </c>
      <c r="HM25" s="277">
        <v>1</v>
      </c>
      <c r="HN25" s="278">
        <v>1.3888888888888889E-3</v>
      </c>
      <c r="HO25" s="279"/>
      <c r="HP25" s="279"/>
      <c r="HQ25" s="280"/>
      <c r="HR25" s="277"/>
      <c r="HS25" s="277">
        <v>2</v>
      </c>
      <c r="HT25" s="278">
        <v>0.14375000000000002</v>
      </c>
      <c r="HU25" s="279"/>
      <c r="HV25" s="279"/>
      <c r="HW25" s="280"/>
      <c r="HX25" s="277"/>
      <c r="HY25" s="277"/>
      <c r="HZ25" s="278"/>
      <c r="IA25" s="273" cm="1">
        <f t="array" ref="IA25">SUM(SUMIFS(FG25:HZ25,FG$6:HZ$6,{"EN(V)"}))</f>
        <v>0</v>
      </c>
      <c r="IB25" s="273" cm="1">
        <f t="array" ref="IB25">SUM(SUMIFS(FG25:HZ25,FG$6:HZ$6,{"INA(V)"}))</f>
        <v>12</v>
      </c>
      <c r="IC25" s="273" cm="1">
        <f t="array" ref="IC25">SUM(SUMIFS(FG25:HZ25,FG$6:HZ$6,{"EN(D)"}))</f>
        <v>0</v>
      </c>
      <c r="ID25" s="273" cm="1">
        <f t="array" ref="ID25">SUM(SUMIFS(FG25:HZ25,FG$6:HZ$6,{"INA(D)"}))</f>
        <v>55</v>
      </c>
      <c r="IE25" s="273" cm="1">
        <f t="array" ref="IE25">SUM(SUMIFS(FG25:HZ25,FG$6:HZ$6,{"EN(D)","EN(V)","INA(D)","INA(V)"}))</f>
        <v>67</v>
      </c>
      <c r="IF25" s="278" cm="1">
        <f t="array" ref="IF25">(SUM(SUMIFS(FG25:HZ25,FG$6:HZ$6,{"EN(TMS)"})))/12</f>
        <v>0</v>
      </c>
      <c r="IG25" s="278" cm="1">
        <f t="array" ref="IG25">(SUM(SUMIFS(FG25:HZ25,FG$6:HZ$6,{"INA(TMS)"})))/12</f>
        <v>2.4074074074074071E-2</v>
      </c>
      <c r="IH25" s="279"/>
      <c r="II25" s="279"/>
      <c r="IJ25" s="280"/>
      <c r="IK25" s="277"/>
      <c r="IL25" s="277"/>
      <c r="IM25" s="278"/>
      <c r="IN25" s="279"/>
      <c r="IO25" s="279"/>
      <c r="IP25" s="280"/>
      <c r="IQ25" s="277">
        <v>1</v>
      </c>
      <c r="IR25" s="277">
        <v>1</v>
      </c>
      <c r="IS25" s="278">
        <v>0</v>
      </c>
      <c r="IT25" s="279"/>
      <c r="IU25" s="279"/>
      <c r="IV25" s="280"/>
      <c r="IW25" s="277">
        <v>1</v>
      </c>
      <c r="IX25" s="277"/>
      <c r="IY25" s="278"/>
      <c r="IZ25" s="279"/>
      <c r="JA25" s="279"/>
      <c r="JB25" s="280"/>
      <c r="JC25" s="277">
        <v>2</v>
      </c>
      <c r="JD25" s="277"/>
      <c r="JE25" s="278"/>
      <c r="JF25" s="279"/>
      <c r="JG25" s="279"/>
      <c r="JH25" s="280"/>
      <c r="JI25" s="277"/>
      <c r="JJ25" s="277"/>
      <c r="JK25" s="278"/>
      <c r="JL25" s="279"/>
      <c r="JM25" s="279"/>
      <c r="JN25" s="280"/>
      <c r="JO25" s="277">
        <v>4</v>
      </c>
      <c r="JP25" s="277"/>
      <c r="JQ25" s="278"/>
      <c r="JR25" s="279"/>
      <c r="JS25" s="279"/>
      <c r="JT25" s="280"/>
      <c r="JU25" s="277">
        <v>2</v>
      </c>
      <c r="JV25" s="277"/>
      <c r="JW25" s="278"/>
      <c r="JX25" s="279"/>
      <c r="JY25" s="279"/>
      <c r="JZ25" s="280"/>
      <c r="KA25" s="277"/>
      <c r="KB25" s="277"/>
      <c r="KC25" s="278"/>
      <c r="KD25" s="279"/>
      <c r="KE25" s="279"/>
      <c r="KF25" s="280"/>
      <c r="KG25" s="277">
        <v>2</v>
      </c>
      <c r="KH25" s="277"/>
      <c r="KI25" s="278"/>
      <c r="KJ25" s="279"/>
      <c r="KK25" s="279"/>
      <c r="KL25" s="280"/>
      <c r="KM25" s="277">
        <v>8</v>
      </c>
      <c r="KN25" s="277"/>
      <c r="KO25" s="278"/>
      <c r="KP25" s="279"/>
      <c r="KQ25" s="279"/>
      <c r="KR25" s="280"/>
      <c r="KS25" s="277">
        <v>2</v>
      </c>
      <c r="KT25" s="277"/>
      <c r="KU25" s="278"/>
      <c r="KV25" s="279"/>
      <c r="KW25" s="279"/>
      <c r="KX25" s="280"/>
      <c r="KY25" s="277">
        <v>4</v>
      </c>
      <c r="KZ25" s="277"/>
      <c r="LA25" s="278"/>
      <c r="LB25" s="273" cm="1">
        <f t="array" ref="LB25">SUM(SUMIFS(IH25:LA25,IH$6:LA$6,{"EN(V)"}))</f>
        <v>0</v>
      </c>
      <c r="LC25" s="273" cm="1">
        <f t="array" ref="LC25">SUM(SUMIFS(IH25:LA25,IH$6:LA$6,{"INA(V)"}))</f>
        <v>1</v>
      </c>
      <c r="LD25" s="273" cm="1">
        <f t="array" ref="LD25">SUM(SUMIFS(IH25:LA25,IH$6:LA$6,{"EN(D)"}))</f>
        <v>0</v>
      </c>
      <c r="LE25" s="273" cm="1">
        <f t="array" ref="LE25">SUM(SUMIFS(IH25:LA25,IH$6:LA$6,{"INA(D)"}))</f>
        <v>26</v>
      </c>
      <c r="LF25" s="273" cm="1">
        <f t="array" ref="LF25">SUM(SUMIFS(IH25:LA25,IH$6:LA$6,{"EN(D)","EN(V)","INA(D)","INA(V)"}))</f>
        <v>27</v>
      </c>
      <c r="LG25" s="278" cm="1">
        <f t="array" ref="LG25">(SUM(SUMIFS(IH25:LA25,IH$6:LA$6,{"EN(TMS)"})))/12</f>
        <v>0</v>
      </c>
      <c r="LH25" s="278" cm="1">
        <f t="array" ref="LH25">(SUM(SUMIFS(IH25:LA25,IH$6:LA$6,{"INA(TMS)"})))/12</f>
        <v>0</v>
      </c>
      <c r="LI25" s="279"/>
      <c r="LJ25" s="279"/>
      <c r="LK25" s="280"/>
      <c r="LL25" s="277">
        <v>6</v>
      </c>
      <c r="LM25" s="277"/>
      <c r="LN25" s="278"/>
      <c r="LO25" s="279"/>
      <c r="LP25" s="279"/>
      <c r="LQ25" s="280"/>
      <c r="LR25" s="277">
        <v>3</v>
      </c>
      <c r="LS25" s="277"/>
      <c r="LT25" s="278"/>
      <c r="LU25" s="279"/>
      <c r="LV25" s="279"/>
      <c r="LW25" s="280"/>
      <c r="LX25" s="277">
        <v>1</v>
      </c>
      <c r="LY25" s="277"/>
      <c r="LZ25" s="278"/>
      <c r="MA25" s="279"/>
      <c r="MB25" s="279"/>
      <c r="MC25" s="280"/>
      <c r="MD25" s="277">
        <v>1</v>
      </c>
      <c r="ME25" s="277"/>
      <c r="MF25" s="278"/>
      <c r="MG25" s="279"/>
      <c r="MH25" s="279"/>
      <c r="MI25" s="280"/>
      <c r="MJ25" s="277"/>
      <c r="MK25" s="277"/>
      <c r="ML25" s="278"/>
      <c r="MM25" s="279"/>
      <c r="MN25" s="279"/>
      <c r="MO25" s="280"/>
      <c r="MP25" s="277"/>
      <c r="MQ25" s="277"/>
      <c r="MR25" s="278"/>
      <c r="MS25" s="279"/>
      <c r="MT25" s="279"/>
      <c r="MU25" s="280"/>
      <c r="MV25" s="277"/>
      <c r="MW25" s="277"/>
      <c r="MX25" s="278"/>
      <c r="MY25" s="279"/>
      <c r="MZ25" s="279"/>
      <c r="NA25" s="280"/>
      <c r="NB25" s="277"/>
      <c r="NC25" s="277"/>
      <c r="ND25" s="278"/>
      <c r="NE25" s="279"/>
      <c r="NF25" s="279"/>
      <c r="NG25" s="280"/>
      <c r="NH25" s="277"/>
      <c r="NI25" s="277"/>
      <c r="NJ25" s="278"/>
      <c r="NK25" s="279"/>
      <c r="NL25" s="279"/>
      <c r="NM25" s="280"/>
      <c r="NN25" s="277"/>
      <c r="NO25" s="277"/>
      <c r="NP25" s="278"/>
      <c r="NQ25" s="279"/>
      <c r="NR25" s="279"/>
      <c r="NS25" s="280"/>
      <c r="NT25" s="277"/>
      <c r="NU25" s="277"/>
      <c r="NV25" s="278"/>
      <c r="NW25" s="279"/>
      <c r="NX25" s="279"/>
      <c r="NY25" s="280"/>
      <c r="NZ25" s="277"/>
      <c r="OA25" s="277"/>
      <c r="OB25" s="278"/>
      <c r="OC25" s="273" cm="1">
        <f t="array" ref="OC25">SUM(SUMIFS(LI25:OB25,LI$6:OB$6,{"EN(V)"}))</f>
        <v>0</v>
      </c>
      <c r="OD25" s="273" cm="1">
        <f t="array" ref="OD25">SUM(SUMIFS(LI25:OB25,LI$6:OB$6,{"INA(V)"}))</f>
        <v>0</v>
      </c>
      <c r="OE25" s="273" cm="1">
        <f t="array" ref="OE25">SUM(SUMIFS(LI25:OB25,LI$6:OB$6,{"EN(D)"}))</f>
        <v>0</v>
      </c>
      <c r="OF25" s="273" cm="1">
        <f t="array" ref="OF25">SUM(SUMIFS(LI25:OB25,LI$6:OB$6,{"INA(D)"}))</f>
        <v>11</v>
      </c>
      <c r="OG25" s="273" cm="1">
        <f t="array" ref="OG25">SUM(SUMIFS(LI25:OB25,LI$6:OB$6,{"EN(D)","EN(V)","INA(D)","INA(V)"}))</f>
        <v>11</v>
      </c>
      <c r="OH25" s="278" cm="1">
        <f t="array" ref="OH25">(SUM(SUMIFS(LI25:OB25,LI$6:OB$6,{"EN(TMS)"})))/12</f>
        <v>0</v>
      </c>
      <c r="OI25" s="278" cm="1">
        <f t="array" ref="OI25">(SUM(SUMIFS(LI25:OB25,LI$6:OB$6,{"INA(TMS)"})))/12</f>
        <v>0</v>
      </c>
    </row>
    <row r="26" spans="1:399" s="23" customFormat="1" ht="30">
      <c r="A26" s="273">
        <v>20</v>
      </c>
      <c r="B26" s="274" t="s">
        <v>32</v>
      </c>
      <c r="C26" s="273" t="s">
        <v>123</v>
      </c>
      <c r="D26" s="285"/>
      <c r="E26" s="279">
        <v>2</v>
      </c>
      <c r="F26" s="279"/>
      <c r="G26" s="280"/>
      <c r="H26" s="277"/>
      <c r="I26" s="277"/>
      <c r="J26" s="278"/>
      <c r="K26" s="279">
        <v>1</v>
      </c>
      <c r="L26" s="279"/>
      <c r="M26" s="280"/>
      <c r="N26" s="277"/>
      <c r="O26" s="277"/>
      <c r="P26" s="278"/>
      <c r="Q26" s="279">
        <v>2</v>
      </c>
      <c r="R26" s="279"/>
      <c r="S26" s="280"/>
      <c r="T26" s="277"/>
      <c r="U26" s="277"/>
      <c r="V26" s="278"/>
      <c r="W26" s="279">
        <v>1</v>
      </c>
      <c r="X26" s="279"/>
      <c r="Y26" s="280"/>
      <c r="Z26" s="277"/>
      <c r="AA26" s="277"/>
      <c r="AB26" s="278"/>
      <c r="AC26" s="279">
        <v>2</v>
      </c>
      <c r="AD26" s="279"/>
      <c r="AE26" s="280"/>
      <c r="AF26" s="277"/>
      <c r="AG26" s="277"/>
      <c r="AH26" s="278"/>
      <c r="AI26" s="279">
        <v>6</v>
      </c>
      <c r="AJ26" s="279"/>
      <c r="AK26" s="280"/>
      <c r="AL26" s="277"/>
      <c r="AM26" s="277"/>
      <c r="AN26" s="278"/>
      <c r="AO26" s="279">
        <v>2</v>
      </c>
      <c r="AP26" s="279"/>
      <c r="AQ26" s="280"/>
      <c r="AR26" s="277"/>
      <c r="AS26" s="277"/>
      <c r="AT26" s="278"/>
      <c r="AU26" s="279">
        <v>0</v>
      </c>
      <c r="AV26" s="279"/>
      <c r="AW26" s="280"/>
      <c r="AX26" s="277"/>
      <c r="AY26" s="277"/>
      <c r="AZ26" s="278"/>
      <c r="BA26" s="279"/>
      <c r="BB26" s="279"/>
      <c r="BC26" s="280"/>
      <c r="BD26" s="277"/>
      <c r="BE26" s="277"/>
      <c r="BF26" s="278"/>
      <c r="BG26" s="279">
        <v>2</v>
      </c>
      <c r="BH26" s="279"/>
      <c r="BI26" s="280"/>
      <c r="BJ26" s="277"/>
      <c r="BK26" s="277"/>
      <c r="BL26" s="278"/>
      <c r="BM26" s="279">
        <v>1</v>
      </c>
      <c r="BN26" s="279"/>
      <c r="BO26" s="280"/>
      <c r="BP26" s="277"/>
      <c r="BQ26" s="277"/>
      <c r="BR26" s="278"/>
      <c r="BS26" s="279"/>
      <c r="BT26" s="279"/>
      <c r="BU26" s="280"/>
      <c r="BV26" s="277"/>
      <c r="BW26" s="277"/>
      <c r="BX26" s="278"/>
      <c r="BY26" s="273" cm="1">
        <f t="array" ref="BY26">SUM(SUMIFS(E26:BX26,E$6:BX$6,{"EN(V)"}))</f>
        <v>0</v>
      </c>
      <c r="BZ26" s="273" cm="1">
        <f t="array" ref="BZ26">SUM(SUMIFS(E26:BX26,E$6:BX$6,{"INA(V)"}))</f>
        <v>0</v>
      </c>
      <c r="CA26" s="273" cm="1">
        <f t="array" ref="CA26">SUM(SUMIFS(E26:BX26,E$6:BX$6,{"EN(D)"}))</f>
        <v>19</v>
      </c>
      <c r="CB26" s="273" cm="1">
        <f t="array" ref="CB26">SUM(SUMIFS(E26:BX26,E$6:BX$6,{"INA(D)"}))</f>
        <v>0</v>
      </c>
      <c r="CC26" s="273" cm="1">
        <f t="array" ref="CC26">SUM(SUMIFS(E26:BX26,E$6:BX$6,{"EN(D)","EN(V)","INA(D)","INA(V)"}))</f>
        <v>19</v>
      </c>
      <c r="CD26" s="278" cm="1">
        <f t="array" ref="CD26">(SUM(SUMIFS(E26:BX26,E$6:BX$6,{"EN(TMS)"})))/12</f>
        <v>0</v>
      </c>
      <c r="CE26" s="278" cm="1">
        <f t="array" ref="CE26">(SUM(SUMIFS(E26:BX26,E$6:BX$6,{"INA(TMS)"})))/12</f>
        <v>0</v>
      </c>
      <c r="CF26" s="279">
        <v>2</v>
      </c>
      <c r="CG26" s="279"/>
      <c r="CH26" s="280"/>
      <c r="CI26" s="277"/>
      <c r="CJ26" s="277"/>
      <c r="CK26" s="278"/>
      <c r="CL26" s="279">
        <v>1</v>
      </c>
      <c r="CM26" s="279"/>
      <c r="CN26" s="280"/>
      <c r="CO26" s="277"/>
      <c r="CP26" s="277"/>
      <c r="CQ26" s="278"/>
      <c r="CR26" s="279"/>
      <c r="CS26" s="279"/>
      <c r="CT26" s="280"/>
      <c r="CU26" s="277"/>
      <c r="CV26" s="277"/>
      <c r="CW26" s="278"/>
      <c r="CX26" s="279">
        <v>2</v>
      </c>
      <c r="CY26" s="279">
        <v>1</v>
      </c>
      <c r="CZ26" s="280"/>
      <c r="DA26" s="277"/>
      <c r="DB26" s="277"/>
      <c r="DC26" s="278"/>
      <c r="DD26" s="279"/>
      <c r="DE26" s="279"/>
      <c r="DF26" s="280"/>
      <c r="DG26" s="277"/>
      <c r="DH26" s="277">
        <v>2</v>
      </c>
      <c r="DI26" s="278">
        <v>9.5138888888888884E-2</v>
      </c>
      <c r="DJ26" s="279"/>
      <c r="DK26" s="279"/>
      <c r="DL26" s="280"/>
      <c r="DM26" s="277"/>
      <c r="DN26" s="277"/>
      <c r="DO26" s="278"/>
      <c r="DP26" s="279">
        <v>2</v>
      </c>
      <c r="DQ26" s="279">
        <v>3</v>
      </c>
      <c r="DR26" s="280"/>
      <c r="DS26" s="277"/>
      <c r="DT26" s="277"/>
      <c r="DU26" s="278"/>
      <c r="DV26" s="279"/>
      <c r="DW26" s="279"/>
      <c r="DX26" s="280"/>
      <c r="DY26" s="277"/>
      <c r="DZ26" s="277"/>
      <c r="EA26" s="278"/>
      <c r="EB26" s="279">
        <v>1</v>
      </c>
      <c r="EC26" s="279">
        <v>3</v>
      </c>
      <c r="ED26" s="280">
        <v>0.43472222222222223</v>
      </c>
      <c r="EE26" s="277"/>
      <c r="EF26" s="277"/>
      <c r="EG26" s="278"/>
      <c r="EH26" s="279"/>
      <c r="EI26" s="279"/>
      <c r="EJ26" s="280"/>
      <c r="EK26" s="277"/>
      <c r="EL26" s="277"/>
      <c r="EM26" s="278"/>
      <c r="EN26" s="279">
        <v>2</v>
      </c>
      <c r="EO26" s="279">
        <v>1</v>
      </c>
      <c r="EP26" s="280"/>
      <c r="EQ26" s="277"/>
      <c r="ER26" s="277"/>
      <c r="ES26" s="278"/>
      <c r="ET26" s="279">
        <v>2</v>
      </c>
      <c r="EU26" s="279"/>
      <c r="EV26" s="280"/>
      <c r="EW26" s="277"/>
      <c r="EX26" s="277"/>
      <c r="EY26" s="278"/>
      <c r="EZ26" s="273" cm="1">
        <f t="array" ref="EZ26">SUM(SUMIFS(CF26:EY26,CF$6:EY$6,{"EN(V)"}))</f>
        <v>8</v>
      </c>
      <c r="FA26" s="273" cm="1">
        <f t="array" ref="FA26">SUM(SUMIFS(CF26:EY26,CF$6:EY$6,{"INA(V)"}))</f>
        <v>2</v>
      </c>
      <c r="FB26" s="273" cm="1">
        <f t="array" ref="FB26">SUM(SUMIFS(CF26:EY26,CF$6:EY$6,{"EN(D)"}))</f>
        <v>12</v>
      </c>
      <c r="FC26" s="273" cm="1">
        <f t="array" ref="FC26">SUM(SUMIFS(CF26:EY26,CF$6:EY$6,{"INA(D)"}))</f>
        <v>0</v>
      </c>
      <c r="FD26" s="273" cm="1">
        <f t="array" ref="FD26">SUM(SUMIFS(CF26:EY26,CF$6:EY$6,{"EN(D)","EN(V)","INA(D)","INA(V)"}))</f>
        <v>22</v>
      </c>
      <c r="FE26" s="278" cm="1">
        <f t="array" ref="FE26">(SUM(SUMIFS(CF26:EY26,CF$6:EY$6,{"EN(TMS)"})))/12</f>
        <v>3.622685185185185E-2</v>
      </c>
      <c r="FF26" s="278" cm="1">
        <f t="array" ref="FF26">(SUM(SUMIFS(CF26:EY26,CF$6:EY$6,{"INA(TMS)"})))/12</f>
        <v>7.9282407407407409E-3</v>
      </c>
      <c r="FG26" s="279"/>
      <c r="FH26" s="279"/>
      <c r="FI26" s="280"/>
      <c r="FJ26" s="277"/>
      <c r="FK26" s="277"/>
      <c r="FL26" s="278"/>
      <c r="FM26" s="279"/>
      <c r="FN26" s="279"/>
      <c r="FO26" s="280"/>
      <c r="FP26" s="277"/>
      <c r="FQ26" s="277"/>
      <c r="FR26" s="278"/>
      <c r="FS26" s="279">
        <v>1</v>
      </c>
      <c r="FT26" s="279">
        <v>4</v>
      </c>
      <c r="FU26" s="280" t="s">
        <v>187</v>
      </c>
      <c r="FV26" s="277"/>
      <c r="FW26" s="277"/>
      <c r="FX26" s="278"/>
      <c r="FY26" s="279">
        <v>2</v>
      </c>
      <c r="FZ26" s="279">
        <v>4</v>
      </c>
      <c r="GA26" s="280" t="s">
        <v>215</v>
      </c>
      <c r="GB26" s="277"/>
      <c r="GC26" s="277"/>
      <c r="GD26" s="278"/>
      <c r="GE26" s="279">
        <v>1</v>
      </c>
      <c r="GF26" s="279">
        <v>3</v>
      </c>
      <c r="GG26" s="280" t="s">
        <v>216</v>
      </c>
      <c r="GH26" s="277"/>
      <c r="GI26" s="277"/>
      <c r="GJ26" s="278"/>
      <c r="GK26" s="279">
        <v>1</v>
      </c>
      <c r="GL26" s="279">
        <v>1</v>
      </c>
      <c r="GM26" s="280" t="s">
        <v>217</v>
      </c>
      <c r="GN26" s="277"/>
      <c r="GO26" s="277"/>
      <c r="GP26" s="278"/>
      <c r="GQ26" s="279">
        <v>0</v>
      </c>
      <c r="GR26" s="279">
        <v>1</v>
      </c>
      <c r="GS26" s="280">
        <v>4.3055555555555562E-2</v>
      </c>
      <c r="GT26" s="277"/>
      <c r="GU26" s="277"/>
      <c r="GV26" s="278"/>
      <c r="GW26" s="279"/>
      <c r="GX26" s="279">
        <v>1</v>
      </c>
      <c r="GY26" s="280">
        <v>8.2638888888888887E-2</v>
      </c>
      <c r="GZ26" s="277"/>
      <c r="HA26" s="277"/>
      <c r="HB26" s="278"/>
      <c r="HC26" s="279"/>
      <c r="HD26" s="279">
        <v>1</v>
      </c>
      <c r="HE26" s="280"/>
      <c r="HF26" s="277"/>
      <c r="HG26" s="277"/>
      <c r="HH26" s="278"/>
      <c r="HI26" s="279">
        <v>1</v>
      </c>
      <c r="HJ26" s="279">
        <v>3</v>
      </c>
      <c r="HK26" s="280">
        <v>6.9444444444444447E-4</v>
      </c>
      <c r="HL26" s="277"/>
      <c r="HM26" s="277"/>
      <c r="HN26" s="278"/>
      <c r="HO26" s="279"/>
      <c r="HP26" s="279">
        <v>2</v>
      </c>
      <c r="HQ26" s="280">
        <v>0.15069444444444444</v>
      </c>
      <c r="HR26" s="277"/>
      <c r="HS26" s="277"/>
      <c r="HT26" s="278"/>
      <c r="HU26" s="279"/>
      <c r="HV26" s="279"/>
      <c r="HW26" s="280"/>
      <c r="HX26" s="277"/>
      <c r="HY26" s="277"/>
      <c r="HZ26" s="278"/>
      <c r="IA26" s="273" cm="1">
        <f t="array" ref="IA26">SUM(SUMIFS(FG26:HZ26,FG$6:HZ$6,{"EN(V)"}))</f>
        <v>20</v>
      </c>
      <c r="IB26" s="273" cm="1">
        <f t="array" ref="IB26">SUM(SUMIFS(FG26:HZ26,FG$6:HZ$6,{"INA(V)"}))</f>
        <v>0</v>
      </c>
      <c r="IC26" s="273" cm="1">
        <f t="array" ref="IC26">SUM(SUMIFS(FG26:HZ26,FG$6:HZ$6,{"EN(D)"}))</f>
        <v>6</v>
      </c>
      <c r="ID26" s="273" cm="1">
        <f t="array" ref="ID26">SUM(SUMIFS(FG26:HZ26,FG$6:HZ$6,{"INA(D)"}))</f>
        <v>0</v>
      </c>
      <c r="IE26" s="273" cm="1">
        <f t="array" ref="IE26">SUM(SUMIFS(FG26:HZ26,FG$6:HZ$6,{"EN(D)","EN(V)","INA(D)","INA(V)"}))</f>
        <v>26</v>
      </c>
      <c r="IF26" s="278" cm="1">
        <f t="array" ref="IF26">(SUM(SUMIFS(FG26:HZ26,FG$6:HZ$6,{"EN(TMS)"})))/12</f>
        <v>2.3090277777777779E-2</v>
      </c>
      <c r="IG26" s="278" cm="1">
        <f t="array" ref="IG26">(SUM(SUMIFS(FG26:HZ26,FG$6:HZ$6,{"INA(TMS)"})))/12</f>
        <v>0</v>
      </c>
      <c r="IH26" s="279">
        <v>2</v>
      </c>
      <c r="II26" s="279"/>
      <c r="IJ26" s="280"/>
      <c r="IK26" s="277"/>
      <c r="IL26" s="277"/>
      <c r="IM26" s="278"/>
      <c r="IN26" s="279">
        <v>1</v>
      </c>
      <c r="IO26" s="279">
        <v>4</v>
      </c>
      <c r="IP26" s="280">
        <v>0.24444444444444446</v>
      </c>
      <c r="IQ26" s="277"/>
      <c r="IR26" s="277"/>
      <c r="IS26" s="278"/>
      <c r="IT26" s="279">
        <v>2</v>
      </c>
      <c r="IU26" s="279">
        <v>3</v>
      </c>
      <c r="IV26" s="280">
        <v>0.36041666666666666</v>
      </c>
      <c r="IW26" s="277"/>
      <c r="IX26" s="277"/>
      <c r="IY26" s="278"/>
      <c r="IZ26" s="279">
        <v>1</v>
      </c>
      <c r="JA26" s="279"/>
      <c r="JB26" s="280"/>
      <c r="JC26" s="277"/>
      <c r="JD26" s="277"/>
      <c r="JE26" s="278"/>
      <c r="JF26" s="279"/>
      <c r="JG26" s="279"/>
      <c r="JH26" s="280"/>
      <c r="JI26" s="277"/>
      <c r="JJ26" s="277"/>
      <c r="JK26" s="278"/>
      <c r="JL26" s="279">
        <v>4</v>
      </c>
      <c r="JM26" s="279"/>
      <c r="JN26" s="280"/>
      <c r="JO26" s="277"/>
      <c r="JP26" s="277"/>
      <c r="JQ26" s="278"/>
      <c r="JR26" s="279"/>
      <c r="JS26" s="279"/>
      <c r="JT26" s="280"/>
      <c r="JU26" s="277"/>
      <c r="JV26" s="277"/>
      <c r="JW26" s="278"/>
      <c r="JX26" s="279">
        <v>6</v>
      </c>
      <c r="JY26" s="279"/>
      <c r="JZ26" s="280"/>
      <c r="KA26" s="277"/>
      <c r="KB26" s="277"/>
      <c r="KC26" s="278"/>
      <c r="KD26" s="279"/>
      <c r="KE26" s="279"/>
      <c r="KF26" s="280"/>
      <c r="KG26" s="277"/>
      <c r="KH26" s="277"/>
      <c r="KI26" s="278"/>
      <c r="KJ26" s="279"/>
      <c r="KK26" s="279"/>
      <c r="KL26" s="280"/>
      <c r="KM26" s="277"/>
      <c r="KN26" s="277"/>
      <c r="KO26" s="278"/>
      <c r="KP26" s="279">
        <v>2</v>
      </c>
      <c r="KQ26" s="279"/>
      <c r="KR26" s="280"/>
      <c r="KS26" s="277"/>
      <c r="KT26" s="277"/>
      <c r="KU26" s="278"/>
      <c r="KV26" s="279">
        <v>2</v>
      </c>
      <c r="KW26" s="279"/>
      <c r="KX26" s="280"/>
      <c r="KY26" s="277"/>
      <c r="KZ26" s="277"/>
      <c r="LA26" s="278"/>
      <c r="LB26" s="273" cm="1">
        <f t="array" ref="LB26">SUM(SUMIFS(IH26:LA26,IH$6:LA$6,{"EN(V)"}))</f>
        <v>7</v>
      </c>
      <c r="LC26" s="273" cm="1">
        <f t="array" ref="LC26">SUM(SUMIFS(IH26:LA26,IH$6:LA$6,{"INA(V)"}))</f>
        <v>0</v>
      </c>
      <c r="LD26" s="273" cm="1">
        <f t="array" ref="LD26">SUM(SUMIFS(IH26:LA26,IH$6:LA$6,{"EN(D)"}))</f>
        <v>20</v>
      </c>
      <c r="LE26" s="273" cm="1">
        <f t="array" ref="LE26">SUM(SUMIFS(IH26:LA26,IH$6:LA$6,{"INA(D)"}))</f>
        <v>0</v>
      </c>
      <c r="LF26" s="273" cm="1">
        <f t="array" ref="LF26">SUM(SUMIFS(IH26:LA26,IH$6:LA$6,{"EN(D)","EN(V)","INA(D)","INA(V)"}))</f>
        <v>27</v>
      </c>
      <c r="LG26" s="278" cm="1">
        <f t="array" ref="LG26">(SUM(SUMIFS(IH26:LA26,IH$6:LA$6,{"EN(TMS)"})))/12</f>
        <v>5.0405092592592592E-2</v>
      </c>
      <c r="LH26" s="278" cm="1">
        <f t="array" ref="LH26">(SUM(SUMIFS(IH26:LA26,IH$6:LA$6,{"INA(TMS)"})))/12</f>
        <v>0</v>
      </c>
      <c r="LI26" s="279"/>
      <c r="LJ26" s="279"/>
      <c r="LK26" s="280"/>
      <c r="LL26" s="277"/>
      <c r="LM26" s="277"/>
      <c r="LN26" s="278"/>
      <c r="LO26" s="279">
        <v>2</v>
      </c>
      <c r="LP26" s="279"/>
      <c r="LQ26" s="280"/>
      <c r="LR26" s="277"/>
      <c r="LS26" s="277"/>
      <c r="LT26" s="278"/>
      <c r="LU26" s="279">
        <v>1</v>
      </c>
      <c r="LV26" s="279"/>
      <c r="LW26" s="280"/>
      <c r="LX26" s="277"/>
      <c r="LY26" s="277"/>
      <c r="LZ26" s="278"/>
      <c r="MA26" s="279"/>
      <c r="MB26" s="279"/>
      <c r="MC26" s="280"/>
      <c r="MD26" s="277"/>
      <c r="ME26" s="277"/>
      <c r="MF26" s="278"/>
      <c r="MG26" s="279"/>
      <c r="MH26" s="279"/>
      <c r="MI26" s="280"/>
      <c r="MJ26" s="277"/>
      <c r="MK26" s="277"/>
      <c r="ML26" s="278"/>
      <c r="MM26" s="279">
        <v>1</v>
      </c>
      <c r="MN26" s="279"/>
      <c r="MO26" s="280"/>
      <c r="MP26" s="277"/>
      <c r="MQ26" s="277"/>
      <c r="MR26" s="278"/>
      <c r="MS26" s="279"/>
      <c r="MT26" s="279"/>
      <c r="MU26" s="280"/>
      <c r="MV26" s="277"/>
      <c r="MW26" s="277"/>
      <c r="MX26" s="278"/>
      <c r="MY26" s="279"/>
      <c r="MZ26" s="279"/>
      <c r="NA26" s="280"/>
      <c r="NB26" s="277"/>
      <c r="NC26" s="277"/>
      <c r="ND26" s="278"/>
      <c r="NE26" s="279"/>
      <c r="NF26" s="279"/>
      <c r="NG26" s="280"/>
      <c r="NH26" s="277"/>
      <c r="NI26" s="277"/>
      <c r="NJ26" s="278"/>
      <c r="NK26" s="279"/>
      <c r="NL26" s="279"/>
      <c r="NM26" s="280"/>
      <c r="NN26" s="277"/>
      <c r="NO26" s="277"/>
      <c r="NP26" s="278"/>
      <c r="NQ26" s="279"/>
      <c r="NR26" s="279"/>
      <c r="NS26" s="280"/>
      <c r="NT26" s="277"/>
      <c r="NU26" s="277"/>
      <c r="NV26" s="278"/>
      <c r="NW26" s="279"/>
      <c r="NX26" s="279"/>
      <c r="NY26" s="280"/>
      <c r="NZ26" s="277"/>
      <c r="OA26" s="277"/>
      <c r="OB26" s="278"/>
      <c r="OC26" s="273" cm="1">
        <f t="array" ref="OC26">SUM(SUMIFS(LI26:OB26,LI$6:OB$6,{"EN(V)"}))</f>
        <v>0</v>
      </c>
      <c r="OD26" s="273" cm="1">
        <f t="array" ref="OD26">SUM(SUMIFS(LI26:OB26,LI$6:OB$6,{"INA(V)"}))</f>
        <v>0</v>
      </c>
      <c r="OE26" s="273" cm="1">
        <f t="array" ref="OE26">SUM(SUMIFS(LI26:OB26,LI$6:OB$6,{"EN(D)"}))</f>
        <v>4</v>
      </c>
      <c r="OF26" s="273" cm="1">
        <f t="array" ref="OF26">SUM(SUMIFS(LI26:OB26,LI$6:OB$6,{"INA(D)"}))</f>
        <v>0</v>
      </c>
      <c r="OG26" s="273" cm="1">
        <f t="array" ref="OG26">SUM(SUMIFS(LI26:OB26,LI$6:OB$6,{"EN(D)","EN(V)","INA(D)","INA(V)"}))</f>
        <v>4</v>
      </c>
      <c r="OH26" s="278" cm="1">
        <f t="array" ref="OH26">(SUM(SUMIFS(LI26:OB26,LI$6:OB$6,{"EN(TMS)"})))/12</f>
        <v>0</v>
      </c>
      <c r="OI26" s="278" cm="1">
        <f t="array" ref="OI26">(SUM(SUMIFS(LI26:OB26,LI$6:OB$6,{"INA(TMS)"})))/12</f>
        <v>0</v>
      </c>
    </row>
    <row r="27" spans="1:399" s="23" customFormat="1" ht="30">
      <c r="A27" s="273">
        <v>21</v>
      </c>
      <c r="B27" s="274" t="s">
        <v>33</v>
      </c>
      <c r="C27" s="273" t="s">
        <v>124</v>
      </c>
      <c r="D27" s="285"/>
      <c r="E27" s="279"/>
      <c r="F27" s="279"/>
      <c r="G27" s="280"/>
      <c r="H27" s="277">
        <v>6</v>
      </c>
      <c r="I27" s="277"/>
      <c r="J27" s="278"/>
      <c r="K27" s="279"/>
      <c r="L27" s="279"/>
      <c r="M27" s="280"/>
      <c r="N27" s="277">
        <v>4</v>
      </c>
      <c r="O27" s="277"/>
      <c r="P27" s="278"/>
      <c r="Q27" s="279"/>
      <c r="R27" s="279"/>
      <c r="S27" s="280"/>
      <c r="T27" s="277">
        <v>7</v>
      </c>
      <c r="U27" s="277"/>
      <c r="V27" s="278"/>
      <c r="W27" s="279"/>
      <c r="X27" s="279"/>
      <c r="Y27" s="280"/>
      <c r="Z27" s="277">
        <v>6</v>
      </c>
      <c r="AA27" s="277"/>
      <c r="AB27" s="278"/>
      <c r="AC27" s="279"/>
      <c r="AD27" s="279"/>
      <c r="AE27" s="280"/>
      <c r="AF27" s="277"/>
      <c r="AG27" s="277"/>
      <c r="AH27" s="278"/>
      <c r="AI27" s="279"/>
      <c r="AJ27" s="279"/>
      <c r="AK27" s="280"/>
      <c r="AL27" s="277"/>
      <c r="AM27" s="277"/>
      <c r="AN27" s="278"/>
      <c r="AO27" s="279"/>
      <c r="AP27" s="279"/>
      <c r="AQ27" s="280"/>
      <c r="AR27" s="277"/>
      <c r="AS27" s="277"/>
      <c r="AT27" s="278"/>
      <c r="AU27" s="279"/>
      <c r="AV27" s="279"/>
      <c r="AW27" s="280"/>
      <c r="AX27" s="277">
        <v>1</v>
      </c>
      <c r="AY27" s="277"/>
      <c r="AZ27" s="278"/>
      <c r="BA27" s="279"/>
      <c r="BB27" s="279"/>
      <c r="BC27" s="280"/>
      <c r="BD27" s="277"/>
      <c r="BE27" s="277"/>
      <c r="BF27" s="278"/>
      <c r="BG27" s="279"/>
      <c r="BH27" s="279"/>
      <c r="BI27" s="280"/>
      <c r="BJ27" s="277">
        <v>2</v>
      </c>
      <c r="BK27" s="277"/>
      <c r="BL27" s="278"/>
      <c r="BM27" s="279"/>
      <c r="BN27" s="279"/>
      <c r="BO27" s="280"/>
      <c r="BP27" s="277"/>
      <c r="BQ27" s="277"/>
      <c r="BR27" s="278"/>
      <c r="BS27" s="279"/>
      <c r="BT27" s="279"/>
      <c r="BU27" s="280"/>
      <c r="BV27" s="277">
        <v>2</v>
      </c>
      <c r="BW27" s="277"/>
      <c r="BX27" s="278"/>
      <c r="BY27" s="273" cm="1">
        <f t="array" ref="BY27">SUM(SUMIFS(E27:BX27,E$6:BX$6,{"EN(V)"}))</f>
        <v>0</v>
      </c>
      <c r="BZ27" s="273" cm="1">
        <f t="array" ref="BZ27">SUM(SUMIFS(E27:BX27,E$6:BX$6,{"INA(V)"}))</f>
        <v>0</v>
      </c>
      <c r="CA27" s="273" cm="1">
        <f t="array" ref="CA27">SUM(SUMIFS(E27:BX27,E$6:BX$6,{"EN(D)"}))</f>
        <v>0</v>
      </c>
      <c r="CB27" s="273" cm="1">
        <f t="array" ref="CB27">SUM(SUMIFS(E27:BX27,E$6:BX$6,{"INA(D)"}))</f>
        <v>28</v>
      </c>
      <c r="CC27" s="273" cm="1">
        <f t="array" ref="CC27">SUM(SUMIFS(E27:BX27,E$6:BX$6,{"EN(D)","EN(V)","INA(D)","INA(V)"}))</f>
        <v>28</v>
      </c>
      <c r="CD27" s="278" cm="1">
        <f t="array" ref="CD27">(SUM(SUMIFS(E27:BX27,E$6:BX$6,{"EN(TMS)"})))/12</f>
        <v>0</v>
      </c>
      <c r="CE27" s="278" cm="1">
        <f t="array" ref="CE27">(SUM(SUMIFS(E27:BX27,E$6:BX$6,{"INA(TMS)"})))/12</f>
        <v>0</v>
      </c>
      <c r="CF27" s="279"/>
      <c r="CG27" s="279"/>
      <c r="CH27" s="280"/>
      <c r="CI27" s="277"/>
      <c r="CJ27" s="277"/>
      <c r="CK27" s="278"/>
      <c r="CL27" s="279"/>
      <c r="CM27" s="279"/>
      <c r="CN27" s="280"/>
      <c r="CO27" s="277">
        <v>0</v>
      </c>
      <c r="CP27" s="277"/>
      <c r="CQ27" s="278"/>
      <c r="CR27" s="279"/>
      <c r="CS27" s="279"/>
      <c r="CT27" s="280"/>
      <c r="CU27" s="277"/>
      <c r="CV27" s="277"/>
      <c r="CW27" s="278"/>
      <c r="CX27" s="279"/>
      <c r="CY27" s="279"/>
      <c r="CZ27" s="280"/>
      <c r="DA27" s="277"/>
      <c r="DB27" s="277">
        <v>1</v>
      </c>
      <c r="DC27" s="278"/>
      <c r="DD27" s="279"/>
      <c r="DE27" s="279"/>
      <c r="DF27" s="280"/>
      <c r="DG27" s="277"/>
      <c r="DH27" s="277"/>
      <c r="DI27" s="278"/>
      <c r="DJ27" s="279"/>
      <c r="DK27" s="279"/>
      <c r="DL27" s="280"/>
      <c r="DM27" s="277"/>
      <c r="DN27" s="277"/>
      <c r="DO27" s="278"/>
      <c r="DP27" s="279"/>
      <c r="DQ27" s="279"/>
      <c r="DR27" s="280"/>
      <c r="DS27" s="277"/>
      <c r="DT27" s="277"/>
      <c r="DU27" s="278"/>
      <c r="DV27" s="279"/>
      <c r="DW27" s="279"/>
      <c r="DX27" s="280"/>
      <c r="DY27" s="277"/>
      <c r="DZ27" s="277"/>
      <c r="EA27" s="278"/>
      <c r="EB27" s="279"/>
      <c r="EC27" s="279"/>
      <c r="ED27" s="280"/>
      <c r="EE27" s="277"/>
      <c r="EF27" s="277"/>
      <c r="EG27" s="278"/>
      <c r="EH27" s="279"/>
      <c r="EI27" s="279"/>
      <c r="EJ27" s="280"/>
      <c r="EK27" s="277"/>
      <c r="EL27" s="277"/>
      <c r="EM27" s="278"/>
      <c r="EN27" s="279"/>
      <c r="EO27" s="279"/>
      <c r="EP27" s="280"/>
      <c r="EQ27" s="277"/>
      <c r="ER27" s="277">
        <v>5</v>
      </c>
      <c r="ES27" s="278">
        <v>0.25416666666666665</v>
      </c>
      <c r="ET27" s="279"/>
      <c r="EU27" s="279"/>
      <c r="EV27" s="280"/>
      <c r="EW27" s="277"/>
      <c r="EX27" s="277">
        <v>3</v>
      </c>
      <c r="EY27" s="278">
        <v>6.9444444444444447E-4</v>
      </c>
      <c r="EZ27" s="273" cm="1">
        <f t="array" ref="EZ27">SUM(SUMIFS(CF27:EY27,CF$6:EY$6,{"EN(V)"}))</f>
        <v>0</v>
      </c>
      <c r="FA27" s="273" cm="1">
        <f t="array" ref="FA27">SUM(SUMIFS(CF27:EY27,CF$6:EY$6,{"INA(V)"}))</f>
        <v>9</v>
      </c>
      <c r="FB27" s="273" cm="1">
        <f t="array" ref="FB27">SUM(SUMIFS(CF27:EY27,CF$6:EY$6,{"EN(D)"}))</f>
        <v>0</v>
      </c>
      <c r="FC27" s="273" cm="1">
        <f t="array" ref="FC27">SUM(SUMIFS(CF27:EY27,CF$6:EY$6,{"INA(D)"}))</f>
        <v>0</v>
      </c>
      <c r="FD27" s="273" cm="1">
        <f t="array" ref="FD27">SUM(SUMIFS(CF27:EY27,CF$6:EY$6,{"EN(D)","EN(V)","INA(D)","INA(V)"}))</f>
        <v>9</v>
      </c>
      <c r="FE27" s="278" cm="1">
        <f t="array" ref="FE27">(SUM(SUMIFS(CF27:EY27,CF$6:EY$6,{"EN(TMS)"})))/12</f>
        <v>0</v>
      </c>
      <c r="FF27" s="278" cm="1">
        <f t="array" ref="FF27">(SUM(SUMIFS(CF27:EY27,CF$6:EY$6,{"INA(TMS)"})))/12</f>
        <v>2.1238425925925924E-2</v>
      </c>
      <c r="FG27" s="279"/>
      <c r="FH27" s="279"/>
      <c r="FI27" s="280"/>
      <c r="FJ27" s="277"/>
      <c r="FK27" s="277"/>
      <c r="FL27" s="278"/>
      <c r="FM27" s="279"/>
      <c r="FN27" s="279"/>
      <c r="FO27" s="280"/>
      <c r="FP27" s="277"/>
      <c r="FQ27" s="277"/>
      <c r="FR27" s="278"/>
      <c r="FS27" s="279"/>
      <c r="FT27" s="279"/>
      <c r="FU27" s="280"/>
      <c r="FV27" s="277">
        <v>4</v>
      </c>
      <c r="FW27" s="277"/>
      <c r="FX27" s="278"/>
      <c r="FY27" s="279"/>
      <c r="FZ27" s="279"/>
      <c r="GA27" s="280"/>
      <c r="GB27" s="277">
        <v>3</v>
      </c>
      <c r="GC27" s="277">
        <v>11</v>
      </c>
      <c r="GD27" s="278" t="s">
        <v>218</v>
      </c>
      <c r="GE27" s="279"/>
      <c r="GF27" s="279"/>
      <c r="GG27" s="280"/>
      <c r="GH27" s="277">
        <v>3</v>
      </c>
      <c r="GI27" s="277">
        <v>3</v>
      </c>
      <c r="GJ27" s="278" t="s">
        <v>219</v>
      </c>
      <c r="GK27" s="279">
        <v>1</v>
      </c>
      <c r="GL27" s="279"/>
      <c r="GM27" s="280"/>
      <c r="GN27" s="277">
        <v>1</v>
      </c>
      <c r="GO27" s="277"/>
      <c r="GP27" s="278"/>
      <c r="GQ27" s="279"/>
      <c r="GR27" s="279"/>
      <c r="GS27" s="280"/>
      <c r="GT27" s="277">
        <v>0</v>
      </c>
      <c r="GU27" s="277">
        <v>2</v>
      </c>
      <c r="GV27" s="278">
        <v>0.13125000000000001</v>
      </c>
      <c r="GW27" s="279"/>
      <c r="GX27" s="279"/>
      <c r="GY27" s="280"/>
      <c r="GZ27" s="277"/>
      <c r="HA27" s="277"/>
      <c r="HB27" s="278"/>
      <c r="HC27" s="279"/>
      <c r="HD27" s="279"/>
      <c r="HE27" s="280"/>
      <c r="HF27" s="277"/>
      <c r="HG27" s="277">
        <v>1</v>
      </c>
      <c r="HH27" s="278"/>
      <c r="HI27" s="279"/>
      <c r="HJ27" s="279"/>
      <c r="HK27" s="280"/>
      <c r="HL27" s="277">
        <v>3</v>
      </c>
      <c r="HM27" s="277">
        <v>13</v>
      </c>
      <c r="HN27" s="278">
        <v>0.10208333333333335</v>
      </c>
      <c r="HO27" s="279"/>
      <c r="HP27" s="279"/>
      <c r="HQ27" s="280"/>
      <c r="HR27" s="277">
        <v>1</v>
      </c>
      <c r="HS27" s="277">
        <v>22</v>
      </c>
      <c r="HT27" s="278">
        <v>0.13055555555555556</v>
      </c>
      <c r="HU27" s="279"/>
      <c r="HV27" s="279"/>
      <c r="HW27" s="280"/>
      <c r="HX27" s="277"/>
      <c r="HY27" s="277">
        <v>7</v>
      </c>
      <c r="HZ27" s="278"/>
      <c r="IA27" s="273" cm="1">
        <f t="array" ref="IA27">SUM(SUMIFS(FG27:HZ27,FG$6:HZ$6,{"EN(V)"}))</f>
        <v>0</v>
      </c>
      <c r="IB27" s="273" cm="1">
        <f t="array" ref="IB27">SUM(SUMIFS(FG27:HZ27,FG$6:HZ$6,{"INA(V)"}))</f>
        <v>59</v>
      </c>
      <c r="IC27" s="273" cm="1">
        <f t="array" ref="IC27">SUM(SUMIFS(FG27:HZ27,FG$6:HZ$6,{"EN(D)"}))</f>
        <v>1</v>
      </c>
      <c r="ID27" s="273" cm="1">
        <f t="array" ref="ID27">SUM(SUMIFS(FG27:HZ27,FG$6:HZ$6,{"INA(D)"}))</f>
        <v>15</v>
      </c>
      <c r="IE27" s="273" cm="1">
        <f t="array" ref="IE27">SUM(SUMIFS(FG27:HZ27,FG$6:HZ$6,{"EN(D)","EN(V)","INA(D)","INA(V)"}))</f>
        <v>75</v>
      </c>
      <c r="IF27" s="278" cm="1">
        <f t="array" ref="IF27">(SUM(SUMIFS(FG27:HZ27,FG$6:HZ$6,{"EN(TMS)"})))/12</f>
        <v>0</v>
      </c>
      <c r="IG27" s="278" cm="1">
        <f t="array" ref="IG27">(SUM(SUMIFS(FG27:HZ27,FG$6:HZ$6,{"INA(TMS)"})))/12</f>
        <v>3.0324074074074076E-2</v>
      </c>
      <c r="IH27" s="279"/>
      <c r="II27" s="279"/>
      <c r="IJ27" s="280"/>
      <c r="IK27" s="277">
        <v>1</v>
      </c>
      <c r="IL27" s="277">
        <v>9</v>
      </c>
      <c r="IM27" s="278"/>
      <c r="IN27" s="279"/>
      <c r="IO27" s="279"/>
      <c r="IP27" s="280"/>
      <c r="IQ27" s="277"/>
      <c r="IR27" s="277"/>
      <c r="IS27" s="278"/>
      <c r="IT27" s="279"/>
      <c r="IU27" s="279"/>
      <c r="IV27" s="280"/>
      <c r="IW27" s="277">
        <v>4</v>
      </c>
      <c r="IX27" s="277">
        <v>4</v>
      </c>
      <c r="IY27" s="278">
        <v>1.1805555555555555E-2</v>
      </c>
      <c r="IZ27" s="279"/>
      <c r="JA27" s="279"/>
      <c r="JB27" s="280"/>
      <c r="JC27" s="277">
        <v>1</v>
      </c>
      <c r="JD27" s="277"/>
      <c r="JE27" s="278"/>
      <c r="JF27" s="279"/>
      <c r="JG27" s="279"/>
      <c r="JH27" s="280"/>
      <c r="JI27" s="277"/>
      <c r="JJ27" s="277"/>
      <c r="JK27" s="278"/>
      <c r="JL27" s="279"/>
      <c r="JM27" s="279"/>
      <c r="JN27" s="280"/>
      <c r="JO27" s="277"/>
      <c r="JP27" s="277"/>
      <c r="JQ27" s="278"/>
      <c r="JR27" s="279"/>
      <c r="JS27" s="279"/>
      <c r="JT27" s="280"/>
      <c r="JU27" s="277">
        <v>4</v>
      </c>
      <c r="JV27" s="277"/>
      <c r="JW27" s="278"/>
      <c r="JX27" s="279"/>
      <c r="JY27" s="279"/>
      <c r="JZ27" s="280"/>
      <c r="KA27" s="277"/>
      <c r="KB27" s="277"/>
      <c r="KC27" s="278"/>
      <c r="KD27" s="279"/>
      <c r="KE27" s="279"/>
      <c r="KF27" s="280"/>
      <c r="KG27" s="277">
        <v>8</v>
      </c>
      <c r="KH27" s="277"/>
      <c r="KI27" s="278"/>
      <c r="KJ27" s="279"/>
      <c r="KK27" s="279"/>
      <c r="KL27" s="280"/>
      <c r="KM27" s="277"/>
      <c r="KN27" s="277"/>
      <c r="KO27" s="278"/>
      <c r="KP27" s="279"/>
      <c r="KQ27" s="279"/>
      <c r="KR27" s="280"/>
      <c r="KS27" s="277">
        <v>2</v>
      </c>
      <c r="KT27" s="277"/>
      <c r="KU27" s="278"/>
      <c r="KV27" s="279"/>
      <c r="KW27" s="279"/>
      <c r="KX27" s="280"/>
      <c r="KY27" s="277"/>
      <c r="KZ27" s="277"/>
      <c r="LA27" s="278"/>
      <c r="LB27" s="273" cm="1">
        <f t="array" ref="LB27">SUM(SUMIFS(IH27:LA27,IH$6:LA$6,{"EN(V)"}))</f>
        <v>0</v>
      </c>
      <c r="LC27" s="273" cm="1">
        <f t="array" ref="LC27">SUM(SUMIFS(IH27:LA27,IH$6:LA$6,{"INA(V)"}))</f>
        <v>13</v>
      </c>
      <c r="LD27" s="273" cm="1">
        <f t="array" ref="LD27">SUM(SUMIFS(IH27:LA27,IH$6:LA$6,{"EN(D)"}))</f>
        <v>0</v>
      </c>
      <c r="LE27" s="273" cm="1">
        <f t="array" ref="LE27">SUM(SUMIFS(IH27:LA27,IH$6:LA$6,{"INA(D)"}))</f>
        <v>20</v>
      </c>
      <c r="LF27" s="273" cm="1">
        <f t="array" ref="LF27">SUM(SUMIFS(IH27:LA27,IH$6:LA$6,{"EN(D)","EN(V)","INA(D)","INA(V)"}))</f>
        <v>33</v>
      </c>
      <c r="LG27" s="278" cm="1">
        <f t="array" ref="LG27">(SUM(SUMIFS(IH27:LA27,IH$6:LA$6,{"EN(TMS)"})))/12</f>
        <v>0</v>
      </c>
      <c r="LH27" s="278" cm="1">
        <f t="array" ref="LH27">(SUM(SUMIFS(IH27:LA27,IH$6:LA$6,{"INA(TMS)"})))/12</f>
        <v>9.837962962962962E-4</v>
      </c>
      <c r="LI27" s="279"/>
      <c r="LJ27" s="279"/>
      <c r="LK27" s="280"/>
      <c r="LL27" s="277"/>
      <c r="LM27" s="277"/>
      <c r="LN27" s="278"/>
      <c r="LO27" s="279"/>
      <c r="LP27" s="279"/>
      <c r="LQ27" s="280"/>
      <c r="LR27" s="277">
        <v>1</v>
      </c>
      <c r="LS27" s="277"/>
      <c r="LT27" s="278"/>
      <c r="LU27" s="279"/>
      <c r="LV27" s="279"/>
      <c r="LW27" s="280"/>
      <c r="LX27" s="277"/>
      <c r="LY27" s="277"/>
      <c r="LZ27" s="278"/>
      <c r="MA27" s="279"/>
      <c r="MB27" s="279"/>
      <c r="MC27" s="280"/>
      <c r="MD27" s="277"/>
      <c r="ME27" s="277"/>
      <c r="MF27" s="278"/>
      <c r="MG27" s="279"/>
      <c r="MH27" s="279"/>
      <c r="MI27" s="280"/>
      <c r="MJ27" s="277">
        <v>1</v>
      </c>
      <c r="MK27" s="277"/>
      <c r="ML27" s="278"/>
      <c r="MM27" s="279"/>
      <c r="MN27" s="279"/>
      <c r="MO27" s="280"/>
      <c r="MP27" s="277">
        <v>1</v>
      </c>
      <c r="MQ27" s="277"/>
      <c r="MR27" s="278"/>
      <c r="MS27" s="279"/>
      <c r="MT27" s="279"/>
      <c r="MU27" s="280"/>
      <c r="MV27" s="277"/>
      <c r="MW27" s="277"/>
      <c r="MX27" s="278"/>
      <c r="MY27" s="279"/>
      <c r="MZ27" s="279"/>
      <c r="NA27" s="280"/>
      <c r="NB27" s="277"/>
      <c r="NC27" s="277"/>
      <c r="ND27" s="278"/>
      <c r="NE27" s="279"/>
      <c r="NF27" s="279"/>
      <c r="NG27" s="280"/>
      <c r="NH27" s="277"/>
      <c r="NI27" s="277"/>
      <c r="NJ27" s="278"/>
      <c r="NK27" s="279"/>
      <c r="NL27" s="279"/>
      <c r="NM27" s="280"/>
      <c r="NN27" s="277"/>
      <c r="NO27" s="277"/>
      <c r="NP27" s="278"/>
      <c r="NQ27" s="279"/>
      <c r="NR27" s="279"/>
      <c r="NS27" s="280"/>
      <c r="NT27" s="277"/>
      <c r="NU27" s="277"/>
      <c r="NV27" s="278"/>
      <c r="NW27" s="279"/>
      <c r="NX27" s="279"/>
      <c r="NY27" s="280"/>
      <c r="NZ27" s="277"/>
      <c r="OA27" s="277"/>
      <c r="OB27" s="278"/>
      <c r="OC27" s="273" cm="1">
        <f t="array" ref="OC27">SUM(SUMIFS(LI27:OB27,LI$6:OB$6,{"EN(V)"}))</f>
        <v>0</v>
      </c>
      <c r="OD27" s="273" cm="1">
        <f t="array" ref="OD27">SUM(SUMIFS(LI27:OB27,LI$6:OB$6,{"INA(V)"}))</f>
        <v>0</v>
      </c>
      <c r="OE27" s="273" cm="1">
        <f t="array" ref="OE27">SUM(SUMIFS(LI27:OB27,LI$6:OB$6,{"EN(D)"}))</f>
        <v>0</v>
      </c>
      <c r="OF27" s="273" cm="1">
        <f t="array" ref="OF27">SUM(SUMIFS(LI27:OB27,LI$6:OB$6,{"INA(D)"}))</f>
        <v>3</v>
      </c>
      <c r="OG27" s="273" cm="1">
        <f t="array" ref="OG27">SUM(SUMIFS(LI27:OB27,LI$6:OB$6,{"EN(D)","EN(V)","INA(D)","INA(V)"}))</f>
        <v>3</v>
      </c>
      <c r="OH27" s="278" cm="1">
        <f t="array" ref="OH27">(SUM(SUMIFS(LI27:OB27,LI$6:OB$6,{"EN(TMS)"})))/12</f>
        <v>0</v>
      </c>
      <c r="OI27" s="278" cm="1">
        <f t="array" ref="OI27">(SUM(SUMIFS(LI27:OB27,LI$6:OB$6,{"INA(TMS)"})))/12</f>
        <v>0</v>
      </c>
    </row>
    <row r="28" spans="1:399" s="23" customFormat="1" ht="30">
      <c r="A28" s="273">
        <v>22</v>
      </c>
      <c r="B28" s="274" t="s">
        <v>34</v>
      </c>
      <c r="C28" s="292" t="s">
        <v>125</v>
      </c>
      <c r="D28" s="285"/>
      <c r="E28" s="279"/>
      <c r="F28" s="279"/>
      <c r="G28" s="280"/>
      <c r="H28" s="277"/>
      <c r="I28" s="277"/>
      <c r="J28" s="278"/>
      <c r="K28" s="279"/>
      <c r="L28" s="279"/>
      <c r="M28" s="280"/>
      <c r="N28" s="277"/>
      <c r="O28" s="277"/>
      <c r="P28" s="278"/>
      <c r="Q28" s="279">
        <v>1</v>
      </c>
      <c r="R28" s="279"/>
      <c r="S28" s="280"/>
      <c r="T28" s="277"/>
      <c r="U28" s="277"/>
      <c r="V28" s="278"/>
      <c r="W28" s="279">
        <v>3</v>
      </c>
      <c r="X28" s="279"/>
      <c r="Y28" s="280"/>
      <c r="Z28" s="277"/>
      <c r="AA28" s="277"/>
      <c r="AB28" s="278"/>
      <c r="AC28" s="279">
        <v>4</v>
      </c>
      <c r="AD28" s="279"/>
      <c r="AE28" s="280"/>
      <c r="AF28" s="277"/>
      <c r="AG28" s="277"/>
      <c r="AH28" s="278"/>
      <c r="AI28" s="279">
        <v>5</v>
      </c>
      <c r="AJ28" s="279"/>
      <c r="AK28" s="280"/>
      <c r="AL28" s="277"/>
      <c r="AM28" s="277"/>
      <c r="AN28" s="278"/>
      <c r="AO28" s="279">
        <v>5</v>
      </c>
      <c r="AP28" s="279"/>
      <c r="AQ28" s="280"/>
      <c r="AR28" s="277"/>
      <c r="AS28" s="277"/>
      <c r="AT28" s="278"/>
      <c r="AU28" s="279">
        <v>3</v>
      </c>
      <c r="AV28" s="279"/>
      <c r="AW28" s="280"/>
      <c r="AX28" s="277"/>
      <c r="AY28" s="277"/>
      <c r="AZ28" s="278"/>
      <c r="BA28" s="279"/>
      <c r="BB28" s="279"/>
      <c r="BC28" s="280"/>
      <c r="BD28" s="277"/>
      <c r="BE28" s="277"/>
      <c r="BF28" s="278"/>
      <c r="BG28" s="279">
        <v>2</v>
      </c>
      <c r="BH28" s="279"/>
      <c r="BI28" s="280"/>
      <c r="BJ28" s="277"/>
      <c r="BK28" s="277"/>
      <c r="BL28" s="278"/>
      <c r="BM28" s="279"/>
      <c r="BN28" s="279"/>
      <c r="BO28" s="280"/>
      <c r="BP28" s="277"/>
      <c r="BQ28" s="277"/>
      <c r="BR28" s="278"/>
      <c r="BS28" s="279"/>
      <c r="BT28" s="279"/>
      <c r="BU28" s="280"/>
      <c r="BV28" s="277"/>
      <c r="BW28" s="277"/>
      <c r="BX28" s="278"/>
      <c r="BY28" s="273" cm="1">
        <f t="array" ref="BY28">SUM(SUMIFS(E28:BX28,E$6:BX$6,{"EN(V)"}))</f>
        <v>0</v>
      </c>
      <c r="BZ28" s="273" cm="1">
        <f t="array" ref="BZ28">SUM(SUMIFS(E28:BX28,E$6:BX$6,{"INA(V)"}))</f>
        <v>0</v>
      </c>
      <c r="CA28" s="273" cm="1">
        <f t="array" ref="CA28">SUM(SUMIFS(E28:BX28,E$6:BX$6,{"EN(D)"}))</f>
        <v>23</v>
      </c>
      <c r="CB28" s="273" cm="1">
        <f t="array" ref="CB28">SUM(SUMIFS(E28:BX28,E$6:BX$6,{"INA(D)"}))</f>
        <v>0</v>
      </c>
      <c r="CC28" s="273" cm="1">
        <f t="array" ref="CC28">SUM(SUMIFS(E28:BX28,E$6:BX$6,{"EN(D)","EN(V)","INA(D)","INA(V)"}))</f>
        <v>23</v>
      </c>
      <c r="CD28" s="278" cm="1">
        <f t="array" ref="CD28">(SUM(SUMIFS(E28:BX28,E$6:BX$6,{"EN(TMS)"})))/12</f>
        <v>0</v>
      </c>
      <c r="CE28" s="278" cm="1">
        <f t="array" ref="CE28">(SUM(SUMIFS(E28:BX28,E$6:BX$6,{"INA(TMS)"})))/12</f>
        <v>0</v>
      </c>
      <c r="CF28" s="279">
        <v>4</v>
      </c>
      <c r="CG28" s="279"/>
      <c r="CH28" s="280"/>
      <c r="CI28" s="277"/>
      <c r="CJ28" s="277"/>
      <c r="CK28" s="278"/>
      <c r="CL28" s="279">
        <v>1</v>
      </c>
      <c r="CM28" s="279"/>
      <c r="CN28" s="280"/>
      <c r="CO28" s="277"/>
      <c r="CP28" s="277"/>
      <c r="CQ28" s="278"/>
      <c r="CR28" s="279"/>
      <c r="CS28" s="279">
        <v>2</v>
      </c>
      <c r="CT28" s="280">
        <v>8.4027777777777771E-2</v>
      </c>
      <c r="CU28" s="277"/>
      <c r="CV28" s="277"/>
      <c r="CW28" s="278"/>
      <c r="CX28" s="279"/>
      <c r="CY28" s="279">
        <v>1</v>
      </c>
      <c r="CZ28" s="280"/>
      <c r="DA28" s="277"/>
      <c r="DB28" s="277"/>
      <c r="DC28" s="278"/>
      <c r="DD28" s="279"/>
      <c r="DE28" s="279"/>
      <c r="DF28" s="280"/>
      <c r="DG28" s="277"/>
      <c r="DH28" s="277"/>
      <c r="DI28" s="278"/>
      <c r="DJ28" s="279"/>
      <c r="DK28" s="279">
        <v>4</v>
      </c>
      <c r="DL28" s="280">
        <v>2.8472222222222222E-2</v>
      </c>
      <c r="DM28" s="277"/>
      <c r="DN28" s="277"/>
      <c r="DO28" s="278"/>
      <c r="DP28" s="279"/>
      <c r="DQ28" s="279">
        <v>6</v>
      </c>
      <c r="DR28" s="280">
        <v>0.59861111111111109</v>
      </c>
      <c r="DS28" s="277"/>
      <c r="DT28" s="277"/>
      <c r="DU28" s="278"/>
      <c r="DV28" s="279"/>
      <c r="DW28" s="279"/>
      <c r="DX28" s="280"/>
      <c r="DY28" s="277"/>
      <c r="DZ28" s="277"/>
      <c r="EA28" s="278"/>
      <c r="EB28" s="279"/>
      <c r="EC28" s="279">
        <v>4</v>
      </c>
      <c r="ED28" s="280">
        <v>2.2916666666666669E-2</v>
      </c>
      <c r="EE28" s="277"/>
      <c r="EF28" s="277"/>
      <c r="EG28" s="278"/>
      <c r="EH28" s="279"/>
      <c r="EI28" s="279"/>
      <c r="EJ28" s="280"/>
      <c r="EK28" s="277"/>
      <c r="EL28" s="277"/>
      <c r="EM28" s="278"/>
      <c r="EN28" s="279"/>
      <c r="EO28" s="279"/>
      <c r="EP28" s="280"/>
      <c r="EQ28" s="277"/>
      <c r="ER28" s="277"/>
      <c r="ES28" s="278"/>
      <c r="ET28" s="279"/>
      <c r="EU28" s="279"/>
      <c r="EV28" s="280"/>
      <c r="EW28" s="277"/>
      <c r="EX28" s="277"/>
      <c r="EY28" s="278"/>
      <c r="EZ28" s="273" cm="1">
        <f t="array" ref="EZ28">SUM(SUMIFS(CF28:EY28,CF$6:EY$6,{"EN(V)"}))</f>
        <v>17</v>
      </c>
      <c r="FA28" s="273" cm="1">
        <f t="array" ref="FA28">SUM(SUMIFS(CF28:EY28,CF$6:EY$6,{"INA(V)"}))</f>
        <v>0</v>
      </c>
      <c r="FB28" s="273" cm="1">
        <f t="array" ref="FB28">SUM(SUMIFS(CF28:EY28,CF$6:EY$6,{"EN(D)"}))</f>
        <v>5</v>
      </c>
      <c r="FC28" s="273" cm="1">
        <f t="array" ref="FC28">SUM(SUMIFS(CF28:EY28,CF$6:EY$6,{"INA(D)"}))</f>
        <v>0</v>
      </c>
      <c r="FD28" s="273" cm="1">
        <f t="array" ref="FD28">SUM(SUMIFS(CF28:EY28,CF$6:EY$6,{"EN(D)","EN(V)","INA(D)","INA(V)"}))</f>
        <v>22</v>
      </c>
      <c r="FE28" s="278" cm="1">
        <f t="array" ref="FE28">(SUM(SUMIFS(CF28:EY28,CF$6:EY$6,{"EN(TMS)"})))/12</f>
        <v>6.1168981481481477E-2</v>
      </c>
      <c r="FF28" s="278" cm="1">
        <f t="array" ref="FF28">(SUM(SUMIFS(CF28:EY28,CF$6:EY$6,{"INA(TMS)"})))/12</f>
        <v>0</v>
      </c>
      <c r="FG28" s="279">
        <v>4</v>
      </c>
      <c r="FH28" s="279"/>
      <c r="FI28" s="280"/>
      <c r="FJ28" s="277"/>
      <c r="FK28" s="277"/>
      <c r="FL28" s="278"/>
      <c r="FM28" s="279"/>
      <c r="FN28" s="279"/>
      <c r="FO28" s="280"/>
      <c r="FP28" s="277"/>
      <c r="FQ28" s="277"/>
      <c r="FR28" s="278"/>
      <c r="FS28" s="279"/>
      <c r="FT28" s="279">
        <v>4</v>
      </c>
      <c r="FU28" s="280" t="s">
        <v>220</v>
      </c>
      <c r="FV28" s="277"/>
      <c r="FW28" s="277"/>
      <c r="FX28" s="278"/>
      <c r="FY28" s="279"/>
      <c r="FZ28" s="279">
        <v>9</v>
      </c>
      <c r="GA28" s="280" t="s">
        <v>221</v>
      </c>
      <c r="GB28" s="277"/>
      <c r="GC28" s="277"/>
      <c r="GD28" s="278"/>
      <c r="GE28" s="279"/>
      <c r="GF28" s="279"/>
      <c r="GG28" s="280"/>
      <c r="GH28" s="277"/>
      <c r="GI28" s="277"/>
      <c r="GJ28" s="278"/>
      <c r="GK28" s="279">
        <v>0</v>
      </c>
      <c r="GL28" s="279">
        <v>5</v>
      </c>
      <c r="GM28" s="280" t="s">
        <v>222</v>
      </c>
      <c r="GN28" s="277"/>
      <c r="GO28" s="277"/>
      <c r="GP28" s="278"/>
      <c r="GQ28" s="279">
        <v>0</v>
      </c>
      <c r="GR28" s="279">
        <v>10</v>
      </c>
      <c r="GS28" s="280">
        <v>0.32777777777777778</v>
      </c>
      <c r="GT28" s="277"/>
      <c r="GU28" s="277"/>
      <c r="GV28" s="278"/>
      <c r="GW28" s="279"/>
      <c r="GX28" s="279">
        <v>4</v>
      </c>
      <c r="GY28" s="280">
        <v>5.8333333333333327E-2</v>
      </c>
      <c r="GZ28" s="277"/>
      <c r="HA28" s="277"/>
      <c r="HB28" s="278"/>
      <c r="HC28" s="279"/>
      <c r="HD28" s="279">
        <v>1</v>
      </c>
      <c r="HE28" s="280">
        <v>4.3055555555555562E-2</v>
      </c>
      <c r="HF28" s="277"/>
      <c r="HG28" s="277"/>
      <c r="HH28" s="278"/>
      <c r="HI28" s="279"/>
      <c r="HJ28" s="279">
        <v>3</v>
      </c>
      <c r="HK28" s="280">
        <v>2.7083333333333334E-2</v>
      </c>
      <c r="HL28" s="277"/>
      <c r="HM28" s="277"/>
      <c r="HN28" s="278"/>
      <c r="HO28" s="279"/>
      <c r="HP28" s="279">
        <v>5</v>
      </c>
      <c r="HQ28" s="280">
        <v>0.52430555555555558</v>
      </c>
      <c r="HR28" s="277"/>
      <c r="HS28" s="277"/>
      <c r="HT28" s="278"/>
      <c r="HU28" s="279"/>
      <c r="HV28" s="279">
        <v>1</v>
      </c>
      <c r="HW28" s="280">
        <v>0.3</v>
      </c>
      <c r="HX28" s="277"/>
      <c r="HY28" s="277"/>
      <c r="HZ28" s="278"/>
      <c r="IA28" s="273" cm="1">
        <f t="array" ref="IA28">SUM(SUMIFS(FG28:HZ28,FG$6:HZ$6,{"EN(V)"}))</f>
        <v>42</v>
      </c>
      <c r="IB28" s="273" cm="1">
        <f t="array" ref="IB28">SUM(SUMIFS(FG28:HZ28,FG$6:HZ$6,{"INA(V)"}))</f>
        <v>0</v>
      </c>
      <c r="IC28" s="273" cm="1">
        <f t="array" ref="IC28">SUM(SUMIFS(FG28:HZ28,FG$6:HZ$6,{"EN(D)"}))</f>
        <v>4</v>
      </c>
      <c r="ID28" s="273" cm="1">
        <f t="array" ref="ID28">SUM(SUMIFS(FG28:HZ28,FG$6:HZ$6,{"INA(D)"}))</f>
        <v>0</v>
      </c>
      <c r="IE28" s="273" cm="1">
        <f t="array" ref="IE28">SUM(SUMIFS(FG28:HZ28,FG$6:HZ$6,{"EN(D)","EN(V)","INA(D)","INA(V)"}))</f>
        <v>46</v>
      </c>
      <c r="IF28" s="278" cm="1">
        <f t="array" ref="IF28">(SUM(SUMIFS(FG28:HZ28,FG$6:HZ$6,{"EN(TMS)"})))/12</f>
        <v>0.10671296296296297</v>
      </c>
      <c r="IG28" s="278" cm="1">
        <f t="array" ref="IG28">(SUM(SUMIFS(FG28:HZ28,FG$6:HZ$6,{"INA(TMS)"})))/12</f>
        <v>0</v>
      </c>
      <c r="IH28" s="279">
        <v>1</v>
      </c>
      <c r="II28" s="279">
        <v>1</v>
      </c>
      <c r="IJ28" s="280"/>
      <c r="IK28" s="277"/>
      <c r="IL28" s="277"/>
      <c r="IM28" s="278"/>
      <c r="IN28" s="279"/>
      <c r="IO28" s="279"/>
      <c r="IP28" s="280"/>
      <c r="IQ28" s="277"/>
      <c r="IR28" s="277"/>
      <c r="IS28" s="278"/>
      <c r="IT28" s="279"/>
      <c r="IU28" s="279"/>
      <c r="IV28" s="280"/>
      <c r="IW28" s="277"/>
      <c r="IX28" s="277"/>
      <c r="IY28" s="278"/>
      <c r="IZ28" s="279"/>
      <c r="JA28" s="279">
        <v>2</v>
      </c>
      <c r="JB28" s="280">
        <v>2.2916666666666669E-2</v>
      </c>
      <c r="JC28" s="277"/>
      <c r="JD28" s="277"/>
      <c r="JE28" s="278"/>
      <c r="JF28" s="279">
        <v>6</v>
      </c>
      <c r="JG28" s="279"/>
      <c r="JH28" s="280"/>
      <c r="JI28" s="277"/>
      <c r="JJ28" s="277"/>
      <c r="JK28" s="278"/>
      <c r="JL28" s="279">
        <v>6</v>
      </c>
      <c r="JM28" s="279"/>
      <c r="JN28" s="280"/>
      <c r="JO28" s="277"/>
      <c r="JP28" s="277"/>
      <c r="JQ28" s="278"/>
      <c r="JR28" s="279">
        <v>2</v>
      </c>
      <c r="JS28" s="279"/>
      <c r="JT28" s="280"/>
      <c r="JU28" s="277"/>
      <c r="JV28" s="277"/>
      <c r="JW28" s="278"/>
      <c r="JX28" s="279">
        <v>2</v>
      </c>
      <c r="JY28" s="279"/>
      <c r="JZ28" s="280"/>
      <c r="KA28" s="277"/>
      <c r="KB28" s="277"/>
      <c r="KC28" s="278"/>
      <c r="KD28" s="279">
        <v>2</v>
      </c>
      <c r="KE28" s="279"/>
      <c r="KF28" s="280"/>
      <c r="KG28" s="277"/>
      <c r="KH28" s="277"/>
      <c r="KI28" s="278"/>
      <c r="KJ28" s="279"/>
      <c r="KK28" s="279"/>
      <c r="KL28" s="280"/>
      <c r="KM28" s="277"/>
      <c r="KN28" s="277"/>
      <c r="KO28" s="278"/>
      <c r="KP28" s="279">
        <v>2</v>
      </c>
      <c r="KQ28" s="279"/>
      <c r="KR28" s="280"/>
      <c r="KS28" s="277"/>
      <c r="KT28" s="277"/>
      <c r="KU28" s="278"/>
      <c r="KV28" s="279">
        <v>2</v>
      </c>
      <c r="KW28" s="279"/>
      <c r="KX28" s="280"/>
      <c r="KY28" s="277"/>
      <c r="KZ28" s="277"/>
      <c r="LA28" s="278"/>
      <c r="LB28" s="273" cm="1">
        <f t="array" ref="LB28">SUM(SUMIFS(IH28:LA28,IH$6:LA$6,{"EN(V)"}))</f>
        <v>3</v>
      </c>
      <c r="LC28" s="273" cm="1">
        <f t="array" ref="LC28">SUM(SUMIFS(IH28:LA28,IH$6:LA$6,{"INA(V)"}))</f>
        <v>0</v>
      </c>
      <c r="LD28" s="273" cm="1">
        <f t="array" ref="LD28">SUM(SUMIFS(IH28:LA28,IH$6:LA$6,{"EN(D)"}))</f>
        <v>23</v>
      </c>
      <c r="LE28" s="273" cm="1">
        <f t="array" ref="LE28">SUM(SUMIFS(IH28:LA28,IH$6:LA$6,{"INA(D)"}))</f>
        <v>0</v>
      </c>
      <c r="LF28" s="273" cm="1">
        <f t="array" ref="LF28">SUM(SUMIFS(IH28:LA28,IH$6:LA$6,{"EN(D)","EN(V)","INA(D)","INA(V)"}))</f>
        <v>26</v>
      </c>
      <c r="LG28" s="278" cm="1">
        <f t="array" ref="LG28">(SUM(SUMIFS(IH28:LA28,IH$6:LA$6,{"EN(TMS)"})))/12</f>
        <v>1.9097222222222224E-3</v>
      </c>
      <c r="LH28" s="278" cm="1">
        <f t="array" ref="LH28">(SUM(SUMIFS(IH28:LA28,IH$6:LA$6,{"INA(TMS)"})))/12</f>
        <v>0</v>
      </c>
      <c r="LI28" s="279">
        <v>2</v>
      </c>
      <c r="LJ28" s="279"/>
      <c r="LK28" s="280"/>
      <c r="LL28" s="277"/>
      <c r="LM28" s="277"/>
      <c r="LN28" s="278"/>
      <c r="LO28" s="279"/>
      <c r="LP28" s="279"/>
      <c r="LQ28" s="280"/>
      <c r="LR28" s="277"/>
      <c r="LS28" s="277"/>
      <c r="LT28" s="278"/>
      <c r="LU28" s="279"/>
      <c r="LV28" s="279"/>
      <c r="LW28" s="280"/>
      <c r="LX28" s="277"/>
      <c r="LY28" s="277"/>
      <c r="LZ28" s="278"/>
      <c r="MA28" s="279"/>
      <c r="MB28" s="279"/>
      <c r="MC28" s="280"/>
      <c r="MD28" s="277"/>
      <c r="ME28" s="277"/>
      <c r="MF28" s="278"/>
      <c r="MG28" s="279"/>
      <c r="MH28" s="279"/>
      <c r="MI28" s="280"/>
      <c r="MJ28" s="277"/>
      <c r="MK28" s="277"/>
      <c r="ML28" s="278"/>
      <c r="MM28" s="279">
        <v>1</v>
      </c>
      <c r="MN28" s="279"/>
      <c r="MO28" s="280"/>
      <c r="MP28" s="277"/>
      <c r="MQ28" s="277"/>
      <c r="MR28" s="278"/>
      <c r="MS28" s="279">
        <v>3</v>
      </c>
      <c r="MT28" s="279"/>
      <c r="MU28" s="280"/>
      <c r="MV28" s="277"/>
      <c r="MW28" s="277"/>
      <c r="MX28" s="278"/>
      <c r="MY28" s="279">
        <v>1</v>
      </c>
      <c r="MZ28" s="279"/>
      <c r="NA28" s="280"/>
      <c r="NB28" s="277"/>
      <c r="NC28" s="277"/>
      <c r="ND28" s="278"/>
      <c r="NE28" s="279"/>
      <c r="NF28" s="279"/>
      <c r="NG28" s="280"/>
      <c r="NH28" s="277"/>
      <c r="NI28" s="277"/>
      <c r="NJ28" s="278"/>
      <c r="NK28" s="279"/>
      <c r="NL28" s="279"/>
      <c r="NM28" s="280"/>
      <c r="NN28" s="277"/>
      <c r="NO28" s="277"/>
      <c r="NP28" s="278"/>
      <c r="NQ28" s="279"/>
      <c r="NR28" s="279"/>
      <c r="NS28" s="280"/>
      <c r="NT28" s="277"/>
      <c r="NU28" s="277"/>
      <c r="NV28" s="278"/>
      <c r="NW28" s="279"/>
      <c r="NX28" s="279"/>
      <c r="NY28" s="280"/>
      <c r="NZ28" s="277"/>
      <c r="OA28" s="277"/>
      <c r="OB28" s="278"/>
      <c r="OC28" s="273" cm="1">
        <f t="array" ref="OC28">SUM(SUMIFS(LI28:OB28,LI$6:OB$6,{"EN(V)"}))</f>
        <v>0</v>
      </c>
      <c r="OD28" s="273" cm="1">
        <f t="array" ref="OD28">SUM(SUMIFS(LI28:OB28,LI$6:OB$6,{"INA(V)"}))</f>
        <v>0</v>
      </c>
      <c r="OE28" s="273" cm="1">
        <f t="array" ref="OE28">SUM(SUMIFS(LI28:OB28,LI$6:OB$6,{"EN(D)"}))</f>
        <v>7</v>
      </c>
      <c r="OF28" s="273" cm="1">
        <f t="array" ref="OF28">SUM(SUMIFS(LI28:OB28,LI$6:OB$6,{"INA(D)"}))</f>
        <v>0</v>
      </c>
      <c r="OG28" s="273" cm="1">
        <f t="array" ref="OG28">SUM(SUMIFS(LI28:OB28,LI$6:OB$6,{"EN(D)","EN(V)","INA(D)","INA(V)"}))</f>
        <v>7</v>
      </c>
      <c r="OH28" s="278" cm="1">
        <f t="array" ref="OH28">(SUM(SUMIFS(LI28:OB28,LI$6:OB$6,{"EN(TMS)"})))/12</f>
        <v>0</v>
      </c>
      <c r="OI28" s="278" cm="1">
        <f t="array" ref="OI28">(SUM(SUMIFS(LI28:OB28,LI$6:OB$6,{"INA(TMS)"})))/12</f>
        <v>0</v>
      </c>
    </row>
    <row r="29" spans="1:399" s="23" customFormat="1" ht="30">
      <c r="A29" s="273">
        <v>23</v>
      </c>
      <c r="B29" s="274" t="s">
        <v>35</v>
      </c>
      <c r="C29" s="273" t="s">
        <v>126</v>
      </c>
      <c r="D29" s="285"/>
      <c r="E29" s="279"/>
      <c r="F29" s="279"/>
      <c r="G29" s="280"/>
      <c r="H29" s="277">
        <v>4</v>
      </c>
      <c r="I29" s="277"/>
      <c r="J29" s="278"/>
      <c r="K29" s="279"/>
      <c r="L29" s="279"/>
      <c r="M29" s="280"/>
      <c r="N29" s="277"/>
      <c r="O29" s="277"/>
      <c r="P29" s="278"/>
      <c r="Q29" s="279"/>
      <c r="R29" s="279"/>
      <c r="S29" s="280"/>
      <c r="T29" s="277"/>
      <c r="U29" s="277"/>
      <c r="V29" s="278"/>
      <c r="W29" s="279"/>
      <c r="X29" s="279"/>
      <c r="Y29" s="280"/>
      <c r="Z29" s="277"/>
      <c r="AA29" s="277"/>
      <c r="AB29" s="278"/>
      <c r="AC29" s="279"/>
      <c r="AD29" s="279"/>
      <c r="AE29" s="280"/>
      <c r="AF29" s="277"/>
      <c r="AG29" s="277"/>
      <c r="AH29" s="278"/>
      <c r="AI29" s="279"/>
      <c r="AJ29" s="279"/>
      <c r="AK29" s="280"/>
      <c r="AL29" s="277">
        <v>1</v>
      </c>
      <c r="AM29" s="277"/>
      <c r="AN29" s="278"/>
      <c r="AO29" s="279"/>
      <c r="AP29" s="279"/>
      <c r="AQ29" s="280"/>
      <c r="AR29" s="277">
        <v>4</v>
      </c>
      <c r="AS29" s="277"/>
      <c r="AT29" s="278"/>
      <c r="AU29" s="279"/>
      <c r="AV29" s="279"/>
      <c r="AW29" s="280"/>
      <c r="AX29" s="277">
        <v>5</v>
      </c>
      <c r="AY29" s="277"/>
      <c r="AZ29" s="278"/>
      <c r="BA29" s="279"/>
      <c r="BB29" s="279"/>
      <c r="BC29" s="280"/>
      <c r="BD29" s="277"/>
      <c r="BE29" s="277"/>
      <c r="BF29" s="278"/>
      <c r="BG29" s="279"/>
      <c r="BH29" s="279"/>
      <c r="BI29" s="280"/>
      <c r="BJ29" s="277">
        <v>2</v>
      </c>
      <c r="BK29" s="277"/>
      <c r="BL29" s="278"/>
      <c r="BM29" s="279"/>
      <c r="BN29" s="279"/>
      <c r="BO29" s="280"/>
      <c r="BP29" s="277"/>
      <c r="BQ29" s="277"/>
      <c r="BR29" s="278"/>
      <c r="BS29" s="279"/>
      <c r="BT29" s="279"/>
      <c r="BU29" s="280"/>
      <c r="BV29" s="277">
        <v>2</v>
      </c>
      <c r="BW29" s="277"/>
      <c r="BX29" s="278"/>
      <c r="BY29" s="273" cm="1">
        <f t="array" ref="BY29">SUM(SUMIFS(E29:BX29,E$6:BX$6,{"EN(V)"}))</f>
        <v>0</v>
      </c>
      <c r="BZ29" s="273" cm="1">
        <f t="array" ref="BZ29">SUM(SUMIFS(E29:BX29,E$6:BX$6,{"INA(V)"}))</f>
        <v>0</v>
      </c>
      <c r="CA29" s="273" cm="1">
        <f t="array" ref="CA29">SUM(SUMIFS(E29:BX29,E$6:BX$6,{"EN(D)"}))</f>
        <v>0</v>
      </c>
      <c r="CB29" s="273" cm="1">
        <f t="array" ref="CB29">SUM(SUMIFS(E29:BX29,E$6:BX$6,{"INA(D)"}))</f>
        <v>18</v>
      </c>
      <c r="CC29" s="273" cm="1">
        <f t="array" ref="CC29">SUM(SUMIFS(E29:BX29,E$6:BX$6,{"EN(D)","EN(V)","INA(D)","INA(V)"}))</f>
        <v>18</v>
      </c>
      <c r="CD29" s="278" cm="1">
        <f t="array" ref="CD29">(SUM(SUMIFS(E29:BX29,E$6:BX$6,{"EN(TMS)"})))/12</f>
        <v>0</v>
      </c>
      <c r="CE29" s="278" cm="1">
        <f t="array" ref="CE29">(SUM(SUMIFS(E29:BX29,E$6:BX$6,{"INA(TMS)"})))/12</f>
        <v>0</v>
      </c>
      <c r="CF29" s="279"/>
      <c r="CG29" s="279"/>
      <c r="CH29" s="280"/>
      <c r="CI29" s="277">
        <v>1</v>
      </c>
      <c r="CJ29" s="277"/>
      <c r="CK29" s="278"/>
      <c r="CL29" s="279"/>
      <c r="CM29" s="279"/>
      <c r="CN29" s="280"/>
      <c r="CO29" s="277"/>
      <c r="CP29" s="277"/>
      <c r="CQ29" s="278"/>
      <c r="CR29" s="279"/>
      <c r="CS29" s="279"/>
      <c r="CT29" s="280"/>
      <c r="CU29" s="277"/>
      <c r="CV29" s="277"/>
      <c r="CW29" s="278"/>
      <c r="CX29" s="279"/>
      <c r="CY29" s="279"/>
      <c r="CZ29" s="280"/>
      <c r="DA29" s="277"/>
      <c r="DB29" s="277">
        <v>7</v>
      </c>
      <c r="DC29" s="278">
        <v>0.29236111111111113</v>
      </c>
      <c r="DD29" s="279"/>
      <c r="DE29" s="279"/>
      <c r="DF29" s="280"/>
      <c r="DG29" s="277"/>
      <c r="DH29" s="277">
        <v>4</v>
      </c>
      <c r="DI29" s="278"/>
      <c r="DJ29" s="279"/>
      <c r="DK29" s="279"/>
      <c r="DL29" s="280"/>
      <c r="DM29" s="277"/>
      <c r="DN29" s="277">
        <v>10</v>
      </c>
      <c r="DO29" s="278">
        <v>0.29444444444444445</v>
      </c>
      <c r="DP29" s="279"/>
      <c r="DQ29" s="279"/>
      <c r="DR29" s="280"/>
      <c r="DS29" s="277"/>
      <c r="DT29" s="277"/>
      <c r="DU29" s="278"/>
      <c r="DV29" s="279"/>
      <c r="DW29" s="279"/>
      <c r="DX29" s="280"/>
      <c r="DY29" s="277"/>
      <c r="DZ29" s="277">
        <v>2</v>
      </c>
      <c r="EA29" s="278"/>
      <c r="EB29" s="279"/>
      <c r="EC29" s="279"/>
      <c r="ED29" s="280"/>
      <c r="EE29" s="277"/>
      <c r="EF29" s="277">
        <v>4</v>
      </c>
      <c r="EG29" s="278"/>
      <c r="EH29" s="279"/>
      <c r="EI29" s="279"/>
      <c r="EJ29" s="280"/>
      <c r="EK29" s="277"/>
      <c r="EL29" s="277">
        <v>7</v>
      </c>
      <c r="EM29" s="278"/>
      <c r="EN29" s="279"/>
      <c r="EO29" s="279"/>
      <c r="EP29" s="280"/>
      <c r="EQ29" s="277"/>
      <c r="ER29" s="277">
        <v>12</v>
      </c>
      <c r="ES29" s="278"/>
      <c r="ET29" s="279"/>
      <c r="EU29" s="279"/>
      <c r="EV29" s="280"/>
      <c r="EW29" s="277"/>
      <c r="EX29" s="277">
        <v>13</v>
      </c>
      <c r="EY29" s="278">
        <v>7.8472222222222221E-2</v>
      </c>
      <c r="EZ29" s="273" cm="1">
        <f t="array" ref="EZ29">SUM(SUMIFS(CF29:EY29,CF$6:EY$6,{"EN(V)"}))</f>
        <v>0</v>
      </c>
      <c r="FA29" s="273" cm="1">
        <f t="array" ref="FA29">SUM(SUMIFS(CF29:EY29,CF$6:EY$6,{"INA(V)"}))</f>
        <v>59</v>
      </c>
      <c r="FB29" s="273" cm="1">
        <f t="array" ref="FB29">SUM(SUMIFS(CF29:EY29,CF$6:EY$6,{"EN(D)"}))</f>
        <v>0</v>
      </c>
      <c r="FC29" s="273" cm="1">
        <f t="array" ref="FC29">SUM(SUMIFS(CF29:EY29,CF$6:EY$6,{"INA(D)"}))</f>
        <v>1</v>
      </c>
      <c r="FD29" s="273" cm="1">
        <f t="array" ref="FD29">SUM(SUMIFS(CF29:EY29,CF$6:EY$6,{"EN(D)","EN(V)","INA(D)","INA(V)"}))</f>
        <v>60</v>
      </c>
      <c r="FE29" s="278" cm="1">
        <f t="array" ref="FE29">(SUM(SUMIFS(CF29:EY29,CF$6:EY$6,{"EN(TMS)"})))/12</f>
        <v>0</v>
      </c>
      <c r="FF29" s="278" cm="1">
        <f t="array" ref="FF29">(SUM(SUMIFS(CF29:EY29,CF$6:EY$6,{"INA(TMS)"})))/12</f>
        <v>5.5439814814814824E-2</v>
      </c>
      <c r="FG29" s="279"/>
      <c r="FH29" s="279"/>
      <c r="FI29" s="280"/>
      <c r="FJ29" s="277"/>
      <c r="FK29" s="277">
        <v>7</v>
      </c>
      <c r="FL29" s="278">
        <v>4.3055555555555562E-2</v>
      </c>
      <c r="FM29" s="279"/>
      <c r="FN29" s="279"/>
      <c r="FO29" s="280"/>
      <c r="FP29" s="277"/>
      <c r="FQ29" s="277">
        <v>5</v>
      </c>
      <c r="FR29" s="278">
        <v>0.15486111111111112</v>
      </c>
      <c r="FS29" s="279"/>
      <c r="FT29" s="279"/>
      <c r="FU29" s="280"/>
      <c r="FV29" s="277"/>
      <c r="FW29" s="277">
        <v>8</v>
      </c>
      <c r="FX29" s="278" t="s">
        <v>223</v>
      </c>
      <c r="FY29" s="279"/>
      <c r="FZ29" s="279"/>
      <c r="GA29" s="280"/>
      <c r="GB29" s="277"/>
      <c r="GC29" s="277"/>
      <c r="GD29" s="278"/>
      <c r="GE29" s="279"/>
      <c r="GF29" s="279"/>
      <c r="GG29" s="280"/>
      <c r="GH29" s="277"/>
      <c r="GI29" s="277"/>
      <c r="GJ29" s="278"/>
      <c r="GK29" s="279"/>
      <c r="GL29" s="279"/>
      <c r="GM29" s="280"/>
      <c r="GN29" s="277"/>
      <c r="GO29" s="277"/>
      <c r="GP29" s="278"/>
      <c r="GQ29" s="279"/>
      <c r="GR29" s="279"/>
      <c r="GS29" s="280"/>
      <c r="GT29" s="277">
        <v>0</v>
      </c>
      <c r="GU29" s="277">
        <v>3</v>
      </c>
      <c r="GV29" s="278"/>
      <c r="GW29" s="279"/>
      <c r="GX29" s="279"/>
      <c r="GY29" s="280"/>
      <c r="GZ29" s="277">
        <v>1</v>
      </c>
      <c r="HA29" s="277">
        <v>1</v>
      </c>
      <c r="HB29" s="278">
        <v>1.3194444444444444E-2</v>
      </c>
      <c r="HC29" s="279"/>
      <c r="HD29" s="279"/>
      <c r="HE29" s="280"/>
      <c r="HF29" s="277"/>
      <c r="HG29" s="277">
        <v>1</v>
      </c>
      <c r="HH29" s="278">
        <v>2.0833333333333333E-3</v>
      </c>
      <c r="HI29" s="279"/>
      <c r="HJ29" s="279"/>
      <c r="HK29" s="280"/>
      <c r="HL29" s="277">
        <v>1</v>
      </c>
      <c r="HM29" s="277">
        <v>8</v>
      </c>
      <c r="HN29" s="278">
        <v>6.9444444444444447E-4</v>
      </c>
      <c r="HO29" s="279"/>
      <c r="HP29" s="279"/>
      <c r="HQ29" s="280"/>
      <c r="HR29" s="277"/>
      <c r="HS29" s="277">
        <v>1</v>
      </c>
      <c r="HT29" s="278"/>
      <c r="HU29" s="279"/>
      <c r="HV29" s="279"/>
      <c r="HW29" s="280"/>
      <c r="HX29" s="277"/>
      <c r="HY29" s="277">
        <v>8</v>
      </c>
      <c r="HZ29" s="278">
        <v>3.888888888888889E-2</v>
      </c>
      <c r="IA29" s="273" cm="1">
        <f t="array" ref="IA29">SUM(SUMIFS(FG29:HZ29,FG$6:HZ$6,{"EN(V)"}))</f>
        <v>0</v>
      </c>
      <c r="IB29" s="273" cm="1">
        <f t="array" ref="IB29">SUM(SUMIFS(FG29:HZ29,FG$6:HZ$6,{"INA(V)"}))</f>
        <v>42</v>
      </c>
      <c r="IC29" s="273" cm="1">
        <f t="array" ref="IC29">SUM(SUMIFS(FG29:HZ29,FG$6:HZ$6,{"EN(D)"}))</f>
        <v>0</v>
      </c>
      <c r="ID29" s="273" cm="1">
        <f t="array" ref="ID29">SUM(SUMIFS(FG29:HZ29,FG$6:HZ$6,{"INA(D)"}))</f>
        <v>2</v>
      </c>
      <c r="IE29" s="273" cm="1">
        <f t="array" ref="IE29">SUM(SUMIFS(FG29:HZ29,FG$6:HZ$6,{"EN(D)","EN(V)","INA(D)","INA(V)"}))</f>
        <v>44</v>
      </c>
      <c r="IF29" s="278" cm="1">
        <f t="array" ref="IF29">(SUM(SUMIFS(FG29:HZ29,FG$6:HZ$6,{"EN(TMS)"})))/12</f>
        <v>0</v>
      </c>
      <c r="IG29" s="278" cm="1">
        <f t="array" ref="IG29">(SUM(SUMIFS(FG29:HZ29,FG$6:HZ$6,{"INA(TMS)"})))/12</f>
        <v>2.1064814814814814E-2</v>
      </c>
      <c r="IH29" s="279"/>
      <c r="II29" s="279"/>
      <c r="IJ29" s="280"/>
      <c r="IK29" s="277"/>
      <c r="IL29" s="277">
        <v>4</v>
      </c>
      <c r="IM29" s="278"/>
      <c r="IN29" s="279"/>
      <c r="IO29" s="279"/>
      <c r="IP29" s="280"/>
      <c r="IQ29" s="277">
        <v>2</v>
      </c>
      <c r="IR29" s="277"/>
      <c r="IS29" s="278"/>
      <c r="IT29" s="279"/>
      <c r="IU29" s="279"/>
      <c r="IV29" s="280"/>
      <c r="IW29" s="277"/>
      <c r="IX29" s="277">
        <v>3</v>
      </c>
      <c r="IY29" s="278"/>
      <c r="IZ29" s="279"/>
      <c r="JA29" s="279"/>
      <c r="JB29" s="280"/>
      <c r="JC29" s="277"/>
      <c r="JD29" s="277">
        <v>6</v>
      </c>
      <c r="JE29" s="278">
        <v>0.26874999999999999</v>
      </c>
      <c r="JF29" s="279"/>
      <c r="JG29" s="279"/>
      <c r="JH29" s="280"/>
      <c r="JI29" s="277">
        <v>4</v>
      </c>
      <c r="JJ29" s="277"/>
      <c r="JK29" s="278"/>
      <c r="JL29" s="279"/>
      <c r="JM29" s="279"/>
      <c r="JN29" s="280"/>
      <c r="JO29" s="277">
        <v>6</v>
      </c>
      <c r="JP29" s="277"/>
      <c r="JQ29" s="278"/>
      <c r="JR29" s="279"/>
      <c r="JS29" s="279"/>
      <c r="JT29" s="280"/>
      <c r="JU29" s="277"/>
      <c r="JV29" s="277"/>
      <c r="JW29" s="278"/>
      <c r="JX29" s="279"/>
      <c r="JY29" s="279"/>
      <c r="JZ29" s="280"/>
      <c r="KA29" s="277"/>
      <c r="KB29" s="277"/>
      <c r="KC29" s="278"/>
      <c r="KD29" s="279"/>
      <c r="KE29" s="279"/>
      <c r="KF29" s="280"/>
      <c r="KG29" s="277"/>
      <c r="KH29" s="277"/>
      <c r="KI29" s="278"/>
      <c r="KJ29" s="279"/>
      <c r="KK29" s="279"/>
      <c r="KL29" s="280"/>
      <c r="KM29" s="277"/>
      <c r="KN29" s="277"/>
      <c r="KO29" s="278"/>
      <c r="KP29" s="279"/>
      <c r="KQ29" s="279"/>
      <c r="KR29" s="280"/>
      <c r="KS29" s="277">
        <v>10</v>
      </c>
      <c r="KT29" s="277"/>
      <c r="KU29" s="278"/>
      <c r="KV29" s="279"/>
      <c r="KW29" s="279"/>
      <c r="KX29" s="280"/>
      <c r="KY29" s="277">
        <v>4</v>
      </c>
      <c r="KZ29" s="277"/>
      <c r="LA29" s="278"/>
      <c r="LB29" s="273" cm="1">
        <f t="array" ref="LB29">SUM(SUMIFS(IH29:LA29,IH$6:LA$6,{"EN(V)"}))</f>
        <v>0</v>
      </c>
      <c r="LC29" s="273" cm="1">
        <f t="array" ref="LC29">SUM(SUMIFS(IH29:LA29,IH$6:LA$6,{"INA(V)"}))</f>
        <v>13</v>
      </c>
      <c r="LD29" s="273" cm="1">
        <f t="array" ref="LD29">SUM(SUMIFS(IH29:LA29,IH$6:LA$6,{"EN(D)"}))</f>
        <v>0</v>
      </c>
      <c r="LE29" s="273" cm="1">
        <f t="array" ref="LE29">SUM(SUMIFS(IH29:LA29,IH$6:LA$6,{"INA(D)"}))</f>
        <v>26</v>
      </c>
      <c r="LF29" s="273" cm="1">
        <f t="array" ref="LF29">SUM(SUMIFS(IH29:LA29,IH$6:LA$6,{"EN(D)","EN(V)","INA(D)","INA(V)"}))</f>
        <v>39</v>
      </c>
      <c r="LG29" s="278" cm="1">
        <f t="array" ref="LG29">(SUM(SUMIFS(IH29:LA29,IH$6:LA$6,{"EN(TMS)"})))/12</f>
        <v>0</v>
      </c>
      <c r="LH29" s="278" cm="1">
        <f t="array" ref="LH29">(SUM(SUMIFS(IH29:LA29,IH$6:LA$6,{"INA(TMS)"})))/12</f>
        <v>2.2395833333333334E-2</v>
      </c>
      <c r="LI29" s="279"/>
      <c r="LJ29" s="279"/>
      <c r="LK29" s="280"/>
      <c r="LL29" s="277"/>
      <c r="LM29" s="277"/>
      <c r="LN29" s="278"/>
      <c r="LO29" s="279"/>
      <c r="LP29" s="279"/>
      <c r="LQ29" s="280"/>
      <c r="LR29" s="277"/>
      <c r="LS29" s="277"/>
      <c r="LT29" s="278"/>
      <c r="LU29" s="279"/>
      <c r="LV29" s="279"/>
      <c r="LW29" s="280"/>
      <c r="LX29" s="277"/>
      <c r="LY29" s="277"/>
      <c r="LZ29" s="278"/>
      <c r="MA29" s="279"/>
      <c r="MB29" s="279"/>
      <c r="MC29" s="280"/>
      <c r="MD29" s="277"/>
      <c r="ME29" s="277"/>
      <c r="MF29" s="278"/>
      <c r="MG29" s="279"/>
      <c r="MH29" s="279"/>
      <c r="MI29" s="280"/>
      <c r="MJ29" s="277">
        <v>3</v>
      </c>
      <c r="MK29" s="277"/>
      <c r="ML29" s="278"/>
      <c r="MM29" s="279"/>
      <c r="MN29" s="279"/>
      <c r="MO29" s="280"/>
      <c r="MP29" s="277">
        <v>1</v>
      </c>
      <c r="MQ29" s="277"/>
      <c r="MR29" s="278"/>
      <c r="MS29" s="279"/>
      <c r="MT29" s="279"/>
      <c r="MU29" s="280"/>
      <c r="MV29" s="277">
        <v>1</v>
      </c>
      <c r="MW29" s="277"/>
      <c r="MX29" s="278"/>
      <c r="MY29" s="279"/>
      <c r="MZ29" s="279"/>
      <c r="NA29" s="280"/>
      <c r="NB29" s="277">
        <v>1</v>
      </c>
      <c r="NC29" s="277"/>
      <c r="ND29" s="278"/>
      <c r="NE29" s="279"/>
      <c r="NF29" s="279"/>
      <c r="NG29" s="280"/>
      <c r="NH29" s="277"/>
      <c r="NI29" s="277"/>
      <c r="NJ29" s="278"/>
      <c r="NK29" s="279"/>
      <c r="NL29" s="279"/>
      <c r="NM29" s="280"/>
      <c r="NN29" s="277"/>
      <c r="NO29" s="277"/>
      <c r="NP29" s="278"/>
      <c r="NQ29" s="279"/>
      <c r="NR29" s="279"/>
      <c r="NS29" s="280"/>
      <c r="NT29" s="277"/>
      <c r="NU29" s="277"/>
      <c r="NV29" s="278"/>
      <c r="NW29" s="279"/>
      <c r="NX29" s="279"/>
      <c r="NY29" s="280"/>
      <c r="NZ29" s="277"/>
      <c r="OA29" s="277"/>
      <c r="OB29" s="278"/>
      <c r="OC29" s="273" cm="1">
        <f t="array" ref="OC29">SUM(SUMIFS(LI29:OB29,LI$6:OB$6,{"EN(V)"}))</f>
        <v>0</v>
      </c>
      <c r="OD29" s="273" cm="1">
        <f t="array" ref="OD29">SUM(SUMIFS(LI29:OB29,LI$6:OB$6,{"INA(V)"}))</f>
        <v>0</v>
      </c>
      <c r="OE29" s="273" cm="1">
        <f t="array" ref="OE29">SUM(SUMIFS(LI29:OB29,LI$6:OB$6,{"EN(D)"}))</f>
        <v>0</v>
      </c>
      <c r="OF29" s="273" cm="1">
        <f t="array" ref="OF29">SUM(SUMIFS(LI29:OB29,LI$6:OB$6,{"INA(D)"}))</f>
        <v>6</v>
      </c>
      <c r="OG29" s="273" cm="1">
        <f t="array" ref="OG29">SUM(SUMIFS(LI29:OB29,LI$6:OB$6,{"EN(D)","EN(V)","INA(D)","INA(V)"}))</f>
        <v>6</v>
      </c>
      <c r="OH29" s="278" cm="1">
        <f t="array" ref="OH29">(SUM(SUMIFS(LI29:OB29,LI$6:OB$6,{"EN(TMS)"})))/12</f>
        <v>0</v>
      </c>
      <c r="OI29" s="278" cm="1">
        <f t="array" ref="OI29">(SUM(SUMIFS(LI29:OB29,LI$6:OB$6,{"INA(TMS)"})))/12</f>
        <v>0</v>
      </c>
    </row>
    <row r="30" spans="1:399" s="23" customFormat="1" ht="30">
      <c r="A30" s="273">
        <v>24</v>
      </c>
      <c r="B30" s="274" t="s">
        <v>99</v>
      </c>
      <c r="C30" s="273" t="s">
        <v>127</v>
      </c>
      <c r="D30" s="285"/>
      <c r="E30" s="279">
        <v>1</v>
      </c>
      <c r="F30" s="279"/>
      <c r="G30" s="280"/>
      <c r="H30" s="277"/>
      <c r="I30" s="277"/>
      <c r="J30" s="278"/>
      <c r="K30" s="279">
        <v>5</v>
      </c>
      <c r="L30" s="279"/>
      <c r="M30" s="280"/>
      <c r="N30" s="277"/>
      <c r="O30" s="277"/>
      <c r="P30" s="278"/>
      <c r="Q30" s="279"/>
      <c r="R30" s="279"/>
      <c r="S30" s="280"/>
      <c r="T30" s="277"/>
      <c r="U30" s="277"/>
      <c r="V30" s="278"/>
      <c r="W30" s="279">
        <v>4</v>
      </c>
      <c r="X30" s="279"/>
      <c r="Y30" s="280"/>
      <c r="Z30" s="277"/>
      <c r="AA30" s="277"/>
      <c r="AB30" s="278"/>
      <c r="AC30" s="279">
        <v>4</v>
      </c>
      <c r="AD30" s="279"/>
      <c r="AE30" s="280"/>
      <c r="AF30" s="277"/>
      <c r="AG30" s="277"/>
      <c r="AH30" s="278"/>
      <c r="AI30" s="279">
        <v>6</v>
      </c>
      <c r="AJ30" s="279"/>
      <c r="AK30" s="280"/>
      <c r="AL30" s="277"/>
      <c r="AM30" s="277"/>
      <c r="AN30" s="278"/>
      <c r="AO30" s="279">
        <v>7</v>
      </c>
      <c r="AP30" s="279"/>
      <c r="AQ30" s="280"/>
      <c r="AR30" s="277"/>
      <c r="AS30" s="277"/>
      <c r="AT30" s="278"/>
      <c r="AU30" s="279">
        <v>5</v>
      </c>
      <c r="AV30" s="279"/>
      <c r="AW30" s="280"/>
      <c r="AX30" s="277"/>
      <c r="AY30" s="277"/>
      <c r="AZ30" s="278"/>
      <c r="BA30" s="279"/>
      <c r="BB30" s="279"/>
      <c r="BC30" s="280"/>
      <c r="BD30" s="277"/>
      <c r="BE30" s="277"/>
      <c r="BF30" s="278"/>
      <c r="BG30" s="279">
        <v>6</v>
      </c>
      <c r="BH30" s="279"/>
      <c r="BI30" s="280"/>
      <c r="BJ30" s="277"/>
      <c r="BK30" s="277"/>
      <c r="BL30" s="278"/>
      <c r="BM30" s="279">
        <v>2</v>
      </c>
      <c r="BN30" s="279"/>
      <c r="BO30" s="280"/>
      <c r="BP30" s="277"/>
      <c r="BQ30" s="277"/>
      <c r="BR30" s="278"/>
      <c r="BS30" s="279"/>
      <c r="BT30" s="279"/>
      <c r="BU30" s="280"/>
      <c r="BV30" s="277"/>
      <c r="BW30" s="277"/>
      <c r="BX30" s="278"/>
      <c r="BY30" s="273" cm="1">
        <f t="array" ref="BY30">SUM(SUMIFS(E30:BX30,E$6:BX$6,{"EN(V)"}))</f>
        <v>0</v>
      </c>
      <c r="BZ30" s="273" cm="1">
        <f t="array" ref="BZ30">SUM(SUMIFS(E30:BX30,E$6:BX$6,{"INA(V)"}))</f>
        <v>0</v>
      </c>
      <c r="CA30" s="273" cm="1">
        <f t="array" ref="CA30">SUM(SUMIFS(E30:BX30,E$6:BX$6,{"EN(D)"}))</f>
        <v>40</v>
      </c>
      <c r="CB30" s="273" cm="1">
        <f t="array" ref="CB30">SUM(SUMIFS(E30:BX30,E$6:BX$6,{"INA(D)"}))</f>
        <v>0</v>
      </c>
      <c r="CC30" s="273" cm="1">
        <f t="array" ref="CC30">SUM(SUMIFS(E30:BX30,E$6:BX$6,{"EN(D)","EN(V)","INA(D)","INA(V)"}))</f>
        <v>40</v>
      </c>
      <c r="CD30" s="278" cm="1">
        <f t="array" ref="CD30">(SUM(SUMIFS(E30:BX30,E$6:BX$6,{"EN(TMS)"})))/12</f>
        <v>0</v>
      </c>
      <c r="CE30" s="278" cm="1">
        <f t="array" ref="CE30">(SUM(SUMIFS(E30:BX30,E$6:BX$6,{"INA(TMS)"})))/12</f>
        <v>0</v>
      </c>
      <c r="CF30" s="279">
        <v>5</v>
      </c>
      <c r="CG30" s="279"/>
      <c r="CH30" s="280"/>
      <c r="CI30" s="277"/>
      <c r="CJ30" s="277"/>
      <c r="CK30" s="278"/>
      <c r="CL30" s="279">
        <v>4</v>
      </c>
      <c r="CM30" s="279"/>
      <c r="CN30" s="280"/>
      <c r="CO30" s="277"/>
      <c r="CP30" s="277"/>
      <c r="CQ30" s="278"/>
      <c r="CR30" s="279">
        <v>2</v>
      </c>
      <c r="CS30" s="279"/>
      <c r="CT30" s="280"/>
      <c r="CU30" s="277"/>
      <c r="CV30" s="277">
        <v>3</v>
      </c>
      <c r="CW30" s="278">
        <v>8.4027777777777771E-2</v>
      </c>
      <c r="CX30" s="279">
        <v>5</v>
      </c>
      <c r="CY30" s="279">
        <v>9</v>
      </c>
      <c r="CZ30" s="280">
        <v>7.2222222222222229E-2</v>
      </c>
      <c r="DA30" s="277"/>
      <c r="DB30" s="277"/>
      <c r="DC30" s="278"/>
      <c r="DD30" s="279">
        <v>3</v>
      </c>
      <c r="DE30" s="279"/>
      <c r="DF30" s="280"/>
      <c r="DG30" s="277"/>
      <c r="DH30" s="277"/>
      <c r="DI30" s="278"/>
      <c r="DJ30" s="279">
        <v>4</v>
      </c>
      <c r="DK30" s="279">
        <v>3</v>
      </c>
      <c r="DL30" s="280">
        <v>0.23680555555555557</v>
      </c>
      <c r="DM30" s="277"/>
      <c r="DN30" s="277"/>
      <c r="DO30" s="278"/>
      <c r="DP30" s="279"/>
      <c r="DQ30" s="279"/>
      <c r="DR30" s="280"/>
      <c r="DS30" s="277"/>
      <c r="DT30" s="277"/>
      <c r="DU30" s="278"/>
      <c r="DV30" s="279">
        <v>1</v>
      </c>
      <c r="DW30" s="279">
        <v>2</v>
      </c>
      <c r="DX30" s="280"/>
      <c r="DY30" s="277"/>
      <c r="DZ30" s="277"/>
      <c r="EA30" s="278"/>
      <c r="EB30" s="279">
        <v>4</v>
      </c>
      <c r="EC30" s="279">
        <v>35</v>
      </c>
      <c r="ED30" s="280">
        <v>0.10902777777777778</v>
      </c>
      <c r="EE30" s="277"/>
      <c r="EF30" s="277"/>
      <c r="EG30" s="278"/>
      <c r="EH30" s="279"/>
      <c r="EI30" s="279"/>
      <c r="EJ30" s="280"/>
      <c r="EK30" s="277"/>
      <c r="EL30" s="277"/>
      <c r="EM30" s="278"/>
      <c r="EN30" s="279">
        <v>3</v>
      </c>
      <c r="EO30" s="279"/>
      <c r="EP30" s="280"/>
      <c r="EQ30" s="277"/>
      <c r="ER30" s="277"/>
      <c r="ES30" s="278"/>
      <c r="ET30" s="279">
        <v>4</v>
      </c>
      <c r="EU30" s="279">
        <v>9</v>
      </c>
      <c r="EV30" s="280">
        <v>0.125</v>
      </c>
      <c r="EW30" s="277"/>
      <c r="EX30" s="277"/>
      <c r="EY30" s="278"/>
      <c r="EZ30" s="273" cm="1">
        <f t="array" ref="EZ30">SUM(SUMIFS(CF30:EY30,CF$6:EY$6,{"EN(V)"}))</f>
        <v>58</v>
      </c>
      <c r="FA30" s="273" cm="1">
        <f t="array" ref="FA30">SUM(SUMIFS(CF30:EY30,CF$6:EY$6,{"INA(V)"}))</f>
        <v>3</v>
      </c>
      <c r="FB30" s="273" cm="1">
        <f t="array" ref="FB30">SUM(SUMIFS(CF30:EY30,CF$6:EY$6,{"EN(D)"}))</f>
        <v>35</v>
      </c>
      <c r="FC30" s="273" cm="1">
        <f t="array" ref="FC30">SUM(SUMIFS(CF30:EY30,CF$6:EY$6,{"INA(D)"}))</f>
        <v>0</v>
      </c>
      <c r="FD30" s="273" cm="1">
        <f t="array" ref="FD30">SUM(SUMIFS(CF30:EY30,CF$6:EY$6,{"EN(D)","EN(V)","INA(D)","INA(V)"}))</f>
        <v>96</v>
      </c>
      <c r="FE30" s="278" cm="1">
        <f t="array" ref="FE30">(SUM(SUMIFS(CF30:EY30,CF$6:EY$6,{"EN(TMS)"})))/12</f>
        <v>4.5254629629629638E-2</v>
      </c>
      <c r="FF30" s="278" cm="1">
        <f t="array" ref="FF30">(SUM(SUMIFS(CF30:EY30,CF$6:EY$6,{"INA(TMS)"})))/12</f>
        <v>7.0023148148148145E-3</v>
      </c>
      <c r="FG30" s="279">
        <v>4</v>
      </c>
      <c r="FH30" s="279">
        <v>8</v>
      </c>
      <c r="FI30" s="280">
        <v>0.22083333333333333</v>
      </c>
      <c r="FJ30" s="277"/>
      <c r="FK30" s="277"/>
      <c r="FL30" s="278"/>
      <c r="FM30" s="279">
        <v>3</v>
      </c>
      <c r="FN30" s="279">
        <v>3</v>
      </c>
      <c r="FO30" s="280">
        <v>7.6388888888888886E-3</v>
      </c>
      <c r="FP30" s="277"/>
      <c r="FQ30" s="277"/>
      <c r="FR30" s="278"/>
      <c r="FS30" s="279">
        <v>3</v>
      </c>
      <c r="FT30" s="279">
        <v>8</v>
      </c>
      <c r="FU30" s="280" t="s">
        <v>224</v>
      </c>
      <c r="FV30" s="277"/>
      <c r="FW30" s="277"/>
      <c r="FX30" s="278"/>
      <c r="FY30" s="279">
        <v>3</v>
      </c>
      <c r="FZ30" s="279">
        <v>4</v>
      </c>
      <c r="GA30" s="280" t="s">
        <v>225</v>
      </c>
      <c r="GB30" s="277"/>
      <c r="GC30" s="277"/>
      <c r="GD30" s="278"/>
      <c r="GE30" s="279"/>
      <c r="GF30" s="279"/>
      <c r="GG30" s="280"/>
      <c r="GH30" s="277"/>
      <c r="GI30" s="277"/>
      <c r="GJ30" s="278"/>
      <c r="GK30" s="279">
        <v>1</v>
      </c>
      <c r="GL30" s="279">
        <v>4</v>
      </c>
      <c r="GM30" s="280" t="s">
        <v>226</v>
      </c>
      <c r="GN30" s="277"/>
      <c r="GO30" s="277"/>
      <c r="GP30" s="278"/>
      <c r="GQ30" s="279">
        <v>1</v>
      </c>
      <c r="GR30" s="279">
        <v>1</v>
      </c>
      <c r="GS30" s="280">
        <v>0.11666666666666665</v>
      </c>
      <c r="GT30" s="277"/>
      <c r="GU30" s="277"/>
      <c r="GV30" s="278"/>
      <c r="GW30" s="279">
        <v>2</v>
      </c>
      <c r="GX30" s="279">
        <v>3</v>
      </c>
      <c r="GY30" s="280">
        <v>2.1527777777777781E-2</v>
      </c>
      <c r="GZ30" s="277"/>
      <c r="HA30" s="277"/>
      <c r="HB30" s="278"/>
      <c r="HC30" s="279">
        <v>10</v>
      </c>
      <c r="HD30" s="279">
        <v>20</v>
      </c>
      <c r="HE30" s="280">
        <v>1.3194444444444444E-2</v>
      </c>
      <c r="HF30" s="277"/>
      <c r="HG30" s="277"/>
      <c r="HH30" s="278"/>
      <c r="HI30" s="279">
        <v>1</v>
      </c>
      <c r="HJ30" s="279">
        <v>5</v>
      </c>
      <c r="HK30" s="280">
        <v>0.81111111111111101</v>
      </c>
      <c r="HL30" s="277"/>
      <c r="HM30" s="277"/>
      <c r="HN30" s="278"/>
      <c r="HO30" s="279"/>
      <c r="HP30" s="279">
        <v>1</v>
      </c>
      <c r="HQ30" s="280">
        <v>1.4583333333333332E-2</v>
      </c>
      <c r="HR30" s="277"/>
      <c r="HS30" s="277"/>
      <c r="HT30" s="278"/>
      <c r="HU30" s="279">
        <v>3</v>
      </c>
      <c r="HV30" s="279">
        <v>2</v>
      </c>
      <c r="HW30" s="280">
        <v>3.2638888888888891E-2</v>
      </c>
      <c r="HX30" s="277"/>
      <c r="HY30" s="277"/>
      <c r="HZ30" s="278"/>
      <c r="IA30" s="273" cm="1">
        <f t="array" ref="IA30">SUM(SUMIFS(FG30:HZ30,FG$6:HZ$6,{"EN(V)"}))</f>
        <v>59</v>
      </c>
      <c r="IB30" s="273" cm="1">
        <f t="array" ref="IB30">SUM(SUMIFS(FG30:HZ30,FG$6:HZ$6,{"INA(V)"}))</f>
        <v>0</v>
      </c>
      <c r="IC30" s="273" cm="1">
        <f t="array" ref="IC30">SUM(SUMIFS(FG30:HZ30,FG$6:HZ$6,{"EN(D)"}))</f>
        <v>31</v>
      </c>
      <c r="ID30" s="273" cm="1">
        <f t="array" ref="ID30">SUM(SUMIFS(FG30:HZ30,FG$6:HZ$6,{"INA(D)"}))</f>
        <v>0</v>
      </c>
      <c r="IE30" s="273" cm="1">
        <f t="array" ref="IE30">SUM(SUMIFS(FG30:HZ30,FG$6:HZ$6,{"EN(D)","EN(V)","INA(D)","INA(V)"}))</f>
        <v>90</v>
      </c>
      <c r="IF30" s="278" cm="1">
        <f t="array" ref="IF30">(SUM(SUMIFS(FG30:HZ30,FG$6:HZ$6,{"EN(TMS)"})))/12</f>
        <v>0.10318287037037037</v>
      </c>
      <c r="IG30" s="278" cm="1">
        <f t="array" ref="IG30">(SUM(SUMIFS(FG30:HZ30,FG$6:HZ$6,{"INA(TMS)"})))/12</f>
        <v>0</v>
      </c>
      <c r="IH30" s="279">
        <v>2</v>
      </c>
      <c r="II30" s="279">
        <v>2</v>
      </c>
      <c r="IJ30" s="280">
        <v>8.3333333333333332E-3</v>
      </c>
      <c r="IK30" s="277"/>
      <c r="IL30" s="277"/>
      <c r="IM30" s="278"/>
      <c r="IN30" s="279">
        <v>2</v>
      </c>
      <c r="IO30" s="279">
        <v>1</v>
      </c>
      <c r="IP30" s="280">
        <v>0</v>
      </c>
      <c r="IQ30" s="277"/>
      <c r="IR30" s="277"/>
      <c r="IS30" s="278"/>
      <c r="IT30" s="279">
        <v>4</v>
      </c>
      <c r="IU30" s="279">
        <v>5</v>
      </c>
      <c r="IV30" s="280">
        <v>0.40347222222222223</v>
      </c>
      <c r="IW30" s="277"/>
      <c r="IX30" s="277"/>
      <c r="IY30" s="278"/>
      <c r="IZ30" s="279">
        <v>2</v>
      </c>
      <c r="JA30" s="279">
        <v>2</v>
      </c>
      <c r="JB30" s="280">
        <v>0.1451388888888889</v>
      </c>
      <c r="JC30" s="277"/>
      <c r="JD30" s="277"/>
      <c r="JE30" s="278"/>
      <c r="JF30" s="279"/>
      <c r="JG30" s="279"/>
      <c r="JH30" s="280"/>
      <c r="JI30" s="277"/>
      <c r="JJ30" s="277"/>
      <c r="JK30" s="278"/>
      <c r="JL30" s="279">
        <v>4</v>
      </c>
      <c r="JM30" s="279"/>
      <c r="JN30" s="280"/>
      <c r="JO30" s="277"/>
      <c r="JP30" s="277"/>
      <c r="JQ30" s="278"/>
      <c r="JR30" s="279">
        <v>4</v>
      </c>
      <c r="JS30" s="279"/>
      <c r="JT30" s="280"/>
      <c r="JU30" s="277"/>
      <c r="JV30" s="277"/>
      <c r="JW30" s="278"/>
      <c r="JX30" s="279">
        <v>2</v>
      </c>
      <c r="JY30" s="279"/>
      <c r="JZ30" s="280"/>
      <c r="KA30" s="277"/>
      <c r="KB30" s="277"/>
      <c r="KC30" s="278"/>
      <c r="KD30" s="279">
        <v>6</v>
      </c>
      <c r="KE30" s="279"/>
      <c r="KF30" s="280"/>
      <c r="KG30" s="277"/>
      <c r="KH30" s="277"/>
      <c r="KI30" s="278"/>
      <c r="KJ30" s="279">
        <v>4</v>
      </c>
      <c r="KK30" s="279"/>
      <c r="KL30" s="280"/>
      <c r="KM30" s="277"/>
      <c r="KN30" s="277"/>
      <c r="KO30" s="278"/>
      <c r="KP30" s="279">
        <v>4</v>
      </c>
      <c r="KQ30" s="279"/>
      <c r="KR30" s="280"/>
      <c r="KS30" s="277"/>
      <c r="KT30" s="277"/>
      <c r="KU30" s="278"/>
      <c r="KV30" s="279">
        <v>4</v>
      </c>
      <c r="KW30" s="279"/>
      <c r="KX30" s="280"/>
      <c r="KY30" s="277"/>
      <c r="KZ30" s="277"/>
      <c r="LA30" s="278"/>
      <c r="LB30" s="273" cm="1">
        <f t="array" ref="LB30">SUM(SUMIFS(IH30:LA30,IH$6:LA$6,{"EN(V)"}))</f>
        <v>10</v>
      </c>
      <c r="LC30" s="273" cm="1">
        <f t="array" ref="LC30">SUM(SUMIFS(IH30:LA30,IH$6:LA$6,{"INA(V)"}))</f>
        <v>0</v>
      </c>
      <c r="LD30" s="273" cm="1">
        <f t="array" ref="LD30">SUM(SUMIFS(IH30:LA30,IH$6:LA$6,{"EN(D)"}))</f>
        <v>38</v>
      </c>
      <c r="LE30" s="273" cm="1">
        <f t="array" ref="LE30">SUM(SUMIFS(IH30:LA30,IH$6:LA$6,{"INA(D)"}))</f>
        <v>0</v>
      </c>
      <c r="LF30" s="273" cm="1">
        <f t="array" ref="LF30">SUM(SUMIFS(IH30:LA30,IH$6:LA$6,{"EN(D)","EN(V)","INA(D)","INA(V)"}))</f>
        <v>48</v>
      </c>
      <c r="LG30" s="278" cm="1">
        <f t="array" ref="LG30">(SUM(SUMIFS(IH30:LA30,IH$6:LA$6,{"EN(TMS)"})))/12</f>
        <v>4.6412037037037036E-2</v>
      </c>
      <c r="LH30" s="278" cm="1">
        <f t="array" ref="LH30">(SUM(SUMIFS(IH30:LA30,IH$6:LA$6,{"INA(TMS)"})))/12</f>
        <v>0</v>
      </c>
      <c r="LI30" s="279">
        <v>12</v>
      </c>
      <c r="LJ30" s="279"/>
      <c r="LK30" s="280"/>
      <c r="LL30" s="277"/>
      <c r="LM30" s="277"/>
      <c r="LN30" s="278"/>
      <c r="LO30" s="279">
        <v>3</v>
      </c>
      <c r="LP30" s="279"/>
      <c r="LQ30" s="280"/>
      <c r="LR30" s="277"/>
      <c r="LS30" s="277"/>
      <c r="LT30" s="278"/>
      <c r="LU30" s="279">
        <v>3</v>
      </c>
      <c r="LV30" s="279"/>
      <c r="LW30" s="280"/>
      <c r="LX30" s="277"/>
      <c r="LY30" s="277"/>
      <c r="LZ30" s="278"/>
      <c r="MA30" s="279">
        <v>3</v>
      </c>
      <c r="MB30" s="279"/>
      <c r="MC30" s="280"/>
      <c r="MD30" s="277"/>
      <c r="ME30" s="277"/>
      <c r="MF30" s="278"/>
      <c r="MG30" s="279">
        <v>1</v>
      </c>
      <c r="MH30" s="279"/>
      <c r="MI30" s="280"/>
      <c r="MJ30" s="277"/>
      <c r="MK30" s="277"/>
      <c r="ML30" s="278"/>
      <c r="MM30" s="279"/>
      <c r="MN30" s="279"/>
      <c r="MO30" s="280"/>
      <c r="MP30" s="277"/>
      <c r="MQ30" s="277"/>
      <c r="MR30" s="278"/>
      <c r="MS30" s="279"/>
      <c r="MT30" s="279"/>
      <c r="MU30" s="280"/>
      <c r="MV30" s="277"/>
      <c r="MW30" s="277"/>
      <c r="MX30" s="278"/>
      <c r="MY30" s="279">
        <v>1</v>
      </c>
      <c r="MZ30" s="279"/>
      <c r="NA30" s="280"/>
      <c r="NB30" s="277"/>
      <c r="NC30" s="277"/>
      <c r="ND30" s="278"/>
      <c r="NE30" s="279"/>
      <c r="NF30" s="279"/>
      <c r="NG30" s="280"/>
      <c r="NH30" s="277"/>
      <c r="NI30" s="277"/>
      <c r="NJ30" s="278"/>
      <c r="NK30" s="279"/>
      <c r="NL30" s="279"/>
      <c r="NM30" s="280"/>
      <c r="NN30" s="277"/>
      <c r="NO30" s="277"/>
      <c r="NP30" s="278"/>
      <c r="NQ30" s="279"/>
      <c r="NR30" s="279"/>
      <c r="NS30" s="280"/>
      <c r="NT30" s="277"/>
      <c r="NU30" s="277"/>
      <c r="NV30" s="278"/>
      <c r="NW30" s="279"/>
      <c r="NX30" s="279"/>
      <c r="NY30" s="280"/>
      <c r="NZ30" s="277"/>
      <c r="OA30" s="277"/>
      <c r="OB30" s="278"/>
      <c r="OC30" s="273" cm="1">
        <f t="array" ref="OC30">SUM(SUMIFS(LI30:OB30,LI$6:OB$6,{"EN(V)"}))</f>
        <v>0</v>
      </c>
      <c r="OD30" s="273" cm="1">
        <f t="array" ref="OD30">SUM(SUMIFS(LI30:OB30,LI$6:OB$6,{"INA(V)"}))</f>
        <v>0</v>
      </c>
      <c r="OE30" s="273" cm="1">
        <f t="array" ref="OE30">SUM(SUMIFS(LI30:OB30,LI$6:OB$6,{"EN(D)"}))</f>
        <v>23</v>
      </c>
      <c r="OF30" s="273" cm="1">
        <f t="array" ref="OF30">SUM(SUMIFS(LI30:OB30,LI$6:OB$6,{"INA(D)"}))</f>
        <v>0</v>
      </c>
      <c r="OG30" s="273" cm="1">
        <f t="array" ref="OG30">SUM(SUMIFS(LI30:OB30,LI$6:OB$6,{"EN(D)","EN(V)","INA(D)","INA(V)"}))</f>
        <v>23</v>
      </c>
      <c r="OH30" s="278" cm="1">
        <f t="array" ref="OH30">(SUM(SUMIFS(LI30:OB30,LI$6:OB$6,{"EN(TMS)"})))/12</f>
        <v>0</v>
      </c>
      <c r="OI30" s="278" cm="1">
        <f t="array" ref="OI30">(SUM(SUMIFS(LI30:OB30,LI$6:OB$6,{"INA(TMS)"})))/12</f>
        <v>0</v>
      </c>
    </row>
    <row r="31" spans="1:399" s="23" customFormat="1" ht="30">
      <c r="A31" s="273">
        <v>25</v>
      </c>
      <c r="B31" s="274" t="s">
        <v>100</v>
      </c>
      <c r="C31" s="273" t="s">
        <v>128</v>
      </c>
      <c r="D31" s="285"/>
      <c r="E31" s="279"/>
      <c r="F31" s="279"/>
      <c r="G31" s="280"/>
      <c r="H31" s="277">
        <v>13</v>
      </c>
      <c r="I31" s="277"/>
      <c r="J31" s="278"/>
      <c r="K31" s="279"/>
      <c r="L31" s="279"/>
      <c r="M31" s="280"/>
      <c r="N31" s="277">
        <v>17</v>
      </c>
      <c r="O31" s="277"/>
      <c r="P31" s="278"/>
      <c r="Q31" s="279"/>
      <c r="R31" s="279"/>
      <c r="S31" s="280"/>
      <c r="T31" s="277">
        <v>17</v>
      </c>
      <c r="U31" s="277"/>
      <c r="V31" s="278"/>
      <c r="W31" s="279"/>
      <c r="X31" s="279"/>
      <c r="Y31" s="280"/>
      <c r="Z31" s="277">
        <v>16</v>
      </c>
      <c r="AA31" s="277"/>
      <c r="AB31" s="278"/>
      <c r="AC31" s="279"/>
      <c r="AD31" s="279"/>
      <c r="AE31" s="280"/>
      <c r="AF31" s="277">
        <v>9</v>
      </c>
      <c r="AG31" s="277"/>
      <c r="AH31" s="278"/>
      <c r="AI31" s="279"/>
      <c r="AJ31" s="279"/>
      <c r="AK31" s="280"/>
      <c r="AL31" s="277">
        <v>2</v>
      </c>
      <c r="AM31" s="277"/>
      <c r="AN31" s="278"/>
      <c r="AO31" s="279"/>
      <c r="AP31" s="279"/>
      <c r="AQ31" s="280"/>
      <c r="AR31" s="277">
        <v>4</v>
      </c>
      <c r="AS31" s="277"/>
      <c r="AT31" s="278"/>
      <c r="AU31" s="279"/>
      <c r="AV31" s="279"/>
      <c r="AW31" s="280"/>
      <c r="AX31" s="277">
        <v>10</v>
      </c>
      <c r="AY31" s="277"/>
      <c r="AZ31" s="278"/>
      <c r="BA31" s="279"/>
      <c r="BB31" s="279"/>
      <c r="BC31" s="280"/>
      <c r="BD31" s="277"/>
      <c r="BE31" s="277"/>
      <c r="BF31" s="278"/>
      <c r="BG31" s="279"/>
      <c r="BH31" s="279"/>
      <c r="BI31" s="280"/>
      <c r="BJ31" s="277">
        <v>2</v>
      </c>
      <c r="BK31" s="277"/>
      <c r="BL31" s="278"/>
      <c r="BM31" s="279"/>
      <c r="BN31" s="279"/>
      <c r="BO31" s="280"/>
      <c r="BP31" s="277">
        <v>20</v>
      </c>
      <c r="BQ31" s="277"/>
      <c r="BR31" s="278"/>
      <c r="BS31" s="279"/>
      <c r="BT31" s="279"/>
      <c r="BU31" s="280"/>
      <c r="BV31" s="277"/>
      <c r="BW31" s="277"/>
      <c r="BX31" s="278"/>
      <c r="BY31" s="273" cm="1">
        <f t="array" ref="BY31">SUM(SUMIFS(E31:BX31,E$6:BX$6,{"EN(V)"}))</f>
        <v>0</v>
      </c>
      <c r="BZ31" s="273" cm="1">
        <f t="array" ref="BZ31">SUM(SUMIFS(E31:BX31,E$6:BX$6,{"INA(V)"}))</f>
        <v>0</v>
      </c>
      <c r="CA31" s="273" cm="1">
        <f t="array" ref="CA31">SUM(SUMIFS(E31:BX31,E$6:BX$6,{"EN(D)"}))</f>
        <v>0</v>
      </c>
      <c r="CB31" s="273" cm="1">
        <f t="array" ref="CB31">SUM(SUMIFS(E31:BX31,E$6:BX$6,{"INA(D)"}))</f>
        <v>110</v>
      </c>
      <c r="CC31" s="273" cm="1">
        <f t="array" ref="CC31">SUM(SUMIFS(E31:BX31,E$6:BX$6,{"EN(D)","EN(V)","INA(D)","INA(V)"}))</f>
        <v>110</v>
      </c>
      <c r="CD31" s="278" cm="1">
        <f t="array" ref="CD31">(SUM(SUMIFS(E31:BX31,E$6:BX$6,{"EN(TMS)"})))/12</f>
        <v>0</v>
      </c>
      <c r="CE31" s="278" cm="1">
        <f t="array" ref="CE31">(SUM(SUMIFS(E31:BX31,E$6:BX$6,{"INA(TMS)"})))/12</f>
        <v>0</v>
      </c>
      <c r="CF31" s="279"/>
      <c r="CG31" s="279"/>
      <c r="CH31" s="280"/>
      <c r="CI31" s="277">
        <v>5</v>
      </c>
      <c r="CJ31" s="277"/>
      <c r="CK31" s="278"/>
      <c r="CL31" s="279"/>
      <c r="CM31" s="279"/>
      <c r="CN31" s="280"/>
      <c r="CO31" s="277"/>
      <c r="CP31" s="277"/>
      <c r="CQ31" s="278"/>
      <c r="CR31" s="279"/>
      <c r="CS31" s="279"/>
      <c r="CT31" s="280"/>
      <c r="CU31" s="277">
        <v>1</v>
      </c>
      <c r="CV31" s="277"/>
      <c r="CW31" s="278"/>
      <c r="CX31" s="279"/>
      <c r="CY31" s="279"/>
      <c r="CZ31" s="280"/>
      <c r="DA31" s="277"/>
      <c r="DB31" s="277">
        <v>1</v>
      </c>
      <c r="DC31" s="278"/>
      <c r="DD31" s="279"/>
      <c r="DE31" s="279"/>
      <c r="DF31" s="280"/>
      <c r="DG31" s="277">
        <v>2</v>
      </c>
      <c r="DH31" s="277">
        <v>9</v>
      </c>
      <c r="DI31" s="278">
        <v>0.10277777777777779</v>
      </c>
      <c r="DJ31" s="279"/>
      <c r="DK31" s="279"/>
      <c r="DL31" s="280"/>
      <c r="DM31" s="277"/>
      <c r="DN31" s="277"/>
      <c r="DO31" s="278"/>
      <c r="DP31" s="279">
        <v>2</v>
      </c>
      <c r="DQ31" s="279"/>
      <c r="DR31" s="280"/>
      <c r="DS31" s="277"/>
      <c r="DT31" s="277"/>
      <c r="DU31" s="278"/>
      <c r="DV31" s="279"/>
      <c r="DW31" s="279"/>
      <c r="DX31" s="280"/>
      <c r="DY31" s="277"/>
      <c r="DZ31" s="277"/>
      <c r="EA31" s="278"/>
      <c r="EB31" s="279"/>
      <c r="EC31" s="279"/>
      <c r="ED31" s="280"/>
      <c r="EE31" s="277"/>
      <c r="EF31" s="277"/>
      <c r="EG31" s="278"/>
      <c r="EH31" s="279"/>
      <c r="EI31" s="279"/>
      <c r="EJ31" s="280"/>
      <c r="EK31" s="277">
        <v>1</v>
      </c>
      <c r="EL31" s="277"/>
      <c r="EM31" s="278"/>
      <c r="EN31" s="279"/>
      <c r="EO31" s="279"/>
      <c r="EP31" s="280"/>
      <c r="EQ31" s="277"/>
      <c r="ER31" s="277">
        <v>13</v>
      </c>
      <c r="ES31" s="278">
        <v>2.9861111111111113E-2</v>
      </c>
      <c r="ET31" s="279"/>
      <c r="EU31" s="279"/>
      <c r="EV31" s="280"/>
      <c r="EW31" s="277"/>
      <c r="EX31" s="277"/>
      <c r="EY31" s="278"/>
      <c r="EZ31" s="273" cm="1">
        <f t="array" ref="EZ31">SUM(SUMIFS(CF31:EY31,CF$6:EY$6,{"EN(V)"}))</f>
        <v>0</v>
      </c>
      <c r="FA31" s="273" cm="1">
        <f t="array" ref="FA31">SUM(SUMIFS(CF31:EY31,CF$6:EY$6,{"INA(V)"}))</f>
        <v>23</v>
      </c>
      <c r="FB31" s="273" cm="1">
        <f t="array" ref="FB31">SUM(SUMIFS(CF31:EY31,CF$6:EY$6,{"EN(D)"}))</f>
        <v>2</v>
      </c>
      <c r="FC31" s="273" cm="1">
        <f t="array" ref="FC31">SUM(SUMIFS(CF31:EY31,CF$6:EY$6,{"INA(D)"}))</f>
        <v>9</v>
      </c>
      <c r="FD31" s="273" cm="1">
        <f t="array" ref="FD31">SUM(SUMIFS(CF31:EY31,CF$6:EY$6,{"EN(D)","EN(V)","INA(D)","INA(V)"}))</f>
        <v>34</v>
      </c>
      <c r="FE31" s="278" cm="1">
        <f t="array" ref="FE31">(SUM(SUMIFS(CF31:EY31,CF$6:EY$6,{"EN(TMS)"})))/12</f>
        <v>0</v>
      </c>
      <c r="FF31" s="278" cm="1">
        <f t="array" ref="FF31">(SUM(SUMIFS(CF31:EY31,CF$6:EY$6,{"INA(TMS)"})))/12</f>
        <v>1.105324074074074E-2</v>
      </c>
      <c r="FG31" s="279"/>
      <c r="FH31" s="279"/>
      <c r="FI31" s="280"/>
      <c r="FJ31" s="277">
        <v>2</v>
      </c>
      <c r="FK31" s="277"/>
      <c r="FL31" s="278"/>
      <c r="FM31" s="279"/>
      <c r="FN31" s="279"/>
      <c r="FO31" s="280"/>
      <c r="FP31" s="277">
        <v>23</v>
      </c>
      <c r="FQ31" s="277"/>
      <c r="FR31" s="278"/>
      <c r="FS31" s="279"/>
      <c r="FT31" s="279"/>
      <c r="FU31" s="280"/>
      <c r="FV31" s="277"/>
      <c r="FW31" s="277"/>
      <c r="FX31" s="278"/>
      <c r="FY31" s="279"/>
      <c r="FZ31" s="279"/>
      <c r="GA31" s="280"/>
      <c r="GB31" s="277">
        <v>3</v>
      </c>
      <c r="GC31" s="277">
        <v>7</v>
      </c>
      <c r="GD31" s="278" t="s">
        <v>209</v>
      </c>
      <c r="GE31" s="279"/>
      <c r="GF31" s="279"/>
      <c r="GG31" s="280"/>
      <c r="GH31" s="277"/>
      <c r="GI31" s="277"/>
      <c r="GJ31" s="278"/>
      <c r="GK31" s="279"/>
      <c r="GL31" s="279"/>
      <c r="GM31" s="280"/>
      <c r="GN31" s="277">
        <v>2</v>
      </c>
      <c r="GO31" s="277">
        <v>3</v>
      </c>
      <c r="GP31" s="278"/>
      <c r="GQ31" s="279"/>
      <c r="GR31" s="279"/>
      <c r="GS31" s="280"/>
      <c r="GT31" s="277">
        <v>3</v>
      </c>
      <c r="GU31" s="277">
        <v>4</v>
      </c>
      <c r="GV31" s="278"/>
      <c r="GW31" s="279"/>
      <c r="GX31" s="279"/>
      <c r="GY31" s="280"/>
      <c r="GZ31" s="277"/>
      <c r="HA31" s="277">
        <v>2</v>
      </c>
      <c r="HB31" s="278">
        <v>2.5694444444444447E-2</v>
      </c>
      <c r="HC31" s="279"/>
      <c r="HD31" s="279"/>
      <c r="HE31" s="280"/>
      <c r="HF31" s="277">
        <v>20</v>
      </c>
      <c r="HG31" s="277">
        <v>3</v>
      </c>
      <c r="HH31" s="278">
        <v>3.9583333333333331E-2</v>
      </c>
      <c r="HI31" s="279"/>
      <c r="HJ31" s="279"/>
      <c r="HK31" s="280"/>
      <c r="HL31" s="277">
        <v>10</v>
      </c>
      <c r="HM31" s="277">
        <v>6</v>
      </c>
      <c r="HN31" s="278">
        <v>0.46736111111111112</v>
      </c>
      <c r="HO31" s="279"/>
      <c r="HP31" s="279"/>
      <c r="HQ31" s="280"/>
      <c r="HR31" s="277">
        <v>1</v>
      </c>
      <c r="HS31" s="277">
        <v>1</v>
      </c>
      <c r="HT31" s="278">
        <v>1.4583333333333332E-2</v>
      </c>
      <c r="HU31" s="279"/>
      <c r="HV31" s="279"/>
      <c r="HW31" s="280"/>
      <c r="HX31" s="277"/>
      <c r="HY31" s="277">
        <v>1</v>
      </c>
      <c r="HZ31" s="278"/>
      <c r="IA31" s="273" cm="1">
        <f t="array" ref="IA31">SUM(SUMIFS(FG31:HZ31,FG$6:HZ$6,{"EN(V)"}))</f>
        <v>0</v>
      </c>
      <c r="IB31" s="273" cm="1">
        <f t="array" ref="IB31">SUM(SUMIFS(FG31:HZ31,FG$6:HZ$6,{"INA(V)"}))</f>
        <v>27</v>
      </c>
      <c r="IC31" s="273" cm="1">
        <f t="array" ref="IC31">SUM(SUMIFS(FG31:HZ31,FG$6:HZ$6,{"EN(D)"}))</f>
        <v>0</v>
      </c>
      <c r="ID31" s="273" cm="1">
        <f t="array" ref="ID31">SUM(SUMIFS(FG31:HZ31,FG$6:HZ$6,{"INA(D)"}))</f>
        <v>64</v>
      </c>
      <c r="IE31" s="273" cm="1">
        <f t="array" ref="IE31">SUM(SUMIFS(FG31:HZ31,FG$6:HZ$6,{"EN(D)","EN(V)","INA(D)","INA(V)"}))</f>
        <v>91</v>
      </c>
      <c r="IF31" s="278" cm="1">
        <f t="array" ref="IF31">(SUM(SUMIFS(FG31:HZ31,FG$6:HZ$6,{"EN(TMS)"})))/12</f>
        <v>0</v>
      </c>
      <c r="IG31" s="278" cm="1">
        <f t="array" ref="IG31">(SUM(SUMIFS(FG31:HZ31,FG$6:HZ$6,{"INA(TMS)"})))/12</f>
        <v>4.5601851851851845E-2</v>
      </c>
      <c r="IH31" s="279"/>
      <c r="II31" s="279"/>
      <c r="IJ31" s="280"/>
      <c r="IK31" s="277">
        <v>2</v>
      </c>
      <c r="IL31" s="277">
        <v>5</v>
      </c>
      <c r="IM31" s="278">
        <v>1.0416666666666666E-2</v>
      </c>
      <c r="IN31" s="279"/>
      <c r="IO31" s="279"/>
      <c r="IP31" s="280"/>
      <c r="IQ31" s="277">
        <v>2</v>
      </c>
      <c r="IR31" s="277">
        <v>2</v>
      </c>
      <c r="IS31" s="278">
        <v>3.888888888888889E-2</v>
      </c>
      <c r="IT31" s="279"/>
      <c r="IU31" s="279"/>
      <c r="IV31" s="280"/>
      <c r="IW31" s="277">
        <v>2</v>
      </c>
      <c r="IX31" s="277">
        <v>5</v>
      </c>
      <c r="IY31" s="278">
        <v>4.8611111111111112E-3</v>
      </c>
      <c r="IZ31" s="279"/>
      <c r="JA31" s="279"/>
      <c r="JB31" s="280"/>
      <c r="JC31" s="277">
        <v>4</v>
      </c>
      <c r="JD31" s="277">
        <v>3</v>
      </c>
      <c r="JE31" s="278">
        <v>0.59166666666666667</v>
      </c>
      <c r="JF31" s="279"/>
      <c r="JG31" s="279"/>
      <c r="JH31" s="280"/>
      <c r="JI31" s="277">
        <v>2</v>
      </c>
      <c r="JJ31" s="277"/>
      <c r="JK31" s="278"/>
      <c r="JL31" s="279"/>
      <c r="JM31" s="279"/>
      <c r="JN31" s="280"/>
      <c r="JO31" s="277">
        <v>2</v>
      </c>
      <c r="JP31" s="277"/>
      <c r="JQ31" s="278"/>
      <c r="JR31" s="279"/>
      <c r="JS31" s="279"/>
      <c r="JT31" s="280"/>
      <c r="JU31" s="277">
        <v>4</v>
      </c>
      <c r="JV31" s="277"/>
      <c r="JW31" s="278"/>
      <c r="JX31" s="279"/>
      <c r="JY31" s="279"/>
      <c r="JZ31" s="280"/>
      <c r="KA31" s="277">
        <v>6</v>
      </c>
      <c r="KB31" s="277"/>
      <c r="KC31" s="278"/>
      <c r="KD31" s="279"/>
      <c r="KE31" s="279"/>
      <c r="KF31" s="280"/>
      <c r="KG31" s="277">
        <v>10</v>
      </c>
      <c r="KH31" s="277"/>
      <c r="KI31" s="278"/>
      <c r="KJ31" s="279"/>
      <c r="KK31" s="279"/>
      <c r="KL31" s="280"/>
      <c r="KM31" s="277">
        <v>34</v>
      </c>
      <c r="KN31" s="277"/>
      <c r="KO31" s="278"/>
      <c r="KP31" s="279"/>
      <c r="KQ31" s="279"/>
      <c r="KR31" s="280"/>
      <c r="KS31" s="277">
        <v>10</v>
      </c>
      <c r="KT31" s="277"/>
      <c r="KU31" s="278"/>
      <c r="KV31" s="279"/>
      <c r="KW31" s="279"/>
      <c r="KX31" s="280"/>
      <c r="KY31" s="277">
        <v>12</v>
      </c>
      <c r="KZ31" s="277"/>
      <c r="LA31" s="278"/>
      <c r="LB31" s="273" cm="1">
        <f t="array" ref="LB31">SUM(SUMIFS(IH31:LA31,IH$6:LA$6,{"EN(V)"}))</f>
        <v>0</v>
      </c>
      <c r="LC31" s="273" cm="1">
        <f t="array" ref="LC31">SUM(SUMIFS(IH31:LA31,IH$6:LA$6,{"INA(V)"}))</f>
        <v>15</v>
      </c>
      <c r="LD31" s="273" cm="1">
        <f t="array" ref="LD31">SUM(SUMIFS(IH31:LA31,IH$6:LA$6,{"EN(D)"}))</f>
        <v>0</v>
      </c>
      <c r="LE31" s="273" cm="1">
        <f t="array" ref="LE31">SUM(SUMIFS(IH31:LA31,IH$6:LA$6,{"INA(D)"}))</f>
        <v>90</v>
      </c>
      <c r="LF31" s="273" cm="1">
        <f t="array" ref="LF31">SUM(SUMIFS(IH31:LA31,IH$6:LA$6,{"EN(D)","EN(V)","INA(D)","INA(V)"}))</f>
        <v>105</v>
      </c>
      <c r="LG31" s="278" cm="1">
        <f t="array" ref="LG31">(SUM(SUMIFS(IH31:LA31,IH$6:LA$6,{"EN(TMS)"})))/12</f>
        <v>0</v>
      </c>
      <c r="LH31" s="278" cm="1">
        <f t="array" ref="LH31">(SUM(SUMIFS(IH31:LA31,IH$6:LA$6,{"INA(TMS)"})))/12</f>
        <v>5.3819444444444448E-2</v>
      </c>
      <c r="LI31" s="279"/>
      <c r="LJ31" s="279"/>
      <c r="LK31" s="280"/>
      <c r="LL31" s="277">
        <v>4</v>
      </c>
      <c r="LM31" s="277"/>
      <c r="LN31" s="278"/>
      <c r="LO31" s="279"/>
      <c r="LP31" s="279"/>
      <c r="LQ31" s="280"/>
      <c r="LR31" s="277">
        <v>18</v>
      </c>
      <c r="LS31" s="277"/>
      <c r="LT31" s="278"/>
      <c r="LU31" s="279"/>
      <c r="LV31" s="279"/>
      <c r="LW31" s="280"/>
      <c r="LX31" s="277">
        <v>3</v>
      </c>
      <c r="LY31" s="277"/>
      <c r="LZ31" s="278"/>
      <c r="MA31" s="279"/>
      <c r="MB31" s="279"/>
      <c r="MC31" s="280"/>
      <c r="MD31" s="277">
        <v>6</v>
      </c>
      <c r="ME31" s="277"/>
      <c r="MF31" s="278"/>
      <c r="MG31" s="279"/>
      <c r="MH31" s="279"/>
      <c r="MI31" s="280"/>
      <c r="MJ31" s="277">
        <v>8</v>
      </c>
      <c r="MK31" s="277"/>
      <c r="ML31" s="278"/>
      <c r="MM31" s="279"/>
      <c r="MN31" s="279"/>
      <c r="MO31" s="280"/>
      <c r="MP31" s="277">
        <v>2</v>
      </c>
      <c r="MQ31" s="277"/>
      <c r="MR31" s="278"/>
      <c r="MS31" s="279"/>
      <c r="MT31" s="279"/>
      <c r="MU31" s="280"/>
      <c r="MV31" s="277"/>
      <c r="MW31" s="277"/>
      <c r="MX31" s="278"/>
      <c r="MY31" s="279"/>
      <c r="MZ31" s="279"/>
      <c r="NA31" s="280"/>
      <c r="NB31" s="277">
        <v>9</v>
      </c>
      <c r="NC31" s="277"/>
      <c r="ND31" s="278"/>
      <c r="NE31" s="279"/>
      <c r="NF31" s="279"/>
      <c r="NG31" s="280"/>
      <c r="NH31" s="277"/>
      <c r="NI31" s="277"/>
      <c r="NJ31" s="278"/>
      <c r="NK31" s="279"/>
      <c r="NL31" s="279"/>
      <c r="NM31" s="280"/>
      <c r="NN31" s="277"/>
      <c r="NO31" s="277"/>
      <c r="NP31" s="278"/>
      <c r="NQ31" s="279"/>
      <c r="NR31" s="279"/>
      <c r="NS31" s="280"/>
      <c r="NT31" s="277"/>
      <c r="NU31" s="277"/>
      <c r="NV31" s="278"/>
      <c r="NW31" s="279"/>
      <c r="NX31" s="279"/>
      <c r="NY31" s="280"/>
      <c r="NZ31" s="277"/>
      <c r="OA31" s="277"/>
      <c r="OB31" s="278"/>
      <c r="OC31" s="273" cm="1">
        <f t="array" ref="OC31">SUM(SUMIFS(LI31:OB31,LI$6:OB$6,{"EN(V)"}))</f>
        <v>0</v>
      </c>
      <c r="OD31" s="273" cm="1">
        <f t="array" ref="OD31">SUM(SUMIFS(LI31:OB31,LI$6:OB$6,{"INA(V)"}))</f>
        <v>0</v>
      </c>
      <c r="OE31" s="273" cm="1">
        <f t="array" ref="OE31">SUM(SUMIFS(LI31:OB31,LI$6:OB$6,{"EN(D)"}))</f>
        <v>0</v>
      </c>
      <c r="OF31" s="273" cm="1">
        <f t="array" ref="OF31">SUM(SUMIFS(LI31:OB31,LI$6:OB$6,{"INA(D)"}))</f>
        <v>50</v>
      </c>
      <c r="OG31" s="273" cm="1">
        <f t="array" ref="OG31">SUM(SUMIFS(LI31:OB31,LI$6:OB$6,{"EN(D)","EN(V)","INA(D)","INA(V)"}))</f>
        <v>50</v>
      </c>
      <c r="OH31" s="278" cm="1">
        <f t="array" ref="OH31">(SUM(SUMIFS(LI31:OB31,LI$6:OB$6,{"EN(TMS)"})))/12</f>
        <v>0</v>
      </c>
      <c r="OI31" s="278" cm="1">
        <f t="array" ref="OI31">(SUM(SUMIFS(LI31:OB31,LI$6:OB$6,{"INA(TMS)"})))/12</f>
        <v>0</v>
      </c>
    </row>
    <row r="32" spans="1:399" s="23" customFormat="1" ht="30">
      <c r="A32" s="273">
        <v>26</v>
      </c>
      <c r="B32" s="274" t="s">
        <v>101</v>
      </c>
      <c r="C32" s="273" t="s">
        <v>129</v>
      </c>
      <c r="D32" s="285"/>
      <c r="E32" s="279">
        <v>1</v>
      </c>
      <c r="F32" s="279"/>
      <c r="G32" s="280"/>
      <c r="H32" s="277"/>
      <c r="I32" s="277"/>
      <c r="J32" s="278"/>
      <c r="K32" s="279"/>
      <c r="L32" s="279"/>
      <c r="M32" s="280"/>
      <c r="N32" s="277"/>
      <c r="O32" s="277"/>
      <c r="P32" s="278"/>
      <c r="Q32" s="279">
        <v>1</v>
      </c>
      <c r="R32" s="279"/>
      <c r="S32" s="280"/>
      <c r="T32" s="277"/>
      <c r="U32" s="277"/>
      <c r="V32" s="278"/>
      <c r="W32" s="279">
        <v>1</v>
      </c>
      <c r="X32" s="279"/>
      <c r="Y32" s="280"/>
      <c r="Z32" s="277"/>
      <c r="AA32" s="277"/>
      <c r="AB32" s="278"/>
      <c r="AC32" s="279">
        <v>3</v>
      </c>
      <c r="AD32" s="279"/>
      <c r="AE32" s="280"/>
      <c r="AF32" s="277"/>
      <c r="AG32" s="277"/>
      <c r="AH32" s="278"/>
      <c r="AI32" s="279">
        <v>8</v>
      </c>
      <c r="AJ32" s="279"/>
      <c r="AK32" s="280"/>
      <c r="AL32" s="277"/>
      <c r="AM32" s="277"/>
      <c r="AN32" s="278"/>
      <c r="AO32" s="279">
        <v>2</v>
      </c>
      <c r="AP32" s="279"/>
      <c r="AQ32" s="280"/>
      <c r="AR32" s="277"/>
      <c r="AS32" s="277"/>
      <c r="AT32" s="278"/>
      <c r="AU32" s="279">
        <v>3</v>
      </c>
      <c r="AV32" s="279"/>
      <c r="AW32" s="280"/>
      <c r="AX32" s="277"/>
      <c r="AY32" s="277"/>
      <c r="AZ32" s="278"/>
      <c r="BA32" s="279"/>
      <c r="BB32" s="279"/>
      <c r="BC32" s="280"/>
      <c r="BD32" s="277"/>
      <c r="BE32" s="277"/>
      <c r="BF32" s="278"/>
      <c r="BG32" s="279"/>
      <c r="BH32" s="279"/>
      <c r="BI32" s="280"/>
      <c r="BJ32" s="277"/>
      <c r="BK32" s="277"/>
      <c r="BL32" s="278"/>
      <c r="BM32" s="279"/>
      <c r="BN32" s="279"/>
      <c r="BO32" s="280"/>
      <c r="BP32" s="277"/>
      <c r="BQ32" s="277"/>
      <c r="BR32" s="278"/>
      <c r="BS32" s="279"/>
      <c r="BT32" s="279"/>
      <c r="BU32" s="280"/>
      <c r="BV32" s="277"/>
      <c r="BW32" s="277"/>
      <c r="BX32" s="278"/>
      <c r="BY32" s="273" cm="1">
        <f t="array" ref="BY32">SUM(SUMIFS(E32:BX32,E$6:BX$6,{"EN(V)"}))</f>
        <v>0</v>
      </c>
      <c r="BZ32" s="273" cm="1">
        <f t="array" ref="BZ32">SUM(SUMIFS(E32:BX32,E$6:BX$6,{"INA(V)"}))</f>
        <v>0</v>
      </c>
      <c r="CA32" s="273" cm="1">
        <f t="array" ref="CA32">SUM(SUMIFS(E32:BX32,E$6:BX$6,{"EN(D)"}))</f>
        <v>19</v>
      </c>
      <c r="CB32" s="273" cm="1">
        <f t="array" ref="CB32">SUM(SUMIFS(E32:BX32,E$6:BX$6,{"INA(D)"}))</f>
        <v>0</v>
      </c>
      <c r="CC32" s="273" cm="1">
        <f t="array" ref="CC32">SUM(SUMIFS(E32:BX32,E$6:BX$6,{"EN(D)","EN(V)","INA(D)","INA(V)"}))</f>
        <v>19</v>
      </c>
      <c r="CD32" s="278" cm="1">
        <f t="array" ref="CD32">(SUM(SUMIFS(E32:BX32,E$6:BX$6,{"EN(TMS)"})))/12</f>
        <v>0</v>
      </c>
      <c r="CE32" s="278" cm="1">
        <f t="array" ref="CE32">(SUM(SUMIFS(E32:BX32,E$6:BX$6,{"INA(TMS)"})))/12</f>
        <v>0</v>
      </c>
      <c r="CF32" s="279">
        <v>6</v>
      </c>
      <c r="CG32" s="279"/>
      <c r="CH32" s="280"/>
      <c r="CI32" s="277"/>
      <c r="CJ32" s="277"/>
      <c r="CK32" s="278"/>
      <c r="CL32" s="279"/>
      <c r="CM32" s="279"/>
      <c r="CN32" s="280"/>
      <c r="CO32" s="277"/>
      <c r="CP32" s="277"/>
      <c r="CQ32" s="278"/>
      <c r="CR32" s="279"/>
      <c r="CS32" s="279"/>
      <c r="CT32" s="280"/>
      <c r="CU32" s="277"/>
      <c r="CV32" s="277"/>
      <c r="CW32" s="278"/>
      <c r="CX32" s="279">
        <v>3</v>
      </c>
      <c r="CY32" s="279">
        <v>11</v>
      </c>
      <c r="CZ32" s="280">
        <v>0.31666666666666665</v>
      </c>
      <c r="DA32" s="277"/>
      <c r="DB32" s="277"/>
      <c r="DC32" s="278"/>
      <c r="DD32" s="279"/>
      <c r="DE32" s="279"/>
      <c r="DF32" s="280"/>
      <c r="DG32" s="277"/>
      <c r="DH32" s="277"/>
      <c r="DI32" s="278"/>
      <c r="DJ32" s="279">
        <v>1</v>
      </c>
      <c r="DK32" s="279">
        <v>10</v>
      </c>
      <c r="DL32" s="280">
        <v>4.2361111111111106E-2</v>
      </c>
      <c r="DM32" s="277"/>
      <c r="DN32" s="277"/>
      <c r="DO32" s="278"/>
      <c r="DP32" s="279">
        <v>3</v>
      </c>
      <c r="DQ32" s="279">
        <v>5</v>
      </c>
      <c r="DR32" s="280">
        <v>6.8749999999999992E-2</v>
      </c>
      <c r="DS32" s="277"/>
      <c r="DT32" s="277"/>
      <c r="DU32" s="278"/>
      <c r="DV32" s="279"/>
      <c r="DW32" s="279">
        <v>8</v>
      </c>
      <c r="DX32" s="280">
        <v>0.14444444444444446</v>
      </c>
      <c r="DY32" s="277"/>
      <c r="DZ32" s="277"/>
      <c r="EA32" s="278"/>
      <c r="EB32" s="279">
        <v>2</v>
      </c>
      <c r="EC32" s="279">
        <v>9</v>
      </c>
      <c r="ED32" s="280">
        <v>0.22847222222222222</v>
      </c>
      <c r="EE32" s="277"/>
      <c r="EF32" s="277"/>
      <c r="EG32" s="278"/>
      <c r="EH32" s="279"/>
      <c r="EI32" s="279">
        <v>12</v>
      </c>
      <c r="EJ32" s="280">
        <v>0.20694444444444446</v>
      </c>
      <c r="EK32" s="277"/>
      <c r="EL32" s="277"/>
      <c r="EM32" s="278"/>
      <c r="EN32" s="279"/>
      <c r="EO32" s="279"/>
      <c r="EP32" s="280"/>
      <c r="EQ32" s="277"/>
      <c r="ER32" s="277"/>
      <c r="ES32" s="278"/>
      <c r="ET32" s="279">
        <v>2</v>
      </c>
      <c r="EU32" s="279">
        <v>15</v>
      </c>
      <c r="EV32" s="280">
        <v>7.9166666666666663E-2</v>
      </c>
      <c r="EW32" s="277"/>
      <c r="EX32" s="277"/>
      <c r="EY32" s="278"/>
      <c r="EZ32" s="273" cm="1">
        <f t="array" ref="EZ32">SUM(SUMIFS(CF32:EY32,CF$6:EY$6,{"EN(V)"}))</f>
        <v>70</v>
      </c>
      <c r="FA32" s="273" cm="1">
        <f t="array" ref="FA32">SUM(SUMIFS(CF32:EY32,CF$6:EY$6,{"INA(V)"}))</f>
        <v>0</v>
      </c>
      <c r="FB32" s="273" cm="1">
        <f t="array" ref="FB32">SUM(SUMIFS(CF32:EY32,CF$6:EY$6,{"EN(D)"}))</f>
        <v>17</v>
      </c>
      <c r="FC32" s="273" cm="1">
        <f t="array" ref="FC32">SUM(SUMIFS(CF32:EY32,CF$6:EY$6,{"INA(D)"}))</f>
        <v>0</v>
      </c>
      <c r="FD32" s="273" cm="1">
        <f t="array" ref="FD32">SUM(SUMIFS(CF32:EY32,CF$6:EY$6,{"EN(D)","EN(V)","INA(D)","INA(V)"}))</f>
        <v>87</v>
      </c>
      <c r="FE32" s="278" cm="1">
        <f t="array" ref="FE32">(SUM(SUMIFS(CF32:EY32,CF$6:EY$6,{"EN(TMS)"})))/12</f>
        <v>9.0567129629629609E-2</v>
      </c>
      <c r="FF32" s="278" cm="1">
        <f t="array" ref="FF32">(SUM(SUMIFS(CF32:EY32,CF$6:EY$6,{"INA(TMS)"})))/12</f>
        <v>0</v>
      </c>
      <c r="FG32" s="279">
        <v>1</v>
      </c>
      <c r="FH32" s="279">
        <v>14</v>
      </c>
      <c r="FI32" s="280">
        <v>4.4444444444444446E-2</v>
      </c>
      <c r="FJ32" s="277"/>
      <c r="FK32" s="277"/>
      <c r="FL32" s="278"/>
      <c r="FM32" s="279">
        <v>1</v>
      </c>
      <c r="FN32" s="279">
        <v>4</v>
      </c>
      <c r="FO32" s="280">
        <v>5.7638888888888885E-2</v>
      </c>
      <c r="FP32" s="277"/>
      <c r="FQ32" s="277"/>
      <c r="FR32" s="278"/>
      <c r="FS32" s="279">
        <v>5</v>
      </c>
      <c r="FT32" s="279">
        <v>18</v>
      </c>
      <c r="FU32" s="280" t="s">
        <v>227</v>
      </c>
      <c r="FV32" s="277"/>
      <c r="FW32" s="277"/>
      <c r="FX32" s="278"/>
      <c r="FY32" s="279">
        <v>4</v>
      </c>
      <c r="FZ32" s="279">
        <v>8</v>
      </c>
      <c r="GA32" s="280" t="s">
        <v>228</v>
      </c>
      <c r="GB32" s="277"/>
      <c r="GC32" s="277"/>
      <c r="GD32" s="278"/>
      <c r="GE32" s="279"/>
      <c r="GF32" s="279">
        <v>7</v>
      </c>
      <c r="GG32" s="280" t="s">
        <v>229</v>
      </c>
      <c r="GH32" s="277"/>
      <c r="GI32" s="277"/>
      <c r="GJ32" s="278"/>
      <c r="GK32" s="279">
        <v>0</v>
      </c>
      <c r="GL32" s="279">
        <v>13</v>
      </c>
      <c r="GM32" s="280" t="s">
        <v>230</v>
      </c>
      <c r="GN32" s="277"/>
      <c r="GO32" s="277"/>
      <c r="GP32" s="278"/>
      <c r="GQ32" s="279">
        <v>0</v>
      </c>
      <c r="GR32" s="279">
        <v>10</v>
      </c>
      <c r="GS32" s="280">
        <v>2.8472222222222222E-2</v>
      </c>
      <c r="GT32" s="277"/>
      <c r="GU32" s="277"/>
      <c r="GV32" s="278"/>
      <c r="GW32" s="279"/>
      <c r="GX32" s="279">
        <v>3</v>
      </c>
      <c r="GY32" s="280">
        <v>0.26597222222222222</v>
      </c>
      <c r="GZ32" s="277"/>
      <c r="HA32" s="277"/>
      <c r="HB32" s="278"/>
      <c r="HC32" s="279"/>
      <c r="HD32" s="279">
        <v>5</v>
      </c>
      <c r="HE32" s="280">
        <v>2.9166666666666664E-2</v>
      </c>
      <c r="HF32" s="277"/>
      <c r="HG32" s="277"/>
      <c r="HH32" s="278"/>
      <c r="HI32" s="279"/>
      <c r="HJ32" s="279">
        <v>6</v>
      </c>
      <c r="HK32" s="280">
        <v>3.3333333333333333E-2</v>
      </c>
      <c r="HL32" s="277"/>
      <c r="HM32" s="277"/>
      <c r="HN32" s="278"/>
      <c r="HO32" s="279"/>
      <c r="HP32" s="279">
        <v>3</v>
      </c>
      <c r="HQ32" s="280">
        <v>0.13958333333333334</v>
      </c>
      <c r="HR32" s="277"/>
      <c r="HS32" s="277"/>
      <c r="HT32" s="278"/>
      <c r="HU32" s="279"/>
      <c r="HV32" s="279">
        <v>4</v>
      </c>
      <c r="HW32" s="280">
        <v>0.13958333333333334</v>
      </c>
      <c r="HX32" s="277"/>
      <c r="HY32" s="277"/>
      <c r="HZ32" s="278"/>
      <c r="IA32" s="273" cm="1">
        <f t="array" ref="IA32">SUM(SUMIFS(FG32:HZ32,FG$6:HZ$6,{"EN(V)"}))</f>
        <v>95</v>
      </c>
      <c r="IB32" s="273" cm="1">
        <f t="array" ref="IB32">SUM(SUMIFS(FG32:HZ32,FG$6:HZ$6,{"INA(V)"}))</f>
        <v>0</v>
      </c>
      <c r="IC32" s="273" cm="1">
        <f t="array" ref="IC32">SUM(SUMIFS(FG32:HZ32,FG$6:HZ$6,{"EN(D)"}))</f>
        <v>11</v>
      </c>
      <c r="ID32" s="273" cm="1">
        <f t="array" ref="ID32">SUM(SUMIFS(FG32:HZ32,FG$6:HZ$6,{"INA(D)"}))</f>
        <v>0</v>
      </c>
      <c r="IE32" s="273" cm="1">
        <f t="array" ref="IE32">SUM(SUMIFS(FG32:HZ32,FG$6:HZ$6,{"EN(D)","EN(V)","INA(D)","INA(V)"}))</f>
        <v>106</v>
      </c>
      <c r="IF32" s="278" cm="1">
        <f t="array" ref="IF32">(SUM(SUMIFS(FG32:HZ32,FG$6:HZ$6,{"EN(TMS)"})))/12</f>
        <v>6.1516203703703719E-2</v>
      </c>
      <c r="IG32" s="278" cm="1">
        <f t="array" ref="IG32">(SUM(SUMIFS(FG32:HZ32,FG$6:HZ$6,{"INA(TMS)"})))/12</f>
        <v>0</v>
      </c>
      <c r="IH32" s="279">
        <v>1</v>
      </c>
      <c r="II32" s="279">
        <v>3</v>
      </c>
      <c r="IJ32" s="280">
        <v>5.5555555555555558E-3</v>
      </c>
      <c r="IK32" s="277"/>
      <c r="IL32" s="277"/>
      <c r="IM32" s="278"/>
      <c r="IN32" s="279"/>
      <c r="IO32" s="279">
        <v>1</v>
      </c>
      <c r="IP32" s="280">
        <v>0</v>
      </c>
      <c r="IQ32" s="277"/>
      <c r="IR32" s="277"/>
      <c r="IS32" s="278"/>
      <c r="IT32" s="279">
        <v>2</v>
      </c>
      <c r="IU32" s="279">
        <v>5</v>
      </c>
      <c r="IV32" s="280">
        <v>0.11944444444444445</v>
      </c>
      <c r="IW32" s="277"/>
      <c r="IX32" s="277"/>
      <c r="IY32" s="278"/>
      <c r="IZ32" s="279"/>
      <c r="JA32" s="279">
        <v>4</v>
      </c>
      <c r="JB32" s="280"/>
      <c r="JC32" s="277"/>
      <c r="JD32" s="277"/>
      <c r="JE32" s="278"/>
      <c r="JF32" s="279"/>
      <c r="JG32" s="279"/>
      <c r="JH32" s="280"/>
      <c r="JI32" s="277"/>
      <c r="JJ32" s="277"/>
      <c r="JK32" s="278"/>
      <c r="JL32" s="279">
        <v>8</v>
      </c>
      <c r="JM32" s="279"/>
      <c r="JN32" s="280"/>
      <c r="JO32" s="277"/>
      <c r="JP32" s="277"/>
      <c r="JQ32" s="278"/>
      <c r="JR32" s="279">
        <v>2</v>
      </c>
      <c r="JS32" s="279"/>
      <c r="JT32" s="280"/>
      <c r="JU32" s="277"/>
      <c r="JV32" s="277"/>
      <c r="JW32" s="278"/>
      <c r="JX32" s="279">
        <v>10</v>
      </c>
      <c r="JY32" s="279"/>
      <c r="JZ32" s="280"/>
      <c r="KA32" s="277"/>
      <c r="KB32" s="277"/>
      <c r="KC32" s="278"/>
      <c r="KD32" s="279">
        <v>2</v>
      </c>
      <c r="KE32" s="279"/>
      <c r="KF32" s="280"/>
      <c r="KG32" s="277"/>
      <c r="KH32" s="277"/>
      <c r="KI32" s="278"/>
      <c r="KJ32" s="279"/>
      <c r="KK32" s="279"/>
      <c r="KL32" s="280"/>
      <c r="KM32" s="277"/>
      <c r="KN32" s="277"/>
      <c r="KO32" s="278"/>
      <c r="KP32" s="279"/>
      <c r="KQ32" s="279"/>
      <c r="KR32" s="280"/>
      <c r="KS32" s="277"/>
      <c r="KT32" s="277"/>
      <c r="KU32" s="278"/>
      <c r="KV32" s="279"/>
      <c r="KW32" s="279"/>
      <c r="KX32" s="280"/>
      <c r="KY32" s="277"/>
      <c r="KZ32" s="277"/>
      <c r="LA32" s="278"/>
      <c r="LB32" s="273" cm="1">
        <f t="array" ref="LB32">SUM(SUMIFS(IH32:LA32,IH$6:LA$6,{"EN(V)"}))</f>
        <v>13</v>
      </c>
      <c r="LC32" s="273" cm="1">
        <f t="array" ref="LC32">SUM(SUMIFS(IH32:LA32,IH$6:LA$6,{"INA(V)"}))</f>
        <v>0</v>
      </c>
      <c r="LD32" s="273" cm="1">
        <f t="array" ref="LD32">SUM(SUMIFS(IH32:LA32,IH$6:LA$6,{"EN(D)"}))</f>
        <v>25</v>
      </c>
      <c r="LE32" s="273" cm="1">
        <f t="array" ref="LE32">SUM(SUMIFS(IH32:LA32,IH$6:LA$6,{"INA(D)"}))</f>
        <v>0</v>
      </c>
      <c r="LF32" s="273" cm="1">
        <f t="array" ref="LF32">SUM(SUMIFS(IH32:LA32,IH$6:LA$6,{"EN(D)","EN(V)","INA(D)","INA(V)"}))</f>
        <v>38</v>
      </c>
      <c r="LG32" s="278" cm="1">
        <f t="array" ref="LG32">(SUM(SUMIFS(IH32:LA32,IH$6:LA$6,{"EN(TMS)"})))/12</f>
        <v>1.0416666666666666E-2</v>
      </c>
      <c r="LH32" s="278" cm="1">
        <f t="array" ref="LH32">(SUM(SUMIFS(IH32:LA32,IH$6:LA$6,{"INA(TMS)"})))/12</f>
        <v>0</v>
      </c>
      <c r="LI32" s="279"/>
      <c r="LJ32" s="279"/>
      <c r="LK32" s="280"/>
      <c r="LL32" s="277"/>
      <c r="LM32" s="277"/>
      <c r="LN32" s="278"/>
      <c r="LO32" s="279"/>
      <c r="LP32" s="279"/>
      <c r="LQ32" s="280"/>
      <c r="LR32" s="277"/>
      <c r="LS32" s="277"/>
      <c r="LT32" s="278"/>
      <c r="LU32" s="279"/>
      <c r="LV32" s="279"/>
      <c r="LW32" s="280"/>
      <c r="LX32" s="277"/>
      <c r="LY32" s="277"/>
      <c r="LZ32" s="278"/>
      <c r="MA32" s="279"/>
      <c r="MB32" s="279"/>
      <c r="MC32" s="280"/>
      <c r="MD32" s="277"/>
      <c r="ME32" s="277"/>
      <c r="MF32" s="278"/>
      <c r="MG32" s="279"/>
      <c r="MH32" s="279"/>
      <c r="MI32" s="280"/>
      <c r="MJ32" s="277"/>
      <c r="MK32" s="277"/>
      <c r="ML32" s="278"/>
      <c r="MM32" s="279"/>
      <c r="MN32" s="279"/>
      <c r="MO32" s="280"/>
      <c r="MP32" s="277"/>
      <c r="MQ32" s="277"/>
      <c r="MR32" s="278"/>
      <c r="MS32" s="279">
        <v>2</v>
      </c>
      <c r="MT32" s="279"/>
      <c r="MU32" s="280"/>
      <c r="MV32" s="277"/>
      <c r="MW32" s="277"/>
      <c r="MX32" s="278"/>
      <c r="MY32" s="279"/>
      <c r="MZ32" s="279"/>
      <c r="NA32" s="280"/>
      <c r="NB32" s="277"/>
      <c r="NC32" s="277"/>
      <c r="ND32" s="278"/>
      <c r="NE32" s="279"/>
      <c r="NF32" s="279"/>
      <c r="NG32" s="280"/>
      <c r="NH32" s="277"/>
      <c r="NI32" s="277"/>
      <c r="NJ32" s="278"/>
      <c r="NK32" s="279"/>
      <c r="NL32" s="279"/>
      <c r="NM32" s="280"/>
      <c r="NN32" s="277"/>
      <c r="NO32" s="277"/>
      <c r="NP32" s="278"/>
      <c r="NQ32" s="279"/>
      <c r="NR32" s="279"/>
      <c r="NS32" s="280"/>
      <c r="NT32" s="277"/>
      <c r="NU32" s="277"/>
      <c r="NV32" s="278"/>
      <c r="NW32" s="279"/>
      <c r="NX32" s="279"/>
      <c r="NY32" s="280"/>
      <c r="NZ32" s="277"/>
      <c r="OA32" s="277"/>
      <c r="OB32" s="278"/>
      <c r="OC32" s="273" cm="1">
        <f t="array" ref="OC32">SUM(SUMIFS(LI32:OB32,LI$6:OB$6,{"EN(V)"}))</f>
        <v>0</v>
      </c>
      <c r="OD32" s="273" cm="1">
        <f t="array" ref="OD32">SUM(SUMIFS(LI32:OB32,LI$6:OB$6,{"INA(V)"}))</f>
        <v>0</v>
      </c>
      <c r="OE32" s="273" cm="1">
        <f t="array" ref="OE32">SUM(SUMIFS(LI32:OB32,LI$6:OB$6,{"EN(D)"}))</f>
        <v>2</v>
      </c>
      <c r="OF32" s="273" cm="1">
        <f t="array" ref="OF32">SUM(SUMIFS(LI32:OB32,LI$6:OB$6,{"INA(D)"}))</f>
        <v>0</v>
      </c>
      <c r="OG32" s="273" cm="1">
        <f t="array" ref="OG32">SUM(SUMIFS(LI32:OB32,LI$6:OB$6,{"EN(D)","EN(V)","INA(D)","INA(V)"}))</f>
        <v>2</v>
      </c>
      <c r="OH32" s="278" cm="1">
        <f t="array" ref="OH32">(SUM(SUMIFS(LI32:OB32,LI$6:OB$6,{"EN(TMS)"})))/12</f>
        <v>0</v>
      </c>
      <c r="OI32" s="278" cm="1">
        <f t="array" ref="OI32">(SUM(SUMIFS(LI32:OB32,LI$6:OB$6,{"INA(TMS)"})))/12</f>
        <v>0</v>
      </c>
    </row>
    <row r="33" spans="1:399" s="23" customFormat="1" ht="30">
      <c r="A33" s="273">
        <v>27</v>
      </c>
      <c r="B33" s="274" t="s">
        <v>102</v>
      </c>
      <c r="C33" s="273" t="s">
        <v>130</v>
      </c>
      <c r="D33" s="285"/>
      <c r="E33" s="279"/>
      <c r="F33" s="279"/>
      <c r="G33" s="280"/>
      <c r="H33" s="277">
        <v>49</v>
      </c>
      <c r="I33" s="277"/>
      <c r="J33" s="278"/>
      <c r="K33" s="279"/>
      <c r="L33" s="279"/>
      <c r="M33" s="280"/>
      <c r="N33" s="277"/>
      <c r="O33" s="277"/>
      <c r="P33" s="278"/>
      <c r="Q33" s="279"/>
      <c r="R33" s="279"/>
      <c r="S33" s="280"/>
      <c r="T33" s="277"/>
      <c r="U33" s="277"/>
      <c r="V33" s="278"/>
      <c r="W33" s="279"/>
      <c r="X33" s="279"/>
      <c r="Y33" s="280"/>
      <c r="Z33" s="277"/>
      <c r="AA33" s="277"/>
      <c r="AB33" s="278"/>
      <c r="AC33" s="279"/>
      <c r="AD33" s="279"/>
      <c r="AE33" s="280"/>
      <c r="AF33" s="277"/>
      <c r="AG33" s="277"/>
      <c r="AH33" s="278"/>
      <c r="AI33" s="279"/>
      <c r="AJ33" s="279"/>
      <c r="AK33" s="280"/>
      <c r="AL33" s="277"/>
      <c r="AM33" s="277"/>
      <c r="AN33" s="278"/>
      <c r="AO33" s="279"/>
      <c r="AP33" s="279"/>
      <c r="AQ33" s="280"/>
      <c r="AR33" s="277">
        <v>2</v>
      </c>
      <c r="AS33" s="277"/>
      <c r="AT33" s="278"/>
      <c r="AU33" s="279"/>
      <c r="AV33" s="279"/>
      <c r="AW33" s="280"/>
      <c r="AX33" s="277">
        <v>3</v>
      </c>
      <c r="AY33" s="277"/>
      <c r="AZ33" s="278"/>
      <c r="BA33" s="279"/>
      <c r="BB33" s="279"/>
      <c r="BC33" s="280"/>
      <c r="BD33" s="277"/>
      <c r="BE33" s="277"/>
      <c r="BF33" s="278"/>
      <c r="BG33" s="279"/>
      <c r="BH33" s="279"/>
      <c r="BI33" s="280"/>
      <c r="BJ33" s="277">
        <v>6</v>
      </c>
      <c r="BK33" s="277"/>
      <c r="BL33" s="278"/>
      <c r="BM33" s="279"/>
      <c r="BN33" s="279"/>
      <c r="BO33" s="280"/>
      <c r="BP33" s="277">
        <v>1</v>
      </c>
      <c r="BQ33" s="277"/>
      <c r="BR33" s="278"/>
      <c r="BS33" s="279"/>
      <c r="BT33" s="279"/>
      <c r="BU33" s="280"/>
      <c r="BV33" s="277">
        <v>4</v>
      </c>
      <c r="BW33" s="277"/>
      <c r="BX33" s="278"/>
      <c r="BY33" s="273" cm="1">
        <f t="array" ref="BY33">SUM(SUMIFS(E33:BX33,E$6:BX$6,{"EN(V)"}))</f>
        <v>0</v>
      </c>
      <c r="BZ33" s="273" cm="1">
        <f t="array" ref="BZ33">SUM(SUMIFS(E33:BX33,E$6:BX$6,{"INA(V)"}))</f>
        <v>0</v>
      </c>
      <c r="CA33" s="273" cm="1">
        <f t="array" ref="CA33">SUM(SUMIFS(E33:BX33,E$6:BX$6,{"EN(D)"}))</f>
        <v>0</v>
      </c>
      <c r="CB33" s="273" cm="1">
        <f t="array" ref="CB33">SUM(SUMIFS(E33:BX33,E$6:BX$6,{"INA(D)"}))</f>
        <v>65</v>
      </c>
      <c r="CC33" s="273" cm="1">
        <f t="array" ref="CC33">SUM(SUMIFS(E33:BX33,E$6:BX$6,{"EN(D)","EN(V)","INA(D)","INA(V)"}))</f>
        <v>65</v>
      </c>
      <c r="CD33" s="278" cm="1">
        <f t="array" ref="CD33">(SUM(SUMIFS(E33:BX33,E$6:BX$6,{"EN(TMS)"})))/12</f>
        <v>0</v>
      </c>
      <c r="CE33" s="278" cm="1">
        <f t="array" ref="CE33">(SUM(SUMIFS(E33:BX33,E$6:BX$6,{"INA(TMS)"})))/12</f>
        <v>0</v>
      </c>
      <c r="CF33" s="279"/>
      <c r="CG33" s="279"/>
      <c r="CH33" s="280"/>
      <c r="CI33" s="277">
        <v>2</v>
      </c>
      <c r="CJ33" s="277"/>
      <c r="CK33" s="278"/>
      <c r="CL33" s="279"/>
      <c r="CM33" s="279"/>
      <c r="CN33" s="280"/>
      <c r="CO33" s="277"/>
      <c r="CP33" s="277"/>
      <c r="CQ33" s="278"/>
      <c r="CR33" s="279"/>
      <c r="CS33" s="279"/>
      <c r="CT33" s="280"/>
      <c r="CU33" s="277"/>
      <c r="CV33" s="277">
        <v>2</v>
      </c>
      <c r="CW33" s="278">
        <v>6.1805555555555558E-2</v>
      </c>
      <c r="CX33" s="279"/>
      <c r="CY33" s="279"/>
      <c r="CZ33" s="280"/>
      <c r="DA33" s="277"/>
      <c r="DB33" s="277">
        <v>3</v>
      </c>
      <c r="DC33" s="278">
        <v>0.33958333333333335</v>
      </c>
      <c r="DD33" s="279"/>
      <c r="DE33" s="279"/>
      <c r="DF33" s="280"/>
      <c r="DG33" s="277"/>
      <c r="DH33" s="277">
        <v>6</v>
      </c>
      <c r="DI33" s="278">
        <v>1.0416666666666666E-2</v>
      </c>
      <c r="DJ33" s="279"/>
      <c r="DK33" s="279"/>
      <c r="DL33" s="280"/>
      <c r="DM33" s="277"/>
      <c r="DN33" s="277">
        <v>4</v>
      </c>
      <c r="DO33" s="278">
        <v>5.0694444444444452E-2</v>
      </c>
      <c r="DP33" s="279"/>
      <c r="DQ33" s="279"/>
      <c r="DR33" s="280"/>
      <c r="DS33" s="277"/>
      <c r="DT33" s="277"/>
      <c r="DU33" s="278"/>
      <c r="DV33" s="279"/>
      <c r="DW33" s="279"/>
      <c r="DX33" s="280"/>
      <c r="DY33" s="277"/>
      <c r="DZ33" s="277">
        <v>5</v>
      </c>
      <c r="EA33" s="278"/>
      <c r="EB33" s="279"/>
      <c r="EC33" s="279"/>
      <c r="ED33" s="280"/>
      <c r="EE33" s="277"/>
      <c r="EF33" s="277"/>
      <c r="EG33" s="278"/>
      <c r="EH33" s="279"/>
      <c r="EI33" s="279"/>
      <c r="EJ33" s="280"/>
      <c r="EK33" s="277"/>
      <c r="EL33" s="277"/>
      <c r="EM33" s="278"/>
      <c r="EN33" s="279"/>
      <c r="EO33" s="279"/>
      <c r="EP33" s="280"/>
      <c r="EQ33" s="277"/>
      <c r="ER33" s="277">
        <v>5</v>
      </c>
      <c r="ES33" s="278">
        <v>2.6388888888888889E-2</v>
      </c>
      <c r="ET33" s="279"/>
      <c r="EU33" s="279"/>
      <c r="EV33" s="280"/>
      <c r="EW33" s="277"/>
      <c r="EX33" s="277"/>
      <c r="EY33" s="278"/>
      <c r="EZ33" s="273" cm="1">
        <f t="array" ref="EZ33">SUM(SUMIFS(CF33:EY33,CF$6:EY$6,{"EN(V)"}))</f>
        <v>0</v>
      </c>
      <c r="FA33" s="273" cm="1">
        <f t="array" ref="FA33">SUM(SUMIFS(CF33:EY33,CF$6:EY$6,{"INA(V)"}))</f>
        <v>25</v>
      </c>
      <c r="FB33" s="273" cm="1">
        <f t="array" ref="FB33">SUM(SUMIFS(CF33:EY33,CF$6:EY$6,{"EN(D)"}))</f>
        <v>0</v>
      </c>
      <c r="FC33" s="273" cm="1">
        <f t="array" ref="FC33">SUM(SUMIFS(CF33:EY33,CF$6:EY$6,{"INA(D)"}))</f>
        <v>2</v>
      </c>
      <c r="FD33" s="273" cm="1">
        <f t="array" ref="FD33">SUM(SUMIFS(CF33:EY33,CF$6:EY$6,{"EN(D)","EN(V)","INA(D)","INA(V)"}))</f>
        <v>27</v>
      </c>
      <c r="FE33" s="278" cm="1">
        <f t="array" ref="FE33">(SUM(SUMIFS(CF33:EY33,CF$6:EY$6,{"EN(TMS)"})))/12</f>
        <v>0</v>
      </c>
      <c r="FF33" s="278" cm="1">
        <f t="array" ref="FF33">(SUM(SUMIFS(CF33:EY33,CF$6:EY$6,{"INA(TMS)"})))/12</f>
        <v>4.0740740740740744E-2</v>
      </c>
      <c r="FG33" s="279"/>
      <c r="FH33" s="279"/>
      <c r="FI33" s="280"/>
      <c r="FJ33" s="277"/>
      <c r="FK33" s="277">
        <v>5</v>
      </c>
      <c r="FL33" s="278">
        <v>5.6250000000000001E-2</v>
      </c>
      <c r="FM33" s="279"/>
      <c r="FN33" s="279"/>
      <c r="FO33" s="280"/>
      <c r="FP33" s="277"/>
      <c r="FQ33" s="277"/>
      <c r="FR33" s="278"/>
      <c r="FS33" s="279"/>
      <c r="FT33" s="279"/>
      <c r="FU33" s="280"/>
      <c r="FV33" s="277"/>
      <c r="FW33" s="277">
        <v>5</v>
      </c>
      <c r="FX33" s="278" t="s">
        <v>231</v>
      </c>
      <c r="FY33" s="279"/>
      <c r="FZ33" s="279"/>
      <c r="GA33" s="280"/>
      <c r="GB33" s="277"/>
      <c r="GC33" s="277"/>
      <c r="GD33" s="278"/>
      <c r="GE33" s="279"/>
      <c r="GF33" s="279"/>
      <c r="GG33" s="280"/>
      <c r="GH33" s="277"/>
      <c r="GI33" s="277"/>
      <c r="GJ33" s="278"/>
      <c r="GK33" s="279"/>
      <c r="GL33" s="279"/>
      <c r="GM33" s="280"/>
      <c r="GN33" s="277">
        <v>13</v>
      </c>
      <c r="GO33" s="277">
        <v>1</v>
      </c>
      <c r="GP33" s="278" t="s">
        <v>200</v>
      </c>
      <c r="GQ33" s="279">
        <v>0</v>
      </c>
      <c r="GR33" s="279">
        <v>4</v>
      </c>
      <c r="GS33" s="280">
        <v>2.4305555555555556E-2</v>
      </c>
      <c r="GT33" s="277"/>
      <c r="GU33" s="277"/>
      <c r="GV33" s="278"/>
      <c r="GW33" s="279"/>
      <c r="GX33" s="279"/>
      <c r="GY33" s="280"/>
      <c r="GZ33" s="277">
        <v>1</v>
      </c>
      <c r="HA33" s="277"/>
      <c r="HB33" s="278"/>
      <c r="HC33" s="279"/>
      <c r="HD33" s="279"/>
      <c r="HE33" s="280"/>
      <c r="HF33" s="277">
        <v>1</v>
      </c>
      <c r="HG33" s="277">
        <v>1</v>
      </c>
      <c r="HH33" s="278">
        <v>6.1805555555555558E-2</v>
      </c>
      <c r="HI33" s="279"/>
      <c r="HJ33" s="279"/>
      <c r="HK33" s="280"/>
      <c r="HL33" s="277">
        <v>2</v>
      </c>
      <c r="HM33" s="277">
        <v>4</v>
      </c>
      <c r="HN33" s="278">
        <v>7.7083333333333337E-2</v>
      </c>
      <c r="HO33" s="279"/>
      <c r="HP33" s="279"/>
      <c r="HQ33" s="280"/>
      <c r="HR33" s="277"/>
      <c r="HS33" s="277">
        <v>3</v>
      </c>
      <c r="HT33" s="278">
        <v>0.20416666666666669</v>
      </c>
      <c r="HU33" s="279"/>
      <c r="HV33" s="279"/>
      <c r="HW33" s="280"/>
      <c r="HX33" s="277"/>
      <c r="HY33" s="277">
        <v>2</v>
      </c>
      <c r="HZ33" s="278">
        <v>0.21597222222222223</v>
      </c>
      <c r="IA33" s="273" cm="1">
        <f t="array" ref="IA33">SUM(SUMIFS(FG33:HZ33,FG$6:HZ$6,{"EN(V)"}))</f>
        <v>4</v>
      </c>
      <c r="IB33" s="273" cm="1">
        <f t="array" ref="IB33">SUM(SUMIFS(FG33:HZ33,FG$6:HZ$6,{"INA(V)"}))</f>
        <v>21</v>
      </c>
      <c r="IC33" s="273" cm="1">
        <f t="array" ref="IC33">SUM(SUMIFS(FG33:HZ33,FG$6:HZ$6,{"EN(D)"}))</f>
        <v>0</v>
      </c>
      <c r="ID33" s="273" cm="1">
        <f t="array" ref="ID33">SUM(SUMIFS(FG33:HZ33,FG$6:HZ$6,{"INA(D)"}))</f>
        <v>17</v>
      </c>
      <c r="IE33" s="273" cm="1">
        <f t="array" ref="IE33">SUM(SUMIFS(FG33:HZ33,FG$6:HZ$6,{"EN(D)","EN(V)","INA(D)","INA(V)"}))</f>
        <v>42</v>
      </c>
      <c r="IF33" s="278" cm="1">
        <f t="array" ref="IF33">(SUM(SUMIFS(FG33:HZ33,FG$6:HZ$6,{"EN(TMS)"})))/12</f>
        <v>2.0254629629629629E-3</v>
      </c>
      <c r="IG33" s="278" cm="1">
        <f t="array" ref="IG33">(SUM(SUMIFS(FG33:HZ33,FG$6:HZ$6,{"INA(TMS)"})))/12</f>
        <v>5.1273148148148151E-2</v>
      </c>
      <c r="IH33" s="279"/>
      <c r="II33" s="279"/>
      <c r="IJ33" s="280"/>
      <c r="IK33" s="277"/>
      <c r="IL33" s="277">
        <v>2</v>
      </c>
      <c r="IM33" s="278">
        <v>6.2499999999999995E-3</v>
      </c>
      <c r="IN33" s="279"/>
      <c r="IO33" s="279"/>
      <c r="IP33" s="280"/>
      <c r="IQ33" s="277"/>
      <c r="IR33" s="277"/>
      <c r="IS33" s="278"/>
      <c r="IT33" s="279"/>
      <c r="IU33" s="279"/>
      <c r="IV33" s="280"/>
      <c r="IW33" s="277"/>
      <c r="IX33" s="277">
        <v>2</v>
      </c>
      <c r="IY33" s="278"/>
      <c r="IZ33" s="279"/>
      <c r="JA33" s="279"/>
      <c r="JB33" s="280"/>
      <c r="JC33" s="277"/>
      <c r="JD33" s="277">
        <v>5</v>
      </c>
      <c r="JE33" s="278">
        <v>0.45833333333333331</v>
      </c>
      <c r="JF33" s="279"/>
      <c r="JG33" s="279"/>
      <c r="JH33" s="280"/>
      <c r="JI33" s="277"/>
      <c r="JJ33" s="277"/>
      <c r="JK33" s="278"/>
      <c r="JL33" s="279"/>
      <c r="JM33" s="279"/>
      <c r="JN33" s="280"/>
      <c r="JO33" s="277">
        <v>6</v>
      </c>
      <c r="JP33" s="277"/>
      <c r="JQ33" s="278"/>
      <c r="JR33" s="279"/>
      <c r="JS33" s="279"/>
      <c r="JT33" s="280"/>
      <c r="JU33" s="277">
        <v>2</v>
      </c>
      <c r="JV33" s="277"/>
      <c r="JW33" s="278"/>
      <c r="JX33" s="279"/>
      <c r="JY33" s="279"/>
      <c r="JZ33" s="280"/>
      <c r="KA33" s="277"/>
      <c r="KB33" s="277"/>
      <c r="KC33" s="278"/>
      <c r="KD33" s="279"/>
      <c r="KE33" s="279"/>
      <c r="KF33" s="280"/>
      <c r="KG33" s="277">
        <v>2</v>
      </c>
      <c r="KH33" s="277"/>
      <c r="KI33" s="278"/>
      <c r="KJ33" s="279"/>
      <c r="KK33" s="279"/>
      <c r="KL33" s="280"/>
      <c r="KM33" s="277">
        <v>2</v>
      </c>
      <c r="KN33" s="277"/>
      <c r="KO33" s="278"/>
      <c r="KP33" s="279"/>
      <c r="KQ33" s="279"/>
      <c r="KR33" s="280"/>
      <c r="KS33" s="277">
        <v>2</v>
      </c>
      <c r="KT33" s="277"/>
      <c r="KU33" s="278"/>
      <c r="KV33" s="279"/>
      <c r="KW33" s="279"/>
      <c r="KX33" s="280"/>
      <c r="KY33" s="277"/>
      <c r="KZ33" s="277"/>
      <c r="LA33" s="278"/>
      <c r="LB33" s="273" cm="1">
        <f t="array" ref="LB33">SUM(SUMIFS(IH33:LA33,IH$6:LA$6,{"EN(V)"}))</f>
        <v>0</v>
      </c>
      <c r="LC33" s="273" cm="1">
        <f t="array" ref="LC33">SUM(SUMIFS(IH33:LA33,IH$6:LA$6,{"INA(V)"}))</f>
        <v>9</v>
      </c>
      <c r="LD33" s="273" cm="1">
        <f t="array" ref="LD33">SUM(SUMIFS(IH33:LA33,IH$6:LA$6,{"EN(D)"}))</f>
        <v>0</v>
      </c>
      <c r="LE33" s="273" cm="1">
        <f t="array" ref="LE33">SUM(SUMIFS(IH33:LA33,IH$6:LA$6,{"INA(D)"}))</f>
        <v>14</v>
      </c>
      <c r="LF33" s="273" cm="1">
        <f t="array" ref="LF33">SUM(SUMIFS(IH33:LA33,IH$6:LA$6,{"EN(D)","EN(V)","INA(D)","INA(V)"}))</f>
        <v>23</v>
      </c>
      <c r="LG33" s="278" cm="1">
        <f t="array" ref="LG33">(SUM(SUMIFS(IH33:LA33,IH$6:LA$6,{"EN(TMS)"})))/12</f>
        <v>0</v>
      </c>
      <c r="LH33" s="278" cm="1">
        <f t="array" ref="LH33">(SUM(SUMIFS(IH33:LA33,IH$6:LA$6,{"INA(TMS)"})))/12</f>
        <v>3.8715277777777772E-2</v>
      </c>
      <c r="LI33" s="279"/>
      <c r="LJ33" s="279"/>
      <c r="LK33" s="280"/>
      <c r="LL33" s="277">
        <v>6</v>
      </c>
      <c r="LM33" s="277"/>
      <c r="LN33" s="278"/>
      <c r="LO33" s="279"/>
      <c r="LP33" s="279"/>
      <c r="LQ33" s="280"/>
      <c r="LR33" s="277">
        <v>2</v>
      </c>
      <c r="LS33" s="277"/>
      <c r="LT33" s="278"/>
      <c r="LU33" s="279"/>
      <c r="LV33" s="279"/>
      <c r="LW33" s="280"/>
      <c r="LX33" s="277"/>
      <c r="LY33" s="277"/>
      <c r="LZ33" s="278"/>
      <c r="MA33" s="279"/>
      <c r="MB33" s="279"/>
      <c r="MC33" s="280"/>
      <c r="MD33" s="277"/>
      <c r="ME33" s="277"/>
      <c r="MF33" s="278"/>
      <c r="MG33" s="279"/>
      <c r="MH33" s="279"/>
      <c r="MI33" s="280"/>
      <c r="MJ33" s="277">
        <v>2</v>
      </c>
      <c r="MK33" s="277"/>
      <c r="ML33" s="278"/>
      <c r="MM33" s="279"/>
      <c r="MN33" s="279"/>
      <c r="MO33" s="280"/>
      <c r="MP33" s="277">
        <v>4</v>
      </c>
      <c r="MQ33" s="277"/>
      <c r="MR33" s="278"/>
      <c r="MS33" s="279"/>
      <c r="MT33" s="279"/>
      <c r="MU33" s="280"/>
      <c r="MV33" s="277"/>
      <c r="MW33" s="277"/>
      <c r="MX33" s="278"/>
      <c r="MY33" s="279"/>
      <c r="MZ33" s="279"/>
      <c r="NA33" s="280"/>
      <c r="NB33" s="277">
        <v>1</v>
      </c>
      <c r="NC33" s="277"/>
      <c r="ND33" s="278"/>
      <c r="NE33" s="279"/>
      <c r="NF33" s="279"/>
      <c r="NG33" s="280"/>
      <c r="NH33" s="277"/>
      <c r="NI33" s="277"/>
      <c r="NJ33" s="278"/>
      <c r="NK33" s="279"/>
      <c r="NL33" s="279"/>
      <c r="NM33" s="280"/>
      <c r="NN33" s="277"/>
      <c r="NO33" s="277"/>
      <c r="NP33" s="278"/>
      <c r="NQ33" s="279"/>
      <c r="NR33" s="279"/>
      <c r="NS33" s="280"/>
      <c r="NT33" s="277"/>
      <c r="NU33" s="277"/>
      <c r="NV33" s="278"/>
      <c r="NW33" s="279"/>
      <c r="NX33" s="279"/>
      <c r="NY33" s="280"/>
      <c r="NZ33" s="277"/>
      <c r="OA33" s="277"/>
      <c r="OB33" s="278"/>
      <c r="OC33" s="273" cm="1">
        <f t="array" ref="OC33">SUM(SUMIFS(LI33:OB33,LI$6:OB$6,{"EN(V)"}))</f>
        <v>0</v>
      </c>
      <c r="OD33" s="273" cm="1">
        <f t="array" ref="OD33">SUM(SUMIFS(LI33:OB33,LI$6:OB$6,{"INA(V)"}))</f>
        <v>0</v>
      </c>
      <c r="OE33" s="273" cm="1">
        <f t="array" ref="OE33">SUM(SUMIFS(LI33:OB33,LI$6:OB$6,{"EN(D)"}))</f>
        <v>0</v>
      </c>
      <c r="OF33" s="273" cm="1">
        <f t="array" ref="OF33">SUM(SUMIFS(LI33:OB33,LI$6:OB$6,{"INA(D)"}))</f>
        <v>15</v>
      </c>
      <c r="OG33" s="273" cm="1">
        <f t="array" ref="OG33">SUM(SUMIFS(LI33:OB33,LI$6:OB$6,{"EN(D)","EN(V)","INA(D)","INA(V)"}))</f>
        <v>15</v>
      </c>
      <c r="OH33" s="278" cm="1">
        <f t="array" ref="OH33">(SUM(SUMIFS(LI33:OB33,LI$6:OB$6,{"EN(TMS)"})))/12</f>
        <v>0</v>
      </c>
      <c r="OI33" s="278" cm="1">
        <f t="array" ref="OI33">(SUM(SUMIFS(LI33:OB33,LI$6:OB$6,{"INA(TMS)"})))/12</f>
        <v>0</v>
      </c>
    </row>
    <row r="34" spans="1:399" s="23" customFormat="1">
      <c r="A34" s="273">
        <v>28</v>
      </c>
      <c r="B34" s="274" t="s">
        <v>103</v>
      </c>
      <c r="C34" s="273" t="s">
        <v>131</v>
      </c>
      <c r="D34" s="285"/>
      <c r="E34" s="279"/>
      <c r="F34" s="279"/>
      <c r="G34" s="280"/>
      <c r="H34" s="277"/>
      <c r="I34" s="277"/>
      <c r="J34" s="278"/>
      <c r="K34" s="279"/>
      <c r="L34" s="279"/>
      <c r="M34" s="280"/>
      <c r="N34" s="277"/>
      <c r="O34" s="277"/>
      <c r="P34" s="278"/>
      <c r="Q34" s="279">
        <v>12</v>
      </c>
      <c r="R34" s="279"/>
      <c r="S34" s="280"/>
      <c r="T34" s="277"/>
      <c r="U34" s="277"/>
      <c r="V34" s="278"/>
      <c r="W34" s="279">
        <v>2</v>
      </c>
      <c r="X34" s="279"/>
      <c r="Y34" s="280"/>
      <c r="Z34" s="277"/>
      <c r="AA34" s="277"/>
      <c r="AB34" s="278"/>
      <c r="AC34" s="279">
        <v>4</v>
      </c>
      <c r="AD34" s="279"/>
      <c r="AE34" s="280"/>
      <c r="AF34" s="277"/>
      <c r="AG34" s="277"/>
      <c r="AH34" s="278"/>
      <c r="AI34" s="279">
        <v>4</v>
      </c>
      <c r="AJ34" s="279"/>
      <c r="AK34" s="280"/>
      <c r="AL34" s="277"/>
      <c r="AM34" s="277"/>
      <c r="AN34" s="278"/>
      <c r="AO34" s="279">
        <v>5</v>
      </c>
      <c r="AP34" s="279"/>
      <c r="AQ34" s="280"/>
      <c r="AR34" s="277"/>
      <c r="AS34" s="277"/>
      <c r="AT34" s="278"/>
      <c r="AU34" s="279">
        <v>2</v>
      </c>
      <c r="AV34" s="279"/>
      <c r="AW34" s="280"/>
      <c r="AX34" s="277"/>
      <c r="AY34" s="277"/>
      <c r="AZ34" s="278"/>
      <c r="BA34" s="279"/>
      <c r="BB34" s="279"/>
      <c r="BC34" s="280"/>
      <c r="BD34" s="277"/>
      <c r="BE34" s="277"/>
      <c r="BF34" s="278"/>
      <c r="BG34" s="279">
        <v>3</v>
      </c>
      <c r="BH34" s="279"/>
      <c r="BI34" s="280"/>
      <c r="BJ34" s="277"/>
      <c r="BK34" s="277"/>
      <c r="BL34" s="278"/>
      <c r="BM34" s="279">
        <v>3</v>
      </c>
      <c r="BN34" s="279"/>
      <c r="BO34" s="280"/>
      <c r="BP34" s="277"/>
      <c r="BQ34" s="277"/>
      <c r="BR34" s="278"/>
      <c r="BS34" s="279"/>
      <c r="BT34" s="279"/>
      <c r="BU34" s="280"/>
      <c r="BV34" s="277"/>
      <c r="BW34" s="277"/>
      <c r="BX34" s="278"/>
      <c r="BY34" s="273" cm="1">
        <f t="array" ref="BY34">SUM(SUMIFS(E34:BX34,E$6:BX$6,{"EN(V)"}))</f>
        <v>0</v>
      </c>
      <c r="BZ34" s="273" cm="1">
        <f t="array" ref="BZ34">SUM(SUMIFS(E34:BX34,E$6:BX$6,{"INA(V)"}))</f>
        <v>0</v>
      </c>
      <c r="CA34" s="273" cm="1">
        <f t="array" ref="CA34">SUM(SUMIFS(E34:BX34,E$6:BX$6,{"EN(D)"}))</f>
        <v>35</v>
      </c>
      <c r="CB34" s="273" cm="1">
        <f t="array" ref="CB34">SUM(SUMIFS(E34:BX34,E$6:BX$6,{"INA(D)"}))</f>
        <v>0</v>
      </c>
      <c r="CC34" s="273" cm="1">
        <f t="array" ref="CC34">SUM(SUMIFS(E34:BX34,E$6:BX$6,{"EN(D)","EN(V)","INA(D)","INA(V)"}))</f>
        <v>35</v>
      </c>
      <c r="CD34" s="278" cm="1">
        <f t="array" ref="CD34">(SUM(SUMIFS(E34:BX34,E$6:BX$6,{"EN(TMS)"})))/12</f>
        <v>0</v>
      </c>
      <c r="CE34" s="278" cm="1">
        <f t="array" ref="CE34">(SUM(SUMIFS(E34:BX34,E$6:BX$6,{"INA(TMS)"})))/12</f>
        <v>0</v>
      </c>
      <c r="CF34" s="279">
        <v>4</v>
      </c>
      <c r="CG34" s="279"/>
      <c r="CH34" s="280"/>
      <c r="CI34" s="277"/>
      <c r="CJ34" s="277"/>
      <c r="CK34" s="278"/>
      <c r="CL34" s="279">
        <v>2</v>
      </c>
      <c r="CM34" s="279"/>
      <c r="CN34" s="280"/>
      <c r="CO34" s="277"/>
      <c r="CP34" s="277"/>
      <c r="CQ34" s="278"/>
      <c r="CR34" s="279">
        <v>2</v>
      </c>
      <c r="CS34" s="279">
        <v>5</v>
      </c>
      <c r="CT34" s="280">
        <v>4.3055555555555562E-2</v>
      </c>
      <c r="CU34" s="277"/>
      <c r="CV34" s="277"/>
      <c r="CW34" s="278"/>
      <c r="CX34" s="279">
        <v>2</v>
      </c>
      <c r="CY34" s="279">
        <v>2</v>
      </c>
      <c r="CZ34" s="280">
        <v>1.8749999999999999E-2</v>
      </c>
      <c r="DA34" s="277"/>
      <c r="DB34" s="277"/>
      <c r="DC34" s="278"/>
      <c r="DD34" s="279"/>
      <c r="DE34" s="279"/>
      <c r="DF34" s="280"/>
      <c r="DG34" s="277"/>
      <c r="DH34" s="277"/>
      <c r="DI34" s="278"/>
      <c r="DJ34" s="279"/>
      <c r="DK34" s="279"/>
      <c r="DL34" s="280"/>
      <c r="DM34" s="277"/>
      <c r="DN34" s="277"/>
      <c r="DO34" s="278"/>
      <c r="DP34" s="279"/>
      <c r="DQ34" s="279"/>
      <c r="DR34" s="280"/>
      <c r="DS34" s="277"/>
      <c r="DT34" s="277"/>
      <c r="DU34" s="278"/>
      <c r="DV34" s="279"/>
      <c r="DW34" s="279"/>
      <c r="DX34" s="280"/>
      <c r="DY34" s="277"/>
      <c r="DZ34" s="277"/>
      <c r="EA34" s="278"/>
      <c r="EB34" s="279">
        <v>2</v>
      </c>
      <c r="EC34" s="279">
        <v>4</v>
      </c>
      <c r="ED34" s="280">
        <v>6.2499999999999995E-3</v>
      </c>
      <c r="EE34" s="277"/>
      <c r="EF34" s="277"/>
      <c r="EG34" s="278"/>
      <c r="EH34" s="279">
        <v>1</v>
      </c>
      <c r="EI34" s="279">
        <v>5</v>
      </c>
      <c r="EJ34" s="280">
        <v>0.27569444444444446</v>
      </c>
      <c r="EK34" s="277"/>
      <c r="EL34" s="277"/>
      <c r="EM34" s="278"/>
      <c r="EN34" s="279">
        <v>2</v>
      </c>
      <c r="EO34" s="279"/>
      <c r="EP34" s="280"/>
      <c r="EQ34" s="277"/>
      <c r="ER34" s="277"/>
      <c r="ES34" s="278"/>
      <c r="ET34" s="279">
        <v>3</v>
      </c>
      <c r="EU34" s="279">
        <v>3</v>
      </c>
      <c r="EV34" s="280">
        <v>6.6666666666666666E-2</v>
      </c>
      <c r="EW34" s="277"/>
      <c r="EX34" s="277"/>
      <c r="EY34" s="278"/>
      <c r="EZ34" s="273" cm="1">
        <f t="array" ref="EZ34">SUM(SUMIFS(CF34:EY34,CF$6:EY$6,{"EN(V)"}))</f>
        <v>19</v>
      </c>
      <c r="FA34" s="273" cm="1">
        <f t="array" ref="FA34">SUM(SUMIFS(CF34:EY34,CF$6:EY$6,{"INA(V)"}))</f>
        <v>0</v>
      </c>
      <c r="FB34" s="273" cm="1">
        <f t="array" ref="FB34">SUM(SUMIFS(CF34:EY34,CF$6:EY$6,{"EN(D)"}))</f>
        <v>18</v>
      </c>
      <c r="FC34" s="273" cm="1">
        <f t="array" ref="FC34">SUM(SUMIFS(CF34:EY34,CF$6:EY$6,{"INA(D)"}))</f>
        <v>0</v>
      </c>
      <c r="FD34" s="273" cm="1">
        <f t="array" ref="FD34">SUM(SUMIFS(CF34:EY34,CF$6:EY$6,{"EN(D)","EN(V)","INA(D)","INA(V)"}))</f>
        <v>37</v>
      </c>
      <c r="FE34" s="278" cm="1">
        <f t="array" ref="FE34">(SUM(SUMIFS(CF34:EY34,CF$6:EY$6,{"EN(TMS)"})))/12</f>
        <v>3.4201388888888885E-2</v>
      </c>
      <c r="FF34" s="278" cm="1">
        <f t="array" ref="FF34">(SUM(SUMIFS(CF34:EY34,CF$6:EY$6,{"INA(TMS)"})))/12</f>
        <v>0</v>
      </c>
      <c r="FG34" s="279">
        <v>3</v>
      </c>
      <c r="FH34" s="279">
        <v>3</v>
      </c>
      <c r="FI34" s="280">
        <v>3.472222222222222E-3</v>
      </c>
      <c r="FJ34" s="277"/>
      <c r="FK34" s="277"/>
      <c r="FL34" s="278"/>
      <c r="FM34" s="279">
        <v>7</v>
      </c>
      <c r="FN34" s="279">
        <v>10</v>
      </c>
      <c r="FO34" s="280">
        <v>0.16319444444444445</v>
      </c>
      <c r="FP34" s="277"/>
      <c r="FQ34" s="277"/>
      <c r="FR34" s="278"/>
      <c r="FS34" s="279">
        <v>1</v>
      </c>
      <c r="FT34" s="279">
        <v>2</v>
      </c>
      <c r="FU34" s="280" t="s">
        <v>193</v>
      </c>
      <c r="FV34" s="277"/>
      <c r="FW34" s="277"/>
      <c r="FX34" s="278"/>
      <c r="FY34" s="279">
        <v>2</v>
      </c>
      <c r="FZ34" s="279">
        <v>2</v>
      </c>
      <c r="GA34" s="280" t="s">
        <v>232</v>
      </c>
      <c r="GB34" s="277"/>
      <c r="GC34" s="277"/>
      <c r="GD34" s="278"/>
      <c r="GE34" s="279">
        <v>1</v>
      </c>
      <c r="GF34" s="279"/>
      <c r="GG34" s="280"/>
      <c r="GH34" s="277"/>
      <c r="GI34" s="277"/>
      <c r="GJ34" s="278"/>
      <c r="GK34" s="279">
        <v>1</v>
      </c>
      <c r="GL34" s="279"/>
      <c r="GM34" s="280"/>
      <c r="GN34" s="277">
        <v>1</v>
      </c>
      <c r="GO34" s="277"/>
      <c r="GP34" s="278"/>
      <c r="GQ34" s="279">
        <v>2</v>
      </c>
      <c r="GR34" s="279">
        <v>1</v>
      </c>
      <c r="GS34" s="280">
        <v>1.7361111111111112E-2</v>
      </c>
      <c r="GT34" s="277"/>
      <c r="GU34" s="277"/>
      <c r="GV34" s="278"/>
      <c r="GW34" s="279">
        <v>1</v>
      </c>
      <c r="GX34" s="279">
        <v>2</v>
      </c>
      <c r="GY34" s="280">
        <v>4.8611111111111112E-3</v>
      </c>
      <c r="GZ34" s="277"/>
      <c r="HA34" s="277"/>
      <c r="HB34" s="278"/>
      <c r="HC34" s="279">
        <v>2</v>
      </c>
      <c r="HD34" s="279">
        <v>8</v>
      </c>
      <c r="HE34" s="280">
        <v>2.361111111111111E-2</v>
      </c>
      <c r="HF34" s="277"/>
      <c r="HG34" s="277"/>
      <c r="HH34" s="278"/>
      <c r="HI34" s="279">
        <v>3</v>
      </c>
      <c r="HJ34" s="279">
        <v>4</v>
      </c>
      <c r="HK34" s="280">
        <v>2.0833333333333333E-3</v>
      </c>
      <c r="HL34" s="277"/>
      <c r="HM34" s="277"/>
      <c r="HN34" s="278"/>
      <c r="HO34" s="279">
        <v>3</v>
      </c>
      <c r="HP34" s="279">
        <v>1</v>
      </c>
      <c r="HQ34" s="280"/>
      <c r="HR34" s="277"/>
      <c r="HS34" s="277"/>
      <c r="HT34" s="278"/>
      <c r="HU34" s="279"/>
      <c r="HV34" s="279">
        <v>1</v>
      </c>
      <c r="HW34" s="280">
        <v>0.75902777777777775</v>
      </c>
      <c r="HX34" s="277"/>
      <c r="HY34" s="277"/>
      <c r="HZ34" s="278"/>
      <c r="IA34" s="273" cm="1">
        <f t="array" ref="IA34">SUM(SUMIFS(FG34:HZ34,FG$6:HZ$6,{"EN(V)"}))</f>
        <v>34</v>
      </c>
      <c r="IB34" s="273" cm="1">
        <f t="array" ref="IB34">SUM(SUMIFS(FG34:HZ34,FG$6:HZ$6,{"INA(V)"}))</f>
        <v>0</v>
      </c>
      <c r="IC34" s="273" cm="1">
        <f t="array" ref="IC34">SUM(SUMIFS(FG34:HZ34,FG$6:HZ$6,{"EN(D)"}))</f>
        <v>26</v>
      </c>
      <c r="ID34" s="273" cm="1">
        <f t="array" ref="ID34">SUM(SUMIFS(FG34:HZ34,FG$6:HZ$6,{"INA(D)"}))</f>
        <v>1</v>
      </c>
      <c r="IE34" s="273" cm="1">
        <f t="array" ref="IE34">SUM(SUMIFS(FG34:HZ34,FG$6:HZ$6,{"EN(D)","EN(V)","INA(D)","INA(V)"}))</f>
        <v>61</v>
      </c>
      <c r="IF34" s="278" cm="1">
        <f t="array" ref="IF34">(SUM(SUMIFS(FG34:HZ34,FG$6:HZ$6,{"EN(TMS)"})))/12</f>
        <v>8.1134259259259253E-2</v>
      </c>
      <c r="IG34" s="278" cm="1">
        <f t="array" ref="IG34">(SUM(SUMIFS(FG34:HZ34,FG$6:HZ$6,{"INA(TMS)"})))/12</f>
        <v>0</v>
      </c>
      <c r="IH34" s="279">
        <v>1</v>
      </c>
      <c r="II34" s="279"/>
      <c r="IJ34" s="280"/>
      <c r="IK34" s="277">
        <v>3</v>
      </c>
      <c r="IL34" s="277"/>
      <c r="IM34" s="278"/>
      <c r="IN34" s="279"/>
      <c r="IO34" s="279">
        <v>2</v>
      </c>
      <c r="IP34" s="280">
        <v>0.97569444444444453</v>
      </c>
      <c r="IQ34" s="277"/>
      <c r="IR34" s="277"/>
      <c r="IS34" s="278"/>
      <c r="IT34" s="279">
        <v>5</v>
      </c>
      <c r="IU34" s="279">
        <v>6</v>
      </c>
      <c r="IV34" s="280"/>
      <c r="IW34" s="277"/>
      <c r="IX34" s="277"/>
      <c r="IY34" s="278"/>
      <c r="IZ34" s="279">
        <v>1</v>
      </c>
      <c r="JA34" s="279"/>
      <c r="JB34" s="280"/>
      <c r="JC34" s="277"/>
      <c r="JD34" s="277"/>
      <c r="JE34" s="278"/>
      <c r="JF34" s="279">
        <v>2</v>
      </c>
      <c r="JG34" s="279"/>
      <c r="JH34" s="280"/>
      <c r="JI34" s="277"/>
      <c r="JJ34" s="277"/>
      <c r="JK34" s="278"/>
      <c r="JL34" s="279">
        <v>10</v>
      </c>
      <c r="JM34" s="279"/>
      <c r="JN34" s="280"/>
      <c r="JO34" s="277"/>
      <c r="JP34" s="277"/>
      <c r="JQ34" s="278"/>
      <c r="JR34" s="279">
        <v>8</v>
      </c>
      <c r="JS34" s="279"/>
      <c r="JT34" s="280"/>
      <c r="JU34" s="277"/>
      <c r="JV34" s="277"/>
      <c r="JW34" s="278"/>
      <c r="JX34" s="279">
        <v>2</v>
      </c>
      <c r="JY34" s="279"/>
      <c r="JZ34" s="280"/>
      <c r="KA34" s="277"/>
      <c r="KB34" s="277"/>
      <c r="KC34" s="278"/>
      <c r="KD34" s="279">
        <v>2</v>
      </c>
      <c r="KE34" s="279"/>
      <c r="KF34" s="280"/>
      <c r="KG34" s="277"/>
      <c r="KH34" s="277"/>
      <c r="KI34" s="278"/>
      <c r="KJ34" s="279">
        <v>6</v>
      </c>
      <c r="KK34" s="279"/>
      <c r="KL34" s="280"/>
      <c r="KM34" s="277"/>
      <c r="KN34" s="277"/>
      <c r="KO34" s="278"/>
      <c r="KP34" s="279">
        <v>6</v>
      </c>
      <c r="KQ34" s="279"/>
      <c r="KR34" s="280"/>
      <c r="KS34" s="277"/>
      <c r="KT34" s="277"/>
      <c r="KU34" s="278"/>
      <c r="KV34" s="279">
        <v>4</v>
      </c>
      <c r="KW34" s="279"/>
      <c r="KX34" s="280"/>
      <c r="KY34" s="277"/>
      <c r="KZ34" s="277"/>
      <c r="LA34" s="278"/>
      <c r="LB34" s="273" cm="1">
        <f t="array" ref="LB34">SUM(SUMIFS(IH34:LA34,IH$6:LA$6,{"EN(V)"}))</f>
        <v>8</v>
      </c>
      <c r="LC34" s="273" cm="1">
        <f t="array" ref="LC34">SUM(SUMIFS(IH34:LA34,IH$6:LA$6,{"INA(V)"}))</f>
        <v>0</v>
      </c>
      <c r="LD34" s="273" cm="1">
        <f t="array" ref="LD34">SUM(SUMIFS(IH34:LA34,IH$6:LA$6,{"EN(D)"}))</f>
        <v>47</v>
      </c>
      <c r="LE34" s="273" cm="1">
        <f t="array" ref="LE34">SUM(SUMIFS(IH34:LA34,IH$6:LA$6,{"INA(D)"}))</f>
        <v>3</v>
      </c>
      <c r="LF34" s="273" cm="1">
        <f t="array" ref="LF34">SUM(SUMIFS(IH34:LA34,IH$6:LA$6,{"EN(D)","EN(V)","INA(D)","INA(V)"}))</f>
        <v>58</v>
      </c>
      <c r="LG34" s="278" cm="1">
        <f t="array" ref="LG34">(SUM(SUMIFS(IH34:LA34,IH$6:LA$6,{"EN(TMS)"})))/12</f>
        <v>8.1307870370370378E-2</v>
      </c>
      <c r="LH34" s="278" cm="1">
        <f t="array" ref="LH34">(SUM(SUMIFS(IH34:LA34,IH$6:LA$6,{"INA(TMS)"})))/12</f>
        <v>0</v>
      </c>
      <c r="LI34" s="279">
        <v>4</v>
      </c>
      <c r="LJ34" s="279"/>
      <c r="LK34" s="280"/>
      <c r="LL34" s="277"/>
      <c r="LM34" s="277"/>
      <c r="LN34" s="278"/>
      <c r="LO34" s="279">
        <v>6</v>
      </c>
      <c r="LP34" s="279"/>
      <c r="LQ34" s="280"/>
      <c r="LR34" s="277"/>
      <c r="LS34" s="277"/>
      <c r="LT34" s="278"/>
      <c r="LU34" s="279"/>
      <c r="LV34" s="279"/>
      <c r="LW34" s="280"/>
      <c r="LX34" s="277"/>
      <c r="LY34" s="277"/>
      <c r="LZ34" s="278"/>
      <c r="MA34" s="279">
        <v>1</v>
      </c>
      <c r="MB34" s="279"/>
      <c r="MC34" s="280"/>
      <c r="MD34" s="277"/>
      <c r="ME34" s="277"/>
      <c r="MF34" s="278"/>
      <c r="MG34" s="279"/>
      <c r="MH34" s="279"/>
      <c r="MI34" s="280"/>
      <c r="MJ34" s="277"/>
      <c r="MK34" s="277"/>
      <c r="ML34" s="278"/>
      <c r="MM34" s="279">
        <v>2</v>
      </c>
      <c r="MN34" s="279"/>
      <c r="MO34" s="280"/>
      <c r="MP34" s="277"/>
      <c r="MQ34" s="277"/>
      <c r="MR34" s="278"/>
      <c r="MS34" s="279">
        <v>0</v>
      </c>
      <c r="MT34" s="279"/>
      <c r="MU34" s="280"/>
      <c r="MV34" s="277"/>
      <c r="MW34" s="277"/>
      <c r="MX34" s="278"/>
      <c r="MY34" s="279"/>
      <c r="MZ34" s="279"/>
      <c r="NA34" s="280"/>
      <c r="NB34" s="277"/>
      <c r="NC34" s="277"/>
      <c r="ND34" s="278"/>
      <c r="NE34" s="279"/>
      <c r="NF34" s="279"/>
      <c r="NG34" s="280"/>
      <c r="NH34" s="277"/>
      <c r="NI34" s="277"/>
      <c r="NJ34" s="278"/>
      <c r="NK34" s="279"/>
      <c r="NL34" s="279"/>
      <c r="NM34" s="280"/>
      <c r="NN34" s="277"/>
      <c r="NO34" s="277"/>
      <c r="NP34" s="278"/>
      <c r="NQ34" s="279"/>
      <c r="NR34" s="279"/>
      <c r="NS34" s="280"/>
      <c r="NT34" s="277"/>
      <c r="NU34" s="277"/>
      <c r="NV34" s="278"/>
      <c r="NW34" s="279"/>
      <c r="NX34" s="279"/>
      <c r="NY34" s="280"/>
      <c r="NZ34" s="277"/>
      <c r="OA34" s="277"/>
      <c r="OB34" s="278"/>
      <c r="OC34" s="273" cm="1">
        <f t="array" ref="OC34">SUM(SUMIFS(LI34:OB34,LI$6:OB$6,{"EN(V)"}))</f>
        <v>0</v>
      </c>
      <c r="OD34" s="273" cm="1">
        <f t="array" ref="OD34">SUM(SUMIFS(LI34:OB34,LI$6:OB$6,{"INA(V)"}))</f>
        <v>0</v>
      </c>
      <c r="OE34" s="273" cm="1">
        <f t="array" ref="OE34">SUM(SUMIFS(LI34:OB34,LI$6:OB$6,{"EN(D)"}))</f>
        <v>13</v>
      </c>
      <c r="OF34" s="273" cm="1">
        <f t="array" ref="OF34">SUM(SUMIFS(LI34:OB34,LI$6:OB$6,{"INA(D)"}))</f>
        <v>0</v>
      </c>
      <c r="OG34" s="273" cm="1">
        <f t="array" ref="OG34">SUM(SUMIFS(LI34:OB34,LI$6:OB$6,{"EN(D)","EN(V)","INA(D)","INA(V)"}))</f>
        <v>13</v>
      </c>
      <c r="OH34" s="278" cm="1">
        <f t="array" ref="OH34">(SUM(SUMIFS(LI34:OB34,LI$6:OB$6,{"EN(TMS)"})))/12</f>
        <v>0</v>
      </c>
      <c r="OI34" s="278" cm="1">
        <f t="array" ref="OI34">(SUM(SUMIFS(LI34:OB34,LI$6:OB$6,{"INA(TMS)"})))/12</f>
        <v>0</v>
      </c>
    </row>
    <row r="35" spans="1:399" s="23" customFormat="1" ht="30">
      <c r="A35" s="273">
        <v>29</v>
      </c>
      <c r="B35" s="274" t="s">
        <v>104</v>
      </c>
      <c r="C35" s="273" t="s">
        <v>132</v>
      </c>
      <c r="D35" s="285"/>
      <c r="E35" s="279"/>
      <c r="F35" s="279"/>
      <c r="G35" s="280"/>
      <c r="H35" s="277">
        <v>32</v>
      </c>
      <c r="I35" s="277"/>
      <c r="J35" s="278"/>
      <c r="K35" s="279"/>
      <c r="L35" s="279"/>
      <c r="M35" s="280"/>
      <c r="N35" s="277"/>
      <c r="O35" s="277"/>
      <c r="P35" s="278"/>
      <c r="Q35" s="279"/>
      <c r="R35" s="279"/>
      <c r="S35" s="280"/>
      <c r="T35" s="277">
        <v>33</v>
      </c>
      <c r="U35" s="277"/>
      <c r="V35" s="278"/>
      <c r="W35" s="279"/>
      <c r="X35" s="279"/>
      <c r="Y35" s="280"/>
      <c r="Z35" s="277">
        <v>7</v>
      </c>
      <c r="AA35" s="277"/>
      <c r="AB35" s="278"/>
      <c r="AC35" s="279"/>
      <c r="AD35" s="279"/>
      <c r="AE35" s="280"/>
      <c r="AF35" s="277">
        <v>5</v>
      </c>
      <c r="AG35" s="277"/>
      <c r="AH35" s="278"/>
      <c r="AI35" s="279"/>
      <c r="AJ35" s="279"/>
      <c r="AK35" s="280"/>
      <c r="AL35" s="277">
        <v>1</v>
      </c>
      <c r="AM35" s="277"/>
      <c r="AN35" s="278"/>
      <c r="AO35" s="279"/>
      <c r="AP35" s="279"/>
      <c r="AQ35" s="280"/>
      <c r="AR35" s="277">
        <v>1</v>
      </c>
      <c r="AS35" s="277"/>
      <c r="AT35" s="278"/>
      <c r="AU35" s="279"/>
      <c r="AV35" s="279"/>
      <c r="AW35" s="280"/>
      <c r="AX35" s="277">
        <v>4</v>
      </c>
      <c r="AY35" s="277"/>
      <c r="AZ35" s="278"/>
      <c r="BA35" s="279"/>
      <c r="BB35" s="279"/>
      <c r="BC35" s="280"/>
      <c r="BD35" s="277"/>
      <c r="BE35" s="277"/>
      <c r="BF35" s="278"/>
      <c r="BG35" s="279"/>
      <c r="BH35" s="279"/>
      <c r="BI35" s="280"/>
      <c r="BJ35" s="277">
        <v>3</v>
      </c>
      <c r="BK35" s="277"/>
      <c r="BL35" s="278"/>
      <c r="BM35" s="279"/>
      <c r="BN35" s="279"/>
      <c r="BO35" s="280"/>
      <c r="BP35" s="277"/>
      <c r="BQ35" s="277"/>
      <c r="BR35" s="278"/>
      <c r="BS35" s="279"/>
      <c r="BT35" s="279"/>
      <c r="BU35" s="280"/>
      <c r="BV35" s="277"/>
      <c r="BW35" s="277"/>
      <c r="BX35" s="278"/>
      <c r="BY35" s="273" cm="1">
        <f t="array" ref="BY35">SUM(SUMIFS(E35:BX35,E$6:BX$6,{"EN(V)"}))</f>
        <v>0</v>
      </c>
      <c r="BZ35" s="273" cm="1">
        <f t="array" ref="BZ35">SUM(SUMIFS(E35:BX35,E$6:BX$6,{"INA(V)"}))</f>
        <v>0</v>
      </c>
      <c r="CA35" s="273" cm="1">
        <f t="array" ref="CA35">SUM(SUMIFS(E35:BX35,E$6:BX$6,{"EN(D)"}))</f>
        <v>0</v>
      </c>
      <c r="CB35" s="273" cm="1">
        <f t="array" ref="CB35">SUM(SUMIFS(E35:BX35,E$6:BX$6,{"INA(D)"}))</f>
        <v>86</v>
      </c>
      <c r="CC35" s="273" cm="1">
        <f t="array" ref="CC35">SUM(SUMIFS(E35:BX35,E$6:BX$6,{"EN(D)","EN(V)","INA(D)","INA(V)"}))</f>
        <v>86</v>
      </c>
      <c r="CD35" s="278" cm="1">
        <f t="array" ref="CD35">(SUM(SUMIFS(E35:BX35,E$6:BX$6,{"EN(TMS)"})))/12</f>
        <v>0</v>
      </c>
      <c r="CE35" s="278" cm="1">
        <f t="array" ref="CE35">(SUM(SUMIFS(E35:BX35,E$6:BX$6,{"INA(TMS)"})))/12</f>
        <v>0</v>
      </c>
      <c r="CF35" s="279"/>
      <c r="CG35" s="279"/>
      <c r="CH35" s="280"/>
      <c r="CI35" s="277">
        <v>2</v>
      </c>
      <c r="CJ35" s="277"/>
      <c r="CK35" s="278"/>
      <c r="CL35" s="279"/>
      <c r="CM35" s="279"/>
      <c r="CN35" s="280"/>
      <c r="CO35" s="277">
        <v>2</v>
      </c>
      <c r="CP35" s="277"/>
      <c r="CQ35" s="278"/>
      <c r="CR35" s="279"/>
      <c r="CS35" s="279"/>
      <c r="CT35" s="280"/>
      <c r="CU35" s="277"/>
      <c r="CV35" s="277"/>
      <c r="CW35" s="278"/>
      <c r="CX35" s="279"/>
      <c r="CY35" s="279"/>
      <c r="CZ35" s="280"/>
      <c r="DA35" s="277"/>
      <c r="DB35" s="277">
        <v>1</v>
      </c>
      <c r="DC35" s="278"/>
      <c r="DD35" s="279"/>
      <c r="DE35" s="279"/>
      <c r="DF35" s="280"/>
      <c r="DG35" s="277"/>
      <c r="DH35" s="277"/>
      <c r="DI35" s="278"/>
      <c r="DJ35" s="279"/>
      <c r="DK35" s="279"/>
      <c r="DL35" s="280"/>
      <c r="DM35" s="277"/>
      <c r="DN35" s="277"/>
      <c r="DO35" s="278"/>
      <c r="DP35" s="279"/>
      <c r="DQ35" s="279"/>
      <c r="DR35" s="280"/>
      <c r="DS35" s="277"/>
      <c r="DT35" s="277">
        <v>1</v>
      </c>
      <c r="DU35" s="278"/>
      <c r="DV35" s="279"/>
      <c r="DW35" s="279"/>
      <c r="DX35" s="280"/>
      <c r="DY35" s="277"/>
      <c r="DZ35" s="277"/>
      <c r="EA35" s="278"/>
      <c r="EB35" s="279"/>
      <c r="EC35" s="279"/>
      <c r="ED35" s="280"/>
      <c r="EE35" s="277"/>
      <c r="EF35" s="277"/>
      <c r="EG35" s="278"/>
      <c r="EH35" s="279"/>
      <c r="EI35" s="279"/>
      <c r="EJ35" s="280"/>
      <c r="EK35" s="277"/>
      <c r="EL35" s="277"/>
      <c r="EM35" s="278"/>
      <c r="EN35" s="279"/>
      <c r="EO35" s="279"/>
      <c r="EP35" s="280"/>
      <c r="EQ35" s="277"/>
      <c r="ER35" s="277">
        <v>2</v>
      </c>
      <c r="ES35" s="278">
        <v>0.16111111111111112</v>
      </c>
      <c r="ET35" s="279"/>
      <c r="EU35" s="279"/>
      <c r="EV35" s="280"/>
      <c r="EW35" s="277"/>
      <c r="EX35" s="277"/>
      <c r="EY35" s="278"/>
      <c r="EZ35" s="273" cm="1">
        <f t="array" ref="EZ35">SUM(SUMIFS(CF35:EY35,CF$6:EY$6,{"EN(V)"}))</f>
        <v>0</v>
      </c>
      <c r="FA35" s="273" cm="1">
        <f t="array" ref="FA35">SUM(SUMIFS(CF35:EY35,CF$6:EY$6,{"INA(V)"}))</f>
        <v>4</v>
      </c>
      <c r="FB35" s="273" cm="1">
        <f t="array" ref="FB35">SUM(SUMIFS(CF35:EY35,CF$6:EY$6,{"EN(D)"}))</f>
        <v>0</v>
      </c>
      <c r="FC35" s="273" cm="1">
        <f t="array" ref="FC35">SUM(SUMIFS(CF35:EY35,CF$6:EY$6,{"INA(D)"}))</f>
        <v>4</v>
      </c>
      <c r="FD35" s="273" cm="1">
        <f t="array" ref="FD35">SUM(SUMIFS(CF35:EY35,CF$6:EY$6,{"EN(D)","EN(V)","INA(D)","INA(V)"}))</f>
        <v>8</v>
      </c>
      <c r="FE35" s="278" cm="1">
        <f t="array" ref="FE35">(SUM(SUMIFS(CF35:EY35,CF$6:EY$6,{"EN(TMS)"})))/12</f>
        <v>0</v>
      </c>
      <c r="FF35" s="278" cm="1">
        <f t="array" ref="FF35">(SUM(SUMIFS(CF35:EY35,CF$6:EY$6,{"INA(TMS)"})))/12</f>
        <v>1.3425925925925926E-2</v>
      </c>
      <c r="FG35" s="279"/>
      <c r="FH35" s="279"/>
      <c r="FI35" s="280"/>
      <c r="FJ35" s="277">
        <v>1</v>
      </c>
      <c r="FK35" s="277"/>
      <c r="FL35" s="278"/>
      <c r="FM35" s="279"/>
      <c r="FN35" s="279"/>
      <c r="FO35" s="280"/>
      <c r="FP35" s="277"/>
      <c r="FQ35" s="277"/>
      <c r="FR35" s="278"/>
      <c r="FS35" s="279"/>
      <c r="FT35" s="279"/>
      <c r="FU35" s="280"/>
      <c r="FV35" s="277"/>
      <c r="FW35" s="277"/>
      <c r="FX35" s="278"/>
      <c r="FY35" s="279"/>
      <c r="FZ35" s="279"/>
      <c r="GA35" s="280"/>
      <c r="GB35" s="277"/>
      <c r="GC35" s="277"/>
      <c r="GD35" s="278"/>
      <c r="GE35" s="279"/>
      <c r="GF35" s="279"/>
      <c r="GG35" s="280"/>
      <c r="GH35" s="277">
        <v>1</v>
      </c>
      <c r="GI35" s="277">
        <v>3</v>
      </c>
      <c r="GJ35" s="278" t="s">
        <v>233</v>
      </c>
      <c r="GK35" s="279"/>
      <c r="GL35" s="279"/>
      <c r="GM35" s="280"/>
      <c r="GN35" s="277">
        <v>4</v>
      </c>
      <c r="GO35" s="277">
        <v>2</v>
      </c>
      <c r="GP35" s="278" t="s">
        <v>234</v>
      </c>
      <c r="GQ35" s="279"/>
      <c r="GR35" s="279"/>
      <c r="GS35" s="280"/>
      <c r="GT35" s="277">
        <v>15</v>
      </c>
      <c r="GU35" s="277">
        <v>28</v>
      </c>
      <c r="GV35" s="278">
        <v>3.9583333333333331E-2</v>
      </c>
      <c r="GW35" s="279"/>
      <c r="GX35" s="279"/>
      <c r="GY35" s="280"/>
      <c r="GZ35" s="277"/>
      <c r="HA35" s="277">
        <v>1</v>
      </c>
      <c r="HB35" s="278"/>
      <c r="HC35" s="279"/>
      <c r="HD35" s="279"/>
      <c r="HE35" s="280"/>
      <c r="HF35" s="277">
        <v>4</v>
      </c>
      <c r="HG35" s="277">
        <v>11</v>
      </c>
      <c r="HH35" s="278">
        <v>8.0555555555555561E-2</v>
      </c>
      <c r="HI35" s="279"/>
      <c r="HJ35" s="279"/>
      <c r="HK35" s="280"/>
      <c r="HL35" s="277">
        <v>3</v>
      </c>
      <c r="HM35" s="277">
        <v>4</v>
      </c>
      <c r="HN35" s="278">
        <v>4.1666666666666664E-2</v>
      </c>
      <c r="HO35" s="279"/>
      <c r="HP35" s="279"/>
      <c r="HQ35" s="280"/>
      <c r="HR35" s="277">
        <v>3</v>
      </c>
      <c r="HS35" s="277">
        <v>10</v>
      </c>
      <c r="HT35" s="278">
        <v>1.8749999999999999E-2</v>
      </c>
      <c r="HU35" s="279"/>
      <c r="HV35" s="279"/>
      <c r="HW35" s="280"/>
      <c r="HX35" s="277">
        <v>1</v>
      </c>
      <c r="HY35" s="277">
        <v>4</v>
      </c>
      <c r="HZ35" s="278">
        <v>0.26041666666666669</v>
      </c>
      <c r="IA35" s="273" cm="1">
        <f t="array" ref="IA35">SUM(SUMIFS(FG35:HZ35,FG$6:HZ$6,{"EN(V)"}))</f>
        <v>0</v>
      </c>
      <c r="IB35" s="273" cm="1">
        <f t="array" ref="IB35">SUM(SUMIFS(FG35:HZ35,FG$6:HZ$6,{"INA(V)"}))</f>
        <v>63</v>
      </c>
      <c r="IC35" s="273" cm="1">
        <f t="array" ref="IC35">SUM(SUMIFS(FG35:HZ35,FG$6:HZ$6,{"EN(D)"}))</f>
        <v>0</v>
      </c>
      <c r="ID35" s="273" cm="1">
        <f t="array" ref="ID35">SUM(SUMIFS(FG35:HZ35,FG$6:HZ$6,{"INA(D)"}))</f>
        <v>32</v>
      </c>
      <c r="IE35" s="273" cm="1">
        <f t="array" ref="IE35">SUM(SUMIFS(FG35:HZ35,FG$6:HZ$6,{"EN(D)","EN(V)","INA(D)","INA(V)"}))</f>
        <v>95</v>
      </c>
      <c r="IF35" s="278" cm="1">
        <f t="array" ref="IF35">(SUM(SUMIFS(FG35:HZ35,FG$6:HZ$6,{"EN(TMS)"})))/12</f>
        <v>0</v>
      </c>
      <c r="IG35" s="278" cm="1">
        <f t="array" ref="IG35">(SUM(SUMIFS(FG35:HZ35,FG$6:HZ$6,{"INA(TMS)"})))/12</f>
        <v>3.6747685185185182E-2</v>
      </c>
      <c r="IH35" s="279"/>
      <c r="II35" s="279"/>
      <c r="IJ35" s="280"/>
      <c r="IK35" s="277"/>
      <c r="IL35" s="277">
        <v>3</v>
      </c>
      <c r="IM35" s="278">
        <v>9.9999999999999992E-2</v>
      </c>
      <c r="IN35" s="279"/>
      <c r="IO35" s="279"/>
      <c r="IP35" s="280"/>
      <c r="IQ35" s="277">
        <v>5</v>
      </c>
      <c r="IR35" s="277">
        <v>10</v>
      </c>
      <c r="IS35" s="278">
        <v>0.1451388888888889</v>
      </c>
      <c r="IT35" s="279"/>
      <c r="IU35" s="279"/>
      <c r="IV35" s="280"/>
      <c r="IW35" s="277">
        <v>5</v>
      </c>
      <c r="IX35" s="277">
        <v>8</v>
      </c>
      <c r="IY35" s="278">
        <v>2.4999999999999998E-2</v>
      </c>
      <c r="IZ35" s="279"/>
      <c r="JA35" s="279"/>
      <c r="JB35" s="280"/>
      <c r="JC35" s="277">
        <v>2</v>
      </c>
      <c r="JD35" s="277">
        <v>2</v>
      </c>
      <c r="JE35" s="278"/>
      <c r="JF35" s="279"/>
      <c r="JG35" s="279"/>
      <c r="JH35" s="280"/>
      <c r="JI35" s="277"/>
      <c r="JJ35" s="277"/>
      <c r="JK35" s="278"/>
      <c r="JL35" s="279"/>
      <c r="JM35" s="279"/>
      <c r="JN35" s="280"/>
      <c r="JO35" s="277">
        <v>12</v>
      </c>
      <c r="JP35" s="277"/>
      <c r="JQ35" s="278"/>
      <c r="JR35" s="279"/>
      <c r="JS35" s="279"/>
      <c r="JT35" s="280"/>
      <c r="JU35" s="277">
        <v>6</v>
      </c>
      <c r="JV35" s="277"/>
      <c r="JW35" s="278"/>
      <c r="JX35" s="279"/>
      <c r="JY35" s="279"/>
      <c r="JZ35" s="280"/>
      <c r="KA35" s="277"/>
      <c r="KB35" s="277"/>
      <c r="KC35" s="278"/>
      <c r="KD35" s="279"/>
      <c r="KE35" s="279"/>
      <c r="KF35" s="280"/>
      <c r="KG35" s="277"/>
      <c r="KH35" s="277"/>
      <c r="KI35" s="278"/>
      <c r="KJ35" s="279"/>
      <c r="KK35" s="279"/>
      <c r="KL35" s="280"/>
      <c r="KM35" s="277"/>
      <c r="KN35" s="277"/>
      <c r="KO35" s="278"/>
      <c r="KP35" s="279"/>
      <c r="KQ35" s="279"/>
      <c r="KR35" s="280"/>
      <c r="KS35" s="277"/>
      <c r="KT35" s="277"/>
      <c r="KU35" s="278"/>
      <c r="KV35" s="279"/>
      <c r="KW35" s="279"/>
      <c r="KX35" s="280"/>
      <c r="KY35" s="277">
        <v>8</v>
      </c>
      <c r="KZ35" s="277"/>
      <c r="LA35" s="278"/>
      <c r="LB35" s="273" cm="1">
        <f t="array" ref="LB35">SUM(SUMIFS(IH35:LA35,IH$6:LA$6,{"EN(V)"}))</f>
        <v>0</v>
      </c>
      <c r="LC35" s="273" cm="1">
        <f t="array" ref="LC35">SUM(SUMIFS(IH35:LA35,IH$6:LA$6,{"INA(V)"}))</f>
        <v>23</v>
      </c>
      <c r="LD35" s="273" cm="1">
        <f t="array" ref="LD35">SUM(SUMIFS(IH35:LA35,IH$6:LA$6,{"EN(D)"}))</f>
        <v>0</v>
      </c>
      <c r="LE35" s="273" cm="1">
        <f t="array" ref="LE35">SUM(SUMIFS(IH35:LA35,IH$6:LA$6,{"INA(D)"}))</f>
        <v>38</v>
      </c>
      <c r="LF35" s="273" cm="1">
        <f t="array" ref="LF35">SUM(SUMIFS(IH35:LA35,IH$6:LA$6,{"EN(D)","EN(V)","INA(D)","INA(V)"}))</f>
        <v>61</v>
      </c>
      <c r="LG35" s="278" cm="1">
        <f t="array" ref="LG35">(SUM(SUMIFS(IH35:LA35,IH$6:LA$6,{"EN(TMS)"})))/12</f>
        <v>0</v>
      </c>
      <c r="LH35" s="278" cm="1">
        <f t="array" ref="LH35">(SUM(SUMIFS(IH35:LA35,IH$6:LA$6,{"INA(TMS)"})))/12</f>
        <v>2.2511574074074076E-2</v>
      </c>
      <c r="LI35" s="279"/>
      <c r="LJ35" s="279"/>
      <c r="LK35" s="280"/>
      <c r="LL35" s="277">
        <v>6</v>
      </c>
      <c r="LM35" s="277"/>
      <c r="LN35" s="278"/>
      <c r="LO35" s="279"/>
      <c r="LP35" s="279"/>
      <c r="LQ35" s="280"/>
      <c r="LR35" s="277">
        <v>6</v>
      </c>
      <c r="LS35" s="277"/>
      <c r="LT35" s="278"/>
      <c r="LU35" s="279"/>
      <c r="LV35" s="279"/>
      <c r="LW35" s="280"/>
      <c r="LX35" s="277">
        <v>6</v>
      </c>
      <c r="LY35" s="277"/>
      <c r="LZ35" s="278"/>
      <c r="MA35" s="279"/>
      <c r="MB35" s="279"/>
      <c r="MC35" s="280"/>
      <c r="MD35" s="277">
        <v>5</v>
      </c>
      <c r="ME35" s="277"/>
      <c r="MF35" s="278"/>
      <c r="MG35" s="279"/>
      <c r="MH35" s="279"/>
      <c r="MI35" s="280"/>
      <c r="MJ35" s="277">
        <v>2</v>
      </c>
      <c r="MK35" s="277"/>
      <c r="ML35" s="278"/>
      <c r="MM35" s="279"/>
      <c r="MN35" s="279"/>
      <c r="MO35" s="280"/>
      <c r="MP35" s="277"/>
      <c r="MQ35" s="277"/>
      <c r="MR35" s="278"/>
      <c r="MS35" s="279"/>
      <c r="MT35" s="279"/>
      <c r="MU35" s="280"/>
      <c r="MV35" s="277">
        <v>4</v>
      </c>
      <c r="MW35" s="277"/>
      <c r="MX35" s="278"/>
      <c r="MY35" s="279"/>
      <c r="MZ35" s="279"/>
      <c r="NA35" s="280"/>
      <c r="NB35" s="277">
        <v>7</v>
      </c>
      <c r="NC35" s="277"/>
      <c r="ND35" s="278"/>
      <c r="NE35" s="279"/>
      <c r="NF35" s="279"/>
      <c r="NG35" s="280"/>
      <c r="NH35" s="277"/>
      <c r="NI35" s="277"/>
      <c r="NJ35" s="278"/>
      <c r="NK35" s="279"/>
      <c r="NL35" s="279"/>
      <c r="NM35" s="280"/>
      <c r="NN35" s="277"/>
      <c r="NO35" s="277"/>
      <c r="NP35" s="278"/>
      <c r="NQ35" s="279"/>
      <c r="NR35" s="279"/>
      <c r="NS35" s="280"/>
      <c r="NT35" s="277"/>
      <c r="NU35" s="277"/>
      <c r="NV35" s="278"/>
      <c r="NW35" s="279"/>
      <c r="NX35" s="279"/>
      <c r="NY35" s="280"/>
      <c r="NZ35" s="277"/>
      <c r="OA35" s="277"/>
      <c r="OB35" s="278"/>
      <c r="OC35" s="273" cm="1">
        <f t="array" ref="OC35">SUM(SUMIFS(LI35:OB35,LI$6:OB$6,{"EN(V)"}))</f>
        <v>0</v>
      </c>
      <c r="OD35" s="273" cm="1">
        <f t="array" ref="OD35">SUM(SUMIFS(LI35:OB35,LI$6:OB$6,{"INA(V)"}))</f>
        <v>0</v>
      </c>
      <c r="OE35" s="273" cm="1">
        <f t="array" ref="OE35">SUM(SUMIFS(LI35:OB35,LI$6:OB$6,{"EN(D)"}))</f>
        <v>0</v>
      </c>
      <c r="OF35" s="273" cm="1">
        <f t="array" ref="OF35">SUM(SUMIFS(LI35:OB35,LI$6:OB$6,{"INA(D)"}))</f>
        <v>36</v>
      </c>
      <c r="OG35" s="273" cm="1">
        <f t="array" ref="OG35">SUM(SUMIFS(LI35:OB35,LI$6:OB$6,{"EN(D)","EN(V)","INA(D)","INA(V)"}))</f>
        <v>36</v>
      </c>
      <c r="OH35" s="278" cm="1">
        <f t="array" ref="OH35">(SUM(SUMIFS(LI35:OB35,LI$6:OB$6,{"EN(TMS)"})))/12</f>
        <v>0</v>
      </c>
      <c r="OI35" s="278" cm="1">
        <f t="array" ref="OI35">(SUM(SUMIFS(LI35:OB35,LI$6:OB$6,{"INA(TMS)"})))/12</f>
        <v>0</v>
      </c>
    </row>
    <row r="36" spans="1:399" s="23" customFormat="1">
      <c r="A36" s="273">
        <v>30</v>
      </c>
      <c r="B36" s="274" t="s">
        <v>98</v>
      </c>
      <c r="C36" s="273" t="s">
        <v>133</v>
      </c>
      <c r="D36" s="285"/>
      <c r="E36" s="279">
        <v>6</v>
      </c>
      <c r="F36" s="279"/>
      <c r="G36" s="280"/>
      <c r="H36" s="277"/>
      <c r="I36" s="277"/>
      <c r="J36" s="278"/>
      <c r="K36" s="279">
        <v>7</v>
      </c>
      <c r="L36" s="279"/>
      <c r="M36" s="280"/>
      <c r="N36" s="277"/>
      <c r="O36" s="277"/>
      <c r="P36" s="278"/>
      <c r="Q36" s="279">
        <v>6</v>
      </c>
      <c r="R36" s="279"/>
      <c r="S36" s="280"/>
      <c r="T36" s="277"/>
      <c r="U36" s="277"/>
      <c r="V36" s="278"/>
      <c r="W36" s="279">
        <v>4</v>
      </c>
      <c r="X36" s="279"/>
      <c r="Y36" s="280"/>
      <c r="Z36" s="277"/>
      <c r="AA36" s="277"/>
      <c r="AB36" s="278"/>
      <c r="AC36" s="279"/>
      <c r="AD36" s="279"/>
      <c r="AE36" s="280"/>
      <c r="AF36" s="277"/>
      <c r="AG36" s="277"/>
      <c r="AH36" s="278"/>
      <c r="AI36" s="279">
        <v>1</v>
      </c>
      <c r="AJ36" s="279"/>
      <c r="AK36" s="280"/>
      <c r="AL36" s="277"/>
      <c r="AM36" s="277"/>
      <c r="AN36" s="278"/>
      <c r="AO36" s="279">
        <v>4</v>
      </c>
      <c r="AP36" s="279"/>
      <c r="AQ36" s="280"/>
      <c r="AR36" s="277"/>
      <c r="AS36" s="277"/>
      <c r="AT36" s="278"/>
      <c r="AU36" s="279">
        <v>2</v>
      </c>
      <c r="AV36" s="279"/>
      <c r="AW36" s="280"/>
      <c r="AX36" s="277"/>
      <c r="AY36" s="277"/>
      <c r="AZ36" s="278"/>
      <c r="BA36" s="279"/>
      <c r="BB36" s="279"/>
      <c r="BC36" s="280"/>
      <c r="BD36" s="277"/>
      <c r="BE36" s="277"/>
      <c r="BF36" s="278"/>
      <c r="BG36" s="279">
        <v>5</v>
      </c>
      <c r="BH36" s="279"/>
      <c r="BI36" s="280"/>
      <c r="BJ36" s="277"/>
      <c r="BK36" s="277"/>
      <c r="BL36" s="278"/>
      <c r="BM36" s="279">
        <v>5</v>
      </c>
      <c r="BN36" s="279"/>
      <c r="BO36" s="280"/>
      <c r="BP36" s="277"/>
      <c r="BQ36" s="277"/>
      <c r="BR36" s="278"/>
      <c r="BS36" s="279"/>
      <c r="BT36" s="279"/>
      <c r="BU36" s="280"/>
      <c r="BV36" s="277"/>
      <c r="BW36" s="277"/>
      <c r="BX36" s="278"/>
      <c r="BY36" s="273" cm="1">
        <f t="array" ref="BY36">SUM(SUMIFS(E36:BX36,E$6:BX$6,{"EN(V)"}))</f>
        <v>0</v>
      </c>
      <c r="BZ36" s="273" cm="1">
        <f t="array" ref="BZ36">SUM(SUMIFS(E36:BX36,E$6:BX$6,{"INA(V)"}))</f>
        <v>0</v>
      </c>
      <c r="CA36" s="273" cm="1">
        <f t="array" ref="CA36">SUM(SUMIFS(E36:BX36,E$6:BX$6,{"EN(D)"}))</f>
        <v>40</v>
      </c>
      <c r="CB36" s="273" cm="1">
        <f t="array" ref="CB36">SUM(SUMIFS(E36:BX36,E$6:BX$6,{"INA(D)"}))</f>
        <v>0</v>
      </c>
      <c r="CC36" s="273" cm="1">
        <f t="array" ref="CC36">SUM(SUMIFS(E36:BX36,E$6:BX$6,{"EN(D)","EN(V)","INA(D)","INA(V)"}))</f>
        <v>40</v>
      </c>
      <c r="CD36" s="278" cm="1">
        <f t="array" ref="CD36">(SUM(SUMIFS(E36:BX36,E$6:BX$6,{"EN(TMS)"})))/12</f>
        <v>0</v>
      </c>
      <c r="CE36" s="278" cm="1">
        <f t="array" ref="CE36">(SUM(SUMIFS(E36:BX36,E$6:BX$6,{"INA(TMS)"})))/12</f>
        <v>0</v>
      </c>
      <c r="CF36" s="279">
        <v>3</v>
      </c>
      <c r="CG36" s="279"/>
      <c r="CH36" s="280"/>
      <c r="CI36" s="277"/>
      <c r="CJ36" s="277"/>
      <c r="CK36" s="278"/>
      <c r="CL36" s="279">
        <v>2</v>
      </c>
      <c r="CM36" s="279"/>
      <c r="CN36" s="280"/>
      <c r="CO36" s="277"/>
      <c r="CP36" s="277"/>
      <c r="CQ36" s="278"/>
      <c r="CR36" s="279">
        <v>1</v>
      </c>
      <c r="CS36" s="279"/>
      <c r="CT36" s="280"/>
      <c r="CU36" s="277"/>
      <c r="CV36" s="277">
        <v>4</v>
      </c>
      <c r="CW36" s="278">
        <v>4.5833333333333337E-2</v>
      </c>
      <c r="CX36" s="279">
        <v>2</v>
      </c>
      <c r="CY36" s="279">
        <v>1</v>
      </c>
      <c r="CZ36" s="280"/>
      <c r="DA36" s="277"/>
      <c r="DB36" s="277"/>
      <c r="DC36" s="278"/>
      <c r="DD36" s="279"/>
      <c r="DE36" s="279"/>
      <c r="DF36" s="280"/>
      <c r="DG36" s="277"/>
      <c r="DH36" s="277"/>
      <c r="DI36" s="278"/>
      <c r="DJ36" s="279"/>
      <c r="DK36" s="279"/>
      <c r="DL36" s="280"/>
      <c r="DM36" s="277"/>
      <c r="DN36" s="277"/>
      <c r="DO36" s="278"/>
      <c r="DP36" s="279"/>
      <c r="DQ36" s="279">
        <v>1</v>
      </c>
      <c r="DR36" s="280">
        <v>0.3666666666666667</v>
      </c>
      <c r="DS36" s="277"/>
      <c r="DT36" s="277"/>
      <c r="DU36" s="278"/>
      <c r="DV36" s="279"/>
      <c r="DW36" s="279"/>
      <c r="DX36" s="280"/>
      <c r="DY36" s="277"/>
      <c r="DZ36" s="277"/>
      <c r="EA36" s="278"/>
      <c r="EB36" s="279">
        <v>2</v>
      </c>
      <c r="EC36" s="279">
        <v>3</v>
      </c>
      <c r="ED36" s="280">
        <v>4.5138888888888888E-2</v>
      </c>
      <c r="EE36" s="277"/>
      <c r="EF36" s="277"/>
      <c r="EG36" s="278"/>
      <c r="EH36" s="279"/>
      <c r="EI36" s="279"/>
      <c r="EJ36" s="280"/>
      <c r="EK36" s="277"/>
      <c r="EL36" s="277"/>
      <c r="EM36" s="278"/>
      <c r="EN36" s="279">
        <v>1</v>
      </c>
      <c r="EO36" s="279"/>
      <c r="EP36" s="280"/>
      <c r="EQ36" s="277"/>
      <c r="ER36" s="277"/>
      <c r="ES36" s="278"/>
      <c r="ET36" s="279"/>
      <c r="EU36" s="279"/>
      <c r="EV36" s="280"/>
      <c r="EW36" s="277"/>
      <c r="EX36" s="277"/>
      <c r="EY36" s="278"/>
      <c r="EZ36" s="273" cm="1">
        <f t="array" ref="EZ36">SUM(SUMIFS(CF36:EY36,CF$6:EY$6,{"EN(V)"}))</f>
        <v>5</v>
      </c>
      <c r="FA36" s="273" cm="1">
        <f t="array" ref="FA36">SUM(SUMIFS(CF36:EY36,CF$6:EY$6,{"INA(V)"}))</f>
        <v>4</v>
      </c>
      <c r="FB36" s="273" cm="1">
        <f t="array" ref="FB36">SUM(SUMIFS(CF36:EY36,CF$6:EY$6,{"EN(D)"}))</f>
        <v>11</v>
      </c>
      <c r="FC36" s="273" cm="1">
        <f t="array" ref="FC36">SUM(SUMIFS(CF36:EY36,CF$6:EY$6,{"INA(D)"}))</f>
        <v>0</v>
      </c>
      <c r="FD36" s="273" cm="1">
        <f t="array" ref="FD36">SUM(SUMIFS(CF36:EY36,CF$6:EY$6,{"EN(D)","EN(V)","INA(D)","INA(V)"}))</f>
        <v>20</v>
      </c>
      <c r="FE36" s="278" cm="1">
        <f t="array" ref="FE36">(SUM(SUMIFS(CF36:EY36,CF$6:EY$6,{"EN(TMS)"})))/12</f>
        <v>3.4317129629629635E-2</v>
      </c>
      <c r="FF36" s="278" cm="1">
        <f t="array" ref="FF36">(SUM(SUMIFS(CF36:EY36,CF$6:EY$6,{"INA(TMS)"})))/12</f>
        <v>3.8194444444444448E-3</v>
      </c>
      <c r="FG36" s="279"/>
      <c r="FH36" s="279"/>
      <c r="FI36" s="280"/>
      <c r="FJ36" s="277"/>
      <c r="FK36" s="277"/>
      <c r="FL36" s="278"/>
      <c r="FM36" s="279"/>
      <c r="FN36" s="279"/>
      <c r="FO36" s="280"/>
      <c r="FP36" s="277"/>
      <c r="FQ36" s="277"/>
      <c r="FR36" s="278"/>
      <c r="FS36" s="279"/>
      <c r="FT36" s="279">
        <v>3</v>
      </c>
      <c r="FU36" s="280" t="s">
        <v>235</v>
      </c>
      <c r="FV36" s="277"/>
      <c r="FW36" s="277"/>
      <c r="FX36" s="278"/>
      <c r="FY36" s="279">
        <v>2</v>
      </c>
      <c r="FZ36" s="279"/>
      <c r="GA36" s="280"/>
      <c r="GB36" s="277"/>
      <c r="GC36" s="277"/>
      <c r="GD36" s="278"/>
      <c r="GE36" s="279"/>
      <c r="GF36" s="279"/>
      <c r="GG36" s="280"/>
      <c r="GH36" s="277"/>
      <c r="GI36" s="277"/>
      <c r="GJ36" s="278"/>
      <c r="GK36" s="279">
        <v>1</v>
      </c>
      <c r="GL36" s="279">
        <v>2</v>
      </c>
      <c r="GM36" s="280" t="s">
        <v>236</v>
      </c>
      <c r="GN36" s="277"/>
      <c r="GO36" s="277"/>
      <c r="GP36" s="278"/>
      <c r="GQ36" s="279">
        <v>1</v>
      </c>
      <c r="GR36" s="279">
        <v>2</v>
      </c>
      <c r="GS36" s="280">
        <v>4.1666666666666666E-3</v>
      </c>
      <c r="GT36" s="277"/>
      <c r="GU36" s="277"/>
      <c r="GV36" s="278"/>
      <c r="GW36" s="279"/>
      <c r="GX36" s="279">
        <v>4</v>
      </c>
      <c r="GY36" s="280">
        <v>0.12847222222222224</v>
      </c>
      <c r="GZ36" s="277"/>
      <c r="HA36" s="277"/>
      <c r="HB36" s="278"/>
      <c r="HC36" s="279"/>
      <c r="HD36" s="279">
        <v>7</v>
      </c>
      <c r="HE36" s="280">
        <v>9.0972222222222218E-2</v>
      </c>
      <c r="HF36" s="277"/>
      <c r="HG36" s="277"/>
      <c r="HH36" s="278"/>
      <c r="HI36" s="279">
        <v>1</v>
      </c>
      <c r="HJ36" s="279">
        <v>9</v>
      </c>
      <c r="HK36" s="280">
        <v>6.8749999999999992E-2</v>
      </c>
      <c r="HL36" s="277"/>
      <c r="HM36" s="277"/>
      <c r="HN36" s="278"/>
      <c r="HO36" s="279"/>
      <c r="HP36" s="279">
        <v>10</v>
      </c>
      <c r="HQ36" s="280">
        <v>7.2222222222222229E-2</v>
      </c>
      <c r="HR36" s="277"/>
      <c r="HS36" s="277"/>
      <c r="HT36" s="278"/>
      <c r="HU36" s="279"/>
      <c r="HV36" s="279">
        <v>1</v>
      </c>
      <c r="HW36" s="280">
        <v>2.4999999999999998E-2</v>
      </c>
      <c r="HX36" s="277"/>
      <c r="HY36" s="277"/>
      <c r="HZ36" s="278"/>
      <c r="IA36" s="273" cm="1">
        <f t="array" ref="IA36">SUM(SUMIFS(FG36:HZ36,FG$6:HZ$6,{"EN(V)"}))</f>
        <v>38</v>
      </c>
      <c r="IB36" s="273" cm="1">
        <f t="array" ref="IB36">SUM(SUMIFS(FG36:HZ36,FG$6:HZ$6,{"INA(V)"}))</f>
        <v>0</v>
      </c>
      <c r="IC36" s="273" cm="1">
        <f t="array" ref="IC36">SUM(SUMIFS(FG36:HZ36,FG$6:HZ$6,{"EN(D)"}))</f>
        <v>5</v>
      </c>
      <c r="ID36" s="273" cm="1">
        <f t="array" ref="ID36">SUM(SUMIFS(FG36:HZ36,FG$6:HZ$6,{"INA(D)"}))</f>
        <v>0</v>
      </c>
      <c r="IE36" s="273" cm="1">
        <f t="array" ref="IE36">SUM(SUMIFS(FG36:HZ36,FG$6:HZ$6,{"EN(D)","EN(V)","INA(D)","INA(V)"}))</f>
        <v>43</v>
      </c>
      <c r="IF36" s="278" cm="1">
        <f t="array" ref="IF36">(SUM(SUMIFS(FG36:HZ36,FG$6:HZ$6,{"EN(TMS)"})))/12</f>
        <v>3.246527777777778E-2</v>
      </c>
      <c r="IG36" s="278" cm="1">
        <f t="array" ref="IG36">(SUM(SUMIFS(FG36:HZ36,FG$6:HZ$6,{"INA(TMS)"})))/12</f>
        <v>0</v>
      </c>
      <c r="IH36" s="279">
        <v>1</v>
      </c>
      <c r="II36" s="279"/>
      <c r="IJ36" s="280"/>
      <c r="IK36" s="277"/>
      <c r="IL36" s="277"/>
      <c r="IM36" s="278"/>
      <c r="IN36" s="279">
        <v>1</v>
      </c>
      <c r="IO36" s="279">
        <v>1</v>
      </c>
      <c r="IP36" s="280">
        <v>0</v>
      </c>
      <c r="IQ36" s="277"/>
      <c r="IR36" s="277"/>
      <c r="IS36" s="278"/>
      <c r="IT36" s="279">
        <v>2</v>
      </c>
      <c r="IU36" s="279"/>
      <c r="IV36" s="280"/>
      <c r="IW36" s="277"/>
      <c r="IX36" s="277"/>
      <c r="IY36" s="278"/>
      <c r="IZ36" s="279"/>
      <c r="JA36" s="279"/>
      <c r="JB36" s="280"/>
      <c r="JC36" s="277"/>
      <c r="JD36" s="277"/>
      <c r="JE36" s="278"/>
      <c r="JF36" s="279"/>
      <c r="JG36" s="279"/>
      <c r="JH36" s="280"/>
      <c r="JI36" s="277"/>
      <c r="JJ36" s="277"/>
      <c r="JK36" s="278"/>
      <c r="JL36" s="279">
        <v>4</v>
      </c>
      <c r="JM36" s="279"/>
      <c r="JN36" s="280"/>
      <c r="JO36" s="277"/>
      <c r="JP36" s="277"/>
      <c r="JQ36" s="278"/>
      <c r="JR36" s="279">
        <v>2</v>
      </c>
      <c r="JS36" s="279"/>
      <c r="JT36" s="280"/>
      <c r="JU36" s="277"/>
      <c r="JV36" s="277"/>
      <c r="JW36" s="278"/>
      <c r="JX36" s="279">
        <v>4</v>
      </c>
      <c r="JY36" s="279"/>
      <c r="JZ36" s="280"/>
      <c r="KA36" s="277"/>
      <c r="KB36" s="277"/>
      <c r="KC36" s="278"/>
      <c r="KD36" s="279"/>
      <c r="KE36" s="279"/>
      <c r="KF36" s="280"/>
      <c r="KG36" s="277"/>
      <c r="KH36" s="277"/>
      <c r="KI36" s="278"/>
      <c r="KJ36" s="279"/>
      <c r="KK36" s="279"/>
      <c r="KL36" s="280"/>
      <c r="KM36" s="277"/>
      <c r="KN36" s="277"/>
      <c r="KO36" s="278"/>
      <c r="KP36" s="279">
        <v>2</v>
      </c>
      <c r="KQ36" s="279"/>
      <c r="KR36" s="280"/>
      <c r="KS36" s="277"/>
      <c r="KT36" s="277"/>
      <c r="KU36" s="278"/>
      <c r="KV36" s="279"/>
      <c r="KW36" s="279"/>
      <c r="KX36" s="280"/>
      <c r="KY36" s="277"/>
      <c r="KZ36" s="277"/>
      <c r="LA36" s="278"/>
      <c r="LB36" s="273" cm="1">
        <f t="array" ref="LB36">SUM(SUMIFS(IH36:LA36,IH$6:LA$6,{"EN(V)"}))</f>
        <v>1</v>
      </c>
      <c r="LC36" s="273" cm="1">
        <f t="array" ref="LC36">SUM(SUMIFS(IH36:LA36,IH$6:LA$6,{"INA(V)"}))</f>
        <v>0</v>
      </c>
      <c r="LD36" s="273" cm="1">
        <f t="array" ref="LD36">SUM(SUMIFS(IH36:LA36,IH$6:LA$6,{"EN(D)"}))</f>
        <v>16</v>
      </c>
      <c r="LE36" s="273" cm="1">
        <f t="array" ref="LE36">SUM(SUMIFS(IH36:LA36,IH$6:LA$6,{"INA(D)"}))</f>
        <v>0</v>
      </c>
      <c r="LF36" s="273" cm="1">
        <f t="array" ref="LF36">SUM(SUMIFS(IH36:LA36,IH$6:LA$6,{"EN(D)","EN(V)","INA(D)","INA(V)"}))</f>
        <v>17</v>
      </c>
      <c r="LG36" s="278" cm="1">
        <f t="array" ref="LG36">(SUM(SUMIFS(IH36:LA36,IH$6:LA$6,{"EN(TMS)"})))/12</f>
        <v>0</v>
      </c>
      <c r="LH36" s="278" cm="1">
        <f t="array" ref="LH36">(SUM(SUMIFS(IH36:LA36,IH$6:LA$6,{"INA(TMS)"})))/12</f>
        <v>0</v>
      </c>
      <c r="LI36" s="279"/>
      <c r="LJ36" s="279"/>
      <c r="LK36" s="280"/>
      <c r="LL36" s="277"/>
      <c r="LM36" s="277"/>
      <c r="LN36" s="278"/>
      <c r="LO36" s="279">
        <v>2</v>
      </c>
      <c r="LP36" s="279"/>
      <c r="LQ36" s="280"/>
      <c r="LR36" s="277"/>
      <c r="LS36" s="277"/>
      <c r="LT36" s="278"/>
      <c r="LU36" s="279"/>
      <c r="LV36" s="279"/>
      <c r="LW36" s="280"/>
      <c r="LX36" s="277"/>
      <c r="LY36" s="277"/>
      <c r="LZ36" s="278"/>
      <c r="MA36" s="279">
        <v>1</v>
      </c>
      <c r="MB36" s="279"/>
      <c r="MC36" s="280"/>
      <c r="MD36" s="277"/>
      <c r="ME36" s="277"/>
      <c r="MF36" s="278"/>
      <c r="MG36" s="279">
        <v>1</v>
      </c>
      <c r="MH36" s="279"/>
      <c r="MI36" s="280"/>
      <c r="MJ36" s="277"/>
      <c r="MK36" s="277"/>
      <c r="ML36" s="278"/>
      <c r="MM36" s="279"/>
      <c r="MN36" s="279"/>
      <c r="MO36" s="280"/>
      <c r="MP36" s="277"/>
      <c r="MQ36" s="277"/>
      <c r="MR36" s="278"/>
      <c r="MS36" s="279"/>
      <c r="MT36" s="279"/>
      <c r="MU36" s="280"/>
      <c r="MV36" s="277"/>
      <c r="MW36" s="277"/>
      <c r="MX36" s="278"/>
      <c r="MY36" s="279">
        <v>1</v>
      </c>
      <c r="MZ36" s="279"/>
      <c r="NA36" s="280"/>
      <c r="NB36" s="277"/>
      <c r="NC36" s="277"/>
      <c r="ND36" s="278"/>
      <c r="NE36" s="279"/>
      <c r="NF36" s="279"/>
      <c r="NG36" s="280"/>
      <c r="NH36" s="277"/>
      <c r="NI36" s="277"/>
      <c r="NJ36" s="278"/>
      <c r="NK36" s="279"/>
      <c r="NL36" s="279"/>
      <c r="NM36" s="280"/>
      <c r="NN36" s="277"/>
      <c r="NO36" s="277"/>
      <c r="NP36" s="278"/>
      <c r="NQ36" s="279"/>
      <c r="NR36" s="279"/>
      <c r="NS36" s="280"/>
      <c r="NT36" s="277"/>
      <c r="NU36" s="277"/>
      <c r="NV36" s="278"/>
      <c r="NW36" s="279"/>
      <c r="NX36" s="279"/>
      <c r="NY36" s="280"/>
      <c r="NZ36" s="277"/>
      <c r="OA36" s="277"/>
      <c r="OB36" s="278"/>
      <c r="OC36" s="273" cm="1">
        <f t="array" ref="OC36">SUM(SUMIFS(LI36:OB36,LI$6:OB$6,{"EN(V)"}))</f>
        <v>0</v>
      </c>
      <c r="OD36" s="273" cm="1">
        <f t="array" ref="OD36">SUM(SUMIFS(LI36:OB36,LI$6:OB$6,{"INA(V)"}))</f>
        <v>0</v>
      </c>
      <c r="OE36" s="273" cm="1">
        <f t="array" ref="OE36">SUM(SUMIFS(LI36:OB36,LI$6:OB$6,{"EN(D)"}))</f>
        <v>5</v>
      </c>
      <c r="OF36" s="273" cm="1">
        <f t="array" ref="OF36">SUM(SUMIFS(LI36:OB36,LI$6:OB$6,{"INA(D)"}))</f>
        <v>0</v>
      </c>
      <c r="OG36" s="273" cm="1">
        <f t="array" ref="OG36">SUM(SUMIFS(LI36:OB36,LI$6:OB$6,{"EN(D)","EN(V)","INA(D)","INA(V)"}))</f>
        <v>5</v>
      </c>
      <c r="OH36" s="278" cm="1">
        <f t="array" ref="OH36">(SUM(SUMIFS(LI36:OB36,LI$6:OB$6,{"EN(TMS)"})))/12</f>
        <v>0</v>
      </c>
      <c r="OI36" s="278" cm="1">
        <f t="array" ref="OI36">(SUM(SUMIFS(LI36:OB36,LI$6:OB$6,{"INA(TMS)"})))/12</f>
        <v>0</v>
      </c>
    </row>
    <row r="37" spans="1:399" s="23" customFormat="1">
      <c r="A37" s="273">
        <v>31</v>
      </c>
      <c r="B37" s="274" t="s">
        <v>97</v>
      </c>
      <c r="C37" s="273" t="s">
        <v>134</v>
      </c>
      <c r="D37" s="285"/>
      <c r="E37" s="279"/>
      <c r="F37" s="279"/>
      <c r="G37" s="280"/>
      <c r="H37" s="277">
        <v>39</v>
      </c>
      <c r="I37" s="277"/>
      <c r="J37" s="278"/>
      <c r="K37" s="279"/>
      <c r="L37" s="279"/>
      <c r="M37" s="280"/>
      <c r="N37" s="277">
        <v>35</v>
      </c>
      <c r="O37" s="277"/>
      <c r="P37" s="278"/>
      <c r="Q37" s="279"/>
      <c r="R37" s="279"/>
      <c r="S37" s="280"/>
      <c r="T37" s="277">
        <v>21</v>
      </c>
      <c r="U37" s="277"/>
      <c r="V37" s="278"/>
      <c r="W37" s="279"/>
      <c r="X37" s="279"/>
      <c r="Y37" s="280"/>
      <c r="Z37" s="277">
        <v>16</v>
      </c>
      <c r="AA37" s="277"/>
      <c r="AB37" s="278"/>
      <c r="AC37" s="279"/>
      <c r="AD37" s="279"/>
      <c r="AE37" s="280"/>
      <c r="AF37" s="277">
        <v>12</v>
      </c>
      <c r="AG37" s="277"/>
      <c r="AH37" s="278"/>
      <c r="AI37" s="279"/>
      <c r="AJ37" s="279"/>
      <c r="AK37" s="280"/>
      <c r="AL37" s="277">
        <v>2</v>
      </c>
      <c r="AM37" s="277"/>
      <c r="AN37" s="278"/>
      <c r="AO37" s="279"/>
      <c r="AP37" s="279"/>
      <c r="AQ37" s="280"/>
      <c r="AR37" s="277">
        <v>5</v>
      </c>
      <c r="AS37" s="277"/>
      <c r="AT37" s="278"/>
      <c r="AU37" s="279"/>
      <c r="AV37" s="279"/>
      <c r="AW37" s="280"/>
      <c r="AX37" s="277">
        <v>3</v>
      </c>
      <c r="AY37" s="277"/>
      <c r="AZ37" s="278"/>
      <c r="BA37" s="279"/>
      <c r="BB37" s="279"/>
      <c r="BC37" s="280"/>
      <c r="BD37" s="277"/>
      <c r="BE37" s="277"/>
      <c r="BF37" s="278"/>
      <c r="BG37" s="279"/>
      <c r="BH37" s="279"/>
      <c r="BI37" s="280"/>
      <c r="BJ37" s="277">
        <v>2</v>
      </c>
      <c r="BK37" s="277"/>
      <c r="BL37" s="278"/>
      <c r="BM37" s="279"/>
      <c r="BN37" s="279"/>
      <c r="BO37" s="280"/>
      <c r="BP37" s="277"/>
      <c r="BQ37" s="277"/>
      <c r="BR37" s="278"/>
      <c r="BS37" s="279"/>
      <c r="BT37" s="279"/>
      <c r="BU37" s="280"/>
      <c r="BV37" s="277"/>
      <c r="BW37" s="277"/>
      <c r="BX37" s="278"/>
      <c r="BY37" s="273" cm="1">
        <f t="array" ref="BY37">SUM(SUMIFS(E37:BX37,E$6:BX$6,{"EN(V)"}))</f>
        <v>0</v>
      </c>
      <c r="BZ37" s="273" cm="1">
        <f t="array" ref="BZ37">SUM(SUMIFS(E37:BX37,E$6:BX$6,{"INA(V)"}))</f>
        <v>0</v>
      </c>
      <c r="CA37" s="273" cm="1">
        <f t="array" ref="CA37">SUM(SUMIFS(E37:BX37,E$6:BX$6,{"EN(D)"}))</f>
        <v>0</v>
      </c>
      <c r="CB37" s="273" cm="1">
        <f t="array" ref="CB37">SUM(SUMIFS(E37:BX37,E$6:BX$6,{"INA(D)"}))</f>
        <v>135</v>
      </c>
      <c r="CC37" s="273" cm="1">
        <f t="array" ref="CC37">SUM(SUMIFS(E37:BX37,E$6:BX$6,{"EN(D)","EN(V)","INA(D)","INA(V)"}))</f>
        <v>135</v>
      </c>
      <c r="CD37" s="278" cm="1">
        <f t="array" ref="CD37">(SUM(SUMIFS(E37:BX37,E$6:BX$6,{"EN(TMS)"})))/12</f>
        <v>0</v>
      </c>
      <c r="CE37" s="278" cm="1">
        <f t="array" ref="CE37">(SUM(SUMIFS(E37:BX37,E$6:BX$6,{"INA(TMS)"})))/12</f>
        <v>0</v>
      </c>
      <c r="CF37" s="279"/>
      <c r="CG37" s="279"/>
      <c r="CH37" s="280"/>
      <c r="CI37" s="277"/>
      <c r="CJ37" s="277"/>
      <c r="CK37" s="278"/>
      <c r="CL37" s="279"/>
      <c r="CM37" s="279"/>
      <c r="CN37" s="280"/>
      <c r="CO37" s="277"/>
      <c r="CP37" s="277"/>
      <c r="CQ37" s="278"/>
      <c r="CR37" s="279"/>
      <c r="CS37" s="279"/>
      <c r="CT37" s="280"/>
      <c r="CU37" s="277"/>
      <c r="CV37" s="277"/>
      <c r="CW37" s="278"/>
      <c r="CX37" s="279"/>
      <c r="CY37" s="279">
        <v>2</v>
      </c>
      <c r="CZ37" s="280">
        <v>8.2638888888888887E-2</v>
      </c>
      <c r="DA37" s="277"/>
      <c r="DB37" s="277"/>
      <c r="DC37" s="278"/>
      <c r="DD37" s="279"/>
      <c r="DE37" s="279"/>
      <c r="DF37" s="280"/>
      <c r="DG37" s="277"/>
      <c r="DH37" s="277"/>
      <c r="DI37" s="278"/>
      <c r="DJ37" s="279"/>
      <c r="DK37" s="279"/>
      <c r="DL37" s="280"/>
      <c r="DM37" s="277"/>
      <c r="DN37" s="277"/>
      <c r="DO37" s="278"/>
      <c r="DP37" s="279"/>
      <c r="DQ37" s="279"/>
      <c r="DR37" s="280"/>
      <c r="DS37" s="277"/>
      <c r="DT37" s="277"/>
      <c r="DU37" s="278"/>
      <c r="DV37" s="279">
        <v>1</v>
      </c>
      <c r="DW37" s="279"/>
      <c r="DX37" s="280"/>
      <c r="DY37" s="277"/>
      <c r="DZ37" s="277"/>
      <c r="EA37" s="278"/>
      <c r="EB37" s="279"/>
      <c r="EC37" s="279"/>
      <c r="ED37" s="280"/>
      <c r="EE37" s="277"/>
      <c r="EF37" s="277"/>
      <c r="EG37" s="278"/>
      <c r="EH37" s="279"/>
      <c r="EI37" s="279"/>
      <c r="EJ37" s="280"/>
      <c r="EK37" s="277"/>
      <c r="EL37" s="277"/>
      <c r="EM37" s="278"/>
      <c r="EN37" s="279"/>
      <c r="EO37" s="279"/>
      <c r="EP37" s="280"/>
      <c r="EQ37" s="277"/>
      <c r="ER37" s="277">
        <v>8</v>
      </c>
      <c r="ES37" s="278">
        <v>8.0555555555555561E-2</v>
      </c>
      <c r="ET37" s="279"/>
      <c r="EU37" s="279"/>
      <c r="EV37" s="280"/>
      <c r="EW37" s="277"/>
      <c r="EX37" s="277"/>
      <c r="EY37" s="278"/>
      <c r="EZ37" s="273" cm="1">
        <f t="array" ref="EZ37">SUM(SUMIFS(CF37:EY37,CF$6:EY$6,{"EN(V)"}))</f>
        <v>2</v>
      </c>
      <c r="FA37" s="273" cm="1">
        <f t="array" ref="FA37">SUM(SUMIFS(CF37:EY37,CF$6:EY$6,{"INA(V)"}))</f>
        <v>8</v>
      </c>
      <c r="FB37" s="273" cm="1">
        <f t="array" ref="FB37">SUM(SUMIFS(CF37:EY37,CF$6:EY$6,{"EN(D)"}))</f>
        <v>1</v>
      </c>
      <c r="FC37" s="273" cm="1">
        <f t="array" ref="FC37">SUM(SUMIFS(CF37:EY37,CF$6:EY$6,{"INA(D)"}))</f>
        <v>0</v>
      </c>
      <c r="FD37" s="273" cm="1">
        <f t="array" ref="FD37">SUM(SUMIFS(CF37:EY37,CF$6:EY$6,{"EN(D)","EN(V)","INA(D)","INA(V)"}))</f>
        <v>11</v>
      </c>
      <c r="FE37" s="278" cm="1">
        <f t="array" ref="FE37">(SUM(SUMIFS(CF37:EY37,CF$6:EY$6,{"EN(TMS)"})))/12</f>
        <v>6.8865740740740736E-3</v>
      </c>
      <c r="FF37" s="278" cm="1">
        <f t="array" ref="FF37">(SUM(SUMIFS(CF37:EY37,CF$6:EY$6,{"INA(TMS)"})))/12</f>
        <v>6.7129629629629631E-3</v>
      </c>
      <c r="FG37" s="279"/>
      <c r="FH37" s="279"/>
      <c r="FI37" s="280"/>
      <c r="FJ37" s="277"/>
      <c r="FK37" s="277"/>
      <c r="FL37" s="278"/>
      <c r="FM37" s="279"/>
      <c r="FN37" s="279"/>
      <c r="FO37" s="280"/>
      <c r="FP37" s="277"/>
      <c r="FQ37" s="277"/>
      <c r="FR37" s="278"/>
      <c r="FS37" s="279"/>
      <c r="FT37" s="279"/>
      <c r="FU37" s="280"/>
      <c r="FV37" s="277">
        <v>1</v>
      </c>
      <c r="FW37" s="277"/>
      <c r="FX37" s="278"/>
      <c r="FY37" s="279"/>
      <c r="FZ37" s="279"/>
      <c r="GA37" s="280"/>
      <c r="GB37" s="277"/>
      <c r="GC37" s="277">
        <v>18</v>
      </c>
      <c r="GD37" s="278"/>
      <c r="GE37" s="279"/>
      <c r="GF37" s="279"/>
      <c r="GG37" s="280"/>
      <c r="GH37" s="277"/>
      <c r="GI37" s="277"/>
      <c r="GJ37" s="278"/>
      <c r="GK37" s="279"/>
      <c r="GL37" s="279"/>
      <c r="GM37" s="280"/>
      <c r="GN37" s="277">
        <v>1</v>
      </c>
      <c r="GO37" s="277"/>
      <c r="GP37" s="278"/>
      <c r="GQ37" s="279"/>
      <c r="GR37" s="279"/>
      <c r="GS37" s="280"/>
      <c r="GT37" s="277">
        <v>0</v>
      </c>
      <c r="GU37" s="277">
        <v>1</v>
      </c>
      <c r="GV37" s="278">
        <v>4.3055555555555562E-2</v>
      </c>
      <c r="GW37" s="279"/>
      <c r="GX37" s="279"/>
      <c r="GY37" s="280"/>
      <c r="GZ37" s="277"/>
      <c r="HA37" s="277">
        <v>2</v>
      </c>
      <c r="HB37" s="278"/>
      <c r="HC37" s="279"/>
      <c r="HD37" s="279"/>
      <c r="HE37" s="280"/>
      <c r="HF37" s="277"/>
      <c r="HG37" s="277">
        <v>1</v>
      </c>
      <c r="HH37" s="278">
        <v>9.7222222222222224E-3</v>
      </c>
      <c r="HI37" s="279"/>
      <c r="HJ37" s="279"/>
      <c r="HK37" s="280"/>
      <c r="HL37" s="277"/>
      <c r="HM37" s="277">
        <v>6</v>
      </c>
      <c r="HN37" s="278"/>
      <c r="HO37" s="279"/>
      <c r="HP37" s="279"/>
      <c r="HQ37" s="280"/>
      <c r="HR37" s="277"/>
      <c r="HS37" s="277">
        <v>9</v>
      </c>
      <c r="HT37" s="278">
        <v>7.2222222222222229E-2</v>
      </c>
      <c r="HU37" s="279"/>
      <c r="HV37" s="279"/>
      <c r="HW37" s="280"/>
      <c r="HX37" s="277"/>
      <c r="HY37" s="277">
        <v>7</v>
      </c>
      <c r="HZ37" s="278"/>
      <c r="IA37" s="273" cm="1">
        <f t="array" ref="IA37">SUM(SUMIFS(FG37:HZ37,FG$6:HZ$6,{"EN(V)"}))</f>
        <v>0</v>
      </c>
      <c r="IB37" s="273" cm="1">
        <f t="array" ref="IB37">SUM(SUMIFS(FG37:HZ37,FG$6:HZ$6,{"INA(V)"}))</f>
        <v>44</v>
      </c>
      <c r="IC37" s="273" cm="1">
        <f t="array" ref="IC37">SUM(SUMIFS(FG37:HZ37,FG$6:HZ$6,{"EN(D)"}))</f>
        <v>0</v>
      </c>
      <c r="ID37" s="273" cm="1">
        <f t="array" ref="ID37">SUM(SUMIFS(FG37:HZ37,FG$6:HZ$6,{"INA(D)"}))</f>
        <v>2</v>
      </c>
      <c r="IE37" s="273" cm="1">
        <f t="array" ref="IE37">SUM(SUMIFS(FG37:HZ37,FG$6:HZ$6,{"EN(D)","EN(V)","INA(D)","INA(V)"}))</f>
        <v>46</v>
      </c>
      <c r="IF37" s="278" cm="1">
        <f t="array" ref="IF37">(SUM(SUMIFS(FG37:HZ37,FG$6:HZ$6,{"EN(TMS)"})))/12</f>
        <v>0</v>
      </c>
      <c r="IG37" s="278" cm="1">
        <f t="array" ref="IG37">(SUM(SUMIFS(FG37:HZ37,FG$6:HZ$6,{"INA(TMS)"})))/12</f>
        <v>1.0416666666666666E-2</v>
      </c>
      <c r="IH37" s="279"/>
      <c r="II37" s="279"/>
      <c r="IJ37" s="280"/>
      <c r="IK37" s="277">
        <v>1</v>
      </c>
      <c r="IL37" s="277">
        <v>3</v>
      </c>
      <c r="IM37" s="278"/>
      <c r="IN37" s="279"/>
      <c r="IO37" s="279"/>
      <c r="IP37" s="280"/>
      <c r="IQ37" s="277">
        <v>1</v>
      </c>
      <c r="IR37" s="277">
        <v>2</v>
      </c>
      <c r="IS37" s="278">
        <v>5.5555555555555558E-3</v>
      </c>
      <c r="IT37" s="279"/>
      <c r="IU37" s="279"/>
      <c r="IV37" s="280"/>
      <c r="IW37" s="277">
        <v>3</v>
      </c>
      <c r="IX37" s="277">
        <v>2</v>
      </c>
      <c r="IY37" s="278">
        <v>3.472222222222222E-3</v>
      </c>
      <c r="IZ37" s="279"/>
      <c r="JA37" s="279"/>
      <c r="JB37" s="280"/>
      <c r="JC37" s="277">
        <v>1</v>
      </c>
      <c r="JD37" s="277">
        <v>3</v>
      </c>
      <c r="JE37" s="278"/>
      <c r="JF37" s="279"/>
      <c r="JG37" s="279"/>
      <c r="JH37" s="280"/>
      <c r="JI37" s="277"/>
      <c r="JJ37" s="277"/>
      <c r="JK37" s="278"/>
      <c r="JL37" s="279"/>
      <c r="JM37" s="279"/>
      <c r="JN37" s="280"/>
      <c r="JO37" s="277"/>
      <c r="JP37" s="277"/>
      <c r="JQ37" s="278"/>
      <c r="JR37" s="279"/>
      <c r="JS37" s="279"/>
      <c r="JT37" s="280"/>
      <c r="JU37" s="277">
        <v>4</v>
      </c>
      <c r="JV37" s="277"/>
      <c r="JW37" s="278"/>
      <c r="JX37" s="279"/>
      <c r="JY37" s="279"/>
      <c r="JZ37" s="280"/>
      <c r="KA37" s="277">
        <v>2</v>
      </c>
      <c r="KB37" s="277"/>
      <c r="KC37" s="278"/>
      <c r="KD37" s="279">
        <v>4</v>
      </c>
      <c r="KE37" s="279"/>
      <c r="KF37" s="280"/>
      <c r="KG37" s="277"/>
      <c r="KH37" s="277"/>
      <c r="KI37" s="278"/>
      <c r="KJ37" s="279"/>
      <c r="KK37" s="279"/>
      <c r="KL37" s="280"/>
      <c r="KM37" s="277">
        <v>8</v>
      </c>
      <c r="KN37" s="277"/>
      <c r="KO37" s="278"/>
      <c r="KP37" s="279"/>
      <c r="KQ37" s="279"/>
      <c r="KR37" s="280"/>
      <c r="KS37" s="277">
        <v>2</v>
      </c>
      <c r="KT37" s="277"/>
      <c r="KU37" s="278"/>
      <c r="KV37" s="279"/>
      <c r="KW37" s="279"/>
      <c r="KX37" s="280"/>
      <c r="KY37" s="277"/>
      <c r="KZ37" s="277"/>
      <c r="LA37" s="278"/>
      <c r="LB37" s="273" cm="1">
        <f t="array" ref="LB37">SUM(SUMIFS(IH37:LA37,IH$6:LA$6,{"EN(V)"}))</f>
        <v>0</v>
      </c>
      <c r="LC37" s="273" cm="1">
        <f t="array" ref="LC37">SUM(SUMIFS(IH37:LA37,IH$6:LA$6,{"INA(V)"}))</f>
        <v>10</v>
      </c>
      <c r="LD37" s="273" cm="1">
        <f t="array" ref="LD37">SUM(SUMIFS(IH37:LA37,IH$6:LA$6,{"EN(D)"}))</f>
        <v>4</v>
      </c>
      <c r="LE37" s="273" cm="1">
        <f t="array" ref="LE37">SUM(SUMIFS(IH37:LA37,IH$6:LA$6,{"INA(D)"}))</f>
        <v>22</v>
      </c>
      <c r="LF37" s="273" cm="1">
        <f t="array" ref="LF37">SUM(SUMIFS(IH37:LA37,IH$6:LA$6,{"EN(D)","EN(V)","INA(D)","INA(V)"}))</f>
        <v>36</v>
      </c>
      <c r="LG37" s="278" cm="1">
        <f t="array" ref="LG37">(SUM(SUMIFS(IH37:LA37,IH$6:LA$6,{"EN(TMS)"})))/12</f>
        <v>0</v>
      </c>
      <c r="LH37" s="278" cm="1">
        <f t="array" ref="LH37">(SUM(SUMIFS(IH37:LA37,IH$6:LA$6,{"INA(TMS)"})))/12</f>
        <v>7.5231481481481471E-4</v>
      </c>
      <c r="LI37" s="279"/>
      <c r="LJ37" s="279"/>
      <c r="LK37" s="280"/>
      <c r="LL37" s="277">
        <v>2</v>
      </c>
      <c r="LM37" s="277"/>
      <c r="LN37" s="278"/>
      <c r="LO37" s="279"/>
      <c r="LP37" s="279"/>
      <c r="LQ37" s="280"/>
      <c r="LR37" s="277">
        <v>1</v>
      </c>
      <c r="LS37" s="277"/>
      <c r="LT37" s="278"/>
      <c r="LU37" s="279"/>
      <c r="LV37" s="279"/>
      <c r="LW37" s="280"/>
      <c r="LY37" s="277"/>
      <c r="LZ37" s="278"/>
      <c r="MA37" s="279"/>
      <c r="MB37" s="279"/>
      <c r="MC37" s="280"/>
      <c r="MD37" s="277">
        <v>1</v>
      </c>
      <c r="ME37" s="277"/>
      <c r="MF37" s="278"/>
      <c r="MG37" s="279"/>
      <c r="MH37" s="279"/>
      <c r="MI37" s="280"/>
      <c r="MJ37" s="277">
        <v>1</v>
      </c>
      <c r="MK37" s="277"/>
      <c r="ML37" s="278"/>
      <c r="MM37" s="279"/>
      <c r="MN37" s="279"/>
      <c r="MO37" s="280"/>
      <c r="MP37" s="277"/>
      <c r="MQ37" s="277"/>
      <c r="MR37" s="278"/>
      <c r="MS37" s="279"/>
      <c r="MT37" s="279"/>
      <c r="MU37" s="280"/>
      <c r="MV37" s="277">
        <v>2</v>
      </c>
      <c r="MW37" s="277"/>
      <c r="MX37" s="278"/>
      <c r="MY37" s="279"/>
      <c r="MZ37" s="279"/>
      <c r="NA37" s="280"/>
      <c r="NB37" s="277">
        <v>2</v>
      </c>
      <c r="NC37" s="277"/>
      <c r="ND37" s="278"/>
      <c r="NE37" s="279"/>
      <c r="NF37" s="279"/>
      <c r="NG37" s="280"/>
      <c r="NH37" s="277"/>
      <c r="NI37" s="277"/>
      <c r="NJ37" s="278"/>
      <c r="NK37" s="279"/>
      <c r="NL37" s="279"/>
      <c r="NM37" s="280"/>
      <c r="NN37" s="277"/>
      <c r="NO37" s="277"/>
      <c r="NP37" s="278"/>
      <c r="NQ37" s="279"/>
      <c r="NR37" s="279"/>
      <c r="NS37" s="280"/>
      <c r="NT37" s="277"/>
      <c r="NU37" s="277"/>
      <c r="NV37" s="278"/>
      <c r="NW37" s="279"/>
      <c r="NX37" s="279"/>
      <c r="NY37" s="280"/>
      <c r="NZ37" s="277"/>
      <c r="OA37" s="277"/>
      <c r="OB37" s="278"/>
      <c r="OC37" s="273" cm="1">
        <f t="array" ref="OC37">SUM(SUMIFS(LI37:OB37,LI$6:OB$6,{"EN(V)"}))</f>
        <v>0</v>
      </c>
      <c r="OD37" s="273" cm="1">
        <f t="array" ref="OD37">SUM(SUMIFS(LI37:OB37,LI$6:OB$6,{"INA(V)"}))</f>
        <v>0</v>
      </c>
      <c r="OE37" s="273" cm="1">
        <f t="array" ref="OE37">SUM(SUMIFS(LI37:OB37,LI$6:OB$6,{"EN(D)"}))</f>
        <v>0</v>
      </c>
      <c r="OF37" s="273" cm="1">
        <f t="array" ref="OF37">SUM(SUMIFS(LI37:OB37,LI$6:OB$6,{"INA(D)"}))</f>
        <v>9</v>
      </c>
      <c r="OG37" s="273" cm="1">
        <f t="array" ref="OG37">SUM(SUMIFS(LI37:OB37,LI$6:OB$6,{"EN(D)","EN(V)","INA(D)","INA(V)"}))</f>
        <v>9</v>
      </c>
      <c r="OH37" s="278" cm="1">
        <f t="array" ref="OH37">(SUM(SUMIFS(LI37:OB37,LI$6:OB$6,{"EN(TMS)"})))/12</f>
        <v>0</v>
      </c>
      <c r="OI37" s="278" cm="1">
        <f t="array" ref="OI37">(SUM(SUMIFS(LI37:OB37,LI$6:OB$6,{"INA(TMS)"})))/12</f>
        <v>0</v>
      </c>
    </row>
    <row r="38" spans="1:399" s="23" customFormat="1">
      <c r="A38" s="273">
        <v>32</v>
      </c>
      <c r="B38" s="274" t="s">
        <v>96</v>
      </c>
      <c r="C38" s="273" t="s">
        <v>135</v>
      </c>
      <c r="D38" s="285"/>
      <c r="E38" s="279">
        <v>5</v>
      </c>
      <c r="F38" s="279"/>
      <c r="G38" s="280"/>
      <c r="H38" s="277"/>
      <c r="I38" s="277"/>
      <c r="J38" s="278"/>
      <c r="K38" s="279">
        <v>1</v>
      </c>
      <c r="L38" s="279"/>
      <c r="M38" s="280"/>
      <c r="N38" s="277"/>
      <c r="O38" s="277"/>
      <c r="P38" s="278"/>
      <c r="Q38" s="279">
        <v>3</v>
      </c>
      <c r="R38" s="279"/>
      <c r="S38" s="280"/>
      <c r="T38" s="277"/>
      <c r="U38" s="277"/>
      <c r="V38" s="278"/>
      <c r="W38" s="279">
        <v>2</v>
      </c>
      <c r="X38" s="279"/>
      <c r="Y38" s="280"/>
      <c r="Z38" s="277"/>
      <c r="AA38" s="277"/>
      <c r="AB38" s="278"/>
      <c r="AC38" s="279">
        <v>3</v>
      </c>
      <c r="AD38" s="279"/>
      <c r="AE38" s="280"/>
      <c r="AF38" s="277"/>
      <c r="AG38" s="277"/>
      <c r="AH38" s="278"/>
      <c r="AI38" s="279">
        <v>2</v>
      </c>
      <c r="AJ38" s="279"/>
      <c r="AK38" s="280"/>
      <c r="AL38" s="277"/>
      <c r="AM38" s="277"/>
      <c r="AN38" s="278"/>
      <c r="AO38" s="279">
        <v>6</v>
      </c>
      <c r="AP38" s="279"/>
      <c r="AQ38" s="280"/>
      <c r="AR38" s="277"/>
      <c r="AS38" s="277"/>
      <c r="AT38" s="278"/>
      <c r="AU38" s="279">
        <v>2</v>
      </c>
      <c r="AV38" s="279"/>
      <c r="AW38" s="280"/>
      <c r="AX38" s="277"/>
      <c r="AY38" s="277"/>
      <c r="AZ38" s="278"/>
      <c r="BA38" s="279"/>
      <c r="BB38" s="279"/>
      <c r="BC38" s="280"/>
      <c r="BD38" s="277"/>
      <c r="BE38" s="277"/>
      <c r="BF38" s="278"/>
      <c r="BG38" s="279">
        <v>3</v>
      </c>
      <c r="BH38" s="279"/>
      <c r="BI38" s="280"/>
      <c r="BJ38" s="277"/>
      <c r="BK38" s="277"/>
      <c r="BL38" s="278"/>
      <c r="BM38" s="279">
        <v>2</v>
      </c>
      <c r="BN38" s="279"/>
      <c r="BO38" s="280"/>
      <c r="BP38" s="277"/>
      <c r="BQ38" s="277"/>
      <c r="BR38" s="278"/>
      <c r="BS38" s="279"/>
      <c r="BT38" s="279"/>
      <c r="BU38" s="280"/>
      <c r="BV38" s="277"/>
      <c r="BW38" s="277"/>
      <c r="BX38" s="278"/>
      <c r="BY38" s="273" cm="1">
        <f t="array" ref="BY38">SUM(SUMIFS(E38:BX38,E$6:BX$6,{"EN(V)"}))</f>
        <v>0</v>
      </c>
      <c r="BZ38" s="273" cm="1">
        <f t="array" ref="BZ38">SUM(SUMIFS(E38:BX38,E$6:BX$6,{"INA(V)"}))</f>
        <v>0</v>
      </c>
      <c r="CA38" s="273" cm="1">
        <f t="array" ref="CA38">SUM(SUMIFS(E38:BX38,E$6:BX$6,{"EN(D)"}))</f>
        <v>29</v>
      </c>
      <c r="CB38" s="273" cm="1">
        <f t="array" ref="CB38">SUM(SUMIFS(E38:BX38,E$6:BX$6,{"INA(D)"}))</f>
        <v>0</v>
      </c>
      <c r="CC38" s="273" cm="1">
        <f t="array" ref="CC38">SUM(SUMIFS(E38:BX38,E$6:BX$6,{"EN(D)","EN(V)","INA(D)","INA(V)"}))</f>
        <v>29</v>
      </c>
      <c r="CD38" s="278" cm="1">
        <f t="array" ref="CD38">(SUM(SUMIFS(E38:BX38,E$6:BX$6,{"EN(TMS)"})))/12</f>
        <v>0</v>
      </c>
      <c r="CE38" s="278" cm="1">
        <f t="array" ref="CE38">(SUM(SUMIFS(E38:BX38,E$6:BX$6,{"INA(TMS)"})))/12</f>
        <v>0</v>
      </c>
      <c r="CF38" s="279">
        <v>4</v>
      </c>
      <c r="CG38" s="279"/>
      <c r="CH38" s="280"/>
      <c r="CI38" s="277"/>
      <c r="CJ38" s="277"/>
      <c r="CK38" s="278"/>
      <c r="CL38" s="279">
        <v>1</v>
      </c>
      <c r="CM38" s="279"/>
      <c r="CN38" s="280"/>
      <c r="CO38" s="277"/>
      <c r="CP38" s="277"/>
      <c r="CQ38" s="278"/>
      <c r="CR38" s="279"/>
      <c r="CS38" s="279"/>
      <c r="CT38" s="280"/>
      <c r="CU38" s="277"/>
      <c r="CV38" s="277"/>
      <c r="CW38" s="278"/>
      <c r="CX38" s="279">
        <v>4</v>
      </c>
      <c r="CY38" s="279">
        <v>4</v>
      </c>
      <c r="CZ38" s="280">
        <v>6.3888888888888884E-2</v>
      </c>
      <c r="DA38" s="277"/>
      <c r="DB38" s="277"/>
      <c r="DC38" s="278"/>
      <c r="DD38" s="279"/>
      <c r="DE38" s="279"/>
      <c r="DF38" s="280"/>
      <c r="DG38" s="277"/>
      <c r="DH38" s="277"/>
      <c r="DI38" s="278"/>
      <c r="DJ38" s="279"/>
      <c r="DK38" s="279"/>
      <c r="DL38" s="280"/>
      <c r="DM38" s="277"/>
      <c r="DN38" s="277"/>
      <c r="DO38" s="278"/>
      <c r="DP38" s="279"/>
      <c r="DQ38" s="279">
        <v>3</v>
      </c>
      <c r="DR38" s="280">
        <v>1.2499999999999999E-2</v>
      </c>
      <c r="DS38" s="277"/>
      <c r="DT38" s="277"/>
      <c r="DU38" s="278"/>
      <c r="DV38" s="279"/>
      <c r="DW38" s="279">
        <v>5</v>
      </c>
      <c r="DX38" s="280">
        <v>2.361111111111111E-2</v>
      </c>
      <c r="DY38" s="277"/>
      <c r="DZ38" s="277"/>
      <c r="EA38" s="278"/>
      <c r="EB38" s="279">
        <v>2</v>
      </c>
      <c r="EC38" s="279">
        <v>4</v>
      </c>
      <c r="ED38" s="280">
        <v>3.2638888888888891E-2</v>
      </c>
      <c r="EE38" s="277"/>
      <c r="EF38" s="277"/>
      <c r="EG38" s="278"/>
      <c r="EH38" s="279">
        <v>3</v>
      </c>
      <c r="EI38" s="279"/>
      <c r="EJ38" s="280"/>
      <c r="EK38" s="277"/>
      <c r="EL38" s="277"/>
      <c r="EM38" s="278"/>
      <c r="EN38" s="279">
        <v>7</v>
      </c>
      <c r="EO38" s="279"/>
      <c r="EP38" s="280"/>
      <c r="EQ38" s="277"/>
      <c r="ER38" s="277"/>
      <c r="ES38" s="278"/>
      <c r="ET38" s="279">
        <v>2</v>
      </c>
      <c r="EU38" s="279">
        <v>7</v>
      </c>
      <c r="EV38" s="280">
        <v>6.6666666666666666E-2</v>
      </c>
      <c r="EW38" s="277"/>
      <c r="EX38" s="277"/>
      <c r="EY38" s="278"/>
      <c r="EZ38" s="273" cm="1">
        <f t="array" ref="EZ38">SUM(SUMIFS(CF38:EY38,CF$6:EY$6,{"EN(V)"}))</f>
        <v>23</v>
      </c>
      <c r="FA38" s="273" cm="1">
        <f t="array" ref="FA38">SUM(SUMIFS(CF38:EY38,CF$6:EY$6,{"INA(V)"}))</f>
        <v>0</v>
      </c>
      <c r="FB38" s="273" cm="1">
        <f t="array" ref="FB38">SUM(SUMIFS(CF38:EY38,CF$6:EY$6,{"EN(D)"}))</f>
        <v>23</v>
      </c>
      <c r="FC38" s="273" cm="1">
        <f t="array" ref="FC38">SUM(SUMIFS(CF38:EY38,CF$6:EY$6,{"INA(D)"}))</f>
        <v>0</v>
      </c>
      <c r="FD38" s="273" cm="1">
        <f t="array" ref="FD38">SUM(SUMIFS(CF38:EY38,CF$6:EY$6,{"EN(D)","EN(V)","INA(D)","INA(V)"}))</f>
        <v>46</v>
      </c>
      <c r="FE38" s="278" cm="1">
        <f t="array" ref="FE38">(SUM(SUMIFS(CF38:EY38,CF$6:EY$6,{"EN(TMS)"})))/12</f>
        <v>1.6608796296296299E-2</v>
      </c>
      <c r="FF38" s="278" cm="1">
        <f t="array" ref="FF38">(SUM(SUMIFS(CF38:EY38,CF$6:EY$6,{"INA(TMS)"})))/12</f>
        <v>0</v>
      </c>
      <c r="FG38" s="279">
        <v>3</v>
      </c>
      <c r="FH38" s="279">
        <v>6</v>
      </c>
      <c r="FI38" s="280">
        <v>0.1076388888888889</v>
      </c>
      <c r="FJ38" s="277"/>
      <c r="FK38" s="277"/>
      <c r="FL38" s="278"/>
      <c r="FM38" s="279"/>
      <c r="FN38" s="279"/>
      <c r="FO38" s="280"/>
      <c r="FP38" s="277"/>
      <c r="FQ38" s="277"/>
      <c r="FR38" s="278"/>
      <c r="FS38" s="279">
        <v>3</v>
      </c>
      <c r="FT38" s="279">
        <v>7</v>
      </c>
      <c r="FU38" s="280" t="s">
        <v>220</v>
      </c>
      <c r="FV38" s="277"/>
      <c r="FW38" s="277"/>
      <c r="FX38" s="278"/>
      <c r="FY38" s="279"/>
      <c r="FZ38" s="279"/>
      <c r="GA38" s="280"/>
      <c r="GB38" s="277"/>
      <c r="GC38" s="277"/>
      <c r="GD38" s="278"/>
      <c r="GE38" s="279"/>
      <c r="GF38" s="279"/>
      <c r="GG38" s="280"/>
      <c r="GH38" s="277"/>
      <c r="GI38" s="277"/>
      <c r="GJ38" s="278"/>
      <c r="GK38" s="279">
        <v>2</v>
      </c>
      <c r="GL38" s="279">
        <v>1</v>
      </c>
      <c r="GM38" s="280"/>
      <c r="GN38" s="277"/>
      <c r="GO38" s="277"/>
      <c r="GP38" s="278"/>
      <c r="GQ38" s="279">
        <v>3</v>
      </c>
      <c r="GR38" s="279">
        <v>1</v>
      </c>
      <c r="GS38" s="280"/>
      <c r="GT38" s="277"/>
      <c r="GU38" s="277"/>
      <c r="GV38" s="278"/>
      <c r="GW38" s="279">
        <v>1</v>
      </c>
      <c r="GX38" s="279">
        <v>3</v>
      </c>
      <c r="GY38" s="280"/>
      <c r="GZ38" s="277"/>
      <c r="HA38" s="277"/>
      <c r="HB38" s="278"/>
      <c r="HC38" s="279">
        <v>1</v>
      </c>
      <c r="HD38" s="279">
        <v>3</v>
      </c>
      <c r="HE38" s="280">
        <v>9.0277777777777787E-3</v>
      </c>
      <c r="HF38" s="277"/>
      <c r="HG38" s="277"/>
      <c r="HH38" s="278"/>
      <c r="HI38" s="279">
        <v>2</v>
      </c>
      <c r="HJ38" s="279">
        <v>2</v>
      </c>
      <c r="HK38" s="280">
        <v>1.4583333333333332E-2</v>
      </c>
      <c r="HL38" s="277"/>
      <c r="HM38" s="277"/>
      <c r="HN38" s="278"/>
      <c r="HO38" s="279"/>
      <c r="HP38" s="279">
        <v>2</v>
      </c>
      <c r="HQ38" s="280"/>
      <c r="HR38" s="277"/>
      <c r="HS38" s="277"/>
      <c r="HT38" s="278"/>
      <c r="HU38" s="279">
        <v>2</v>
      </c>
      <c r="HV38" s="279"/>
      <c r="HW38" s="280"/>
      <c r="HX38" s="277"/>
      <c r="HY38" s="277"/>
      <c r="HZ38" s="278"/>
      <c r="IA38" s="273" cm="1">
        <f t="array" ref="IA38">SUM(SUMIFS(FG38:HZ38,FG$6:HZ$6,{"EN(V)"}))</f>
        <v>25</v>
      </c>
      <c r="IB38" s="273" cm="1">
        <f t="array" ref="IB38">SUM(SUMIFS(FG38:HZ38,FG$6:HZ$6,{"INA(V)"}))</f>
        <v>0</v>
      </c>
      <c r="IC38" s="273" cm="1">
        <f t="array" ref="IC38">SUM(SUMIFS(FG38:HZ38,FG$6:HZ$6,{"EN(D)"}))</f>
        <v>17</v>
      </c>
      <c r="ID38" s="273" cm="1">
        <f t="array" ref="ID38">SUM(SUMIFS(FG38:HZ38,FG$6:HZ$6,{"INA(D)"}))</f>
        <v>0</v>
      </c>
      <c r="IE38" s="273" cm="1">
        <f t="array" ref="IE38">SUM(SUMIFS(FG38:HZ38,FG$6:HZ$6,{"EN(D)","EN(V)","INA(D)","INA(V)"}))</f>
        <v>42</v>
      </c>
      <c r="IF38" s="278" cm="1">
        <f t="array" ref="IF38">(SUM(SUMIFS(FG38:HZ38,FG$6:HZ$6,{"EN(TMS)"})))/12</f>
        <v>1.0937500000000001E-2</v>
      </c>
      <c r="IG38" s="278" cm="1">
        <f t="array" ref="IG38">(SUM(SUMIFS(FG38:HZ38,FG$6:HZ$6,{"INA(TMS)"})))/12</f>
        <v>0</v>
      </c>
      <c r="IH38" s="279">
        <v>1</v>
      </c>
      <c r="II38" s="279"/>
      <c r="IJ38" s="280"/>
      <c r="IK38" s="277"/>
      <c r="IL38" s="277"/>
      <c r="IM38" s="278"/>
      <c r="IN38" s="279"/>
      <c r="IO38" s="279"/>
      <c r="IP38" s="280"/>
      <c r="IQ38" s="277"/>
      <c r="IR38" s="277"/>
      <c r="IS38" s="278"/>
      <c r="IT38" s="279">
        <v>2</v>
      </c>
      <c r="IU38" s="279">
        <v>2</v>
      </c>
      <c r="IV38" s="280"/>
      <c r="IW38" s="277"/>
      <c r="IX38" s="277"/>
      <c r="IY38" s="278"/>
      <c r="IZ38" s="279">
        <v>1</v>
      </c>
      <c r="JA38" s="279"/>
      <c r="JB38" s="280"/>
      <c r="JC38" s="277"/>
      <c r="JD38" s="277"/>
      <c r="JE38" s="278"/>
      <c r="JF38" s="279"/>
      <c r="JG38" s="279"/>
      <c r="JH38" s="280"/>
      <c r="JI38" s="277"/>
      <c r="JJ38" s="277"/>
      <c r="JK38" s="278"/>
      <c r="JL38" s="279">
        <v>4</v>
      </c>
      <c r="JM38" s="279"/>
      <c r="JN38" s="280"/>
      <c r="JO38" s="277"/>
      <c r="JP38" s="277"/>
      <c r="JQ38" s="278"/>
      <c r="JR38" s="279"/>
      <c r="JS38" s="279"/>
      <c r="JT38" s="280"/>
      <c r="JU38" s="277"/>
      <c r="JV38" s="277"/>
      <c r="JW38" s="278"/>
      <c r="JX38" s="279">
        <v>6</v>
      </c>
      <c r="JY38" s="279"/>
      <c r="JZ38" s="280"/>
      <c r="KA38" s="277"/>
      <c r="KB38" s="277"/>
      <c r="KC38" s="278"/>
      <c r="KD38" s="279"/>
      <c r="KE38" s="279"/>
      <c r="KF38" s="280"/>
      <c r="KG38" s="277"/>
      <c r="KH38" s="277"/>
      <c r="KI38" s="278"/>
      <c r="KJ38" s="279">
        <v>2</v>
      </c>
      <c r="KK38" s="279"/>
      <c r="KL38" s="280"/>
      <c r="KM38" s="277"/>
      <c r="KN38" s="277"/>
      <c r="KO38" s="278"/>
      <c r="KP38" s="279"/>
      <c r="KQ38" s="279"/>
      <c r="KR38" s="280"/>
      <c r="KS38" s="277"/>
      <c r="KT38" s="277"/>
      <c r="KU38" s="278"/>
      <c r="KV38" s="279"/>
      <c r="KW38" s="279"/>
      <c r="KX38" s="280"/>
      <c r="KY38" s="277"/>
      <c r="KZ38" s="277"/>
      <c r="LA38" s="278"/>
      <c r="LB38" s="273" cm="1">
        <f t="array" ref="LB38">SUM(SUMIFS(IH38:LA38,IH$6:LA$6,{"EN(V)"}))</f>
        <v>2</v>
      </c>
      <c r="LC38" s="273" cm="1">
        <f t="array" ref="LC38">SUM(SUMIFS(IH38:LA38,IH$6:LA$6,{"INA(V)"}))</f>
        <v>0</v>
      </c>
      <c r="LD38" s="273" cm="1">
        <f t="array" ref="LD38">SUM(SUMIFS(IH38:LA38,IH$6:LA$6,{"EN(D)"}))</f>
        <v>16</v>
      </c>
      <c r="LE38" s="273" cm="1">
        <f t="array" ref="LE38">SUM(SUMIFS(IH38:LA38,IH$6:LA$6,{"INA(D)"}))</f>
        <v>0</v>
      </c>
      <c r="LF38" s="273" cm="1">
        <f t="array" ref="LF38">SUM(SUMIFS(IH38:LA38,IH$6:LA$6,{"EN(D)","EN(V)","INA(D)","INA(V)"}))</f>
        <v>18</v>
      </c>
      <c r="LG38" s="278" cm="1">
        <f t="array" ref="LG38">(SUM(SUMIFS(IH38:LA38,IH$6:LA$6,{"EN(TMS)"})))/12</f>
        <v>0</v>
      </c>
      <c r="LH38" s="278" cm="1">
        <f t="array" ref="LH38">(SUM(SUMIFS(IH38:LA38,IH$6:LA$6,{"INA(TMS)"})))/12</f>
        <v>0</v>
      </c>
      <c r="LI38" s="279">
        <v>2</v>
      </c>
      <c r="LJ38" s="279"/>
      <c r="LK38" s="280"/>
      <c r="LL38" s="277"/>
      <c r="LM38" s="277"/>
      <c r="LN38" s="278"/>
      <c r="LO38" s="279">
        <v>2</v>
      </c>
      <c r="LP38" s="279"/>
      <c r="LQ38" s="280"/>
      <c r="LR38" s="277"/>
      <c r="LS38" s="277"/>
      <c r="LT38" s="278"/>
      <c r="LU38" s="279"/>
      <c r="LV38" s="279"/>
      <c r="LW38" s="280"/>
      <c r="LX38" s="277">
        <v>4</v>
      </c>
      <c r="LY38" s="277"/>
      <c r="LZ38" s="278"/>
      <c r="MA38" s="279"/>
      <c r="MB38" s="279"/>
      <c r="MC38" s="280"/>
      <c r="MD38" s="277"/>
      <c r="ME38" s="277"/>
      <c r="MF38" s="278"/>
      <c r="MG38" s="279">
        <v>2</v>
      </c>
      <c r="MH38" s="279"/>
      <c r="MI38" s="280"/>
      <c r="MJ38" s="277"/>
      <c r="MK38" s="277"/>
      <c r="ML38" s="278"/>
      <c r="MM38" s="279"/>
      <c r="MN38" s="279"/>
      <c r="MO38" s="280"/>
      <c r="MP38" s="277"/>
      <c r="MQ38" s="277"/>
      <c r="MR38" s="278"/>
      <c r="MS38" s="279">
        <v>0</v>
      </c>
      <c r="MT38" s="279"/>
      <c r="MU38" s="280"/>
      <c r="MV38" s="277"/>
      <c r="MW38" s="277"/>
      <c r="MX38" s="278"/>
      <c r="MY38" s="279"/>
      <c r="MZ38" s="279"/>
      <c r="NA38" s="280"/>
      <c r="NB38" s="277"/>
      <c r="NC38" s="277"/>
      <c r="ND38" s="278"/>
      <c r="NE38" s="279"/>
      <c r="NF38" s="279"/>
      <c r="NG38" s="280"/>
      <c r="NH38" s="277"/>
      <c r="NI38" s="277"/>
      <c r="NJ38" s="278"/>
      <c r="NK38" s="279"/>
      <c r="NL38" s="279"/>
      <c r="NM38" s="280"/>
      <c r="NN38" s="277"/>
      <c r="NO38" s="277"/>
      <c r="NP38" s="278"/>
      <c r="NQ38" s="279"/>
      <c r="NR38" s="279"/>
      <c r="NS38" s="280"/>
      <c r="NT38" s="277"/>
      <c r="NU38" s="277"/>
      <c r="NV38" s="278"/>
      <c r="NW38" s="279"/>
      <c r="NX38" s="279"/>
      <c r="NY38" s="280"/>
      <c r="NZ38" s="277"/>
      <c r="OA38" s="277"/>
      <c r="OB38" s="278"/>
      <c r="OC38" s="273" cm="1">
        <f t="array" ref="OC38">SUM(SUMIFS(LI38:OB38,LI$6:OB$6,{"EN(V)"}))</f>
        <v>0</v>
      </c>
      <c r="OD38" s="273" cm="1">
        <f t="array" ref="OD38">SUM(SUMIFS(LI38:OB38,LI$6:OB$6,{"INA(V)"}))</f>
        <v>0</v>
      </c>
      <c r="OE38" s="273" cm="1">
        <f t="array" ref="OE38">SUM(SUMIFS(LI38:OB38,LI$6:OB$6,{"EN(D)"}))</f>
        <v>6</v>
      </c>
      <c r="OF38" s="273" cm="1">
        <f t="array" ref="OF38">SUM(SUMIFS(LI38:OB38,LI$6:OB$6,{"INA(D)"}))</f>
        <v>4</v>
      </c>
      <c r="OG38" s="273" cm="1">
        <f t="array" ref="OG38">SUM(SUMIFS(LI38:OB38,LI$6:OB$6,{"EN(D)","EN(V)","INA(D)","INA(V)"}))</f>
        <v>10</v>
      </c>
      <c r="OH38" s="278" cm="1">
        <f t="array" ref="OH38">(SUM(SUMIFS(LI38:OB38,LI$6:OB$6,{"EN(TMS)"})))/12</f>
        <v>0</v>
      </c>
      <c r="OI38" s="278" cm="1">
        <f t="array" ref="OI38">(SUM(SUMIFS(LI38:OB38,LI$6:OB$6,{"INA(TMS)"})))/12</f>
        <v>0</v>
      </c>
    </row>
    <row r="39" spans="1:399" s="23" customFormat="1">
      <c r="A39" s="273">
        <v>33</v>
      </c>
      <c r="B39" s="274" t="s">
        <v>95</v>
      </c>
      <c r="C39" s="273" t="s">
        <v>136</v>
      </c>
      <c r="D39" s="285"/>
      <c r="E39" s="279"/>
      <c r="F39" s="279"/>
      <c r="G39" s="280"/>
      <c r="H39" s="277">
        <v>9</v>
      </c>
      <c r="I39" s="277"/>
      <c r="J39" s="278"/>
      <c r="K39" s="279"/>
      <c r="L39" s="279"/>
      <c r="M39" s="280"/>
      <c r="N39" s="277">
        <v>6</v>
      </c>
      <c r="O39" s="277"/>
      <c r="P39" s="278"/>
      <c r="Q39" s="279"/>
      <c r="R39" s="279"/>
      <c r="S39" s="280"/>
      <c r="T39" s="277">
        <v>10</v>
      </c>
      <c r="U39" s="277"/>
      <c r="V39" s="278"/>
      <c r="W39" s="279"/>
      <c r="X39" s="279"/>
      <c r="Y39" s="280"/>
      <c r="Z39" s="277">
        <v>9</v>
      </c>
      <c r="AA39" s="277"/>
      <c r="AB39" s="278"/>
      <c r="AC39" s="279"/>
      <c r="AD39" s="279"/>
      <c r="AE39" s="280"/>
      <c r="AF39" s="277">
        <v>48</v>
      </c>
      <c r="AG39" s="277"/>
      <c r="AH39" s="278"/>
      <c r="AI39" s="279"/>
      <c r="AJ39" s="279"/>
      <c r="AK39" s="280"/>
      <c r="AL39" s="277"/>
      <c r="AM39" s="277"/>
      <c r="AN39" s="278"/>
      <c r="AO39" s="279"/>
      <c r="AP39" s="279"/>
      <c r="AQ39" s="280"/>
      <c r="AR39" s="277">
        <v>3</v>
      </c>
      <c r="AS39" s="277"/>
      <c r="AT39" s="278"/>
      <c r="AU39" s="279"/>
      <c r="AV39" s="279"/>
      <c r="AW39" s="280"/>
      <c r="AX39" s="277">
        <v>1</v>
      </c>
      <c r="AY39" s="277"/>
      <c r="AZ39" s="278"/>
      <c r="BA39" s="279"/>
      <c r="BB39" s="279"/>
      <c r="BC39" s="280"/>
      <c r="BD39" s="277"/>
      <c r="BE39" s="277"/>
      <c r="BF39" s="278"/>
      <c r="BG39" s="279"/>
      <c r="BH39" s="279"/>
      <c r="BI39" s="280"/>
      <c r="BJ39" s="277">
        <v>3</v>
      </c>
      <c r="BK39" s="277"/>
      <c r="BL39" s="278"/>
      <c r="BM39" s="279"/>
      <c r="BN39" s="279"/>
      <c r="BO39" s="280"/>
      <c r="BP39" s="277"/>
      <c r="BQ39" s="277"/>
      <c r="BR39" s="278"/>
      <c r="BS39" s="279"/>
      <c r="BT39" s="279"/>
      <c r="BU39" s="280"/>
      <c r="BV39" s="277">
        <v>3</v>
      </c>
      <c r="BW39" s="277"/>
      <c r="BX39" s="278"/>
      <c r="BY39" s="273" cm="1">
        <f t="array" ref="BY39">SUM(SUMIFS(E39:BX39,E$6:BX$6,{"EN(V)"}))</f>
        <v>0</v>
      </c>
      <c r="BZ39" s="273" cm="1">
        <f t="array" ref="BZ39">SUM(SUMIFS(E39:BX39,E$6:BX$6,{"INA(V)"}))</f>
        <v>0</v>
      </c>
      <c r="CA39" s="273" cm="1">
        <f t="array" ref="CA39">SUM(SUMIFS(E39:BX39,E$6:BX$6,{"EN(D)"}))</f>
        <v>0</v>
      </c>
      <c r="CB39" s="273" cm="1">
        <f t="array" ref="CB39">SUM(SUMIFS(E39:BX39,E$6:BX$6,{"INA(D)"}))</f>
        <v>92</v>
      </c>
      <c r="CC39" s="273" cm="1">
        <f t="array" ref="CC39">SUM(SUMIFS(E39:BX39,E$6:BX$6,{"EN(D)","EN(V)","INA(D)","INA(V)"}))</f>
        <v>92</v>
      </c>
      <c r="CD39" s="278" cm="1">
        <f t="array" ref="CD39">(SUM(SUMIFS(E39:BX39,E$6:BX$6,{"EN(TMS)"})))/12</f>
        <v>0</v>
      </c>
      <c r="CE39" s="278" cm="1">
        <f t="array" ref="CE39">(SUM(SUMIFS(E39:BX39,E$6:BX$6,{"INA(TMS)"})))/12</f>
        <v>0</v>
      </c>
      <c r="CF39" s="279"/>
      <c r="CG39" s="279"/>
      <c r="CH39" s="280"/>
      <c r="CI39" s="277"/>
      <c r="CJ39" s="277"/>
      <c r="CK39" s="278"/>
      <c r="CL39" s="279"/>
      <c r="CM39" s="279"/>
      <c r="CN39" s="280"/>
      <c r="CO39" s="277"/>
      <c r="CP39" s="277"/>
      <c r="CQ39" s="278"/>
      <c r="CR39" s="279">
        <v>1</v>
      </c>
      <c r="CS39" s="279"/>
      <c r="CT39" s="280"/>
      <c r="CU39" s="277"/>
      <c r="CV39" s="277"/>
      <c r="CW39" s="278"/>
      <c r="CX39" s="279"/>
      <c r="CY39" s="279"/>
      <c r="CZ39" s="280"/>
      <c r="DA39" s="277"/>
      <c r="DB39" s="277"/>
      <c r="DC39" s="278"/>
      <c r="DD39" s="279"/>
      <c r="DE39" s="279"/>
      <c r="DF39" s="280"/>
      <c r="DG39" s="277"/>
      <c r="DH39" s="277"/>
      <c r="DI39" s="278"/>
      <c r="DJ39" s="279"/>
      <c r="DK39" s="279"/>
      <c r="DL39" s="280"/>
      <c r="DM39" s="277"/>
      <c r="DN39" s="277"/>
      <c r="DO39" s="278"/>
      <c r="DP39" s="279">
        <v>2</v>
      </c>
      <c r="DQ39" s="279"/>
      <c r="DR39" s="280"/>
      <c r="DS39" s="277"/>
      <c r="DT39" s="277">
        <v>1</v>
      </c>
      <c r="DU39" s="278">
        <v>8.6111111111111124E-2</v>
      </c>
      <c r="DV39" s="279"/>
      <c r="DW39" s="279"/>
      <c r="DX39" s="280"/>
      <c r="DY39" s="277"/>
      <c r="DZ39" s="277"/>
      <c r="EA39" s="278"/>
      <c r="EB39" s="279"/>
      <c r="EC39" s="279"/>
      <c r="ED39" s="280"/>
      <c r="EE39" s="277"/>
      <c r="EF39" s="277"/>
      <c r="EG39" s="278"/>
      <c r="EH39" s="279"/>
      <c r="EI39" s="279"/>
      <c r="EJ39" s="280"/>
      <c r="EK39" s="277"/>
      <c r="EL39" s="277"/>
      <c r="EM39" s="278"/>
      <c r="EN39" s="279"/>
      <c r="EO39" s="279"/>
      <c r="EP39" s="280"/>
      <c r="EQ39" s="277"/>
      <c r="ER39" s="277">
        <v>13</v>
      </c>
      <c r="ES39" s="278">
        <v>3.472222222222222E-3</v>
      </c>
      <c r="ET39" s="279"/>
      <c r="EU39" s="279"/>
      <c r="EV39" s="280"/>
      <c r="EW39" s="277"/>
      <c r="EX39" s="277"/>
      <c r="EY39" s="278"/>
      <c r="EZ39" s="273" cm="1">
        <f t="array" ref="EZ39">SUM(SUMIFS(CF39:EY39,CF$6:EY$6,{"EN(V)"}))</f>
        <v>0</v>
      </c>
      <c r="FA39" s="273" cm="1">
        <f t="array" ref="FA39">SUM(SUMIFS(CF39:EY39,CF$6:EY$6,{"INA(V)"}))</f>
        <v>14</v>
      </c>
      <c r="FB39" s="273" cm="1">
        <f t="array" ref="FB39">SUM(SUMIFS(CF39:EY39,CF$6:EY$6,{"EN(D)"}))</f>
        <v>3</v>
      </c>
      <c r="FC39" s="273" cm="1">
        <f t="array" ref="FC39">SUM(SUMIFS(CF39:EY39,CF$6:EY$6,{"INA(D)"}))</f>
        <v>0</v>
      </c>
      <c r="FD39" s="273" cm="1">
        <f t="array" ref="FD39">SUM(SUMIFS(CF39:EY39,CF$6:EY$6,{"EN(D)","EN(V)","INA(D)","INA(V)"}))</f>
        <v>17</v>
      </c>
      <c r="FE39" s="278" cm="1">
        <f t="array" ref="FE39">(SUM(SUMIFS(CF39:EY39,CF$6:EY$6,{"EN(TMS)"})))/12</f>
        <v>0</v>
      </c>
      <c r="FF39" s="278" cm="1">
        <f t="array" ref="FF39">(SUM(SUMIFS(CF39:EY39,CF$6:EY$6,{"INA(TMS)"})))/12</f>
        <v>7.465277777777779E-3</v>
      </c>
      <c r="FG39" s="279"/>
      <c r="FH39" s="279"/>
      <c r="FI39" s="280"/>
      <c r="FJ39" s="277"/>
      <c r="FK39" s="277"/>
      <c r="FL39" s="278"/>
      <c r="FM39" s="279"/>
      <c r="FN39" s="279"/>
      <c r="FO39" s="280"/>
      <c r="FP39" s="277"/>
      <c r="FQ39" s="277"/>
      <c r="FR39" s="278"/>
      <c r="FS39" s="279"/>
      <c r="FT39" s="279"/>
      <c r="FU39" s="280"/>
      <c r="FV39" s="277">
        <v>1</v>
      </c>
      <c r="FW39" s="277"/>
      <c r="FX39" s="278"/>
      <c r="FY39" s="279"/>
      <c r="FZ39" s="279"/>
      <c r="GA39" s="280"/>
      <c r="GB39" s="277"/>
      <c r="GC39" s="277"/>
      <c r="GD39" s="278"/>
      <c r="GE39" s="279"/>
      <c r="GF39" s="279"/>
      <c r="GG39" s="280"/>
      <c r="GH39" s="277">
        <v>1</v>
      </c>
      <c r="GI39" s="277"/>
      <c r="GJ39" s="278"/>
      <c r="GK39" s="279"/>
      <c r="GL39" s="279"/>
      <c r="GM39" s="280"/>
      <c r="GN39" s="277">
        <v>1</v>
      </c>
      <c r="GO39" s="277"/>
      <c r="GP39" s="278"/>
      <c r="GQ39" s="279"/>
      <c r="GR39" s="279"/>
      <c r="GS39" s="280"/>
      <c r="GT39" s="277">
        <v>0</v>
      </c>
      <c r="GU39" s="277">
        <v>1</v>
      </c>
      <c r="GV39" s="278">
        <v>4.3055555555555562E-2</v>
      </c>
      <c r="GW39" s="279"/>
      <c r="GX39" s="279"/>
      <c r="GY39" s="280"/>
      <c r="GZ39" s="277"/>
      <c r="HA39" s="277"/>
      <c r="HB39" s="278"/>
      <c r="HC39" s="279"/>
      <c r="HD39" s="279"/>
      <c r="HE39" s="280"/>
      <c r="HF39" s="277">
        <v>1</v>
      </c>
      <c r="HG39" s="277">
        <v>1</v>
      </c>
      <c r="HH39" s="278">
        <v>1.3888888888888889E-3</v>
      </c>
      <c r="HI39" s="279"/>
      <c r="HJ39" s="279"/>
      <c r="HK39" s="280"/>
      <c r="HL39" s="277">
        <v>1</v>
      </c>
      <c r="HM39" s="277">
        <v>2</v>
      </c>
      <c r="HN39" s="278">
        <v>1.4583333333333332E-2</v>
      </c>
      <c r="HO39" s="279"/>
      <c r="HP39" s="279"/>
      <c r="HQ39" s="280"/>
      <c r="HR39" s="277"/>
      <c r="HS39" s="277">
        <v>2</v>
      </c>
      <c r="HT39" s="278"/>
      <c r="HU39" s="279"/>
      <c r="HV39" s="279"/>
      <c r="HW39" s="280"/>
      <c r="HX39" s="277"/>
      <c r="HY39" s="277">
        <v>2</v>
      </c>
      <c r="HZ39" s="278">
        <v>0.67013888888888884</v>
      </c>
      <c r="IA39" s="273" cm="1">
        <f t="array" ref="IA39">SUM(SUMIFS(FG39:HZ39,FG$6:HZ$6,{"EN(V)"}))</f>
        <v>0</v>
      </c>
      <c r="IB39" s="273" cm="1">
        <f t="array" ref="IB39">SUM(SUMIFS(FG39:HZ39,FG$6:HZ$6,{"INA(V)"}))</f>
        <v>8</v>
      </c>
      <c r="IC39" s="273" cm="1">
        <f t="array" ref="IC39">SUM(SUMIFS(FG39:HZ39,FG$6:HZ$6,{"EN(D)"}))</f>
        <v>0</v>
      </c>
      <c r="ID39" s="273" cm="1">
        <f t="array" ref="ID39">SUM(SUMIFS(FG39:HZ39,FG$6:HZ$6,{"INA(D)"}))</f>
        <v>5</v>
      </c>
      <c r="IE39" s="273" cm="1">
        <f t="array" ref="IE39">SUM(SUMIFS(FG39:HZ39,FG$6:HZ$6,{"EN(D)","EN(V)","INA(D)","INA(V)"}))</f>
        <v>13</v>
      </c>
      <c r="IF39" s="278" cm="1">
        <f t="array" ref="IF39">(SUM(SUMIFS(FG39:HZ39,FG$6:HZ$6,{"EN(TMS)"})))/12</f>
        <v>0</v>
      </c>
      <c r="IG39" s="278" cm="1">
        <f t="array" ref="IG39">(SUM(SUMIFS(FG39:HZ39,FG$6:HZ$6,{"INA(TMS)"})))/12</f>
        <v>6.0763888888888888E-2</v>
      </c>
      <c r="IH39" s="279"/>
      <c r="II39" s="279"/>
      <c r="IJ39" s="280"/>
      <c r="IK39" s="277">
        <v>1</v>
      </c>
      <c r="IL39" s="277"/>
      <c r="IM39" s="278"/>
      <c r="IN39" s="279"/>
      <c r="IO39" s="279"/>
      <c r="IP39" s="280"/>
      <c r="IQ39" s="277">
        <v>2</v>
      </c>
      <c r="IR39" s="277">
        <v>2</v>
      </c>
      <c r="IS39" s="278">
        <v>6.9444444444444447E-4</v>
      </c>
      <c r="IT39" s="279"/>
      <c r="IU39" s="279"/>
      <c r="IV39" s="280"/>
      <c r="IW39" s="277">
        <v>1</v>
      </c>
      <c r="IX39" s="277">
        <v>2</v>
      </c>
      <c r="IY39" s="278">
        <v>3.472222222222222E-3</v>
      </c>
      <c r="IZ39" s="279"/>
      <c r="JA39" s="279"/>
      <c r="JB39" s="280"/>
      <c r="JC39" s="277">
        <v>2</v>
      </c>
      <c r="JD39" s="277"/>
      <c r="JE39" s="278"/>
      <c r="JF39" s="279"/>
      <c r="JG39" s="279"/>
      <c r="JH39" s="280"/>
      <c r="JI39" s="277"/>
      <c r="JJ39" s="277"/>
      <c r="JK39" s="278"/>
      <c r="JL39" s="279"/>
      <c r="JM39" s="279"/>
      <c r="JN39" s="280"/>
      <c r="JO39" s="277">
        <v>4</v>
      </c>
      <c r="JP39" s="277"/>
      <c r="JQ39" s="278"/>
      <c r="JR39" s="279"/>
      <c r="JS39" s="279"/>
      <c r="JT39" s="280"/>
      <c r="JU39" s="277">
        <v>8</v>
      </c>
      <c r="JV39" s="277"/>
      <c r="JW39" s="278"/>
      <c r="JX39" s="279"/>
      <c r="JY39" s="279"/>
      <c r="JZ39" s="280"/>
      <c r="KA39" s="277">
        <v>2</v>
      </c>
      <c r="KB39" s="277"/>
      <c r="KC39" s="278"/>
      <c r="KD39" s="279"/>
      <c r="KE39" s="279"/>
      <c r="KF39" s="280"/>
      <c r="KG39" s="277">
        <v>6</v>
      </c>
      <c r="KH39" s="277"/>
      <c r="KI39" s="278"/>
      <c r="KJ39" s="279"/>
      <c r="KK39" s="279"/>
      <c r="KL39" s="280"/>
      <c r="KM39" s="277">
        <v>2</v>
      </c>
      <c r="KN39" s="277"/>
      <c r="KO39" s="278"/>
      <c r="KP39" s="279"/>
      <c r="KQ39" s="279"/>
      <c r="KR39" s="280"/>
      <c r="KS39" s="277"/>
      <c r="KT39" s="277"/>
      <c r="KU39" s="278"/>
      <c r="KV39" s="279"/>
      <c r="KW39" s="279"/>
      <c r="KX39" s="280"/>
      <c r="KY39" s="277"/>
      <c r="KZ39" s="277"/>
      <c r="LA39" s="278"/>
      <c r="LB39" s="273" cm="1">
        <f t="array" ref="LB39">SUM(SUMIFS(IH39:LA39,IH$6:LA$6,{"EN(V)"}))</f>
        <v>0</v>
      </c>
      <c r="LC39" s="273" cm="1">
        <f t="array" ref="LC39">SUM(SUMIFS(IH39:LA39,IH$6:LA$6,{"INA(V)"}))</f>
        <v>4</v>
      </c>
      <c r="LD39" s="273" cm="1">
        <f t="array" ref="LD39">SUM(SUMIFS(IH39:LA39,IH$6:LA$6,{"EN(D)"}))</f>
        <v>0</v>
      </c>
      <c r="LE39" s="273" cm="1">
        <f t="array" ref="LE39">SUM(SUMIFS(IH39:LA39,IH$6:LA$6,{"INA(D)"}))</f>
        <v>28</v>
      </c>
      <c r="LF39" s="273" cm="1">
        <f t="array" ref="LF39">SUM(SUMIFS(IH39:LA39,IH$6:LA$6,{"EN(D)","EN(V)","INA(D)","INA(V)"}))</f>
        <v>32</v>
      </c>
      <c r="LG39" s="278" cm="1">
        <f t="array" ref="LG39">(SUM(SUMIFS(IH39:LA39,IH$6:LA$6,{"EN(TMS)"})))/12</f>
        <v>0</v>
      </c>
      <c r="LH39" s="278" cm="1">
        <f t="array" ref="LH39">(SUM(SUMIFS(IH39:LA39,IH$6:LA$6,{"INA(TMS)"})))/12</f>
        <v>3.4722222222222224E-4</v>
      </c>
      <c r="LI39" s="279"/>
      <c r="LJ39" s="279"/>
      <c r="LK39" s="280"/>
      <c r="LL39" s="277">
        <v>4</v>
      </c>
      <c r="LM39" s="277"/>
      <c r="LN39" s="278"/>
      <c r="LO39" s="279"/>
      <c r="LP39" s="279"/>
      <c r="LQ39" s="280"/>
      <c r="LR39" s="277"/>
      <c r="LS39" s="277"/>
      <c r="LT39" s="278"/>
      <c r="LU39" s="279"/>
      <c r="LV39" s="279"/>
      <c r="LW39" s="280"/>
      <c r="LX39" s="277"/>
      <c r="LY39" s="277"/>
      <c r="LZ39" s="278"/>
      <c r="MA39" s="279"/>
      <c r="MB39" s="279"/>
      <c r="MC39" s="280"/>
      <c r="MD39" s="277">
        <v>1</v>
      </c>
      <c r="ME39" s="277"/>
      <c r="MF39" s="278"/>
      <c r="MG39" s="279"/>
      <c r="MH39" s="279"/>
      <c r="MI39" s="280"/>
      <c r="MJ39" s="277">
        <v>1</v>
      </c>
      <c r="MK39" s="277"/>
      <c r="ML39" s="278"/>
      <c r="MM39" s="279"/>
      <c r="MN39" s="279"/>
      <c r="MO39" s="280"/>
      <c r="MP39" s="277">
        <v>2</v>
      </c>
      <c r="MQ39" s="277"/>
      <c r="MR39" s="278"/>
      <c r="MS39" s="279"/>
      <c r="MT39" s="279"/>
      <c r="MU39" s="280"/>
      <c r="MV39" s="277">
        <v>2</v>
      </c>
      <c r="MW39" s="277"/>
      <c r="MX39" s="278"/>
      <c r="MY39" s="279"/>
      <c r="MZ39" s="279"/>
      <c r="NA39" s="280"/>
      <c r="NB39" s="277"/>
      <c r="NC39" s="277"/>
      <c r="ND39" s="278"/>
      <c r="NE39" s="279"/>
      <c r="NF39" s="279"/>
      <c r="NG39" s="280"/>
      <c r="NH39" s="277"/>
      <c r="NI39" s="277"/>
      <c r="NJ39" s="278"/>
      <c r="NK39" s="279"/>
      <c r="NL39" s="279"/>
      <c r="NM39" s="280"/>
      <c r="NN39" s="277"/>
      <c r="NO39" s="277"/>
      <c r="NP39" s="278"/>
      <c r="NQ39" s="279"/>
      <c r="NR39" s="279"/>
      <c r="NS39" s="280"/>
      <c r="NT39" s="277"/>
      <c r="NU39" s="277"/>
      <c r="NV39" s="278"/>
      <c r="NW39" s="279"/>
      <c r="NX39" s="279"/>
      <c r="NY39" s="280"/>
      <c r="NZ39" s="277"/>
      <c r="OA39" s="277"/>
      <c r="OB39" s="278"/>
      <c r="OC39" s="273" cm="1">
        <f t="array" ref="OC39">SUM(SUMIFS(LI39:OB39,LI$6:OB$6,{"EN(V)"}))</f>
        <v>0</v>
      </c>
      <c r="OD39" s="273" cm="1">
        <f t="array" ref="OD39">SUM(SUMIFS(LI39:OB39,LI$6:OB$6,{"INA(V)"}))</f>
        <v>0</v>
      </c>
      <c r="OE39" s="273" cm="1">
        <f t="array" ref="OE39">SUM(SUMIFS(LI39:OB39,LI$6:OB$6,{"EN(D)"}))</f>
        <v>0</v>
      </c>
      <c r="OF39" s="273" cm="1">
        <f t="array" ref="OF39">SUM(SUMIFS(LI39:OB39,LI$6:OB$6,{"INA(D)"}))</f>
        <v>10</v>
      </c>
      <c r="OG39" s="273" cm="1">
        <f t="array" ref="OG39">SUM(SUMIFS(LI39:OB39,LI$6:OB$6,{"EN(D)","EN(V)","INA(D)","INA(V)"}))</f>
        <v>10</v>
      </c>
      <c r="OH39" s="278" cm="1">
        <f t="array" ref="OH39">(SUM(SUMIFS(LI39:OB39,LI$6:OB$6,{"EN(TMS)"})))/12</f>
        <v>0</v>
      </c>
      <c r="OI39" s="278" cm="1">
        <f t="array" ref="OI39">(SUM(SUMIFS(LI39:OB39,LI$6:OB$6,{"INA(TMS)"})))/12</f>
        <v>0</v>
      </c>
    </row>
    <row r="40" spans="1:399" s="23" customFormat="1">
      <c r="A40" s="273">
        <v>34</v>
      </c>
      <c r="B40" s="274"/>
      <c r="C40" s="273" t="s">
        <v>1278</v>
      </c>
      <c r="D40" s="285"/>
      <c r="E40" s="279">
        <v>2</v>
      </c>
      <c r="F40" s="279"/>
      <c r="G40" s="280"/>
      <c r="H40" s="277"/>
      <c r="I40" s="277"/>
      <c r="J40" s="278"/>
      <c r="K40" s="279">
        <v>7</v>
      </c>
      <c r="L40" s="279"/>
      <c r="M40" s="280"/>
      <c r="N40" s="277">
        <v>14</v>
      </c>
      <c r="O40" s="277"/>
      <c r="P40" s="278"/>
      <c r="Q40" s="279">
        <v>22</v>
      </c>
      <c r="R40" s="279"/>
      <c r="S40" s="280"/>
      <c r="T40" s="277"/>
      <c r="U40" s="277"/>
      <c r="V40" s="278"/>
      <c r="W40" s="279"/>
      <c r="X40" s="279"/>
      <c r="Y40" s="280"/>
      <c r="Z40" s="277">
        <v>4</v>
      </c>
      <c r="AA40" s="277"/>
      <c r="AB40" s="278"/>
      <c r="AC40" s="279"/>
      <c r="AD40" s="279"/>
      <c r="AE40" s="280"/>
      <c r="AF40" s="277">
        <v>3</v>
      </c>
      <c r="AG40" s="277"/>
      <c r="AH40" s="278"/>
      <c r="AI40" s="279">
        <v>2</v>
      </c>
      <c r="AJ40" s="279"/>
      <c r="AK40" s="280"/>
      <c r="AL40" s="277"/>
      <c r="AM40" s="277"/>
      <c r="AN40" s="278"/>
      <c r="AO40" s="279">
        <v>3</v>
      </c>
      <c r="AP40" s="279"/>
      <c r="AQ40" s="280"/>
      <c r="AR40" s="277"/>
      <c r="AS40" s="277"/>
      <c r="AT40" s="278"/>
      <c r="AU40" s="279">
        <v>0</v>
      </c>
      <c r="AV40" s="279"/>
      <c r="AW40" s="280"/>
      <c r="AX40" s="277"/>
      <c r="AY40" s="277"/>
      <c r="AZ40" s="278"/>
      <c r="BA40" s="279"/>
      <c r="BB40" s="279"/>
      <c r="BC40" s="280"/>
      <c r="BD40" s="277"/>
      <c r="BE40" s="277"/>
      <c r="BF40" s="278"/>
      <c r="BG40" s="279"/>
      <c r="BH40" s="279"/>
      <c r="BI40" s="280"/>
      <c r="BJ40" s="277"/>
      <c r="BK40" s="277"/>
      <c r="BL40" s="278"/>
      <c r="BM40" s="279"/>
      <c r="BN40" s="279"/>
      <c r="BO40" s="280"/>
      <c r="BP40" s="277"/>
      <c r="BQ40" s="277"/>
      <c r="BR40" s="278"/>
      <c r="BS40" s="279">
        <v>2</v>
      </c>
      <c r="BT40" s="279"/>
      <c r="BU40" s="280"/>
      <c r="BV40" s="277"/>
      <c r="BW40" s="277"/>
      <c r="BX40" s="278"/>
      <c r="BY40" s="273" cm="1">
        <f t="array" ref="BY40">SUM(SUMIFS(E40:BX40,E$6:BX$6,{"EN(V)"}))</f>
        <v>0</v>
      </c>
      <c r="BZ40" s="273" cm="1">
        <f t="array" ref="BZ40">SUM(SUMIFS(E40:BX40,E$6:BX$6,{"INA(V)"}))</f>
        <v>0</v>
      </c>
      <c r="CA40" s="273" cm="1">
        <f t="array" ref="CA40">SUM(SUMIFS(E40:BX40,E$6:BX$6,{"EN(D)"}))</f>
        <v>38</v>
      </c>
      <c r="CB40" s="273" cm="1">
        <f t="array" ref="CB40">SUM(SUMIFS(E40:BX40,E$6:BX$6,{"INA(D)"}))</f>
        <v>21</v>
      </c>
      <c r="CC40" s="273" cm="1">
        <f t="array" ref="CC40">SUM(SUMIFS(E40:BX40,E$6:BX$6,{"EN(D)","EN(V)","INA(D)","INA(V)"}))</f>
        <v>59</v>
      </c>
      <c r="CD40" s="278" cm="1">
        <f t="array" ref="CD40">(SUM(SUMIFS(E40:BX40,E$6:BX$6,{"EN(TMS)"})))/12</f>
        <v>0</v>
      </c>
      <c r="CE40" s="278" cm="1">
        <f t="array" ref="CE40">(SUM(SUMIFS(E40:BX40,E$6:BX$6,{"INA(TMS)"})))/12</f>
        <v>0</v>
      </c>
      <c r="CF40" s="279">
        <v>4</v>
      </c>
      <c r="CG40" s="279"/>
      <c r="CH40" s="280"/>
      <c r="CI40" s="277"/>
      <c r="CJ40" s="277"/>
      <c r="CK40" s="278"/>
      <c r="CL40" s="279">
        <v>0</v>
      </c>
      <c r="CM40" s="279"/>
      <c r="CN40" s="280"/>
      <c r="CO40" s="277"/>
      <c r="CP40" s="277"/>
      <c r="CQ40" s="278"/>
      <c r="CR40" s="279"/>
      <c r="CS40" s="279"/>
      <c r="CT40" s="280"/>
      <c r="CU40" s="277"/>
      <c r="CV40" s="277"/>
      <c r="CW40" s="278"/>
      <c r="CX40" s="279"/>
      <c r="CY40" s="279"/>
      <c r="CZ40" s="280"/>
      <c r="DA40" s="277"/>
      <c r="DB40" s="277"/>
      <c r="DC40" s="278"/>
      <c r="DD40" s="279"/>
      <c r="DE40" s="279"/>
      <c r="DF40" s="280"/>
      <c r="DG40" s="277"/>
      <c r="DH40" s="277"/>
      <c r="DI40" s="278"/>
      <c r="DJ40" s="279"/>
      <c r="DK40" s="279"/>
      <c r="DL40" s="280"/>
      <c r="DM40" s="277"/>
      <c r="DN40" s="277"/>
      <c r="DO40" s="278"/>
      <c r="DP40" s="279"/>
      <c r="DQ40" s="279"/>
      <c r="DR40" s="280"/>
      <c r="DS40" s="277"/>
      <c r="DT40" s="277"/>
      <c r="DU40" s="278"/>
      <c r="DV40" s="279"/>
      <c r="DW40" s="279"/>
      <c r="DX40" s="280"/>
      <c r="DY40" s="277"/>
      <c r="DZ40" s="277"/>
      <c r="EA40" s="278"/>
      <c r="EB40" s="279"/>
      <c r="EC40" s="279"/>
      <c r="ED40" s="280"/>
      <c r="EE40" s="277"/>
      <c r="EF40" s="277"/>
      <c r="EG40" s="278"/>
      <c r="EH40" s="279"/>
      <c r="EI40" s="279"/>
      <c r="EJ40" s="280"/>
      <c r="EK40" s="277"/>
      <c r="EL40" s="277"/>
      <c r="EM40" s="278"/>
      <c r="EN40" s="279"/>
      <c r="EO40" s="279"/>
      <c r="EP40" s="280"/>
      <c r="EQ40" s="277"/>
      <c r="ER40" s="277"/>
      <c r="ES40" s="278"/>
      <c r="ET40" s="279"/>
      <c r="EU40" s="279"/>
      <c r="EV40" s="280"/>
      <c r="EW40" s="277"/>
      <c r="EX40" s="277"/>
      <c r="EY40" s="278"/>
      <c r="EZ40" s="273" cm="1">
        <f t="array" ref="EZ40">SUM(SUMIFS(CF40:EY40,CF$6:EY$6,{"EN(V)"}))</f>
        <v>0</v>
      </c>
      <c r="FA40" s="273" cm="1">
        <f t="array" ref="FA40">SUM(SUMIFS(CF40:EY40,CF$6:EY$6,{"INA(V)"}))</f>
        <v>0</v>
      </c>
      <c r="FB40" s="273" cm="1">
        <f t="array" ref="FB40">SUM(SUMIFS(CF40:EY40,CF$6:EY$6,{"EN(D)"}))</f>
        <v>4</v>
      </c>
      <c r="FC40" s="273" cm="1">
        <f t="array" ref="FC40">SUM(SUMIFS(CF40:EY40,CF$6:EY$6,{"INA(D)"}))</f>
        <v>0</v>
      </c>
      <c r="FD40" s="273" cm="1">
        <f t="array" ref="FD40">SUM(SUMIFS(CF40:EY40,CF$6:EY$6,{"EN(D)","EN(V)","INA(D)","INA(V)"}))</f>
        <v>4</v>
      </c>
      <c r="FE40" s="278" cm="1">
        <f t="array" ref="FE40">(SUM(SUMIFS(CF40:EY40,CF$6:EY$6,{"EN(TMS)"})))/12</f>
        <v>0</v>
      </c>
      <c r="FF40" s="278" cm="1">
        <f t="array" ref="FF40">(SUM(SUMIFS(CF40:EY40,CF$6:EY$6,{"INA(TMS)"})))/12</f>
        <v>0</v>
      </c>
      <c r="FG40" s="279"/>
      <c r="FH40" s="279"/>
      <c r="FI40" s="280"/>
      <c r="FJ40" s="277"/>
      <c r="FK40" s="277"/>
      <c r="FL40" s="278"/>
      <c r="FM40" s="279"/>
      <c r="FN40" s="279"/>
      <c r="FO40" s="280"/>
      <c r="FP40" s="277"/>
      <c r="FQ40" s="277"/>
      <c r="FR40" s="278"/>
      <c r="FS40" s="279"/>
      <c r="FT40" s="279"/>
      <c r="FU40" s="280"/>
      <c r="FV40" s="277"/>
      <c r="FW40" s="277"/>
      <c r="FX40" s="278"/>
      <c r="FY40" s="279"/>
      <c r="FZ40" s="279"/>
      <c r="GA40" s="280"/>
      <c r="GB40" s="277"/>
      <c r="GC40" s="277"/>
      <c r="GD40" s="278"/>
      <c r="GE40" s="279"/>
      <c r="GF40" s="279"/>
      <c r="GG40" s="280"/>
      <c r="GH40" s="277"/>
      <c r="GI40" s="277"/>
      <c r="GJ40" s="278"/>
      <c r="GK40" s="279"/>
      <c r="GL40" s="279"/>
      <c r="GM40" s="280"/>
      <c r="GN40" s="277"/>
      <c r="GO40" s="277"/>
      <c r="GP40" s="278"/>
      <c r="GQ40" s="279"/>
      <c r="GR40" s="279"/>
      <c r="GS40" s="280"/>
      <c r="GT40" s="277"/>
      <c r="GU40" s="277"/>
      <c r="GV40" s="278"/>
      <c r="GW40" s="279">
        <v>2</v>
      </c>
      <c r="GX40" s="279"/>
      <c r="GY40" s="280"/>
      <c r="GZ40" s="277"/>
      <c r="HA40" s="277"/>
      <c r="HB40" s="278"/>
      <c r="HC40" s="279">
        <v>2</v>
      </c>
      <c r="HD40" s="279"/>
      <c r="HE40" s="280"/>
      <c r="HF40" s="277"/>
      <c r="HG40" s="277"/>
      <c r="HH40" s="278"/>
      <c r="HI40" s="279"/>
      <c r="HJ40" s="279"/>
      <c r="HK40" s="280"/>
      <c r="HL40" s="277"/>
      <c r="HM40" s="277"/>
      <c r="HN40" s="278"/>
      <c r="HO40" s="279">
        <v>3</v>
      </c>
      <c r="HP40" s="279"/>
      <c r="HQ40" s="280"/>
      <c r="HR40" s="277"/>
      <c r="HS40" s="277"/>
      <c r="HT40" s="278"/>
      <c r="HU40" s="279"/>
      <c r="HV40" s="279"/>
      <c r="HW40" s="280"/>
      <c r="HX40" s="277"/>
      <c r="HY40" s="277"/>
      <c r="HZ40" s="278"/>
      <c r="IA40" s="273" cm="1">
        <f t="array" ref="IA40">SUM(SUMIFS(FG40:HZ40,FG$6:HZ$6,{"EN(V)"}))</f>
        <v>0</v>
      </c>
      <c r="IB40" s="273" cm="1">
        <f t="array" ref="IB40">SUM(SUMIFS(FG40:HZ40,FG$6:HZ$6,{"INA(V)"}))</f>
        <v>0</v>
      </c>
      <c r="IC40" s="273" cm="1">
        <f t="array" ref="IC40">SUM(SUMIFS(FG40:HZ40,FG$6:HZ$6,{"EN(D)"}))</f>
        <v>7</v>
      </c>
      <c r="ID40" s="273" cm="1">
        <f t="array" ref="ID40">SUM(SUMIFS(FG40:HZ40,FG$6:HZ$6,{"INA(D)"}))</f>
        <v>0</v>
      </c>
      <c r="IE40" s="273" cm="1">
        <f t="array" ref="IE40">SUM(SUMIFS(FG40:HZ40,FG$6:HZ$6,{"EN(D)","EN(V)","INA(D)","INA(V)"}))</f>
        <v>7</v>
      </c>
      <c r="IF40" s="278" cm="1">
        <f t="array" ref="IF40">(SUM(SUMIFS(FG40:HZ40,FG$6:HZ$6,{"EN(TMS)"})))/12</f>
        <v>0</v>
      </c>
      <c r="IG40" s="278" cm="1">
        <f t="array" ref="IG40">(SUM(SUMIFS(FG40:HZ40,FG$6:HZ$6,{"INA(TMS)"})))/12</f>
        <v>0</v>
      </c>
      <c r="IH40" s="279"/>
      <c r="II40" s="279"/>
      <c r="IJ40" s="280"/>
      <c r="IK40" s="277"/>
      <c r="IL40" s="277"/>
      <c r="IM40" s="278"/>
      <c r="IN40" s="279"/>
      <c r="IO40" s="279"/>
      <c r="IP40" s="280"/>
      <c r="IQ40" s="277"/>
      <c r="IR40" s="277"/>
      <c r="IS40" s="278"/>
      <c r="IT40" s="279"/>
      <c r="IU40" s="279"/>
      <c r="IV40" s="280"/>
      <c r="IW40" s="277"/>
      <c r="IX40" s="277"/>
      <c r="IY40" s="278"/>
      <c r="IZ40" s="279"/>
      <c r="JA40" s="279"/>
      <c r="JB40" s="280"/>
      <c r="JC40" s="277"/>
      <c r="JD40" s="277"/>
      <c r="JE40" s="278"/>
      <c r="JF40" s="279"/>
      <c r="JG40" s="279"/>
      <c r="JH40" s="280"/>
      <c r="JI40" s="277"/>
      <c r="JJ40" s="277"/>
      <c r="JK40" s="278"/>
      <c r="JL40" s="279"/>
      <c r="JM40" s="279"/>
      <c r="JN40" s="280"/>
      <c r="JO40" s="277"/>
      <c r="JP40" s="277"/>
      <c r="JQ40" s="278"/>
      <c r="JR40" s="279"/>
      <c r="JS40" s="279"/>
      <c r="JT40" s="280"/>
      <c r="JU40" s="277"/>
      <c r="JV40" s="277"/>
      <c r="JW40" s="278"/>
      <c r="JX40" s="279"/>
      <c r="JY40" s="279"/>
      <c r="JZ40" s="280"/>
      <c r="KA40" s="277"/>
      <c r="KB40" s="277"/>
      <c r="KC40" s="278"/>
      <c r="KD40" s="279"/>
      <c r="KE40" s="279"/>
      <c r="KF40" s="280"/>
      <c r="KG40" s="277"/>
      <c r="KH40" s="277"/>
      <c r="KI40" s="278"/>
      <c r="KJ40" s="279"/>
      <c r="KK40" s="279"/>
      <c r="KL40" s="280"/>
      <c r="KM40" s="277"/>
      <c r="KN40" s="277"/>
      <c r="KO40" s="278"/>
      <c r="KP40" s="279"/>
      <c r="KQ40" s="279"/>
      <c r="KR40" s="280"/>
      <c r="KS40" s="277"/>
      <c r="KT40" s="277"/>
      <c r="KU40" s="278"/>
      <c r="KV40" s="279"/>
      <c r="KW40" s="279"/>
      <c r="KX40" s="280"/>
      <c r="KY40" s="277"/>
      <c r="KZ40" s="277"/>
      <c r="LA40" s="278"/>
      <c r="LB40" s="273" cm="1">
        <f t="array" ref="LB40">SUM(SUMIFS(IH40:LA40,IH$6:LA$6,{"EN(V)"}))</f>
        <v>0</v>
      </c>
      <c r="LC40" s="273" cm="1">
        <f t="array" ref="LC40">SUM(SUMIFS(IH40:LA40,IH$6:LA$6,{"INA(V)"}))</f>
        <v>0</v>
      </c>
      <c r="LD40" s="273" cm="1">
        <f t="array" ref="LD40">SUM(SUMIFS(IH40:LA40,IH$6:LA$6,{"EN(D)"}))</f>
        <v>0</v>
      </c>
      <c r="LE40" s="273" cm="1">
        <f t="array" ref="LE40">SUM(SUMIFS(IH40:LA40,IH$6:LA$6,{"INA(D)"}))</f>
        <v>0</v>
      </c>
      <c r="LF40" s="273" cm="1">
        <f t="array" ref="LF40">SUM(SUMIFS(IH40:LA40,IH$6:LA$6,{"EN(D)","EN(V)","INA(D)","INA(V)"}))</f>
        <v>0</v>
      </c>
      <c r="LG40" s="278" cm="1">
        <f t="array" ref="LG40">(SUM(SUMIFS(IH40:LA40,IH$6:LA$6,{"EN(TMS)"})))/12</f>
        <v>0</v>
      </c>
      <c r="LH40" s="278" cm="1">
        <f t="array" ref="LH40">(SUM(SUMIFS(IH40:LA40,IH$6:LA$6,{"INA(TMS)"})))/12</f>
        <v>0</v>
      </c>
      <c r="LI40" s="279"/>
      <c r="LJ40" s="279"/>
      <c r="LK40" s="280"/>
      <c r="LL40" s="277"/>
      <c r="LM40" s="277"/>
      <c r="LN40" s="278"/>
      <c r="LO40" s="279"/>
      <c r="LP40" s="279"/>
      <c r="LQ40" s="280"/>
      <c r="LR40" s="277"/>
      <c r="LS40" s="277"/>
      <c r="LT40" s="278"/>
      <c r="LU40" s="279"/>
      <c r="LV40" s="279"/>
      <c r="LW40" s="280"/>
      <c r="LX40" s="277"/>
      <c r="LY40" s="277"/>
      <c r="LZ40" s="278"/>
      <c r="MA40" s="279"/>
      <c r="MB40" s="279"/>
      <c r="MC40" s="280"/>
      <c r="MD40" s="277"/>
      <c r="ME40" s="277"/>
      <c r="MF40" s="278"/>
      <c r="MG40" s="279"/>
      <c r="MH40" s="279"/>
      <c r="MI40" s="280"/>
      <c r="MJ40" s="277"/>
      <c r="MK40" s="277"/>
      <c r="ML40" s="278"/>
      <c r="MM40" s="279"/>
      <c r="MN40" s="279"/>
      <c r="MO40" s="280"/>
      <c r="MP40" s="277"/>
      <c r="MQ40" s="277"/>
      <c r="MR40" s="278"/>
      <c r="MS40" s="279"/>
      <c r="MT40" s="279"/>
      <c r="MU40" s="280"/>
      <c r="MV40" s="277"/>
      <c r="MW40" s="277"/>
      <c r="MX40" s="278"/>
      <c r="MY40" s="279"/>
      <c r="MZ40" s="279"/>
      <c r="NA40" s="280"/>
      <c r="NB40" s="277"/>
      <c r="NC40" s="277"/>
      <c r="ND40" s="278"/>
      <c r="NE40" s="279"/>
      <c r="NF40" s="279"/>
      <c r="NG40" s="280"/>
      <c r="NH40" s="277"/>
      <c r="NI40" s="277"/>
      <c r="NJ40" s="278"/>
      <c r="NK40" s="279"/>
      <c r="NL40" s="279"/>
      <c r="NM40" s="280"/>
      <c r="NN40" s="277"/>
      <c r="NO40" s="277"/>
      <c r="NP40" s="278"/>
      <c r="NQ40" s="279"/>
      <c r="NR40" s="279"/>
      <c r="NS40" s="280"/>
      <c r="NT40" s="277"/>
      <c r="NU40" s="277"/>
      <c r="NV40" s="278"/>
      <c r="NW40" s="279"/>
      <c r="NX40" s="279"/>
      <c r="NY40" s="280"/>
      <c r="NZ40" s="277"/>
      <c r="OA40" s="277"/>
      <c r="OB40" s="278"/>
      <c r="OC40" s="273" cm="1">
        <f t="array" ref="OC40">SUM(SUMIFS(LI40:OB40,LI$6:OB$6,{"EN(V)"}))</f>
        <v>0</v>
      </c>
      <c r="OD40" s="273" cm="1">
        <f t="array" ref="OD40">SUM(SUMIFS(LI40:OB40,LI$6:OB$6,{"INA(V)"}))</f>
        <v>0</v>
      </c>
      <c r="OE40" s="273" cm="1">
        <f t="array" ref="OE40">SUM(SUMIFS(LI40:OB40,LI$6:OB$6,{"EN(D)"}))</f>
        <v>0</v>
      </c>
      <c r="OF40" s="273" cm="1">
        <f t="array" ref="OF40">SUM(SUMIFS(LI40:OB40,LI$6:OB$6,{"INA(D)"}))</f>
        <v>0</v>
      </c>
      <c r="OG40" s="273" cm="1">
        <f t="array" ref="OG40">SUM(SUMIFS(LI40:OB40,LI$6:OB$6,{"EN(D)","EN(V)","INA(D)","INA(V)"}))</f>
        <v>0</v>
      </c>
      <c r="OH40" s="278" cm="1">
        <f t="array" ref="OH40">(SUM(SUMIFS(LI40:OB40,LI$6:OB$6,{"EN(TMS)"})))/12</f>
        <v>0</v>
      </c>
      <c r="OI40" s="278" cm="1">
        <f t="array" ref="OI40">(SUM(SUMIFS(LI40:OB40,LI$6:OB$6,{"INA(TMS)"})))/12</f>
        <v>0</v>
      </c>
    </row>
    <row r="41" spans="1:399" s="23" customFormat="1" ht="30">
      <c r="A41" s="273">
        <v>35</v>
      </c>
      <c r="B41" s="274" t="s">
        <v>94</v>
      </c>
      <c r="C41" s="273" t="s">
        <v>137</v>
      </c>
      <c r="D41" s="285"/>
      <c r="E41" s="279"/>
      <c r="F41" s="279"/>
      <c r="G41" s="280"/>
      <c r="H41" s="277">
        <v>3</v>
      </c>
      <c r="I41" s="277"/>
      <c r="J41" s="278"/>
      <c r="K41" s="279"/>
      <c r="L41" s="279"/>
      <c r="M41" s="280"/>
      <c r="N41" s="277">
        <v>1</v>
      </c>
      <c r="O41" s="277"/>
      <c r="P41" s="278"/>
      <c r="Q41" s="279"/>
      <c r="R41" s="279"/>
      <c r="S41" s="280"/>
      <c r="T41" s="277">
        <v>1</v>
      </c>
      <c r="U41" s="277"/>
      <c r="V41" s="278"/>
      <c r="W41" s="279"/>
      <c r="X41" s="279"/>
      <c r="Y41" s="280"/>
      <c r="Z41" s="277">
        <v>15</v>
      </c>
      <c r="AA41" s="277"/>
      <c r="AB41" s="278"/>
      <c r="AC41" s="279"/>
      <c r="AD41" s="279"/>
      <c r="AE41" s="280"/>
      <c r="AF41" s="277">
        <v>6</v>
      </c>
      <c r="AG41" s="277"/>
      <c r="AH41" s="278"/>
      <c r="AI41" s="279"/>
      <c r="AJ41" s="279"/>
      <c r="AK41" s="280"/>
      <c r="AL41" s="277"/>
      <c r="AM41" s="277"/>
      <c r="AN41" s="278"/>
      <c r="AO41" s="279"/>
      <c r="AP41" s="279"/>
      <c r="AQ41" s="280"/>
      <c r="AR41" s="277"/>
      <c r="AS41" s="277"/>
      <c r="AT41" s="278"/>
      <c r="AU41" s="279"/>
      <c r="AV41" s="279"/>
      <c r="AW41" s="280"/>
      <c r="AX41" s="277">
        <v>2</v>
      </c>
      <c r="AY41" s="277"/>
      <c r="AZ41" s="278"/>
      <c r="BA41" s="279"/>
      <c r="BB41" s="279"/>
      <c r="BC41" s="280"/>
      <c r="BD41" s="277"/>
      <c r="BE41" s="277"/>
      <c r="BF41" s="278"/>
      <c r="BG41" s="279"/>
      <c r="BH41" s="279"/>
      <c r="BI41" s="280"/>
      <c r="BJ41" s="277">
        <v>1</v>
      </c>
      <c r="BK41" s="277"/>
      <c r="BL41" s="278"/>
      <c r="BM41" s="279"/>
      <c r="BN41" s="279"/>
      <c r="BO41" s="280"/>
      <c r="BP41" s="277"/>
      <c r="BQ41" s="277"/>
      <c r="BR41" s="278"/>
      <c r="BS41" s="279"/>
      <c r="BT41" s="279"/>
      <c r="BU41" s="280"/>
      <c r="BV41" s="277"/>
      <c r="BW41" s="277"/>
      <c r="BX41" s="278"/>
      <c r="BY41" s="273" cm="1">
        <f t="array" ref="BY41">SUM(SUMIFS(E41:BX41,E$6:BX$6,{"EN(V)"}))</f>
        <v>0</v>
      </c>
      <c r="BZ41" s="273" cm="1">
        <f t="array" ref="BZ41">SUM(SUMIFS(E41:BX41,E$6:BX$6,{"INA(V)"}))</f>
        <v>0</v>
      </c>
      <c r="CA41" s="273" cm="1">
        <f t="array" ref="CA41">SUM(SUMIFS(E41:BX41,E$6:BX$6,{"EN(D)"}))</f>
        <v>0</v>
      </c>
      <c r="CB41" s="273" cm="1">
        <f t="array" ref="CB41">SUM(SUMIFS(E41:BX41,E$6:BX$6,{"INA(D)"}))</f>
        <v>29</v>
      </c>
      <c r="CC41" s="273" cm="1">
        <f t="array" ref="CC41">SUM(SUMIFS(E41:BX41,E$6:BX$6,{"EN(D)","EN(V)","INA(D)","INA(V)"}))</f>
        <v>29</v>
      </c>
      <c r="CD41" s="278" cm="1">
        <f t="array" ref="CD41">(SUM(SUMIFS(E41:BX41,E$6:BX$6,{"EN(TMS)"})))/12</f>
        <v>0</v>
      </c>
      <c r="CE41" s="278" cm="1">
        <f t="array" ref="CE41">(SUM(SUMIFS(E41:BX41,E$6:BX$6,{"INA(TMS)"})))/12</f>
        <v>0</v>
      </c>
      <c r="CF41" s="279"/>
      <c r="CG41" s="279"/>
      <c r="CH41" s="280"/>
      <c r="CI41" s="277"/>
      <c r="CJ41" s="277"/>
      <c r="CK41" s="278"/>
      <c r="CL41" s="279"/>
      <c r="CM41" s="279"/>
      <c r="CN41" s="280"/>
      <c r="CO41" s="277">
        <v>4</v>
      </c>
      <c r="CP41" s="277"/>
      <c r="CQ41" s="278"/>
      <c r="CR41" s="279"/>
      <c r="CS41" s="279"/>
      <c r="CT41" s="280"/>
      <c r="CU41" s="277"/>
      <c r="CV41" s="277">
        <v>1</v>
      </c>
      <c r="CW41" s="278">
        <v>9.3055555555555558E-2</v>
      </c>
      <c r="CX41" s="279"/>
      <c r="CY41" s="279"/>
      <c r="CZ41" s="280"/>
      <c r="DA41" s="277"/>
      <c r="DB41" s="277"/>
      <c r="DC41" s="278"/>
      <c r="DD41" s="279"/>
      <c r="DE41" s="279"/>
      <c r="DF41" s="280"/>
      <c r="DG41" s="277"/>
      <c r="DH41" s="277"/>
      <c r="DI41" s="278"/>
      <c r="DJ41" s="279"/>
      <c r="DK41" s="279"/>
      <c r="DL41" s="280"/>
      <c r="DM41" s="277"/>
      <c r="DN41" s="277"/>
      <c r="DO41" s="278"/>
      <c r="DP41" s="279"/>
      <c r="DQ41" s="279"/>
      <c r="DR41" s="280"/>
      <c r="DS41" s="277"/>
      <c r="DT41" s="277"/>
      <c r="DU41" s="278"/>
      <c r="DV41" s="279"/>
      <c r="DW41" s="279"/>
      <c r="DX41" s="280"/>
      <c r="DY41" s="277"/>
      <c r="DZ41" s="277"/>
      <c r="EA41" s="278"/>
      <c r="EB41" s="279"/>
      <c r="EC41" s="279"/>
      <c r="ED41" s="280"/>
      <c r="EE41" s="277">
        <v>17</v>
      </c>
      <c r="EF41" s="277"/>
      <c r="EG41" s="278"/>
      <c r="EH41" s="279"/>
      <c r="EI41" s="279"/>
      <c r="EJ41" s="280"/>
      <c r="EK41" s="277"/>
      <c r="EL41" s="277"/>
      <c r="EM41" s="278"/>
      <c r="EN41" s="279"/>
      <c r="EO41" s="279"/>
      <c r="EP41" s="280"/>
      <c r="EQ41" s="277">
        <v>2</v>
      </c>
      <c r="ER41" s="277">
        <v>4</v>
      </c>
      <c r="ES41" s="278">
        <v>0.46249999999999997</v>
      </c>
      <c r="ET41" s="279"/>
      <c r="EU41" s="279"/>
      <c r="EV41" s="280"/>
      <c r="EW41" s="277"/>
      <c r="EX41" s="277"/>
      <c r="EY41" s="278"/>
      <c r="EZ41" s="273" cm="1">
        <f t="array" ref="EZ41">SUM(SUMIFS(CF41:EY41,CF$6:EY$6,{"EN(V)"}))</f>
        <v>0</v>
      </c>
      <c r="FA41" s="273" cm="1">
        <f t="array" ref="FA41">SUM(SUMIFS(CF41:EY41,CF$6:EY$6,{"INA(V)"}))</f>
        <v>5</v>
      </c>
      <c r="FB41" s="273" cm="1">
        <f t="array" ref="FB41">SUM(SUMIFS(CF41:EY41,CF$6:EY$6,{"EN(D)"}))</f>
        <v>0</v>
      </c>
      <c r="FC41" s="273" cm="1">
        <f t="array" ref="FC41">SUM(SUMIFS(CF41:EY41,CF$6:EY$6,{"INA(D)"}))</f>
        <v>23</v>
      </c>
      <c r="FD41" s="273" cm="1">
        <f t="array" ref="FD41">SUM(SUMIFS(CF41:EY41,CF$6:EY$6,{"EN(D)","EN(V)","INA(D)","INA(V)"}))</f>
        <v>28</v>
      </c>
      <c r="FE41" s="278" cm="1">
        <f t="array" ref="FE41">(SUM(SUMIFS(CF41:EY41,CF$6:EY$6,{"EN(TMS)"})))/12</f>
        <v>0</v>
      </c>
      <c r="FF41" s="278" cm="1">
        <f t="array" ref="FF41">(SUM(SUMIFS(CF41:EY41,CF$6:EY$6,{"INA(TMS)"})))/12</f>
        <v>4.6296296296296301E-2</v>
      </c>
      <c r="FG41" s="279"/>
      <c r="FH41" s="279"/>
      <c r="FI41" s="280"/>
      <c r="FJ41" s="277">
        <v>2</v>
      </c>
      <c r="FK41" s="277"/>
      <c r="FL41" s="278"/>
      <c r="FM41" s="279"/>
      <c r="FN41" s="279"/>
      <c r="FO41" s="280"/>
      <c r="FP41" s="277"/>
      <c r="FQ41" s="277"/>
      <c r="FR41" s="278"/>
      <c r="FS41" s="279"/>
      <c r="FT41" s="279"/>
      <c r="FU41" s="280"/>
      <c r="FV41" s="277">
        <v>1</v>
      </c>
      <c r="FW41" s="277"/>
      <c r="FX41" s="278"/>
      <c r="FY41" s="279"/>
      <c r="FZ41" s="279"/>
      <c r="GA41" s="280"/>
      <c r="GB41" s="277">
        <v>3</v>
      </c>
      <c r="GC41" s="277">
        <v>4</v>
      </c>
      <c r="GD41" s="278" t="s">
        <v>237</v>
      </c>
      <c r="GE41" s="279"/>
      <c r="GF41" s="279"/>
      <c r="GG41" s="280"/>
      <c r="GH41" s="277">
        <v>1</v>
      </c>
      <c r="GI41" s="277"/>
      <c r="GJ41" s="278"/>
      <c r="GK41" s="279"/>
      <c r="GL41" s="279"/>
      <c r="GM41" s="280"/>
      <c r="GN41" s="277">
        <v>2</v>
      </c>
      <c r="GO41" s="277"/>
      <c r="GP41" s="278"/>
      <c r="GQ41" s="279"/>
      <c r="GR41" s="279"/>
      <c r="GS41" s="280"/>
      <c r="GT41" s="277">
        <v>0</v>
      </c>
      <c r="GU41" s="277"/>
      <c r="GV41" s="278"/>
      <c r="GW41" s="279"/>
      <c r="GX41" s="279"/>
      <c r="GY41" s="280"/>
      <c r="GZ41" s="277"/>
      <c r="HA41" s="277">
        <v>1</v>
      </c>
      <c r="HB41" s="278"/>
      <c r="HC41" s="279"/>
      <c r="HD41" s="279"/>
      <c r="HE41" s="280"/>
      <c r="HF41" s="277">
        <v>1</v>
      </c>
      <c r="HG41" s="277">
        <v>3</v>
      </c>
      <c r="HH41" s="278">
        <v>8.3333333333333332E-3</v>
      </c>
      <c r="HI41" s="279"/>
      <c r="HJ41" s="279"/>
      <c r="HK41" s="280"/>
      <c r="HL41" s="277">
        <v>29</v>
      </c>
      <c r="HM41" s="277">
        <v>10</v>
      </c>
      <c r="HN41" s="278">
        <v>0.20486111111111113</v>
      </c>
      <c r="HO41" s="279"/>
      <c r="HP41" s="279"/>
      <c r="HQ41" s="280"/>
      <c r="HR41" s="277">
        <v>1</v>
      </c>
      <c r="HS41" s="277">
        <v>2</v>
      </c>
      <c r="HT41" s="278"/>
      <c r="HU41" s="279"/>
      <c r="HV41" s="279"/>
      <c r="HW41" s="280"/>
      <c r="HX41" s="277"/>
      <c r="HY41" s="277"/>
      <c r="HZ41" s="278"/>
      <c r="IA41" s="273" cm="1">
        <f t="array" ref="IA41">SUM(SUMIFS(FG41:HZ41,FG$6:HZ$6,{"EN(V)"}))</f>
        <v>0</v>
      </c>
      <c r="IB41" s="273" cm="1">
        <f t="array" ref="IB41">SUM(SUMIFS(FG41:HZ41,FG$6:HZ$6,{"INA(V)"}))</f>
        <v>20</v>
      </c>
      <c r="IC41" s="273" cm="1">
        <f t="array" ref="IC41">SUM(SUMIFS(FG41:HZ41,FG$6:HZ$6,{"EN(D)"}))</f>
        <v>0</v>
      </c>
      <c r="ID41" s="273" cm="1">
        <f t="array" ref="ID41">SUM(SUMIFS(FG41:HZ41,FG$6:HZ$6,{"INA(D)"}))</f>
        <v>40</v>
      </c>
      <c r="IE41" s="273" cm="1">
        <f t="array" ref="IE41">SUM(SUMIFS(FG41:HZ41,FG$6:HZ$6,{"EN(D)","EN(V)","INA(D)","INA(V)"}))</f>
        <v>60</v>
      </c>
      <c r="IF41" s="278" cm="1">
        <f t="array" ref="IF41">(SUM(SUMIFS(FG41:HZ41,FG$6:HZ$6,{"EN(TMS)"})))/12</f>
        <v>0</v>
      </c>
      <c r="IG41" s="278" cm="1">
        <f t="array" ref="IG41">(SUM(SUMIFS(FG41:HZ41,FG$6:HZ$6,{"INA(TMS)"})))/12</f>
        <v>1.7766203703703704E-2</v>
      </c>
      <c r="IH41" s="279"/>
      <c r="II41" s="279"/>
      <c r="IJ41" s="280"/>
      <c r="IK41" s="277"/>
      <c r="IL41" s="277"/>
      <c r="IM41" s="278"/>
      <c r="IN41" s="279"/>
      <c r="IO41" s="279"/>
      <c r="IP41" s="280"/>
      <c r="IQ41" s="277">
        <v>4</v>
      </c>
      <c r="IR41" s="277">
        <v>3</v>
      </c>
      <c r="IS41" s="278">
        <v>9.0277777777777776E-2</v>
      </c>
      <c r="IT41" s="279"/>
      <c r="IU41" s="279"/>
      <c r="IV41" s="280"/>
      <c r="IW41" s="277">
        <v>2</v>
      </c>
      <c r="IX41" s="277"/>
      <c r="IY41" s="278"/>
      <c r="IZ41" s="279"/>
      <c r="JA41" s="279"/>
      <c r="JB41" s="280"/>
      <c r="JC41" s="277">
        <v>3</v>
      </c>
      <c r="JD41" s="277">
        <v>2</v>
      </c>
      <c r="JE41" s="278"/>
      <c r="JF41" s="279"/>
      <c r="JG41" s="279"/>
      <c r="JH41" s="280"/>
      <c r="JI41" s="277"/>
      <c r="JJ41" s="277"/>
      <c r="JK41" s="278"/>
      <c r="JL41" s="279"/>
      <c r="JM41" s="279"/>
      <c r="JN41" s="280"/>
      <c r="JO41" s="277"/>
      <c r="JP41" s="277"/>
      <c r="JQ41" s="278"/>
      <c r="JR41" s="279"/>
      <c r="JS41" s="279"/>
      <c r="JT41" s="280"/>
      <c r="JU41" s="277">
        <v>2</v>
      </c>
      <c r="JV41" s="277"/>
      <c r="JW41" s="278"/>
      <c r="JX41" s="279"/>
      <c r="JY41" s="279"/>
      <c r="JZ41" s="280"/>
      <c r="KA41" s="277"/>
      <c r="KB41" s="277"/>
      <c r="KC41" s="278"/>
      <c r="KD41" s="279"/>
      <c r="KE41" s="279"/>
      <c r="KF41" s="280"/>
      <c r="KG41" s="277">
        <v>10</v>
      </c>
      <c r="KH41" s="277"/>
      <c r="KI41" s="278"/>
      <c r="KJ41" s="279"/>
      <c r="KK41" s="279"/>
      <c r="KL41" s="280"/>
      <c r="KM41" s="277">
        <v>8</v>
      </c>
      <c r="KN41" s="277"/>
      <c r="KO41" s="278"/>
      <c r="KP41" s="279"/>
      <c r="KQ41" s="279"/>
      <c r="KR41" s="280"/>
      <c r="KS41" s="277">
        <v>10</v>
      </c>
      <c r="KT41" s="277"/>
      <c r="KU41" s="278"/>
      <c r="KV41" s="279"/>
      <c r="KW41" s="279"/>
      <c r="KX41" s="280"/>
      <c r="KY41" s="277">
        <v>4</v>
      </c>
      <c r="KZ41" s="277"/>
      <c r="LA41" s="278"/>
      <c r="LB41" s="273" cm="1">
        <f t="array" ref="LB41">SUM(SUMIFS(IH41:LA41,IH$6:LA$6,{"EN(V)"}))</f>
        <v>0</v>
      </c>
      <c r="LC41" s="273" cm="1">
        <f t="array" ref="LC41">SUM(SUMIFS(IH41:LA41,IH$6:LA$6,{"INA(V)"}))</f>
        <v>5</v>
      </c>
      <c r="LD41" s="273" cm="1">
        <f t="array" ref="LD41">SUM(SUMIFS(IH41:LA41,IH$6:LA$6,{"EN(D)"}))</f>
        <v>0</v>
      </c>
      <c r="LE41" s="273" cm="1">
        <f t="array" ref="LE41">SUM(SUMIFS(IH41:LA41,IH$6:LA$6,{"INA(D)"}))</f>
        <v>43</v>
      </c>
      <c r="LF41" s="273" cm="1">
        <f t="array" ref="LF41">SUM(SUMIFS(IH41:LA41,IH$6:LA$6,{"EN(D)","EN(V)","INA(D)","INA(V)"}))</f>
        <v>48</v>
      </c>
      <c r="LG41" s="278" cm="1">
        <f t="array" ref="LG41">(SUM(SUMIFS(IH41:LA41,IH$6:LA$6,{"EN(TMS)"})))/12</f>
        <v>0</v>
      </c>
      <c r="LH41" s="278" cm="1">
        <f t="array" ref="LH41">(SUM(SUMIFS(IH41:LA41,IH$6:LA$6,{"INA(TMS)"})))/12</f>
        <v>7.5231481481481477E-3</v>
      </c>
      <c r="LI41" s="279"/>
      <c r="LJ41" s="279"/>
      <c r="LK41" s="280"/>
      <c r="LL41" s="277">
        <v>2</v>
      </c>
      <c r="LM41" s="277"/>
      <c r="LN41" s="278"/>
      <c r="LO41" s="279"/>
      <c r="LP41" s="279"/>
      <c r="LQ41" s="280"/>
      <c r="LR41" s="277"/>
      <c r="LS41" s="277"/>
      <c r="LT41" s="278"/>
      <c r="LU41" s="279"/>
      <c r="LV41" s="279"/>
      <c r="LW41" s="280"/>
      <c r="LX41" s="277">
        <v>2</v>
      </c>
      <c r="LY41" s="277"/>
      <c r="LZ41" s="278"/>
      <c r="MA41" s="279"/>
      <c r="MB41" s="279"/>
      <c r="MC41" s="280"/>
      <c r="MD41" s="277">
        <v>4</v>
      </c>
      <c r="ME41" s="277"/>
      <c r="MF41" s="278"/>
      <c r="MG41" s="279"/>
      <c r="MH41" s="279"/>
      <c r="MI41" s="280"/>
      <c r="MJ41" s="277">
        <v>3</v>
      </c>
      <c r="MK41" s="277"/>
      <c r="ML41" s="278"/>
      <c r="MM41" s="279"/>
      <c r="MN41" s="279"/>
      <c r="MO41" s="280"/>
      <c r="MP41" s="277">
        <v>3</v>
      </c>
      <c r="MQ41" s="277"/>
      <c r="MR41" s="278"/>
      <c r="MS41" s="279"/>
      <c r="MT41" s="279"/>
      <c r="MU41" s="280"/>
      <c r="MV41" s="277">
        <v>2</v>
      </c>
      <c r="MW41" s="277"/>
      <c r="MX41" s="278"/>
      <c r="MY41" s="279"/>
      <c r="MZ41" s="279"/>
      <c r="NA41" s="280"/>
      <c r="NB41" s="277">
        <v>4</v>
      </c>
      <c r="NC41" s="277"/>
      <c r="ND41" s="278"/>
      <c r="NE41" s="279"/>
      <c r="NF41" s="279"/>
      <c r="NG41" s="280"/>
      <c r="NH41" s="277"/>
      <c r="NI41" s="277"/>
      <c r="NJ41" s="278"/>
      <c r="NK41" s="279"/>
      <c r="NL41" s="279"/>
      <c r="NM41" s="280"/>
      <c r="NN41" s="277"/>
      <c r="NO41" s="277"/>
      <c r="NP41" s="278"/>
      <c r="NQ41" s="279"/>
      <c r="NR41" s="279"/>
      <c r="NS41" s="280"/>
      <c r="NT41" s="277"/>
      <c r="NU41" s="277"/>
      <c r="NV41" s="278"/>
      <c r="NW41" s="279"/>
      <c r="NX41" s="279"/>
      <c r="NY41" s="280"/>
      <c r="NZ41" s="277"/>
      <c r="OA41" s="277"/>
      <c r="OB41" s="278"/>
      <c r="OC41" s="273" cm="1">
        <f t="array" ref="OC41">SUM(SUMIFS(LI41:OB41,LI$6:OB$6,{"EN(V)"}))</f>
        <v>0</v>
      </c>
      <c r="OD41" s="273" cm="1">
        <f t="array" ref="OD41">SUM(SUMIFS(LI41:OB41,LI$6:OB$6,{"INA(V)"}))</f>
        <v>0</v>
      </c>
      <c r="OE41" s="273" cm="1">
        <f t="array" ref="OE41">SUM(SUMIFS(LI41:OB41,LI$6:OB$6,{"EN(D)"}))</f>
        <v>0</v>
      </c>
      <c r="OF41" s="273" cm="1">
        <f t="array" ref="OF41">SUM(SUMIFS(LI41:OB41,LI$6:OB$6,{"INA(D)"}))</f>
        <v>20</v>
      </c>
      <c r="OG41" s="273" cm="1">
        <f t="array" ref="OG41">SUM(SUMIFS(LI41:OB41,LI$6:OB$6,{"EN(D)","EN(V)","INA(D)","INA(V)"}))</f>
        <v>20</v>
      </c>
      <c r="OH41" s="278" cm="1">
        <f t="array" ref="OH41">(SUM(SUMIFS(LI41:OB41,LI$6:OB$6,{"EN(TMS)"})))/12</f>
        <v>0</v>
      </c>
      <c r="OI41" s="278" cm="1">
        <f t="array" ref="OI41">(SUM(SUMIFS(LI41:OB41,LI$6:OB$6,{"INA(TMS)"})))/12</f>
        <v>0</v>
      </c>
    </row>
    <row r="42" spans="1:399" s="23" customFormat="1">
      <c r="A42" s="273">
        <v>36</v>
      </c>
      <c r="B42" s="274" t="s">
        <v>93</v>
      </c>
      <c r="C42" s="273" t="s">
        <v>138</v>
      </c>
      <c r="D42" s="285"/>
      <c r="E42" s="279"/>
      <c r="F42" s="279"/>
      <c r="G42" s="280"/>
      <c r="H42" s="277"/>
      <c r="I42" s="277"/>
      <c r="J42" s="278"/>
      <c r="K42" s="279"/>
      <c r="L42" s="279"/>
      <c r="M42" s="280"/>
      <c r="N42" s="277"/>
      <c r="O42" s="277"/>
      <c r="P42" s="278"/>
      <c r="Q42" s="279">
        <v>10</v>
      </c>
      <c r="R42" s="279"/>
      <c r="S42" s="280"/>
      <c r="T42" s="277"/>
      <c r="U42" s="277"/>
      <c r="V42" s="278"/>
      <c r="W42" s="279">
        <v>3</v>
      </c>
      <c r="X42" s="279"/>
      <c r="Y42" s="280"/>
      <c r="Z42" s="277"/>
      <c r="AA42" s="277"/>
      <c r="AB42" s="278"/>
      <c r="AC42" s="279">
        <v>9</v>
      </c>
      <c r="AD42" s="279"/>
      <c r="AE42" s="280"/>
      <c r="AF42" s="277"/>
      <c r="AG42" s="277"/>
      <c r="AH42" s="278"/>
      <c r="AI42" s="279">
        <v>4</v>
      </c>
      <c r="AJ42" s="279"/>
      <c r="AK42" s="280"/>
      <c r="AL42" s="277"/>
      <c r="AM42" s="277"/>
      <c r="AN42" s="278"/>
      <c r="AO42" s="279">
        <v>2</v>
      </c>
      <c r="AP42" s="279"/>
      <c r="AQ42" s="280"/>
      <c r="AR42" s="277"/>
      <c r="AS42" s="277"/>
      <c r="AT42" s="278"/>
      <c r="AU42" s="279">
        <v>3</v>
      </c>
      <c r="AV42" s="279"/>
      <c r="AW42" s="280"/>
      <c r="AX42" s="277"/>
      <c r="AY42" s="277"/>
      <c r="AZ42" s="278"/>
      <c r="BA42" s="279"/>
      <c r="BB42" s="279"/>
      <c r="BC42" s="280"/>
      <c r="BD42" s="277"/>
      <c r="BE42" s="277"/>
      <c r="BF42" s="278"/>
      <c r="BG42" s="279">
        <v>6</v>
      </c>
      <c r="BH42" s="279"/>
      <c r="BI42" s="280"/>
      <c r="BJ42" s="277"/>
      <c r="BK42" s="277"/>
      <c r="BL42" s="278"/>
      <c r="BM42" s="279">
        <v>2</v>
      </c>
      <c r="BN42" s="279"/>
      <c r="BO42" s="280"/>
      <c r="BP42" s="277"/>
      <c r="BQ42" s="277"/>
      <c r="BR42" s="278"/>
      <c r="BS42" s="279"/>
      <c r="BT42" s="279"/>
      <c r="BU42" s="280"/>
      <c r="BV42" s="277"/>
      <c r="BW42" s="277"/>
      <c r="BX42" s="278"/>
      <c r="BY42" s="273" cm="1">
        <f t="array" ref="BY42">SUM(SUMIFS(E42:BX42,E$6:BX$6,{"EN(V)"}))</f>
        <v>0</v>
      </c>
      <c r="BZ42" s="273" cm="1">
        <f t="array" ref="BZ42">SUM(SUMIFS(E42:BX42,E$6:BX$6,{"INA(V)"}))</f>
        <v>0</v>
      </c>
      <c r="CA42" s="273" cm="1">
        <f t="array" ref="CA42">SUM(SUMIFS(E42:BX42,E$6:BX$6,{"EN(D)"}))</f>
        <v>39</v>
      </c>
      <c r="CB42" s="273" cm="1">
        <f t="array" ref="CB42">SUM(SUMIFS(E42:BX42,E$6:BX$6,{"INA(D)"}))</f>
        <v>0</v>
      </c>
      <c r="CC42" s="273" cm="1">
        <f t="array" ref="CC42">SUM(SUMIFS(E42:BX42,E$6:BX$6,{"EN(D)","EN(V)","INA(D)","INA(V)"}))</f>
        <v>39</v>
      </c>
      <c r="CD42" s="278" cm="1">
        <f t="array" ref="CD42">(SUM(SUMIFS(E42:BX42,E$6:BX$6,{"EN(TMS)"})))/12</f>
        <v>0</v>
      </c>
      <c r="CE42" s="278" cm="1">
        <f t="array" ref="CE42">(SUM(SUMIFS(E42:BX42,E$6:BX$6,{"INA(TMS)"})))/12</f>
        <v>0</v>
      </c>
      <c r="CF42" s="279">
        <v>5</v>
      </c>
      <c r="CG42" s="279"/>
      <c r="CH42" s="280"/>
      <c r="CI42" s="277"/>
      <c r="CJ42" s="277"/>
      <c r="CK42" s="278"/>
      <c r="CL42" s="279">
        <v>1</v>
      </c>
      <c r="CM42" s="279"/>
      <c r="CN42" s="280"/>
      <c r="CO42" s="277"/>
      <c r="CP42" s="277"/>
      <c r="CQ42" s="278"/>
      <c r="CR42" s="279">
        <v>4</v>
      </c>
      <c r="CS42" s="279">
        <v>9</v>
      </c>
      <c r="CT42" s="280">
        <v>5.4166666666666669E-2</v>
      </c>
      <c r="CU42" s="277"/>
      <c r="CV42" s="277"/>
      <c r="CW42" s="278"/>
      <c r="CX42" s="279">
        <v>3</v>
      </c>
      <c r="CY42" s="279">
        <v>5</v>
      </c>
      <c r="CZ42" s="280">
        <v>5.9722222222222225E-2</v>
      </c>
      <c r="DA42" s="277"/>
      <c r="DB42" s="277"/>
      <c r="DC42" s="278"/>
      <c r="DD42" s="279"/>
      <c r="DE42" s="279"/>
      <c r="DF42" s="280"/>
      <c r="DG42" s="277"/>
      <c r="DH42" s="277"/>
      <c r="DI42" s="278"/>
      <c r="DJ42" s="279">
        <v>2</v>
      </c>
      <c r="DK42" s="279"/>
      <c r="DL42" s="280"/>
      <c r="DM42" s="277"/>
      <c r="DN42" s="277"/>
      <c r="DO42" s="278"/>
      <c r="DP42" s="279">
        <v>3</v>
      </c>
      <c r="DQ42" s="279">
        <v>2</v>
      </c>
      <c r="DR42" s="280"/>
      <c r="DS42" s="277"/>
      <c r="DT42" s="277"/>
      <c r="DU42" s="278"/>
      <c r="DV42" s="279"/>
      <c r="DW42" s="279"/>
      <c r="DX42" s="280"/>
      <c r="DY42" s="277"/>
      <c r="DZ42" s="277"/>
      <c r="EA42" s="278"/>
      <c r="EB42" s="279">
        <v>4</v>
      </c>
      <c r="EC42" s="279">
        <v>3</v>
      </c>
      <c r="ED42" s="280">
        <v>0.17430555555555557</v>
      </c>
      <c r="EE42" s="277"/>
      <c r="EF42" s="277"/>
      <c r="EG42" s="278"/>
      <c r="EH42" s="279"/>
      <c r="EI42" s="279">
        <v>4</v>
      </c>
      <c r="EJ42" s="280">
        <v>0.2673611111111111</v>
      </c>
      <c r="EK42" s="277"/>
      <c r="EL42" s="277"/>
      <c r="EM42" s="278"/>
      <c r="EN42" s="279">
        <v>1</v>
      </c>
      <c r="EO42" s="279">
        <v>6</v>
      </c>
      <c r="EP42" s="280">
        <v>0.32222222222222224</v>
      </c>
      <c r="EQ42" s="277"/>
      <c r="ER42" s="277"/>
      <c r="ES42" s="278"/>
      <c r="ET42" s="279"/>
      <c r="EU42" s="279">
        <v>3</v>
      </c>
      <c r="EV42" s="280">
        <v>6.2499999999999995E-3</v>
      </c>
      <c r="EW42" s="277"/>
      <c r="EX42" s="277"/>
      <c r="EY42" s="278"/>
      <c r="EZ42" s="273" cm="1">
        <f t="array" ref="EZ42">SUM(SUMIFS(CF42:EY42,CF$6:EY$6,{"EN(V)"}))</f>
        <v>32</v>
      </c>
      <c r="FA42" s="273" cm="1">
        <f t="array" ref="FA42">SUM(SUMIFS(CF42:EY42,CF$6:EY$6,{"INA(V)"}))</f>
        <v>0</v>
      </c>
      <c r="FB42" s="273" cm="1">
        <f t="array" ref="FB42">SUM(SUMIFS(CF42:EY42,CF$6:EY$6,{"EN(D)"}))</f>
        <v>23</v>
      </c>
      <c r="FC42" s="273" cm="1">
        <f t="array" ref="FC42">SUM(SUMIFS(CF42:EY42,CF$6:EY$6,{"INA(D)"}))</f>
        <v>0</v>
      </c>
      <c r="FD42" s="273" cm="1">
        <f t="array" ref="FD42">SUM(SUMIFS(CF42:EY42,CF$6:EY$6,{"EN(D)","EN(V)","INA(D)","INA(V)"}))</f>
        <v>55</v>
      </c>
      <c r="FE42" s="278" cm="1">
        <f t="array" ref="FE42">(SUM(SUMIFS(CF42:EY42,CF$6:EY$6,{"EN(TMS)"})))/12</f>
        <v>7.3668981481481474E-2</v>
      </c>
      <c r="FF42" s="278" cm="1">
        <f t="array" ref="FF42">(SUM(SUMIFS(CF42:EY42,CF$6:EY$6,{"INA(TMS)"})))/12</f>
        <v>0</v>
      </c>
      <c r="FG42" s="279"/>
      <c r="FH42" s="279">
        <v>4</v>
      </c>
      <c r="FI42" s="280">
        <v>5.9027777777777783E-2</v>
      </c>
      <c r="FJ42" s="277"/>
      <c r="FK42" s="277"/>
      <c r="FL42" s="278"/>
      <c r="FM42" s="279">
        <v>2</v>
      </c>
      <c r="FN42" s="279">
        <v>5</v>
      </c>
      <c r="FO42" s="280">
        <v>0.29097222222222224</v>
      </c>
      <c r="FP42" s="277"/>
      <c r="FQ42" s="277"/>
      <c r="FR42" s="278"/>
      <c r="FS42" s="279">
        <v>5</v>
      </c>
      <c r="FT42" s="279"/>
      <c r="FU42" s="280"/>
      <c r="FV42" s="277"/>
      <c r="FW42" s="277"/>
      <c r="FX42" s="278"/>
      <c r="FY42" s="279">
        <v>5</v>
      </c>
      <c r="FZ42" s="279">
        <v>6</v>
      </c>
      <c r="GA42" s="280" t="s">
        <v>238</v>
      </c>
      <c r="GB42" s="277"/>
      <c r="GC42" s="277"/>
      <c r="GD42" s="278"/>
      <c r="GE42" s="279">
        <v>2</v>
      </c>
      <c r="GF42" s="279"/>
      <c r="GG42" s="280"/>
      <c r="GH42" s="277"/>
      <c r="GI42" s="277"/>
      <c r="GJ42" s="278"/>
      <c r="GK42" s="279">
        <v>3</v>
      </c>
      <c r="GL42" s="279">
        <v>3</v>
      </c>
      <c r="GM42" s="280" t="s">
        <v>239</v>
      </c>
      <c r="GN42" s="277"/>
      <c r="GO42" s="277"/>
      <c r="GP42" s="278"/>
      <c r="GQ42" s="279">
        <v>0</v>
      </c>
      <c r="GR42" s="279">
        <v>1</v>
      </c>
      <c r="GS42" s="280"/>
      <c r="GT42" s="277"/>
      <c r="GU42" s="277"/>
      <c r="GV42" s="278"/>
      <c r="GW42" s="279">
        <v>3</v>
      </c>
      <c r="GX42" s="279">
        <v>5</v>
      </c>
      <c r="GY42" s="280">
        <v>3.472222222222222E-3</v>
      </c>
      <c r="GZ42" s="277"/>
      <c r="HA42" s="277"/>
      <c r="HB42" s="278"/>
      <c r="HC42" s="279">
        <v>2</v>
      </c>
      <c r="HD42" s="279">
        <v>4</v>
      </c>
      <c r="HE42" s="280">
        <v>9.8611111111111108E-2</v>
      </c>
      <c r="HF42" s="277"/>
      <c r="HG42" s="277"/>
      <c r="HH42" s="278"/>
      <c r="HI42" s="279">
        <v>22</v>
      </c>
      <c r="HJ42" s="279">
        <v>2</v>
      </c>
      <c r="HK42" s="280">
        <v>2.0833333333333333E-3</v>
      </c>
      <c r="HL42" s="277"/>
      <c r="HM42" s="277"/>
      <c r="HN42" s="278"/>
      <c r="HO42" s="279">
        <v>3</v>
      </c>
      <c r="HP42" s="279">
        <v>2</v>
      </c>
      <c r="HQ42" s="280">
        <v>0.13263888888888889</v>
      </c>
      <c r="HR42" s="277"/>
      <c r="HS42" s="277"/>
      <c r="HT42" s="278"/>
      <c r="HU42" s="279"/>
      <c r="HV42" s="279">
        <v>1</v>
      </c>
      <c r="HW42" s="280">
        <v>0.17361111111111113</v>
      </c>
      <c r="HX42" s="277"/>
      <c r="HY42" s="277"/>
      <c r="HZ42" s="278"/>
      <c r="IA42" s="273" cm="1">
        <f t="array" ref="IA42">SUM(SUMIFS(FG42:HZ42,FG$6:HZ$6,{"EN(V)"}))</f>
        <v>33</v>
      </c>
      <c r="IB42" s="273" cm="1">
        <f t="array" ref="IB42">SUM(SUMIFS(FG42:HZ42,FG$6:HZ$6,{"INA(V)"}))</f>
        <v>0</v>
      </c>
      <c r="IC42" s="273" cm="1">
        <f t="array" ref="IC42">SUM(SUMIFS(FG42:HZ42,FG$6:HZ$6,{"EN(D)"}))</f>
        <v>47</v>
      </c>
      <c r="ID42" s="273" cm="1">
        <f t="array" ref="ID42">SUM(SUMIFS(FG42:HZ42,FG$6:HZ$6,{"INA(D)"}))</f>
        <v>0</v>
      </c>
      <c r="IE42" s="273" cm="1">
        <f t="array" ref="IE42">SUM(SUMIFS(FG42:HZ42,FG$6:HZ$6,{"EN(D)","EN(V)","INA(D)","INA(V)"}))</f>
        <v>80</v>
      </c>
      <c r="IF42" s="278" cm="1">
        <f t="array" ref="IF42">(SUM(SUMIFS(FG42:HZ42,FG$6:HZ$6,{"EN(TMS)"})))/12</f>
        <v>6.3368055555555566E-2</v>
      </c>
      <c r="IG42" s="278" cm="1">
        <f t="array" ref="IG42">(SUM(SUMIFS(FG42:HZ42,FG$6:HZ$6,{"INA(TMS)"})))/12</f>
        <v>0</v>
      </c>
      <c r="IH42" s="279">
        <v>2</v>
      </c>
      <c r="II42" s="279">
        <v>3</v>
      </c>
      <c r="IJ42" s="280"/>
      <c r="IK42" s="277"/>
      <c r="IL42" s="277"/>
      <c r="IM42" s="278"/>
      <c r="IN42" s="279">
        <v>5</v>
      </c>
      <c r="IO42" s="279">
        <v>9</v>
      </c>
      <c r="IP42" s="280">
        <v>4.8611111111111112E-3</v>
      </c>
      <c r="IQ42" s="277"/>
      <c r="IR42" s="277"/>
      <c r="IS42" s="278"/>
      <c r="IT42" s="279">
        <v>2</v>
      </c>
      <c r="IU42" s="279">
        <v>2</v>
      </c>
      <c r="IV42" s="280"/>
      <c r="IW42" s="277"/>
      <c r="IX42" s="277"/>
      <c r="IY42" s="278"/>
      <c r="IZ42" s="279">
        <v>3</v>
      </c>
      <c r="JA42" s="279"/>
      <c r="JB42" s="280"/>
      <c r="JC42" s="277"/>
      <c r="JD42" s="277"/>
      <c r="JE42" s="278"/>
      <c r="JF42" s="279"/>
      <c r="JG42" s="279"/>
      <c r="JH42" s="280"/>
      <c r="JI42" s="277"/>
      <c r="JJ42" s="277"/>
      <c r="JK42" s="278"/>
      <c r="JL42" s="279">
        <v>6</v>
      </c>
      <c r="JM42" s="279"/>
      <c r="JN42" s="280"/>
      <c r="JO42" s="277"/>
      <c r="JP42" s="277"/>
      <c r="JQ42" s="278"/>
      <c r="JR42" s="279">
        <v>2</v>
      </c>
      <c r="JS42" s="279"/>
      <c r="JT42" s="280"/>
      <c r="JU42" s="277"/>
      <c r="JV42" s="277"/>
      <c r="JW42" s="278"/>
      <c r="JX42" s="279"/>
      <c r="JY42" s="279"/>
      <c r="JZ42" s="280"/>
      <c r="KA42" s="277"/>
      <c r="KB42" s="277"/>
      <c r="KC42" s="278"/>
      <c r="KD42" s="279">
        <v>6</v>
      </c>
      <c r="KE42" s="279"/>
      <c r="KF42" s="280"/>
      <c r="KG42" s="277"/>
      <c r="KH42" s="277"/>
      <c r="KI42" s="278"/>
      <c r="KJ42" s="279">
        <v>2</v>
      </c>
      <c r="KK42" s="279"/>
      <c r="KL42" s="280"/>
      <c r="KM42" s="277"/>
      <c r="KN42" s="277"/>
      <c r="KO42" s="278"/>
      <c r="KP42" s="279">
        <v>4</v>
      </c>
      <c r="KQ42" s="279"/>
      <c r="KR42" s="280"/>
      <c r="KS42" s="277"/>
      <c r="KT42" s="277"/>
      <c r="KU42" s="278"/>
      <c r="KV42" s="279">
        <v>2</v>
      </c>
      <c r="KW42" s="279"/>
      <c r="KX42" s="280"/>
      <c r="KY42" s="277"/>
      <c r="KZ42" s="277"/>
      <c r="LA42" s="278"/>
      <c r="LB42" s="273" cm="1">
        <f t="array" ref="LB42">SUM(SUMIFS(IH42:LA42,IH$6:LA$6,{"EN(V)"}))</f>
        <v>14</v>
      </c>
      <c r="LC42" s="273" cm="1">
        <f t="array" ref="LC42">SUM(SUMIFS(IH42:LA42,IH$6:LA$6,{"INA(V)"}))</f>
        <v>0</v>
      </c>
      <c r="LD42" s="273" cm="1">
        <f t="array" ref="LD42">SUM(SUMIFS(IH42:LA42,IH$6:LA$6,{"EN(D)"}))</f>
        <v>34</v>
      </c>
      <c r="LE42" s="273" cm="1">
        <f t="array" ref="LE42">SUM(SUMIFS(IH42:LA42,IH$6:LA$6,{"INA(D)"}))</f>
        <v>0</v>
      </c>
      <c r="LF42" s="273" cm="1">
        <f t="array" ref="LF42">SUM(SUMIFS(IH42:LA42,IH$6:LA$6,{"EN(D)","EN(V)","INA(D)","INA(V)"}))</f>
        <v>48</v>
      </c>
      <c r="LG42" s="278" cm="1">
        <f t="array" ref="LG42">(SUM(SUMIFS(IH42:LA42,IH$6:LA$6,{"EN(TMS)"})))/12</f>
        <v>4.0509259259259258E-4</v>
      </c>
      <c r="LH42" s="278" cm="1">
        <f t="array" ref="LH42">(SUM(SUMIFS(IH42:LA42,IH$6:LA$6,{"INA(TMS)"})))/12</f>
        <v>0</v>
      </c>
      <c r="LI42" s="279">
        <v>4</v>
      </c>
      <c r="LJ42" s="279"/>
      <c r="LK42" s="280"/>
      <c r="LL42" s="277"/>
      <c r="LM42" s="277"/>
      <c r="LN42" s="278"/>
      <c r="LO42" s="279">
        <v>1</v>
      </c>
      <c r="LP42" s="279"/>
      <c r="LQ42" s="280"/>
      <c r="LR42" s="277"/>
      <c r="LS42" s="277"/>
      <c r="LT42" s="278"/>
      <c r="LU42" s="279">
        <v>2</v>
      </c>
      <c r="LV42" s="279"/>
      <c r="LW42" s="280"/>
      <c r="LX42" s="277"/>
      <c r="LY42" s="277"/>
      <c r="LZ42" s="278"/>
      <c r="MA42" s="279">
        <v>2</v>
      </c>
      <c r="MB42" s="279"/>
      <c r="MC42" s="280"/>
      <c r="MD42" s="277"/>
      <c r="ME42" s="277"/>
      <c r="MF42" s="278"/>
      <c r="MG42" s="279">
        <v>1</v>
      </c>
      <c r="MH42" s="279"/>
      <c r="MI42" s="280"/>
      <c r="MJ42" s="277"/>
      <c r="MK42" s="277"/>
      <c r="ML42" s="278"/>
      <c r="MM42" s="279"/>
      <c r="MN42" s="279"/>
      <c r="MO42" s="280"/>
      <c r="MP42" s="277"/>
      <c r="MQ42" s="277"/>
      <c r="MR42" s="278"/>
      <c r="MS42" s="279">
        <v>2</v>
      </c>
      <c r="MT42" s="279"/>
      <c r="MU42" s="280"/>
      <c r="MV42" s="277"/>
      <c r="MW42" s="277"/>
      <c r="MX42" s="278"/>
      <c r="MY42" s="279"/>
      <c r="MZ42" s="279"/>
      <c r="NA42" s="280"/>
      <c r="NB42" s="277"/>
      <c r="NC42" s="277"/>
      <c r="ND42" s="278"/>
      <c r="NE42" s="279"/>
      <c r="NF42" s="279"/>
      <c r="NG42" s="280"/>
      <c r="NH42" s="277"/>
      <c r="NI42" s="277"/>
      <c r="NJ42" s="278"/>
      <c r="NK42" s="279"/>
      <c r="NL42" s="279"/>
      <c r="NM42" s="280"/>
      <c r="NN42" s="277"/>
      <c r="NO42" s="277"/>
      <c r="NP42" s="278"/>
      <c r="NQ42" s="279"/>
      <c r="NR42" s="279"/>
      <c r="NS42" s="280"/>
      <c r="NT42" s="277"/>
      <c r="NU42" s="277"/>
      <c r="NV42" s="278"/>
      <c r="NW42" s="279"/>
      <c r="NX42" s="279"/>
      <c r="NY42" s="280"/>
      <c r="NZ42" s="277"/>
      <c r="OA42" s="277"/>
      <c r="OB42" s="278"/>
      <c r="OC42" s="273" cm="1">
        <f t="array" ref="OC42">SUM(SUMIFS(LI42:OB42,LI$6:OB$6,{"EN(V)"}))</f>
        <v>0</v>
      </c>
      <c r="OD42" s="273" cm="1">
        <f t="array" ref="OD42">SUM(SUMIFS(LI42:OB42,LI$6:OB$6,{"INA(V)"}))</f>
        <v>0</v>
      </c>
      <c r="OE42" s="273" cm="1">
        <f t="array" ref="OE42">SUM(SUMIFS(LI42:OB42,LI$6:OB$6,{"EN(D)"}))</f>
        <v>12</v>
      </c>
      <c r="OF42" s="273" cm="1">
        <f t="array" ref="OF42">SUM(SUMIFS(LI42:OB42,LI$6:OB$6,{"INA(D)"}))</f>
        <v>0</v>
      </c>
      <c r="OG42" s="273" cm="1">
        <f t="array" ref="OG42">SUM(SUMIFS(LI42:OB42,LI$6:OB$6,{"EN(D)","EN(V)","INA(D)","INA(V)"}))</f>
        <v>12</v>
      </c>
      <c r="OH42" s="278" cm="1">
        <f t="array" ref="OH42">(SUM(SUMIFS(LI42:OB42,LI$6:OB$6,{"EN(TMS)"})))/12</f>
        <v>0</v>
      </c>
      <c r="OI42" s="278" cm="1">
        <f t="array" ref="OI42">(SUM(SUMIFS(LI42:OB42,LI$6:OB$6,{"INA(TMS)"})))/12</f>
        <v>0</v>
      </c>
    </row>
    <row r="43" spans="1:399" s="23" customFormat="1" ht="30">
      <c r="A43" s="273">
        <v>37</v>
      </c>
      <c r="B43" s="274" t="s">
        <v>36</v>
      </c>
      <c r="C43" s="273" t="s">
        <v>1279</v>
      </c>
      <c r="D43" s="285"/>
      <c r="E43" s="279"/>
      <c r="F43" s="279"/>
      <c r="G43" s="280"/>
      <c r="H43" s="277">
        <v>2</v>
      </c>
      <c r="I43" s="277"/>
      <c r="J43" s="278"/>
      <c r="K43" s="279"/>
      <c r="L43" s="279"/>
      <c r="M43" s="280"/>
      <c r="N43" s="277"/>
      <c r="O43" s="277"/>
      <c r="P43" s="278"/>
      <c r="Q43" s="279"/>
      <c r="R43" s="279"/>
      <c r="S43" s="280"/>
      <c r="T43" s="277"/>
      <c r="U43" s="277"/>
      <c r="V43" s="278"/>
      <c r="W43" s="279"/>
      <c r="X43" s="279"/>
      <c r="Y43" s="280"/>
      <c r="Z43" s="277"/>
      <c r="AA43" s="277"/>
      <c r="AB43" s="278"/>
      <c r="AC43" s="279"/>
      <c r="AD43" s="279"/>
      <c r="AE43" s="280"/>
      <c r="AF43" s="277"/>
      <c r="AG43" s="277"/>
      <c r="AH43" s="278"/>
      <c r="AI43" s="279"/>
      <c r="AJ43" s="279"/>
      <c r="AK43" s="280"/>
      <c r="AL43" s="277">
        <v>1</v>
      </c>
      <c r="AM43" s="277"/>
      <c r="AN43" s="278"/>
      <c r="AO43" s="279"/>
      <c r="AP43" s="279"/>
      <c r="AQ43" s="280"/>
      <c r="AR43" s="277">
        <v>2</v>
      </c>
      <c r="AS43" s="277"/>
      <c r="AT43" s="278"/>
      <c r="AU43" s="279"/>
      <c r="AV43" s="279"/>
      <c r="AW43" s="280"/>
      <c r="AX43" s="277">
        <v>0</v>
      </c>
      <c r="AY43" s="277"/>
      <c r="AZ43" s="278"/>
      <c r="BA43" s="279"/>
      <c r="BB43" s="279"/>
      <c r="BC43" s="280"/>
      <c r="BD43" s="277"/>
      <c r="BE43" s="277"/>
      <c r="BF43" s="278"/>
      <c r="BG43" s="279"/>
      <c r="BH43" s="279"/>
      <c r="BI43" s="280"/>
      <c r="BJ43" s="277">
        <v>6</v>
      </c>
      <c r="BK43" s="277"/>
      <c r="BL43" s="278"/>
      <c r="BM43" s="279"/>
      <c r="BN43" s="279"/>
      <c r="BO43" s="280"/>
      <c r="BP43" s="277"/>
      <c r="BQ43" s="277"/>
      <c r="BR43" s="278"/>
      <c r="BS43" s="279"/>
      <c r="BT43" s="279"/>
      <c r="BU43" s="280"/>
      <c r="BV43" s="277">
        <v>2</v>
      </c>
      <c r="BW43" s="277"/>
      <c r="BX43" s="278"/>
      <c r="BY43" s="273" cm="1">
        <f t="array" ref="BY43">SUM(SUMIFS(E43:BX43,E$6:BX$6,{"EN(V)"}))</f>
        <v>0</v>
      </c>
      <c r="BZ43" s="273" cm="1">
        <f t="array" ref="BZ43">SUM(SUMIFS(E43:BX43,E$6:BX$6,{"INA(V)"}))</f>
        <v>0</v>
      </c>
      <c r="CA43" s="273" cm="1">
        <f t="array" ref="CA43">SUM(SUMIFS(E43:BX43,E$6:BX$6,{"EN(D)"}))</f>
        <v>0</v>
      </c>
      <c r="CB43" s="273" cm="1">
        <f t="array" ref="CB43">SUM(SUMIFS(E43:BX43,E$6:BX$6,{"INA(D)"}))</f>
        <v>13</v>
      </c>
      <c r="CC43" s="273" cm="1">
        <f t="array" ref="CC43">SUM(SUMIFS(E43:BX43,E$6:BX$6,{"EN(D)","EN(V)","INA(D)","INA(V)"}))</f>
        <v>13</v>
      </c>
      <c r="CD43" s="278" cm="1">
        <f t="array" ref="CD43">(SUM(SUMIFS(E43:BX43,E$6:BX$6,{"EN(TMS)"})))/12</f>
        <v>0</v>
      </c>
      <c r="CE43" s="278" cm="1">
        <f t="array" ref="CE43">(SUM(SUMIFS(E43:BX43,E$6:BX$6,{"INA(TMS)"})))/12</f>
        <v>0</v>
      </c>
      <c r="CF43" s="279"/>
      <c r="CG43" s="279"/>
      <c r="CH43" s="280"/>
      <c r="CI43" s="277"/>
      <c r="CJ43" s="277"/>
      <c r="CK43" s="278"/>
      <c r="CL43" s="279"/>
      <c r="CM43" s="279"/>
      <c r="CN43" s="280"/>
      <c r="CO43" s="277"/>
      <c r="CP43" s="277"/>
      <c r="CQ43" s="278"/>
      <c r="CR43" s="279"/>
      <c r="CS43" s="279"/>
      <c r="CT43" s="280"/>
      <c r="CU43" s="277"/>
      <c r="CV43" s="277">
        <v>85</v>
      </c>
      <c r="CW43" s="278">
        <v>0.27013888888888887</v>
      </c>
      <c r="CX43" s="279"/>
      <c r="CY43" s="279"/>
      <c r="CZ43" s="280"/>
      <c r="DA43" s="277"/>
      <c r="DB43" s="277">
        <v>51</v>
      </c>
      <c r="DC43" s="278">
        <v>0.10972222222222222</v>
      </c>
      <c r="DD43" s="279"/>
      <c r="DE43" s="279"/>
      <c r="DF43" s="280"/>
      <c r="DG43" s="277"/>
      <c r="DH43" s="277">
        <v>2</v>
      </c>
      <c r="DI43" s="278">
        <v>6.805555555555555E-2</v>
      </c>
      <c r="DJ43" s="279"/>
      <c r="DK43" s="279"/>
      <c r="DL43" s="280"/>
      <c r="DM43" s="277"/>
      <c r="DN43" s="277"/>
      <c r="DO43" s="278"/>
      <c r="DP43" s="279"/>
      <c r="DQ43" s="279"/>
      <c r="DR43" s="280"/>
      <c r="DS43" s="277"/>
      <c r="DT43" s="277">
        <v>127</v>
      </c>
      <c r="DU43" s="278">
        <v>8.4722222222222213E-2</v>
      </c>
      <c r="DV43" s="279"/>
      <c r="DW43" s="279"/>
      <c r="DX43" s="280"/>
      <c r="DY43" s="277"/>
      <c r="DZ43" s="277">
        <v>112</v>
      </c>
      <c r="EA43" s="278">
        <v>4.3055555555555562E-2</v>
      </c>
      <c r="EB43" s="279"/>
      <c r="EC43" s="279"/>
      <c r="ED43" s="280"/>
      <c r="EE43" s="277"/>
      <c r="EF43" s="277">
        <v>126</v>
      </c>
      <c r="EG43" s="278">
        <v>7.7777777777777779E-2</v>
      </c>
      <c r="EH43" s="279"/>
      <c r="EI43" s="279"/>
      <c r="EJ43" s="280"/>
      <c r="EK43" s="277"/>
      <c r="EL43" s="277">
        <v>87</v>
      </c>
      <c r="EM43" s="278">
        <v>2.9861111111111113E-2</v>
      </c>
      <c r="EN43" s="279"/>
      <c r="EO43" s="279"/>
      <c r="EP43" s="280"/>
      <c r="EQ43" s="277"/>
      <c r="ER43" s="277">
        <v>87</v>
      </c>
      <c r="ES43" s="278">
        <v>0.10833333333333334</v>
      </c>
      <c r="ET43" s="279"/>
      <c r="EU43" s="279"/>
      <c r="EV43" s="280"/>
      <c r="EW43" s="277"/>
      <c r="EX43" s="277">
        <v>105</v>
      </c>
      <c r="EY43" s="278">
        <v>7.2916666666666671E-2</v>
      </c>
      <c r="EZ43" s="273" cm="1">
        <f t="array" ref="EZ43">SUM(SUMIFS(CF43:EY43,CF$6:EY$6,{"EN(V)"}))</f>
        <v>0</v>
      </c>
      <c r="FA43" s="273" cm="1">
        <f t="array" ref="FA43">SUM(SUMIFS(CF43:EY43,CF$6:EY$6,{"INA(V)"}))</f>
        <v>782</v>
      </c>
      <c r="FB43" s="273" cm="1">
        <f t="array" ref="FB43">SUM(SUMIFS(CF43:EY43,CF$6:EY$6,{"EN(D)"}))</f>
        <v>0</v>
      </c>
      <c r="FC43" s="273" cm="1">
        <f t="array" ref="FC43">SUM(SUMIFS(CF43:EY43,CF$6:EY$6,{"INA(D)"}))</f>
        <v>0</v>
      </c>
      <c r="FD43" s="273" cm="1">
        <f t="array" ref="FD43">SUM(SUMIFS(CF43:EY43,CF$6:EY$6,{"EN(D)","EN(V)","INA(D)","INA(V)"}))</f>
        <v>782</v>
      </c>
      <c r="FE43" s="278" cm="1">
        <f t="array" ref="FE43">(SUM(SUMIFS(CF43:EY43,CF$6:EY$6,{"EN(TMS)"})))/12</f>
        <v>0</v>
      </c>
      <c r="FF43" s="278" cm="1">
        <f t="array" ref="FF43">(SUM(SUMIFS(CF43:EY43,CF$6:EY$6,{"INA(TMS)"})))/12</f>
        <v>7.2048611111111119E-2</v>
      </c>
      <c r="FG43" s="279"/>
      <c r="FH43" s="279"/>
      <c r="FI43" s="280"/>
      <c r="FJ43" s="277"/>
      <c r="FK43" s="277">
        <v>162</v>
      </c>
      <c r="FL43" s="278">
        <v>2.9861111111111113E-2</v>
      </c>
      <c r="FM43" s="279"/>
      <c r="FN43" s="279"/>
      <c r="FO43" s="280"/>
      <c r="FP43" s="277"/>
      <c r="FQ43" s="277"/>
      <c r="FR43" s="278"/>
      <c r="FS43" s="279"/>
      <c r="FT43" s="279"/>
      <c r="FU43" s="280"/>
      <c r="FV43" s="277"/>
      <c r="FW43" s="277">
        <v>127</v>
      </c>
      <c r="FX43" s="278" t="s">
        <v>240</v>
      </c>
      <c r="FY43" s="279"/>
      <c r="FZ43" s="279"/>
      <c r="GA43" s="280"/>
      <c r="GB43" s="277"/>
      <c r="GC43" s="277">
        <v>88</v>
      </c>
      <c r="GD43" s="278" t="s">
        <v>212</v>
      </c>
      <c r="GE43" s="279"/>
      <c r="GF43" s="279"/>
      <c r="GG43" s="280"/>
      <c r="GH43" s="277"/>
      <c r="GI43" s="277">
        <v>68</v>
      </c>
      <c r="GJ43" s="278" t="s">
        <v>241</v>
      </c>
      <c r="GK43" s="279"/>
      <c r="GL43" s="279"/>
      <c r="GM43" s="280"/>
      <c r="GN43" s="277"/>
      <c r="GO43" s="277"/>
      <c r="GP43" s="278"/>
      <c r="GQ43" s="279"/>
      <c r="GR43" s="279"/>
      <c r="GS43" s="280"/>
      <c r="GT43" s="277">
        <v>0</v>
      </c>
      <c r="GU43" s="277">
        <v>67</v>
      </c>
      <c r="GV43" s="278">
        <v>1.7361111111111112E-2</v>
      </c>
      <c r="GW43" s="279"/>
      <c r="GX43" s="279"/>
      <c r="GY43" s="280"/>
      <c r="GZ43" s="277">
        <v>4</v>
      </c>
      <c r="HA43" s="277">
        <v>115</v>
      </c>
      <c r="HB43" s="278">
        <v>4.3055555555555562E-2</v>
      </c>
      <c r="HC43" s="279"/>
      <c r="HD43" s="279"/>
      <c r="HE43" s="280"/>
      <c r="HF43" s="277">
        <v>1</v>
      </c>
      <c r="HG43" s="277">
        <v>2</v>
      </c>
      <c r="HH43" s="278">
        <v>3.472222222222222E-3</v>
      </c>
      <c r="HI43" s="279"/>
      <c r="HJ43" s="279"/>
      <c r="HK43" s="280"/>
      <c r="HL43" s="277"/>
      <c r="HM43" s="277">
        <v>5</v>
      </c>
      <c r="HN43" s="278">
        <v>3.2638888888888891E-2</v>
      </c>
      <c r="HO43" s="279"/>
      <c r="HP43" s="279"/>
      <c r="HQ43" s="280"/>
      <c r="HR43" s="277"/>
      <c r="HS43" s="277">
        <v>1</v>
      </c>
      <c r="HT43" s="278"/>
      <c r="HU43" s="279"/>
      <c r="HV43" s="279"/>
      <c r="HW43" s="280"/>
      <c r="HX43" s="277"/>
      <c r="HY43" s="277">
        <v>95</v>
      </c>
      <c r="HZ43" s="278">
        <v>2.9861111111111113E-2</v>
      </c>
      <c r="IA43" s="273" cm="1">
        <f t="array" ref="IA43">SUM(SUMIFS(FG43:HZ43,FG$6:HZ$6,{"EN(V)"}))</f>
        <v>0</v>
      </c>
      <c r="IB43" s="273" cm="1">
        <f t="array" ref="IB43">SUM(SUMIFS(FG43:HZ43,FG$6:HZ$6,{"INA(V)"}))</f>
        <v>730</v>
      </c>
      <c r="IC43" s="273" cm="1">
        <f t="array" ref="IC43">SUM(SUMIFS(FG43:HZ43,FG$6:HZ$6,{"EN(D)"}))</f>
        <v>0</v>
      </c>
      <c r="ID43" s="273" cm="1">
        <f t="array" ref="ID43">SUM(SUMIFS(FG43:HZ43,FG$6:HZ$6,{"INA(D)"}))</f>
        <v>5</v>
      </c>
      <c r="IE43" s="273" cm="1">
        <f t="array" ref="IE43">SUM(SUMIFS(FG43:HZ43,FG$6:HZ$6,{"EN(D)","EN(V)","INA(D)","INA(V)"}))</f>
        <v>735</v>
      </c>
      <c r="IF43" s="278" cm="1">
        <f t="array" ref="IF43">(SUM(SUMIFS(FG43:HZ43,FG$6:HZ$6,{"EN(TMS)"})))/12</f>
        <v>0</v>
      </c>
      <c r="IG43" s="278" cm="1">
        <f t="array" ref="IG43">(SUM(SUMIFS(FG43:HZ43,FG$6:HZ$6,{"INA(TMS)"})))/12</f>
        <v>1.3020833333333336E-2</v>
      </c>
      <c r="IH43" s="279"/>
      <c r="II43" s="279"/>
      <c r="IJ43" s="280"/>
      <c r="IK43" s="277"/>
      <c r="IL43" s="277">
        <v>137</v>
      </c>
      <c r="IM43" s="278">
        <v>4.4444444444444446E-2</v>
      </c>
      <c r="IN43" s="279"/>
      <c r="IO43" s="279"/>
      <c r="IP43" s="280"/>
      <c r="IQ43" s="277"/>
      <c r="IR43" s="277">
        <v>106</v>
      </c>
      <c r="IS43" s="278">
        <v>1.9444444444444445E-2</v>
      </c>
      <c r="IT43" s="279"/>
      <c r="IU43" s="279"/>
      <c r="IV43" s="280"/>
      <c r="IW43" s="277"/>
      <c r="IX43" s="277">
        <v>95</v>
      </c>
      <c r="IY43" s="278">
        <v>2.2222222222222223E-2</v>
      </c>
      <c r="IZ43" s="279"/>
      <c r="JA43" s="279"/>
      <c r="JB43" s="280"/>
      <c r="JC43" s="277"/>
      <c r="JD43" s="277">
        <v>75</v>
      </c>
      <c r="JE43" s="278">
        <v>2.4999999999999998E-2</v>
      </c>
      <c r="JF43" s="279"/>
      <c r="JG43" s="279"/>
      <c r="JH43" s="280"/>
      <c r="JI43" s="277">
        <v>2</v>
      </c>
      <c r="JJ43" s="277"/>
      <c r="JK43" s="278"/>
      <c r="JL43" s="279"/>
      <c r="JM43" s="279"/>
      <c r="JN43" s="280"/>
      <c r="JO43" s="277">
        <v>2</v>
      </c>
      <c r="JP43" s="277"/>
      <c r="JQ43" s="278"/>
      <c r="JR43" s="279"/>
      <c r="JS43" s="279"/>
      <c r="JT43" s="280"/>
      <c r="JU43" s="277"/>
      <c r="JV43" s="277"/>
      <c r="JW43" s="278"/>
      <c r="JX43" s="279"/>
      <c r="JY43" s="279"/>
      <c r="JZ43" s="280"/>
      <c r="KA43" s="277">
        <v>2</v>
      </c>
      <c r="KB43" s="277"/>
      <c r="KC43" s="278"/>
      <c r="KD43" s="279"/>
      <c r="KE43" s="279"/>
      <c r="KF43" s="280"/>
      <c r="KG43" s="277">
        <v>8</v>
      </c>
      <c r="KH43" s="277"/>
      <c r="KI43" s="278"/>
      <c r="KJ43" s="279"/>
      <c r="KK43" s="279"/>
      <c r="KL43" s="280"/>
      <c r="KM43" s="277">
        <v>4</v>
      </c>
      <c r="KN43" s="277"/>
      <c r="KO43" s="278"/>
      <c r="KP43" s="279"/>
      <c r="KQ43" s="279"/>
      <c r="KR43" s="280"/>
      <c r="KS43" s="277">
        <v>6</v>
      </c>
      <c r="KT43" s="277"/>
      <c r="KU43" s="278"/>
      <c r="KV43" s="279"/>
      <c r="KW43" s="279"/>
      <c r="KX43" s="280"/>
      <c r="KY43" s="277"/>
      <c r="KZ43" s="277"/>
      <c r="LA43" s="278"/>
      <c r="LB43" s="273" cm="1">
        <f t="array" ref="LB43">SUM(SUMIFS(IH43:LA43,IH$6:LA$6,{"EN(V)"}))</f>
        <v>0</v>
      </c>
      <c r="LC43" s="273" cm="1">
        <f t="array" ref="LC43">SUM(SUMIFS(IH43:LA43,IH$6:LA$6,{"INA(V)"}))</f>
        <v>413</v>
      </c>
      <c r="LD43" s="273" cm="1">
        <f t="array" ref="LD43">SUM(SUMIFS(IH43:LA43,IH$6:LA$6,{"EN(D)"}))</f>
        <v>0</v>
      </c>
      <c r="LE43" s="273" cm="1">
        <f t="array" ref="LE43">SUM(SUMIFS(IH43:LA43,IH$6:LA$6,{"INA(D)"}))</f>
        <v>24</v>
      </c>
      <c r="LF43" s="273" cm="1">
        <f t="array" ref="LF43">SUM(SUMIFS(IH43:LA43,IH$6:LA$6,{"EN(D)","EN(V)","INA(D)","INA(V)"}))</f>
        <v>437</v>
      </c>
      <c r="LG43" s="278" cm="1">
        <f t="array" ref="LG43">(SUM(SUMIFS(IH43:LA43,IH$6:LA$6,{"EN(TMS)"})))/12</f>
        <v>0</v>
      </c>
      <c r="LH43" s="278" cm="1">
        <f t="array" ref="LH43">(SUM(SUMIFS(IH43:LA43,IH$6:LA$6,{"INA(TMS)"})))/12</f>
        <v>9.2592592592592587E-3</v>
      </c>
      <c r="LI43" s="279"/>
      <c r="LJ43" s="279"/>
      <c r="LK43" s="280"/>
      <c r="LL43" s="277">
        <v>2</v>
      </c>
      <c r="LM43" s="277"/>
      <c r="LN43" s="278"/>
      <c r="LO43" s="279"/>
      <c r="LP43" s="279"/>
      <c r="LQ43" s="280"/>
      <c r="LR43" s="277">
        <v>3</v>
      </c>
      <c r="LS43" s="277"/>
      <c r="LT43" s="278"/>
      <c r="LU43" s="279"/>
      <c r="LV43" s="279"/>
      <c r="LW43" s="280"/>
      <c r="LX43" s="277"/>
      <c r="LY43" s="277"/>
      <c r="LZ43" s="278"/>
      <c r="MA43" s="279"/>
      <c r="MB43" s="279"/>
      <c r="MC43" s="280"/>
      <c r="MD43" s="277"/>
      <c r="ME43" s="277"/>
      <c r="MF43" s="278"/>
      <c r="MG43" s="279"/>
      <c r="MH43" s="279"/>
      <c r="MI43" s="280"/>
      <c r="MJ43" s="277">
        <v>1</v>
      </c>
      <c r="MK43" s="277"/>
      <c r="ML43" s="278"/>
      <c r="MM43" s="279"/>
      <c r="MN43" s="279"/>
      <c r="MO43" s="280"/>
      <c r="MP43" s="277">
        <v>1</v>
      </c>
      <c r="MQ43" s="277"/>
      <c r="MR43" s="278"/>
      <c r="MS43" s="279"/>
      <c r="MT43" s="279"/>
      <c r="MU43" s="280"/>
      <c r="MV43" s="277">
        <v>0</v>
      </c>
      <c r="MW43" s="277"/>
      <c r="MX43" s="278"/>
      <c r="MY43" s="279"/>
      <c r="MZ43" s="279"/>
      <c r="NA43" s="280"/>
      <c r="NB43" s="277">
        <v>2</v>
      </c>
      <c r="NC43" s="277"/>
      <c r="ND43" s="278"/>
      <c r="NE43" s="279"/>
      <c r="NF43" s="279"/>
      <c r="NG43" s="280"/>
      <c r="NH43" s="277"/>
      <c r="NI43" s="277"/>
      <c r="NJ43" s="278"/>
      <c r="NK43" s="279"/>
      <c r="NL43" s="279"/>
      <c r="NM43" s="280"/>
      <c r="NN43" s="277"/>
      <c r="NO43" s="277"/>
      <c r="NP43" s="278"/>
      <c r="NQ43" s="279"/>
      <c r="NR43" s="279"/>
      <c r="NS43" s="280"/>
      <c r="NT43" s="277"/>
      <c r="NU43" s="277"/>
      <c r="NV43" s="278"/>
      <c r="NW43" s="279"/>
      <c r="NX43" s="279"/>
      <c r="NY43" s="280"/>
      <c r="NZ43" s="277"/>
      <c r="OA43" s="277"/>
      <c r="OB43" s="278"/>
      <c r="OC43" s="273" cm="1">
        <f t="array" ref="OC43">SUM(SUMIFS(LI43:OB43,LI$6:OB$6,{"EN(V)"}))</f>
        <v>0</v>
      </c>
      <c r="OD43" s="273" cm="1">
        <f t="array" ref="OD43">SUM(SUMIFS(LI43:OB43,LI$6:OB$6,{"INA(V)"}))</f>
        <v>0</v>
      </c>
      <c r="OE43" s="273" cm="1">
        <f t="array" ref="OE43">SUM(SUMIFS(LI43:OB43,LI$6:OB$6,{"EN(D)"}))</f>
        <v>0</v>
      </c>
      <c r="OF43" s="273" cm="1">
        <f t="array" ref="OF43">SUM(SUMIFS(LI43:OB43,LI$6:OB$6,{"INA(D)"}))</f>
        <v>9</v>
      </c>
      <c r="OG43" s="273" cm="1">
        <f t="array" ref="OG43">SUM(SUMIFS(LI43:OB43,LI$6:OB$6,{"EN(D)","EN(V)","INA(D)","INA(V)"}))</f>
        <v>9</v>
      </c>
      <c r="OH43" s="278" cm="1">
        <f t="array" ref="OH43">(SUM(SUMIFS(LI43:OB43,LI$6:OB$6,{"EN(TMS)"})))/12</f>
        <v>0</v>
      </c>
      <c r="OI43" s="278" cm="1">
        <f t="array" ref="OI43">(SUM(SUMIFS(LI43:OB43,LI$6:OB$6,{"INA(TMS)"})))/12</f>
        <v>0</v>
      </c>
    </row>
    <row r="44" spans="1:399" s="23" customFormat="1">
      <c r="A44" s="273">
        <v>38</v>
      </c>
      <c r="B44" s="274" t="s">
        <v>37</v>
      </c>
      <c r="C44" s="273" t="s">
        <v>1280</v>
      </c>
      <c r="D44" s="285"/>
      <c r="E44" s="279"/>
      <c r="F44" s="279"/>
      <c r="G44" s="280"/>
      <c r="H44" s="277"/>
      <c r="I44" s="277"/>
      <c r="J44" s="278"/>
      <c r="K44" s="279"/>
      <c r="L44" s="279"/>
      <c r="M44" s="280"/>
      <c r="N44" s="277"/>
      <c r="O44" s="277"/>
      <c r="P44" s="278"/>
      <c r="Q44" s="279"/>
      <c r="R44" s="279"/>
      <c r="S44" s="280"/>
      <c r="T44" s="277"/>
      <c r="U44" s="277"/>
      <c r="V44" s="278"/>
      <c r="W44" s="279"/>
      <c r="X44" s="279"/>
      <c r="Y44" s="280"/>
      <c r="Z44" s="277"/>
      <c r="AA44" s="277"/>
      <c r="AB44" s="278"/>
      <c r="AC44" s="279"/>
      <c r="AD44" s="279"/>
      <c r="AE44" s="280"/>
      <c r="AF44" s="277"/>
      <c r="AG44" s="277"/>
      <c r="AH44" s="278"/>
      <c r="AI44" s="279">
        <v>3</v>
      </c>
      <c r="AJ44" s="279"/>
      <c r="AK44" s="280"/>
      <c r="AL44" s="277"/>
      <c r="AM44" s="277"/>
      <c r="AN44" s="278"/>
      <c r="AO44" s="279">
        <v>2</v>
      </c>
      <c r="AP44" s="279"/>
      <c r="AQ44" s="280"/>
      <c r="AR44" s="277"/>
      <c r="AS44" s="277"/>
      <c r="AT44" s="278"/>
      <c r="AU44" s="279">
        <v>4</v>
      </c>
      <c r="AV44" s="279"/>
      <c r="AW44" s="280"/>
      <c r="AX44" s="277"/>
      <c r="AY44" s="277"/>
      <c r="AZ44" s="278"/>
      <c r="BA44" s="279"/>
      <c r="BB44" s="279"/>
      <c r="BC44" s="280"/>
      <c r="BD44" s="277"/>
      <c r="BE44" s="277"/>
      <c r="BF44" s="278"/>
      <c r="BG44" s="279">
        <v>2</v>
      </c>
      <c r="BH44" s="279"/>
      <c r="BI44" s="280"/>
      <c r="BJ44" s="277"/>
      <c r="BK44" s="277"/>
      <c r="BL44" s="278"/>
      <c r="BM44" s="279"/>
      <c r="BN44" s="279"/>
      <c r="BO44" s="280"/>
      <c r="BP44" s="277"/>
      <c r="BQ44" s="277"/>
      <c r="BR44" s="278"/>
      <c r="BS44" s="279">
        <v>2</v>
      </c>
      <c r="BT44" s="279"/>
      <c r="BU44" s="280"/>
      <c r="BV44" s="277"/>
      <c r="BW44" s="277"/>
      <c r="BX44" s="278"/>
      <c r="BY44" s="273" cm="1">
        <f t="array" ref="BY44">SUM(SUMIFS(E44:BX44,E$6:BX$6,{"EN(V)"}))</f>
        <v>0</v>
      </c>
      <c r="BZ44" s="273" cm="1">
        <f t="array" ref="BZ44">SUM(SUMIFS(E44:BX44,E$6:BX$6,{"INA(V)"}))</f>
        <v>0</v>
      </c>
      <c r="CA44" s="273" cm="1">
        <f t="array" ref="CA44">SUM(SUMIFS(E44:BX44,E$6:BX$6,{"EN(D)"}))</f>
        <v>13</v>
      </c>
      <c r="CB44" s="273" cm="1">
        <f t="array" ref="CB44">SUM(SUMIFS(E44:BX44,E$6:BX$6,{"INA(D)"}))</f>
        <v>0</v>
      </c>
      <c r="CC44" s="273" cm="1">
        <f t="array" ref="CC44">SUM(SUMIFS(E44:BX44,E$6:BX$6,{"EN(D)","EN(V)","INA(D)","INA(V)"}))</f>
        <v>13</v>
      </c>
      <c r="CD44" s="278" cm="1">
        <f t="array" ref="CD44">(SUM(SUMIFS(E44:BX44,E$6:BX$6,{"EN(TMS)"})))/12</f>
        <v>0</v>
      </c>
      <c r="CE44" s="278" cm="1">
        <f t="array" ref="CE44">(SUM(SUMIFS(E44:BX44,E$6:BX$6,{"INA(TMS)"})))/12</f>
        <v>0</v>
      </c>
      <c r="CF44" s="279">
        <v>9</v>
      </c>
      <c r="CG44" s="279"/>
      <c r="CH44" s="280"/>
      <c r="CI44" s="277"/>
      <c r="CJ44" s="277"/>
      <c r="CK44" s="278"/>
      <c r="CL44" s="279">
        <v>1</v>
      </c>
      <c r="CM44" s="279"/>
      <c r="CN44" s="280"/>
      <c r="CO44" s="277"/>
      <c r="CP44" s="277"/>
      <c r="CQ44" s="278"/>
      <c r="CR44" s="279"/>
      <c r="CS44" s="279"/>
      <c r="CT44" s="280"/>
      <c r="CU44" s="277"/>
      <c r="CV44" s="277"/>
      <c r="CW44" s="278"/>
      <c r="CX44" s="279">
        <v>2</v>
      </c>
      <c r="CY44" s="279">
        <v>2</v>
      </c>
      <c r="CZ44" s="280"/>
      <c r="DA44" s="277"/>
      <c r="DB44" s="277"/>
      <c r="DC44" s="278"/>
      <c r="DD44" s="279"/>
      <c r="DE44" s="279"/>
      <c r="DF44" s="280"/>
      <c r="DG44" s="277"/>
      <c r="DH44" s="277"/>
      <c r="DI44" s="278"/>
      <c r="DJ44" s="279">
        <v>4</v>
      </c>
      <c r="DK44" s="279">
        <v>8</v>
      </c>
      <c r="DL44" s="280">
        <v>0.34166666666666662</v>
      </c>
      <c r="DM44" s="277"/>
      <c r="DN44" s="277"/>
      <c r="DO44" s="278"/>
      <c r="DP44" s="279"/>
      <c r="DQ44" s="279"/>
      <c r="DR44" s="280"/>
      <c r="DS44" s="277"/>
      <c r="DT44" s="277"/>
      <c r="DU44" s="278"/>
      <c r="DV44" s="279">
        <v>1</v>
      </c>
      <c r="DW44" s="279">
        <v>3</v>
      </c>
      <c r="DX44" s="280">
        <v>2.361111111111111E-2</v>
      </c>
      <c r="DY44" s="277"/>
      <c r="DZ44" s="277"/>
      <c r="EA44" s="278"/>
      <c r="EB44" s="279">
        <v>2</v>
      </c>
      <c r="EC44" s="279">
        <v>5</v>
      </c>
      <c r="ED44" s="280">
        <v>0.11875000000000001</v>
      </c>
      <c r="EE44" s="277"/>
      <c r="EF44" s="277"/>
      <c r="EG44" s="278"/>
      <c r="EH44" s="279"/>
      <c r="EI44" s="279"/>
      <c r="EJ44" s="280"/>
      <c r="EK44" s="277"/>
      <c r="EL44" s="277"/>
      <c r="EM44" s="278"/>
      <c r="EN44" s="279"/>
      <c r="EO44" s="279"/>
      <c r="EP44" s="280"/>
      <c r="EQ44" s="277"/>
      <c r="ER44" s="277"/>
      <c r="ES44" s="278"/>
      <c r="ET44" s="279"/>
      <c r="EU44" s="279"/>
      <c r="EV44" s="280"/>
      <c r="EW44" s="277"/>
      <c r="EX44" s="277"/>
      <c r="EY44" s="278"/>
      <c r="EZ44" s="273" cm="1">
        <f t="array" ref="EZ44">SUM(SUMIFS(CF44:EY44,CF$6:EY$6,{"EN(V)"}))</f>
        <v>18</v>
      </c>
      <c r="FA44" s="273" cm="1">
        <f t="array" ref="FA44">SUM(SUMIFS(CF44:EY44,CF$6:EY$6,{"INA(V)"}))</f>
        <v>0</v>
      </c>
      <c r="FB44" s="273" cm="1">
        <f t="array" ref="FB44">SUM(SUMIFS(CF44:EY44,CF$6:EY$6,{"EN(D)"}))</f>
        <v>19</v>
      </c>
      <c r="FC44" s="273" cm="1">
        <f t="array" ref="FC44">SUM(SUMIFS(CF44:EY44,CF$6:EY$6,{"INA(D)"}))</f>
        <v>0</v>
      </c>
      <c r="FD44" s="273" cm="1">
        <f t="array" ref="FD44">SUM(SUMIFS(CF44:EY44,CF$6:EY$6,{"EN(D)","EN(V)","INA(D)","INA(V)"}))</f>
        <v>37</v>
      </c>
      <c r="FE44" s="278" cm="1">
        <f t="array" ref="FE44">(SUM(SUMIFS(CF44:EY44,CF$6:EY$6,{"EN(TMS)"})))/12</f>
        <v>4.0335648148148141E-2</v>
      </c>
      <c r="FF44" s="278" cm="1">
        <f t="array" ref="FF44">(SUM(SUMIFS(CF44:EY44,CF$6:EY$6,{"INA(TMS)"})))/12</f>
        <v>0</v>
      </c>
      <c r="FG44" s="279"/>
      <c r="FH44" s="279"/>
      <c r="FI44" s="280"/>
      <c r="FJ44" s="277"/>
      <c r="FK44" s="277"/>
      <c r="FL44" s="278"/>
      <c r="FM44" s="279"/>
      <c r="FN44" s="279"/>
      <c r="FO44" s="280"/>
      <c r="FP44" s="277"/>
      <c r="FQ44" s="277"/>
      <c r="FR44" s="278"/>
      <c r="FS44" s="279">
        <v>1</v>
      </c>
      <c r="FT44" s="279">
        <v>8</v>
      </c>
      <c r="FU44" s="280" t="s">
        <v>242</v>
      </c>
      <c r="FV44" s="277"/>
      <c r="FW44" s="277"/>
      <c r="FX44" s="278"/>
      <c r="FY44" s="279">
        <v>3</v>
      </c>
      <c r="FZ44" s="279">
        <v>5</v>
      </c>
      <c r="GA44" s="280" t="s">
        <v>243</v>
      </c>
      <c r="GB44" s="277"/>
      <c r="GC44" s="277"/>
      <c r="GD44" s="278"/>
      <c r="GE44" s="279">
        <v>3</v>
      </c>
      <c r="GF44" s="279">
        <v>3</v>
      </c>
      <c r="GG44" s="280" t="s">
        <v>194</v>
      </c>
      <c r="GH44" s="277"/>
      <c r="GI44" s="277"/>
      <c r="GJ44" s="278"/>
      <c r="GK44" s="279"/>
      <c r="GL44" s="279">
        <v>2</v>
      </c>
      <c r="GM44" s="280" t="s">
        <v>244</v>
      </c>
      <c r="GN44" s="277"/>
      <c r="GO44" s="277"/>
      <c r="GP44" s="278"/>
      <c r="GQ44" s="279">
        <v>1</v>
      </c>
      <c r="GR44" s="279">
        <v>4</v>
      </c>
      <c r="GS44" s="280">
        <v>0.14027777777777778</v>
      </c>
      <c r="GT44" s="277"/>
      <c r="GU44" s="277"/>
      <c r="GV44" s="278"/>
      <c r="GW44" s="279"/>
      <c r="GX44" s="279"/>
      <c r="GY44" s="280"/>
      <c r="GZ44" s="277"/>
      <c r="HA44" s="277"/>
      <c r="HB44" s="278"/>
      <c r="HC44" s="279"/>
      <c r="HD44" s="279">
        <v>2</v>
      </c>
      <c r="HE44" s="280">
        <v>3.472222222222222E-3</v>
      </c>
      <c r="HF44" s="277"/>
      <c r="HG44" s="277"/>
      <c r="HH44" s="278"/>
      <c r="HI44" s="279"/>
      <c r="HJ44" s="279">
        <v>4</v>
      </c>
      <c r="HK44" s="280">
        <v>1.4583333333333332E-2</v>
      </c>
      <c r="HL44" s="277"/>
      <c r="HM44" s="277"/>
      <c r="HN44" s="278"/>
      <c r="HO44" s="279"/>
      <c r="HP44" s="279">
        <v>1</v>
      </c>
      <c r="HQ44" s="280"/>
      <c r="HR44" s="277"/>
      <c r="HS44" s="277"/>
      <c r="HT44" s="278"/>
      <c r="HU44" s="279"/>
      <c r="HV44" s="279"/>
      <c r="HW44" s="280"/>
      <c r="HX44" s="277"/>
      <c r="HY44" s="277"/>
      <c r="HZ44" s="278"/>
      <c r="IA44" s="273" cm="1">
        <f t="array" ref="IA44">SUM(SUMIFS(FG44:HZ44,FG$6:HZ$6,{"EN(V)"}))</f>
        <v>29</v>
      </c>
      <c r="IB44" s="273" cm="1">
        <f t="array" ref="IB44">SUM(SUMIFS(FG44:HZ44,FG$6:HZ$6,{"INA(V)"}))</f>
        <v>0</v>
      </c>
      <c r="IC44" s="273" cm="1">
        <f t="array" ref="IC44">SUM(SUMIFS(FG44:HZ44,FG$6:HZ$6,{"EN(D)"}))</f>
        <v>8</v>
      </c>
      <c r="ID44" s="273" cm="1">
        <f t="array" ref="ID44">SUM(SUMIFS(FG44:HZ44,FG$6:HZ$6,{"INA(D)"}))</f>
        <v>0</v>
      </c>
      <c r="IE44" s="273" cm="1">
        <f t="array" ref="IE44">SUM(SUMIFS(FG44:HZ44,FG$6:HZ$6,{"EN(D)","EN(V)","INA(D)","INA(V)"}))</f>
        <v>37</v>
      </c>
      <c r="IF44" s="278" cm="1">
        <f t="array" ref="IF44">(SUM(SUMIFS(FG44:HZ44,FG$6:HZ$6,{"EN(TMS)"})))/12</f>
        <v>1.3194444444444444E-2</v>
      </c>
      <c r="IG44" s="278" cm="1">
        <f t="array" ref="IG44">(SUM(SUMIFS(FG44:HZ44,FG$6:HZ$6,{"INA(TMS)"})))/12</f>
        <v>0</v>
      </c>
      <c r="IH44" s="279">
        <v>1</v>
      </c>
      <c r="II44" s="279"/>
      <c r="IJ44" s="280"/>
      <c r="IK44" s="277"/>
      <c r="IL44" s="277"/>
      <c r="IM44" s="278"/>
      <c r="IN44" s="279">
        <v>1</v>
      </c>
      <c r="IO44" s="279">
        <v>1</v>
      </c>
      <c r="IP44" s="280">
        <v>0.15277777777777776</v>
      </c>
      <c r="IQ44" s="277"/>
      <c r="IR44" s="277"/>
      <c r="IS44" s="278"/>
      <c r="IT44" s="279">
        <v>1</v>
      </c>
      <c r="IU44" s="279">
        <v>2</v>
      </c>
      <c r="IV44" s="280">
        <v>0.4916666666666667</v>
      </c>
      <c r="IW44" s="277"/>
      <c r="IX44" s="277"/>
      <c r="IY44" s="278"/>
      <c r="IZ44" s="279"/>
      <c r="JA44" s="279"/>
      <c r="JB44" s="280"/>
      <c r="JC44" s="277"/>
      <c r="JD44" s="277"/>
      <c r="JE44" s="278"/>
      <c r="JF44" s="279"/>
      <c r="JG44" s="279"/>
      <c r="JH44" s="280"/>
      <c r="JI44" s="277"/>
      <c r="JJ44" s="277"/>
      <c r="JK44" s="278"/>
      <c r="JL44" s="279">
        <v>6</v>
      </c>
      <c r="JM44" s="279"/>
      <c r="JN44" s="280"/>
      <c r="JO44" s="277"/>
      <c r="JP44" s="277"/>
      <c r="JQ44" s="278"/>
      <c r="JR44" s="279">
        <v>2</v>
      </c>
      <c r="JS44" s="279"/>
      <c r="JT44" s="280"/>
      <c r="JU44" s="277"/>
      <c r="JV44" s="277"/>
      <c r="JW44" s="278"/>
      <c r="JX44" s="279">
        <v>4</v>
      </c>
      <c r="JY44" s="279"/>
      <c r="JZ44" s="280"/>
      <c r="KA44" s="277"/>
      <c r="KB44" s="277"/>
      <c r="KC44" s="278"/>
      <c r="KD44" s="279">
        <v>2</v>
      </c>
      <c r="KE44" s="279"/>
      <c r="KF44" s="280"/>
      <c r="KG44" s="277"/>
      <c r="KH44" s="277"/>
      <c r="KI44" s="278"/>
      <c r="KJ44" s="279"/>
      <c r="KK44" s="279"/>
      <c r="KL44" s="280"/>
      <c r="KM44" s="277"/>
      <c r="KN44" s="277"/>
      <c r="KO44" s="278"/>
      <c r="KP44" s="279"/>
      <c r="KQ44" s="279"/>
      <c r="KR44" s="280"/>
      <c r="KS44" s="277"/>
      <c r="KT44" s="277"/>
      <c r="KU44" s="278"/>
      <c r="KV44" s="279">
        <v>4</v>
      </c>
      <c r="KW44" s="279"/>
      <c r="KX44" s="280"/>
      <c r="KY44" s="277"/>
      <c r="KZ44" s="277"/>
      <c r="LA44" s="278"/>
      <c r="LB44" s="273" cm="1">
        <f t="array" ref="LB44">SUM(SUMIFS(IH44:LA44,IH$6:LA$6,{"EN(V)"}))</f>
        <v>3</v>
      </c>
      <c r="LC44" s="273" cm="1">
        <f t="array" ref="LC44">SUM(SUMIFS(IH44:LA44,IH$6:LA$6,{"INA(V)"}))</f>
        <v>0</v>
      </c>
      <c r="LD44" s="273" cm="1">
        <f t="array" ref="LD44">SUM(SUMIFS(IH44:LA44,IH$6:LA$6,{"EN(D)"}))</f>
        <v>21</v>
      </c>
      <c r="LE44" s="273" cm="1">
        <f t="array" ref="LE44">SUM(SUMIFS(IH44:LA44,IH$6:LA$6,{"INA(D)"}))</f>
        <v>0</v>
      </c>
      <c r="LF44" s="273" cm="1">
        <f t="array" ref="LF44">SUM(SUMIFS(IH44:LA44,IH$6:LA$6,{"EN(D)","EN(V)","INA(D)","INA(V)"}))</f>
        <v>24</v>
      </c>
      <c r="LG44" s="278" cm="1">
        <f t="array" ref="LG44">(SUM(SUMIFS(IH44:LA44,IH$6:LA$6,{"EN(TMS)"})))/12</f>
        <v>5.3703703703703705E-2</v>
      </c>
      <c r="LH44" s="278" cm="1">
        <f t="array" ref="LH44">(SUM(SUMIFS(IH44:LA44,IH$6:LA$6,{"INA(TMS)"})))/12</f>
        <v>0</v>
      </c>
      <c r="LI44" s="279">
        <v>10</v>
      </c>
      <c r="LJ44" s="279"/>
      <c r="LK44" s="280"/>
      <c r="LL44" s="277"/>
      <c r="LM44" s="277"/>
      <c r="LN44" s="278"/>
      <c r="LO44" s="279">
        <v>2</v>
      </c>
      <c r="LP44" s="279"/>
      <c r="LQ44" s="280"/>
      <c r="LR44" s="277"/>
      <c r="LS44" s="277"/>
      <c r="LT44" s="278"/>
      <c r="LU44" s="279"/>
      <c r="LV44" s="279"/>
      <c r="LW44" s="280"/>
      <c r="LX44" s="277"/>
      <c r="LY44" s="277"/>
      <c r="LZ44" s="278"/>
      <c r="MA44" s="279"/>
      <c r="MB44" s="279"/>
      <c r="MC44" s="280"/>
      <c r="MD44" s="277"/>
      <c r="ME44" s="277"/>
      <c r="MF44" s="278"/>
      <c r="MG44" s="279"/>
      <c r="MH44" s="279"/>
      <c r="MI44" s="280"/>
      <c r="MJ44" s="277"/>
      <c r="MK44" s="277"/>
      <c r="ML44" s="278"/>
      <c r="MM44" s="279"/>
      <c r="MN44" s="279"/>
      <c r="MO44" s="280"/>
      <c r="MP44" s="277"/>
      <c r="MQ44" s="277"/>
      <c r="MR44" s="278"/>
      <c r="MS44" s="279">
        <v>0</v>
      </c>
      <c r="MT44" s="279"/>
      <c r="MU44" s="280"/>
      <c r="MV44" s="277"/>
      <c r="MW44" s="277"/>
      <c r="MX44" s="278"/>
      <c r="MY44" s="279">
        <v>1</v>
      </c>
      <c r="MZ44" s="279"/>
      <c r="NA44" s="280"/>
      <c r="NB44" s="277"/>
      <c r="NC44" s="277"/>
      <c r="ND44" s="278"/>
      <c r="NE44" s="279"/>
      <c r="NF44" s="279"/>
      <c r="NG44" s="280"/>
      <c r="NH44" s="277"/>
      <c r="NI44" s="277"/>
      <c r="NJ44" s="278"/>
      <c r="NK44" s="279"/>
      <c r="NL44" s="279"/>
      <c r="NM44" s="280"/>
      <c r="NN44" s="277"/>
      <c r="NO44" s="277"/>
      <c r="NP44" s="278"/>
      <c r="NQ44" s="279"/>
      <c r="NR44" s="279"/>
      <c r="NS44" s="280"/>
      <c r="NT44" s="277"/>
      <c r="NU44" s="277"/>
      <c r="NV44" s="278"/>
      <c r="NW44" s="279"/>
      <c r="NX44" s="279"/>
      <c r="NY44" s="280"/>
      <c r="NZ44" s="277"/>
      <c r="OA44" s="277"/>
      <c r="OB44" s="278"/>
      <c r="OC44" s="273" cm="1">
        <f t="array" ref="OC44">SUM(SUMIFS(LI44:OB44,LI$6:OB$6,{"EN(V)"}))</f>
        <v>0</v>
      </c>
      <c r="OD44" s="273" cm="1">
        <f t="array" ref="OD44">SUM(SUMIFS(LI44:OB44,LI$6:OB$6,{"INA(V)"}))</f>
        <v>0</v>
      </c>
      <c r="OE44" s="273" cm="1">
        <f t="array" ref="OE44">SUM(SUMIFS(LI44:OB44,LI$6:OB$6,{"EN(D)"}))</f>
        <v>13</v>
      </c>
      <c r="OF44" s="273" cm="1">
        <f t="array" ref="OF44">SUM(SUMIFS(LI44:OB44,LI$6:OB$6,{"INA(D)"}))</f>
        <v>0</v>
      </c>
      <c r="OG44" s="273" cm="1">
        <f t="array" ref="OG44">SUM(SUMIFS(LI44:OB44,LI$6:OB$6,{"EN(D)","EN(V)","INA(D)","INA(V)"}))</f>
        <v>13</v>
      </c>
      <c r="OH44" s="278" cm="1">
        <f t="array" ref="OH44">(SUM(SUMIFS(LI44:OB44,LI$6:OB$6,{"EN(TMS)"})))/12</f>
        <v>0</v>
      </c>
      <c r="OI44" s="278" cm="1">
        <f t="array" ref="OI44">(SUM(SUMIFS(LI44:OB44,LI$6:OB$6,{"INA(TMS)"})))/12</f>
        <v>0</v>
      </c>
    </row>
    <row r="45" spans="1:399" s="23" customFormat="1" ht="30">
      <c r="A45" s="273">
        <v>39</v>
      </c>
      <c r="B45" s="274" t="s">
        <v>92</v>
      </c>
      <c r="C45" s="273" t="s">
        <v>139</v>
      </c>
      <c r="D45" s="285"/>
      <c r="E45" s="279"/>
      <c r="F45" s="279"/>
      <c r="G45" s="280"/>
      <c r="H45" s="277"/>
      <c r="I45" s="277"/>
      <c r="J45" s="278"/>
      <c r="K45" s="279"/>
      <c r="L45" s="279"/>
      <c r="M45" s="280"/>
      <c r="N45" s="277"/>
      <c r="O45" s="277"/>
      <c r="P45" s="278"/>
      <c r="Q45" s="279"/>
      <c r="R45" s="279"/>
      <c r="S45" s="280"/>
      <c r="T45" s="277">
        <v>2</v>
      </c>
      <c r="U45" s="277"/>
      <c r="V45" s="278"/>
      <c r="W45" s="279"/>
      <c r="X45" s="279"/>
      <c r="Y45" s="280"/>
      <c r="Z45" s="277">
        <v>9</v>
      </c>
      <c r="AA45" s="277"/>
      <c r="AB45" s="278"/>
      <c r="AC45" s="279"/>
      <c r="AD45" s="279"/>
      <c r="AE45" s="280"/>
      <c r="AF45" s="277">
        <v>9</v>
      </c>
      <c r="AG45" s="277"/>
      <c r="AH45" s="278"/>
      <c r="AI45" s="279"/>
      <c r="AJ45" s="279"/>
      <c r="AK45" s="280"/>
      <c r="AL45" s="277"/>
      <c r="AM45" s="277"/>
      <c r="AN45" s="278"/>
      <c r="AO45" s="279"/>
      <c r="AP45" s="279"/>
      <c r="AQ45" s="280"/>
      <c r="AR45" s="277">
        <v>2</v>
      </c>
      <c r="AS45" s="277"/>
      <c r="AT45" s="278"/>
      <c r="AU45" s="279"/>
      <c r="AV45" s="279"/>
      <c r="AW45" s="280"/>
      <c r="AX45" s="277">
        <v>2</v>
      </c>
      <c r="AY45" s="277"/>
      <c r="AZ45" s="278"/>
      <c r="BA45" s="279"/>
      <c r="BB45" s="279"/>
      <c r="BC45" s="280"/>
      <c r="BD45" s="277"/>
      <c r="BE45" s="277"/>
      <c r="BF45" s="278"/>
      <c r="BG45" s="279"/>
      <c r="BH45" s="279"/>
      <c r="BI45" s="280"/>
      <c r="BJ45" s="277">
        <v>2</v>
      </c>
      <c r="BK45" s="277"/>
      <c r="BL45" s="278"/>
      <c r="BM45" s="279"/>
      <c r="BN45" s="279"/>
      <c r="BO45" s="280"/>
      <c r="BP45" s="277"/>
      <c r="BQ45" s="277"/>
      <c r="BR45" s="278"/>
      <c r="BS45" s="279"/>
      <c r="BT45" s="279"/>
      <c r="BU45" s="280"/>
      <c r="BV45" s="277"/>
      <c r="BW45" s="277"/>
      <c r="BX45" s="278"/>
      <c r="BY45" s="273" cm="1">
        <f t="array" ref="BY45">SUM(SUMIFS(E45:BX45,E$6:BX$6,{"EN(V)"}))</f>
        <v>0</v>
      </c>
      <c r="BZ45" s="273" cm="1">
        <f t="array" ref="BZ45">SUM(SUMIFS(E45:BX45,E$6:BX$6,{"INA(V)"}))</f>
        <v>0</v>
      </c>
      <c r="CA45" s="273" cm="1">
        <f t="array" ref="CA45">SUM(SUMIFS(E45:BX45,E$6:BX$6,{"EN(D)"}))</f>
        <v>0</v>
      </c>
      <c r="CB45" s="273" cm="1">
        <f t="array" ref="CB45">SUM(SUMIFS(E45:BX45,E$6:BX$6,{"INA(D)"}))</f>
        <v>26</v>
      </c>
      <c r="CC45" s="273" cm="1">
        <f t="array" ref="CC45">SUM(SUMIFS(E45:BX45,E$6:BX$6,{"EN(D)","EN(V)","INA(D)","INA(V)"}))</f>
        <v>26</v>
      </c>
      <c r="CD45" s="278" cm="1">
        <f t="array" ref="CD45">(SUM(SUMIFS(E45:BX45,E$6:BX$6,{"EN(TMS)"})))/12</f>
        <v>0</v>
      </c>
      <c r="CE45" s="278" cm="1">
        <f t="array" ref="CE45">(SUM(SUMIFS(E45:BX45,E$6:BX$6,{"INA(TMS)"})))/12</f>
        <v>0</v>
      </c>
      <c r="CF45" s="279"/>
      <c r="CG45" s="279"/>
      <c r="CH45" s="280"/>
      <c r="CI45" s="277"/>
      <c r="CJ45" s="277"/>
      <c r="CK45" s="278"/>
      <c r="CL45" s="279"/>
      <c r="CM45" s="279"/>
      <c r="CN45" s="280"/>
      <c r="CO45" s="277">
        <v>3</v>
      </c>
      <c r="CP45" s="277"/>
      <c r="CQ45" s="278"/>
      <c r="CR45" s="279"/>
      <c r="CS45" s="279"/>
      <c r="CT45" s="280"/>
      <c r="CU45" s="277">
        <v>1</v>
      </c>
      <c r="CV45" s="277"/>
      <c r="CW45" s="278"/>
      <c r="CX45" s="279"/>
      <c r="CY45" s="279"/>
      <c r="CZ45" s="280"/>
      <c r="DA45" s="277"/>
      <c r="DB45" s="277"/>
      <c r="DC45" s="278"/>
      <c r="DD45" s="279"/>
      <c r="DE45" s="279"/>
      <c r="DF45" s="280"/>
      <c r="DG45" s="277"/>
      <c r="DH45" s="277"/>
      <c r="DI45" s="278"/>
      <c r="DJ45" s="279"/>
      <c r="DK45" s="279"/>
      <c r="DL45" s="280"/>
      <c r="DM45" s="277"/>
      <c r="DN45" s="277"/>
      <c r="DO45" s="278"/>
      <c r="DP45" s="279"/>
      <c r="DQ45" s="279"/>
      <c r="DR45" s="280"/>
      <c r="DS45" s="277"/>
      <c r="DT45" s="277"/>
      <c r="DU45" s="278"/>
      <c r="DV45" s="279"/>
      <c r="DW45" s="279"/>
      <c r="DX45" s="280"/>
      <c r="DY45" s="277"/>
      <c r="DZ45" s="277"/>
      <c r="EA45" s="278"/>
      <c r="EB45" s="279"/>
      <c r="EC45" s="279"/>
      <c r="ED45" s="280"/>
      <c r="EE45" s="277"/>
      <c r="EF45" s="277"/>
      <c r="EG45" s="278"/>
      <c r="EH45" s="279"/>
      <c r="EI45" s="279"/>
      <c r="EJ45" s="280"/>
      <c r="EK45" s="277">
        <v>2</v>
      </c>
      <c r="EL45" s="277"/>
      <c r="EM45" s="278"/>
      <c r="EN45" s="279"/>
      <c r="EO45" s="279"/>
      <c r="EP45" s="280"/>
      <c r="EQ45" s="277">
        <v>2</v>
      </c>
      <c r="ER45" s="277"/>
      <c r="ES45" s="278"/>
      <c r="ET45" s="279"/>
      <c r="EU45" s="279"/>
      <c r="EV45" s="280"/>
      <c r="EW45" s="277"/>
      <c r="EX45" s="277">
        <v>2</v>
      </c>
      <c r="EY45" s="278">
        <v>9.7222222222222224E-3</v>
      </c>
      <c r="EZ45" s="273" cm="1">
        <f t="array" ref="EZ45">SUM(SUMIFS(CF45:EY45,CF$6:EY$6,{"EN(V)"}))</f>
        <v>0</v>
      </c>
      <c r="FA45" s="273" cm="1">
        <f t="array" ref="FA45">SUM(SUMIFS(CF45:EY45,CF$6:EY$6,{"INA(V)"}))</f>
        <v>2</v>
      </c>
      <c r="FB45" s="273" cm="1">
        <f t="array" ref="FB45">SUM(SUMIFS(CF45:EY45,CF$6:EY$6,{"EN(D)"}))</f>
        <v>0</v>
      </c>
      <c r="FC45" s="273" cm="1">
        <f t="array" ref="FC45">SUM(SUMIFS(CF45:EY45,CF$6:EY$6,{"INA(D)"}))</f>
        <v>8</v>
      </c>
      <c r="FD45" s="273" cm="1">
        <f t="array" ref="FD45">SUM(SUMIFS(CF45:EY45,CF$6:EY$6,{"EN(D)","EN(V)","INA(D)","INA(V)"}))</f>
        <v>10</v>
      </c>
      <c r="FE45" s="278" cm="1">
        <f t="array" ref="FE45">(SUM(SUMIFS(CF45:EY45,CF$6:EY$6,{"EN(TMS)"})))/12</f>
        <v>0</v>
      </c>
      <c r="FF45" s="278" cm="1">
        <f t="array" ref="FF45">(SUM(SUMIFS(CF45:EY45,CF$6:EY$6,{"INA(TMS)"})))/12</f>
        <v>8.1018518518518516E-4</v>
      </c>
      <c r="FG45" s="279"/>
      <c r="FH45" s="279"/>
      <c r="FI45" s="280"/>
      <c r="FJ45" s="277">
        <v>2</v>
      </c>
      <c r="FK45" s="277"/>
      <c r="FL45" s="278"/>
      <c r="FM45" s="279"/>
      <c r="FN45" s="279"/>
      <c r="FO45" s="280"/>
      <c r="FP45" s="277"/>
      <c r="FQ45" s="277"/>
      <c r="FR45" s="278"/>
      <c r="FS45" s="279"/>
      <c r="FT45" s="279"/>
      <c r="FU45" s="280"/>
      <c r="FV45" s="277">
        <v>1</v>
      </c>
      <c r="FW45" s="277"/>
      <c r="FX45" s="278"/>
      <c r="FY45" s="279"/>
      <c r="FZ45" s="279"/>
      <c r="GA45" s="280"/>
      <c r="GB45" s="277"/>
      <c r="GC45" s="277"/>
      <c r="GD45" s="278"/>
      <c r="GE45" s="279"/>
      <c r="GF45" s="279"/>
      <c r="GG45" s="280"/>
      <c r="GH45" s="277"/>
      <c r="GI45" s="277"/>
      <c r="GJ45" s="278"/>
      <c r="GK45" s="279"/>
      <c r="GL45" s="279"/>
      <c r="GM45" s="280"/>
      <c r="GN45" s="277">
        <v>1</v>
      </c>
      <c r="GO45" s="277">
        <v>2</v>
      </c>
      <c r="GP45" s="278"/>
      <c r="GQ45" s="279"/>
      <c r="GR45" s="279"/>
      <c r="GS45" s="280"/>
      <c r="GT45" s="277">
        <v>4</v>
      </c>
      <c r="GU45" s="277">
        <v>5</v>
      </c>
      <c r="GV45" s="278">
        <v>0.10902777777777778</v>
      </c>
      <c r="GW45" s="279"/>
      <c r="GX45" s="279"/>
      <c r="GY45" s="280"/>
      <c r="GZ45" s="277"/>
      <c r="HA45" s="277">
        <v>1</v>
      </c>
      <c r="HB45" s="278">
        <v>0.12708333333333333</v>
      </c>
      <c r="HC45" s="279"/>
      <c r="HD45" s="279"/>
      <c r="HE45" s="280"/>
      <c r="HF45" s="277">
        <v>2</v>
      </c>
      <c r="HG45" s="277">
        <v>5</v>
      </c>
      <c r="HH45" s="278">
        <v>4.1666666666666664E-2</v>
      </c>
      <c r="HI45" s="279"/>
      <c r="HJ45" s="279"/>
      <c r="HK45" s="280"/>
      <c r="HL45" s="277">
        <v>1</v>
      </c>
      <c r="HM45" s="277">
        <v>21</v>
      </c>
      <c r="HN45" s="278">
        <v>2.9166666666666664E-2</v>
      </c>
      <c r="HO45" s="279"/>
      <c r="HP45" s="279"/>
      <c r="HQ45" s="280"/>
      <c r="HR45" s="277"/>
      <c r="HS45" s="277">
        <v>1</v>
      </c>
      <c r="HT45" s="278"/>
      <c r="HU45" s="279"/>
      <c r="HV45" s="279"/>
      <c r="HW45" s="280"/>
      <c r="HX45" s="277">
        <v>1</v>
      </c>
      <c r="HY45" s="277">
        <v>1</v>
      </c>
      <c r="HZ45" s="278"/>
      <c r="IA45" s="273" cm="1">
        <f t="array" ref="IA45">SUM(SUMIFS(FG45:HZ45,FG$6:HZ$6,{"EN(V)"}))</f>
        <v>0</v>
      </c>
      <c r="IB45" s="273" cm="1">
        <f t="array" ref="IB45">SUM(SUMIFS(FG45:HZ45,FG$6:HZ$6,{"INA(V)"}))</f>
        <v>36</v>
      </c>
      <c r="IC45" s="273" cm="1">
        <f t="array" ref="IC45">SUM(SUMIFS(FG45:HZ45,FG$6:HZ$6,{"EN(D)"}))</f>
        <v>0</v>
      </c>
      <c r="ID45" s="273" cm="1">
        <f t="array" ref="ID45">SUM(SUMIFS(FG45:HZ45,FG$6:HZ$6,{"INA(D)"}))</f>
        <v>12</v>
      </c>
      <c r="IE45" s="273" cm="1">
        <f t="array" ref="IE45">SUM(SUMIFS(FG45:HZ45,FG$6:HZ$6,{"EN(D)","EN(V)","INA(D)","INA(V)"}))</f>
        <v>48</v>
      </c>
      <c r="IF45" s="278" cm="1">
        <f t="array" ref="IF45">(SUM(SUMIFS(FG45:HZ45,FG$6:HZ$6,{"EN(TMS)"})))/12</f>
        <v>0</v>
      </c>
      <c r="IG45" s="278" cm="1">
        <f t="array" ref="IG45">(SUM(SUMIFS(FG45:HZ45,FG$6:HZ$6,{"INA(TMS)"})))/12</f>
        <v>2.5578703703703704E-2</v>
      </c>
      <c r="IH45" s="279"/>
      <c r="II45" s="279"/>
      <c r="IJ45" s="280"/>
      <c r="IK45" s="277"/>
      <c r="IL45" s="277"/>
      <c r="IM45" s="278"/>
      <c r="IN45" s="279"/>
      <c r="IO45" s="279"/>
      <c r="IP45" s="280"/>
      <c r="IQ45" s="277">
        <v>2</v>
      </c>
      <c r="IR45" s="277">
        <v>2</v>
      </c>
      <c r="IS45" s="278">
        <v>7.9166666666666663E-2</v>
      </c>
      <c r="IT45" s="279"/>
      <c r="IU45" s="279"/>
      <c r="IV45" s="280"/>
      <c r="IW45" s="277">
        <v>1</v>
      </c>
      <c r="IX45" s="277">
        <v>2</v>
      </c>
      <c r="IY45" s="278">
        <v>2.2916666666666669E-2</v>
      </c>
      <c r="IZ45" s="279"/>
      <c r="JA45" s="279"/>
      <c r="JB45" s="280"/>
      <c r="JC45" s="277">
        <v>1</v>
      </c>
      <c r="JD45" s="277"/>
      <c r="JE45" s="278"/>
      <c r="JF45" s="279"/>
      <c r="JG45" s="279"/>
      <c r="JH45" s="280"/>
      <c r="JI45" s="277">
        <v>4</v>
      </c>
      <c r="JJ45" s="277"/>
      <c r="JK45" s="278"/>
      <c r="JL45" s="279">
        <v>8</v>
      </c>
      <c r="JM45" s="279"/>
      <c r="JN45" s="280"/>
      <c r="JO45" s="277"/>
      <c r="JP45" s="277"/>
      <c r="JQ45" s="278"/>
      <c r="JR45" s="279"/>
      <c r="JS45" s="279"/>
      <c r="JT45" s="280"/>
      <c r="JU45" s="277">
        <v>2</v>
      </c>
      <c r="JV45" s="277"/>
      <c r="JW45" s="278"/>
      <c r="JX45" s="279"/>
      <c r="JY45" s="279"/>
      <c r="JZ45" s="280"/>
      <c r="KA45" s="277">
        <v>8</v>
      </c>
      <c r="KB45" s="277"/>
      <c r="KC45" s="278"/>
      <c r="KD45" s="279"/>
      <c r="KE45" s="279"/>
      <c r="KF45" s="280"/>
      <c r="KG45" s="277">
        <v>26</v>
      </c>
      <c r="KH45" s="277"/>
      <c r="KI45" s="278"/>
      <c r="KJ45" s="279"/>
      <c r="KK45" s="279"/>
      <c r="KL45" s="280"/>
      <c r="KM45" s="277">
        <v>10</v>
      </c>
      <c r="KN45" s="277"/>
      <c r="KO45" s="278"/>
      <c r="KP45" s="279"/>
      <c r="KQ45" s="279"/>
      <c r="KR45" s="280"/>
      <c r="KS45" s="277">
        <v>6</v>
      </c>
      <c r="KT45" s="277"/>
      <c r="KU45" s="278"/>
      <c r="KV45" s="279"/>
      <c r="KW45" s="279"/>
      <c r="KX45" s="280"/>
      <c r="KY45" s="277"/>
      <c r="KZ45" s="277"/>
      <c r="LA45" s="278"/>
      <c r="LB45" s="273" cm="1">
        <f t="array" ref="LB45">SUM(SUMIFS(IH45:LA45,IH$6:LA$6,{"EN(V)"}))</f>
        <v>0</v>
      </c>
      <c r="LC45" s="273" cm="1">
        <f t="array" ref="LC45">SUM(SUMIFS(IH45:LA45,IH$6:LA$6,{"INA(V)"}))</f>
        <v>4</v>
      </c>
      <c r="LD45" s="273" cm="1">
        <f t="array" ref="LD45">SUM(SUMIFS(IH45:LA45,IH$6:LA$6,{"EN(D)"}))</f>
        <v>8</v>
      </c>
      <c r="LE45" s="273" cm="1">
        <f t="array" ref="LE45">SUM(SUMIFS(IH45:LA45,IH$6:LA$6,{"INA(D)"}))</f>
        <v>60</v>
      </c>
      <c r="LF45" s="273" cm="1">
        <f t="array" ref="LF45">SUM(SUMIFS(IH45:LA45,IH$6:LA$6,{"EN(D)","EN(V)","INA(D)","INA(V)"}))</f>
        <v>72</v>
      </c>
      <c r="LG45" s="278" cm="1">
        <f t="array" ref="LG45">(SUM(SUMIFS(IH45:LA45,IH$6:LA$6,{"EN(TMS)"})))/12</f>
        <v>0</v>
      </c>
      <c r="LH45" s="278" cm="1">
        <f t="array" ref="LH45">(SUM(SUMIFS(IH45:LA45,IH$6:LA$6,{"INA(TMS)"})))/12</f>
        <v>8.5069444444444437E-3</v>
      </c>
      <c r="LI45" s="279"/>
      <c r="LJ45" s="279"/>
      <c r="LK45" s="280"/>
      <c r="LL45" s="277">
        <v>6</v>
      </c>
      <c r="LM45" s="277"/>
      <c r="LN45" s="278"/>
      <c r="LO45" s="279"/>
      <c r="LP45" s="279"/>
      <c r="LQ45" s="280"/>
      <c r="LR45" s="277"/>
      <c r="LS45" s="277"/>
      <c r="LT45" s="278"/>
      <c r="LU45" s="279"/>
      <c r="LV45" s="279"/>
      <c r="LW45" s="280"/>
      <c r="LX45" s="277">
        <v>1</v>
      </c>
      <c r="LY45" s="277"/>
      <c r="LZ45" s="278"/>
      <c r="MA45" s="279"/>
      <c r="MB45" s="279"/>
      <c r="MC45" s="280"/>
      <c r="MD45" s="277">
        <v>1</v>
      </c>
      <c r="ME45" s="277"/>
      <c r="MF45" s="278"/>
      <c r="MG45" s="279"/>
      <c r="MH45" s="279"/>
      <c r="MI45" s="280"/>
      <c r="MJ45" s="277">
        <v>1</v>
      </c>
      <c r="MK45" s="277"/>
      <c r="ML45" s="278"/>
      <c r="MM45" s="279"/>
      <c r="MN45" s="279"/>
      <c r="MO45" s="280"/>
      <c r="MP45" s="277">
        <v>4</v>
      </c>
      <c r="MQ45" s="277"/>
      <c r="MR45" s="278"/>
      <c r="MS45" s="279"/>
      <c r="MT45" s="279"/>
      <c r="MU45" s="280"/>
      <c r="MV45" s="277">
        <v>1</v>
      </c>
      <c r="MW45" s="277"/>
      <c r="MX45" s="278"/>
      <c r="MY45" s="279"/>
      <c r="MZ45" s="279"/>
      <c r="NA45" s="280"/>
      <c r="NB45" s="277">
        <v>5</v>
      </c>
      <c r="NC45" s="277"/>
      <c r="ND45" s="278"/>
      <c r="NE45" s="279"/>
      <c r="NF45" s="279"/>
      <c r="NG45" s="280"/>
      <c r="NH45" s="277"/>
      <c r="NI45" s="277"/>
      <c r="NJ45" s="278"/>
      <c r="NK45" s="279"/>
      <c r="NL45" s="279"/>
      <c r="NM45" s="280"/>
      <c r="NN45" s="277"/>
      <c r="NO45" s="277"/>
      <c r="NP45" s="278"/>
      <c r="NQ45" s="279"/>
      <c r="NR45" s="279"/>
      <c r="NS45" s="280"/>
      <c r="NT45" s="277"/>
      <c r="NU45" s="277"/>
      <c r="NV45" s="278"/>
      <c r="NW45" s="279"/>
      <c r="NX45" s="279"/>
      <c r="NY45" s="280"/>
      <c r="NZ45" s="277"/>
      <c r="OA45" s="277"/>
      <c r="OB45" s="278"/>
      <c r="OC45" s="273" cm="1">
        <f t="array" ref="OC45">SUM(SUMIFS(LI45:OB45,LI$6:OB$6,{"EN(V)"}))</f>
        <v>0</v>
      </c>
      <c r="OD45" s="273" cm="1">
        <f t="array" ref="OD45">SUM(SUMIFS(LI45:OB45,LI$6:OB$6,{"INA(V)"}))</f>
        <v>0</v>
      </c>
      <c r="OE45" s="273" cm="1">
        <f t="array" ref="OE45">SUM(SUMIFS(LI45:OB45,LI$6:OB$6,{"EN(D)"}))</f>
        <v>0</v>
      </c>
      <c r="OF45" s="273" cm="1">
        <f t="array" ref="OF45">SUM(SUMIFS(LI45:OB45,LI$6:OB$6,{"INA(D)"}))</f>
        <v>19</v>
      </c>
      <c r="OG45" s="273" cm="1">
        <f t="array" ref="OG45">SUM(SUMIFS(LI45:OB45,LI$6:OB$6,{"EN(D)","EN(V)","INA(D)","INA(V)"}))</f>
        <v>19</v>
      </c>
      <c r="OH45" s="278" cm="1">
        <f t="array" ref="OH45">(SUM(SUMIFS(LI45:OB45,LI$6:OB$6,{"EN(TMS)"})))/12</f>
        <v>0</v>
      </c>
      <c r="OI45" s="278" cm="1">
        <f t="array" ref="OI45">(SUM(SUMIFS(LI45:OB45,LI$6:OB$6,{"INA(TMS)"})))/12</f>
        <v>0</v>
      </c>
    </row>
    <row r="46" spans="1:399" s="23" customFormat="1" ht="30">
      <c r="A46" s="273">
        <v>40</v>
      </c>
      <c r="B46" s="274" t="s">
        <v>91</v>
      </c>
      <c r="C46" s="273" t="s">
        <v>140</v>
      </c>
      <c r="D46" s="285"/>
      <c r="E46" s="279"/>
      <c r="F46" s="279"/>
      <c r="G46" s="280"/>
      <c r="H46" s="277"/>
      <c r="I46" s="277"/>
      <c r="J46" s="278"/>
      <c r="K46" s="279"/>
      <c r="L46" s="279"/>
      <c r="M46" s="280"/>
      <c r="N46" s="277"/>
      <c r="O46" s="277"/>
      <c r="P46" s="278"/>
      <c r="Q46" s="279">
        <v>4</v>
      </c>
      <c r="R46" s="279"/>
      <c r="S46" s="280"/>
      <c r="T46" s="277"/>
      <c r="U46" s="277"/>
      <c r="V46" s="278"/>
      <c r="W46" s="279">
        <v>8</v>
      </c>
      <c r="X46" s="279"/>
      <c r="Y46" s="280"/>
      <c r="Z46" s="277"/>
      <c r="AA46" s="277"/>
      <c r="AB46" s="278"/>
      <c r="AC46" s="279">
        <v>5</v>
      </c>
      <c r="AD46" s="279"/>
      <c r="AE46" s="280"/>
      <c r="AF46" s="277"/>
      <c r="AG46" s="277"/>
      <c r="AH46" s="278"/>
      <c r="AI46" s="279">
        <v>5</v>
      </c>
      <c r="AJ46" s="279"/>
      <c r="AK46" s="280"/>
      <c r="AL46" s="277"/>
      <c r="AM46" s="277"/>
      <c r="AN46" s="278"/>
      <c r="AO46" s="279">
        <v>2</v>
      </c>
      <c r="AP46" s="279"/>
      <c r="AQ46" s="280"/>
      <c r="AR46" s="277"/>
      <c r="AS46" s="277"/>
      <c r="AT46" s="278"/>
      <c r="AU46" s="279">
        <v>3</v>
      </c>
      <c r="AV46" s="279"/>
      <c r="AW46" s="280"/>
      <c r="AX46" s="277"/>
      <c r="AY46" s="277"/>
      <c r="AZ46" s="278"/>
      <c r="BA46" s="279"/>
      <c r="BB46" s="279"/>
      <c r="BC46" s="280"/>
      <c r="BD46" s="277"/>
      <c r="BE46" s="277"/>
      <c r="BF46" s="278"/>
      <c r="BG46" s="279">
        <v>2</v>
      </c>
      <c r="BH46" s="279"/>
      <c r="BI46" s="280"/>
      <c r="BJ46" s="277"/>
      <c r="BK46" s="277"/>
      <c r="BL46" s="278"/>
      <c r="BM46" s="279"/>
      <c r="BN46" s="279"/>
      <c r="BO46" s="280"/>
      <c r="BP46" s="277"/>
      <c r="BQ46" s="277"/>
      <c r="BR46" s="278"/>
      <c r="BS46" s="279"/>
      <c r="BT46" s="279"/>
      <c r="BU46" s="280"/>
      <c r="BV46" s="277"/>
      <c r="BW46" s="277"/>
      <c r="BX46" s="278"/>
      <c r="BY46" s="273" cm="1">
        <f t="array" ref="BY46">SUM(SUMIFS(E46:BX46,E$6:BX$6,{"EN(V)"}))</f>
        <v>0</v>
      </c>
      <c r="BZ46" s="273" cm="1">
        <f t="array" ref="BZ46">SUM(SUMIFS(E46:BX46,E$6:BX$6,{"INA(V)"}))</f>
        <v>0</v>
      </c>
      <c r="CA46" s="273" cm="1">
        <f t="array" ref="CA46">SUM(SUMIFS(E46:BX46,E$6:BX$6,{"EN(D)"}))</f>
        <v>29</v>
      </c>
      <c r="CB46" s="273" cm="1">
        <f t="array" ref="CB46">SUM(SUMIFS(E46:BX46,E$6:BX$6,{"INA(D)"}))</f>
        <v>0</v>
      </c>
      <c r="CC46" s="273" cm="1">
        <f t="array" ref="CC46">SUM(SUMIFS(E46:BX46,E$6:BX$6,{"EN(D)","EN(V)","INA(D)","INA(V)"}))</f>
        <v>29</v>
      </c>
      <c r="CD46" s="278" cm="1">
        <f t="array" ref="CD46">(SUM(SUMIFS(E46:BX46,E$6:BX$6,{"EN(TMS)"})))/12</f>
        <v>0</v>
      </c>
      <c r="CE46" s="278" cm="1">
        <f t="array" ref="CE46">(SUM(SUMIFS(E46:BX46,E$6:BX$6,{"INA(TMS)"})))/12</f>
        <v>0</v>
      </c>
      <c r="CF46" s="279">
        <v>4</v>
      </c>
      <c r="CG46" s="279"/>
      <c r="CH46" s="280"/>
      <c r="CI46" s="277"/>
      <c r="CJ46" s="277"/>
      <c r="CK46" s="278"/>
      <c r="CL46" s="279">
        <v>3</v>
      </c>
      <c r="CM46" s="279"/>
      <c r="CN46" s="280"/>
      <c r="CO46" s="277"/>
      <c r="CP46" s="277"/>
      <c r="CQ46" s="278"/>
      <c r="CR46" s="279">
        <v>2</v>
      </c>
      <c r="CS46" s="279"/>
      <c r="CT46" s="280"/>
      <c r="CU46" s="277"/>
      <c r="CV46" s="277"/>
      <c r="CW46" s="278"/>
      <c r="CX46" s="279">
        <v>3</v>
      </c>
      <c r="CY46" s="279">
        <v>4</v>
      </c>
      <c r="CZ46" s="280">
        <v>4.5138888888888888E-2</v>
      </c>
      <c r="DA46" s="277"/>
      <c r="DB46" s="277"/>
      <c r="DC46" s="278"/>
      <c r="DD46" s="279"/>
      <c r="DE46" s="279"/>
      <c r="DF46" s="280"/>
      <c r="DG46" s="277"/>
      <c r="DH46" s="277"/>
      <c r="DI46" s="278"/>
      <c r="DJ46" s="279"/>
      <c r="DK46" s="279"/>
      <c r="DL46" s="280"/>
      <c r="DM46" s="277"/>
      <c r="DN46" s="277"/>
      <c r="DO46" s="278"/>
      <c r="DP46" s="279">
        <v>1</v>
      </c>
      <c r="DQ46" s="279">
        <v>1</v>
      </c>
      <c r="DR46" s="280"/>
      <c r="DS46" s="277"/>
      <c r="DT46" s="277"/>
      <c r="DU46" s="278"/>
      <c r="DV46" s="279">
        <v>1</v>
      </c>
      <c r="DW46" s="279"/>
      <c r="DX46" s="280"/>
      <c r="DY46" s="277"/>
      <c r="DZ46" s="277"/>
      <c r="EA46" s="278"/>
      <c r="EB46" s="279">
        <v>1</v>
      </c>
      <c r="EC46" s="279">
        <v>4</v>
      </c>
      <c r="ED46" s="280">
        <v>5.2777777777777778E-2</v>
      </c>
      <c r="EE46" s="277"/>
      <c r="EF46" s="277"/>
      <c r="EG46" s="278"/>
      <c r="EH46" s="279"/>
      <c r="EI46" s="279"/>
      <c r="EJ46" s="280"/>
      <c r="EK46" s="277"/>
      <c r="EL46" s="277"/>
      <c r="EM46" s="278"/>
      <c r="EN46" s="279"/>
      <c r="EO46" s="279"/>
      <c r="EP46" s="280"/>
      <c r="EQ46" s="277"/>
      <c r="ER46" s="277"/>
      <c r="ES46" s="278"/>
      <c r="ET46" s="279"/>
      <c r="EU46" s="279"/>
      <c r="EV46" s="280"/>
      <c r="EW46" s="277"/>
      <c r="EX46" s="277"/>
      <c r="EY46" s="278"/>
      <c r="EZ46" s="273" cm="1">
        <f t="array" ref="EZ46">SUM(SUMIFS(CF46:EY46,CF$6:EY$6,{"EN(V)"}))</f>
        <v>9</v>
      </c>
      <c r="FA46" s="273" cm="1">
        <f t="array" ref="FA46">SUM(SUMIFS(CF46:EY46,CF$6:EY$6,{"INA(V)"}))</f>
        <v>0</v>
      </c>
      <c r="FB46" s="273" cm="1">
        <f t="array" ref="FB46">SUM(SUMIFS(CF46:EY46,CF$6:EY$6,{"EN(D)"}))</f>
        <v>15</v>
      </c>
      <c r="FC46" s="273" cm="1">
        <f t="array" ref="FC46">SUM(SUMIFS(CF46:EY46,CF$6:EY$6,{"INA(D)"}))</f>
        <v>0</v>
      </c>
      <c r="FD46" s="273" cm="1">
        <f t="array" ref="FD46">SUM(SUMIFS(CF46:EY46,CF$6:EY$6,{"EN(D)","EN(V)","INA(D)","INA(V)"}))</f>
        <v>24</v>
      </c>
      <c r="FE46" s="278" cm="1">
        <f t="array" ref="FE46">(SUM(SUMIFS(CF46:EY46,CF$6:EY$6,{"EN(TMS)"})))/12</f>
        <v>8.1597222222222227E-3</v>
      </c>
      <c r="FF46" s="278" cm="1">
        <f t="array" ref="FF46">(SUM(SUMIFS(CF46:EY46,CF$6:EY$6,{"INA(TMS)"})))/12</f>
        <v>0</v>
      </c>
      <c r="FG46" s="279">
        <v>5</v>
      </c>
      <c r="FH46" s="279">
        <v>5</v>
      </c>
      <c r="FI46" s="280">
        <v>0.11944444444444445</v>
      </c>
      <c r="FJ46" s="277"/>
      <c r="FK46" s="277"/>
      <c r="FL46" s="278"/>
      <c r="FM46" s="279">
        <v>2</v>
      </c>
      <c r="FN46" s="279">
        <v>4</v>
      </c>
      <c r="FO46" s="280">
        <v>7.6388888888888886E-3</v>
      </c>
      <c r="FP46" s="277"/>
      <c r="FQ46" s="277"/>
      <c r="FR46" s="278"/>
      <c r="FS46" s="279">
        <v>1</v>
      </c>
      <c r="FT46" s="279">
        <v>5</v>
      </c>
      <c r="FU46" s="280" t="s">
        <v>245</v>
      </c>
      <c r="FV46" s="277"/>
      <c r="FW46" s="277"/>
      <c r="FX46" s="278"/>
      <c r="FY46" s="279">
        <v>2</v>
      </c>
      <c r="FZ46" s="279">
        <v>2</v>
      </c>
      <c r="GA46" s="280" t="s">
        <v>192</v>
      </c>
      <c r="GB46" s="277"/>
      <c r="GC46" s="277"/>
      <c r="GD46" s="278"/>
      <c r="GE46" s="279"/>
      <c r="GF46" s="279"/>
      <c r="GG46" s="280"/>
      <c r="GH46" s="277"/>
      <c r="GI46" s="277"/>
      <c r="GJ46" s="278"/>
      <c r="GK46" s="279">
        <v>1</v>
      </c>
      <c r="GL46" s="279">
        <v>1</v>
      </c>
      <c r="GM46" s="280"/>
      <c r="GN46" s="277"/>
      <c r="GO46" s="277"/>
      <c r="GP46" s="278"/>
      <c r="GQ46" s="279">
        <v>0</v>
      </c>
      <c r="GR46" s="279">
        <v>1</v>
      </c>
      <c r="GS46" s="280">
        <v>3.472222222222222E-3</v>
      </c>
      <c r="GT46" s="277"/>
      <c r="GU46" s="277"/>
      <c r="GV46" s="278"/>
      <c r="GW46" s="279">
        <v>2</v>
      </c>
      <c r="GX46" s="279">
        <v>8</v>
      </c>
      <c r="GY46" s="280">
        <v>2.7083333333333334E-2</v>
      </c>
      <c r="GZ46" s="277"/>
      <c r="HA46" s="277"/>
      <c r="HB46" s="278"/>
      <c r="HC46" s="279">
        <v>1</v>
      </c>
      <c r="HD46" s="279">
        <v>2</v>
      </c>
      <c r="HE46" s="280">
        <v>2.4999999999999998E-2</v>
      </c>
      <c r="HF46" s="277"/>
      <c r="HG46" s="277"/>
      <c r="HH46" s="278"/>
      <c r="HI46" s="279">
        <v>3</v>
      </c>
      <c r="HJ46" s="279">
        <v>10</v>
      </c>
      <c r="HK46" s="280">
        <v>1.2499999999999999E-2</v>
      </c>
      <c r="HL46" s="277"/>
      <c r="HM46" s="277"/>
      <c r="HN46" s="278"/>
      <c r="HO46" s="279">
        <v>1</v>
      </c>
      <c r="HP46" s="279">
        <v>1</v>
      </c>
      <c r="HQ46" s="280">
        <v>2.7777777777777779E-3</v>
      </c>
      <c r="HR46" s="277"/>
      <c r="HS46" s="277"/>
      <c r="HT46" s="278"/>
      <c r="HU46" s="279">
        <v>1</v>
      </c>
      <c r="HV46" s="279">
        <v>1</v>
      </c>
      <c r="HW46" s="280">
        <v>2.013888888888889E-2</v>
      </c>
      <c r="HX46" s="277"/>
      <c r="HY46" s="277"/>
      <c r="HZ46" s="278"/>
      <c r="IA46" s="273" cm="1">
        <f t="array" ref="IA46">SUM(SUMIFS(FG46:HZ46,FG$6:HZ$6,{"EN(V)"}))</f>
        <v>40</v>
      </c>
      <c r="IB46" s="273" cm="1">
        <f t="array" ref="IB46">SUM(SUMIFS(FG46:HZ46,FG$6:HZ$6,{"INA(V)"}))</f>
        <v>0</v>
      </c>
      <c r="IC46" s="273" cm="1">
        <f t="array" ref="IC46">SUM(SUMIFS(FG46:HZ46,FG$6:HZ$6,{"EN(D)"}))</f>
        <v>19</v>
      </c>
      <c r="ID46" s="273" cm="1">
        <f t="array" ref="ID46">SUM(SUMIFS(FG46:HZ46,FG$6:HZ$6,{"INA(D)"}))</f>
        <v>0</v>
      </c>
      <c r="IE46" s="273" cm="1">
        <f t="array" ref="IE46">SUM(SUMIFS(FG46:HZ46,FG$6:HZ$6,{"EN(D)","EN(V)","INA(D)","INA(V)"}))</f>
        <v>59</v>
      </c>
      <c r="IF46" s="278" cm="1">
        <f t="array" ref="IF46">(SUM(SUMIFS(FG46:HZ46,FG$6:HZ$6,{"EN(TMS)"})))/12</f>
        <v>1.8171296296296297E-2</v>
      </c>
      <c r="IG46" s="278" cm="1">
        <f t="array" ref="IG46">(SUM(SUMIFS(FG46:HZ46,FG$6:HZ$6,{"INA(TMS)"})))/12</f>
        <v>0</v>
      </c>
      <c r="IH46" s="279">
        <v>6</v>
      </c>
      <c r="II46" s="279"/>
      <c r="IJ46" s="280"/>
      <c r="IK46" s="277"/>
      <c r="IL46" s="277"/>
      <c r="IM46" s="278"/>
      <c r="IN46" s="279">
        <v>4</v>
      </c>
      <c r="IO46" s="279">
        <v>2</v>
      </c>
      <c r="IP46" s="280">
        <v>0</v>
      </c>
      <c r="IQ46" s="277"/>
      <c r="IR46" s="277"/>
      <c r="IS46" s="278"/>
      <c r="IT46" s="279">
        <v>1</v>
      </c>
      <c r="IU46" s="279"/>
      <c r="IV46" s="280"/>
      <c r="IW46" s="277"/>
      <c r="IX46" s="277"/>
      <c r="IY46" s="278"/>
      <c r="IZ46" s="279">
        <v>1</v>
      </c>
      <c r="JA46" s="279"/>
      <c r="JB46" s="280"/>
      <c r="JC46" s="277"/>
      <c r="JD46" s="277"/>
      <c r="JE46" s="278"/>
      <c r="JF46" s="279">
        <v>4</v>
      </c>
      <c r="JG46" s="279"/>
      <c r="JH46" s="280"/>
      <c r="JI46" s="277"/>
      <c r="JJ46" s="277"/>
      <c r="JK46" s="278"/>
      <c r="JL46" s="279"/>
      <c r="JM46" s="279"/>
      <c r="JN46" s="280"/>
      <c r="JO46" s="277">
        <v>4</v>
      </c>
      <c r="JP46" s="277"/>
      <c r="JQ46" s="278"/>
      <c r="JR46" s="279">
        <v>12</v>
      </c>
      <c r="JS46" s="279"/>
      <c r="JT46" s="280"/>
      <c r="JU46" s="277"/>
      <c r="JV46" s="277"/>
      <c r="JW46" s="278"/>
      <c r="JX46" s="279">
        <v>4</v>
      </c>
      <c r="JY46" s="279"/>
      <c r="JZ46" s="280"/>
      <c r="KA46" s="277"/>
      <c r="KB46" s="277"/>
      <c r="KC46" s="278"/>
      <c r="KD46" s="279">
        <v>8</v>
      </c>
      <c r="KE46" s="279"/>
      <c r="KF46" s="280"/>
      <c r="KG46" s="277"/>
      <c r="KH46" s="277"/>
      <c r="KI46" s="278"/>
      <c r="KJ46" s="279">
        <v>10</v>
      </c>
      <c r="KK46" s="279"/>
      <c r="KL46" s="280"/>
      <c r="KM46" s="277"/>
      <c r="KN46" s="277"/>
      <c r="KO46" s="278"/>
      <c r="KP46" s="279">
        <v>12</v>
      </c>
      <c r="KQ46" s="279"/>
      <c r="KR46" s="280"/>
      <c r="KS46" s="277"/>
      <c r="KT46" s="277"/>
      <c r="KU46" s="278"/>
      <c r="KV46" s="279">
        <v>2</v>
      </c>
      <c r="KW46" s="279"/>
      <c r="KX46" s="280"/>
      <c r="KY46" s="277"/>
      <c r="KZ46" s="277"/>
      <c r="LA46" s="278"/>
      <c r="LB46" s="273" cm="1">
        <f t="array" ref="LB46">SUM(SUMIFS(IH46:LA46,IH$6:LA$6,{"EN(V)"}))</f>
        <v>2</v>
      </c>
      <c r="LC46" s="273" cm="1">
        <f t="array" ref="LC46">SUM(SUMIFS(IH46:LA46,IH$6:LA$6,{"INA(V)"}))</f>
        <v>0</v>
      </c>
      <c r="LD46" s="273" cm="1">
        <f t="array" ref="LD46">SUM(SUMIFS(IH46:LA46,IH$6:LA$6,{"EN(D)"}))</f>
        <v>64</v>
      </c>
      <c r="LE46" s="273" cm="1">
        <f t="array" ref="LE46">SUM(SUMIFS(IH46:LA46,IH$6:LA$6,{"INA(D)"}))</f>
        <v>4</v>
      </c>
      <c r="LF46" s="273" cm="1">
        <f t="array" ref="LF46">SUM(SUMIFS(IH46:LA46,IH$6:LA$6,{"EN(D)","EN(V)","INA(D)","INA(V)"}))</f>
        <v>70</v>
      </c>
      <c r="LG46" s="278" cm="1">
        <f t="array" ref="LG46">(SUM(SUMIFS(IH46:LA46,IH$6:LA$6,{"EN(TMS)"})))/12</f>
        <v>0</v>
      </c>
      <c r="LH46" s="278" cm="1">
        <f t="array" ref="LH46">(SUM(SUMIFS(IH46:LA46,IH$6:LA$6,{"INA(TMS)"})))/12</f>
        <v>0</v>
      </c>
      <c r="LI46" s="279">
        <v>16</v>
      </c>
      <c r="LJ46" s="279"/>
      <c r="LK46" s="280"/>
      <c r="LL46" s="277"/>
      <c r="LM46" s="277"/>
      <c r="LN46" s="278"/>
      <c r="LO46" s="279">
        <v>3</v>
      </c>
      <c r="LP46" s="279"/>
      <c r="LQ46" s="280"/>
      <c r="LR46" s="277"/>
      <c r="LS46" s="277"/>
      <c r="LT46" s="278"/>
      <c r="LU46" s="279">
        <v>1</v>
      </c>
      <c r="LV46" s="279"/>
      <c r="LW46" s="280"/>
      <c r="LX46" s="277"/>
      <c r="LY46" s="277"/>
      <c r="LZ46" s="278"/>
      <c r="MA46" s="279"/>
      <c r="MB46" s="279"/>
      <c r="MC46" s="280"/>
      <c r="MD46" s="277"/>
      <c r="ME46" s="277"/>
      <c r="MF46" s="278"/>
      <c r="MG46" s="279">
        <v>2</v>
      </c>
      <c r="MH46" s="279"/>
      <c r="MI46" s="280"/>
      <c r="MJ46" s="277"/>
      <c r="MK46" s="277"/>
      <c r="ML46" s="278"/>
      <c r="MM46" s="279">
        <v>3</v>
      </c>
      <c r="MN46" s="279"/>
      <c r="MO46" s="280"/>
      <c r="MP46" s="277"/>
      <c r="MQ46" s="277"/>
      <c r="MR46" s="278"/>
      <c r="MS46" s="279">
        <v>3</v>
      </c>
      <c r="MT46" s="279"/>
      <c r="MU46" s="280"/>
      <c r="MV46" s="277"/>
      <c r="MW46" s="277"/>
      <c r="MX46" s="278"/>
      <c r="MY46" s="279">
        <v>2</v>
      </c>
      <c r="MZ46" s="279"/>
      <c r="NA46" s="280"/>
      <c r="NB46" s="277"/>
      <c r="NC46" s="277"/>
      <c r="ND46" s="278"/>
      <c r="NE46" s="279"/>
      <c r="NF46" s="279"/>
      <c r="NG46" s="280"/>
      <c r="NH46" s="277"/>
      <c r="NI46" s="277"/>
      <c r="NJ46" s="278"/>
      <c r="NK46" s="279"/>
      <c r="NL46" s="279"/>
      <c r="NM46" s="280"/>
      <c r="NN46" s="277"/>
      <c r="NO46" s="277"/>
      <c r="NP46" s="278"/>
      <c r="NQ46" s="279"/>
      <c r="NR46" s="279"/>
      <c r="NS46" s="280"/>
      <c r="NT46" s="277"/>
      <c r="NU46" s="277"/>
      <c r="NV46" s="278"/>
      <c r="NW46" s="279"/>
      <c r="NX46" s="279"/>
      <c r="NY46" s="280"/>
      <c r="NZ46" s="277"/>
      <c r="OA46" s="277"/>
      <c r="OB46" s="278"/>
      <c r="OC46" s="273" cm="1">
        <f t="array" ref="OC46">SUM(SUMIFS(LI46:OB46,LI$6:OB$6,{"EN(V)"}))</f>
        <v>0</v>
      </c>
      <c r="OD46" s="273" cm="1">
        <f t="array" ref="OD46">SUM(SUMIFS(LI46:OB46,LI$6:OB$6,{"INA(V)"}))</f>
        <v>0</v>
      </c>
      <c r="OE46" s="273" cm="1">
        <f t="array" ref="OE46">SUM(SUMIFS(LI46:OB46,LI$6:OB$6,{"EN(D)"}))</f>
        <v>30</v>
      </c>
      <c r="OF46" s="273" cm="1">
        <f t="array" ref="OF46">SUM(SUMIFS(LI46:OB46,LI$6:OB$6,{"INA(D)"}))</f>
        <v>0</v>
      </c>
      <c r="OG46" s="273" cm="1">
        <f t="array" ref="OG46">SUM(SUMIFS(LI46:OB46,LI$6:OB$6,{"EN(D)","EN(V)","INA(D)","INA(V)"}))</f>
        <v>30</v>
      </c>
      <c r="OH46" s="278" cm="1">
        <f t="array" ref="OH46">(SUM(SUMIFS(LI46:OB46,LI$6:OB$6,{"EN(TMS)"})))/12</f>
        <v>0</v>
      </c>
      <c r="OI46" s="278" cm="1">
        <f t="array" ref="OI46">(SUM(SUMIFS(LI46:OB46,LI$6:OB$6,{"INA(TMS)"})))/12</f>
        <v>0</v>
      </c>
    </row>
    <row r="47" spans="1:399" s="23" customFormat="1" ht="30">
      <c r="A47" s="273">
        <v>41</v>
      </c>
      <c r="B47" s="274" t="s">
        <v>90</v>
      </c>
      <c r="C47" s="273" t="s">
        <v>3199</v>
      </c>
      <c r="D47" s="285"/>
      <c r="E47" s="279"/>
      <c r="F47" s="279"/>
      <c r="G47" s="280"/>
      <c r="H47" s="277">
        <v>13</v>
      </c>
      <c r="I47" s="277"/>
      <c r="J47" s="278"/>
      <c r="K47" s="279"/>
      <c r="L47" s="279"/>
      <c r="M47" s="280"/>
      <c r="N47" s="277">
        <v>27</v>
      </c>
      <c r="O47" s="277"/>
      <c r="P47" s="278"/>
      <c r="Q47" s="279"/>
      <c r="R47" s="279"/>
      <c r="S47" s="280"/>
      <c r="T47" s="277">
        <v>93</v>
      </c>
      <c r="U47" s="277"/>
      <c r="V47" s="278"/>
      <c r="W47" s="279"/>
      <c r="X47" s="279"/>
      <c r="Y47" s="280"/>
      <c r="Z47" s="277">
        <v>5</v>
      </c>
      <c r="AA47" s="277"/>
      <c r="AB47" s="278"/>
      <c r="AC47" s="279"/>
      <c r="AD47" s="279"/>
      <c r="AE47" s="280"/>
      <c r="AF47" s="277">
        <v>8</v>
      </c>
      <c r="AG47" s="277"/>
      <c r="AH47" s="278"/>
      <c r="AI47" s="279"/>
      <c r="AJ47" s="279"/>
      <c r="AK47" s="280"/>
      <c r="AL47" s="277"/>
      <c r="AM47" s="277"/>
      <c r="AN47" s="278"/>
      <c r="AO47" s="279"/>
      <c r="AP47" s="279"/>
      <c r="AQ47" s="280"/>
      <c r="AR47" s="277">
        <v>2</v>
      </c>
      <c r="AS47" s="277"/>
      <c r="AT47" s="278"/>
      <c r="AU47" s="279"/>
      <c r="AV47" s="279"/>
      <c r="AW47" s="280"/>
      <c r="AX47" s="277">
        <v>2</v>
      </c>
      <c r="AY47" s="277"/>
      <c r="AZ47" s="278"/>
      <c r="BA47" s="279"/>
      <c r="BB47" s="279"/>
      <c r="BC47" s="280"/>
      <c r="BD47" s="277"/>
      <c r="BE47" s="277"/>
      <c r="BF47" s="278"/>
      <c r="BG47" s="279"/>
      <c r="BH47" s="279"/>
      <c r="BI47" s="280"/>
      <c r="BJ47" s="277">
        <v>3</v>
      </c>
      <c r="BK47" s="277"/>
      <c r="BL47" s="278"/>
      <c r="BM47" s="279"/>
      <c r="BN47" s="279"/>
      <c r="BO47" s="280"/>
      <c r="BP47" s="277"/>
      <c r="BQ47" s="277"/>
      <c r="BR47" s="278"/>
      <c r="BS47" s="279"/>
      <c r="BT47" s="279"/>
      <c r="BU47" s="280"/>
      <c r="BV47" s="277"/>
      <c r="BW47" s="277"/>
      <c r="BX47" s="278"/>
      <c r="BY47" s="273" cm="1">
        <f t="array" ref="BY47">SUM(SUMIFS(E47:BX47,E$6:BX$6,{"EN(V)"}))</f>
        <v>0</v>
      </c>
      <c r="BZ47" s="273" cm="1">
        <f t="array" ref="BZ47">SUM(SUMIFS(E47:BX47,E$6:BX$6,{"INA(V)"}))</f>
        <v>0</v>
      </c>
      <c r="CA47" s="273" cm="1">
        <f t="array" ref="CA47">SUM(SUMIFS(E47:BX47,E$6:BX$6,{"EN(D)"}))</f>
        <v>0</v>
      </c>
      <c r="CB47" s="273" cm="1">
        <f t="array" ref="CB47">SUM(SUMIFS(E47:BX47,E$6:BX$6,{"INA(D)"}))</f>
        <v>153</v>
      </c>
      <c r="CC47" s="273" cm="1">
        <f t="array" ref="CC47">SUM(SUMIFS(E47:BX47,E$6:BX$6,{"EN(D)","EN(V)","INA(D)","INA(V)"}))</f>
        <v>153</v>
      </c>
      <c r="CD47" s="278" cm="1">
        <f t="array" ref="CD47">(SUM(SUMIFS(E47:BX47,E$6:BX$6,{"EN(TMS)"})))/12</f>
        <v>0</v>
      </c>
      <c r="CE47" s="278" cm="1">
        <f t="array" ref="CE47">(SUM(SUMIFS(E47:BX47,E$6:BX$6,{"INA(TMS)"})))/12</f>
        <v>0</v>
      </c>
      <c r="CF47" s="279"/>
      <c r="CG47" s="279"/>
      <c r="CH47" s="280"/>
      <c r="CI47" s="277"/>
      <c r="CJ47" s="277"/>
      <c r="CK47" s="278"/>
      <c r="CL47" s="279"/>
      <c r="CM47" s="279"/>
      <c r="CN47" s="280"/>
      <c r="CO47" s="277">
        <v>4</v>
      </c>
      <c r="CP47" s="277"/>
      <c r="CQ47" s="278"/>
      <c r="CR47" s="279"/>
      <c r="CS47" s="279"/>
      <c r="CT47" s="280"/>
      <c r="CU47" s="277"/>
      <c r="CV47" s="277"/>
      <c r="CW47" s="278"/>
      <c r="CX47" s="279"/>
      <c r="CY47" s="279"/>
      <c r="CZ47" s="280"/>
      <c r="DA47" s="277"/>
      <c r="DB47" s="277"/>
      <c r="DC47" s="278"/>
      <c r="DD47" s="279"/>
      <c r="DE47" s="279"/>
      <c r="DF47" s="280"/>
      <c r="DG47" s="277"/>
      <c r="DH47" s="277"/>
      <c r="DI47" s="278"/>
      <c r="DJ47" s="279"/>
      <c r="DK47" s="279"/>
      <c r="DL47" s="280"/>
      <c r="DM47" s="277"/>
      <c r="DN47" s="277"/>
      <c r="DO47" s="278"/>
      <c r="DP47" s="279"/>
      <c r="DQ47" s="279"/>
      <c r="DR47" s="280"/>
      <c r="DS47" s="277"/>
      <c r="DT47" s="277"/>
      <c r="DU47" s="278"/>
      <c r="DV47" s="279"/>
      <c r="DW47" s="279"/>
      <c r="DX47" s="280"/>
      <c r="DY47" s="277"/>
      <c r="DZ47" s="277"/>
      <c r="EA47" s="278"/>
      <c r="EB47" s="279"/>
      <c r="EC47" s="279"/>
      <c r="ED47" s="280"/>
      <c r="EE47" s="277"/>
      <c r="EF47" s="277"/>
      <c r="EG47" s="278"/>
      <c r="EH47" s="279"/>
      <c r="EI47" s="279"/>
      <c r="EJ47" s="280"/>
      <c r="EK47" s="277"/>
      <c r="EL47" s="277"/>
      <c r="EM47" s="278"/>
      <c r="EN47" s="279"/>
      <c r="EO47" s="279"/>
      <c r="EP47" s="280"/>
      <c r="EQ47" s="277"/>
      <c r="ER47" s="277"/>
      <c r="ES47" s="278"/>
      <c r="ET47" s="279"/>
      <c r="EU47" s="279"/>
      <c r="EV47" s="280"/>
      <c r="EW47" s="277"/>
      <c r="EX47" s="277">
        <v>2</v>
      </c>
      <c r="EY47" s="278">
        <v>8.3333333333333332E-3</v>
      </c>
      <c r="EZ47" s="273" cm="1">
        <f t="array" ref="EZ47">SUM(SUMIFS(CF47:EY47,CF$6:EY$6,{"EN(V)"}))</f>
        <v>0</v>
      </c>
      <c r="FA47" s="273" cm="1">
        <f t="array" ref="FA47">SUM(SUMIFS(CF47:EY47,CF$6:EY$6,{"INA(V)"}))</f>
        <v>2</v>
      </c>
      <c r="FB47" s="273" cm="1">
        <f t="array" ref="FB47">SUM(SUMIFS(CF47:EY47,CF$6:EY$6,{"EN(D)"}))</f>
        <v>0</v>
      </c>
      <c r="FC47" s="273" cm="1">
        <f t="array" ref="FC47">SUM(SUMIFS(CF47:EY47,CF$6:EY$6,{"INA(D)"}))</f>
        <v>4</v>
      </c>
      <c r="FD47" s="273" cm="1">
        <f t="array" ref="FD47">SUM(SUMIFS(CF47:EY47,CF$6:EY$6,{"EN(D)","EN(V)","INA(D)","INA(V)"}))</f>
        <v>6</v>
      </c>
      <c r="FE47" s="278" cm="1">
        <f t="array" ref="FE47">(SUM(SUMIFS(CF47:EY47,CF$6:EY$6,{"EN(TMS)"})))/12</f>
        <v>0</v>
      </c>
      <c r="FF47" s="278" cm="1">
        <f t="array" ref="FF47">(SUM(SUMIFS(CF47:EY47,CF$6:EY$6,{"INA(TMS)"})))/12</f>
        <v>6.9444444444444447E-4</v>
      </c>
      <c r="FG47" s="279"/>
      <c r="FH47" s="279"/>
      <c r="FI47" s="280"/>
      <c r="FJ47" s="277"/>
      <c r="FK47" s="277"/>
      <c r="FL47" s="278"/>
      <c r="FM47" s="279"/>
      <c r="FN47" s="279"/>
      <c r="FO47" s="280"/>
      <c r="FP47" s="277"/>
      <c r="FQ47" s="277"/>
      <c r="FR47" s="278"/>
      <c r="FS47" s="279"/>
      <c r="FT47" s="279"/>
      <c r="FU47" s="280"/>
      <c r="FV47" s="277">
        <v>1</v>
      </c>
      <c r="FW47" s="277"/>
      <c r="FX47" s="278"/>
      <c r="FY47" s="279"/>
      <c r="FZ47" s="279"/>
      <c r="GA47" s="280"/>
      <c r="GB47" s="277">
        <v>1</v>
      </c>
      <c r="GC47" s="277"/>
      <c r="GD47" s="278"/>
      <c r="GE47" s="279"/>
      <c r="GF47" s="279"/>
      <c r="GG47" s="280"/>
      <c r="GH47" s="277"/>
      <c r="GI47" s="277"/>
      <c r="GJ47" s="278"/>
      <c r="GK47" s="279"/>
      <c r="GL47" s="279"/>
      <c r="GM47" s="280"/>
      <c r="GN47" s="277">
        <v>1</v>
      </c>
      <c r="GO47" s="277"/>
      <c r="GP47" s="278"/>
      <c r="GQ47" s="279"/>
      <c r="GR47" s="279"/>
      <c r="GS47" s="280"/>
      <c r="GT47" s="277">
        <v>0</v>
      </c>
      <c r="GU47" s="277">
        <v>0</v>
      </c>
      <c r="GV47" s="278"/>
      <c r="GW47" s="279"/>
      <c r="GX47" s="279"/>
      <c r="GY47" s="280"/>
      <c r="GZ47" s="277"/>
      <c r="HA47" s="277">
        <v>1</v>
      </c>
      <c r="HB47" s="278">
        <v>5.5555555555555558E-3</v>
      </c>
      <c r="HC47" s="279"/>
      <c r="HD47" s="279"/>
      <c r="HE47" s="280"/>
      <c r="HF47" s="277">
        <v>3</v>
      </c>
      <c r="HG47" s="277">
        <v>4</v>
      </c>
      <c r="HH47" s="278">
        <v>0.30694444444444441</v>
      </c>
      <c r="HI47" s="279"/>
      <c r="HJ47" s="279"/>
      <c r="HK47" s="280"/>
      <c r="HL47" s="277">
        <v>1</v>
      </c>
      <c r="HM47" s="277">
        <v>1</v>
      </c>
      <c r="HN47" s="278"/>
      <c r="HO47" s="279"/>
      <c r="HP47" s="279"/>
      <c r="HQ47" s="280"/>
      <c r="HR47" s="277"/>
      <c r="HS47" s="277">
        <v>1</v>
      </c>
      <c r="HT47" s="278"/>
      <c r="HU47" s="279"/>
      <c r="HV47" s="279"/>
      <c r="HW47" s="280"/>
      <c r="HX47" s="277">
        <v>1</v>
      </c>
      <c r="HY47" s="277">
        <v>1</v>
      </c>
      <c r="HZ47" s="278"/>
      <c r="IA47" s="273" cm="1">
        <f t="array" ref="IA47">SUM(SUMIFS(FG47:HZ47,FG$6:HZ$6,{"EN(V)"}))</f>
        <v>0</v>
      </c>
      <c r="IB47" s="273" cm="1">
        <f t="array" ref="IB47">SUM(SUMIFS(FG47:HZ47,FG$6:HZ$6,{"INA(V)"}))</f>
        <v>8</v>
      </c>
      <c r="IC47" s="273" cm="1">
        <f t="array" ref="IC47">SUM(SUMIFS(FG47:HZ47,FG$6:HZ$6,{"EN(D)"}))</f>
        <v>0</v>
      </c>
      <c r="ID47" s="273" cm="1">
        <f t="array" ref="ID47">SUM(SUMIFS(FG47:HZ47,FG$6:HZ$6,{"INA(D)"}))</f>
        <v>8</v>
      </c>
      <c r="IE47" s="273" cm="1">
        <f t="array" ref="IE47">SUM(SUMIFS(FG47:HZ47,FG$6:HZ$6,{"EN(D)","EN(V)","INA(D)","INA(V)"}))</f>
        <v>16</v>
      </c>
      <c r="IF47" s="278" cm="1">
        <f t="array" ref="IF47">(SUM(SUMIFS(FG47:HZ47,FG$6:HZ$6,{"EN(TMS)"})))/12</f>
        <v>0</v>
      </c>
      <c r="IG47" s="278" cm="1">
        <f t="array" ref="IG47">(SUM(SUMIFS(FG47:HZ47,FG$6:HZ$6,{"INA(TMS)"})))/12</f>
        <v>2.6041666666666661E-2</v>
      </c>
      <c r="IH47" s="279"/>
      <c r="II47" s="279"/>
      <c r="IJ47" s="280"/>
      <c r="IK47" s="277">
        <v>3</v>
      </c>
      <c r="IL47" s="277">
        <v>2</v>
      </c>
      <c r="IM47" s="278">
        <v>0.12708333333333333</v>
      </c>
      <c r="IN47" s="279"/>
      <c r="IO47" s="279"/>
      <c r="IP47" s="280"/>
      <c r="IQ47" s="277">
        <v>3</v>
      </c>
      <c r="IR47" s="277"/>
      <c r="IS47" s="278"/>
      <c r="IT47" s="279"/>
      <c r="IU47" s="279"/>
      <c r="IV47" s="280"/>
      <c r="IW47" s="277"/>
      <c r="IX47" s="277">
        <v>3</v>
      </c>
      <c r="IY47" s="278">
        <v>5.0694444444444452E-2</v>
      </c>
      <c r="IZ47" s="279"/>
      <c r="JA47" s="279"/>
      <c r="JB47" s="280"/>
      <c r="JC47" s="277">
        <v>1</v>
      </c>
      <c r="JD47" s="277"/>
      <c r="JE47" s="278"/>
      <c r="JF47" s="279"/>
      <c r="JG47" s="279"/>
      <c r="JH47" s="280"/>
      <c r="JI47" s="277"/>
      <c r="JJ47" s="277"/>
      <c r="JK47" s="278"/>
      <c r="JL47" s="279"/>
      <c r="JM47" s="279"/>
      <c r="JN47" s="280"/>
      <c r="JO47" s="277"/>
      <c r="JP47" s="277"/>
      <c r="JQ47" s="278"/>
      <c r="JR47" s="279"/>
      <c r="JS47" s="279"/>
      <c r="JT47" s="280"/>
      <c r="JU47" s="277"/>
      <c r="JV47" s="277"/>
      <c r="JW47" s="278"/>
      <c r="JX47" s="279"/>
      <c r="JY47" s="279"/>
      <c r="JZ47" s="280"/>
      <c r="KA47" s="277">
        <v>16</v>
      </c>
      <c r="KB47" s="277"/>
      <c r="KC47" s="278"/>
      <c r="KD47" s="279"/>
      <c r="KE47" s="279"/>
      <c r="KF47" s="280"/>
      <c r="KG47" s="277"/>
      <c r="KH47" s="277"/>
      <c r="KI47" s="278"/>
      <c r="KJ47" s="279"/>
      <c r="KK47" s="279"/>
      <c r="KL47" s="280"/>
      <c r="KM47" s="277"/>
      <c r="KN47" s="277"/>
      <c r="KO47" s="278"/>
      <c r="KP47" s="279"/>
      <c r="KQ47" s="279"/>
      <c r="KR47" s="280"/>
      <c r="KS47" s="277"/>
      <c r="KT47" s="277"/>
      <c r="KU47" s="278"/>
      <c r="KV47" s="279"/>
      <c r="KW47" s="279"/>
      <c r="KX47" s="280"/>
      <c r="KY47" s="277">
        <v>2</v>
      </c>
      <c r="KZ47" s="277"/>
      <c r="LA47" s="278"/>
      <c r="LB47" s="273" cm="1">
        <f t="array" ref="LB47">SUM(SUMIFS(IH47:LA47,IH$6:LA$6,{"EN(V)"}))</f>
        <v>0</v>
      </c>
      <c r="LC47" s="273" cm="1">
        <f t="array" ref="LC47">SUM(SUMIFS(IH47:LA47,IH$6:LA$6,{"INA(V)"}))</f>
        <v>5</v>
      </c>
      <c r="LD47" s="273" cm="1">
        <f t="array" ref="LD47">SUM(SUMIFS(IH47:LA47,IH$6:LA$6,{"EN(D)"}))</f>
        <v>0</v>
      </c>
      <c r="LE47" s="273" cm="1">
        <f t="array" ref="LE47">SUM(SUMIFS(IH47:LA47,IH$6:LA$6,{"INA(D)"}))</f>
        <v>25</v>
      </c>
      <c r="LF47" s="273" cm="1">
        <f t="array" ref="LF47">SUM(SUMIFS(IH47:LA47,IH$6:LA$6,{"EN(D)","EN(V)","INA(D)","INA(V)"}))</f>
        <v>30</v>
      </c>
      <c r="LG47" s="278" cm="1">
        <f t="array" ref="LG47">(SUM(SUMIFS(IH47:LA47,IH$6:LA$6,{"EN(TMS)"})))/12</f>
        <v>0</v>
      </c>
      <c r="LH47" s="278" cm="1">
        <f t="array" ref="LH47">(SUM(SUMIFS(IH47:LA47,IH$6:LA$6,{"INA(TMS)"})))/12</f>
        <v>1.4814814814814815E-2</v>
      </c>
      <c r="LI47" s="279"/>
      <c r="LJ47" s="279"/>
      <c r="LK47" s="280"/>
      <c r="LL47" s="277">
        <v>2</v>
      </c>
      <c r="LM47" s="277"/>
      <c r="LN47" s="278"/>
      <c r="LO47" s="279"/>
      <c r="LP47" s="279"/>
      <c r="LQ47" s="280"/>
      <c r="LR47" s="277">
        <v>2</v>
      </c>
      <c r="LS47" s="277"/>
      <c r="LT47" s="278"/>
      <c r="LU47" s="279"/>
      <c r="LV47" s="279"/>
      <c r="LW47" s="280"/>
      <c r="LX47" s="277"/>
      <c r="LY47" s="277"/>
      <c r="LZ47" s="278"/>
      <c r="MA47" s="279"/>
      <c r="MB47" s="279"/>
      <c r="MC47" s="280"/>
      <c r="MD47" s="277"/>
      <c r="ME47" s="277"/>
      <c r="MF47" s="278"/>
      <c r="MG47" s="279"/>
      <c r="MH47" s="279"/>
      <c r="MI47" s="280"/>
      <c r="MJ47" s="277"/>
      <c r="MK47" s="277"/>
      <c r="ML47" s="278"/>
      <c r="MM47" s="279"/>
      <c r="MN47" s="279"/>
      <c r="MO47" s="280"/>
      <c r="MP47" s="277">
        <v>1</v>
      </c>
      <c r="MQ47" s="277"/>
      <c r="MR47" s="278"/>
      <c r="MS47" s="279"/>
      <c r="MT47" s="279"/>
      <c r="MU47" s="280"/>
      <c r="MV47" s="277">
        <v>1</v>
      </c>
      <c r="MW47" s="277"/>
      <c r="MX47" s="278"/>
      <c r="MY47" s="279"/>
      <c r="MZ47" s="279"/>
      <c r="NA47" s="280"/>
      <c r="NB47" s="277">
        <v>1</v>
      </c>
      <c r="NC47" s="277"/>
      <c r="ND47" s="278"/>
      <c r="NE47" s="279"/>
      <c r="NF47" s="279"/>
      <c r="NG47" s="280"/>
      <c r="NH47" s="277"/>
      <c r="NI47" s="277"/>
      <c r="NJ47" s="278"/>
      <c r="NK47" s="279"/>
      <c r="NL47" s="279"/>
      <c r="NM47" s="280"/>
      <c r="NN47" s="277"/>
      <c r="NO47" s="277"/>
      <c r="NP47" s="278"/>
      <c r="NQ47" s="279"/>
      <c r="NR47" s="279"/>
      <c r="NS47" s="280"/>
      <c r="NT47" s="277"/>
      <c r="NU47" s="277"/>
      <c r="NV47" s="278"/>
      <c r="NW47" s="279"/>
      <c r="NX47" s="279"/>
      <c r="NY47" s="280"/>
      <c r="NZ47" s="277"/>
      <c r="OA47" s="277"/>
      <c r="OB47" s="278"/>
      <c r="OC47" s="273" cm="1">
        <f t="array" ref="OC47">SUM(SUMIFS(LI47:OB47,LI$6:OB$6,{"EN(V)"}))</f>
        <v>0</v>
      </c>
      <c r="OD47" s="273" cm="1">
        <f t="array" ref="OD47">SUM(SUMIFS(LI47:OB47,LI$6:OB$6,{"INA(V)"}))</f>
        <v>0</v>
      </c>
      <c r="OE47" s="273" cm="1">
        <f t="array" ref="OE47">SUM(SUMIFS(LI47:OB47,LI$6:OB$6,{"EN(D)"}))</f>
        <v>0</v>
      </c>
      <c r="OF47" s="273" cm="1">
        <f t="array" ref="OF47">SUM(SUMIFS(LI47:OB47,LI$6:OB$6,{"INA(D)"}))</f>
        <v>7</v>
      </c>
      <c r="OG47" s="273" cm="1">
        <f t="array" ref="OG47">SUM(SUMIFS(LI47:OB47,LI$6:OB$6,{"EN(D)","EN(V)","INA(D)","INA(V)"}))</f>
        <v>7</v>
      </c>
      <c r="OH47" s="278" cm="1">
        <f t="array" ref="OH47">(SUM(SUMIFS(LI47:OB47,LI$6:OB$6,{"EN(TMS)"})))/12</f>
        <v>0</v>
      </c>
      <c r="OI47" s="278" cm="1">
        <f t="array" ref="OI47">(SUM(SUMIFS(LI47:OB47,LI$6:OB$6,{"INA(TMS)"})))/12</f>
        <v>0</v>
      </c>
    </row>
    <row r="48" spans="1:399" s="23" customFormat="1" ht="30">
      <c r="A48" s="273">
        <v>42</v>
      </c>
      <c r="B48" s="274" t="s">
        <v>89</v>
      </c>
      <c r="C48" s="273" t="s">
        <v>3198</v>
      </c>
      <c r="D48" s="285"/>
      <c r="E48" s="279"/>
      <c r="F48" s="279"/>
      <c r="G48" s="280"/>
      <c r="H48" s="277"/>
      <c r="I48" s="277"/>
      <c r="J48" s="278"/>
      <c r="K48" s="279"/>
      <c r="L48" s="279"/>
      <c r="M48" s="280"/>
      <c r="N48" s="277"/>
      <c r="O48" s="277"/>
      <c r="P48" s="278"/>
      <c r="Q48" s="279">
        <v>1</v>
      </c>
      <c r="R48" s="279"/>
      <c r="S48" s="280"/>
      <c r="T48" s="277"/>
      <c r="U48" s="277"/>
      <c r="V48" s="278"/>
      <c r="W48" s="279">
        <v>4</v>
      </c>
      <c r="X48" s="279"/>
      <c r="Y48" s="280"/>
      <c r="Z48" s="277"/>
      <c r="AA48" s="277"/>
      <c r="AB48" s="278"/>
      <c r="AC48" s="279">
        <v>2</v>
      </c>
      <c r="AD48" s="279"/>
      <c r="AE48" s="280"/>
      <c r="AF48" s="277"/>
      <c r="AG48" s="277"/>
      <c r="AH48" s="278"/>
      <c r="AI48" s="279">
        <v>6</v>
      </c>
      <c r="AJ48" s="279"/>
      <c r="AK48" s="280"/>
      <c r="AL48" s="277"/>
      <c r="AM48" s="277"/>
      <c r="AN48" s="278"/>
      <c r="AO48" s="279">
        <v>10</v>
      </c>
      <c r="AP48" s="279"/>
      <c r="AQ48" s="280"/>
      <c r="AR48" s="277"/>
      <c r="AS48" s="277"/>
      <c r="AT48" s="278"/>
      <c r="AU48" s="279">
        <v>2</v>
      </c>
      <c r="AV48" s="279"/>
      <c r="AW48" s="280"/>
      <c r="AX48" s="277"/>
      <c r="AY48" s="277"/>
      <c r="AZ48" s="278"/>
      <c r="BA48" s="279"/>
      <c r="BB48" s="279"/>
      <c r="BC48" s="280"/>
      <c r="BD48" s="277"/>
      <c r="BE48" s="277"/>
      <c r="BF48" s="278"/>
      <c r="BG48" s="279">
        <v>49</v>
      </c>
      <c r="BH48" s="279"/>
      <c r="BI48" s="280"/>
      <c r="BJ48" s="277"/>
      <c r="BK48" s="277"/>
      <c r="BL48" s="278"/>
      <c r="BM48" s="279"/>
      <c r="BN48" s="279"/>
      <c r="BO48" s="280"/>
      <c r="BP48" s="277"/>
      <c r="BQ48" s="277"/>
      <c r="BR48" s="278"/>
      <c r="BS48" s="279"/>
      <c r="BT48" s="279"/>
      <c r="BU48" s="280"/>
      <c r="BV48" s="277"/>
      <c r="BW48" s="277"/>
      <c r="BX48" s="278"/>
      <c r="BY48" s="273" cm="1">
        <f t="array" ref="BY48">SUM(SUMIFS(E48:BX48,E$6:BX$6,{"EN(V)"}))</f>
        <v>0</v>
      </c>
      <c r="BZ48" s="273" cm="1">
        <f t="array" ref="BZ48">SUM(SUMIFS(E48:BX48,E$6:BX$6,{"INA(V)"}))</f>
        <v>0</v>
      </c>
      <c r="CA48" s="273" cm="1">
        <f t="array" ref="CA48">SUM(SUMIFS(E48:BX48,E$6:BX$6,{"EN(D)"}))</f>
        <v>74</v>
      </c>
      <c r="CB48" s="273" cm="1">
        <f t="array" ref="CB48">SUM(SUMIFS(E48:BX48,E$6:BX$6,{"INA(D)"}))</f>
        <v>0</v>
      </c>
      <c r="CC48" s="273" cm="1">
        <f t="array" ref="CC48">SUM(SUMIFS(E48:BX48,E$6:BX$6,{"EN(D)","EN(V)","INA(D)","INA(V)"}))</f>
        <v>74</v>
      </c>
      <c r="CD48" s="278" cm="1">
        <f t="array" ref="CD48">(SUM(SUMIFS(E48:BX48,E$6:BX$6,{"EN(TMS)"})))/12</f>
        <v>0</v>
      </c>
      <c r="CE48" s="278" cm="1">
        <f t="array" ref="CE48">(SUM(SUMIFS(E48:BX48,E$6:BX$6,{"INA(TMS)"})))/12</f>
        <v>0</v>
      </c>
      <c r="CF48" s="279">
        <v>6</v>
      </c>
      <c r="CG48" s="279"/>
      <c r="CH48" s="280"/>
      <c r="CI48" s="277"/>
      <c r="CJ48" s="277"/>
      <c r="CK48" s="278"/>
      <c r="CL48" s="279">
        <v>1</v>
      </c>
      <c r="CM48" s="279"/>
      <c r="CN48" s="280"/>
      <c r="CO48" s="277"/>
      <c r="CP48" s="277"/>
      <c r="CQ48" s="278"/>
      <c r="CR48" s="279"/>
      <c r="CS48" s="279"/>
      <c r="CT48" s="280"/>
      <c r="CU48" s="277"/>
      <c r="CV48" s="277">
        <v>2</v>
      </c>
      <c r="CW48" s="278">
        <v>9.2361111111111116E-2</v>
      </c>
      <c r="CX48" s="279">
        <v>2</v>
      </c>
      <c r="CY48" s="279"/>
      <c r="CZ48" s="280"/>
      <c r="DA48" s="277"/>
      <c r="DB48" s="277"/>
      <c r="DC48" s="278"/>
      <c r="DD48" s="279"/>
      <c r="DE48" s="279"/>
      <c r="DF48" s="280"/>
      <c r="DG48" s="277"/>
      <c r="DH48" s="277"/>
      <c r="DI48" s="278"/>
      <c r="DJ48" s="279"/>
      <c r="DK48" s="279"/>
      <c r="DL48" s="280"/>
      <c r="DM48" s="277"/>
      <c r="DN48" s="277"/>
      <c r="DO48" s="278"/>
      <c r="DP48" s="279"/>
      <c r="DQ48" s="279">
        <v>3</v>
      </c>
      <c r="DR48" s="280">
        <v>3.0555555555555555E-2</v>
      </c>
      <c r="DS48" s="277"/>
      <c r="DT48" s="277"/>
      <c r="DU48" s="278"/>
      <c r="DV48" s="279">
        <v>1</v>
      </c>
      <c r="DW48" s="279">
        <v>2</v>
      </c>
      <c r="DX48" s="280"/>
      <c r="DY48" s="277"/>
      <c r="DZ48" s="277"/>
      <c r="EA48" s="278"/>
      <c r="EB48" s="279"/>
      <c r="EC48" s="279">
        <v>6</v>
      </c>
      <c r="ED48" s="280">
        <v>4.9999999999999996E-2</v>
      </c>
      <c r="EE48" s="277"/>
      <c r="EF48" s="277"/>
      <c r="EG48" s="278"/>
      <c r="EH48" s="279">
        <v>1</v>
      </c>
      <c r="EI48" s="279"/>
      <c r="EJ48" s="280"/>
      <c r="EK48" s="277"/>
      <c r="EL48" s="277"/>
      <c r="EM48" s="278"/>
      <c r="EN48" s="279"/>
      <c r="EO48" s="279"/>
      <c r="EP48" s="280"/>
      <c r="EQ48" s="277"/>
      <c r="ER48" s="277"/>
      <c r="ES48" s="278"/>
      <c r="ET48" s="279"/>
      <c r="EU48" s="279"/>
      <c r="EV48" s="280"/>
      <c r="EW48" s="277"/>
      <c r="EX48" s="277"/>
      <c r="EY48" s="278"/>
      <c r="EZ48" s="273" cm="1">
        <f t="array" ref="EZ48">SUM(SUMIFS(CF48:EY48,CF$6:EY$6,{"EN(V)"}))</f>
        <v>11</v>
      </c>
      <c r="FA48" s="273" cm="1">
        <f t="array" ref="FA48">SUM(SUMIFS(CF48:EY48,CF$6:EY$6,{"INA(V)"}))</f>
        <v>2</v>
      </c>
      <c r="FB48" s="273" cm="1">
        <f t="array" ref="FB48">SUM(SUMIFS(CF48:EY48,CF$6:EY$6,{"EN(D)"}))</f>
        <v>11</v>
      </c>
      <c r="FC48" s="273" cm="1">
        <f t="array" ref="FC48">SUM(SUMIFS(CF48:EY48,CF$6:EY$6,{"INA(D)"}))</f>
        <v>0</v>
      </c>
      <c r="FD48" s="273" cm="1">
        <f t="array" ref="FD48">SUM(SUMIFS(CF48:EY48,CF$6:EY$6,{"EN(D)","EN(V)","INA(D)","INA(V)"}))</f>
        <v>24</v>
      </c>
      <c r="FE48" s="278" cm="1">
        <f t="array" ref="FE48">(SUM(SUMIFS(CF48:EY48,CF$6:EY$6,{"EN(TMS)"})))/12</f>
        <v>6.7129629629629622E-3</v>
      </c>
      <c r="FF48" s="278" cm="1">
        <f t="array" ref="FF48">(SUM(SUMIFS(CF48:EY48,CF$6:EY$6,{"INA(TMS)"})))/12</f>
        <v>7.69675925925926E-3</v>
      </c>
      <c r="FG48" s="279"/>
      <c r="FH48" s="279"/>
      <c r="FI48" s="280"/>
      <c r="FJ48" s="277">
        <v>1</v>
      </c>
      <c r="FK48" s="277"/>
      <c r="FL48" s="278"/>
      <c r="FM48" s="279"/>
      <c r="FN48" s="279">
        <v>7</v>
      </c>
      <c r="FO48" s="280">
        <v>0.11944444444444445</v>
      </c>
      <c r="FP48" s="277"/>
      <c r="FQ48" s="277"/>
      <c r="FR48" s="278"/>
      <c r="FS48" s="279"/>
      <c r="FT48" s="279">
        <v>5</v>
      </c>
      <c r="FU48" s="280" t="s">
        <v>246</v>
      </c>
      <c r="FV48" s="277"/>
      <c r="FW48" s="277"/>
      <c r="FX48" s="278"/>
      <c r="FY48" s="279"/>
      <c r="FZ48" s="279"/>
      <c r="GA48" s="280"/>
      <c r="GB48" s="277"/>
      <c r="GC48" s="277"/>
      <c r="GD48" s="278"/>
      <c r="GE48" s="279">
        <v>2</v>
      </c>
      <c r="GF48" s="279"/>
      <c r="GG48" s="280"/>
      <c r="GH48" s="277"/>
      <c r="GI48" s="277"/>
      <c r="GJ48" s="278"/>
      <c r="GK48" s="279">
        <v>1</v>
      </c>
      <c r="GL48" s="279">
        <v>5</v>
      </c>
      <c r="GM48" s="280" t="s">
        <v>247</v>
      </c>
      <c r="GN48" s="277"/>
      <c r="GO48" s="277"/>
      <c r="GP48" s="278"/>
      <c r="GQ48" s="279">
        <v>0</v>
      </c>
      <c r="GR48" s="279">
        <v>0</v>
      </c>
      <c r="GS48" s="280"/>
      <c r="GT48" s="277"/>
      <c r="GU48" s="277"/>
      <c r="GV48" s="278"/>
      <c r="GW48" s="279">
        <v>1</v>
      </c>
      <c r="GX48" s="279">
        <v>4</v>
      </c>
      <c r="GY48" s="280">
        <v>5.2083333333333336E-2</v>
      </c>
      <c r="GZ48" s="277"/>
      <c r="HA48" s="277"/>
      <c r="HB48" s="278"/>
      <c r="HC48" s="279">
        <v>1</v>
      </c>
      <c r="HD48" s="279">
        <v>3</v>
      </c>
      <c r="HE48" s="280">
        <v>1.6666666666666666E-2</v>
      </c>
      <c r="HF48" s="277"/>
      <c r="HG48" s="277"/>
      <c r="HH48" s="278"/>
      <c r="HI48" s="279">
        <v>1</v>
      </c>
      <c r="HJ48" s="279">
        <v>1</v>
      </c>
      <c r="HK48" s="280"/>
      <c r="HL48" s="277"/>
      <c r="HM48" s="277"/>
      <c r="HN48" s="278"/>
      <c r="HO48" s="279"/>
      <c r="HP48" s="279">
        <v>2</v>
      </c>
      <c r="HQ48" s="280"/>
      <c r="HR48" s="277"/>
      <c r="HS48" s="277"/>
      <c r="HT48" s="278"/>
      <c r="HU48" s="279">
        <v>1</v>
      </c>
      <c r="HV48" s="279">
        <v>2</v>
      </c>
      <c r="HW48" s="280"/>
      <c r="HX48" s="277"/>
      <c r="HY48" s="277"/>
      <c r="HZ48" s="278"/>
      <c r="IA48" s="273" cm="1">
        <f t="array" ref="IA48">SUM(SUMIFS(FG48:HZ48,FG$6:HZ$6,{"EN(V)"}))</f>
        <v>29</v>
      </c>
      <c r="IB48" s="273" cm="1">
        <f t="array" ref="IB48">SUM(SUMIFS(FG48:HZ48,FG$6:HZ$6,{"INA(V)"}))</f>
        <v>0</v>
      </c>
      <c r="IC48" s="273" cm="1">
        <f t="array" ref="IC48">SUM(SUMIFS(FG48:HZ48,FG$6:HZ$6,{"EN(D)"}))</f>
        <v>7</v>
      </c>
      <c r="ID48" s="273" cm="1">
        <f t="array" ref="ID48">SUM(SUMIFS(FG48:HZ48,FG$6:HZ$6,{"INA(D)"}))</f>
        <v>1</v>
      </c>
      <c r="IE48" s="273" cm="1">
        <f t="array" ref="IE48">SUM(SUMIFS(FG48:HZ48,FG$6:HZ$6,{"EN(D)","EN(V)","INA(D)","INA(V)"}))</f>
        <v>37</v>
      </c>
      <c r="IF48" s="278" cm="1">
        <f t="array" ref="IF48">(SUM(SUMIFS(FG48:HZ48,FG$6:HZ$6,{"EN(TMS)"})))/12</f>
        <v>1.5682870370370371E-2</v>
      </c>
      <c r="IG48" s="278" cm="1">
        <f t="array" ref="IG48">(SUM(SUMIFS(FG48:HZ48,FG$6:HZ$6,{"INA(TMS)"})))/12</f>
        <v>0</v>
      </c>
      <c r="IH48" s="279">
        <v>3</v>
      </c>
      <c r="II48" s="279"/>
      <c r="IJ48" s="280"/>
      <c r="IK48" s="277"/>
      <c r="IL48" s="277"/>
      <c r="IM48" s="278"/>
      <c r="IN48" s="279"/>
      <c r="IO48" s="279"/>
      <c r="IP48" s="280"/>
      <c r="IQ48" s="277"/>
      <c r="IR48" s="277"/>
      <c r="IS48" s="278"/>
      <c r="IT48" s="279"/>
      <c r="IU48" s="279"/>
      <c r="IV48" s="280"/>
      <c r="IW48" s="277"/>
      <c r="IX48" s="277"/>
      <c r="IY48" s="278"/>
      <c r="IZ48" s="279">
        <v>1</v>
      </c>
      <c r="JA48" s="279"/>
      <c r="JB48" s="280"/>
      <c r="JC48" s="277"/>
      <c r="JD48" s="277"/>
      <c r="JE48" s="278"/>
      <c r="JF48" s="279">
        <v>2</v>
      </c>
      <c r="JG48" s="279"/>
      <c r="JH48" s="280"/>
      <c r="JI48" s="277"/>
      <c r="JJ48" s="277"/>
      <c r="JK48" s="278"/>
      <c r="JL48" s="279">
        <v>4</v>
      </c>
      <c r="JM48" s="279"/>
      <c r="JN48" s="280"/>
      <c r="JO48" s="277"/>
      <c r="JP48" s="277"/>
      <c r="JQ48" s="278"/>
      <c r="JR48" s="279"/>
      <c r="JS48" s="279"/>
      <c r="JT48" s="280"/>
      <c r="JU48" s="277"/>
      <c r="JV48" s="277"/>
      <c r="JW48" s="278"/>
      <c r="JX48" s="279"/>
      <c r="JY48" s="279"/>
      <c r="JZ48" s="280"/>
      <c r="KA48" s="277"/>
      <c r="KB48" s="277"/>
      <c r="KC48" s="278"/>
      <c r="KD48" s="279"/>
      <c r="KE48" s="279"/>
      <c r="KF48" s="280"/>
      <c r="KG48" s="277"/>
      <c r="KH48" s="277"/>
      <c r="KI48" s="278"/>
      <c r="KJ48" s="279"/>
      <c r="KK48" s="279"/>
      <c r="KL48" s="280"/>
      <c r="KM48" s="277"/>
      <c r="KN48" s="277"/>
      <c r="KO48" s="278"/>
      <c r="KP48" s="279">
        <v>2</v>
      </c>
      <c r="KQ48" s="279"/>
      <c r="KR48" s="280"/>
      <c r="KS48" s="277"/>
      <c r="KT48" s="277"/>
      <c r="KU48" s="278"/>
      <c r="KV48" s="279"/>
      <c r="KW48" s="279"/>
      <c r="KX48" s="280"/>
      <c r="KY48" s="277"/>
      <c r="KZ48" s="277"/>
      <c r="LA48" s="278"/>
      <c r="LB48" s="273" cm="1">
        <f t="array" ref="LB48">SUM(SUMIFS(IH48:LA48,IH$6:LA$6,{"EN(V)"}))</f>
        <v>0</v>
      </c>
      <c r="LC48" s="273" cm="1">
        <f t="array" ref="LC48">SUM(SUMIFS(IH48:LA48,IH$6:LA$6,{"INA(V)"}))</f>
        <v>0</v>
      </c>
      <c r="LD48" s="273" cm="1">
        <f t="array" ref="LD48">SUM(SUMIFS(IH48:LA48,IH$6:LA$6,{"EN(D)"}))</f>
        <v>12</v>
      </c>
      <c r="LE48" s="273" cm="1">
        <f t="array" ref="LE48">SUM(SUMIFS(IH48:LA48,IH$6:LA$6,{"INA(D)"}))</f>
        <v>0</v>
      </c>
      <c r="LF48" s="273" cm="1">
        <f t="array" ref="LF48">SUM(SUMIFS(IH48:LA48,IH$6:LA$6,{"EN(D)","EN(V)","INA(D)","INA(V)"}))</f>
        <v>12</v>
      </c>
      <c r="LG48" s="278" cm="1">
        <f t="array" ref="LG48">(SUM(SUMIFS(IH48:LA48,IH$6:LA$6,{"EN(TMS)"})))/12</f>
        <v>0</v>
      </c>
      <c r="LH48" s="278" cm="1">
        <f t="array" ref="LH48">(SUM(SUMIFS(IH48:LA48,IH$6:LA$6,{"INA(TMS)"})))/12</f>
        <v>0</v>
      </c>
      <c r="LI48" s="279">
        <v>6</v>
      </c>
      <c r="LJ48" s="279"/>
      <c r="LK48" s="280"/>
      <c r="LL48" s="277"/>
      <c r="LM48" s="277"/>
      <c r="LN48" s="278"/>
      <c r="LO48" s="279">
        <v>1</v>
      </c>
      <c r="LP48" s="279"/>
      <c r="LQ48" s="280"/>
      <c r="LR48" s="277"/>
      <c r="LS48" s="277"/>
      <c r="LT48" s="278"/>
      <c r="LU48" s="279">
        <v>3</v>
      </c>
      <c r="LV48" s="279"/>
      <c r="LW48" s="280"/>
      <c r="LX48" s="277"/>
      <c r="LY48" s="277"/>
      <c r="LZ48" s="278"/>
      <c r="MA48" s="279">
        <v>2</v>
      </c>
      <c r="MB48" s="279"/>
      <c r="MC48" s="280"/>
      <c r="MD48" s="277"/>
      <c r="ME48" s="277"/>
      <c r="MF48" s="278"/>
      <c r="MG48" s="279">
        <v>3</v>
      </c>
      <c r="MH48" s="279"/>
      <c r="MI48" s="280"/>
      <c r="MJ48" s="277"/>
      <c r="MK48" s="277"/>
      <c r="ML48" s="278"/>
      <c r="MM48" s="279">
        <v>1</v>
      </c>
      <c r="MN48" s="279"/>
      <c r="MO48" s="280"/>
      <c r="MP48" s="277"/>
      <c r="MQ48" s="277"/>
      <c r="MR48" s="278"/>
      <c r="MS48" s="279">
        <v>2</v>
      </c>
      <c r="MT48" s="279"/>
      <c r="MU48" s="280"/>
      <c r="MV48" s="277"/>
      <c r="MW48" s="277"/>
      <c r="MX48" s="278"/>
      <c r="MY48" s="279"/>
      <c r="MZ48" s="279"/>
      <c r="NA48" s="280"/>
      <c r="NB48" s="277"/>
      <c r="NC48" s="277"/>
      <c r="ND48" s="278"/>
      <c r="NE48" s="279"/>
      <c r="NF48" s="279"/>
      <c r="NG48" s="280"/>
      <c r="NH48" s="277"/>
      <c r="NI48" s="277"/>
      <c r="NJ48" s="278"/>
      <c r="NK48" s="279"/>
      <c r="NL48" s="279"/>
      <c r="NM48" s="280"/>
      <c r="NN48" s="277"/>
      <c r="NO48" s="277"/>
      <c r="NP48" s="278"/>
      <c r="NQ48" s="279"/>
      <c r="NR48" s="279"/>
      <c r="NS48" s="280"/>
      <c r="NT48" s="277"/>
      <c r="NU48" s="277"/>
      <c r="NV48" s="278"/>
      <c r="NW48" s="279"/>
      <c r="NX48" s="279"/>
      <c r="NY48" s="280"/>
      <c r="NZ48" s="277"/>
      <c r="OA48" s="277"/>
      <c r="OB48" s="278"/>
      <c r="OC48" s="273" cm="1">
        <f t="array" ref="OC48">SUM(SUMIFS(LI48:OB48,LI$6:OB$6,{"EN(V)"}))</f>
        <v>0</v>
      </c>
      <c r="OD48" s="273" cm="1">
        <f t="array" ref="OD48">SUM(SUMIFS(LI48:OB48,LI$6:OB$6,{"INA(V)"}))</f>
        <v>0</v>
      </c>
      <c r="OE48" s="273" cm="1">
        <f t="array" ref="OE48">SUM(SUMIFS(LI48:OB48,LI$6:OB$6,{"EN(D)"}))</f>
        <v>18</v>
      </c>
      <c r="OF48" s="273" cm="1">
        <f t="array" ref="OF48">SUM(SUMIFS(LI48:OB48,LI$6:OB$6,{"INA(D)"}))</f>
        <v>0</v>
      </c>
      <c r="OG48" s="273" cm="1">
        <f t="array" ref="OG48">SUM(SUMIFS(LI48:OB48,LI$6:OB$6,{"EN(D)","EN(V)","INA(D)","INA(V)"}))</f>
        <v>18</v>
      </c>
      <c r="OH48" s="278" cm="1">
        <f t="array" ref="OH48">(SUM(SUMIFS(LI48:OB48,LI$6:OB$6,{"EN(TMS)"})))/12</f>
        <v>0</v>
      </c>
      <c r="OI48" s="278" cm="1">
        <f t="array" ref="OI48">(SUM(SUMIFS(LI48:OB48,LI$6:OB$6,{"INA(TMS)"})))/12</f>
        <v>0</v>
      </c>
    </row>
    <row r="49" spans="1:399" s="23" customFormat="1">
      <c r="A49" s="273">
        <v>43</v>
      </c>
      <c r="B49" s="274" t="s">
        <v>38</v>
      </c>
      <c r="C49" s="273" t="s">
        <v>141</v>
      </c>
      <c r="D49" s="285"/>
      <c r="E49" s="279"/>
      <c r="F49" s="279"/>
      <c r="G49" s="280"/>
      <c r="H49" s="277">
        <v>34</v>
      </c>
      <c r="I49" s="277"/>
      <c r="J49" s="278"/>
      <c r="K49" s="279"/>
      <c r="L49" s="279"/>
      <c r="M49" s="280"/>
      <c r="N49" s="277">
        <v>113</v>
      </c>
      <c r="O49" s="277"/>
      <c r="P49" s="278"/>
      <c r="Q49" s="279"/>
      <c r="R49" s="279"/>
      <c r="S49" s="280"/>
      <c r="T49" s="277">
        <v>2</v>
      </c>
      <c r="U49" s="277"/>
      <c r="V49" s="278"/>
      <c r="W49" s="279"/>
      <c r="X49" s="279"/>
      <c r="Y49" s="280"/>
      <c r="Z49" s="277">
        <v>10</v>
      </c>
      <c r="AA49" s="277"/>
      <c r="AB49" s="278"/>
      <c r="AC49" s="279"/>
      <c r="AD49" s="279"/>
      <c r="AE49" s="280"/>
      <c r="AF49" s="277">
        <v>14</v>
      </c>
      <c r="AG49" s="277"/>
      <c r="AH49" s="278"/>
      <c r="AI49" s="279"/>
      <c r="AJ49" s="279"/>
      <c r="AK49" s="280"/>
      <c r="AL49" s="277">
        <v>1</v>
      </c>
      <c r="AM49" s="277"/>
      <c r="AN49" s="278"/>
      <c r="AO49" s="279"/>
      <c r="AP49" s="279"/>
      <c r="AQ49" s="280"/>
      <c r="AR49" s="277">
        <v>3</v>
      </c>
      <c r="AS49" s="277"/>
      <c r="AT49" s="278"/>
      <c r="AU49" s="279"/>
      <c r="AV49" s="279"/>
      <c r="AW49" s="280"/>
      <c r="AX49" s="277">
        <v>1</v>
      </c>
      <c r="AY49" s="277"/>
      <c r="AZ49" s="278"/>
      <c r="BA49" s="279"/>
      <c r="BB49" s="279"/>
      <c r="BC49" s="280"/>
      <c r="BD49" s="277"/>
      <c r="BE49" s="277"/>
      <c r="BF49" s="278"/>
      <c r="BG49" s="279"/>
      <c r="BH49" s="279"/>
      <c r="BI49" s="280"/>
      <c r="BJ49" s="277">
        <v>2</v>
      </c>
      <c r="BK49" s="277"/>
      <c r="BL49" s="278"/>
      <c r="BM49" s="279"/>
      <c r="BN49" s="279"/>
      <c r="BO49" s="280"/>
      <c r="BP49" s="277">
        <v>1</v>
      </c>
      <c r="BQ49" s="277"/>
      <c r="BR49" s="278"/>
      <c r="BS49" s="279"/>
      <c r="BT49" s="279"/>
      <c r="BU49" s="280"/>
      <c r="BV49" s="277">
        <v>1</v>
      </c>
      <c r="BW49" s="277"/>
      <c r="BX49" s="278"/>
      <c r="BY49" s="273" cm="1">
        <f t="array" ref="BY49">SUM(SUMIFS(E49:BX49,E$6:BX$6,{"EN(V)"}))</f>
        <v>0</v>
      </c>
      <c r="BZ49" s="273" cm="1">
        <f t="array" ref="BZ49">SUM(SUMIFS(E49:BX49,E$6:BX$6,{"INA(V)"}))</f>
        <v>0</v>
      </c>
      <c r="CA49" s="273" cm="1">
        <f t="array" ref="CA49">SUM(SUMIFS(E49:BX49,E$6:BX$6,{"EN(D)"}))</f>
        <v>0</v>
      </c>
      <c r="CB49" s="273" cm="1">
        <f t="array" ref="CB49">SUM(SUMIFS(E49:BX49,E$6:BX$6,{"INA(D)"}))</f>
        <v>182</v>
      </c>
      <c r="CC49" s="273" cm="1">
        <f t="array" ref="CC49">SUM(SUMIFS(E49:BX49,E$6:BX$6,{"EN(D)","EN(V)","INA(D)","INA(V)"}))</f>
        <v>182</v>
      </c>
      <c r="CD49" s="278" cm="1">
        <f t="array" ref="CD49">(SUM(SUMIFS(E49:BX49,E$6:BX$6,{"EN(TMS)"})))/12</f>
        <v>0</v>
      </c>
      <c r="CE49" s="278" cm="1">
        <f t="array" ref="CE49">(SUM(SUMIFS(E49:BX49,E$6:BX$6,{"INA(TMS)"})))/12</f>
        <v>0</v>
      </c>
      <c r="CF49" s="279"/>
      <c r="CG49" s="279"/>
      <c r="CH49" s="280"/>
      <c r="CI49" s="277">
        <v>1</v>
      </c>
      <c r="CJ49" s="277"/>
      <c r="CK49" s="278"/>
      <c r="CL49" s="279"/>
      <c r="CM49" s="279"/>
      <c r="CN49" s="280"/>
      <c r="CO49" s="277">
        <v>2</v>
      </c>
      <c r="CP49" s="277"/>
      <c r="CQ49" s="278"/>
      <c r="CR49" s="279"/>
      <c r="CS49" s="279"/>
      <c r="CT49" s="280"/>
      <c r="CU49" s="277"/>
      <c r="CV49" s="277"/>
      <c r="CW49" s="278"/>
      <c r="CX49" s="279"/>
      <c r="CY49" s="279"/>
      <c r="CZ49" s="280"/>
      <c r="DA49" s="277"/>
      <c r="DB49" s="277"/>
      <c r="DC49" s="278"/>
      <c r="DD49" s="279"/>
      <c r="DE49" s="279"/>
      <c r="DF49" s="280"/>
      <c r="DG49" s="277"/>
      <c r="DH49" s="277"/>
      <c r="DI49" s="278"/>
      <c r="DJ49" s="279"/>
      <c r="DK49" s="279"/>
      <c r="DL49" s="280"/>
      <c r="DM49" s="277">
        <v>1</v>
      </c>
      <c r="DN49" s="277"/>
      <c r="DO49" s="278"/>
      <c r="DP49" s="279"/>
      <c r="DQ49" s="279"/>
      <c r="DR49" s="280"/>
      <c r="DS49" s="277"/>
      <c r="DT49" s="277"/>
      <c r="DU49" s="278"/>
      <c r="DV49" s="279"/>
      <c r="DW49" s="279"/>
      <c r="DX49" s="280"/>
      <c r="DY49" s="277"/>
      <c r="DZ49" s="277"/>
      <c r="EA49" s="278"/>
      <c r="EB49" s="279"/>
      <c r="EC49" s="279"/>
      <c r="ED49" s="280"/>
      <c r="EE49" s="277"/>
      <c r="EF49" s="277"/>
      <c r="EG49" s="278"/>
      <c r="EH49" s="279"/>
      <c r="EI49" s="279"/>
      <c r="EJ49" s="280"/>
      <c r="EK49" s="277"/>
      <c r="EL49" s="277"/>
      <c r="EM49" s="278"/>
      <c r="EN49" s="279"/>
      <c r="EO49" s="279"/>
      <c r="EP49" s="280"/>
      <c r="EQ49" s="277"/>
      <c r="ER49" s="277"/>
      <c r="ES49" s="278"/>
      <c r="ET49" s="279"/>
      <c r="EU49" s="279"/>
      <c r="EV49" s="280"/>
      <c r="EW49" s="277"/>
      <c r="EX49" s="277">
        <v>4</v>
      </c>
      <c r="EY49" s="278">
        <v>9.0277777777777787E-3</v>
      </c>
      <c r="EZ49" s="273" cm="1">
        <f t="array" ref="EZ49">SUM(SUMIFS(CF49:EY49,CF$6:EY$6,{"EN(V)"}))</f>
        <v>0</v>
      </c>
      <c r="FA49" s="273" cm="1">
        <f t="array" ref="FA49">SUM(SUMIFS(CF49:EY49,CF$6:EY$6,{"INA(V)"}))</f>
        <v>4</v>
      </c>
      <c r="FB49" s="273" cm="1">
        <f t="array" ref="FB49">SUM(SUMIFS(CF49:EY49,CF$6:EY$6,{"EN(D)"}))</f>
        <v>0</v>
      </c>
      <c r="FC49" s="273" cm="1">
        <f t="array" ref="FC49">SUM(SUMIFS(CF49:EY49,CF$6:EY$6,{"INA(D)"}))</f>
        <v>4</v>
      </c>
      <c r="FD49" s="273" cm="1">
        <f t="array" ref="FD49">SUM(SUMIFS(CF49:EY49,CF$6:EY$6,{"EN(D)","EN(V)","INA(D)","INA(V)"}))</f>
        <v>8</v>
      </c>
      <c r="FE49" s="278" cm="1">
        <f t="array" ref="FE49">(SUM(SUMIFS(CF49:EY49,CF$6:EY$6,{"EN(TMS)"})))/12</f>
        <v>0</v>
      </c>
      <c r="FF49" s="278" cm="1">
        <f t="array" ref="FF49">(SUM(SUMIFS(CF49:EY49,CF$6:EY$6,{"INA(TMS)"})))/12</f>
        <v>7.5231481481481492E-4</v>
      </c>
      <c r="FG49" s="279"/>
      <c r="FH49" s="279"/>
      <c r="FI49" s="280"/>
      <c r="FJ49" s="277">
        <v>6</v>
      </c>
      <c r="FK49" s="277"/>
      <c r="FL49" s="278"/>
      <c r="FM49" s="279"/>
      <c r="FN49" s="279"/>
      <c r="FO49" s="280"/>
      <c r="FP49" s="277">
        <v>1</v>
      </c>
      <c r="FQ49" s="277"/>
      <c r="FR49" s="278"/>
      <c r="FS49" s="279"/>
      <c r="FT49" s="279"/>
      <c r="FU49" s="280"/>
      <c r="FV49" s="277">
        <v>2</v>
      </c>
      <c r="FW49" s="277"/>
      <c r="FX49" s="278"/>
      <c r="FY49" s="279"/>
      <c r="FZ49" s="279"/>
      <c r="GA49" s="280"/>
      <c r="GB49" s="277">
        <v>5</v>
      </c>
      <c r="GC49" s="277">
        <v>8</v>
      </c>
      <c r="GD49" s="278" t="s">
        <v>248</v>
      </c>
      <c r="GE49" s="279"/>
      <c r="GF49" s="279"/>
      <c r="GG49" s="280"/>
      <c r="GH49" s="277"/>
      <c r="GI49" s="277"/>
      <c r="GJ49" s="278"/>
      <c r="GK49" s="279"/>
      <c r="GL49" s="279"/>
      <c r="GM49" s="280"/>
      <c r="GN49" s="277">
        <v>2</v>
      </c>
      <c r="GO49" s="277"/>
      <c r="GP49" s="278"/>
      <c r="GQ49" s="279"/>
      <c r="GR49" s="279"/>
      <c r="GS49" s="280"/>
      <c r="GT49" s="277">
        <v>2</v>
      </c>
      <c r="GU49" s="277">
        <v>2</v>
      </c>
      <c r="GV49" s="278">
        <v>2.013888888888889E-2</v>
      </c>
      <c r="GW49" s="279"/>
      <c r="GX49" s="279"/>
      <c r="GY49" s="280"/>
      <c r="GZ49" s="277"/>
      <c r="HA49" s="277">
        <v>1</v>
      </c>
      <c r="HB49" s="278"/>
      <c r="HC49" s="279"/>
      <c r="HD49" s="279"/>
      <c r="HE49" s="280"/>
      <c r="HF49" s="277"/>
      <c r="HG49" s="277">
        <v>1</v>
      </c>
      <c r="HH49" s="278">
        <v>9.0277777777777787E-3</v>
      </c>
      <c r="HI49" s="279"/>
      <c r="HJ49" s="279"/>
      <c r="HK49" s="280"/>
      <c r="HL49" s="277"/>
      <c r="HM49" s="277">
        <v>8</v>
      </c>
      <c r="HN49" s="278">
        <v>4.3055555555555562E-2</v>
      </c>
      <c r="HO49" s="279"/>
      <c r="HP49" s="279"/>
      <c r="HQ49" s="280"/>
      <c r="HR49" s="277">
        <v>4</v>
      </c>
      <c r="HS49" s="277">
        <v>4</v>
      </c>
      <c r="HT49" s="278">
        <v>0.4381944444444445</v>
      </c>
      <c r="HU49" s="279"/>
      <c r="HV49" s="279"/>
      <c r="HW49" s="280"/>
      <c r="HX49" s="277">
        <v>2</v>
      </c>
      <c r="HY49" s="277">
        <v>2</v>
      </c>
      <c r="HZ49" s="278">
        <v>1.2444444444444445</v>
      </c>
      <c r="IA49" s="273" cm="1">
        <f t="array" ref="IA49">SUM(SUMIFS(FG49:HZ49,FG$6:HZ$6,{"EN(V)"}))</f>
        <v>0</v>
      </c>
      <c r="IB49" s="273" cm="1">
        <f t="array" ref="IB49">SUM(SUMIFS(FG49:HZ49,FG$6:HZ$6,{"INA(V)"}))</f>
        <v>26</v>
      </c>
      <c r="IC49" s="273" cm="1">
        <f t="array" ref="IC49">SUM(SUMIFS(FG49:HZ49,FG$6:HZ$6,{"EN(D)"}))</f>
        <v>0</v>
      </c>
      <c r="ID49" s="273" cm="1">
        <f t="array" ref="ID49">SUM(SUMIFS(FG49:HZ49,FG$6:HZ$6,{"INA(D)"}))</f>
        <v>24</v>
      </c>
      <c r="IE49" s="273" cm="1">
        <f t="array" ref="IE49">SUM(SUMIFS(FG49:HZ49,FG$6:HZ$6,{"EN(D)","EN(V)","INA(D)","INA(V)"}))</f>
        <v>50</v>
      </c>
      <c r="IF49" s="278" cm="1">
        <f t="array" ref="IF49">(SUM(SUMIFS(FG49:HZ49,FG$6:HZ$6,{"EN(TMS)"})))/12</f>
        <v>0</v>
      </c>
      <c r="IG49" s="278" cm="1">
        <f t="array" ref="IG49">(SUM(SUMIFS(FG49:HZ49,FG$6:HZ$6,{"INA(TMS)"})))/12</f>
        <v>0.14623842592592592</v>
      </c>
      <c r="IH49" s="279"/>
      <c r="II49" s="279"/>
      <c r="IJ49" s="280"/>
      <c r="IK49" s="277">
        <v>1</v>
      </c>
      <c r="IL49" s="277"/>
      <c r="IM49" s="278"/>
      <c r="IN49" s="279"/>
      <c r="IO49" s="279"/>
      <c r="IP49" s="280"/>
      <c r="IQ49" s="277"/>
      <c r="IR49" s="277">
        <v>3</v>
      </c>
      <c r="IS49" s="278">
        <v>0.21805555555555556</v>
      </c>
      <c r="IT49" s="279"/>
      <c r="IU49" s="279"/>
      <c r="IV49" s="280"/>
      <c r="IW49" s="277">
        <v>2</v>
      </c>
      <c r="IX49" s="277"/>
      <c r="IY49" s="278"/>
      <c r="IZ49" s="279"/>
      <c r="JA49" s="279"/>
      <c r="JB49" s="280"/>
      <c r="JC49" s="277"/>
      <c r="JD49" s="277"/>
      <c r="JE49" s="278"/>
      <c r="JF49" s="279"/>
      <c r="JG49" s="279"/>
      <c r="JH49" s="280"/>
      <c r="JI49" s="277">
        <v>4</v>
      </c>
      <c r="JJ49" s="277"/>
      <c r="JK49" s="278"/>
      <c r="JL49" s="279"/>
      <c r="JM49" s="279"/>
      <c r="JN49" s="280"/>
      <c r="JO49" s="277">
        <v>2</v>
      </c>
      <c r="JP49" s="277"/>
      <c r="JQ49" s="278"/>
      <c r="JR49" s="279"/>
      <c r="JS49" s="279"/>
      <c r="JT49" s="280"/>
      <c r="JU49" s="277">
        <v>10</v>
      </c>
      <c r="JV49" s="277"/>
      <c r="JW49" s="278"/>
      <c r="JX49" s="279"/>
      <c r="JY49" s="279"/>
      <c r="JZ49" s="280"/>
      <c r="KA49" s="277">
        <v>16</v>
      </c>
      <c r="KB49" s="277"/>
      <c r="KC49" s="278"/>
      <c r="KD49" s="279"/>
      <c r="KE49" s="279"/>
      <c r="KF49" s="280"/>
      <c r="KG49" s="277">
        <v>20</v>
      </c>
      <c r="KH49" s="277"/>
      <c r="KI49" s="278"/>
      <c r="KJ49" s="279"/>
      <c r="KK49" s="279"/>
      <c r="KL49" s="280"/>
      <c r="KM49" s="277">
        <v>16</v>
      </c>
      <c r="KN49" s="277"/>
      <c r="KO49" s="278"/>
      <c r="KP49" s="279"/>
      <c r="KQ49" s="279"/>
      <c r="KR49" s="280"/>
      <c r="KS49" s="277">
        <v>16</v>
      </c>
      <c r="KT49" s="277"/>
      <c r="KU49" s="278"/>
      <c r="KV49" s="279"/>
      <c r="KW49" s="279"/>
      <c r="KX49" s="280"/>
      <c r="KY49" s="277">
        <v>6</v>
      </c>
      <c r="KZ49" s="277"/>
      <c r="LA49" s="278"/>
      <c r="LB49" s="273" cm="1">
        <f t="array" ref="LB49">SUM(SUMIFS(IH49:LA49,IH$6:LA$6,{"EN(V)"}))</f>
        <v>0</v>
      </c>
      <c r="LC49" s="273" cm="1">
        <f t="array" ref="LC49">SUM(SUMIFS(IH49:LA49,IH$6:LA$6,{"INA(V)"}))</f>
        <v>3</v>
      </c>
      <c r="LD49" s="273" cm="1">
        <f t="array" ref="LD49">SUM(SUMIFS(IH49:LA49,IH$6:LA$6,{"EN(D)"}))</f>
        <v>0</v>
      </c>
      <c r="LE49" s="273" cm="1">
        <f t="array" ref="LE49">SUM(SUMIFS(IH49:LA49,IH$6:LA$6,{"INA(D)"}))</f>
        <v>93</v>
      </c>
      <c r="LF49" s="273" cm="1">
        <f t="array" ref="LF49">SUM(SUMIFS(IH49:LA49,IH$6:LA$6,{"EN(D)","EN(V)","INA(D)","INA(V)"}))</f>
        <v>96</v>
      </c>
      <c r="LG49" s="278" cm="1">
        <f t="array" ref="LG49">(SUM(SUMIFS(IH49:LA49,IH$6:LA$6,{"EN(TMS)"})))/12</f>
        <v>0</v>
      </c>
      <c r="LH49" s="278" cm="1">
        <f t="array" ref="LH49">(SUM(SUMIFS(IH49:LA49,IH$6:LA$6,{"INA(TMS)"})))/12</f>
        <v>1.8171296296296297E-2</v>
      </c>
      <c r="LI49" s="279"/>
      <c r="LJ49" s="279"/>
      <c r="LK49" s="280"/>
      <c r="LL49" s="277">
        <v>8</v>
      </c>
      <c r="LM49" s="277"/>
      <c r="LN49" s="278"/>
      <c r="LO49" s="279"/>
      <c r="LP49" s="279"/>
      <c r="LQ49" s="280"/>
      <c r="LR49" s="277">
        <v>8</v>
      </c>
      <c r="LS49" s="277"/>
      <c r="LT49" s="278"/>
      <c r="LU49" s="279"/>
      <c r="LV49" s="279"/>
      <c r="LW49" s="280"/>
      <c r="LX49" s="277">
        <v>3</v>
      </c>
      <c r="LY49" s="277"/>
      <c r="LZ49" s="278"/>
      <c r="MA49" s="279"/>
      <c r="MB49" s="279"/>
      <c r="MC49" s="280"/>
      <c r="MD49" s="277">
        <v>10</v>
      </c>
      <c r="ME49" s="277"/>
      <c r="MF49" s="278"/>
      <c r="MG49" s="279"/>
      <c r="MH49" s="279"/>
      <c r="MI49" s="280"/>
      <c r="MJ49" s="277">
        <v>5</v>
      </c>
      <c r="MK49" s="277"/>
      <c r="ML49" s="278"/>
      <c r="MM49" s="279"/>
      <c r="MN49" s="279"/>
      <c r="MO49" s="280"/>
      <c r="MP49" s="277">
        <v>1</v>
      </c>
      <c r="MQ49" s="277"/>
      <c r="MR49" s="278"/>
      <c r="MS49" s="279"/>
      <c r="MT49" s="279"/>
      <c r="MU49" s="280"/>
      <c r="MV49" s="277"/>
      <c r="MW49" s="277"/>
      <c r="MX49" s="278"/>
      <c r="MY49" s="279"/>
      <c r="MZ49" s="279"/>
      <c r="NA49" s="280"/>
      <c r="NB49" s="277">
        <v>3</v>
      </c>
      <c r="NC49" s="277"/>
      <c r="ND49" s="278"/>
      <c r="NE49" s="279"/>
      <c r="NF49" s="279"/>
      <c r="NG49" s="280"/>
      <c r="NH49" s="277"/>
      <c r="NI49" s="277"/>
      <c r="NJ49" s="278"/>
      <c r="NK49" s="279"/>
      <c r="NL49" s="279"/>
      <c r="NM49" s="280"/>
      <c r="NN49" s="277"/>
      <c r="NO49" s="277"/>
      <c r="NP49" s="278"/>
      <c r="NQ49" s="279"/>
      <c r="NR49" s="279"/>
      <c r="NS49" s="280"/>
      <c r="NT49" s="277"/>
      <c r="NU49" s="277"/>
      <c r="NV49" s="278"/>
      <c r="NW49" s="279"/>
      <c r="NX49" s="279"/>
      <c r="NY49" s="280"/>
      <c r="NZ49" s="277"/>
      <c r="OA49" s="277"/>
      <c r="OB49" s="278"/>
      <c r="OC49" s="273" cm="1">
        <f t="array" ref="OC49">SUM(SUMIFS(LI49:OB49,LI$6:OB$6,{"EN(V)"}))</f>
        <v>0</v>
      </c>
      <c r="OD49" s="273" cm="1">
        <f t="array" ref="OD49">SUM(SUMIFS(LI49:OB49,LI$6:OB$6,{"INA(V)"}))</f>
        <v>0</v>
      </c>
      <c r="OE49" s="273" cm="1">
        <f t="array" ref="OE49">SUM(SUMIFS(LI49:OB49,LI$6:OB$6,{"EN(D)"}))</f>
        <v>0</v>
      </c>
      <c r="OF49" s="273" cm="1">
        <f t="array" ref="OF49">SUM(SUMIFS(LI49:OB49,LI$6:OB$6,{"INA(D)"}))</f>
        <v>38</v>
      </c>
      <c r="OG49" s="273" cm="1">
        <f t="array" ref="OG49">SUM(SUMIFS(LI49:OB49,LI$6:OB$6,{"EN(D)","EN(V)","INA(D)","INA(V)"}))</f>
        <v>38</v>
      </c>
      <c r="OH49" s="278" cm="1">
        <f t="array" ref="OH49">(SUM(SUMIFS(LI49:OB49,LI$6:OB$6,{"EN(TMS)"})))/12</f>
        <v>0</v>
      </c>
      <c r="OI49" s="278" cm="1">
        <f t="array" ref="OI49">(SUM(SUMIFS(LI49:OB49,LI$6:OB$6,{"INA(TMS)"})))/12</f>
        <v>0</v>
      </c>
    </row>
    <row r="50" spans="1:399" s="23" customFormat="1">
      <c r="A50" s="273">
        <v>44</v>
      </c>
      <c r="B50" s="274" t="s">
        <v>39</v>
      </c>
      <c r="C50" s="273" t="s">
        <v>142</v>
      </c>
      <c r="D50" s="285"/>
      <c r="E50" s="279">
        <v>18</v>
      </c>
      <c r="F50" s="279"/>
      <c r="G50" s="280"/>
      <c r="H50" s="277"/>
      <c r="I50" s="277"/>
      <c r="J50" s="278"/>
      <c r="K50" s="279">
        <v>124</v>
      </c>
      <c r="L50" s="279"/>
      <c r="M50" s="280"/>
      <c r="N50" s="277"/>
      <c r="O50" s="277"/>
      <c r="P50" s="278"/>
      <c r="Q50" s="279">
        <v>20</v>
      </c>
      <c r="R50" s="279"/>
      <c r="S50" s="280"/>
      <c r="T50" s="277"/>
      <c r="U50" s="277"/>
      <c r="V50" s="278"/>
      <c r="W50" s="279">
        <v>2</v>
      </c>
      <c r="X50" s="279"/>
      <c r="Y50" s="280"/>
      <c r="Z50" s="277"/>
      <c r="AA50" s="277"/>
      <c r="AB50" s="278"/>
      <c r="AC50" s="279">
        <v>13</v>
      </c>
      <c r="AD50" s="279"/>
      <c r="AE50" s="280"/>
      <c r="AF50" s="277"/>
      <c r="AG50" s="277"/>
      <c r="AH50" s="278"/>
      <c r="AI50" s="279">
        <v>7</v>
      </c>
      <c r="AJ50" s="279"/>
      <c r="AK50" s="280"/>
      <c r="AL50" s="277"/>
      <c r="AM50" s="277"/>
      <c r="AN50" s="278"/>
      <c r="AO50" s="279">
        <v>6</v>
      </c>
      <c r="AP50" s="279"/>
      <c r="AQ50" s="280"/>
      <c r="AR50" s="277"/>
      <c r="AS50" s="277"/>
      <c r="AT50" s="278"/>
      <c r="AU50" s="279">
        <v>3</v>
      </c>
      <c r="AV50" s="279"/>
      <c r="AW50" s="280"/>
      <c r="AX50" s="277"/>
      <c r="AY50" s="277"/>
      <c r="AZ50" s="278"/>
      <c r="BA50" s="279"/>
      <c r="BB50" s="279"/>
      <c r="BC50" s="280"/>
      <c r="BD50" s="277"/>
      <c r="BE50" s="277"/>
      <c r="BF50" s="278"/>
      <c r="BG50" s="279">
        <v>5</v>
      </c>
      <c r="BH50" s="279"/>
      <c r="BI50" s="280"/>
      <c r="BJ50" s="277"/>
      <c r="BK50" s="277"/>
      <c r="BL50" s="278"/>
      <c r="BM50" s="279">
        <v>3</v>
      </c>
      <c r="BN50" s="279"/>
      <c r="BO50" s="280"/>
      <c r="BP50" s="277"/>
      <c r="BQ50" s="277"/>
      <c r="BR50" s="278"/>
      <c r="BS50" s="279">
        <v>2</v>
      </c>
      <c r="BT50" s="279"/>
      <c r="BU50" s="280"/>
      <c r="BV50" s="277"/>
      <c r="BW50" s="277"/>
      <c r="BX50" s="278"/>
      <c r="BY50" s="273" cm="1">
        <f t="array" ref="BY50">SUM(SUMIFS(E50:BX50,E$6:BX$6,{"EN(V)"}))</f>
        <v>0</v>
      </c>
      <c r="BZ50" s="273" cm="1">
        <f t="array" ref="BZ50">SUM(SUMIFS(E50:BX50,E$6:BX$6,{"INA(V)"}))</f>
        <v>0</v>
      </c>
      <c r="CA50" s="273" cm="1">
        <f t="array" ref="CA50">SUM(SUMIFS(E50:BX50,E$6:BX$6,{"EN(D)"}))</f>
        <v>203</v>
      </c>
      <c r="CB50" s="273" cm="1">
        <f t="array" ref="CB50">SUM(SUMIFS(E50:BX50,E$6:BX$6,{"INA(D)"}))</f>
        <v>0</v>
      </c>
      <c r="CC50" s="273" cm="1">
        <f t="array" ref="CC50">SUM(SUMIFS(E50:BX50,E$6:BX$6,{"EN(D)","EN(V)","INA(D)","INA(V)"}))</f>
        <v>203</v>
      </c>
      <c r="CD50" s="278" cm="1">
        <f t="array" ref="CD50">(SUM(SUMIFS(E50:BX50,E$6:BX$6,{"EN(TMS)"})))/12</f>
        <v>0</v>
      </c>
      <c r="CE50" s="278" cm="1">
        <f t="array" ref="CE50">(SUM(SUMIFS(E50:BX50,E$6:BX$6,{"INA(TMS)"})))/12</f>
        <v>0</v>
      </c>
      <c r="CF50" s="279">
        <v>4</v>
      </c>
      <c r="CG50" s="279"/>
      <c r="CH50" s="280"/>
      <c r="CI50" s="277"/>
      <c r="CJ50" s="277"/>
      <c r="CK50" s="278"/>
      <c r="CL50" s="279">
        <v>6</v>
      </c>
      <c r="CM50" s="279"/>
      <c r="CN50" s="280"/>
      <c r="CO50" s="277"/>
      <c r="CP50" s="277"/>
      <c r="CQ50" s="278"/>
      <c r="CR50" s="279">
        <v>1</v>
      </c>
      <c r="CS50" s="279"/>
      <c r="CT50" s="280"/>
      <c r="CU50" s="277"/>
      <c r="CV50" s="277"/>
      <c r="CW50" s="278"/>
      <c r="CX50" s="279">
        <v>2</v>
      </c>
      <c r="CY50" s="279"/>
      <c r="CZ50" s="280"/>
      <c r="DA50" s="277"/>
      <c r="DB50" s="277">
        <v>6</v>
      </c>
      <c r="DC50" s="278">
        <v>7.1527777777777787E-2</v>
      </c>
      <c r="DD50" s="279"/>
      <c r="DE50" s="279"/>
      <c r="DF50" s="280"/>
      <c r="DG50" s="277"/>
      <c r="DH50" s="277"/>
      <c r="DI50" s="278"/>
      <c r="DJ50" s="279">
        <v>1</v>
      </c>
      <c r="DK50" s="279"/>
      <c r="DL50" s="280"/>
      <c r="DM50" s="277"/>
      <c r="DN50" s="277"/>
      <c r="DO50" s="278"/>
      <c r="DP50" s="279">
        <v>1</v>
      </c>
      <c r="DQ50" s="279">
        <v>2</v>
      </c>
      <c r="DR50" s="280">
        <v>4.6527777777777779E-2</v>
      </c>
      <c r="DS50" s="277"/>
      <c r="DT50" s="277"/>
      <c r="DU50" s="278"/>
      <c r="DV50" s="279">
        <v>1</v>
      </c>
      <c r="DW50" s="279">
        <v>4</v>
      </c>
      <c r="DX50" s="280">
        <v>4.3055555555555562E-2</v>
      </c>
      <c r="DY50" s="277"/>
      <c r="DZ50" s="277"/>
      <c r="EA50" s="278"/>
      <c r="EB50" s="279"/>
      <c r="EC50" s="279"/>
      <c r="ED50" s="280"/>
      <c r="EE50" s="277"/>
      <c r="EF50" s="277"/>
      <c r="EG50" s="278"/>
      <c r="EH50" s="279"/>
      <c r="EI50" s="279"/>
      <c r="EJ50" s="280"/>
      <c r="EK50" s="277"/>
      <c r="EL50" s="277"/>
      <c r="EM50" s="278"/>
      <c r="EN50" s="279"/>
      <c r="EO50" s="279"/>
      <c r="EP50" s="280"/>
      <c r="EQ50" s="277"/>
      <c r="ER50" s="277"/>
      <c r="ES50" s="278"/>
      <c r="ET50" s="279">
        <v>19</v>
      </c>
      <c r="EU50" s="279">
        <v>4</v>
      </c>
      <c r="EV50" s="280">
        <v>9.0277777777777787E-3</v>
      </c>
      <c r="EW50" s="277"/>
      <c r="EX50" s="277"/>
      <c r="EY50" s="278"/>
      <c r="EZ50" s="273" cm="1">
        <f t="array" ref="EZ50">SUM(SUMIFS(CF50:EY50,CF$6:EY$6,{"EN(V)"}))</f>
        <v>10</v>
      </c>
      <c r="FA50" s="273" cm="1">
        <f t="array" ref="FA50">SUM(SUMIFS(CF50:EY50,CF$6:EY$6,{"INA(V)"}))</f>
        <v>6</v>
      </c>
      <c r="FB50" s="273" cm="1">
        <f t="array" ref="FB50">SUM(SUMIFS(CF50:EY50,CF$6:EY$6,{"EN(D)"}))</f>
        <v>35</v>
      </c>
      <c r="FC50" s="273" cm="1">
        <f t="array" ref="FC50">SUM(SUMIFS(CF50:EY50,CF$6:EY$6,{"INA(D)"}))</f>
        <v>0</v>
      </c>
      <c r="FD50" s="273" cm="1">
        <f t="array" ref="FD50">SUM(SUMIFS(CF50:EY50,CF$6:EY$6,{"EN(D)","EN(V)","INA(D)","INA(V)"}))</f>
        <v>51</v>
      </c>
      <c r="FE50" s="278" cm="1">
        <f t="array" ref="FE50">(SUM(SUMIFS(CF50:EY50,CF$6:EY$6,{"EN(TMS)"})))/12</f>
        <v>8.217592592592594E-3</v>
      </c>
      <c r="FF50" s="278" cm="1">
        <f t="array" ref="FF50">(SUM(SUMIFS(CF50:EY50,CF$6:EY$6,{"INA(TMS)"})))/12</f>
        <v>5.9606481481481489E-3</v>
      </c>
      <c r="FG50" s="279">
        <v>1</v>
      </c>
      <c r="FH50" s="279">
        <v>9</v>
      </c>
      <c r="FI50" s="280">
        <v>2.2916666666666669E-2</v>
      </c>
      <c r="FJ50" s="277"/>
      <c r="FK50" s="277"/>
      <c r="FL50" s="278"/>
      <c r="FM50" s="279"/>
      <c r="FN50" s="279">
        <v>4</v>
      </c>
      <c r="FO50" s="280">
        <v>7.013888888888889E-2</v>
      </c>
      <c r="FP50" s="277"/>
      <c r="FQ50" s="277"/>
      <c r="FR50" s="278"/>
      <c r="FS50" s="279"/>
      <c r="FT50" s="279">
        <v>2</v>
      </c>
      <c r="FU50" s="280" t="s">
        <v>249</v>
      </c>
      <c r="FV50" s="277"/>
      <c r="FW50" s="277"/>
      <c r="FX50" s="278"/>
      <c r="FY50" s="279">
        <v>2</v>
      </c>
      <c r="FZ50" s="279">
        <v>5</v>
      </c>
      <c r="GA50" s="280" t="s">
        <v>250</v>
      </c>
      <c r="GB50" s="277"/>
      <c r="GC50" s="277"/>
      <c r="GD50" s="278"/>
      <c r="GE50" s="279"/>
      <c r="GF50" s="279"/>
      <c r="GG50" s="280"/>
      <c r="GH50" s="277"/>
      <c r="GI50" s="277"/>
      <c r="GJ50" s="278"/>
      <c r="GK50" s="279"/>
      <c r="GL50" s="279">
        <v>1</v>
      </c>
      <c r="GM50" s="280"/>
      <c r="GN50" s="277"/>
      <c r="GO50" s="277"/>
      <c r="GP50" s="278"/>
      <c r="GQ50" s="279">
        <v>0</v>
      </c>
      <c r="GR50" s="279">
        <v>2</v>
      </c>
      <c r="GS50" s="280">
        <v>2.013888888888889E-2</v>
      </c>
      <c r="GT50" s="277"/>
      <c r="GU50" s="277"/>
      <c r="GV50" s="278"/>
      <c r="GW50" s="279"/>
      <c r="GX50" s="279">
        <v>1</v>
      </c>
      <c r="GY50" s="280">
        <v>6.9444444444444447E-4</v>
      </c>
      <c r="GZ50" s="277"/>
      <c r="HA50" s="277"/>
      <c r="HB50" s="278"/>
      <c r="HC50" s="279"/>
      <c r="HD50" s="279">
        <v>1</v>
      </c>
      <c r="HE50" s="280">
        <v>9.0277777777777787E-3</v>
      </c>
      <c r="HF50" s="277"/>
      <c r="HG50" s="277"/>
      <c r="HH50" s="278"/>
      <c r="HI50" s="279"/>
      <c r="HJ50" s="279">
        <v>8</v>
      </c>
      <c r="HK50" s="280">
        <v>4.3055555555555562E-2</v>
      </c>
      <c r="HL50" s="277"/>
      <c r="HM50" s="277"/>
      <c r="HN50" s="278"/>
      <c r="HO50" s="279">
        <v>2</v>
      </c>
      <c r="HP50" s="279">
        <v>6</v>
      </c>
      <c r="HQ50" s="280">
        <v>0.4381944444444445</v>
      </c>
      <c r="HR50" s="277"/>
      <c r="HS50" s="277"/>
      <c r="HT50" s="278"/>
      <c r="HU50" s="279"/>
      <c r="HV50" s="279"/>
      <c r="HW50" s="280"/>
      <c r="HX50" s="277"/>
      <c r="HY50" s="277"/>
      <c r="HZ50" s="278"/>
      <c r="IA50" s="273" cm="1">
        <f t="array" ref="IA50">SUM(SUMIFS(FG50:HZ50,FG$6:HZ$6,{"EN(V)"}))</f>
        <v>39</v>
      </c>
      <c r="IB50" s="273" cm="1">
        <f t="array" ref="IB50">SUM(SUMIFS(FG50:HZ50,FG$6:HZ$6,{"INA(V)"}))</f>
        <v>0</v>
      </c>
      <c r="IC50" s="273" cm="1">
        <f t="array" ref="IC50">SUM(SUMIFS(FG50:HZ50,FG$6:HZ$6,{"EN(D)"}))</f>
        <v>5</v>
      </c>
      <c r="ID50" s="273" cm="1">
        <f t="array" ref="ID50">SUM(SUMIFS(FG50:HZ50,FG$6:HZ$6,{"INA(D)"}))</f>
        <v>0</v>
      </c>
      <c r="IE50" s="273" cm="1">
        <f t="array" ref="IE50">SUM(SUMIFS(FG50:HZ50,FG$6:HZ$6,{"EN(D)","EN(V)","INA(D)","INA(V)"}))</f>
        <v>44</v>
      </c>
      <c r="IF50" s="278" cm="1">
        <f t="array" ref="IF50">(SUM(SUMIFS(FG50:HZ50,FG$6:HZ$6,{"EN(TMS)"})))/12</f>
        <v>5.0347222222222231E-2</v>
      </c>
      <c r="IG50" s="278" cm="1">
        <f t="array" ref="IG50">(SUM(SUMIFS(FG50:HZ50,FG$6:HZ$6,{"INA(TMS)"})))/12</f>
        <v>0</v>
      </c>
      <c r="IH50" s="279">
        <v>1</v>
      </c>
      <c r="II50" s="279">
        <v>5</v>
      </c>
      <c r="IJ50" s="280">
        <v>2.9166666666666664E-2</v>
      </c>
      <c r="IK50" s="277"/>
      <c r="IL50" s="277"/>
      <c r="IM50" s="278"/>
      <c r="IN50" s="279">
        <v>1</v>
      </c>
      <c r="IO50" s="279">
        <v>1</v>
      </c>
      <c r="IP50" s="280">
        <v>0</v>
      </c>
      <c r="IQ50" s="277"/>
      <c r="IR50" s="277"/>
      <c r="IS50" s="278"/>
      <c r="IT50" s="279">
        <v>1</v>
      </c>
      <c r="IU50" s="279"/>
      <c r="IV50" s="280"/>
      <c r="IW50" s="277"/>
      <c r="IX50" s="277"/>
      <c r="IY50" s="278"/>
      <c r="IZ50" s="279">
        <v>1</v>
      </c>
      <c r="JA50" s="279">
        <v>2</v>
      </c>
      <c r="JB50" s="280">
        <v>1.1111111111111112E-2</v>
      </c>
      <c r="JC50" s="277"/>
      <c r="JD50" s="277"/>
      <c r="JE50" s="278"/>
      <c r="JF50" s="279">
        <v>2</v>
      </c>
      <c r="JG50" s="279"/>
      <c r="JH50" s="280"/>
      <c r="JI50" s="277"/>
      <c r="JJ50" s="277"/>
      <c r="JK50" s="278"/>
      <c r="JL50" s="279">
        <v>18</v>
      </c>
      <c r="JM50" s="279"/>
      <c r="JN50" s="280"/>
      <c r="JO50" s="277"/>
      <c r="JP50" s="277"/>
      <c r="JQ50" s="278"/>
      <c r="JR50" s="279">
        <v>12</v>
      </c>
      <c r="JS50" s="279"/>
      <c r="JT50" s="280"/>
      <c r="JU50" s="277"/>
      <c r="JV50" s="277"/>
      <c r="JW50" s="278"/>
      <c r="JX50" s="279">
        <v>34</v>
      </c>
      <c r="JY50" s="279"/>
      <c r="JZ50" s="280"/>
      <c r="KA50" s="277"/>
      <c r="KB50" s="277"/>
      <c r="KC50" s="278"/>
      <c r="KD50" s="279">
        <v>36</v>
      </c>
      <c r="KE50" s="279"/>
      <c r="KF50" s="280"/>
      <c r="KG50" s="277"/>
      <c r="KH50" s="277"/>
      <c r="KI50" s="278"/>
      <c r="KJ50" s="279">
        <v>20</v>
      </c>
      <c r="KK50" s="279"/>
      <c r="KL50" s="280"/>
      <c r="KM50" s="277"/>
      <c r="KN50" s="277"/>
      <c r="KO50" s="278"/>
      <c r="KP50" s="279">
        <v>38</v>
      </c>
      <c r="KQ50" s="279"/>
      <c r="KR50" s="280"/>
      <c r="KS50" s="277"/>
      <c r="KT50" s="277"/>
      <c r="KU50" s="278"/>
      <c r="KV50" s="279">
        <v>26</v>
      </c>
      <c r="KW50" s="279"/>
      <c r="KX50" s="280"/>
      <c r="KY50" s="277"/>
      <c r="KZ50" s="277"/>
      <c r="LA50" s="278"/>
      <c r="LB50" s="273" cm="1">
        <f t="array" ref="LB50">SUM(SUMIFS(IH50:LA50,IH$6:LA$6,{"EN(V)"}))</f>
        <v>8</v>
      </c>
      <c r="LC50" s="273" cm="1">
        <f t="array" ref="LC50">SUM(SUMIFS(IH50:LA50,IH$6:LA$6,{"INA(V)"}))</f>
        <v>0</v>
      </c>
      <c r="LD50" s="273" cm="1">
        <f t="array" ref="LD50">SUM(SUMIFS(IH50:LA50,IH$6:LA$6,{"EN(D)"}))</f>
        <v>190</v>
      </c>
      <c r="LE50" s="273" cm="1">
        <f t="array" ref="LE50">SUM(SUMIFS(IH50:LA50,IH$6:LA$6,{"INA(D)"}))</f>
        <v>0</v>
      </c>
      <c r="LF50" s="273" cm="1">
        <f t="array" ref="LF50">SUM(SUMIFS(IH50:LA50,IH$6:LA$6,{"EN(D)","EN(V)","INA(D)","INA(V)"}))</f>
        <v>198</v>
      </c>
      <c r="LG50" s="278" cm="1">
        <f t="array" ref="LG50">(SUM(SUMIFS(IH50:LA50,IH$6:LA$6,{"EN(TMS)"})))/12</f>
        <v>3.3564814814814811E-3</v>
      </c>
      <c r="LH50" s="278" cm="1">
        <f t="array" ref="LH50">(SUM(SUMIFS(IH50:LA50,IH$6:LA$6,{"INA(TMS)"})))/12</f>
        <v>0</v>
      </c>
      <c r="LI50" s="279">
        <v>14</v>
      </c>
      <c r="LJ50" s="279"/>
      <c r="LK50" s="280"/>
      <c r="LL50" s="277"/>
      <c r="LM50" s="277"/>
      <c r="LN50" s="278"/>
      <c r="LO50" s="279">
        <v>12</v>
      </c>
      <c r="LP50" s="279"/>
      <c r="LQ50" s="280"/>
      <c r="LR50" s="277"/>
      <c r="LS50" s="277"/>
      <c r="LT50" s="278"/>
      <c r="LU50" s="279">
        <v>7</v>
      </c>
      <c r="LV50" s="279"/>
      <c r="LW50" s="280"/>
      <c r="LX50" s="277"/>
      <c r="LY50" s="277"/>
      <c r="LZ50" s="278"/>
      <c r="MA50" s="279">
        <v>6</v>
      </c>
      <c r="MB50" s="279"/>
      <c r="MC50" s="280"/>
      <c r="MD50" s="277"/>
      <c r="ME50" s="277"/>
      <c r="MF50" s="278"/>
      <c r="MG50" s="279">
        <v>12</v>
      </c>
      <c r="MH50" s="279"/>
      <c r="MI50" s="280"/>
      <c r="MJ50" s="277"/>
      <c r="MK50" s="277"/>
      <c r="ML50" s="278"/>
      <c r="MM50" s="279">
        <v>1</v>
      </c>
      <c r="MN50" s="279"/>
      <c r="MO50" s="280"/>
      <c r="MP50" s="277"/>
      <c r="MQ50" s="277"/>
      <c r="MR50" s="278"/>
      <c r="MS50" s="279"/>
      <c r="MT50" s="279"/>
      <c r="MU50" s="280"/>
      <c r="MV50" s="277"/>
      <c r="MW50" s="277"/>
      <c r="MX50" s="278"/>
      <c r="MY50" s="279">
        <v>7</v>
      </c>
      <c r="MZ50" s="279"/>
      <c r="NA50" s="280"/>
      <c r="NB50" s="277"/>
      <c r="NC50" s="277"/>
      <c r="ND50" s="278"/>
      <c r="NE50" s="279"/>
      <c r="NF50" s="279"/>
      <c r="NG50" s="280"/>
      <c r="NH50" s="277"/>
      <c r="NI50" s="277"/>
      <c r="NJ50" s="278"/>
      <c r="NK50" s="279"/>
      <c r="NL50" s="279"/>
      <c r="NM50" s="280"/>
      <c r="NN50" s="277"/>
      <c r="NO50" s="277"/>
      <c r="NP50" s="278"/>
      <c r="NQ50" s="279"/>
      <c r="NR50" s="279"/>
      <c r="NS50" s="280"/>
      <c r="NT50" s="277"/>
      <c r="NU50" s="277"/>
      <c r="NV50" s="278"/>
      <c r="NW50" s="279"/>
      <c r="NX50" s="279"/>
      <c r="NY50" s="280"/>
      <c r="NZ50" s="277"/>
      <c r="OA50" s="277"/>
      <c r="OB50" s="278"/>
      <c r="OC50" s="273" cm="1">
        <f t="array" ref="OC50">SUM(SUMIFS(LI50:OB50,LI$6:OB$6,{"EN(V)"}))</f>
        <v>0</v>
      </c>
      <c r="OD50" s="273" cm="1">
        <f t="array" ref="OD50">SUM(SUMIFS(LI50:OB50,LI$6:OB$6,{"INA(V)"}))</f>
        <v>0</v>
      </c>
      <c r="OE50" s="273" cm="1">
        <f t="array" ref="OE50">SUM(SUMIFS(LI50:OB50,LI$6:OB$6,{"EN(D)"}))</f>
        <v>59</v>
      </c>
      <c r="OF50" s="273" cm="1">
        <f t="array" ref="OF50">SUM(SUMIFS(LI50:OB50,LI$6:OB$6,{"INA(D)"}))</f>
        <v>0</v>
      </c>
      <c r="OG50" s="273" cm="1">
        <f t="array" ref="OG50">SUM(SUMIFS(LI50:OB50,LI$6:OB$6,{"EN(D)","EN(V)","INA(D)","INA(V)"}))</f>
        <v>59</v>
      </c>
      <c r="OH50" s="278" cm="1">
        <f t="array" ref="OH50">(SUM(SUMIFS(LI50:OB50,LI$6:OB$6,{"EN(TMS)"})))/12</f>
        <v>0</v>
      </c>
      <c r="OI50" s="278" cm="1">
        <f t="array" ref="OI50">(SUM(SUMIFS(LI50:OB50,LI$6:OB$6,{"INA(TMS)"})))/12</f>
        <v>0</v>
      </c>
    </row>
    <row r="51" spans="1:399" s="23" customFormat="1" ht="30">
      <c r="A51" s="273">
        <v>45</v>
      </c>
      <c r="B51" s="274" t="s">
        <v>88</v>
      </c>
      <c r="C51" s="273" t="s">
        <v>143</v>
      </c>
      <c r="D51" s="285"/>
      <c r="E51" s="279"/>
      <c r="F51" s="279"/>
      <c r="G51" s="280"/>
      <c r="H51" s="277"/>
      <c r="I51" s="277"/>
      <c r="J51" s="278"/>
      <c r="K51" s="279"/>
      <c r="L51" s="279"/>
      <c r="M51" s="280"/>
      <c r="N51" s="277">
        <v>49</v>
      </c>
      <c r="O51" s="277"/>
      <c r="P51" s="278"/>
      <c r="Q51" s="279"/>
      <c r="R51" s="279"/>
      <c r="S51" s="280"/>
      <c r="T51" s="277">
        <v>35</v>
      </c>
      <c r="U51" s="277"/>
      <c r="V51" s="278"/>
      <c r="W51" s="279"/>
      <c r="X51" s="279"/>
      <c r="Y51" s="280"/>
      <c r="Z51" s="277">
        <v>9</v>
      </c>
      <c r="AA51" s="277"/>
      <c r="AB51" s="278"/>
      <c r="AC51" s="279"/>
      <c r="AD51" s="279"/>
      <c r="AE51" s="280"/>
      <c r="AF51" s="277">
        <v>4</v>
      </c>
      <c r="AG51" s="277"/>
      <c r="AH51" s="278"/>
      <c r="AI51" s="279"/>
      <c r="AJ51" s="279"/>
      <c r="AK51" s="280"/>
      <c r="AL51" s="277"/>
      <c r="AM51" s="277"/>
      <c r="AN51" s="278"/>
      <c r="AO51" s="279"/>
      <c r="AP51" s="279"/>
      <c r="AQ51" s="280"/>
      <c r="AR51" s="277">
        <v>3</v>
      </c>
      <c r="AS51" s="277"/>
      <c r="AT51" s="278"/>
      <c r="AU51" s="279"/>
      <c r="AV51" s="279"/>
      <c r="AW51" s="280"/>
      <c r="AX51" s="277">
        <v>2</v>
      </c>
      <c r="AY51" s="277"/>
      <c r="AZ51" s="278"/>
      <c r="BA51" s="279"/>
      <c r="BB51" s="279"/>
      <c r="BC51" s="280"/>
      <c r="BD51" s="277"/>
      <c r="BE51" s="277"/>
      <c r="BF51" s="278"/>
      <c r="BG51" s="279"/>
      <c r="BH51" s="279"/>
      <c r="BI51" s="280"/>
      <c r="BJ51" s="277">
        <v>2</v>
      </c>
      <c r="BK51" s="277"/>
      <c r="BL51" s="278"/>
      <c r="BM51" s="279"/>
      <c r="BN51" s="279"/>
      <c r="BO51" s="280"/>
      <c r="BP51" s="277"/>
      <c r="BQ51" s="277"/>
      <c r="BR51" s="278"/>
      <c r="BS51" s="279"/>
      <c r="BT51" s="279"/>
      <c r="BU51" s="280"/>
      <c r="BV51" s="277">
        <v>4</v>
      </c>
      <c r="BW51" s="277"/>
      <c r="BX51" s="278"/>
      <c r="BY51" s="273" cm="1">
        <f t="array" ref="BY51">SUM(SUMIFS(E51:BX51,E$6:BX$6,{"EN(V)"}))</f>
        <v>0</v>
      </c>
      <c r="BZ51" s="273" cm="1">
        <f t="array" ref="BZ51">SUM(SUMIFS(E51:BX51,E$6:BX$6,{"INA(V)"}))</f>
        <v>0</v>
      </c>
      <c r="CA51" s="273" cm="1">
        <f t="array" ref="CA51">SUM(SUMIFS(E51:BX51,E$6:BX$6,{"EN(D)"}))</f>
        <v>0</v>
      </c>
      <c r="CB51" s="273" cm="1">
        <f t="array" ref="CB51">SUM(SUMIFS(E51:BX51,E$6:BX$6,{"INA(D)"}))</f>
        <v>108</v>
      </c>
      <c r="CC51" s="273" cm="1">
        <f t="array" ref="CC51">SUM(SUMIFS(E51:BX51,E$6:BX$6,{"EN(D)","EN(V)","INA(D)","INA(V)"}))</f>
        <v>108</v>
      </c>
      <c r="CD51" s="278" cm="1">
        <f t="array" ref="CD51">(SUM(SUMIFS(E51:BX51,E$6:BX$6,{"EN(TMS)"})))/12</f>
        <v>0</v>
      </c>
      <c r="CE51" s="278" cm="1">
        <f t="array" ref="CE51">(SUM(SUMIFS(E51:BX51,E$6:BX$6,{"INA(TMS)"})))/12</f>
        <v>0</v>
      </c>
      <c r="CF51" s="279"/>
      <c r="CG51" s="279"/>
      <c r="CH51" s="280"/>
      <c r="CI51" s="277">
        <v>1</v>
      </c>
      <c r="CJ51" s="277"/>
      <c r="CK51" s="278"/>
      <c r="CL51" s="279"/>
      <c r="CM51" s="279"/>
      <c r="CN51" s="280"/>
      <c r="CO51" s="277">
        <v>3</v>
      </c>
      <c r="CP51" s="277"/>
      <c r="CQ51" s="278"/>
      <c r="CR51" s="279"/>
      <c r="CS51" s="279"/>
      <c r="CT51" s="280"/>
      <c r="CU51" s="277">
        <v>1</v>
      </c>
      <c r="CV51" s="277"/>
      <c r="CW51" s="278"/>
      <c r="CX51" s="279"/>
      <c r="CY51" s="279"/>
      <c r="CZ51" s="280"/>
      <c r="DA51" s="277"/>
      <c r="DB51" s="277"/>
      <c r="DC51" s="278"/>
      <c r="DD51" s="279"/>
      <c r="DE51" s="279"/>
      <c r="DF51" s="280"/>
      <c r="DG51" s="277"/>
      <c r="DH51" s="277"/>
      <c r="DI51" s="278"/>
      <c r="DJ51" s="279"/>
      <c r="DK51" s="279"/>
      <c r="DL51" s="280"/>
      <c r="DM51" s="277"/>
      <c r="DN51" s="277"/>
      <c r="DO51" s="278"/>
      <c r="DP51" s="279"/>
      <c r="DQ51" s="279"/>
      <c r="DR51" s="280"/>
      <c r="DS51" s="277"/>
      <c r="DT51" s="277"/>
      <c r="DU51" s="278"/>
      <c r="DV51" s="279"/>
      <c r="DW51" s="279"/>
      <c r="DX51" s="280"/>
      <c r="DY51" s="277"/>
      <c r="DZ51" s="277"/>
      <c r="EA51" s="278"/>
      <c r="EB51" s="279"/>
      <c r="EC51" s="279"/>
      <c r="ED51" s="280"/>
      <c r="EE51" s="277"/>
      <c r="EF51" s="277"/>
      <c r="EG51" s="278"/>
      <c r="EH51" s="279"/>
      <c r="EI51" s="279"/>
      <c r="EJ51" s="280"/>
      <c r="EK51" s="277">
        <v>6</v>
      </c>
      <c r="EL51" s="277"/>
      <c r="EM51" s="278"/>
      <c r="EN51" s="279"/>
      <c r="EO51" s="279"/>
      <c r="EP51" s="280"/>
      <c r="EQ51" s="277"/>
      <c r="ER51" s="277"/>
      <c r="ES51" s="278"/>
      <c r="ET51" s="279"/>
      <c r="EU51" s="279"/>
      <c r="EV51" s="280"/>
      <c r="EW51" s="277"/>
      <c r="EX51" s="277"/>
      <c r="EY51" s="278"/>
      <c r="EZ51" s="273" cm="1">
        <f t="array" ref="EZ51">SUM(SUMIFS(CF51:EY51,CF$6:EY$6,{"EN(V)"}))</f>
        <v>0</v>
      </c>
      <c r="FA51" s="273" cm="1">
        <f t="array" ref="FA51">SUM(SUMIFS(CF51:EY51,CF$6:EY$6,{"INA(V)"}))</f>
        <v>0</v>
      </c>
      <c r="FB51" s="273" cm="1">
        <f t="array" ref="FB51">SUM(SUMIFS(CF51:EY51,CF$6:EY$6,{"EN(D)"}))</f>
        <v>0</v>
      </c>
      <c r="FC51" s="273" cm="1">
        <f t="array" ref="FC51">SUM(SUMIFS(CF51:EY51,CF$6:EY$6,{"INA(D)"}))</f>
        <v>11</v>
      </c>
      <c r="FD51" s="273" cm="1">
        <f t="array" ref="FD51">SUM(SUMIFS(CF51:EY51,CF$6:EY$6,{"EN(D)","EN(V)","INA(D)","INA(V)"}))</f>
        <v>11</v>
      </c>
      <c r="FE51" s="278" cm="1">
        <f t="array" ref="FE51">(SUM(SUMIFS(CF51:EY51,CF$6:EY$6,{"EN(TMS)"})))/12</f>
        <v>0</v>
      </c>
      <c r="FF51" s="278" cm="1">
        <f t="array" ref="FF51">(SUM(SUMIFS(CF51:EY51,CF$6:EY$6,{"INA(TMS)"})))/12</f>
        <v>0</v>
      </c>
      <c r="FG51" s="279"/>
      <c r="FH51" s="279"/>
      <c r="FI51" s="280"/>
      <c r="FJ51" s="277"/>
      <c r="FK51" s="277"/>
      <c r="FL51" s="278"/>
      <c r="FM51" s="279"/>
      <c r="FN51" s="279"/>
      <c r="FO51" s="280"/>
      <c r="FP51" s="277"/>
      <c r="FQ51" s="277"/>
      <c r="FR51" s="278"/>
      <c r="FS51" s="279"/>
      <c r="FT51" s="279"/>
      <c r="FU51" s="280"/>
      <c r="FV51" s="277">
        <v>1</v>
      </c>
      <c r="FW51" s="277"/>
      <c r="FX51" s="278"/>
      <c r="FY51" s="279"/>
      <c r="FZ51" s="279"/>
      <c r="GA51" s="280"/>
      <c r="GB51" s="277">
        <v>1</v>
      </c>
      <c r="GC51" s="277">
        <v>8</v>
      </c>
      <c r="GD51" s="278" t="s">
        <v>251</v>
      </c>
      <c r="GE51" s="279"/>
      <c r="GF51" s="279"/>
      <c r="GG51" s="280"/>
      <c r="GH51" s="277"/>
      <c r="GI51" s="277"/>
      <c r="GJ51" s="278"/>
      <c r="GK51" s="279"/>
      <c r="GL51" s="279"/>
      <c r="GM51" s="280"/>
      <c r="GN51" s="277">
        <v>3</v>
      </c>
      <c r="GO51" s="277"/>
      <c r="GP51" s="278"/>
      <c r="GQ51" s="279"/>
      <c r="GR51" s="279"/>
      <c r="GS51" s="280"/>
      <c r="GT51" s="277">
        <v>0</v>
      </c>
      <c r="GU51" s="277">
        <v>3</v>
      </c>
      <c r="GV51" s="278"/>
      <c r="GW51" s="279"/>
      <c r="GX51" s="279"/>
      <c r="GY51" s="280"/>
      <c r="GZ51" s="277"/>
      <c r="HA51" s="277">
        <v>3</v>
      </c>
      <c r="HB51" s="278">
        <v>6.458333333333334E-2</v>
      </c>
      <c r="HC51" s="279"/>
      <c r="HD51" s="279"/>
      <c r="HE51" s="280"/>
      <c r="HF51" s="277">
        <v>1</v>
      </c>
      <c r="HG51" s="277">
        <v>13</v>
      </c>
      <c r="HH51" s="278">
        <v>2.8472222222222222E-2</v>
      </c>
      <c r="HI51" s="279"/>
      <c r="HJ51" s="279"/>
      <c r="HK51" s="280"/>
      <c r="HL51" s="277">
        <v>8</v>
      </c>
      <c r="HM51" s="277">
        <v>23</v>
      </c>
      <c r="HN51" s="278">
        <v>3.6111111111111115E-2</v>
      </c>
      <c r="HO51" s="279"/>
      <c r="HP51" s="279"/>
      <c r="HQ51" s="280"/>
      <c r="HR51" s="277">
        <v>1</v>
      </c>
      <c r="HS51" s="277">
        <v>5</v>
      </c>
      <c r="HT51" s="278">
        <v>2.7777777777777779E-3</v>
      </c>
      <c r="HU51" s="279"/>
      <c r="HV51" s="279"/>
      <c r="HW51" s="280"/>
      <c r="HX51" s="277"/>
      <c r="HY51" s="277">
        <v>1</v>
      </c>
      <c r="HZ51" s="278"/>
      <c r="IA51" s="273" cm="1">
        <f t="array" ref="IA51">SUM(SUMIFS(FG51:HZ51,FG$6:HZ$6,{"EN(V)"}))</f>
        <v>0</v>
      </c>
      <c r="IB51" s="273" cm="1">
        <f t="array" ref="IB51">SUM(SUMIFS(FG51:HZ51,FG$6:HZ$6,{"INA(V)"}))</f>
        <v>56</v>
      </c>
      <c r="IC51" s="273" cm="1">
        <f t="array" ref="IC51">SUM(SUMIFS(FG51:HZ51,FG$6:HZ$6,{"EN(D)"}))</f>
        <v>0</v>
      </c>
      <c r="ID51" s="273" cm="1">
        <f t="array" ref="ID51">SUM(SUMIFS(FG51:HZ51,FG$6:HZ$6,{"INA(D)"}))</f>
        <v>15</v>
      </c>
      <c r="IE51" s="273" cm="1">
        <f t="array" ref="IE51">SUM(SUMIFS(FG51:HZ51,FG$6:HZ$6,{"EN(D)","EN(V)","INA(D)","INA(V)"}))</f>
        <v>71</v>
      </c>
      <c r="IF51" s="278" cm="1">
        <f t="array" ref="IF51">(SUM(SUMIFS(FG51:HZ51,FG$6:HZ$6,{"EN(TMS)"})))/12</f>
        <v>0</v>
      </c>
      <c r="IG51" s="278" cm="1">
        <f t="array" ref="IG51">(SUM(SUMIFS(FG51:HZ51,FG$6:HZ$6,{"INA(TMS)"})))/12</f>
        <v>1.0995370370370371E-2</v>
      </c>
      <c r="IH51" s="279"/>
      <c r="II51" s="279"/>
      <c r="IJ51" s="280"/>
      <c r="IK51" s="277">
        <v>1</v>
      </c>
      <c r="IL51" s="277">
        <v>2</v>
      </c>
      <c r="IM51" s="278">
        <v>3.4027777777777775E-2</v>
      </c>
      <c r="IN51" s="279"/>
      <c r="IO51" s="279"/>
      <c r="IP51" s="280"/>
      <c r="IQ51" s="277">
        <v>3</v>
      </c>
      <c r="IR51" s="277">
        <v>4</v>
      </c>
      <c r="IS51" s="278">
        <v>3.7499999999999999E-2</v>
      </c>
      <c r="IT51" s="279"/>
      <c r="IU51" s="279"/>
      <c r="IV51" s="280"/>
      <c r="IW51" s="277">
        <v>6</v>
      </c>
      <c r="IX51" s="277">
        <v>10</v>
      </c>
      <c r="IY51" s="278">
        <v>4.8611111111111112E-3</v>
      </c>
      <c r="IZ51" s="279"/>
      <c r="JA51" s="279"/>
      <c r="JB51" s="280"/>
      <c r="JC51" s="277">
        <v>3</v>
      </c>
      <c r="JD51" s="277">
        <v>2</v>
      </c>
      <c r="JE51" s="278"/>
      <c r="JF51" s="279"/>
      <c r="JG51" s="279"/>
      <c r="JH51" s="280"/>
      <c r="JI51" s="277"/>
      <c r="JJ51" s="277"/>
      <c r="JK51" s="278"/>
      <c r="JL51" s="279"/>
      <c r="JM51" s="279"/>
      <c r="JN51" s="280"/>
      <c r="JO51" s="277">
        <v>2</v>
      </c>
      <c r="JP51" s="277"/>
      <c r="JQ51" s="278"/>
      <c r="JR51" s="279"/>
      <c r="JS51" s="279"/>
      <c r="JT51" s="280"/>
      <c r="JU51" s="277"/>
      <c r="JV51" s="277"/>
      <c r="JW51" s="278"/>
      <c r="JX51" s="279"/>
      <c r="JY51" s="279"/>
      <c r="JZ51" s="280"/>
      <c r="KA51" s="277">
        <v>4</v>
      </c>
      <c r="KB51" s="277"/>
      <c r="KC51" s="278"/>
      <c r="KD51" s="279"/>
      <c r="KE51" s="279"/>
      <c r="KF51" s="280"/>
      <c r="KG51" s="277">
        <v>14</v>
      </c>
      <c r="KH51" s="277"/>
      <c r="KI51" s="278"/>
      <c r="KJ51" s="279"/>
      <c r="KK51" s="279"/>
      <c r="KL51" s="280"/>
      <c r="KM51" s="277">
        <v>4</v>
      </c>
      <c r="KN51" s="277"/>
      <c r="KO51" s="278"/>
      <c r="KP51" s="279"/>
      <c r="KQ51" s="279"/>
      <c r="KR51" s="280"/>
      <c r="KS51" s="277">
        <v>2</v>
      </c>
      <c r="KT51" s="277"/>
      <c r="KU51" s="278"/>
      <c r="KV51" s="279"/>
      <c r="KW51" s="279"/>
      <c r="KX51" s="280"/>
      <c r="KY51" s="277"/>
      <c r="KZ51" s="277"/>
      <c r="LA51" s="278"/>
      <c r="LB51" s="273" cm="1">
        <f t="array" ref="LB51">SUM(SUMIFS(IH51:LA51,IH$6:LA$6,{"EN(V)"}))</f>
        <v>0</v>
      </c>
      <c r="LC51" s="273" cm="1">
        <f t="array" ref="LC51">SUM(SUMIFS(IH51:LA51,IH$6:LA$6,{"INA(V)"}))</f>
        <v>18</v>
      </c>
      <c r="LD51" s="273" cm="1">
        <f t="array" ref="LD51">SUM(SUMIFS(IH51:LA51,IH$6:LA$6,{"EN(D)"}))</f>
        <v>0</v>
      </c>
      <c r="LE51" s="273" cm="1">
        <f t="array" ref="LE51">SUM(SUMIFS(IH51:LA51,IH$6:LA$6,{"INA(D)"}))</f>
        <v>39</v>
      </c>
      <c r="LF51" s="273" cm="1">
        <f t="array" ref="LF51">SUM(SUMIFS(IH51:LA51,IH$6:LA$6,{"EN(D)","EN(V)","INA(D)","INA(V)"}))</f>
        <v>57</v>
      </c>
      <c r="LG51" s="278" cm="1">
        <f t="array" ref="LG51">(SUM(SUMIFS(IH51:LA51,IH$6:LA$6,{"EN(TMS)"})))/12</f>
        <v>0</v>
      </c>
      <c r="LH51" s="278" cm="1">
        <f t="array" ref="LH51">(SUM(SUMIFS(IH51:LA51,IH$6:LA$6,{"INA(TMS)"})))/12</f>
        <v>6.3657407407407404E-3</v>
      </c>
      <c r="LI51" s="279"/>
      <c r="LJ51" s="279"/>
      <c r="LK51" s="280"/>
      <c r="LL51" s="277">
        <v>2</v>
      </c>
      <c r="LM51" s="277"/>
      <c r="LN51" s="278"/>
      <c r="LO51" s="279"/>
      <c r="LP51" s="279"/>
      <c r="LQ51" s="280"/>
      <c r="LR51" s="277">
        <v>2</v>
      </c>
      <c r="LS51" s="277"/>
      <c r="LT51" s="278"/>
      <c r="LU51" s="279"/>
      <c r="LV51" s="279"/>
      <c r="LW51" s="280"/>
      <c r="LX51" s="277"/>
      <c r="LY51" s="277"/>
      <c r="LZ51" s="278"/>
      <c r="MA51" s="279"/>
      <c r="MB51" s="279"/>
      <c r="MC51" s="280"/>
      <c r="MD51" s="277">
        <v>1</v>
      </c>
      <c r="ME51" s="277"/>
      <c r="MF51" s="278"/>
      <c r="MG51" s="279"/>
      <c r="MH51" s="279"/>
      <c r="MI51" s="280"/>
      <c r="MJ51" s="277"/>
      <c r="MK51" s="277"/>
      <c r="ML51" s="278"/>
      <c r="MM51" s="279"/>
      <c r="MN51" s="279"/>
      <c r="MO51" s="280"/>
      <c r="MP51" s="277">
        <v>1</v>
      </c>
      <c r="MQ51" s="277"/>
      <c r="MR51" s="278"/>
      <c r="MS51" s="279"/>
      <c r="MT51" s="279"/>
      <c r="MU51" s="280"/>
      <c r="MV51" s="277">
        <v>2</v>
      </c>
      <c r="MW51" s="277"/>
      <c r="MX51" s="278"/>
      <c r="MY51" s="279"/>
      <c r="MZ51" s="279"/>
      <c r="NA51" s="280"/>
      <c r="NB51" s="277">
        <v>3</v>
      </c>
      <c r="NC51" s="277"/>
      <c r="ND51" s="278"/>
      <c r="NE51" s="279"/>
      <c r="NF51" s="279"/>
      <c r="NG51" s="280"/>
      <c r="NH51" s="277"/>
      <c r="NI51" s="277"/>
      <c r="NJ51" s="278"/>
      <c r="NK51" s="279"/>
      <c r="NL51" s="279"/>
      <c r="NM51" s="280"/>
      <c r="NN51" s="277"/>
      <c r="NO51" s="277"/>
      <c r="NP51" s="278"/>
      <c r="NQ51" s="279"/>
      <c r="NR51" s="279"/>
      <c r="NS51" s="280"/>
      <c r="NT51" s="277"/>
      <c r="NU51" s="277"/>
      <c r="NV51" s="278"/>
      <c r="NW51" s="279"/>
      <c r="NX51" s="279"/>
      <c r="NY51" s="280"/>
      <c r="NZ51" s="277"/>
      <c r="OA51" s="277"/>
      <c r="OB51" s="278"/>
      <c r="OC51" s="273" cm="1">
        <f t="array" ref="OC51">SUM(SUMIFS(LI51:OB51,LI$6:OB$6,{"EN(V)"}))</f>
        <v>0</v>
      </c>
      <c r="OD51" s="273" cm="1">
        <f t="array" ref="OD51">SUM(SUMIFS(LI51:OB51,LI$6:OB$6,{"INA(V)"}))</f>
        <v>0</v>
      </c>
      <c r="OE51" s="273" cm="1">
        <f t="array" ref="OE51">SUM(SUMIFS(LI51:OB51,LI$6:OB$6,{"EN(D)"}))</f>
        <v>0</v>
      </c>
      <c r="OF51" s="273" cm="1">
        <f t="array" ref="OF51">SUM(SUMIFS(LI51:OB51,LI$6:OB$6,{"INA(D)"}))</f>
        <v>11</v>
      </c>
      <c r="OG51" s="273" cm="1">
        <f t="array" ref="OG51">SUM(SUMIFS(LI51:OB51,LI$6:OB$6,{"EN(D)","EN(V)","INA(D)","INA(V)"}))</f>
        <v>11</v>
      </c>
      <c r="OH51" s="278" cm="1">
        <f t="array" ref="OH51">(SUM(SUMIFS(LI51:OB51,LI$6:OB$6,{"EN(TMS)"})))/12</f>
        <v>0</v>
      </c>
      <c r="OI51" s="278" cm="1">
        <f t="array" ref="OI51">(SUM(SUMIFS(LI51:OB51,LI$6:OB$6,{"INA(TMS)"})))/12</f>
        <v>0</v>
      </c>
    </row>
    <row r="52" spans="1:399" s="23" customFormat="1" ht="30">
      <c r="A52" s="273">
        <v>46</v>
      </c>
      <c r="B52" s="274" t="s">
        <v>87</v>
      </c>
      <c r="C52" s="273" t="s">
        <v>144</v>
      </c>
      <c r="D52" s="285"/>
      <c r="E52" s="279"/>
      <c r="F52" s="279"/>
      <c r="G52" s="280"/>
      <c r="H52" s="277"/>
      <c r="I52" s="277"/>
      <c r="J52" s="278"/>
      <c r="K52" s="279">
        <v>4</v>
      </c>
      <c r="L52" s="279"/>
      <c r="M52" s="280"/>
      <c r="N52" s="277"/>
      <c r="O52" s="277"/>
      <c r="P52" s="278"/>
      <c r="Q52" s="279">
        <v>3</v>
      </c>
      <c r="R52" s="279"/>
      <c r="S52" s="280"/>
      <c r="T52" s="277"/>
      <c r="U52" s="277"/>
      <c r="V52" s="278"/>
      <c r="W52" s="279">
        <v>3</v>
      </c>
      <c r="X52" s="279"/>
      <c r="Y52" s="280"/>
      <c r="Z52" s="277"/>
      <c r="AA52" s="277"/>
      <c r="AB52" s="278"/>
      <c r="AC52" s="279">
        <v>5</v>
      </c>
      <c r="AD52" s="279"/>
      <c r="AE52" s="280"/>
      <c r="AF52" s="277"/>
      <c r="AG52" s="277"/>
      <c r="AH52" s="278"/>
      <c r="AI52" s="279">
        <v>2</v>
      </c>
      <c r="AJ52" s="279"/>
      <c r="AK52" s="280"/>
      <c r="AL52" s="277"/>
      <c r="AM52" s="277"/>
      <c r="AN52" s="278"/>
      <c r="AO52" s="279">
        <v>2</v>
      </c>
      <c r="AP52" s="279"/>
      <c r="AQ52" s="280"/>
      <c r="AR52" s="277"/>
      <c r="AS52" s="277"/>
      <c r="AT52" s="278"/>
      <c r="AU52" s="279">
        <v>3</v>
      </c>
      <c r="AV52" s="279"/>
      <c r="AW52" s="280"/>
      <c r="AX52" s="277"/>
      <c r="AY52" s="277"/>
      <c r="AZ52" s="278"/>
      <c r="BA52" s="279"/>
      <c r="BB52" s="279"/>
      <c r="BC52" s="280"/>
      <c r="BD52" s="277"/>
      <c r="BE52" s="277"/>
      <c r="BF52" s="278"/>
      <c r="BG52" s="279"/>
      <c r="BH52" s="279"/>
      <c r="BI52" s="280"/>
      <c r="BJ52" s="277"/>
      <c r="BK52" s="277"/>
      <c r="BL52" s="278"/>
      <c r="BM52" s="279">
        <v>2</v>
      </c>
      <c r="BN52" s="279"/>
      <c r="BO52" s="280"/>
      <c r="BP52" s="277"/>
      <c r="BQ52" s="277"/>
      <c r="BR52" s="278"/>
      <c r="BS52" s="279"/>
      <c r="BT52" s="279"/>
      <c r="BU52" s="280"/>
      <c r="BV52" s="277"/>
      <c r="BW52" s="277"/>
      <c r="BX52" s="278"/>
      <c r="BY52" s="273" cm="1">
        <f t="array" ref="BY52">SUM(SUMIFS(E52:BX52,E$6:BX$6,{"EN(V)"}))</f>
        <v>0</v>
      </c>
      <c r="BZ52" s="273" cm="1">
        <f t="array" ref="BZ52">SUM(SUMIFS(E52:BX52,E$6:BX$6,{"INA(V)"}))</f>
        <v>0</v>
      </c>
      <c r="CA52" s="273" cm="1">
        <f t="array" ref="CA52">SUM(SUMIFS(E52:BX52,E$6:BX$6,{"EN(D)"}))</f>
        <v>24</v>
      </c>
      <c r="CB52" s="273" cm="1">
        <f t="array" ref="CB52">SUM(SUMIFS(E52:BX52,E$6:BX$6,{"INA(D)"}))</f>
        <v>0</v>
      </c>
      <c r="CC52" s="273" cm="1">
        <f t="array" ref="CC52">SUM(SUMIFS(E52:BX52,E$6:BX$6,{"EN(D)","EN(V)","INA(D)","INA(V)"}))</f>
        <v>24</v>
      </c>
      <c r="CD52" s="278" cm="1">
        <f t="array" ref="CD52">(SUM(SUMIFS(E52:BX52,E$6:BX$6,{"EN(TMS)"})))/12</f>
        <v>0</v>
      </c>
      <c r="CE52" s="278" cm="1">
        <f t="array" ref="CE52">(SUM(SUMIFS(E52:BX52,E$6:BX$6,{"INA(TMS)"})))/12</f>
        <v>0</v>
      </c>
      <c r="CF52" s="279">
        <v>1</v>
      </c>
      <c r="CG52" s="279"/>
      <c r="CH52" s="280"/>
      <c r="CI52" s="277"/>
      <c r="CJ52" s="277"/>
      <c r="CK52" s="278"/>
      <c r="CL52" s="279">
        <v>2</v>
      </c>
      <c r="CM52" s="279"/>
      <c r="CN52" s="280"/>
      <c r="CO52" s="277"/>
      <c r="CP52" s="277"/>
      <c r="CQ52" s="278"/>
      <c r="CR52" s="279">
        <v>7</v>
      </c>
      <c r="CS52" s="279">
        <v>2</v>
      </c>
      <c r="CT52" s="280">
        <v>6.1111111111111116E-2</v>
      </c>
      <c r="CU52" s="277"/>
      <c r="CV52" s="277"/>
      <c r="CW52" s="278"/>
      <c r="CX52" s="279">
        <v>2</v>
      </c>
      <c r="CY52" s="279">
        <v>3</v>
      </c>
      <c r="CZ52" s="280">
        <v>8.1250000000000003E-2</v>
      </c>
      <c r="DA52" s="277"/>
      <c r="DB52" s="277"/>
      <c r="DC52" s="278"/>
      <c r="DD52" s="279"/>
      <c r="DE52" s="279"/>
      <c r="DF52" s="280"/>
      <c r="DG52" s="277"/>
      <c r="DH52" s="277"/>
      <c r="DI52" s="278"/>
      <c r="DJ52" s="279">
        <v>1</v>
      </c>
      <c r="DK52" s="279"/>
      <c r="DL52" s="280"/>
      <c r="DM52" s="277"/>
      <c r="DN52" s="277"/>
      <c r="DO52" s="278"/>
      <c r="DP52" s="279">
        <v>1</v>
      </c>
      <c r="DQ52" s="279"/>
      <c r="DR52" s="280"/>
      <c r="DS52" s="277"/>
      <c r="DT52" s="277"/>
      <c r="DU52" s="278"/>
      <c r="DV52" s="279"/>
      <c r="DW52" s="279"/>
      <c r="DX52" s="280"/>
      <c r="DY52" s="277"/>
      <c r="DZ52" s="277"/>
      <c r="EA52" s="278"/>
      <c r="EB52" s="279">
        <v>2</v>
      </c>
      <c r="EC52" s="279"/>
      <c r="ED52" s="280"/>
      <c r="EE52" s="277"/>
      <c r="EF52" s="277"/>
      <c r="EG52" s="278"/>
      <c r="EH52" s="279"/>
      <c r="EI52" s="279"/>
      <c r="EJ52" s="280"/>
      <c r="EK52" s="277"/>
      <c r="EL52" s="277"/>
      <c r="EM52" s="278"/>
      <c r="EN52" s="279"/>
      <c r="EO52" s="279"/>
      <c r="EP52" s="280"/>
      <c r="EQ52" s="277"/>
      <c r="ER52" s="277"/>
      <c r="ES52" s="278"/>
      <c r="ET52" s="279"/>
      <c r="EU52" s="279"/>
      <c r="EV52" s="280"/>
      <c r="EW52" s="277"/>
      <c r="EX52" s="277"/>
      <c r="EY52" s="278"/>
      <c r="EZ52" s="273" cm="1">
        <f t="array" ref="EZ52">SUM(SUMIFS(CF52:EY52,CF$6:EY$6,{"EN(V)"}))</f>
        <v>5</v>
      </c>
      <c r="FA52" s="273" cm="1">
        <f t="array" ref="FA52">SUM(SUMIFS(CF52:EY52,CF$6:EY$6,{"INA(V)"}))</f>
        <v>0</v>
      </c>
      <c r="FB52" s="273" cm="1">
        <f t="array" ref="FB52">SUM(SUMIFS(CF52:EY52,CF$6:EY$6,{"EN(D)"}))</f>
        <v>16</v>
      </c>
      <c r="FC52" s="273" cm="1">
        <f t="array" ref="FC52">SUM(SUMIFS(CF52:EY52,CF$6:EY$6,{"INA(D)"}))</f>
        <v>0</v>
      </c>
      <c r="FD52" s="273" cm="1">
        <f t="array" ref="FD52">SUM(SUMIFS(CF52:EY52,CF$6:EY$6,{"EN(D)","EN(V)","INA(D)","INA(V)"}))</f>
        <v>21</v>
      </c>
      <c r="FE52" s="278" cm="1">
        <f t="array" ref="FE52">(SUM(SUMIFS(CF52:EY52,CF$6:EY$6,{"EN(TMS)"})))/12</f>
        <v>1.1863425925925925E-2</v>
      </c>
      <c r="FF52" s="278" cm="1">
        <f t="array" ref="FF52">(SUM(SUMIFS(CF52:EY52,CF$6:EY$6,{"INA(TMS)"})))/12</f>
        <v>0</v>
      </c>
      <c r="FG52" s="279">
        <v>2</v>
      </c>
      <c r="FH52" s="279">
        <v>5</v>
      </c>
      <c r="FI52" s="280">
        <v>6.9444444444444447E-4</v>
      </c>
      <c r="FJ52" s="277"/>
      <c r="FK52" s="277"/>
      <c r="FL52" s="278"/>
      <c r="FM52" s="279">
        <v>2</v>
      </c>
      <c r="FN52" s="279">
        <v>5</v>
      </c>
      <c r="FO52" s="280">
        <v>6.0416666666666667E-2</v>
      </c>
      <c r="FP52" s="277"/>
      <c r="FQ52" s="277"/>
      <c r="FR52" s="278"/>
      <c r="FS52" s="279"/>
      <c r="FT52" s="279">
        <v>6</v>
      </c>
      <c r="FU52" s="280" t="s">
        <v>252</v>
      </c>
      <c r="FV52" s="277"/>
      <c r="FW52" s="277"/>
      <c r="FX52" s="278"/>
      <c r="FY52" s="279">
        <v>3</v>
      </c>
      <c r="FZ52" s="279">
        <v>4</v>
      </c>
      <c r="GA52" s="280" t="s">
        <v>253</v>
      </c>
      <c r="GB52" s="277"/>
      <c r="GC52" s="277"/>
      <c r="GD52" s="278"/>
      <c r="GE52" s="279"/>
      <c r="GF52" s="279"/>
      <c r="GG52" s="280"/>
      <c r="GH52" s="277"/>
      <c r="GI52" s="277"/>
      <c r="GJ52" s="278"/>
      <c r="GK52" s="279"/>
      <c r="GL52" s="279">
        <v>2</v>
      </c>
      <c r="GM52" s="280"/>
      <c r="GN52" s="277"/>
      <c r="GO52" s="277"/>
      <c r="GP52" s="278"/>
      <c r="GQ52" s="279">
        <v>1</v>
      </c>
      <c r="GR52" s="279">
        <v>2</v>
      </c>
      <c r="GS52" s="280"/>
      <c r="GT52" s="277"/>
      <c r="GU52" s="277"/>
      <c r="GV52" s="278"/>
      <c r="GW52" s="279">
        <v>1</v>
      </c>
      <c r="GX52" s="279">
        <v>3</v>
      </c>
      <c r="GY52" s="280">
        <v>6.458333333333334E-2</v>
      </c>
      <c r="GZ52" s="277"/>
      <c r="HA52" s="277"/>
      <c r="HB52" s="278"/>
      <c r="HC52" s="279">
        <v>2</v>
      </c>
      <c r="HD52" s="279">
        <v>8</v>
      </c>
      <c r="HE52" s="280">
        <v>1.1805555555555555E-2</v>
      </c>
      <c r="HF52" s="277"/>
      <c r="HG52" s="277"/>
      <c r="HH52" s="278"/>
      <c r="HI52" s="279">
        <v>5</v>
      </c>
      <c r="HJ52" s="279">
        <v>2</v>
      </c>
      <c r="HK52" s="280">
        <v>0.13402777777777777</v>
      </c>
      <c r="HL52" s="277"/>
      <c r="HM52" s="277"/>
      <c r="HN52" s="278"/>
      <c r="HO52" s="279">
        <v>1</v>
      </c>
      <c r="HP52" s="279">
        <v>10</v>
      </c>
      <c r="HQ52" s="280">
        <v>1.5277777777777777E-2</v>
      </c>
      <c r="HR52" s="277"/>
      <c r="HS52" s="277"/>
      <c r="HT52" s="278"/>
      <c r="HU52" s="279">
        <v>1</v>
      </c>
      <c r="HV52" s="279">
        <v>1</v>
      </c>
      <c r="HW52" s="280"/>
      <c r="HX52" s="277"/>
      <c r="HY52" s="277"/>
      <c r="HZ52" s="278"/>
      <c r="IA52" s="273" cm="1">
        <f t="array" ref="IA52">SUM(SUMIFS(FG52:HZ52,FG$6:HZ$6,{"EN(V)"}))</f>
        <v>48</v>
      </c>
      <c r="IB52" s="273" cm="1">
        <f t="array" ref="IB52">SUM(SUMIFS(FG52:HZ52,FG$6:HZ$6,{"INA(V)"}))</f>
        <v>0</v>
      </c>
      <c r="IC52" s="273" cm="1">
        <f t="array" ref="IC52">SUM(SUMIFS(FG52:HZ52,FG$6:HZ$6,{"EN(D)"}))</f>
        <v>18</v>
      </c>
      <c r="ID52" s="273" cm="1">
        <f t="array" ref="ID52">SUM(SUMIFS(FG52:HZ52,FG$6:HZ$6,{"INA(D)"}))</f>
        <v>0</v>
      </c>
      <c r="IE52" s="273" cm="1">
        <f t="array" ref="IE52">SUM(SUMIFS(FG52:HZ52,FG$6:HZ$6,{"EN(D)","EN(V)","INA(D)","INA(V)"}))</f>
        <v>66</v>
      </c>
      <c r="IF52" s="278" cm="1">
        <f t="array" ref="IF52">(SUM(SUMIFS(FG52:HZ52,FG$6:HZ$6,{"EN(TMS)"})))/12</f>
        <v>2.3900462962962967E-2</v>
      </c>
      <c r="IG52" s="278" cm="1">
        <f t="array" ref="IG52">(SUM(SUMIFS(FG52:HZ52,FG$6:HZ$6,{"INA(TMS)"})))/12</f>
        <v>0</v>
      </c>
      <c r="IH52" s="279">
        <v>5</v>
      </c>
      <c r="II52" s="279">
        <v>6</v>
      </c>
      <c r="IJ52" s="280">
        <v>0.35138888888888892</v>
      </c>
      <c r="IK52" s="277"/>
      <c r="IL52" s="277"/>
      <c r="IM52" s="278"/>
      <c r="IN52" s="279">
        <v>1</v>
      </c>
      <c r="IO52" s="279">
        <v>1</v>
      </c>
      <c r="IP52" s="280">
        <v>0</v>
      </c>
      <c r="IQ52" s="277"/>
      <c r="IR52" s="277"/>
      <c r="IS52" s="278"/>
      <c r="IT52" s="279"/>
      <c r="IU52" s="279"/>
      <c r="IV52" s="280"/>
      <c r="IW52" s="277"/>
      <c r="IX52" s="277"/>
      <c r="IY52" s="278"/>
      <c r="IZ52" s="279">
        <v>1</v>
      </c>
      <c r="JA52" s="279">
        <v>7</v>
      </c>
      <c r="JB52" s="280">
        <v>6.458333333333334E-2</v>
      </c>
      <c r="JC52" s="277"/>
      <c r="JD52" s="277"/>
      <c r="JE52" s="278"/>
      <c r="JF52" s="279">
        <v>2</v>
      </c>
      <c r="JG52" s="279"/>
      <c r="JH52" s="280"/>
      <c r="JI52" s="277"/>
      <c r="JJ52" s="277"/>
      <c r="JK52" s="278"/>
      <c r="JL52" s="279">
        <v>6</v>
      </c>
      <c r="JM52" s="279"/>
      <c r="JN52" s="280"/>
      <c r="JO52" s="277"/>
      <c r="JP52" s="277"/>
      <c r="JQ52" s="278"/>
      <c r="JR52" s="279">
        <v>6</v>
      </c>
      <c r="JS52" s="279"/>
      <c r="JT52" s="280"/>
      <c r="JU52" s="277"/>
      <c r="JV52" s="277"/>
      <c r="JW52" s="278"/>
      <c r="JX52" s="279">
        <v>2</v>
      </c>
      <c r="JY52" s="279"/>
      <c r="JZ52" s="280"/>
      <c r="KA52" s="277"/>
      <c r="KB52" s="277"/>
      <c r="KC52" s="278"/>
      <c r="KD52" s="279">
        <v>14</v>
      </c>
      <c r="KE52" s="279"/>
      <c r="KF52" s="280"/>
      <c r="KG52" s="277"/>
      <c r="KH52" s="277"/>
      <c r="KI52" s="278"/>
      <c r="KJ52" s="279">
        <v>4</v>
      </c>
      <c r="KK52" s="279"/>
      <c r="KL52" s="280"/>
      <c r="KM52" s="277"/>
      <c r="KN52" s="277"/>
      <c r="KO52" s="278"/>
      <c r="KP52" s="279">
        <v>2</v>
      </c>
      <c r="KQ52" s="279"/>
      <c r="KR52" s="280"/>
      <c r="KS52" s="277"/>
      <c r="KT52" s="277"/>
      <c r="KU52" s="278"/>
      <c r="KV52" s="279">
        <v>6</v>
      </c>
      <c r="KW52" s="279"/>
      <c r="KX52" s="280"/>
      <c r="KY52" s="277"/>
      <c r="KZ52" s="277"/>
      <c r="LA52" s="278"/>
      <c r="LB52" s="273" cm="1">
        <f t="array" ref="LB52">SUM(SUMIFS(IH52:LA52,IH$6:LA$6,{"EN(V)"}))</f>
        <v>14</v>
      </c>
      <c r="LC52" s="273" cm="1">
        <f t="array" ref="LC52">SUM(SUMIFS(IH52:LA52,IH$6:LA$6,{"INA(V)"}))</f>
        <v>0</v>
      </c>
      <c r="LD52" s="273" cm="1">
        <f t="array" ref="LD52">SUM(SUMIFS(IH52:LA52,IH$6:LA$6,{"EN(D)"}))</f>
        <v>49</v>
      </c>
      <c r="LE52" s="273" cm="1">
        <f t="array" ref="LE52">SUM(SUMIFS(IH52:LA52,IH$6:LA$6,{"INA(D)"}))</f>
        <v>0</v>
      </c>
      <c r="LF52" s="273" cm="1">
        <f t="array" ref="LF52">SUM(SUMIFS(IH52:LA52,IH$6:LA$6,{"EN(D)","EN(V)","INA(D)","INA(V)"}))</f>
        <v>63</v>
      </c>
      <c r="LG52" s="278" cm="1">
        <f t="array" ref="LG52">(SUM(SUMIFS(IH52:LA52,IH$6:LA$6,{"EN(TMS)"})))/12</f>
        <v>3.4664351851851856E-2</v>
      </c>
      <c r="LH52" s="278" cm="1">
        <f t="array" ref="LH52">(SUM(SUMIFS(IH52:LA52,IH$6:LA$6,{"INA(TMS)"})))/12</f>
        <v>0</v>
      </c>
      <c r="LI52" s="279">
        <v>12</v>
      </c>
      <c r="LJ52" s="279"/>
      <c r="LK52" s="280"/>
      <c r="LL52" s="277"/>
      <c r="LM52" s="277"/>
      <c r="LN52" s="278"/>
      <c r="LO52" s="279">
        <v>1</v>
      </c>
      <c r="LP52" s="279"/>
      <c r="LQ52" s="280"/>
      <c r="LR52" s="277"/>
      <c r="LS52" s="277"/>
      <c r="LT52" s="278"/>
      <c r="LU52" s="279">
        <v>1</v>
      </c>
      <c r="LV52" s="279"/>
      <c r="LW52" s="280"/>
      <c r="LX52" s="277"/>
      <c r="LY52" s="277"/>
      <c r="LZ52" s="278"/>
      <c r="MA52" s="279">
        <v>1</v>
      </c>
      <c r="MB52" s="279"/>
      <c r="MC52" s="280"/>
      <c r="MD52" s="277"/>
      <c r="ME52" s="277"/>
      <c r="MF52" s="278"/>
      <c r="MG52" s="279">
        <v>1</v>
      </c>
      <c r="MH52" s="279"/>
      <c r="MI52" s="280"/>
      <c r="MJ52" s="277"/>
      <c r="MK52" s="277"/>
      <c r="ML52" s="278"/>
      <c r="MM52" s="279">
        <v>2</v>
      </c>
      <c r="MN52" s="279"/>
      <c r="MO52" s="280"/>
      <c r="MP52" s="277"/>
      <c r="MQ52" s="277"/>
      <c r="MR52" s="278"/>
      <c r="MS52" s="279">
        <v>1</v>
      </c>
      <c r="MT52" s="279"/>
      <c r="MU52" s="280"/>
      <c r="MV52" s="277"/>
      <c r="MW52" s="277"/>
      <c r="MX52" s="278"/>
      <c r="MY52" s="279">
        <v>1</v>
      </c>
      <c r="MZ52" s="279"/>
      <c r="NA52" s="280"/>
      <c r="NB52" s="277"/>
      <c r="NC52" s="277"/>
      <c r="ND52" s="278"/>
      <c r="NE52" s="279"/>
      <c r="NF52" s="279"/>
      <c r="NG52" s="280"/>
      <c r="NH52" s="277"/>
      <c r="NI52" s="277"/>
      <c r="NJ52" s="278"/>
      <c r="NK52" s="279"/>
      <c r="NL52" s="279"/>
      <c r="NM52" s="280"/>
      <c r="NN52" s="277"/>
      <c r="NO52" s="277"/>
      <c r="NP52" s="278"/>
      <c r="NQ52" s="279"/>
      <c r="NR52" s="279"/>
      <c r="NS52" s="280"/>
      <c r="NT52" s="277"/>
      <c r="NU52" s="277"/>
      <c r="NV52" s="278"/>
      <c r="NW52" s="279"/>
      <c r="NX52" s="279"/>
      <c r="NY52" s="280"/>
      <c r="NZ52" s="277"/>
      <c r="OA52" s="277"/>
      <c r="OB52" s="278"/>
      <c r="OC52" s="273" cm="1">
        <f t="array" ref="OC52">SUM(SUMIFS(LI52:OB52,LI$6:OB$6,{"EN(V)"}))</f>
        <v>0</v>
      </c>
      <c r="OD52" s="273" cm="1">
        <f t="array" ref="OD52">SUM(SUMIFS(LI52:OB52,LI$6:OB$6,{"INA(V)"}))</f>
        <v>0</v>
      </c>
      <c r="OE52" s="273" cm="1">
        <f t="array" ref="OE52">SUM(SUMIFS(LI52:OB52,LI$6:OB$6,{"EN(D)"}))</f>
        <v>20</v>
      </c>
      <c r="OF52" s="273" cm="1">
        <f t="array" ref="OF52">SUM(SUMIFS(LI52:OB52,LI$6:OB$6,{"INA(D)"}))</f>
        <v>0</v>
      </c>
      <c r="OG52" s="273" cm="1">
        <f t="array" ref="OG52">SUM(SUMIFS(LI52:OB52,LI$6:OB$6,{"EN(D)","EN(V)","INA(D)","INA(V)"}))</f>
        <v>20</v>
      </c>
      <c r="OH52" s="278" cm="1">
        <f t="array" ref="OH52">(SUM(SUMIFS(LI52:OB52,LI$6:OB$6,{"EN(TMS)"})))/12</f>
        <v>0</v>
      </c>
      <c r="OI52" s="278" cm="1">
        <f t="array" ref="OI52">(SUM(SUMIFS(LI52:OB52,LI$6:OB$6,{"INA(TMS)"})))/12</f>
        <v>0</v>
      </c>
    </row>
    <row r="53" spans="1:399" s="23" customFormat="1">
      <c r="A53" s="273">
        <v>47</v>
      </c>
      <c r="B53" s="274" t="s">
        <v>86</v>
      </c>
      <c r="C53" s="273" t="s">
        <v>145</v>
      </c>
      <c r="D53" s="285"/>
      <c r="E53" s="279"/>
      <c r="F53" s="279"/>
      <c r="G53" s="280"/>
      <c r="H53" s="277"/>
      <c r="I53" s="277"/>
      <c r="J53" s="278"/>
      <c r="K53" s="279"/>
      <c r="L53" s="279"/>
      <c r="M53" s="280"/>
      <c r="N53" s="277"/>
      <c r="O53" s="277"/>
      <c r="P53" s="278"/>
      <c r="Q53" s="279"/>
      <c r="R53" s="279"/>
      <c r="S53" s="280"/>
      <c r="T53" s="277">
        <v>127</v>
      </c>
      <c r="U53" s="277"/>
      <c r="V53" s="278"/>
      <c r="W53" s="279"/>
      <c r="X53" s="279"/>
      <c r="Y53" s="280"/>
      <c r="Z53" s="277">
        <v>126</v>
      </c>
      <c r="AA53" s="277"/>
      <c r="AB53" s="278"/>
      <c r="AC53" s="279"/>
      <c r="AD53" s="279"/>
      <c r="AE53" s="280"/>
      <c r="AF53" s="277">
        <v>22</v>
      </c>
      <c r="AG53" s="277"/>
      <c r="AH53" s="278"/>
      <c r="AI53" s="279"/>
      <c r="AJ53" s="279"/>
      <c r="AK53" s="280"/>
      <c r="AL53" s="277">
        <v>5</v>
      </c>
      <c r="AM53" s="277"/>
      <c r="AN53" s="278"/>
      <c r="AO53" s="279"/>
      <c r="AP53" s="279"/>
      <c r="AQ53" s="280"/>
      <c r="AR53" s="277">
        <v>10</v>
      </c>
      <c r="AS53" s="277"/>
      <c r="AT53" s="278"/>
      <c r="AU53" s="279"/>
      <c r="AV53" s="279"/>
      <c r="AW53" s="280"/>
      <c r="AX53" s="277">
        <v>9</v>
      </c>
      <c r="AY53" s="277"/>
      <c r="AZ53" s="278"/>
      <c r="BA53" s="279"/>
      <c r="BB53" s="279"/>
      <c r="BC53" s="280"/>
      <c r="BD53" s="277"/>
      <c r="BE53" s="277"/>
      <c r="BF53" s="278"/>
      <c r="BG53" s="279"/>
      <c r="BH53" s="279"/>
      <c r="BI53" s="280"/>
      <c r="BJ53" s="277">
        <v>45</v>
      </c>
      <c r="BK53" s="277"/>
      <c r="BL53" s="278"/>
      <c r="BM53" s="279"/>
      <c r="BN53" s="279"/>
      <c r="BO53" s="280"/>
      <c r="BP53" s="277">
        <v>131</v>
      </c>
      <c r="BQ53" s="277"/>
      <c r="BR53" s="278"/>
      <c r="BS53" s="279"/>
      <c r="BT53" s="279"/>
      <c r="BU53" s="280"/>
      <c r="BV53" s="277">
        <v>8</v>
      </c>
      <c r="BW53" s="277"/>
      <c r="BX53" s="278"/>
      <c r="BY53" s="273" cm="1">
        <f t="array" ref="BY53">SUM(SUMIFS(E53:BX53,E$6:BX$6,{"EN(V)"}))</f>
        <v>0</v>
      </c>
      <c r="BZ53" s="273" cm="1">
        <f t="array" ref="BZ53">SUM(SUMIFS(E53:BX53,E$6:BX$6,{"INA(V)"}))</f>
        <v>0</v>
      </c>
      <c r="CA53" s="273" cm="1">
        <f t="array" ref="CA53">SUM(SUMIFS(E53:BX53,E$6:BX$6,{"EN(D)"}))</f>
        <v>0</v>
      </c>
      <c r="CB53" s="273" cm="1">
        <f t="array" ref="CB53">SUM(SUMIFS(E53:BX53,E$6:BX$6,{"INA(D)"}))</f>
        <v>483</v>
      </c>
      <c r="CC53" s="273" cm="1">
        <f t="array" ref="CC53">SUM(SUMIFS(E53:BX53,E$6:BX$6,{"EN(D)","EN(V)","INA(D)","INA(V)"}))</f>
        <v>483</v>
      </c>
      <c r="CD53" s="278" cm="1">
        <f t="array" ref="CD53">(SUM(SUMIFS(E53:BX53,E$6:BX$6,{"EN(TMS)"})))/12</f>
        <v>0</v>
      </c>
      <c r="CE53" s="278" cm="1">
        <f t="array" ref="CE53">(SUM(SUMIFS(E53:BX53,E$6:BX$6,{"INA(TMS)"})))/12</f>
        <v>0</v>
      </c>
      <c r="CF53" s="279"/>
      <c r="CG53" s="279"/>
      <c r="CH53" s="280"/>
      <c r="CI53" s="277">
        <v>3</v>
      </c>
      <c r="CJ53" s="277"/>
      <c r="CK53" s="278"/>
      <c r="CL53" s="279"/>
      <c r="CM53" s="279"/>
      <c r="CN53" s="280"/>
      <c r="CO53" s="277"/>
      <c r="CP53" s="277"/>
      <c r="CQ53" s="278"/>
      <c r="CR53" s="279"/>
      <c r="CS53" s="279"/>
      <c r="CT53" s="280"/>
      <c r="CU53" s="277">
        <v>1</v>
      </c>
      <c r="CV53" s="277">
        <v>5</v>
      </c>
      <c r="CW53" s="278">
        <v>0.32083333333333336</v>
      </c>
      <c r="CX53" s="279"/>
      <c r="CY53" s="279">
        <v>7</v>
      </c>
      <c r="CZ53" s="280">
        <v>6.5972222222222224E-2</v>
      </c>
      <c r="DA53" s="277"/>
      <c r="DB53" s="277"/>
      <c r="DC53" s="278"/>
      <c r="DD53" s="279"/>
      <c r="DE53" s="279"/>
      <c r="DF53" s="280"/>
      <c r="DG53" s="277"/>
      <c r="DH53" s="277">
        <v>5</v>
      </c>
      <c r="DI53" s="278">
        <v>5.6250000000000001E-2</v>
      </c>
      <c r="DJ53" s="279"/>
      <c r="DK53" s="279">
        <v>10</v>
      </c>
      <c r="DL53" s="280">
        <v>0.25069444444444444</v>
      </c>
      <c r="DM53" s="277"/>
      <c r="DN53" s="277"/>
      <c r="DO53" s="278"/>
      <c r="DP53" s="279"/>
      <c r="DQ53" s="279"/>
      <c r="DR53" s="280"/>
      <c r="DS53" s="277"/>
      <c r="DT53" s="277"/>
      <c r="DU53" s="278"/>
      <c r="DV53" s="279"/>
      <c r="DW53" s="279"/>
      <c r="DX53" s="280"/>
      <c r="DY53" s="277"/>
      <c r="DZ53" s="277"/>
      <c r="EA53" s="278"/>
      <c r="EB53" s="279"/>
      <c r="EC53" s="279">
        <v>7</v>
      </c>
      <c r="ED53" s="280">
        <v>0.17500000000000002</v>
      </c>
      <c r="EE53" s="277"/>
      <c r="EF53" s="277"/>
      <c r="EG53" s="278"/>
      <c r="EH53" s="279"/>
      <c r="EI53" s="279"/>
      <c r="EJ53" s="280"/>
      <c r="EK53" s="277">
        <v>1</v>
      </c>
      <c r="EL53" s="277"/>
      <c r="EM53" s="278"/>
      <c r="EN53" s="279"/>
      <c r="EO53" s="279"/>
      <c r="EP53" s="280"/>
      <c r="EQ53" s="277"/>
      <c r="ER53" s="277">
        <v>5</v>
      </c>
      <c r="ES53" s="278">
        <v>0.12291666666666667</v>
      </c>
      <c r="ET53" s="279"/>
      <c r="EU53" s="279"/>
      <c r="EV53" s="280"/>
      <c r="EW53" s="277">
        <v>14</v>
      </c>
      <c r="EX53" s="277"/>
      <c r="EY53" s="278"/>
      <c r="EZ53" s="273" cm="1">
        <f t="array" ref="EZ53">SUM(SUMIFS(CF53:EY53,CF$6:EY$6,{"EN(V)"}))</f>
        <v>24</v>
      </c>
      <c r="FA53" s="273" cm="1">
        <f t="array" ref="FA53">SUM(SUMIFS(CF53:EY53,CF$6:EY$6,{"INA(V)"}))</f>
        <v>15</v>
      </c>
      <c r="FB53" s="273" cm="1">
        <f t="array" ref="FB53">SUM(SUMIFS(CF53:EY53,CF$6:EY$6,{"EN(D)"}))</f>
        <v>0</v>
      </c>
      <c r="FC53" s="273" cm="1">
        <f t="array" ref="FC53">SUM(SUMIFS(CF53:EY53,CF$6:EY$6,{"INA(D)"}))</f>
        <v>19</v>
      </c>
      <c r="FD53" s="273" cm="1">
        <f t="array" ref="FD53">SUM(SUMIFS(CF53:EY53,CF$6:EY$6,{"EN(D)","EN(V)","INA(D)","INA(V)"}))</f>
        <v>58</v>
      </c>
      <c r="FE53" s="278" cm="1">
        <f t="array" ref="FE53">(SUM(SUMIFS(CF53:EY53,CF$6:EY$6,{"EN(TMS)"})))/12</f>
        <v>4.0972222222222222E-2</v>
      </c>
      <c r="FF53" s="278" cm="1">
        <f t="array" ref="FF53">(SUM(SUMIFS(CF53:EY53,CF$6:EY$6,{"INA(TMS)"})))/12</f>
        <v>4.1666666666666664E-2</v>
      </c>
      <c r="FG53" s="279"/>
      <c r="FH53" s="279"/>
      <c r="FI53" s="280"/>
      <c r="FJ53" s="277">
        <v>41</v>
      </c>
      <c r="FK53" s="277"/>
      <c r="FL53" s="278"/>
      <c r="FM53" s="279"/>
      <c r="FN53" s="279"/>
      <c r="FO53" s="280"/>
      <c r="FP53" s="277">
        <v>9</v>
      </c>
      <c r="FQ53" s="277"/>
      <c r="FR53" s="278"/>
      <c r="FS53" s="279"/>
      <c r="FT53" s="279"/>
      <c r="FU53" s="280"/>
      <c r="FV53" s="277"/>
      <c r="FW53" s="277"/>
      <c r="FX53" s="278"/>
      <c r="FY53" s="279"/>
      <c r="FZ53" s="279"/>
      <c r="GA53" s="280"/>
      <c r="GB53" s="277">
        <v>3</v>
      </c>
      <c r="GC53" s="277">
        <v>8</v>
      </c>
      <c r="GD53" s="278" t="s">
        <v>254</v>
      </c>
      <c r="GE53" s="279"/>
      <c r="GF53" s="279"/>
      <c r="GG53" s="280"/>
      <c r="GH53" s="277">
        <v>1</v>
      </c>
      <c r="GI53" s="277"/>
      <c r="GJ53" s="278"/>
      <c r="GK53" s="279"/>
      <c r="GL53" s="279"/>
      <c r="GM53" s="280"/>
      <c r="GN53" s="277">
        <v>1</v>
      </c>
      <c r="GO53" s="277">
        <v>1</v>
      </c>
      <c r="GP53" s="278" t="s">
        <v>255</v>
      </c>
      <c r="GQ53" s="279"/>
      <c r="GR53" s="279"/>
      <c r="GS53" s="280"/>
      <c r="GT53" s="277">
        <v>7</v>
      </c>
      <c r="GU53" s="277">
        <v>16</v>
      </c>
      <c r="GV53" s="278">
        <v>3.6805555555555557E-2</v>
      </c>
      <c r="GW53" s="279"/>
      <c r="GX53" s="279"/>
      <c r="GY53" s="280"/>
      <c r="GZ53" s="277">
        <v>3</v>
      </c>
      <c r="HA53" s="277">
        <v>3</v>
      </c>
      <c r="HB53" s="278">
        <v>1.0520833333333333</v>
      </c>
      <c r="HC53" s="279"/>
      <c r="HD53" s="279"/>
      <c r="HE53" s="280"/>
      <c r="HF53" s="277">
        <v>2</v>
      </c>
      <c r="HG53" s="277">
        <v>3</v>
      </c>
      <c r="HH53" s="278">
        <v>3.472222222222222E-3</v>
      </c>
      <c r="HI53" s="279"/>
      <c r="HJ53" s="279"/>
      <c r="HK53" s="280"/>
      <c r="HL53" s="277">
        <v>3</v>
      </c>
      <c r="HM53" s="277">
        <v>4</v>
      </c>
      <c r="HN53" s="278">
        <v>6.9444444444444447E-4</v>
      </c>
      <c r="HO53" s="279"/>
      <c r="HP53" s="279"/>
      <c r="HQ53" s="280"/>
      <c r="HR53" s="277">
        <v>1</v>
      </c>
      <c r="HS53" s="277">
        <v>2</v>
      </c>
      <c r="HT53" s="278"/>
      <c r="HU53" s="279"/>
      <c r="HV53" s="279"/>
      <c r="HW53" s="280"/>
      <c r="HX53" s="277">
        <v>2</v>
      </c>
      <c r="HY53" s="277">
        <v>2</v>
      </c>
      <c r="HZ53" s="278">
        <v>0.30833333333333335</v>
      </c>
      <c r="IA53" s="273" cm="1">
        <f t="array" ref="IA53">SUM(SUMIFS(FG53:HZ53,FG$6:HZ$6,{"EN(V)"}))</f>
        <v>0</v>
      </c>
      <c r="IB53" s="273" cm="1">
        <f t="array" ref="IB53">SUM(SUMIFS(FG53:HZ53,FG$6:HZ$6,{"INA(V)"}))</f>
        <v>39</v>
      </c>
      <c r="IC53" s="273" cm="1">
        <f t="array" ref="IC53">SUM(SUMIFS(FG53:HZ53,FG$6:HZ$6,{"EN(D)"}))</f>
        <v>0</v>
      </c>
      <c r="ID53" s="273" cm="1">
        <f t="array" ref="ID53">SUM(SUMIFS(FG53:HZ53,FG$6:HZ$6,{"INA(D)"}))</f>
        <v>73</v>
      </c>
      <c r="IE53" s="273" cm="1">
        <f t="array" ref="IE53">SUM(SUMIFS(FG53:HZ53,FG$6:HZ$6,{"EN(D)","EN(V)","INA(D)","INA(V)"}))</f>
        <v>112</v>
      </c>
      <c r="IF53" s="278" cm="1">
        <f t="array" ref="IF53">(SUM(SUMIFS(FG53:HZ53,FG$6:HZ$6,{"EN(TMS)"})))/12</f>
        <v>0</v>
      </c>
      <c r="IG53" s="278" cm="1">
        <f t="array" ref="IG53">(SUM(SUMIFS(FG53:HZ53,FG$6:HZ$6,{"INA(TMS)"})))/12</f>
        <v>0.11678240740740742</v>
      </c>
      <c r="IH53" s="279"/>
      <c r="II53" s="279"/>
      <c r="IJ53" s="280"/>
      <c r="IK53" s="277">
        <v>1</v>
      </c>
      <c r="IL53" s="277">
        <v>1</v>
      </c>
      <c r="IM53" s="278"/>
      <c r="IN53" s="279"/>
      <c r="IO53" s="279"/>
      <c r="IP53" s="280"/>
      <c r="IQ53" s="277">
        <v>2</v>
      </c>
      <c r="IR53" s="277">
        <v>4</v>
      </c>
      <c r="IS53" s="278">
        <v>6.9444444444444447E-4</v>
      </c>
      <c r="IT53" s="279"/>
      <c r="IU53" s="279"/>
      <c r="IV53" s="280"/>
      <c r="IW53" s="277">
        <v>2</v>
      </c>
      <c r="IX53" s="277"/>
      <c r="IY53" s="278"/>
      <c r="IZ53" s="279"/>
      <c r="JA53" s="279"/>
      <c r="JB53" s="280"/>
      <c r="JC53" s="277">
        <v>3</v>
      </c>
      <c r="JD53" s="277"/>
      <c r="JE53" s="278"/>
      <c r="JF53" s="279"/>
      <c r="JG53" s="279"/>
      <c r="JH53" s="280"/>
      <c r="JI53" s="277">
        <v>6</v>
      </c>
      <c r="JJ53" s="277"/>
      <c r="JK53" s="278"/>
      <c r="JL53" s="279"/>
      <c r="JM53" s="279"/>
      <c r="JN53" s="280"/>
      <c r="JO53" s="277"/>
      <c r="JP53" s="277"/>
      <c r="JQ53" s="278"/>
      <c r="JR53" s="279">
        <v>2</v>
      </c>
      <c r="JS53" s="279"/>
      <c r="JT53" s="280"/>
      <c r="JU53" s="277"/>
      <c r="JV53" s="277"/>
      <c r="JW53" s="278"/>
      <c r="JX53" s="279"/>
      <c r="JY53" s="279"/>
      <c r="JZ53" s="280"/>
      <c r="KA53" s="277">
        <v>2</v>
      </c>
      <c r="KB53" s="277"/>
      <c r="KC53" s="278"/>
      <c r="KD53" s="279"/>
      <c r="KE53" s="279"/>
      <c r="KF53" s="280"/>
      <c r="KG53" s="277">
        <v>6</v>
      </c>
      <c r="KH53" s="277"/>
      <c r="KI53" s="278"/>
      <c r="KJ53" s="279"/>
      <c r="KK53" s="279"/>
      <c r="KL53" s="280"/>
      <c r="KM53" s="277">
        <v>8</v>
      </c>
      <c r="KN53" s="277"/>
      <c r="KO53" s="278"/>
      <c r="KP53" s="279"/>
      <c r="KQ53" s="279"/>
      <c r="KR53" s="280"/>
      <c r="KS53" s="277">
        <v>4</v>
      </c>
      <c r="KT53" s="277"/>
      <c r="KU53" s="278"/>
      <c r="KV53" s="279"/>
      <c r="KW53" s="279"/>
      <c r="KX53" s="280"/>
      <c r="KY53" s="277">
        <v>12</v>
      </c>
      <c r="KZ53" s="277"/>
      <c r="LA53" s="278"/>
      <c r="LB53" s="273" cm="1">
        <f t="array" ref="LB53">SUM(SUMIFS(IH53:LA53,IH$6:LA$6,{"EN(V)"}))</f>
        <v>0</v>
      </c>
      <c r="LC53" s="273" cm="1">
        <f t="array" ref="LC53">SUM(SUMIFS(IH53:LA53,IH$6:LA$6,{"INA(V)"}))</f>
        <v>5</v>
      </c>
      <c r="LD53" s="273" cm="1">
        <f t="array" ref="LD53">SUM(SUMIFS(IH53:LA53,IH$6:LA$6,{"EN(D)"}))</f>
        <v>2</v>
      </c>
      <c r="LE53" s="273" cm="1">
        <f t="array" ref="LE53">SUM(SUMIFS(IH53:LA53,IH$6:LA$6,{"INA(D)"}))</f>
        <v>46</v>
      </c>
      <c r="LF53" s="273" cm="1">
        <f t="array" ref="LF53">SUM(SUMIFS(IH53:LA53,IH$6:LA$6,{"EN(D)","EN(V)","INA(D)","INA(V)"}))</f>
        <v>53</v>
      </c>
      <c r="LG53" s="278" cm="1">
        <f t="array" ref="LG53">(SUM(SUMIFS(IH53:LA53,IH$6:LA$6,{"EN(TMS)"})))/12</f>
        <v>0</v>
      </c>
      <c r="LH53" s="278" cm="1">
        <f t="array" ref="LH53">(SUM(SUMIFS(IH53:LA53,IH$6:LA$6,{"INA(TMS)"})))/12</f>
        <v>5.7870370370370373E-5</v>
      </c>
      <c r="LI53" s="279"/>
      <c r="LJ53" s="279"/>
      <c r="LK53" s="280"/>
      <c r="LL53" s="277">
        <v>10</v>
      </c>
      <c r="LM53" s="277"/>
      <c r="LN53" s="278"/>
      <c r="LO53" s="279"/>
      <c r="LP53" s="279"/>
      <c r="LQ53" s="280"/>
      <c r="LR53" s="277">
        <v>2</v>
      </c>
      <c r="LS53" s="277"/>
      <c r="LT53" s="278"/>
      <c r="LU53" s="279"/>
      <c r="LV53" s="279"/>
      <c r="LW53" s="280"/>
      <c r="LX53" s="277">
        <v>1</v>
      </c>
      <c r="LY53" s="277"/>
      <c r="LZ53" s="278"/>
      <c r="MA53" s="279"/>
      <c r="MB53" s="279"/>
      <c r="MC53" s="280"/>
      <c r="MD53" s="277">
        <v>3</v>
      </c>
      <c r="ME53" s="277"/>
      <c r="MF53" s="278"/>
      <c r="MG53" s="279"/>
      <c r="MH53" s="279"/>
      <c r="MI53" s="280"/>
      <c r="MJ53" s="277">
        <v>1</v>
      </c>
      <c r="MK53" s="277"/>
      <c r="ML53" s="278"/>
      <c r="MM53" s="279"/>
      <c r="MN53" s="279"/>
      <c r="MO53" s="280"/>
      <c r="MP53" s="277">
        <v>3</v>
      </c>
      <c r="MQ53" s="277"/>
      <c r="MR53" s="278"/>
      <c r="MS53" s="279"/>
      <c r="MT53" s="279"/>
      <c r="MU53" s="280"/>
      <c r="MV53" s="277">
        <v>6</v>
      </c>
      <c r="MW53" s="277"/>
      <c r="MX53" s="278"/>
      <c r="MY53" s="279"/>
      <c r="MZ53" s="279"/>
      <c r="NA53" s="280"/>
      <c r="NB53" s="277">
        <v>4</v>
      </c>
      <c r="NC53" s="277"/>
      <c r="ND53" s="278"/>
      <c r="NE53" s="279"/>
      <c r="NF53" s="279"/>
      <c r="NG53" s="280"/>
      <c r="NH53" s="277"/>
      <c r="NI53" s="277"/>
      <c r="NJ53" s="278"/>
      <c r="NK53" s="279"/>
      <c r="NL53" s="279"/>
      <c r="NM53" s="280"/>
      <c r="NN53" s="277"/>
      <c r="NO53" s="277"/>
      <c r="NP53" s="278"/>
      <c r="NQ53" s="279"/>
      <c r="NR53" s="279"/>
      <c r="NS53" s="280"/>
      <c r="NT53" s="277"/>
      <c r="NU53" s="277"/>
      <c r="NV53" s="278"/>
      <c r="NW53" s="279"/>
      <c r="NX53" s="279"/>
      <c r="NY53" s="280"/>
      <c r="NZ53" s="277"/>
      <c r="OA53" s="277"/>
      <c r="OB53" s="278"/>
      <c r="OC53" s="273" cm="1">
        <f t="array" ref="OC53">SUM(SUMIFS(LI53:OB53,LI$6:OB$6,{"EN(V)"}))</f>
        <v>0</v>
      </c>
      <c r="OD53" s="273" cm="1">
        <f t="array" ref="OD53">SUM(SUMIFS(LI53:OB53,LI$6:OB$6,{"INA(V)"}))</f>
        <v>0</v>
      </c>
      <c r="OE53" s="273" cm="1">
        <f t="array" ref="OE53">SUM(SUMIFS(LI53:OB53,LI$6:OB$6,{"EN(D)"}))</f>
        <v>0</v>
      </c>
      <c r="OF53" s="273" cm="1">
        <f t="array" ref="OF53">SUM(SUMIFS(LI53:OB53,LI$6:OB$6,{"INA(D)"}))</f>
        <v>30</v>
      </c>
      <c r="OG53" s="273" cm="1">
        <f t="array" ref="OG53">SUM(SUMIFS(LI53:OB53,LI$6:OB$6,{"EN(D)","EN(V)","INA(D)","INA(V)"}))</f>
        <v>30</v>
      </c>
      <c r="OH53" s="278" cm="1">
        <f t="array" ref="OH53">(SUM(SUMIFS(LI53:OB53,LI$6:OB$6,{"EN(TMS)"})))/12</f>
        <v>0</v>
      </c>
      <c r="OI53" s="278" cm="1">
        <f t="array" ref="OI53">(SUM(SUMIFS(LI53:OB53,LI$6:OB$6,{"INA(TMS)"})))/12</f>
        <v>0</v>
      </c>
    </row>
    <row r="54" spans="1:399" s="23" customFormat="1">
      <c r="A54" s="273">
        <v>48</v>
      </c>
      <c r="B54" s="274" t="s">
        <v>85</v>
      </c>
      <c r="C54" s="273" t="s">
        <v>146</v>
      </c>
      <c r="D54" s="285"/>
      <c r="E54" s="279"/>
      <c r="F54" s="279"/>
      <c r="G54" s="280"/>
      <c r="H54" s="277"/>
      <c r="I54" s="277"/>
      <c r="J54" s="278"/>
      <c r="K54" s="279"/>
      <c r="L54" s="279"/>
      <c r="M54" s="280"/>
      <c r="N54" s="277"/>
      <c r="O54" s="277"/>
      <c r="P54" s="278"/>
      <c r="Q54" s="279">
        <v>36</v>
      </c>
      <c r="R54" s="279"/>
      <c r="S54" s="280"/>
      <c r="T54" s="277"/>
      <c r="U54" s="277"/>
      <c r="V54" s="278"/>
      <c r="W54" s="279">
        <v>13</v>
      </c>
      <c r="X54" s="279"/>
      <c r="Y54" s="280"/>
      <c r="Z54" s="277"/>
      <c r="AA54" s="277"/>
      <c r="AB54" s="278"/>
      <c r="AC54" s="279">
        <v>10</v>
      </c>
      <c r="AD54" s="279"/>
      <c r="AE54" s="280"/>
      <c r="AF54" s="277"/>
      <c r="AG54" s="277"/>
      <c r="AH54" s="278"/>
      <c r="AI54" s="279">
        <v>13</v>
      </c>
      <c r="AJ54" s="279"/>
      <c r="AK54" s="280"/>
      <c r="AL54" s="277"/>
      <c r="AM54" s="277"/>
      <c r="AN54" s="278"/>
      <c r="AO54" s="279">
        <v>19</v>
      </c>
      <c r="AP54" s="279"/>
      <c r="AQ54" s="280"/>
      <c r="AR54" s="277"/>
      <c r="AS54" s="277"/>
      <c r="AT54" s="278"/>
      <c r="AU54" s="279">
        <v>4</v>
      </c>
      <c r="AV54" s="279"/>
      <c r="AW54" s="280"/>
      <c r="AX54" s="277"/>
      <c r="AY54" s="277"/>
      <c r="AZ54" s="278"/>
      <c r="BA54" s="279"/>
      <c r="BB54" s="279"/>
      <c r="BC54" s="280"/>
      <c r="BD54" s="277"/>
      <c r="BE54" s="277"/>
      <c r="BF54" s="278"/>
      <c r="BG54" s="279">
        <v>57</v>
      </c>
      <c r="BH54" s="279"/>
      <c r="BI54" s="280"/>
      <c r="BJ54" s="277"/>
      <c r="BK54" s="277"/>
      <c r="BL54" s="278"/>
      <c r="BM54" s="279">
        <v>2</v>
      </c>
      <c r="BN54" s="279"/>
      <c r="BO54" s="280"/>
      <c r="BP54" s="277"/>
      <c r="BQ54" s="277"/>
      <c r="BR54" s="278"/>
      <c r="BS54" s="279"/>
      <c r="BT54" s="279"/>
      <c r="BU54" s="280"/>
      <c r="BV54" s="277"/>
      <c r="BW54" s="277"/>
      <c r="BX54" s="278"/>
      <c r="BY54" s="273" cm="1">
        <f t="array" ref="BY54">SUM(SUMIFS(E54:BX54,E$6:BX$6,{"EN(V)"}))</f>
        <v>0</v>
      </c>
      <c r="BZ54" s="273" cm="1">
        <f t="array" ref="BZ54">SUM(SUMIFS(E54:BX54,E$6:BX$6,{"INA(V)"}))</f>
        <v>0</v>
      </c>
      <c r="CA54" s="273" cm="1">
        <f t="array" ref="CA54">SUM(SUMIFS(E54:BX54,E$6:BX$6,{"EN(D)"}))</f>
        <v>154</v>
      </c>
      <c r="CB54" s="273" cm="1">
        <f t="array" ref="CB54">SUM(SUMIFS(E54:BX54,E$6:BX$6,{"INA(D)"}))</f>
        <v>0</v>
      </c>
      <c r="CC54" s="273" cm="1">
        <f t="array" ref="CC54">SUM(SUMIFS(E54:BX54,E$6:BX$6,{"EN(D)","EN(V)","INA(D)","INA(V)"}))</f>
        <v>154</v>
      </c>
      <c r="CD54" s="278" cm="1">
        <f t="array" ref="CD54">(SUM(SUMIFS(E54:BX54,E$6:BX$6,{"EN(TMS)"})))/12</f>
        <v>0</v>
      </c>
      <c r="CE54" s="278" cm="1">
        <f t="array" ref="CE54">(SUM(SUMIFS(E54:BX54,E$6:BX$6,{"INA(TMS)"})))/12</f>
        <v>0</v>
      </c>
      <c r="CF54" s="279">
        <v>2</v>
      </c>
      <c r="CG54" s="279"/>
      <c r="CH54" s="280"/>
      <c r="CI54" s="277"/>
      <c r="CJ54" s="277"/>
      <c r="CK54" s="278"/>
      <c r="CL54" s="279"/>
      <c r="CM54" s="279"/>
      <c r="CN54" s="280"/>
      <c r="CO54" s="277"/>
      <c r="CP54" s="277"/>
      <c r="CQ54" s="278"/>
      <c r="CR54" s="279">
        <v>5</v>
      </c>
      <c r="CS54" s="279">
        <v>5</v>
      </c>
      <c r="CT54" s="280">
        <v>1.4583333333333332E-2</v>
      </c>
      <c r="CU54" s="277"/>
      <c r="CV54" s="277"/>
      <c r="CW54" s="278"/>
      <c r="CX54" s="279">
        <v>7</v>
      </c>
      <c r="CY54" s="279"/>
      <c r="CZ54" s="280"/>
      <c r="DA54" s="277"/>
      <c r="DB54" s="277">
        <v>7</v>
      </c>
      <c r="DC54" s="278">
        <v>0.22083333333333333</v>
      </c>
      <c r="DD54" s="279">
        <v>2</v>
      </c>
      <c r="DE54" s="279"/>
      <c r="DF54" s="280"/>
      <c r="DG54" s="277"/>
      <c r="DH54" s="277"/>
      <c r="DI54" s="278"/>
      <c r="DJ54" s="279">
        <v>5</v>
      </c>
      <c r="DK54" s="279"/>
      <c r="DL54" s="280"/>
      <c r="DM54" s="277"/>
      <c r="DN54" s="277"/>
      <c r="DO54" s="278"/>
      <c r="DP54" s="279">
        <v>3</v>
      </c>
      <c r="DQ54" s="279"/>
      <c r="DR54" s="280"/>
      <c r="DS54" s="277"/>
      <c r="DT54" s="277"/>
      <c r="DU54" s="278"/>
      <c r="DV54" s="279">
        <v>1</v>
      </c>
      <c r="DW54" s="279">
        <v>2</v>
      </c>
      <c r="DX54" s="280"/>
      <c r="DY54" s="277"/>
      <c r="DZ54" s="277"/>
      <c r="EA54" s="278"/>
      <c r="EB54" s="279">
        <v>4</v>
      </c>
      <c r="EC54" s="279"/>
      <c r="ED54" s="280"/>
      <c r="EE54" s="277"/>
      <c r="EF54" s="277"/>
      <c r="EG54" s="278"/>
      <c r="EH54" s="279"/>
      <c r="EI54" s="279"/>
      <c r="EJ54" s="280"/>
      <c r="EK54" s="277"/>
      <c r="EL54" s="277"/>
      <c r="EM54" s="278"/>
      <c r="EN54" s="279">
        <v>2</v>
      </c>
      <c r="EO54" s="279"/>
      <c r="EP54" s="280"/>
      <c r="EQ54" s="277"/>
      <c r="ER54" s="277"/>
      <c r="ES54" s="278"/>
      <c r="ET54" s="279">
        <v>5</v>
      </c>
      <c r="EU54" s="279">
        <v>8</v>
      </c>
      <c r="EV54" s="280">
        <v>1.8749999999999999E-2</v>
      </c>
      <c r="EW54" s="277"/>
      <c r="EX54" s="277"/>
      <c r="EY54" s="278"/>
      <c r="EZ54" s="273" cm="1">
        <f t="array" ref="EZ54">SUM(SUMIFS(CF54:EY54,CF$6:EY$6,{"EN(V)"}))</f>
        <v>15</v>
      </c>
      <c r="FA54" s="273" cm="1">
        <f t="array" ref="FA54">SUM(SUMIFS(CF54:EY54,CF$6:EY$6,{"INA(V)"}))</f>
        <v>7</v>
      </c>
      <c r="FB54" s="273" cm="1">
        <f t="array" ref="FB54">SUM(SUMIFS(CF54:EY54,CF$6:EY$6,{"EN(D)"}))</f>
        <v>36</v>
      </c>
      <c r="FC54" s="273" cm="1">
        <f t="array" ref="FC54">SUM(SUMIFS(CF54:EY54,CF$6:EY$6,{"INA(D)"}))</f>
        <v>0</v>
      </c>
      <c r="FD54" s="273" cm="1">
        <f t="array" ref="FD54">SUM(SUMIFS(CF54:EY54,CF$6:EY$6,{"EN(D)","EN(V)","INA(D)","INA(V)"}))</f>
        <v>58</v>
      </c>
      <c r="FE54" s="278" cm="1">
        <f t="array" ref="FE54">(SUM(SUMIFS(CF54:EY54,CF$6:EY$6,{"EN(TMS)"})))/12</f>
        <v>2.7777777777777779E-3</v>
      </c>
      <c r="FF54" s="278" cm="1">
        <f t="array" ref="FF54">(SUM(SUMIFS(CF54:EY54,CF$6:EY$6,{"INA(TMS)"})))/12</f>
        <v>1.8402777777777778E-2</v>
      </c>
      <c r="FG54" s="279">
        <v>9</v>
      </c>
      <c r="FH54" s="279">
        <v>34</v>
      </c>
      <c r="FI54" s="280">
        <v>0.20416666666666669</v>
      </c>
      <c r="FJ54" s="277"/>
      <c r="FK54" s="277"/>
      <c r="FL54" s="278"/>
      <c r="FM54" s="279">
        <v>3</v>
      </c>
      <c r="FN54" s="279">
        <v>14</v>
      </c>
      <c r="FO54" s="280">
        <v>4.5833333333333337E-2</v>
      </c>
      <c r="FP54" s="277"/>
      <c r="FQ54" s="277"/>
      <c r="FR54" s="278"/>
      <c r="FS54" s="279">
        <v>1</v>
      </c>
      <c r="FT54" s="279">
        <v>10</v>
      </c>
      <c r="FU54" s="280" t="s">
        <v>256</v>
      </c>
      <c r="FV54" s="277"/>
      <c r="FW54" s="277"/>
      <c r="FX54" s="278"/>
      <c r="FY54" s="279">
        <v>9</v>
      </c>
      <c r="FZ54" s="279">
        <v>7</v>
      </c>
      <c r="GA54" s="280" t="s">
        <v>257</v>
      </c>
      <c r="GB54" s="277"/>
      <c r="GC54" s="277"/>
      <c r="GD54" s="278"/>
      <c r="GE54" s="279">
        <v>5</v>
      </c>
      <c r="GF54" s="279">
        <v>6</v>
      </c>
      <c r="GG54" s="280" t="s">
        <v>258</v>
      </c>
      <c r="GH54" s="277"/>
      <c r="GI54" s="277"/>
      <c r="GJ54" s="278"/>
      <c r="GK54" s="279">
        <v>2</v>
      </c>
      <c r="GL54" s="279">
        <v>5</v>
      </c>
      <c r="GM54" s="280" t="s">
        <v>259</v>
      </c>
      <c r="GN54" s="277"/>
      <c r="GO54" s="277"/>
      <c r="GP54" s="278"/>
      <c r="GQ54" s="279">
        <v>7</v>
      </c>
      <c r="GR54" s="279">
        <v>16</v>
      </c>
      <c r="GS54" s="280">
        <v>2.4999999999999998E-2</v>
      </c>
      <c r="GT54" s="277"/>
      <c r="GU54" s="277"/>
      <c r="GV54" s="278"/>
      <c r="GW54" s="279">
        <v>3</v>
      </c>
      <c r="GX54" s="279">
        <v>8</v>
      </c>
      <c r="GY54" s="280">
        <v>0.27916666666666667</v>
      </c>
      <c r="GZ54" s="277"/>
      <c r="HA54" s="277"/>
      <c r="HB54" s="278"/>
      <c r="HC54" s="279">
        <v>6</v>
      </c>
      <c r="HD54" s="279">
        <v>10</v>
      </c>
      <c r="HE54" s="280">
        <v>4.3750000000000004E-2</v>
      </c>
      <c r="HF54" s="277"/>
      <c r="HG54" s="277"/>
      <c r="HH54" s="278"/>
      <c r="HI54" s="279">
        <v>2</v>
      </c>
      <c r="HJ54" s="279">
        <v>2</v>
      </c>
      <c r="HK54" s="280">
        <v>2.7777777777777779E-3</v>
      </c>
      <c r="HL54" s="277"/>
      <c r="HM54" s="277"/>
      <c r="HN54" s="278"/>
      <c r="HO54" s="279">
        <v>2</v>
      </c>
      <c r="HP54" s="279">
        <v>2</v>
      </c>
      <c r="HQ54" s="280"/>
      <c r="HR54" s="277"/>
      <c r="HS54" s="277"/>
      <c r="HT54" s="278"/>
      <c r="HU54" s="279">
        <v>1</v>
      </c>
      <c r="HV54" s="279">
        <v>6</v>
      </c>
      <c r="HW54" s="280">
        <v>0.47916666666666669</v>
      </c>
      <c r="HX54" s="277"/>
      <c r="HY54" s="277"/>
      <c r="HZ54" s="278"/>
      <c r="IA54" s="273" cm="1">
        <f t="array" ref="IA54">SUM(SUMIFS(FG54:HZ54,FG$6:HZ$6,{"EN(V)"}))</f>
        <v>120</v>
      </c>
      <c r="IB54" s="273" cm="1">
        <f t="array" ref="IB54">SUM(SUMIFS(FG54:HZ54,FG$6:HZ$6,{"INA(V)"}))</f>
        <v>0</v>
      </c>
      <c r="IC54" s="273" cm="1">
        <f t="array" ref="IC54">SUM(SUMIFS(FG54:HZ54,FG$6:HZ$6,{"EN(D)"}))</f>
        <v>50</v>
      </c>
      <c r="ID54" s="273" cm="1">
        <f t="array" ref="ID54">SUM(SUMIFS(FG54:HZ54,FG$6:HZ$6,{"INA(D)"}))</f>
        <v>0</v>
      </c>
      <c r="IE54" s="273" cm="1">
        <f t="array" ref="IE54">SUM(SUMIFS(FG54:HZ54,FG$6:HZ$6,{"EN(D)","EN(V)","INA(D)","INA(V)"}))</f>
        <v>170</v>
      </c>
      <c r="IF54" s="278" cm="1">
        <f t="array" ref="IF54">(SUM(SUMIFS(FG54:HZ54,FG$6:HZ$6,{"EN(TMS)"})))/12</f>
        <v>8.998842592592593E-2</v>
      </c>
      <c r="IG54" s="278" cm="1">
        <f t="array" ref="IG54">(SUM(SUMIFS(FG54:HZ54,FG$6:HZ$6,{"INA(TMS)"})))/12</f>
        <v>0</v>
      </c>
      <c r="IH54" s="279">
        <v>3</v>
      </c>
      <c r="II54" s="279">
        <v>3</v>
      </c>
      <c r="IJ54" s="280"/>
      <c r="IK54" s="277"/>
      <c r="IL54" s="277"/>
      <c r="IM54" s="278"/>
      <c r="IN54" s="279">
        <v>3</v>
      </c>
      <c r="IO54" s="279">
        <v>5</v>
      </c>
      <c r="IP54" s="280">
        <v>0.24305555555555555</v>
      </c>
      <c r="IQ54" s="277"/>
      <c r="IR54" s="277"/>
      <c r="IS54" s="278"/>
      <c r="IT54" s="279">
        <v>3</v>
      </c>
      <c r="IU54" s="279">
        <v>4</v>
      </c>
      <c r="IV54" s="280"/>
      <c r="IW54" s="277"/>
      <c r="IX54" s="277"/>
      <c r="IY54" s="278"/>
      <c r="IZ54" s="279">
        <v>8</v>
      </c>
      <c r="JA54" s="279"/>
      <c r="JB54" s="280"/>
      <c r="JC54" s="277"/>
      <c r="JD54" s="277"/>
      <c r="JE54" s="278"/>
      <c r="JF54" s="279">
        <v>6</v>
      </c>
      <c r="JG54" s="279"/>
      <c r="JH54" s="280"/>
      <c r="JI54" s="277"/>
      <c r="JJ54" s="277"/>
      <c r="JK54" s="278"/>
      <c r="JL54" s="279">
        <v>12</v>
      </c>
      <c r="JM54" s="279"/>
      <c r="JN54" s="280"/>
      <c r="JO54" s="277"/>
      <c r="JP54" s="277"/>
      <c r="JQ54" s="278"/>
      <c r="JR54" s="279"/>
      <c r="JS54" s="279"/>
      <c r="JT54" s="280"/>
      <c r="JU54" s="277">
        <v>2</v>
      </c>
      <c r="JV54" s="277"/>
      <c r="JW54" s="278"/>
      <c r="JX54" s="279">
        <v>4</v>
      </c>
      <c r="JY54" s="279"/>
      <c r="JZ54" s="280"/>
      <c r="KA54" s="277"/>
      <c r="KB54" s="277"/>
      <c r="KC54" s="278"/>
      <c r="KD54" s="279">
        <v>12</v>
      </c>
      <c r="KE54" s="279"/>
      <c r="KF54" s="280"/>
      <c r="KG54" s="277"/>
      <c r="KH54" s="277"/>
      <c r="KI54" s="278"/>
      <c r="KJ54" s="279">
        <v>10</v>
      </c>
      <c r="KK54" s="279"/>
      <c r="KL54" s="280"/>
      <c r="KM54" s="277"/>
      <c r="KN54" s="277"/>
      <c r="KO54" s="278"/>
      <c r="KP54" s="279">
        <v>6</v>
      </c>
      <c r="KQ54" s="279"/>
      <c r="KR54" s="280"/>
      <c r="KS54" s="277"/>
      <c r="KT54" s="277"/>
      <c r="KU54" s="278"/>
      <c r="KV54" s="279">
        <v>14</v>
      </c>
      <c r="KW54" s="279"/>
      <c r="KX54" s="280"/>
      <c r="KY54" s="277"/>
      <c r="KZ54" s="277"/>
      <c r="LA54" s="278"/>
      <c r="LB54" s="273" cm="1">
        <f t="array" ref="LB54">SUM(SUMIFS(IH54:LA54,IH$6:LA$6,{"EN(V)"}))</f>
        <v>12</v>
      </c>
      <c r="LC54" s="273" cm="1">
        <f t="array" ref="LC54">SUM(SUMIFS(IH54:LA54,IH$6:LA$6,{"INA(V)"}))</f>
        <v>0</v>
      </c>
      <c r="LD54" s="273" cm="1">
        <f t="array" ref="LD54">SUM(SUMIFS(IH54:LA54,IH$6:LA$6,{"EN(D)"}))</f>
        <v>81</v>
      </c>
      <c r="LE54" s="273" cm="1">
        <f t="array" ref="LE54">SUM(SUMIFS(IH54:LA54,IH$6:LA$6,{"INA(D)"}))</f>
        <v>2</v>
      </c>
      <c r="LF54" s="273" cm="1">
        <f t="array" ref="LF54">SUM(SUMIFS(IH54:LA54,IH$6:LA$6,{"EN(D)","EN(V)","INA(D)","INA(V)"}))</f>
        <v>95</v>
      </c>
      <c r="LG54" s="278" cm="1">
        <f t="array" ref="LG54">(SUM(SUMIFS(IH54:LA54,IH$6:LA$6,{"EN(TMS)"})))/12</f>
        <v>2.0254629629629629E-2</v>
      </c>
      <c r="LH54" s="278" cm="1">
        <f t="array" ref="LH54">(SUM(SUMIFS(IH54:LA54,IH$6:LA$6,{"INA(TMS)"})))/12</f>
        <v>0</v>
      </c>
      <c r="LI54" s="279">
        <v>14</v>
      </c>
      <c r="LJ54" s="279"/>
      <c r="LK54" s="280"/>
      <c r="LL54" s="277"/>
      <c r="LM54" s="277"/>
      <c r="LN54" s="278"/>
      <c r="LO54" s="279">
        <v>6</v>
      </c>
      <c r="LP54" s="279"/>
      <c r="LQ54" s="280"/>
      <c r="LR54" s="277"/>
      <c r="LS54" s="277"/>
      <c r="LT54" s="278"/>
      <c r="LU54" s="279">
        <v>4</v>
      </c>
      <c r="LV54" s="279"/>
      <c r="LW54" s="280"/>
      <c r="LX54" s="277"/>
      <c r="LY54" s="277"/>
      <c r="LZ54" s="278"/>
      <c r="MA54" s="279">
        <v>1</v>
      </c>
      <c r="MB54" s="279"/>
      <c r="MC54" s="280"/>
      <c r="MD54" s="277"/>
      <c r="ME54" s="277"/>
      <c r="MF54" s="278"/>
      <c r="MG54" s="279">
        <v>6</v>
      </c>
      <c r="MH54" s="279"/>
      <c r="MI54" s="280"/>
      <c r="MJ54" s="277"/>
      <c r="MK54" s="277"/>
      <c r="ML54" s="278"/>
      <c r="MM54" s="279">
        <v>5</v>
      </c>
      <c r="MN54" s="279"/>
      <c r="MO54" s="280"/>
      <c r="MP54" s="277"/>
      <c r="MQ54" s="277"/>
      <c r="MR54" s="278"/>
      <c r="MS54" s="279">
        <v>5</v>
      </c>
      <c r="MT54" s="279"/>
      <c r="MU54" s="280"/>
      <c r="MV54" s="277"/>
      <c r="MW54" s="277"/>
      <c r="MX54" s="278"/>
      <c r="MY54" s="279">
        <v>3</v>
      </c>
      <c r="MZ54" s="279"/>
      <c r="NA54" s="280"/>
      <c r="NB54" s="277"/>
      <c r="NC54" s="277"/>
      <c r="ND54" s="278"/>
      <c r="NE54" s="279"/>
      <c r="NF54" s="279"/>
      <c r="NG54" s="280"/>
      <c r="NH54" s="277"/>
      <c r="NI54" s="277"/>
      <c r="NJ54" s="278"/>
      <c r="NK54" s="279"/>
      <c r="NL54" s="279"/>
      <c r="NM54" s="280"/>
      <c r="NN54" s="277"/>
      <c r="NO54" s="277"/>
      <c r="NP54" s="278"/>
      <c r="NQ54" s="279"/>
      <c r="NR54" s="279"/>
      <c r="NS54" s="280"/>
      <c r="NT54" s="277"/>
      <c r="NU54" s="277"/>
      <c r="NV54" s="278"/>
      <c r="NW54" s="279"/>
      <c r="NX54" s="279"/>
      <c r="NY54" s="280"/>
      <c r="NZ54" s="277"/>
      <c r="OA54" s="277"/>
      <c r="OB54" s="278"/>
      <c r="OC54" s="273" cm="1">
        <f t="array" ref="OC54">SUM(SUMIFS(LI54:OB54,LI$6:OB$6,{"EN(V)"}))</f>
        <v>0</v>
      </c>
      <c r="OD54" s="273" cm="1">
        <f t="array" ref="OD54">SUM(SUMIFS(LI54:OB54,LI$6:OB$6,{"INA(V)"}))</f>
        <v>0</v>
      </c>
      <c r="OE54" s="273" cm="1">
        <f t="array" ref="OE54">SUM(SUMIFS(LI54:OB54,LI$6:OB$6,{"EN(D)"}))</f>
        <v>44</v>
      </c>
      <c r="OF54" s="273" cm="1">
        <f t="array" ref="OF54">SUM(SUMIFS(LI54:OB54,LI$6:OB$6,{"INA(D)"}))</f>
        <v>0</v>
      </c>
      <c r="OG54" s="273" cm="1">
        <f t="array" ref="OG54">SUM(SUMIFS(LI54:OB54,LI$6:OB$6,{"EN(D)","EN(V)","INA(D)","INA(V)"}))</f>
        <v>44</v>
      </c>
      <c r="OH54" s="278" cm="1">
        <f t="array" ref="OH54">(SUM(SUMIFS(LI54:OB54,LI$6:OB$6,{"EN(TMS)"})))/12</f>
        <v>0</v>
      </c>
      <c r="OI54" s="278" cm="1">
        <f t="array" ref="OI54">(SUM(SUMIFS(LI54:OB54,LI$6:OB$6,{"INA(TMS)"})))/12</f>
        <v>0</v>
      </c>
    </row>
    <row r="55" spans="1:399" s="23" customFormat="1">
      <c r="A55" s="273">
        <v>49</v>
      </c>
      <c r="B55" s="274"/>
      <c r="C55" s="273" t="s">
        <v>11</v>
      </c>
      <c r="D55" s="285"/>
      <c r="E55" s="279"/>
      <c r="F55" s="279"/>
      <c r="G55" s="280"/>
      <c r="H55" s="277"/>
      <c r="I55" s="277"/>
      <c r="J55" s="278"/>
      <c r="K55" s="279"/>
      <c r="L55" s="279"/>
      <c r="M55" s="280"/>
      <c r="N55" s="277"/>
      <c r="O55" s="277"/>
      <c r="P55" s="278"/>
      <c r="Q55" s="279"/>
      <c r="R55" s="279"/>
      <c r="S55" s="280"/>
      <c r="T55" s="277"/>
      <c r="U55" s="277"/>
      <c r="V55" s="278"/>
      <c r="W55" s="279"/>
      <c r="X55" s="279"/>
      <c r="Y55" s="280"/>
      <c r="Z55" s="277">
        <v>41</v>
      </c>
      <c r="AA55" s="277"/>
      <c r="AB55" s="278"/>
      <c r="AC55" s="279">
        <v>3</v>
      </c>
      <c r="AD55" s="279"/>
      <c r="AE55" s="280"/>
      <c r="AF55" s="277">
        <v>27</v>
      </c>
      <c r="AG55" s="277"/>
      <c r="AH55" s="278"/>
      <c r="AI55" s="279">
        <v>5</v>
      </c>
      <c r="AJ55" s="279"/>
      <c r="AK55" s="280"/>
      <c r="AL55" s="277"/>
      <c r="AM55" s="277"/>
      <c r="AN55" s="278"/>
      <c r="AO55" s="279"/>
      <c r="AP55" s="279"/>
      <c r="AQ55" s="280"/>
      <c r="AR55" s="277"/>
      <c r="AS55" s="277"/>
      <c r="AT55" s="278"/>
      <c r="AU55" s="279">
        <v>5</v>
      </c>
      <c r="AV55" s="279"/>
      <c r="AW55" s="280"/>
      <c r="AX55" s="277"/>
      <c r="AY55" s="277"/>
      <c r="AZ55" s="278"/>
      <c r="BA55" s="279"/>
      <c r="BB55" s="279"/>
      <c r="BC55" s="280"/>
      <c r="BD55" s="277"/>
      <c r="BE55" s="277"/>
      <c r="BF55" s="278"/>
      <c r="BG55" s="279"/>
      <c r="BH55" s="279"/>
      <c r="BI55" s="280"/>
      <c r="BJ55" s="277"/>
      <c r="BK55" s="277"/>
      <c r="BL55" s="278"/>
      <c r="BM55" s="279"/>
      <c r="BN55" s="279"/>
      <c r="BO55" s="280"/>
      <c r="BP55" s="277"/>
      <c r="BQ55" s="277"/>
      <c r="BR55" s="278"/>
      <c r="BS55" s="279">
        <v>6</v>
      </c>
      <c r="BT55" s="279"/>
      <c r="BU55" s="280"/>
      <c r="BV55" s="277"/>
      <c r="BW55" s="277"/>
      <c r="BX55" s="278"/>
      <c r="BY55" s="273" cm="1">
        <f t="array" ref="BY55">SUM(SUMIFS(E55:BX55,E$6:BX$6,{"EN(V)"}))</f>
        <v>0</v>
      </c>
      <c r="BZ55" s="273" cm="1">
        <f t="array" ref="BZ55">SUM(SUMIFS(E55:BX55,E$6:BX$6,{"INA(V)"}))</f>
        <v>0</v>
      </c>
      <c r="CA55" s="273" cm="1">
        <f t="array" ref="CA55">SUM(SUMIFS(E55:BX55,E$6:BX$6,{"EN(D)"}))</f>
        <v>19</v>
      </c>
      <c r="CB55" s="273" cm="1">
        <f t="array" ref="CB55">SUM(SUMIFS(E55:BX55,E$6:BX$6,{"INA(D)"}))</f>
        <v>68</v>
      </c>
      <c r="CC55" s="273" cm="1">
        <f t="array" ref="CC55">SUM(SUMIFS(E55:BX55,E$6:BX$6,{"EN(D)","EN(V)","INA(D)","INA(V)"}))</f>
        <v>87</v>
      </c>
      <c r="CD55" s="278" cm="1">
        <f t="array" ref="CD55">(SUM(SUMIFS(E55:BX55,E$6:BX$6,{"EN(TMS)"})))/12</f>
        <v>0</v>
      </c>
      <c r="CE55" s="278" cm="1">
        <f t="array" ref="CE55">(SUM(SUMIFS(E55:BX55,E$6:BX$6,{"INA(TMS)"})))/12</f>
        <v>0</v>
      </c>
      <c r="CF55" s="279">
        <v>10</v>
      </c>
      <c r="CG55" s="279"/>
      <c r="CH55" s="280"/>
      <c r="CI55" s="277"/>
      <c r="CJ55" s="277"/>
      <c r="CK55" s="278"/>
      <c r="CL55" s="279">
        <v>1</v>
      </c>
      <c r="CM55" s="279"/>
      <c r="CN55" s="280"/>
      <c r="CO55" s="277"/>
      <c r="CP55" s="277"/>
      <c r="CQ55" s="278"/>
      <c r="CR55" s="279"/>
      <c r="CS55" s="279"/>
      <c r="CT55" s="280"/>
      <c r="CU55" s="277"/>
      <c r="CV55" s="277"/>
      <c r="CW55" s="278"/>
      <c r="CX55" s="279"/>
      <c r="CY55" s="279"/>
      <c r="CZ55" s="280"/>
      <c r="DA55" s="277"/>
      <c r="DB55" s="277"/>
      <c r="DC55" s="278"/>
      <c r="DD55" s="279"/>
      <c r="DE55" s="279"/>
      <c r="DF55" s="280"/>
      <c r="DG55" s="277"/>
      <c r="DH55" s="277"/>
      <c r="DI55" s="278"/>
      <c r="DJ55" s="279"/>
      <c r="DK55" s="279"/>
      <c r="DL55" s="280"/>
      <c r="DM55" s="277"/>
      <c r="DN55" s="277"/>
      <c r="DO55" s="278"/>
      <c r="DP55" s="279"/>
      <c r="DQ55" s="279"/>
      <c r="DR55" s="280"/>
      <c r="DS55" s="277"/>
      <c r="DT55" s="277"/>
      <c r="DU55" s="278"/>
      <c r="DV55" s="279"/>
      <c r="DW55" s="279"/>
      <c r="DX55" s="280"/>
      <c r="DY55" s="277"/>
      <c r="DZ55" s="277"/>
      <c r="EA55" s="278"/>
      <c r="EB55" s="279"/>
      <c r="EC55" s="279"/>
      <c r="ED55" s="280"/>
      <c r="EE55" s="277"/>
      <c r="EF55" s="277"/>
      <c r="EG55" s="278"/>
      <c r="EH55" s="279"/>
      <c r="EI55" s="279"/>
      <c r="EJ55" s="280"/>
      <c r="EK55" s="277"/>
      <c r="EL55" s="277"/>
      <c r="EM55" s="278"/>
      <c r="EN55" s="279"/>
      <c r="EO55" s="279"/>
      <c r="EP55" s="280"/>
      <c r="EQ55" s="277"/>
      <c r="ER55" s="277"/>
      <c r="ES55" s="278"/>
      <c r="ET55" s="279"/>
      <c r="EU55" s="279"/>
      <c r="EV55" s="280"/>
      <c r="EW55" s="277"/>
      <c r="EX55" s="277"/>
      <c r="EY55" s="278"/>
      <c r="EZ55" s="273" cm="1">
        <f t="array" ref="EZ55">SUM(SUMIFS(CF55:EY55,CF$6:EY$6,{"EN(V)"}))</f>
        <v>0</v>
      </c>
      <c r="FA55" s="273" cm="1">
        <f t="array" ref="FA55">SUM(SUMIFS(CF55:EY55,CF$6:EY$6,{"INA(V)"}))</f>
        <v>0</v>
      </c>
      <c r="FB55" s="273" cm="1">
        <f t="array" ref="FB55">SUM(SUMIFS(CF55:EY55,CF$6:EY$6,{"EN(D)"}))</f>
        <v>11</v>
      </c>
      <c r="FC55" s="273" cm="1">
        <f t="array" ref="FC55">SUM(SUMIFS(CF55:EY55,CF$6:EY$6,{"INA(D)"}))</f>
        <v>0</v>
      </c>
      <c r="FD55" s="273" cm="1">
        <f t="array" ref="FD55">SUM(SUMIFS(CF55:EY55,CF$6:EY$6,{"EN(D)","EN(V)","INA(D)","INA(V)"}))</f>
        <v>11</v>
      </c>
      <c r="FE55" s="278" cm="1">
        <f t="array" ref="FE55">(SUM(SUMIFS(CF55:EY55,CF$6:EY$6,{"EN(TMS)"})))/12</f>
        <v>0</v>
      </c>
      <c r="FF55" s="278" cm="1">
        <f t="array" ref="FF55">(SUM(SUMIFS(CF55:EY55,CF$6:EY$6,{"INA(TMS)"})))/12</f>
        <v>0</v>
      </c>
      <c r="FG55" s="279"/>
      <c r="FH55" s="279"/>
      <c r="FI55" s="280"/>
      <c r="FJ55" s="277"/>
      <c r="FK55" s="277"/>
      <c r="FL55" s="278"/>
      <c r="FM55" s="279"/>
      <c r="FN55" s="279"/>
      <c r="FO55" s="280"/>
      <c r="FP55" s="277"/>
      <c r="FQ55" s="277"/>
      <c r="FR55" s="278"/>
      <c r="FS55" s="279"/>
      <c r="FT55" s="279"/>
      <c r="FU55" s="280"/>
      <c r="FV55" s="277"/>
      <c r="FW55" s="277"/>
      <c r="FX55" s="278"/>
      <c r="FY55" s="279"/>
      <c r="FZ55" s="279"/>
      <c r="GA55" s="280"/>
      <c r="GB55" s="277"/>
      <c r="GC55" s="277"/>
      <c r="GD55" s="278"/>
      <c r="GE55" s="279"/>
      <c r="GF55" s="279"/>
      <c r="GG55" s="280"/>
      <c r="GH55" s="277"/>
      <c r="GI55" s="277"/>
      <c r="GJ55" s="278"/>
      <c r="GK55" s="279">
        <v>3</v>
      </c>
      <c r="GL55" s="279"/>
      <c r="GM55" s="280"/>
      <c r="GN55" s="277">
        <v>8</v>
      </c>
      <c r="GO55" s="277"/>
      <c r="GP55" s="278"/>
      <c r="GQ55" s="279">
        <v>5</v>
      </c>
      <c r="GR55" s="279"/>
      <c r="GS55" s="280"/>
      <c r="GT55" s="277"/>
      <c r="GU55" s="277"/>
      <c r="GV55" s="278"/>
      <c r="GW55" s="279">
        <v>4</v>
      </c>
      <c r="GX55" s="279"/>
      <c r="GY55" s="280"/>
      <c r="GZ55" s="277"/>
      <c r="HA55" s="277"/>
      <c r="HB55" s="278"/>
      <c r="HC55" s="279"/>
      <c r="HD55" s="279"/>
      <c r="HE55" s="280"/>
      <c r="HF55" s="277"/>
      <c r="HG55" s="277"/>
      <c r="HH55" s="278"/>
      <c r="HI55" s="279">
        <v>4</v>
      </c>
      <c r="HJ55" s="279"/>
      <c r="HK55" s="280"/>
      <c r="HL55" s="277"/>
      <c r="HM55" s="277"/>
      <c r="HN55" s="278"/>
      <c r="HO55" s="279">
        <v>5</v>
      </c>
      <c r="HP55" s="279"/>
      <c r="HQ55" s="280"/>
      <c r="HR55" s="277"/>
      <c r="HS55" s="277"/>
      <c r="HT55" s="278"/>
      <c r="HU55" s="279"/>
      <c r="HV55" s="279"/>
      <c r="HW55" s="280"/>
      <c r="HX55" s="277"/>
      <c r="HY55" s="277"/>
      <c r="HZ55" s="278"/>
      <c r="IA55" s="273" cm="1">
        <f t="array" ref="IA55">SUM(SUMIFS(FG55:HZ55,FG$6:HZ$6,{"EN(V)"}))</f>
        <v>0</v>
      </c>
      <c r="IB55" s="273" cm="1">
        <f t="array" ref="IB55">SUM(SUMIFS(FG55:HZ55,FG$6:HZ$6,{"INA(V)"}))</f>
        <v>0</v>
      </c>
      <c r="IC55" s="273" cm="1">
        <f t="array" ref="IC55">SUM(SUMIFS(FG55:HZ55,FG$6:HZ$6,{"EN(D)"}))</f>
        <v>21</v>
      </c>
      <c r="ID55" s="273" cm="1">
        <f t="array" ref="ID55">SUM(SUMIFS(FG55:HZ55,FG$6:HZ$6,{"INA(D)"}))</f>
        <v>8</v>
      </c>
      <c r="IE55" s="273" cm="1">
        <f t="array" ref="IE55">SUM(SUMIFS(FG55:HZ55,FG$6:HZ$6,{"EN(D)","EN(V)","INA(D)","INA(V)"}))</f>
        <v>29</v>
      </c>
      <c r="IF55" s="278" cm="1">
        <f t="array" ref="IF55">(SUM(SUMIFS(FG55:HZ55,FG$6:HZ$6,{"EN(TMS)"})))/12</f>
        <v>0</v>
      </c>
      <c r="IG55" s="278" cm="1">
        <f t="array" ref="IG55">(SUM(SUMIFS(FG55:HZ55,FG$6:HZ$6,{"INA(TMS)"})))/12</f>
        <v>0</v>
      </c>
      <c r="IH55" s="279"/>
      <c r="II55" s="279"/>
      <c r="IJ55" s="280"/>
      <c r="IK55" s="277"/>
      <c r="IL55" s="277"/>
      <c r="IM55" s="278"/>
      <c r="IN55" s="279">
        <v>5</v>
      </c>
      <c r="IO55" s="279"/>
      <c r="IP55" s="280"/>
      <c r="IQ55" s="277"/>
      <c r="IR55" s="277"/>
      <c r="IS55" s="278"/>
      <c r="IT55" s="279"/>
      <c r="IU55" s="279"/>
      <c r="IV55" s="280"/>
      <c r="IW55" s="277"/>
      <c r="IX55" s="277"/>
      <c r="IY55" s="278"/>
      <c r="IZ55" s="279"/>
      <c r="JA55" s="279"/>
      <c r="JB55" s="280"/>
      <c r="JC55" s="277"/>
      <c r="JD55" s="277"/>
      <c r="JE55" s="278"/>
      <c r="JF55" s="279"/>
      <c r="JG55" s="279"/>
      <c r="JH55" s="280"/>
      <c r="JI55" s="277"/>
      <c r="JJ55" s="277"/>
      <c r="JK55" s="278"/>
      <c r="JL55" s="279"/>
      <c r="JM55" s="279"/>
      <c r="JN55" s="280"/>
      <c r="JO55" s="277"/>
      <c r="JP55" s="277"/>
      <c r="JQ55" s="278"/>
      <c r="JR55" s="279"/>
      <c r="JS55" s="279"/>
      <c r="JT55" s="280"/>
      <c r="JU55" s="277"/>
      <c r="JV55" s="277"/>
      <c r="JW55" s="278"/>
      <c r="JX55" s="279"/>
      <c r="JY55" s="279"/>
      <c r="JZ55" s="280"/>
      <c r="KA55" s="277"/>
      <c r="KB55" s="277"/>
      <c r="KC55" s="278"/>
      <c r="KD55" s="279"/>
      <c r="KE55" s="279"/>
      <c r="KF55" s="280"/>
      <c r="KG55" s="277"/>
      <c r="KH55" s="277"/>
      <c r="KI55" s="278"/>
      <c r="KJ55" s="279"/>
      <c r="KK55" s="279"/>
      <c r="KL55" s="280"/>
      <c r="KM55" s="277"/>
      <c r="KN55" s="277"/>
      <c r="KO55" s="278"/>
      <c r="KP55" s="279"/>
      <c r="KQ55" s="279"/>
      <c r="KR55" s="280"/>
      <c r="KS55" s="277"/>
      <c r="KT55" s="277"/>
      <c r="KU55" s="278"/>
      <c r="KV55" s="279"/>
      <c r="KW55" s="279"/>
      <c r="KX55" s="280"/>
      <c r="KY55" s="277"/>
      <c r="KZ55" s="277"/>
      <c r="LA55" s="278"/>
      <c r="LB55" s="273" cm="1">
        <f t="array" ref="LB55">SUM(SUMIFS(IH55:LA55,IH$6:LA$6,{"EN(V)"}))</f>
        <v>0</v>
      </c>
      <c r="LC55" s="273" cm="1">
        <f t="array" ref="LC55">SUM(SUMIFS(IH55:LA55,IH$6:LA$6,{"INA(V)"}))</f>
        <v>0</v>
      </c>
      <c r="LD55" s="273" cm="1">
        <f t="array" ref="LD55">SUM(SUMIFS(IH55:LA55,IH$6:LA$6,{"EN(D)"}))</f>
        <v>5</v>
      </c>
      <c r="LE55" s="273" cm="1">
        <f t="array" ref="LE55">SUM(SUMIFS(IH55:LA55,IH$6:LA$6,{"INA(D)"}))</f>
        <v>0</v>
      </c>
      <c r="LF55" s="273" cm="1">
        <f t="array" ref="LF55">SUM(SUMIFS(IH55:LA55,IH$6:LA$6,{"EN(D)","EN(V)","INA(D)","INA(V)"}))</f>
        <v>5</v>
      </c>
      <c r="LG55" s="278" cm="1">
        <f t="array" ref="LG55">(SUM(SUMIFS(IH55:LA55,IH$6:LA$6,{"EN(TMS)"})))/12</f>
        <v>0</v>
      </c>
      <c r="LH55" s="278" cm="1">
        <f t="array" ref="LH55">(SUM(SUMIFS(IH55:LA55,IH$6:LA$6,{"INA(TMS)"})))/12</f>
        <v>0</v>
      </c>
      <c r="LI55" s="279"/>
      <c r="LJ55" s="279"/>
      <c r="LK55" s="280"/>
      <c r="LL55" s="277"/>
      <c r="LM55" s="277"/>
      <c r="LN55" s="278"/>
      <c r="LO55" s="279"/>
      <c r="LP55" s="279"/>
      <c r="LQ55" s="280"/>
      <c r="LR55" s="277"/>
      <c r="LS55" s="277"/>
      <c r="LT55" s="278"/>
      <c r="LU55" s="279"/>
      <c r="LV55" s="279"/>
      <c r="LW55" s="280"/>
      <c r="LX55" s="277"/>
      <c r="LY55" s="277"/>
      <c r="LZ55" s="278"/>
      <c r="MA55" s="279"/>
      <c r="MB55" s="279"/>
      <c r="MC55" s="280"/>
      <c r="MD55" s="277"/>
      <c r="ME55" s="277"/>
      <c r="MF55" s="278"/>
      <c r="MG55" s="279"/>
      <c r="MH55" s="279"/>
      <c r="MI55" s="280"/>
      <c r="MJ55" s="277"/>
      <c r="MK55" s="277"/>
      <c r="ML55" s="278"/>
      <c r="MM55" s="279"/>
      <c r="MN55" s="279"/>
      <c r="MO55" s="280"/>
      <c r="MP55" s="277"/>
      <c r="MQ55" s="277"/>
      <c r="MR55" s="278"/>
      <c r="MS55" s="279"/>
      <c r="MT55" s="279"/>
      <c r="MU55" s="280"/>
      <c r="MV55" s="277"/>
      <c r="MW55" s="277"/>
      <c r="MX55" s="278"/>
      <c r="MY55" s="279"/>
      <c r="MZ55" s="279"/>
      <c r="NA55" s="280"/>
      <c r="NB55" s="277"/>
      <c r="NC55" s="277"/>
      <c r="ND55" s="278"/>
      <c r="NE55" s="279"/>
      <c r="NF55" s="279"/>
      <c r="NG55" s="280"/>
      <c r="NH55" s="277"/>
      <c r="NI55" s="277"/>
      <c r="NJ55" s="278"/>
      <c r="NK55" s="279"/>
      <c r="NL55" s="279"/>
      <c r="NM55" s="280"/>
      <c r="NN55" s="277"/>
      <c r="NO55" s="277"/>
      <c r="NP55" s="278"/>
      <c r="NQ55" s="279"/>
      <c r="NR55" s="279"/>
      <c r="NS55" s="280"/>
      <c r="NT55" s="277"/>
      <c r="NU55" s="277"/>
      <c r="NV55" s="278"/>
      <c r="NW55" s="279"/>
      <c r="NX55" s="279"/>
      <c r="NY55" s="280"/>
      <c r="NZ55" s="277"/>
      <c r="OA55" s="277"/>
      <c r="OB55" s="278"/>
      <c r="OC55" s="273" cm="1">
        <f t="array" ref="OC55">SUM(SUMIFS(LI55:OB55,LI$6:OB$6,{"EN(V)"}))</f>
        <v>0</v>
      </c>
      <c r="OD55" s="273" cm="1">
        <f t="array" ref="OD55">SUM(SUMIFS(LI55:OB55,LI$6:OB$6,{"INA(V)"}))</f>
        <v>0</v>
      </c>
      <c r="OE55" s="273" cm="1">
        <f t="array" ref="OE55">SUM(SUMIFS(LI55:OB55,LI$6:OB$6,{"EN(D)"}))</f>
        <v>0</v>
      </c>
      <c r="OF55" s="273" cm="1">
        <f t="array" ref="OF55">SUM(SUMIFS(LI55:OB55,LI$6:OB$6,{"INA(D)"}))</f>
        <v>0</v>
      </c>
      <c r="OG55" s="273" cm="1">
        <f t="array" ref="OG55">SUM(SUMIFS(LI55:OB55,LI$6:OB$6,{"EN(D)","EN(V)","INA(D)","INA(V)"}))</f>
        <v>0</v>
      </c>
      <c r="OH55" s="278" cm="1">
        <f t="array" ref="OH55">(SUM(SUMIFS(LI55:OB55,LI$6:OB$6,{"EN(TMS)"})))/12</f>
        <v>0</v>
      </c>
      <c r="OI55" s="278" cm="1">
        <f t="array" ref="OI55">(SUM(SUMIFS(LI55:OB55,LI$6:OB$6,{"INA(TMS)"})))/12</f>
        <v>0</v>
      </c>
    </row>
    <row r="56" spans="1:399" s="23" customFormat="1">
      <c r="A56" s="273">
        <v>50</v>
      </c>
      <c r="B56" s="274"/>
      <c r="C56" s="273" t="s">
        <v>12</v>
      </c>
      <c r="D56" s="285"/>
      <c r="E56" s="279"/>
      <c r="F56" s="279"/>
      <c r="G56" s="280"/>
      <c r="H56" s="277"/>
      <c r="I56" s="277"/>
      <c r="J56" s="278"/>
      <c r="K56" s="279"/>
      <c r="L56" s="279"/>
      <c r="M56" s="280"/>
      <c r="N56" s="277"/>
      <c r="O56" s="277"/>
      <c r="P56" s="278"/>
      <c r="Q56" s="279"/>
      <c r="R56" s="279"/>
      <c r="S56" s="280"/>
      <c r="T56" s="277"/>
      <c r="U56" s="277"/>
      <c r="V56" s="278"/>
      <c r="W56" s="279"/>
      <c r="X56" s="279"/>
      <c r="Y56" s="280"/>
      <c r="Z56" s="277">
        <v>2</v>
      </c>
      <c r="AA56" s="277"/>
      <c r="AB56" s="278"/>
      <c r="AC56" s="279"/>
      <c r="AD56" s="279"/>
      <c r="AE56" s="280"/>
      <c r="AF56" s="277"/>
      <c r="AG56" s="277"/>
      <c r="AH56" s="278"/>
      <c r="AI56" s="279">
        <v>2</v>
      </c>
      <c r="AJ56" s="279"/>
      <c r="AK56" s="280"/>
      <c r="AL56" s="277">
        <v>2</v>
      </c>
      <c r="AM56" s="277"/>
      <c r="AN56" s="278"/>
      <c r="AO56" s="279"/>
      <c r="AP56" s="279"/>
      <c r="AQ56" s="280"/>
      <c r="AR56" s="277"/>
      <c r="AS56" s="277"/>
      <c r="AT56" s="278"/>
      <c r="AU56" s="279"/>
      <c r="AV56" s="279"/>
      <c r="AW56" s="280"/>
      <c r="AX56" s="277"/>
      <c r="AY56" s="277"/>
      <c r="AZ56" s="278"/>
      <c r="BA56" s="279"/>
      <c r="BB56" s="279"/>
      <c r="BC56" s="280"/>
      <c r="BD56" s="277"/>
      <c r="BE56" s="277"/>
      <c r="BF56" s="278"/>
      <c r="BG56" s="279"/>
      <c r="BH56" s="279"/>
      <c r="BI56" s="280"/>
      <c r="BJ56" s="277"/>
      <c r="BK56" s="277"/>
      <c r="BL56" s="278"/>
      <c r="BM56" s="279"/>
      <c r="BN56" s="279"/>
      <c r="BO56" s="280"/>
      <c r="BP56" s="277"/>
      <c r="BQ56" s="277"/>
      <c r="BR56" s="278"/>
      <c r="BS56" s="279">
        <v>4</v>
      </c>
      <c r="BT56" s="279"/>
      <c r="BU56" s="280"/>
      <c r="BV56" s="277"/>
      <c r="BW56" s="277"/>
      <c r="BX56" s="278"/>
      <c r="BY56" s="273" cm="1">
        <f t="array" ref="BY56">SUM(SUMIFS(E56:BX56,E$6:BX$6,{"EN(V)"}))</f>
        <v>0</v>
      </c>
      <c r="BZ56" s="273" cm="1">
        <f t="array" ref="BZ56">SUM(SUMIFS(E56:BX56,E$6:BX$6,{"INA(V)"}))</f>
        <v>0</v>
      </c>
      <c r="CA56" s="273" cm="1">
        <f t="array" ref="CA56">SUM(SUMIFS(E56:BX56,E$6:BX$6,{"EN(D)"}))</f>
        <v>6</v>
      </c>
      <c r="CB56" s="273" cm="1">
        <f t="array" ref="CB56">SUM(SUMIFS(E56:BX56,E$6:BX$6,{"INA(D)"}))</f>
        <v>4</v>
      </c>
      <c r="CC56" s="273" cm="1">
        <f t="array" ref="CC56">SUM(SUMIFS(E56:BX56,E$6:BX$6,{"EN(D)","EN(V)","INA(D)","INA(V)"}))</f>
        <v>10</v>
      </c>
      <c r="CD56" s="278" cm="1">
        <f t="array" ref="CD56">(SUM(SUMIFS(E56:BX56,E$6:BX$6,{"EN(TMS)"})))/12</f>
        <v>0</v>
      </c>
      <c r="CE56" s="278" cm="1">
        <f t="array" ref="CE56">(SUM(SUMIFS(E56:BX56,E$6:BX$6,{"INA(TMS)"})))/12</f>
        <v>0</v>
      </c>
      <c r="CF56" s="279">
        <v>3</v>
      </c>
      <c r="CG56" s="279"/>
      <c r="CH56" s="280"/>
      <c r="CI56" s="277"/>
      <c r="CJ56" s="277"/>
      <c r="CK56" s="278"/>
      <c r="CL56" s="279"/>
      <c r="CM56" s="279"/>
      <c r="CN56" s="280"/>
      <c r="CO56" s="277"/>
      <c r="CP56" s="277"/>
      <c r="CQ56" s="278"/>
      <c r="CR56" s="279"/>
      <c r="CS56" s="279"/>
      <c r="CT56" s="280"/>
      <c r="CU56" s="277"/>
      <c r="CV56" s="277"/>
      <c r="CW56" s="278"/>
      <c r="CX56" s="279"/>
      <c r="CY56" s="279"/>
      <c r="CZ56" s="280"/>
      <c r="DA56" s="277"/>
      <c r="DB56" s="277"/>
      <c r="DC56" s="278"/>
      <c r="DD56" s="279"/>
      <c r="DE56" s="279"/>
      <c r="DF56" s="280"/>
      <c r="DG56" s="277"/>
      <c r="DH56" s="277"/>
      <c r="DI56" s="278"/>
      <c r="DJ56" s="279"/>
      <c r="DK56" s="279"/>
      <c r="DL56" s="280"/>
      <c r="DM56" s="277"/>
      <c r="DN56" s="277"/>
      <c r="DO56" s="278"/>
      <c r="DP56" s="279"/>
      <c r="DQ56" s="279"/>
      <c r="DR56" s="280"/>
      <c r="DS56" s="277"/>
      <c r="DT56" s="277"/>
      <c r="DU56" s="278"/>
      <c r="DV56" s="279"/>
      <c r="DW56" s="279"/>
      <c r="DX56" s="280"/>
      <c r="DY56" s="277"/>
      <c r="DZ56" s="277"/>
      <c r="EA56" s="278"/>
      <c r="EB56" s="279"/>
      <c r="EC56" s="279"/>
      <c r="ED56" s="280"/>
      <c r="EE56" s="277"/>
      <c r="EF56" s="277"/>
      <c r="EG56" s="278"/>
      <c r="EH56" s="279"/>
      <c r="EI56" s="279"/>
      <c r="EJ56" s="280"/>
      <c r="EK56" s="277"/>
      <c r="EL56" s="277"/>
      <c r="EM56" s="278"/>
      <c r="EN56" s="279"/>
      <c r="EO56" s="279"/>
      <c r="EP56" s="280"/>
      <c r="EQ56" s="277"/>
      <c r="ER56" s="277"/>
      <c r="ES56" s="278"/>
      <c r="ET56" s="279"/>
      <c r="EU56" s="279"/>
      <c r="EV56" s="280"/>
      <c r="EW56" s="277"/>
      <c r="EX56" s="277"/>
      <c r="EY56" s="278"/>
      <c r="EZ56" s="273" cm="1">
        <f t="array" ref="EZ56">SUM(SUMIFS(CF56:EY56,CF$6:EY$6,{"EN(V)"}))</f>
        <v>0</v>
      </c>
      <c r="FA56" s="273" cm="1">
        <f t="array" ref="FA56">SUM(SUMIFS(CF56:EY56,CF$6:EY$6,{"INA(V)"}))</f>
        <v>0</v>
      </c>
      <c r="FB56" s="273" cm="1">
        <f t="array" ref="FB56">SUM(SUMIFS(CF56:EY56,CF$6:EY$6,{"EN(D)"}))</f>
        <v>3</v>
      </c>
      <c r="FC56" s="273" cm="1">
        <f t="array" ref="FC56">SUM(SUMIFS(CF56:EY56,CF$6:EY$6,{"INA(D)"}))</f>
        <v>0</v>
      </c>
      <c r="FD56" s="273" cm="1">
        <f t="array" ref="FD56">SUM(SUMIFS(CF56:EY56,CF$6:EY$6,{"EN(D)","EN(V)","INA(D)","INA(V)"}))</f>
        <v>3</v>
      </c>
      <c r="FE56" s="278" cm="1">
        <f t="array" ref="FE56">(SUM(SUMIFS(CF56:EY56,CF$6:EY$6,{"EN(TMS)"})))/12</f>
        <v>0</v>
      </c>
      <c r="FF56" s="278" cm="1">
        <f t="array" ref="FF56">(SUM(SUMIFS(CF56:EY56,CF$6:EY$6,{"INA(TMS)"})))/12</f>
        <v>0</v>
      </c>
      <c r="FG56" s="279"/>
      <c r="FH56" s="279"/>
      <c r="FI56" s="280"/>
      <c r="FJ56" s="277"/>
      <c r="FK56" s="277"/>
      <c r="FL56" s="278"/>
      <c r="FM56" s="279"/>
      <c r="FN56" s="279"/>
      <c r="FO56" s="280"/>
      <c r="FP56" s="277"/>
      <c r="FQ56" s="277"/>
      <c r="FR56" s="278"/>
      <c r="FS56" s="279"/>
      <c r="FT56" s="279"/>
      <c r="FU56" s="280"/>
      <c r="FV56" s="277"/>
      <c r="FW56" s="277"/>
      <c r="FX56" s="278"/>
      <c r="FY56" s="279"/>
      <c r="FZ56" s="279"/>
      <c r="GA56" s="280"/>
      <c r="GB56" s="277"/>
      <c r="GC56" s="277"/>
      <c r="GD56" s="278"/>
      <c r="GE56" s="279"/>
      <c r="GF56" s="279"/>
      <c r="GG56" s="280"/>
      <c r="GH56" s="277"/>
      <c r="GI56" s="277"/>
      <c r="GJ56" s="278"/>
      <c r="GK56" s="279"/>
      <c r="GL56" s="279"/>
      <c r="GM56" s="280"/>
      <c r="GN56" s="277"/>
      <c r="GO56" s="277"/>
      <c r="GP56" s="278"/>
      <c r="GQ56" s="279">
        <v>0</v>
      </c>
      <c r="GR56" s="279"/>
      <c r="GS56" s="280"/>
      <c r="GT56" s="277"/>
      <c r="GU56" s="277"/>
      <c r="GV56" s="278"/>
      <c r="GW56" s="279"/>
      <c r="GX56" s="279"/>
      <c r="GY56" s="280"/>
      <c r="GZ56" s="277"/>
      <c r="HA56" s="277"/>
      <c r="HB56" s="278"/>
      <c r="HC56" s="279"/>
      <c r="HD56" s="279"/>
      <c r="HE56" s="280"/>
      <c r="HF56" s="277"/>
      <c r="HG56" s="277"/>
      <c r="HH56" s="278"/>
      <c r="HI56" s="279">
        <v>1</v>
      </c>
      <c r="HJ56" s="279"/>
      <c r="HK56" s="280"/>
      <c r="HL56" s="277"/>
      <c r="HM56" s="277"/>
      <c r="HN56" s="278"/>
      <c r="HO56" s="279"/>
      <c r="HP56" s="279"/>
      <c r="HQ56" s="280"/>
      <c r="HR56" s="277"/>
      <c r="HS56" s="277"/>
      <c r="HT56" s="278"/>
      <c r="HU56" s="279"/>
      <c r="HV56" s="279"/>
      <c r="HW56" s="280"/>
      <c r="HX56" s="277"/>
      <c r="HY56" s="277"/>
      <c r="HZ56" s="278"/>
      <c r="IA56" s="273" cm="1">
        <f t="array" ref="IA56">SUM(SUMIFS(FG56:HZ56,FG$6:HZ$6,{"EN(V)"}))</f>
        <v>0</v>
      </c>
      <c r="IB56" s="273" cm="1">
        <f t="array" ref="IB56">SUM(SUMIFS(FG56:HZ56,FG$6:HZ$6,{"INA(V)"}))</f>
        <v>0</v>
      </c>
      <c r="IC56" s="273" cm="1">
        <f t="array" ref="IC56">SUM(SUMIFS(FG56:HZ56,FG$6:HZ$6,{"EN(D)"}))</f>
        <v>1</v>
      </c>
      <c r="ID56" s="273" cm="1">
        <f t="array" ref="ID56">SUM(SUMIFS(FG56:HZ56,FG$6:HZ$6,{"INA(D)"}))</f>
        <v>0</v>
      </c>
      <c r="IE56" s="273" cm="1">
        <f t="array" ref="IE56">SUM(SUMIFS(FG56:HZ56,FG$6:HZ$6,{"EN(D)","EN(V)","INA(D)","INA(V)"}))</f>
        <v>1</v>
      </c>
      <c r="IF56" s="278" cm="1">
        <f t="array" ref="IF56">(SUM(SUMIFS(FG56:HZ56,FG$6:HZ$6,{"EN(TMS)"})))/12</f>
        <v>0</v>
      </c>
      <c r="IG56" s="278" cm="1">
        <f t="array" ref="IG56">(SUM(SUMIFS(FG56:HZ56,FG$6:HZ$6,{"INA(TMS)"})))/12</f>
        <v>0</v>
      </c>
      <c r="IH56" s="279"/>
      <c r="II56" s="279"/>
      <c r="IJ56" s="280"/>
      <c r="IK56" s="277"/>
      <c r="IL56" s="277"/>
      <c r="IM56" s="278"/>
      <c r="IN56" s="279"/>
      <c r="IO56" s="279"/>
      <c r="IP56" s="280"/>
      <c r="IQ56" s="277"/>
      <c r="IR56" s="277"/>
      <c r="IS56" s="278"/>
      <c r="IT56" s="279"/>
      <c r="IU56" s="279"/>
      <c r="IV56" s="280"/>
      <c r="IW56" s="277"/>
      <c r="IX56" s="277"/>
      <c r="IY56" s="278"/>
      <c r="IZ56" s="279"/>
      <c r="JA56" s="279"/>
      <c r="JB56" s="280"/>
      <c r="JC56" s="277"/>
      <c r="JD56" s="277"/>
      <c r="JE56" s="278"/>
      <c r="JF56" s="279"/>
      <c r="JG56" s="279"/>
      <c r="JH56" s="280"/>
      <c r="JI56" s="277"/>
      <c r="JJ56" s="277"/>
      <c r="JK56" s="278"/>
      <c r="JL56" s="279"/>
      <c r="JM56" s="279"/>
      <c r="JN56" s="280"/>
      <c r="JO56" s="277"/>
      <c r="JP56" s="277"/>
      <c r="JQ56" s="278"/>
      <c r="JR56" s="279"/>
      <c r="JS56" s="279"/>
      <c r="JT56" s="280"/>
      <c r="JU56" s="277"/>
      <c r="JV56" s="277"/>
      <c r="JW56" s="278"/>
      <c r="JX56" s="279"/>
      <c r="JY56" s="279"/>
      <c r="JZ56" s="280"/>
      <c r="KA56" s="277"/>
      <c r="KB56" s="277"/>
      <c r="KC56" s="278"/>
      <c r="KD56" s="279"/>
      <c r="KE56" s="279"/>
      <c r="KF56" s="280"/>
      <c r="KG56" s="277"/>
      <c r="KH56" s="277"/>
      <c r="KI56" s="278"/>
      <c r="KJ56" s="279"/>
      <c r="KK56" s="279"/>
      <c r="KL56" s="280"/>
      <c r="KM56" s="277"/>
      <c r="KN56" s="277"/>
      <c r="KO56" s="278"/>
      <c r="KP56" s="279"/>
      <c r="KQ56" s="279"/>
      <c r="KR56" s="280"/>
      <c r="KS56" s="277"/>
      <c r="KT56" s="277"/>
      <c r="KU56" s="278"/>
      <c r="KV56" s="279"/>
      <c r="KW56" s="279"/>
      <c r="KX56" s="280"/>
      <c r="KY56" s="277"/>
      <c r="KZ56" s="277"/>
      <c r="LA56" s="278"/>
      <c r="LB56" s="273" cm="1">
        <f t="array" ref="LB56">SUM(SUMIFS(IH56:LA56,IH$6:LA$6,{"EN(V)"}))</f>
        <v>0</v>
      </c>
      <c r="LC56" s="273" cm="1">
        <f t="array" ref="LC56">SUM(SUMIFS(IH56:LA56,IH$6:LA$6,{"INA(V)"}))</f>
        <v>0</v>
      </c>
      <c r="LD56" s="273" cm="1">
        <f t="array" ref="LD56">SUM(SUMIFS(IH56:LA56,IH$6:LA$6,{"EN(D)"}))</f>
        <v>0</v>
      </c>
      <c r="LE56" s="273" cm="1">
        <f t="array" ref="LE56">SUM(SUMIFS(IH56:LA56,IH$6:LA$6,{"INA(D)"}))</f>
        <v>0</v>
      </c>
      <c r="LF56" s="273" cm="1">
        <f t="array" ref="LF56">SUM(SUMIFS(IH56:LA56,IH$6:LA$6,{"EN(D)","EN(V)","INA(D)","INA(V)"}))</f>
        <v>0</v>
      </c>
      <c r="LG56" s="278" cm="1">
        <f t="array" ref="LG56">(SUM(SUMIFS(IH56:LA56,IH$6:LA$6,{"EN(TMS)"})))/12</f>
        <v>0</v>
      </c>
      <c r="LH56" s="278" cm="1">
        <f t="array" ref="LH56">(SUM(SUMIFS(IH56:LA56,IH$6:LA$6,{"INA(TMS)"})))/12</f>
        <v>0</v>
      </c>
      <c r="LI56" s="279"/>
      <c r="LJ56" s="279"/>
      <c r="LK56" s="280"/>
      <c r="LL56" s="277"/>
      <c r="LM56" s="277"/>
      <c r="LN56" s="278"/>
      <c r="LO56" s="279"/>
      <c r="LP56" s="279"/>
      <c r="LQ56" s="280"/>
      <c r="LR56" s="277"/>
      <c r="LS56" s="277"/>
      <c r="LT56" s="278"/>
      <c r="LU56" s="279"/>
      <c r="LV56" s="279"/>
      <c r="LW56" s="280"/>
      <c r="LX56" s="277"/>
      <c r="LY56" s="277"/>
      <c r="LZ56" s="278"/>
      <c r="MA56" s="279"/>
      <c r="MB56" s="279"/>
      <c r="MC56" s="280"/>
      <c r="MD56" s="277"/>
      <c r="ME56" s="277"/>
      <c r="MF56" s="278"/>
      <c r="MG56" s="279"/>
      <c r="MH56" s="279"/>
      <c r="MI56" s="280"/>
      <c r="MJ56" s="277"/>
      <c r="MK56" s="277"/>
      <c r="ML56" s="278"/>
      <c r="MM56" s="279"/>
      <c r="MN56" s="279"/>
      <c r="MO56" s="280"/>
      <c r="MP56" s="277"/>
      <c r="MQ56" s="277"/>
      <c r="MR56" s="278"/>
      <c r="MS56" s="279"/>
      <c r="MT56" s="279"/>
      <c r="MU56" s="280"/>
      <c r="MV56" s="277"/>
      <c r="MW56" s="277"/>
      <c r="MX56" s="278"/>
      <c r="MY56" s="279"/>
      <c r="MZ56" s="279"/>
      <c r="NA56" s="280"/>
      <c r="NB56" s="277"/>
      <c r="NC56" s="277"/>
      <c r="ND56" s="278"/>
      <c r="NE56" s="279"/>
      <c r="NF56" s="279"/>
      <c r="NG56" s="280"/>
      <c r="NH56" s="277"/>
      <c r="NI56" s="277"/>
      <c r="NJ56" s="278"/>
      <c r="NK56" s="279"/>
      <c r="NL56" s="279"/>
      <c r="NM56" s="280"/>
      <c r="NN56" s="277"/>
      <c r="NO56" s="277"/>
      <c r="NP56" s="278"/>
      <c r="NQ56" s="279"/>
      <c r="NR56" s="279"/>
      <c r="NS56" s="280"/>
      <c r="NT56" s="277"/>
      <c r="NU56" s="277"/>
      <c r="NV56" s="278"/>
      <c r="NW56" s="279"/>
      <c r="NX56" s="279"/>
      <c r="NY56" s="280"/>
      <c r="NZ56" s="277"/>
      <c r="OA56" s="277"/>
      <c r="OB56" s="278"/>
      <c r="OC56" s="273" cm="1">
        <f t="array" ref="OC56">SUM(SUMIFS(LI56:OB56,LI$6:OB$6,{"EN(V)"}))</f>
        <v>0</v>
      </c>
      <c r="OD56" s="273" cm="1">
        <f t="array" ref="OD56">SUM(SUMIFS(LI56:OB56,LI$6:OB$6,{"INA(V)"}))</f>
        <v>0</v>
      </c>
      <c r="OE56" s="273" cm="1">
        <f t="array" ref="OE56">SUM(SUMIFS(LI56:OB56,LI$6:OB$6,{"EN(D)"}))</f>
        <v>0</v>
      </c>
      <c r="OF56" s="273" cm="1">
        <f t="array" ref="OF56">SUM(SUMIFS(LI56:OB56,LI$6:OB$6,{"INA(D)"}))</f>
        <v>0</v>
      </c>
      <c r="OG56" s="273" cm="1">
        <f t="array" ref="OG56">SUM(SUMIFS(LI56:OB56,LI$6:OB$6,{"EN(D)","EN(V)","INA(D)","INA(V)"}))</f>
        <v>0</v>
      </c>
      <c r="OH56" s="278" cm="1">
        <f t="array" ref="OH56">(SUM(SUMIFS(LI56:OB56,LI$6:OB$6,{"EN(TMS)"})))/12</f>
        <v>0</v>
      </c>
      <c r="OI56" s="278" cm="1">
        <f t="array" ref="OI56">(SUM(SUMIFS(LI56:OB56,LI$6:OB$6,{"INA(TMS)"})))/12</f>
        <v>0</v>
      </c>
    </row>
    <row r="57" spans="1:399" s="23" customFormat="1">
      <c r="A57" s="273">
        <v>51</v>
      </c>
      <c r="B57" s="274"/>
      <c r="C57" s="273" t="s">
        <v>13</v>
      </c>
      <c r="D57" s="285"/>
      <c r="E57" s="279"/>
      <c r="F57" s="279"/>
      <c r="G57" s="280"/>
      <c r="H57" s="277"/>
      <c r="I57" s="277"/>
      <c r="J57" s="278"/>
      <c r="K57" s="279"/>
      <c r="L57" s="279"/>
      <c r="M57" s="280"/>
      <c r="N57" s="277"/>
      <c r="O57" s="277"/>
      <c r="P57" s="278"/>
      <c r="Q57" s="279"/>
      <c r="R57" s="279"/>
      <c r="S57" s="280"/>
      <c r="T57" s="277"/>
      <c r="U57" s="277"/>
      <c r="V57" s="278"/>
      <c r="W57" s="279"/>
      <c r="X57" s="279"/>
      <c r="Y57" s="280"/>
      <c r="Z57" s="277"/>
      <c r="AA57" s="277"/>
      <c r="AB57" s="278"/>
      <c r="AC57" s="279"/>
      <c r="AD57" s="279"/>
      <c r="AE57" s="280"/>
      <c r="AF57" s="277"/>
      <c r="AG57" s="277"/>
      <c r="AH57" s="278"/>
      <c r="AI57" s="279">
        <v>12</v>
      </c>
      <c r="AJ57" s="279"/>
      <c r="AK57" s="280"/>
      <c r="AL57" s="277"/>
      <c r="AM57" s="277"/>
      <c r="AN57" s="278"/>
      <c r="AO57" s="279"/>
      <c r="AP57" s="279"/>
      <c r="AQ57" s="280"/>
      <c r="AR57" s="277"/>
      <c r="AS57" s="277"/>
      <c r="AT57" s="278"/>
      <c r="AU57" s="279">
        <v>9</v>
      </c>
      <c r="AV57" s="279"/>
      <c r="AW57" s="280"/>
      <c r="AX57" s="277"/>
      <c r="AY57" s="277"/>
      <c r="AZ57" s="278"/>
      <c r="BA57" s="279"/>
      <c r="BB57" s="279"/>
      <c r="BC57" s="280"/>
      <c r="BD57" s="277"/>
      <c r="BE57" s="277"/>
      <c r="BF57" s="278"/>
      <c r="BG57" s="279">
        <v>5</v>
      </c>
      <c r="BH57" s="279"/>
      <c r="BI57" s="280"/>
      <c r="BJ57" s="277"/>
      <c r="BK57" s="277"/>
      <c r="BL57" s="278"/>
      <c r="BM57" s="279"/>
      <c r="BN57" s="279"/>
      <c r="BO57" s="280"/>
      <c r="BP57" s="277"/>
      <c r="BQ57" s="277"/>
      <c r="BR57" s="278"/>
      <c r="BS57" s="279">
        <v>5</v>
      </c>
      <c r="BT57" s="279"/>
      <c r="BU57" s="280"/>
      <c r="BV57" s="277"/>
      <c r="BW57" s="277"/>
      <c r="BX57" s="278"/>
      <c r="BY57" s="273" cm="1">
        <f t="array" ref="BY57">SUM(SUMIFS(E57:BX57,E$6:BX$6,{"EN(V)"}))</f>
        <v>0</v>
      </c>
      <c r="BZ57" s="273" cm="1">
        <f t="array" ref="BZ57">SUM(SUMIFS(E57:BX57,E$6:BX$6,{"INA(V)"}))</f>
        <v>0</v>
      </c>
      <c r="CA57" s="273" cm="1">
        <f t="array" ref="CA57">SUM(SUMIFS(E57:BX57,E$6:BX$6,{"EN(D)"}))</f>
        <v>31</v>
      </c>
      <c r="CB57" s="273" cm="1">
        <f t="array" ref="CB57">SUM(SUMIFS(E57:BX57,E$6:BX$6,{"INA(D)"}))</f>
        <v>0</v>
      </c>
      <c r="CC57" s="273" cm="1">
        <f t="array" ref="CC57">SUM(SUMIFS(E57:BX57,E$6:BX$6,{"EN(D)","EN(V)","INA(D)","INA(V)"}))</f>
        <v>31</v>
      </c>
      <c r="CD57" s="278" cm="1">
        <f t="array" ref="CD57">(SUM(SUMIFS(E57:BX57,E$6:BX$6,{"EN(TMS)"})))/12</f>
        <v>0</v>
      </c>
      <c r="CE57" s="278" cm="1">
        <f t="array" ref="CE57">(SUM(SUMIFS(E57:BX57,E$6:BX$6,{"INA(TMS)"})))/12</f>
        <v>0</v>
      </c>
      <c r="CF57" s="279">
        <v>2</v>
      </c>
      <c r="CG57" s="279"/>
      <c r="CH57" s="280"/>
      <c r="CI57" s="277"/>
      <c r="CJ57" s="277"/>
      <c r="CK57" s="278"/>
      <c r="CL57" s="279"/>
      <c r="CM57" s="279"/>
      <c r="CN57" s="280"/>
      <c r="CO57" s="277"/>
      <c r="CP57" s="277"/>
      <c r="CQ57" s="278"/>
      <c r="CR57" s="279"/>
      <c r="CS57" s="279"/>
      <c r="CT57" s="280"/>
      <c r="CU57" s="277"/>
      <c r="CV57" s="277"/>
      <c r="CW57" s="278"/>
      <c r="CX57" s="279"/>
      <c r="CY57" s="279"/>
      <c r="CZ57" s="280"/>
      <c r="DA57" s="277"/>
      <c r="DB57" s="277"/>
      <c r="DC57" s="278"/>
      <c r="DD57" s="279"/>
      <c r="DE57" s="279"/>
      <c r="DF57" s="280"/>
      <c r="DG57" s="277"/>
      <c r="DH57" s="277"/>
      <c r="DI57" s="278"/>
      <c r="DJ57" s="279"/>
      <c r="DK57" s="279"/>
      <c r="DL57" s="280"/>
      <c r="DM57" s="277"/>
      <c r="DN57" s="277"/>
      <c r="DO57" s="278"/>
      <c r="DP57" s="279"/>
      <c r="DQ57" s="279"/>
      <c r="DR57" s="280"/>
      <c r="DS57" s="277"/>
      <c r="DT57" s="277"/>
      <c r="DU57" s="278"/>
      <c r="DV57" s="279"/>
      <c r="DW57" s="279"/>
      <c r="DX57" s="280"/>
      <c r="DY57" s="277"/>
      <c r="DZ57" s="277"/>
      <c r="EA57" s="278"/>
      <c r="EB57" s="279"/>
      <c r="EC57" s="279"/>
      <c r="ED57" s="280"/>
      <c r="EE57" s="277"/>
      <c r="EF57" s="277"/>
      <c r="EG57" s="278"/>
      <c r="EH57" s="279"/>
      <c r="EI57" s="279"/>
      <c r="EJ57" s="280"/>
      <c r="EK57" s="277"/>
      <c r="EL57" s="277"/>
      <c r="EM57" s="278"/>
      <c r="EN57" s="279"/>
      <c r="EO57" s="279"/>
      <c r="EP57" s="280"/>
      <c r="EQ57" s="277"/>
      <c r="ER57" s="277"/>
      <c r="ES57" s="278"/>
      <c r="ET57" s="279"/>
      <c r="EU57" s="279"/>
      <c r="EV57" s="280"/>
      <c r="EW57" s="277"/>
      <c r="EX57" s="277"/>
      <c r="EY57" s="278"/>
      <c r="EZ57" s="273" cm="1">
        <f t="array" ref="EZ57">SUM(SUMIFS(CF57:EY57,CF$6:EY$6,{"EN(V)"}))</f>
        <v>0</v>
      </c>
      <c r="FA57" s="273" cm="1">
        <f t="array" ref="FA57">SUM(SUMIFS(CF57:EY57,CF$6:EY$6,{"INA(V)"}))</f>
        <v>0</v>
      </c>
      <c r="FB57" s="273" cm="1">
        <f t="array" ref="FB57">SUM(SUMIFS(CF57:EY57,CF$6:EY$6,{"EN(D)"}))</f>
        <v>2</v>
      </c>
      <c r="FC57" s="273" cm="1">
        <f t="array" ref="FC57">SUM(SUMIFS(CF57:EY57,CF$6:EY$6,{"INA(D)"}))</f>
        <v>0</v>
      </c>
      <c r="FD57" s="273" cm="1">
        <f t="array" ref="FD57">SUM(SUMIFS(CF57:EY57,CF$6:EY$6,{"EN(D)","EN(V)","INA(D)","INA(V)"}))</f>
        <v>2</v>
      </c>
      <c r="FE57" s="278" cm="1">
        <f t="array" ref="FE57">(SUM(SUMIFS(CF57:EY57,CF$6:EY$6,{"EN(TMS)"})))/12</f>
        <v>0</v>
      </c>
      <c r="FF57" s="278" cm="1">
        <f t="array" ref="FF57">(SUM(SUMIFS(CF57:EY57,CF$6:EY$6,{"INA(TMS)"})))/12</f>
        <v>0</v>
      </c>
      <c r="FG57" s="279"/>
      <c r="FH57" s="279"/>
      <c r="FI57" s="280"/>
      <c r="FJ57" s="277"/>
      <c r="FK57" s="277"/>
      <c r="FL57" s="278"/>
      <c r="FM57" s="279"/>
      <c r="FN57" s="279"/>
      <c r="FO57" s="280"/>
      <c r="FP57" s="277"/>
      <c r="FQ57" s="277"/>
      <c r="FR57" s="278"/>
      <c r="FS57" s="279"/>
      <c r="FT57" s="279"/>
      <c r="FU57" s="280"/>
      <c r="FV57" s="277"/>
      <c r="FW57" s="277"/>
      <c r="FX57" s="278"/>
      <c r="FY57" s="279"/>
      <c r="FZ57" s="279"/>
      <c r="GA57" s="280"/>
      <c r="GB57" s="277"/>
      <c r="GC57" s="277"/>
      <c r="GD57" s="278"/>
      <c r="GE57" s="279"/>
      <c r="GF57" s="279"/>
      <c r="GG57" s="280"/>
      <c r="GH57" s="277"/>
      <c r="GI57" s="277"/>
      <c r="GJ57" s="278"/>
      <c r="GK57" s="279"/>
      <c r="GL57" s="279"/>
      <c r="GM57" s="280"/>
      <c r="GN57" s="277"/>
      <c r="GO57" s="277"/>
      <c r="GP57" s="278"/>
      <c r="GQ57" s="279">
        <v>0</v>
      </c>
      <c r="GR57" s="279"/>
      <c r="GS57" s="280"/>
      <c r="GT57" s="277"/>
      <c r="GU57" s="277"/>
      <c r="GV57" s="278"/>
      <c r="GW57" s="279"/>
      <c r="GX57" s="279"/>
      <c r="GY57" s="280"/>
      <c r="GZ57" s="277"/>
      <c r="HA57" s="277"/>
      <c r="HB57" s="278"/>
      <c r="HC57" s="279"/>
      <c r="HD57" s="279"/>
      <c r="HE57" s="280"/>
      <c r="HF57" s="277"/>
      <c r="HG57" s="277"/>
      <c r="HH57" s="278"/>
      <c r="HI57" s="279"/>
      <c r="HJ57" s="279"/>
      <c r="HK57" s="280"/>
      <c r="HL57" s="277"/>
      <c r="HM57" s="277"/>
      <c r="HN57" s="278"/>
      <c r="HO57" s="279"/>
      <c r="HP57" s="279"/>
      <c r="HQ57" s="280"/>
      <c r="HR57" s="277"/>
      <c r="HS57" s="277"/>
      <c r="HT57" s="278"/>
      <c r="HU57" s="279"/>
      <c r="HV57" s="279"/>
      <c r="HW57" s="280"/>
      <c r="HX57" s="277"/>
      <c r="HY57" s="277"/>
      <c r="HZ57" s="278"/>
      <c r="IA57" s="273" cm="1">
        <f t="array" ref="IA57">SUM(SUMIFS(FG57:HZ57,FG$6:HZ$6,{"EN(V)"}))</f>
        <v>0</v>
      </c>
      <c r="IB57" s="273" cm="1">
        <f t="array" ref="IB57">SUM(SUMIFS(FG57:HZ57,FG$6:HZ$6,{"INA(V)"}))</f>
        <v>0</v>
      </c>
      <c r="IC57" s="273" cm="1">
        <f t="array" ref="IC57">SUM(SUMIFS(FG57:HZ57,FG$6:HZ$6,{"EN(D)"}))</f>
        <v>0</v>
      </c>
      <c r="ID57" s="273" cm="1">
        <f t="array" ref="ID57">SUM(SUMIFS(FG57:HZ57,FG$6:HZ$6,{"INA(D)"}))</f>
        <v>0</v>
      </c>
      <c r="IE57" s="273" cm="1">
        <f t="array" ref="IE57">SUM(SUMIFS(FG57:HZ57,FG$6:HZ$6,{"EN(D)","EN(V)","INA(D)","INA(V)"}))</f>
        <v>0</v>
      </c>
      <c r="IF57" s="278" cm="1">
        <f t="array" ref="IF57">(SUM(SUMIFS(FG57:HZ57,FG$6:HZ$6,{"EN(TMS)"})))/12</f>
        <v>0</v>
      </c>
      <c r="IG57" s="278" cm="1">
        <f t="array" ref="IG57">(SUM(SUMIFS(FG57:HZ57,FG$6:HZ$6,{"INA(TMS)"})))/12</f>
        <v>0</v>
      </c>
      <c r="IH57" s="279"/>
      <c r="II57" s="279"/>
      <c r="IJ57" s="280"/>
      <c r="IK57" s="277"/>
      <c r="IL57" s="277"/>
      <c r="IM57" s="278"/>
      <c r="IN57" s="279"/>
      <c r="IO57" s="279"/>
      <c r="IP57" s="280"/>
      <c r="IQ57" s="277"/>
      <c r="IR57" s="277"/>
      <c r="IS57" s="278"/>
      <c r="IT57" s="279"/>
      <c r="IU57" s="279"/>
      <c r="IV57" s="280"/>
      <c r="IW57" s="277"/>
      <c r="IX57" s="277"/>
      <c r="IY57" s="278"/>
      <c r="IZ57" s="279"/>
      <c r="JA57" s="279"/>
      <c r="JB57" s="280"/>
      <c r="JC57" s="277"/>
      <c r="JD57" s="277"/>
      <c r="JE57" s="278"/>
      <c r="JF57" s="279"/>
      <c r="JG57" s="279"/>
      <c r="JH57" s="280"/>
      <c r="JI57" s="277"/>
      <c r="JJ57" s="277"/>
      <c r="JK57" s="278"/>
      <c r="JL57" s="279"/>
      <c r="JM57" s="279"/>
      <c r="JN57" s="280"/>
      <c r="JO57" s="277"/>
      <c r="JP57" s="277"/>
      <c r="JQ57" s="278"/>
      <c r="JR57" s="279"/>
      <c r="JS57" s="279"/>
      <c r="JT57" s="280"/>
      <c r="JU57" s="277"/>
      <c r="JV57" s="277"/>
      <c r="JW57" s="278"/>
      <c r="JX57" s="279"/>
      <c r="JY57" s="279"/>
      <c r="JZ57" s="280"/>
      <c r="KA57" s="277"/>
      <c r="KB57" s="277"/>
      <c r="KC57" s="278"/>
      <c r="KD57" s="279"/>
      <c r="KE57" s="279"/>
      <c r="KF57" s="280"/>
      <c r="KG57" s="277"/>
      <c r="KH57" s="277"/>
      <c r="KI57" s="278"/>
      <c r="KJ57" s="279"/>
      <c r="KK57" s="279"/>
      <c r="KL57" s="280"/>
      <c r="KM57" s="277"/>
      <c r="KN57" s="277"/>
      <c r="KO57" s="278"/>
      <c r="KP57" s="279"/>
      <c r="KQ57" s="279"/>
      <c r="KR57" s="280"/>
      <c r="KS57" s="277"/>
      <c r="KT57" s="277"/>
      <c r="KU57" s="278"/>
      <c r="KV57" s="279"/>
      <c r="KW57" s="279"/>
      <c r="KX57" s="280"/>
      <c r="KY57" s="277"/>
      <c r="KZ57" s="277"/>
      <c r="LA57" s="278"/>
      <c r="LB57" s="273" cm="1">
        <f t="array" ref="LB57">SUM(SUMIFS(IH57:LA57,IH$6:LA$6,{"EN(V)"}))</f>
        <v>0</v>
      </c>
      <c r="LC57" s="273" cm="1">
        <f t="array" ref="LC57">SUM(SUMIFS(IH57:LA57,IH$6:LA$6,{"INA(V)"}))</f>
        <v>0</v>
      </c>
      <c r="LD57" s="273" cm="1">
        <f t="array" ref="LD57">SUM(SUMIFS(IH57:LA57,IH$6:LA$6,{"EN(D)"}))</f>
        <v>0</v>
      </c>
      <c r="LE57" s="273" cm="1">
        <f t="array" ref="LE57">SUM(SUMIFS(IH57:LA57,IH$6:LA$6,{"INA(D)"}))</f>
        <v>0</v>
      </c>
      <c r="LF57" s="273" cm="1">
        <f t="array" ref="LF57">SUM(SUMIFS(IH57:LA57,IH$6:LA$6,{"EN(D)","EN(V)","INA(D)","INA(V)"}))</f>
        <v>0</v>
      </c>
      <c r="LG57" s="278" cm="1">
        <f t="array" ref="LG57">(SUM(SUMIFS(IH57:LA57,IH$6:LA$6,{"EN(TMS)"})))/12</f>
        <v>0</v>
      </c>
      <c r="LH57" s="278" cm="1">
        <f t="array" ref="LH57">(SUM(SUMIFS(IH57:LA57,IH$6:LA$6,{"INA(TMS)"})))/12</f>
        <v>0</v>
      </c>
      <c r="LI57" s="279"/>
      <c r="LJ57" s="279"/>
      <c r="LK57" s="280"/>
      <c r="LL57" s="277"/>
      <c r="LM57" s="277"/>
      <c r="LN57" s="278"/>
      <c r="LO57" s="279"/>
      <c r="LP57" s="279"/>
      <c r="LQ57" s="280"/>
      <c r="LR57" s="277"/>
      <c r="LS57" s="277"/>
      <c r="LT57" s="278"/>
      <c r="LU57" s="279"/>
      <c r="LV57" s="279"/>
      <c r="LW57" s="280"/>
      <c r="LX57" s="277"/>
      <c r="LY57" s="277"/>
      <c r="LZ57" s="278"/>
      <c r="MA57" s="279"/>
      <c r="MB57" s="279"/>
      <c r="MC57" s="280"/>
      <c r="MD57" s="277"/>
      <c r="ME57" s="277"/>
      <c r="MF57" s="278"/>
      <c r="MG57" s="279"/>
      <c r="MH57" s="279"/>
      <c r="MI57" s="280"/>
      <c r="MJ57" s="277"/>
      <c r="MK57" s="277"/>
      <c r="ML57" s="278"/>
      <c r="MM57" s="279"/>
      <c r="MN57" s="279"/>
      <c r="MO57" s="280"/>
      <c r="MP57" s="277"/>
      <c r="MQ57" s="277"/>
      <c r="MR57" s="278"/>
      <c r="MS57" s="279"/>
      <c r="MT57" s="279"/>
      <c r="MU57" s="280"/>
      <c r="MV57" s="277"/>
      <c r="MW57" s="277"/>
      <c r="MX57" s="278"/>
      <c r="MY57" s="279"/>
      <c r="MZ57" s="279"/>
      <c r="NA57" s="280"/>
      <c r="NB57" s="277"/>
      <c r="NC57" s="277"/>
      <c r="ND57" s="278"/>
      <c r="NE57" s="279"/>
      <c r="NF57" s="279"/>
      <c r="NG57" s="280"/>
      <c r="NH57" s="277"/>
      <c r="NI57" s="277"/>
      <c r="NJ57" s="278"/>
      <c r="NK57" s="279"/>
      <c r="NL57" s="279"/>
      <c r="NM57" s="280"/>
      <c r="NN57" s="277"/>
      <c r="NO57" s="277"/>
      <c r="NP57" s="278"/>
      <c r="NQ57" s="279"/>
      <c r="NR57" s="279"/>
      <c r="NS57" s="280"/>
      <c r="NT57" s="277"/>
      <c r="NU57" s="277"/>
      <c r="NV57" s="278"/>
      <c r="NW57" s="279"/>
      <c r="NX57" s="279"/>
      <c r="NY57" s="280"/>
      <c r="NZ57" s="277"/>
      <c r="OA57" s="277"/>
      <c r="OB57" s="278"/>
      <c r="OC57" s="273" cm="1">
        <f t="array" ref="OC57">SUM(SUMIFS(LI57:OB57,LI$6:OB$6,{"EN(V)"}))</f>
        <v>0</v>
      </c>
      <c r="OD57" s="273" cm="1">
        <f t="array" ref="OD57">SUM(SUMIFS(LI57:OB57,LI$6:OB$6,{"INA(V)"}))</f>
        <v>0</v>
      </c>
      <c r="OE57" s="273" cm="1">
        <f t="array" ref="OE57">SUM(SUMIFS(LI57:OB57,LI$6:OB$6,{"EN(D)"}))</f>
        <v>0</v>
      </c>
      <c r="OF57" s="273" cm="1">
        <f t="array" ref="OF57">SUM(SUMIFS(LI57:OB57,LI$6:OB$6,{"INA(D)"}))</f>
        <v>0</v>
      </c>
      <c r="OG57" s="273" cm="1">
        <f t="array" ref="OG57">SUM(SUMIFS(LI57:OB57,LI$6:OB$6,{"EN(D)","EN(V)","INA(D)","INA(V)"}))</f>
        <v>0</v>
      </c>
      <c r="OH57" s="278" cm="1">
        <f t="array" ref="OH57">(SUM(SUMIFS(LI57:OB57,LI$6:OB$6,{"EN(TMS)"})))/12</f>
        <v>0</v>
      </c>
      <c r="OI57" s="278" cm="1">
        <f t="array" ref="OI57">(SUM(SUMIFS(LI57:OB57,LI$6:OB$6,{"INA(TMS)"})))/12</f>
        <v>0</v>
      </c>
    </row>
    <row r="58" spans="1:399" s="23" customFormat="1" ht="30">
      <c r="A58" s="273">
        <v>52</v>
      </c>
      <c r="B58" s="274" t="s">
        <v>40</v>
      </c>
      <c r="C58" s="273" t="s">
        <v>147</v>
      </c>
      <c r="D58" s="285"/>
      <c r="E58" s="279"/>
      <c r="F58" s="279"/>
      <c r="G58" s="280"/>
      <c r="H58" s="277"/>
      <c r="I58" s="277"/>
      <c r="J58" s="278"/>
      <c r="K58" s="279"/>
      <c r="L58" s="279"/>
      <c r="M58" s="280"/>
      <c r="N58" s="277"/>
      <c r="O58" s="277"/>
      <c r="P58" s="278"/>
      <c r="Q58" s="279"/>
      <c r="R58" s="279"/>
      <c r="S58" s="280"/>
      <c r="T58" s="277"/>
      <c r="U58" s="277"/>
      <c r="V58" s="278"/>
      <c r="W58" s="279"/>
      <c r="X58" s="279"/>
      <c r="Y58" s="280"/>
      <c r="Z58" s="277"/>
      <c r="AA58" s="277"/>
      <c r="AB58" s="278"/>
      <c r="AC58" s="279">
        <v>7</v>
      </c>
      <c r="AD58" s="279"/>
      <c r="AE58" s="280"/>
      <c r="AF58" s="277"/>
      <c r="AG58" s="277"/>
      <c r="AH58" s="278"/>
      <c r="AI58" s="279">
        <v>22</v>
      </c>
      <c r="AJ58" s="279"/>
      <c r="AK58" s="280"/>
      <c r="AL58" s="277"/>
      <c r="AM58" s="277"/>
      <c r="AN58" s="278"/>
      <c r="AO58" s="279">
        <v>12</v>
      </c>
      <c r="AP58" s="279"/>
      <c r="AQ58" s="280"/>
      <c r="AR58" s="277"/>
      <c r="AS58" s="277"/>
      <c r="AT58" s="278"/>
      <c r="AU58" s="279">
        <v>8</v>
      </c>
      <c r="AV58" s="279"/>
      <c r="AW58" s="280"/>
      <c r="AX58" s="277"/>
      <c r="AY58" s="277"/>
      <c r="AZ58" s="278"/>
      <c r="BA58" s="279">
        <v>15</v>
      </c>
      <c r="BB58" s="279"/>
      <c r="BC58" s="280"/>
      <c r="BD58" s="277"/>
      <c r="BE58" s="277"/>
      <c r="BF58" s="278"/>
      <c r="BG58" s="279">
        <v>15</v>
      </c>
      <c r="BH58" s="279"/>
      <c r="BI58" s="280"/>
      <c r="BJ58" s="277"/>
      <c r="BK58" s="277"/>
      <c r="BL58" s="278"/>
      <c r="BM58" s="279">
        <v>6</v>
      </c>
      <c r="BN58" s="279"/>
      <c r="BO58" s="280"/>
      <c r="BP58" s="277"/>
      <c r="BQ58" s="277"/>
      <c r="BR58" s="278"/>
      <c r="BS58" s="279">
        <v>4</v>
      </c>
      <c r="BT58" s="279"/>
      <c r="BU58" s="280"/>
      <c r="BV58" s="277"/>
      <c r="BW58" s="277"/>
      <c r="BX58" s="278"/>
      <c r="BY58" s="273" cm="1">
        <f t="array" ref="BY58">SUM(SUMIFS(E58:BX58,E$6:BX$6,{"EN(V)"}))</f>
        <v>0</v>
      </c>
      <c r="BZ58" s="273" cm="1">
        <f t="array" ref="BZ58">SUM(SUMIFS(E58:BX58,E$6:BX$6,{"INA(V)"}))</f>
        <v>0</v>
      </c>
      <c r="CA58" s="273" cm="1">
        <f t="array" ref="CA58">SUM(SUMIFS(E58:BX58,E$6:BX$6,{"EN(D)"}))</f>
        <v>89</v>
      </c>
      <c r="CB58" s="273" cm="1">
        <f t="array" ref="CB58">SUM(SUMIFS(E58:BX58,E$6:BX$6,{"INA(D)"}))</f>
        <v>0</v>
      </c>
      <c r="CC58" s="273" cm="1">
        <f t="array" ref="CC58">SUM(SUMIFS(E58:BX58,E$6:BX$6,{"EN(D)","EN(V)","INA(D)","INA(V)"}))</f>
        <v>89</v>
      </c>
      <c r="CD58" s="278" cm="1">
        <f t="array" ref="CD58">(SUM(SUMIFS(E58:BX58,E$6:BX$6,{"EN(TMS)"})))/12</f>
        <v>0</v>
      </c>
      <c r="CE58" s="278" cm="1">
        <f t="array" ref="CE58">(SUM(SUMIFS(E58:BX58,E$6:BX$6,{"INA(TMS)"})))/12</f>
        <v>0</v>
      </c>
      <c r="CF58" s="279">
        <v>4</v>
      </c>
      <c r="CG58" s="279"/>
      <c r="CH58" s="280"/>
      <c r="CI58" s="277"/>
      <c r="CJ58" s="277"/>
      <c r="CK58" s="278"/>
      <c r="CL58" s="279">
        <v>6</v>
      </c>
      <c r="CM58" s="279"/>
      <c r="CN58" s="280"/>
      <c r="CO58" s="277"/>
      <c r="CP58" s="277"/>
      <c r="CQ58" s="278"/>
      <c r="CR58" s="279"/>
      <c r="CS58" s="279"/>
      <c r="CT58" s="280"/>
      <c r="CU58" s="277"/>
      <c r="CV58" s="277"/>
      <c r="CW58" s="278"/>
      <c r="CX58" s="279"/>
      <c r="CY58" s="279">
        <v>11</v>
      </c>
      <c r="CZ58" s="280">
        <v>0.18472222222222223</v>
      </c>
      <c r="DA58" s="277"/>
      <c r="DB58" s="277"/>
      <c r="DC58" s="278"/>
      <c r="DD58" s="279"/>
      <c r="DE58" s="279"/>
      <c r="DF58" s="280"/>
      <c r="DG58" s="277"/>
      <c r="DH58" s="277"/>
      <c r="DI58" s="278"/>
      <c r="DJ58" s="279"/>
      <c r="DK58" s="279">
        <v>5</v>
      </c>
      <c r="DL58" s="280">
        <v>0.10555555555555556</v>
      </c>
      <c r="DM58" s="277"/>
      <c r="DN58" s="277"/>
      <c r="DO58" s="278"/>
      <c r="DP58" s="279"/>
      <c r="DQ58" s="279"/>
      <c r="DR58" s="280"/>
      <c r="DS58" s="277"/>
      <c r="DT58" s="277"/>
      <c r="DU58" s="278"/>
      <c r="DV58" s="279"/>
      <c r="DW58" s="279">
        <v>3</v>
      </c>
      <c r="DX58" s="280">
        <v>1.0416666666666666E-2</v>
      </c>
      <c r="DY58" s="277"/>
      <c r="DZ58" s="277"/>
      <c r="EA58" s="278"/>
      <c r="EB58" s="279"/>
      <c r="EC58" s="279"/>
      <c r="ED58" s="280"/>
      <c r="EE58" s="277"/>
      <c r="EF58" s="277"/>
      <c r="EG58" s="278"/>
      <c r="EH58" s="279"/>
      <c r="EI58" s="279"/>
      <c r="EJ58" s="280"/>
      <c r="EK58" s="277"/>
      <c r="EL58" s="277"/>
      <c r="EM58" s="278"/>
      <c r="EN58" s="279"/>
      <c r="EO58" s="279"/>
      <c r="EP58" s="280"/>
      <c r="EQ58" s="277"/>
      <c r="ER58" s="277"/>
      <c r="ES58" s="278"/>
      <c r="ET58" s="279"/>
      <c r="EU58" s="279">
        <v>9</v>
      </c>
      <c r="EV58" s="280">
        <v>0.13958333333333334</v>
      </c>
      <c r="EW58" s="277"/>
      <c r="EX58" s="277"/>
      <c r="EY58" s="278"/>
      <c r="EZ58" s="273" cm="1">
        <f t="array" ref="EZ58">SUM(SUMIFS(CF58:EY58,CF$6:EY$6,{"EN(V)"}))</f>
        <v>28</v>
      </c>
      <c r="FA58" s="273" cm="1">
        <f t="array" ref="FA58">SUM(SUMIFS(CF58:EY58,CF$6:EY$6,{"INA(V)"}))</f>
        <v>0</v>
      </c>
      <c r="FB58" s="273" cm="1">
        <f t="array" ref="FB58">SUM(SUMIFS(CF58:EY58,CF$6:EY$6,{"EN(D)"}))</f>
        <v>10</v>
      </c>
      <c r="FC58" s="273" cm="1">
        <f t="array" ref="FC58">SUM(SUMIFS(CF58:EY58,CF$6:EY$6,{"INA(D)"}))</f>
        <v>0</v>
      </c>
      <c r="FD58" s="273" cm="1">
        <f t="array" ref="FD58">SUM(SUMIFS(CF58:EY58,CF$6:EY$6,{"EN(D)","EN(V)","INA(D)","INA(V)"}))</f>
        <v>38</v>
      </c>
      <c r="FE58" s="278" cm="1">
        <f t="array" ref="FE58">(SUM(SUMIFS(CF58:EY58,CF$6:EY$6,{"EN(TMS)"})))/12</f>
        <v>3.6689814814814821E-2</v>
      </c>
      <c r="FF58" s="278" cm="1">
        <f t="array" ref="FF58">(SUM(SUMIFS(CF58:EY58,CF$6:EY$6,{"INA(TMS)"})))/12</f>
        <v>0</v>
      </c>
      <c r="FG58" s="279"/>
      <c r="FH58" s="279"/>
      <c r="FI58" s="280"/>
      <c r="FJ58" s="277"/>
      <c r="FK58" s="277"/>
      <c r="FL58" s="278"/>
      <c r="FM58" s="279">
        <v>7</v>
      </c>
      <c r="FN58" s="279"/>
      <c r="FO58" s="280"/>
      <c r="FP58" s="277"/>
      <c r="FQ58" s="277"/>
      <c r="FR58" s="278"/>
      <c r="FS58" s="279"/>
      <c r="FT58" s="279"/>
      <c r="FU58" s="280"/>
      <c r="FV58" s="277"/>
      <c r="FW58" s="277"/>
      <c r="FX58" s="278"/>
      <c r="FY58" s="279">
        <v>10</v>
      </c>
      <c r="FZ58" s="279">
        <v>11</v>
      </c>
      <c r="GA58" s="280" t="s">
        <v>260</v>
      </c>
      <c r="GB58" s="277"/>
      <c r="GC58" s="277"/>
      <c r="GD58" s="278"/>
      <c r="GE58" s="279"/>
      <c r="GF58" s="279"/>
      <c r="GG58" s="280"/>
      <c r="GH58" s="277"/>
      <c r="GI58" s="277"/>
      <c r="GJ58" s="278"/>
      <c r="GK58" s="279">
        <v>4</v>
      </c>
      <c r="GL58" s="279"/>
      <c r="GM58" s="280"/>
      <c r="GN58" s="277"/>
      <c r="GO58" s="277"/>
      <c r="GP58" s="278"/>
      <c r="GQ58" s="279">
        <v>1</v>
      </c>
      <c r="GR58" s="279"/>
      <c r="GS58" s="280"/>
      <c r="GT58" s="277"/>
      <c r="GU58" s="277"/>
      <c r="GV58" s="278"/>
      <c r="GW58" s="279"/>
      <c r="GX58" s="279"/>
      <c r="GY58" s="280"/>
      <c r="GZ58" s="277"/>
      <c r="HA58" s="277"/>
      <c r="HB58" s="278"/>
      <c r="HC58" s="279"/>
      <c r="HD58" s="279">
        <v>3</v>
      </c>
      <c r="HE58" s="280">
        <v>1.8055555555555557E-2</v>
      </c>
      <c r="HF58" s="277"/>
      <c r="HG58" s="277"/>
      <c r="HH58" s="278"/>
      <c r="HI58" s="279"/>
      <c r="HJ58" s="279">
        <v>2</v>
      </c>
      <c r="HK58" s="280">
        <v>4.8611111111111112E-3</v>
      </c>
      <c r="HL58" s="277"/>
      <c r="HM58" s="277"/>
      <c r="HN58" s="278"/>
      <c r="HO58" s="279"/>
      <c r="HP58" s="279"/>
      <c r="HQ58" s="280"/>
      <c r="HR58" s="277"/>
      <c r="HS58" s="277"/>
      <c r="HT58" s="278"/>
      <c r="HU58" s="279"/>
      <c r="HV58" s="279"/>
      <c r="HW58" s="280"/>
      <c r="HX58" s="277"/>
      <c r="HY58" s="277"/>
      <c r="HZ58" s="278"/>
      <c r="IA58" s="273" cm="1">
        <f t="array" ref="IA58">SUM(SUMIFS(FG58:HZ58,FG$6:HZ$6,{"EN(V)"}))</f>
        <v>16</v>
      </c>
      <c r="IB58" s="273" cm="1">
        <f t="array" ref="IB58">SUM(SUMIFS(FG58:HZ58,FG$6:HZ$6,{"INA(V)"}))</f>
        <v>0</v>
      </c>
      <c r="IC58" s="273" cm="1">
        <f t="array" ref="IC58">SUM(SUMIFS(FG58:HZ58,FG$6:HZ$6,{"EN(D)"}))</f>
        <v>22</v>
      </c>
      <c r="ID58" s="273" cm="1">
        <f t="array" ref="ID58">SUM(SUMIFS(FG58:HZ58,FG$6:HZ$6,{"INA(D)"}))</f>
        <v>0</v>
      </c>
      <c r="IE58" s="273" cm="1">
        <f t="array" ref="IE58">SUM(SUMIFS(FG58:HZ58,FG$6:HZ$6,{"EN(D)","EN(V)","INA(D)","INA(V)"}))</f>
        <v>38</v>
      </c>
      <c r="IF58" s="278" cm="1">
        <f t="array" ref="IF58">(SUM(SUMIFS(FG58:HZ58,FG$6:HZ$6,{"EN(TMS)"})))/12</f>
        <v>1.9097222222222224E-3</v>
      </c>
      <c r="IG58" s="278" cm="1">
        <f t="array" ref="IG58">(SUM(SUMIFS(FG58:HZ58,FG$6:HZ$6,{"INA(TMS)"})))/12</f>
        <v>0</v>
      </c>
      <c r="IH58" s="279">
        <v>2</v>
      </c>
      <c r="II58" s="279"/>
      <c r="IJ58" s="280"/>
      <c r="IK58" s="277"/>
      <c r="IL58" s="277"/>
      <c r="IM58" s="278"/>
      <c r="IN58" s="279"/>
      <c r="IO58" s="279"/>
      <c r="IP58" s="280"/>
      <c r="IQ58" s="277"/>
      <c r="IR58" s="277"/>
      <c r="IS58" s="278"/>
      <c r="IT58" s="279"/>
      <c r="IU58" s="279"/>
      <c r="IV58" s="280"/>
      <c r="IW58" s="277"/>
      <c r="IX58" s="277"/>
      <c r="IY58" s="278"/>
      <c r="IZ58" s="279">
        <v>2</v>
      </c>
      <c r="JA58" s="279"/>
      <c r="JB58" s="280"/>
      <c r="JC58" s="277"/>
      <c r="JD58" s="277"/>
      <c r="JE58" s="278"/>
      <c r="JF58" s="279"/>
      <c r="JG58" s="279"/>
      <c r="JH58" s="280"/>
      <c r="JI58" s="277"/>
      <c r="JJ58" s="277"/>
      <c r="JK58" s="278"/>
      <c r="JL58" s="279"/>
      <c r="JM58" s="279"/>
      <c r="JN58" s="280"/>
      <c r="JO58" s="277"/>
      <c r="JP58" s="277"/>
      <c r="JQ58" s="278"/>
      <c r="JR58" s="279"/>
      <c r="JS58" s="279"/>
      <c r="JT58" s="280"/>
      <c r="JU58" s="277"/>
      <c r="JV58" s="277"/>
      <c r="JW58" s="278"/>
      <c r="JX58" s="279"/>
      <c r="JY58" s="279"/>
      <c r="JZ58" s="280"/>
      <c r="KA58" s="277"/>
      <c r="KB58" s="277"/>
      <c r="KC58" s="278"/>
      <c r="KD58" s="279"/>
      <c r="KE58" s="279"/>
      <c r="KF58" s="280"/>
      <c r="KG58" s="277"/>
      <c r="KH58" s="277"/>
      <c r="KI58" s="278"/>
      <c r="KJ58" s="279"/>
      <c r="KK58" s="279"/>
      <c r="KL58" s="280"/>
      <c r="KM58" s="277"/>
      <c r="KN58" s="277"/>
      <c r="KO58" s="278"/>
      <c r="KP58" s="279">
        <v>6</v>
      </c>
      <c r="KQ58" s="279"/>
      <c r="KR58" s="280"/>
      <c r="KS58" s="277"/>
      <c r="KT58" s="277"/>
      <c r="KU58" s="278"/>
      <c r="KV58" s="279"/>
      <c r="KW58" s="279"/>
      <c r="KX58" s="280"/>
      <c r="KY58" s="277"/>
      <c r="KZ58" s="277"/>
      <c r="LA58" s="278"/>
      <c r="LB58" s="273" cm="1">
        <f t="array" ref="LB58">SUM(SUMIFS(IH58:LA58,IH$6:LA$6,{"EN(V)"}))</f>
        <v>0</v>
      </c>
      <c r="LC58" s="273" cm="1">
        <f t="array" ref="LC58">SUM(SUMIFS(IH58:LA58,IH$6:LA$6,{"INA(V)"}))</f>
        <v>0</v>
      </c>
      <c r="LD58" s="273" cm="1">
        <f t="array" ref="LD58">SUM(SUMIFS(IH58:LA58,IH$6:LA$6,{"EN(D)"}))</f>
        <v>10</v>
      </c>
      <c r="LE58" s="273" cm="1">
        <f t="array" ref="LE58">SUM(SUMIFS(IH58:LA58,IH$6:LA$6,{"INA(D)"}))</f>
        <v>0</v>
      </c>
      <c r="LF58" s="273" cm="1">
        <f t="array" ref="LF58">SUM(SUMIFS(IH58:LA58,IH$6:LA$6,{"EN(D)","EN(V)","INA(D)","INA(V)"}))</f>
        <v>10</v>
      </c>
      <c r="LG58" s="278" cm="1">
        <f t="array" ref="LG58">(SUM(SUMIFS(IH58:LA58,IH$6:LA$6,{"EN(TMS)"})))/12</f>
        <v>0</v>
      </c>
      <c r="LH58" s="278" cm="1">
        <f t="array" ref="LH58">(SUM(SUMIFS(IH58:LA58,IH$6:LA$6,{"INA(TMS)"})))/12</f>
        <v>0</v>
      </c>
      <c r="LI58" s="279"/>
      <c r="LJ58" s="279"/>
      <c r="LK58" s="280"/>
      <c r="LL58" s="277"/>
      <c r="LM58" s="277"/>
      <c r="LN58" s="278"/>
      <c r="LO58" s="279">
        <v>3</v>
      </c>
      <c r="LP58" s="279"/>
      <c r="LQ58" s="280"/>
      <c r="LR58" s="277"/>
      <c r="LS58" s="277"/>
      <c r="LT58" s="278"/>
      <c r="LU58" s="279">
        <v>1</v>
      </c>
      <c r="LV58" s="279"/>
      <c r="LW58" s="280"/>
      <c r="LX58" s="277"/>
      <c r="LY58" s="277"/>
      <c r="LZ58" s="278"/>
      <c r="MA58" s="279">
        <v>4</v>
      </c>
      <c r="MB58" s="279"/>
      <c r="MC58" s="280"/>
      <c r="MD58" s="277"/>
      <c r="ME58" s="277"/>
      <c r="MF58" s="278"/>
      <c r="MG58" s="279"/>
      <c r="MH58" s="279"/>
      <c r="MI58" s="280"/>
      <c r="MJ58" s="277"/>
      <c r="MK58" s="277"/>
      <c r="ML58" s="278"/>
      <c r="MM58" s="279"/>
      <c r="MN58" s="279"/>
      <c r="MO58" s="280"/>
      <c r="MP58" s="277"/>
      <c r="MQ58" s="277"/>
      <c r="MR58" s="278"/>
      <c r="MS58" s="279"/>
      <c r="MT58" s="279"/>
      <c r="MU58" s="280"/>
      <c r="MV58" s="277"/>
      <c r="MW58" s="277"/>
      <c r="MX58" s="278"/>
      <c r="MY58" s="279"/>
      <c r="MZ58" s="279"/>
      <c r="NA58" s="280"/>
      <c r="NB58" s="277"/>
      <c r="NC58" s="277"/>
      <c r="ND58" s="278"/>
      <c r="NE58" s="279"/>
      <c r="NF58" s="279"/>
      <c r="NG58" s="280"/>
      <c r="NH58" s="277"/>
      <c r="NI58" s="277"/>
      <c r="NJ58" s="278"/>
      <c r="NK58" s="279"/>
      <c r="NL58" s="279"/>
      <c r="NM58" s="280"/>
      <c r="NN58" s="277"/>
      <c r="NO58" s="277"/>
      <c r="NP58" s="278"/>
      <c r="NQ58" s="279"/>
      <c r="NR58" s="279"/>
      <c r="NS58" s="280"/>
      <c r="NT58" s="277"/>
      <c r="NU58" s="277"/>
      <c r="NV58" s="278"/>
      <c r="NW58" s="279"/>
      <c r="NX58" s="279"/>
      <c r="NY58" s="280"/>
      <c r="NZ58" s="277"/>
      <c r="OA58" s="277"/>
      <c r="OB58" s="278"/>
      <c r="OC58" s="273" cm="1">
        <f t="array" ref="OC58">SUM(SUMIFS(LI58:OB58,LI$6:OB$6,{"EN(V)"}))</f>
        <v>0</v>
      </c>
      <c r="OD58" s="273" cm="1">
        <f t="array" ref="OD58">SUM(SUMIFS(LI58:OB58,LI$6:OB$6,{"INA(V)"}))</f>
        <v>0</v>
      </c>
      <c r="OE58" s="273" cm="1">
        <f t="array" ref="OE58">SUM(SUMIFS(LI58:OB58,LI$6:OB$6,{"EN(D)"}))</f>
        <v>8</v>
      </c>
      <c r="OF58" s="273" cm="1">
        <f t="array" ref="OF58">SUM(SUMIFS(LI58:OB58,LI$6:OB$6,{"INA(D)"}))</f>
        <v>0</v>
      </c>
      <c r="OG58" s="273" cm="1">
        <f t="array" ref="OG58">SUM(SUMIFS(LI58:OB58,LI$6:OB$6,{"EN(D)","EN(V)","INA(D)","INA(V)"}))</f>
        <v>8</v>
      </c>
      <c r="OH58" s="278" cm="1">
        <f t="array" ref="OH58">(SUM(SUMIFS(LI58:OB58,LI$6:OB$6,{"EN(TMS)"})))/12</f>
        <v>0</v>
      </c>
      <c r="OI58" s="278" cm="1">
        <f t="array" ref="OI58">(SUM(SUMIFS(LI58:OB58,LI$6:OB$6,{"INA(TMS)"})))/12</f>
        <v>0</v>
      </c>
    </row>
    <row r="59" spans="1:399" s="23" customFormat="1" ht="30">
      <c r="A59" s="273">
        <v>53</v>
      </c>
      <c r="B59" s="274" t="s">
        <v>84</v>
      </c>
      <c r="C59" s="273" t="s">
        <v>148</v>
      </c>
      <c r="D59" s="285"/>
      <c r="E59" s="279"/>
      <c r="F59" s="279"/>
      <c r="G59" s="280"/>
      <c r="H59" s="277"/>
      <c r="I59" s="277"/>
      <c r="J59" s="278"/>
      <c r="K59" s="279"/>
      <c r="L59" s="279"/>
      <c r="M59" s="280"/>
      <c r="N59" s="277"/>
      <c r="O59" s="277"/>
      <c r="P59" s="278"/>
      <c r="Q59" s="279"/>
      <c r="R59" s="279"/>
      <c r="S59" s="280"/>
      <c r="T59" s="277"/>
      <c r="U59" s="277"/>
      <c r="V59" s="278"/>
      <c r="W59" s="279"/>
      <c r="X59" s="279"/>
      <c r="Y59" s="280"/>
      <c r="Z59" s="277"/>
      <c r="AA59" s="277"/>
      <c r="AB59" s="278"/>
      <c r="AC59" s="279">
        <v>5</v>
      </c>
      <c r="AD59" s="279"/>
      <c r="AE59" s="280"/>
      <c r="AF59" s="277"/>
      <c r="AG59" s="277"/>
      <c r="AH59" s="278"/>
      <c r="AI59" s="279">
        <v>9</v>
      </c>
      <c r="AJ59" s="279"/>
      <c r="AK59" s="280"/>
      <c r="AL59" s="277"/>
      <c r="AM59" s="277"/>
      <c r="AN59" s="278"/>
      <c r="AO59" s="279">
        <v>4</v>
      </c>
      <c r="AP59" s="279"/>
      <c r="AQ59" s="280"/>
      <c r="AR59" s="277"/>
      <c r="AS59" s="277"/>
      <c r="AT59" s="278"/>
      <c r="AU59" s="279">
        <v>5</v>
      </c>
      <c r="AV59" s="279"/>
      <c r="AW59" s="280"/>
      <c r="AX59" s="277"/>
      <c r="AY59" s="277"/>
      <c r="AZ59" s="278"/>
      <c r="BA59" s="279"/>
      <c r="BB59" s="279"/>
      <c r="BC59" s="280"/>
      <c r="BD59" s="277"/>
      <c r="BE59" s="277"/>
      <c r="BF59" s="278"/>
      <c r="BG59" s="279">
        <v>5</v>
      </c>
      <c r="BH59" s="279"/>
      <c r="BI59" s="280"/>
      <c r="BJ59" s="277"/>
      <c r="BK59" s="277"/>
      <c r="BL59" s="278"/>
      <c r="BM59" s="279">
        <v>27</v>
      </c>
      <c r="BN59" s="279"/>
      <c r="BO59" s="280"/>
      <c r="BP59" s="277"/>
      <c r="BQ59" s="277"/>
      <c r="BR59" s="278"/>
      <c r="BS59" s="279"/>
      <c r="BT59" s="279"/>
      <c r="BU59" s="280"/>
      <c r="BV59" s="277"/>
      <c r="BW59" s="277"/>
      <c r="BX59" s="278"/>
      <c r="BY59" s="273" cm="1">
        <f t="array" ref="BY59">SUM(SUMIFS(E59:BX59,E$6:BX$6,{"EN(V)"}))</f>
        <v>0</v>
      </c>
      <c r="BZ59" s="273" cm="1">
        <f t="array" ref="BZ59">SUM(SUMIFS(E59:BX59,E$6:BX$6,{"INA(V)"}))</f>
        <v>0</v>
      </c>
      <c r="CA59" s="273" cm="1">
        <f t="array" ref="CA59">SUM(SUMIFS(E59:BX59,E$6:BX$6,{"EN(D)"}))</f>
        <v>55</v>
      </c>
      <c r="CB59" s="273" cm="1">
        <f t="array" ref="CB59">SUM(SUMIFS(E59:BX59,E$6:BX$6,{"INA(D)"}))</f>
        <v>0</v>
      </c>
      <c r="CC59" s="273" cm="1">
        <f t="array" ref="CC59">SUM(SUMIFS(E59:BX59,E$6:BX$6,{"EN(D)","EN(V)","INA(D)","INA(V)"}))</f>
        <v>55</v>
      </c>
      <c r="CD59" s="278" cm="1">
        <f t="array" ref="CD59">(SUM(SUMIFS(E59:BX59,E$6:BX$6,{"EN(TMS)"})))/12</f>
        <v>0</v>
      </c>
      <c r="CE59" s="278" cm="1">
        <f t="array" ref="CE59">(SUM(SUMIFS(E59:BX59,E$6:BX$6,{"INA(TMS)"})))/12</f>
        <v>0</v>
      </c>
      <c r="CF59" s="279">
        <v>3</v>
      </c>
      <c r="CG59" s="279"/>
      <c r="CH59" s="280"/>
      <c r="CI59" s="277"/>
      <c r="CJ59" s="277"/>
      <c r="CK59" s="278"/>
      <c r="CL59" s="279"/>
      <c r="CM59" s="279"/>
      <c r="CN59" s="280"/>
      <c r="CO59" s="277"/>
      <c r="CP59" s="277"/>
      <c r="CQ59" s="278"/>
      <c r="CR59" s="279"/>
      <c r="CS59" s="279">
        <v>1</v>
      </c>
      <c r="CT59" s="280">
        <v>0.53402777777777777</v>
      </c>
      <c r="CU59" s="277"/>
      <c r="CV59" s="277"/>
      <c r="CW59" s="278"/>
      <c r="CX59" s="279">
        <v>8</v>
      </c>
      <c r="CY59" s="279">
        <v>5</v>
      </c>
      <c r="CZ59" s="280">
        <v>6.1111111111111116E-2</v>
      </c>
      <c r="DA59" s="277"/>
      <c r="DB59" s="277"/>
      <c r="DC59" s="278"/>
      <c r="DD59" s="279">
        <v>4</v>
      </c>
      <c r="DE59" s="279"/>
      <c r="DF59" s="280"/>
      <c r="DG59" s="277"/>
      <c r="DH59" s="277">
        <v>4</v>
      </c>
      <c r="DI59" s="278"/>
      <c r="DJ59" s="279"/>
      <c r="DK59" s="279">
        <v>5</v>
      </c>
      <c r="DL59" s="280">
        <v>0.27361111111111108</v>
      </c>
      <c r="DM59" s="277"/>
      <c r="DN59" s="277"/>
      <c r="DO59" s="278"/>
      <c r="DP59" s="279">
        <v>4</v>
      </c>
      <c r="DQ59" s="279"/>
      <c r="DR59" s="280"/>
      <c r="DS59" s="277"/>
      <c r="DT59" s="277"/>
      <c r="DU59" s="278"/>
      <c r="DV59" s="279">
        <v>1</v>
      </c>
      <c r="DW59" s="279">
        <v>4</v>
      </c>
      <c r="DX59" s="280">
        <v>0.10625</v>
      </c>
      <c r="DY59" s="277"/>
      <c r="DZ59" s="277"/>
      <c r="EA59" s="278"/>
      <c r="EB59" s="279">
        <v>3</v>
      </c>
      <c r="EC59" s="279">
        <v>8</v>
      </c>
      <c r="ED59" s="280">
        <v>0.13125000000000001</v>
      </c>
      <c r="EE59" s="277"/>
      <c r="EF59" s="277"/>
      <c r="EG59" s="278"/>
      <c r="EH59" s="279"/>
      <c r="EI59" s="279">
        <v>4</v>
      </c>
      <c r="EJ59" s="280">
        <v>0.12013888888888889</v>
      </c>
      <c r="EK59" s="277"/>
      <c r="EL59" s="277"/>
      <c r="EM59" s="278"/>
      <c r="EN59" s="279">
        <v>2</v>
      </c>
      <c r="EO59" s="279">
        <v>5</v>
      </c>
      <c r="EP59" s="280">
        <v>0.66736111111111107</v>
      </c>
      <c r="EQ59" s="277"/>
      <c r="ER59" s="277"/>
      <c r="ES59" s="278"/>
      <c r="ET59" s="279">
        <v>5</v>
      </c>
      <c r="EU59" s="279">
        <v>9</v>
      </c>
      <c r="EV59" s="280">
        <v>2.2222222222222223E-2</v>
      </c>
      <c r="EW59" s="277"/>
      <c r="EX59" s="277"/>
      <c r="EY59" s="278"/>
      <c r="EZ59" s="273" cm="1">
        <f t="array" ref="EZ59">SUM(SUMIFS(CF59:EY59,CF$6:EY$6,{"EN(V)"}))</f>
        <v>41</v>
      </c>
      <c r="FA59" s="273" cm="1">
        <f t="array" ref="FA59">SUM(SUMIFS(CF59:EY59,CF$6:EY$6,{"INA(V)"}))</f>
        <v>4</v>
      </c>
      <c r="FB59" s="273" cm="1">
        <f t="array" ref="FB59">SUM(SUMIFS(CF59:EY59,CF$6:EY$6,{"EN(D)"}))</f>
        <v>30</v>
      </c>
      <c r="FC59" s="273" cm="1">
        <f t="array" ref="FC59">SUM(SUMIFS(CF59:EY59,CF$6:EY$6,{"INA(D)"}))</f>
        <v>0</v>
      </c>
      <c r="FD59" s="273" cm="1">
        <f t="array" ref="FD59">SUM(SUMIFS(CF59:EY59,CF$6:EY$6,{"EN(D)","EN(V)","INA(D)","INA(V)"}))</f>
        <v>75</v>
      </c>
      <c r="FE59" s="278" cm="1">
        <f t="array" ref="FE59">(SUM(SUMIFS(CF59:EY59,CF$6:EY$6,{"EN(TMS)"})))/12</f>
        <v>0.15966435185185182</v>
      </c>
      <c r="FF59" s="278" cm="1">
        <f t="array" ref="FF59">(SUM(SUMIFS(CF59:EY59,CF$6:EY$6,{"INA(TMS)"})))/12</f>
        <v>0</v>
      </c>
      <c r="FG59" s="279">
        <v>2</v>
      </c>
      <c r="FH59" s="279">
        <v>14</v>
      </c>
      <c r="FI59" s="280">
        <v>3.2638888888888891E-2</v>
      </c>
      <c r="FJ59" s="277"/>
      <c r="FK59" s="277"/>
      <c r="FL59" s="278"/>
      <c r="FM59" s="279">
        <v>1</v>
      </c>
      <c r="FN59" s="279"/>
      <c r="FO59" s="280"/>
      <c r="FP59" s="277"/>
      <c r="FQ59" s="277"/>
      <c r="FR59" s="278"/>
      <c r="FS59" s="279">
        <v>2</v>
      </c>
      <c r="FT59" s="279">
        <v>18</v>
      </c>
      <c r="FU59" s="280" t="s">
        <v>261</v>
      </c>
      <c r="FV59" s="277"/>
      <c r="FW59" s="277"/>
      <c r="FX59" s="278"/>
      <c r="FY59" s="279">
        <v>3</v>
      </c>
      <c r="FZ59" s="279">
        <v>8</v>
      </c>
      <c r="GA59" s="280" t="s">
        <v>262</v>
      </c>
      <c r="GB59" s="277"/>
      <c r="GC59" s="277"/>
      <c r="GD59" s="278"/>
      <c r="GE59" s="279">
        <v>2</v>
      </c>
      <c r="GF59" s="279">
        <v>3</v>
      </c>
      <c r="GG59" s="280" t="s">
        <v>263</v>
      </c>
      <c r="GH59" s="277"/>
      <c r="GI59" s="277"/>
      <c r="GJ59" s="278"/>
      <c r="GK59" s="279">
        <v>2</v>
      </c>
      <c r="GL59" s="279">
        <v>10</v>
      </c>
      <c r="GM59" s="280" t="s">
        <v>225</v>
      </c>
      <c r="GN59" s="277"/>
      <c r="GO59" s="277"/>
      <c r="GP59" s="278"/>
      <c r="GQ59" s="279">
        <v>2</v>
      </c>
      <c r="GR59" s="279">
        <v>4</v>
      </c>
      <c r="GS59" s="280">
        <v>1.1805555555555555E-2</v>
      </c>
      <c r="GT59" s="277"/>
      <c r="GU59" s="277"/>
      <c r="GV59" s="278"/>
      <c r="GW59" s="279">
        <v>1</v>
      </c>
      <c r="GX59" s="279">
        <v>4</v>
      </c>
      <c r="GY59" s="280">
        <v>7.8472222222222221E-2</v>
      </c>
      <c r="GZ59" s="277"/>
      <c r="HA59" s="277"/>
      <c r="HB59" s="278"/>
      <c r="HC59" s="279"/>
      <c r="HD59" s="279">
        <v>3</v>
      </c>
      <c r="HE59" s="280">
        <v>4.9999999999999996E-2</v>
      </c>
      <c r="HF59" s="277"/>
      <c r="HG59" s="277"/>
      <c r="HH59" s="278"/>
      <c r="HI59" s="279">
        <v>4</v>
      </c>
      <c r="HJ59" s="279">
        <v>5</v>
      </c>
      <c r="HK59" s="280">
        <v>1.5972222222222224E-2</v>
      </c>
      <c r="HL59" s="277"/>
      <c r="HM59" s="277"/>
      <c r="HN59" s="278"/>
      <c r="HO59" s="279">
        <v>2</v>
      </c>
      <c r="HP59" s="279">
        <v>2</v>
      </c>
      <c r="HQ59" s="280"/>
      <c r="HR59" s="277"/>
      <c r="HS59" s="277"/>
      <c r="HT59" s="278"/>
      <c r="HU59" s="279">
        <v>3</v>
      </c>
      <c r="HV59" s="279">
        <v>8</v>
      </c>
      <c r="HW59" s="280">
        <v>2.4999999999999998E-2</v>
      </c>
      <c r="HX59" s="277"/>
      <c r="HY59" s="277"/>
      <c r="HZ59" s="278"/>
      <c r="IA59" s="273" cm="1">
        <f t="array" ref="IA59">SUM(SUMIFS(FG59:HZ59,FG$6:HZ$6,{"EN(V)"}))</f>
        <v>79</v>
      </c>
      <c r="IB59" s="273" cm="1">
        <f t="array" ref="IB59">SUM(SUMIFS(FG59:HZ59,FG$6:HZ$6,{"INA(V)"}))</f>
        <v>0</v>
      </c>
      <c r="IC59" s="273" cm="1">
        <f t="array" ref="IC59">SUM(SUMIFS(FG59:HZ59,FG$6:HZ$6,{"EN(D)"}))</f>
        <v>24</v>
      </c>
      <c r="ID59" s="273" cm="1">
        <f t="array" ref="ID59">SUM(SUMIFS(FG59:HZ59,FG$6:HZ$6,{"INA(D)"}))</f>
        <v>0</v>
      </c>
      <c r="IE59" s="273" cm="1">
        <f t="array" ref="IE59">SUM(SUMIFS(FG59:HZ59,FG$6:HZ$6,{"EN(D)","EN(V)","INA(D)","INA(V)"}))</f>
        <v>103</v>
      </c>
      <c r="IF59" s="278" cm="1">
        <f t="array" ref="IF59">(SUM(SUMIFS(FG59:HZ59,FG$6:HZ$6,{"EN(TMS)"})))/12</f>
        <v>1.7824074074074072E-2</v>
      </c>
      <c r="IG59" s="278" cm="1">
        <f t="array" ref="IG59">(SUM(SUMIFS(FG59:HZ59,FG$6:HZ$6,{"INA(TMS)"})))/12</f>
        <v>0</v>
      </c>
      <c r="IH59" s="279">
        <v>1</v>
      </c>
      <c r="II59" s="279">
        <v>4</v>
      </c>
      <c r="IJ59" s="280">
        <v>5.486111111111111E-2</v>
      </c>
      <c r="IK59" s="277"/>
      <c r="IL59" s="277"/>
      <c r="IM59" s="278"/>
      <c r="IN59" s="279">
        <v>5</v>
      </c>
      <c r="IO59" s="279">
        <v>8</v>
      </c>
      <c r="IP59" s="280">
        <v>9.375E-2</v>
      </c>
      <c r="IQ59" s="277"/>
      <c r="IR59" s="277"/>
      <c r="IS59" s="278"/>
      <c r="IT59" s="279">
        <v>1</v>
      </c>
      <c r="IU59" s="279"/>
      <c r="IV59" s="280"/>
      <c r="IW59" s="277"/>
      <c r="IX59" s="277"/>
      <c r="IY59" s="278"/>
      <c r="IZ59" s="279">
        <v>1</v>
      </c>
      <c r="JA59" s="279">
        <v>3</v>
      </c>
      <c r="JB59" s="280">
        <v>5.486111111111111E-2</v>
      </c>
      <c r="JC59" s="277"/>
      <c r="JD59" s="277"/>
      <c r="JE59" s="278"/>
      <c r="JF59" s="279"/>
      <c r="JG59" s="279"/>
      <c r="JH59" s="280"/>
      <c r="JI59" s="277"/>
      <c r="JJ59" s="277"/>
      <c r="JK59" s="278"/>
      <c r="JL59" s="279"/>
      <c r="JM59" s="279"/>
      <c r="JN59" s="280"/>
      <c r="JO59" s="277"/>
      <c r="JP59" s="277"/>
      <c r="JQ59" s="278"/>
      <c r="JR59" s="279"/>
      <c r="JS59" s="279"/>
      <c r="JT59" s="280"/>
      <c r="JU59" s="277"/>
      <c r="JV59" s="277"/>
      <c r="JW59" s="278"/>
      <c r="JX59" s="279"/>
      <c r="JY59" s="279"/>
      <c r="JZ59" s="280"/>
      <c r="KA59" s="277"/>
      <c r="KB59" s="277"/>
      <c r="KC59" s="278"/>
      <c r="KD59" s="279"/>
      <c r="KE59" s="279"/>
      <c r="KF59" s="280"/>
      <c r="KG59" s="277"/>
      <c r="KH59" s="277"/>
      <c r="KI59" s="278"/>
      <c r="KJ59" s="279"/>
      <c r="KK59" s="279"/>
      <c r="KL59" s="280"/>
      <c r="KM59" s="277"/>
      <c r="KN59" s="277"/>
      <c r="KO59" s="278"/>
      <c r="KP59" s="279"/>
      <c r="KQ59" s="279"/>
      <c r="KR59" s="280"/>
      <c r="KS59" s="277"/>
      <c r="KT59" s="277"/>
      <c r="KU59" s="278"/>
      <c r="KV59" s="279"/>
      <c r="KW59" s="279"/>
      <c r="KX59" s="280"/>
      <c r="KY59" s="277"/>
      <c r="KZ59" s="277"/>
      <c r="LA59" s="278"/>
      <c r="LB59" s="273" cm="1">
        <f t="array" ref="LB59">SUM(SUMIFS(IH59:LA59,IH$6:LA$6,{"EN(V)"}))</f>
        <v>15</v>
      </c>
      <c r="LC59" s="273" cm="1">
        <f t="array" ref="LC59">SUM(SUMIFS(IH59:LA59,IH$6:LA$6,{"INA(V)"}))</f>
        <v>0</v>
      </c>
      <c r="LD59" s="273" cm="1">
        <f t="array" ref="LD59">SUM(SUMIFS(IH59:LA59,IH$6:LA$6,{"EN(D)"}))</f>
        <v>8</v>
      </c>
      <c r="LE59" s="273" cm="1">
        <f t="array" ref="LE59">SUM(SUMIFS(IH59:LA59,IH$6:LA$6,{"INA(D)"}))</f>
        <v>0</v>
      </c>
      <c r="LF59" s="273" cm="1">
        <f t="array" ref="LF59">SUM(SUMIFS(IH59:LA59,IH$6:LA$6,{"EN(D)","EN(V)","INA(D)","INA(V)"}))</f>
        <v>23</v>
      </c>
      <c r="LG59" s="278" cm="1">
        <f t="array" ref="LG59">(SUM(SUMIFS(IH59:LA59,IH$6:LA$6,{"EN(TMS)"})))/12</f>
        <v>1.695601851851852E-2</v>
      </c>
      <c r="LH59" s="278" cm="1">
        <f t="array" ref="LH59">(SUM(SUMIFS(IH59:LA59,IH$6:LA$6,{"INA(TMS)"})))/12</f>
        <v>0</v>
      </c>
      <c r="LI59" s="279"/>
      <c r="LJ59" s="279"/>
      <c r="LK59" s="280"/>
      <c r="LL59" s="277"/>
      <c r="LM59" s="277"/>
      <c r="LN59" s="278"/>
      <c r="LO59" s="279"/>
      <c r="LP59" s="279"/>
      <c r="LQ59" s="280"/>
      <c r="LR59" s="277"/>
      <c r="LS59" s="277"/>
      <c r="LT59" s="278"/>
      <c r="LU59" s="279">
        <v>3</v>
      </c>
      <c r="LV59" s="279"/>
      <c r="LW59" s="280"/>
      <c r="LX59" s="277"/>
      <c r="LY59" s="277"/>
      <c r="LZ59" s="278"/>
      <c r="MA59" s="279">
        <v>1</v>
      </c>
      <c r="MB59" s="279"/>
      <c r="MC59" s="280"/>
      <c r="MD59" s="277"/>
      <c r="ME59" s="277"/>
      <c r="MF59" s="278"/>
      <c r="MG59" s="279">
        <v>2</v>
      </c>
      <c r="MH59" s="279"/>
      <c r="MI59" s="280"/>
      <c r="MJ59" s="277"/>
      <c r="MK59" s="277"/>
      <c r="ML59" s="278"/>
      <c r="MM59" s="279"/>
      <c r="MN59" s="279"/>
      <c r="MO59" s="280"/>
      <c r="MP59" s="277"/>
      <c r="MQ59" s="277"/>
      <c r="MR59" s="278"/>
      <c r="MS59" s="279">
        <v>5</v>
      </c>
      <c r="MT59" s="279"/>
      <c r="MU59" s="280"/>
      <c r="MV59" s="277"/>
      <c r="MW59" s="277"/>
      <c r="MX59" s="278"/>
      <c r="MY59" s="279">
        <v>1</v>
      </c>
      <c r="MZ59" s="279"/>
      <c r="NA59" s="280"/>
      <c r="NB59" s="277"/>
      <c r="NC59" s="277"/>
      <c r="ND59" s="278"/>
      <c r="NE59" s="279"/>
      <c r="NF59" s="279"/>
      <c r="NG59" s="280"/>
      <c r="NH59" s="277"/>
      <c r="NI59" s="277"/>
      <c r="NJ59" s="278"/>
      <c r="NK59" s="279"/>
      <c r="NL59" s="279"/>
      <c r="NM59" s="280"/>
      <c r="NN59" s="277"/>
      <c r="NO59" s="277"/>
      <c r="NP59" s="278"/>
      <c r="NQ59" s="279"/>
      <c r="NR59" s="279"/>
      <c r="NS59" s="280"/>
      <c r="NT59" s="277"/>
      <c r="NU59" s="277"/>
      <c r="NV59" s="278"/>
      <c r="NW59" s="279"/>
      <c r="NX59" s="279"/>
      <c r="NY59" s="280"/>
      <c r="NZ59" s="277"/>
      <c r="OA59" s="277"/>
      <c r="OB59" s="278"/>
      <c r="OC59" s="273" cm="1">
        <f t="array" ref="OC59">SUM(SUMIFS(LI59:OB59,LI$6:OB$6,{"EN(V)"}))</f>
        <v>0</v>
      </c>
      <c r="OD59" s="273" cm="1">
        <f t="array" ref="OD59">SUM(SUMIFS(LI59:OB59,LI$6:OB$6,{"INA(V)"}))</f>
        <v>0</v>
      </c>
      <c r="OE59" s="273" cm="1">
        <f t="array" ref="OE59">SUM(SUMIFS(LI59:OB59,LI$6:OB$6,{"EN(D)"}))</f>
        <v>12</v>
      </c>
      <c r="OF59" s="273" cm="1">
        <f t="array" ref="OF59">SUM(SUMIFS(LI59:OB59,LI$6:OB$6,{"INA(D)"}))</f>
        <v>0</v>
      </c>
      <c r="OG59" s="273" cm="1">
        <f t="array" ref="OG59">SUM(SUMIFS(LI59:OB59,LI$6:OB$6,{"EN(D)","EN(V)","INA(D)","INA(V)"}))</f>
        <v>12</v>
      </c>
      <c r="OH59" s="278" cm="1">
        <f t="array" ref="OH59">(SUM(SUMIFS(LI59:OB59,LI$6:OB$6,{"EN(TMS)"})))/12</f>
        <v>0</v>
      </c>
      <c r="OI59" s="278" cm="1">
        <f t="array" ref="OI59">(SUM(SUMIFS(LI59:OB59,LI$6:OB$6,{"INA(TMS)"})))/12</f>
        <v>0</v>
      </c>
    </row>
    <row r="60" spans="1:399" s="23" customFormat="1" ht="30">
      <c r="A60" s="273">
        <v>54</v>
      </c>
      <c r="B60" s="274" t="s">
        <v>83</v>
      </c>
      <c r="C60" s="273" t="s">
        <v>149</v>
      </c>
      <c r="D60" s="285"/>
      <c r="E60" s="279"/>
      <c r="F60" s="279"/>
      <c r="G60" s="280"/>
      <c r="H60" s="277"/>
      <c r="I60" s="277"/>
      <c r="J60" s="278"/>
      <c r="K60" s="279"/>
      <c r="L60" s="279"/>
      <c r="M60" s="280"/>
      <c r="N60" s="277"/>
      <c r="O60" s="277"/>
      <c r="P60" s="278"/>
      <c r="Q60" s="279"/>
      <c r="R60" s="279"/>
      <c r="S60" s="280"/>
      <c r="T60" s="277"/>
      <c r="U60" s="277"/>
      <c r="V60" s="278"/>
      <c r="W60" s="279"/>
      <c r="X60" s="279"/>
      <c r="Y60" s="280"/>
      <c r="Z60" s="277"/>
      <c r="AA60" s="277"/>
      <c r="AB60" s="278"/>
      <c r="AC60" s="279"/>
      <c r="AD60" s="279"/>
      <c r="AE60" s="280"/>
      <c r="AF60" s="277"/>
      <c r="AG60" s="277"/>
      <c r="AH60" s="278"/>
      <c r="AI60" s="279"/>
      <c r="AJ60" s="279"/>
      <c r="AK60" s="280"/>
      <c r="AL60" s="277"/>
      <c r="AM60" s="277"/>
      <c r="AN60" s="278"/>
      <c r="AO60" s="279"/>
      <c r="AP60" s="279"/>
      <c r="AQ60" s="280"/>
      <c r="AR60" s="277">
        <v>296</v>
      </c>
      <c r="AS60" s="277"/>
      <c r="AT60" s="278"/>
      <c r="AU60" s="279"/>
      <c r="AV60" s="279"/>
      <c r="AW60" s="280"/>
      <c r="AX60" s="277">
        <v>9</v>
      </c>
      <c r="AY60" s="277"/>
      <c r="AZ60" s="278"/>
      <c r="BA60" s="279"/>
      <c r="BB60" s="279"/>
      <c r="BC60" s="280"/>
      <c r="BD60" s="277"/>
      <c r="BE60" s="277"/>
      <c r="BF60" s="278"/>
      <c r="BG60" s="279"/>
      <c r="BH60" s="279"/>
      <c r="BI60" s="280"/>
      <c r="BJ60" s="277">
        <v>6</v>
      </c>
      <c r="BK60" s="277"/>
      <c r="BL60" s="278"/>
      <c r="BM60" s="279"/>
      <c r="BN60" s="279"/>
      <c r="BO60" s="280"/>
      <c r="BP60" s="277">
        <v>12</v>
      </c>
      <c r="BQ60" s="277"/>
      <c r="BR60" s="278"/>
      <c r="BS60" s="279"/>
      <c r="BT60" s="279"/>
      <c r="BU60" s="280"/>
      <c r="BV60" s="277">
        <v>4</v>
      </c>
      <c r="BW60" s="277"/>
      <c r="BX60" s="278"/>
      <c r="BY60" s="273" cm="1">
        <f t="array" ref="BY60">SUM(SUMIFS(E60:BX60,E$6:BX$6,{"EN(V)"}))</f>
        <v>0</v>
      </c>
      <c r="BZ60" s="273" cm="1">
        <f t="array" ref="BZ60">SUM(SUMIFS(E60:BX60,E$6:BX$6,{"INA(V)"}))</f>
        <v>0</v>
      </c>
      <c r="CA60" s="273" cm="1">
        <f t="array" ref="CA60">SUM(SUMIFS(E60:BX60,E$6:BX$6,{"EN(D)"}))</f>
        <v>0</v>
      </c>
      <c r="CB60" s="273" cm="1">
        <f t="array" ref="CB60">SUM(SUMIFS(E60:BX60,E$6:BX$6,{"INA(D)"}))</f>
        <v>327</v>
      </c>
      <c r="CC60" s="273" cm="1">
        <f t="array" ref="CC60">SUM(SUMIFS(E60:BX60,E$6:BX$6,{"EN(D)","EN(V)","INA(D)","INA(V)"}))</f>
        <v>327</v>
      </c>
      <c r="CD60" s="278" cm="1">
        <f t="array" ref="CD60">(SUM(SUMIFS(E60:BX60,E$6:BX$6,{"EN(TMS)"})))/12</f>
        <v>0</v>
      </c>
      <c r="CE60" s="278" cm="1">
        <f t="array" ref="CE60">(SUM(SUMIFS(E60:BX60,E$6:BX$6,{"INA(TMS)"})))/12</f>
        <v>0</v>
      </c>
      <c r="CF60" s="279"/>
      <c r="CG60" s="279"/>
      <c r="CH60" s="280"/>
      <c r="CI60" s="277">
        <v>1</v>
      </c>
      <c r="CJ60" s="277"/>
      <c r="CK60" s="278"/>
      <c r="CL60" s="279"/>
      <c r="CM60" s="279"/>
      <c r="CN60" s="280"/>
      <c r="CO60" s="277">
        <v>15</v>
      </c>
      <c r="CP60" s="277"/>
      <c r="CQ60" s="278"/>
      <c r="CR60" s="279"/>
      <c r="CS60" s="279"/>
      <c r="CT60" s="280"/>
      <c r="CU60" s="277"/>
      <c r="CV60" s="277"/>
      <c r="CW60" s="278"/>
      <c r="CX60" s="279"/>
      <c r="CY60" s="279"/>
      <c r="CZ60" s="280"/>
      <c r="DA60" s="277"/>
      <c r="DB60" s="277"/>
      <c r="DC60" s="278"/>
      <c r="DD60" s="279"/>
      <c r="DE60" s="279"/>
      <c r="DF60" s="280"/>
      <c r="DG60" s="277"/>
      <c r="DH60" s="277">
        <v>4</v>
      </c>
      <c r="DI60" s="278"/>
      <c r="DJ60" s="279"/>
      <c r="DK60" s="279"/>
      <c r="DL60" s="280"/>
      <c r="DM60" s="277"/>
      <c r="DN60" s="277"/>
      <c r="DO60" s="278"/>
      <c r="DP60" s="279"/>
      <c r="DQ60" s="279"/>
      <c r="DR60" s="280"/>
      <c r="DS60" s="277"/>
      <c r="DT60" s="277">
        <v>1</v>
      </c>
      <c r="DU60" s="278">
        <v>6.805555555555555E-2</v>
      </c>
      <c r="DV60" s="279"/>
      <c r="DW60" s="279"/>
      <c r="DX60" s="280"/>
      <c r="DY60" s="277"/>
      <c r="DZ60" s="277"/>
      <c r="EA60" s="278"/>
      <c r="EB60" s="279"/>
      <c r="EC60" s="279"/>
      <c r="ED60" s="280"/>
      <c r="EE60" s="277"/>
      <c r="EF60" s="277"/>
      <c r="EG60" s="278"/>
      <c r="EH60" s="279"/>
      <c r="EI60" s="279"/>
      <c r="EJ60" s="280"/>
      <c r="EK60" s="277"/>
      <c r="EL60" s="277"/>
      <c r="EM60" s="278"/>
      <c r="EN60" s="279"/>
      <c r="EO60" s="279"/>
      <c r="EP60" s="280"/>
      <c r="EQ60" s="277"/>
      <c r="ER60" s="277"/>
      <c r="ES60" s="278"/>
      <c r="ET60" s="279"/>
      <c r="EU60" s="279"/>
      <c r="EV60" s="280"/>
      <c r="EW60" s="277"/>
      <c r="EX60" s="277"/>
      <c r="EY60" s="278"/>
      <c r="EZ60" s="273" cm="1">
        <f t="array" ref="EZ60">SUM(SUMIFS(CF60:EY60,CF$6:EY$6,{"EN(V)"}))</f>
        <v>0</v>
      </c>
      <c r="FA60" s="273" cm="1">
        <f t="array" ref="FA60">SUM(SUMIFS(CF60:EY60,CF$6:EY$6,{"INA(V)"}))</f>
        <v>5</v>
      </c>
      <c r="FB60" s="273" cm="1">
        <f t="array" ref="FB60">SUM(SUMIFS(CF60:EY60,CF$6:EY$6,{"EN(D)"}))</f>
        <v>0</v>
      </c>
      <c r="FC60" s="273" cm="1">
        <f t="array" ref="FC60">SUM(SUMIFS(CF60:EY60,CF$6:EY$6,{"INA(D)"}))</f>
        <v>16</v>
      </c>
      <c r="FD60" s="273" cm="1">
        <f t="array" ref="FD60">SUM(SUMIFS(CF60:EY60,CF$6:EY$6,{"EN(D)","EN(V)","INA(D)","INA(V)"}))</f>
        <v>21</v>
      </c>
      <c r="FE60" s="278" cm="1">
        <f t="array" ref="FE60">(SUM(SUMIFS(CF60:EY60,CF$6:EY$6,{"EN(TMS)"})))/12</f>
        <v>0</v>
      </c>
      <c r="FF60" s="278" cm="1">
        <f t="array" ref="FF60">(SUM(SUMIFS(CF60:EY60,CF$6:EY$6,{"INA(TMS)"})))/12</f>
        <v>5.6712962962962958E-3</v>
      </c>
      <c r="FG60" s="279"/>
      <c r="FH60" s="279"/>
      <c r="FI60" s="280"/>
      <c r="FJ60" s="277">
        <v>1</v>
      </c>
      <c r="FK60" s="277"/>
      <c r="FL60" s="278"/>
      <c r="FM60" s="279"/>
      <c r="FN60" s="279"/>
      <c r="FO60" s="280"/>
      <c r="FP60" s="277"/>
      <c r="FQ60" s="277"/>
      <c r="FR60" s="278"/>
      <c r="FS60" s="279"/>
      <c r="FT60" s="279"/>
      <c r="FU60" s="280"/>
      <c r="FV60" s="277"/>
      <c r="FW60" s="277"/>
      <c r="FX60" s="278"/>
      <c r="FY60" s="279"/>
      <c r="FZ60" s="279"/>
      <c r="GA60" s="280"/>
      <c r="GB60" s="277">
        <v>1</v>
      </c>
      <c r="GC60" s="277"/>
      <c r="GD60" s="278"/>
      <c r="GE60" s="279"/>
      <c r="GF60" s="279"/>
      <c r="GG60" s="280"/>
      <c r="GH60" s="277"/>
      <c r="GI60" s="277"/>
      <c r="GJ60" s="278"/>
      <c r="GK60" s="279"/>
      <c r="GL60" s="279"/>
      <c r="GM60" s="280"/>
      <c r="GN60" s="277"/>
      <c r="GO60" s="277"/>
      <c r="GP60" s="278"/>
      <c r="GQ60" s="279"/>
      <c r="GR60" s="279"/>
      <c r="GS60" s="280"/>
      <c r="GT60" s="277">
        <v>3</v>
      </c>
      <c r="GU60" s="277">
        <v>3</v>
      </c>
      <c r="GV60" s="278">
        <v>2.5694444444444447E-2</v>
      </c>
      <c r="GW60" s="279"/>
      <c r="GX60" s="279"/>
      <c r="GY60" s="280"/>
      <c r="GZ60" s="277"/>
      <c r="HA60" s="277"/>
      <c r="HB60" s="278"/>
      <c r="HC60" s="279"/>
      <c r="HD60" s="279"/>
      <c r="HE60" s="280"/>
      <c r="HF60" s="277"/>
      <c r="HG60" s="277">
        <v>1</v>
      </c>
      <c r="HH60" s="278"/>
      <c r="HI60" s="279"/>
      <c r="HJ60" s="279"/>
      <c r="HK60" s="280"/>
      <c r="HL60" s="277">
        <v>1</v>
      </c>
      <c r="HM60" s="277">
        <v>5</v>
      </c>
      <c r="HN60" s="278">
        <v>0.29722222222222222</v>
      </c>
      <c r="HO60" s="279"/>
      <c r="HP60" s="279"/>
      <c r="HQ60" s="280"/>
      <c r="HR60" s="277"/>
      <c r="HS60" s="277"/>
      <c r="HT60" s="278"/>
      <c r="HU60" s="279"/>
      <c r="HV60" s="279"/>
      <c r="HW60" s="280"/>
      <c r="HX60" s="277"/>
      <c r="HY60" s="277"/>
      <c r="HZ60" s="278"/>
      <c r="IA60" s="273" cm="1">
        <f t="array" ref="IA60">SUM(SUMIFS(FG60:HZ60,FG$6:HZ$6,{"EN(V)"}))</f>
        <v>0</v>
      </c>
      <c r="IB60" s="273" cm="1">
        <f t="array" ref="IB60">SUM(SUMIFS(FG60:HZ60,FG$6:HZ$6,{"INA(V)"}))</f>
        <v>9</v>
      </c>
      <c r="IC60" s="273" cm="1">
        <f t="array" ref="IC60">SUM(SUMIFS(FG60:HZ60,FG$6:HZ$6,{"EN(D)"}))</f>
        <v>0</v>
      </c>
      <c r="ID60" s="273" cm="1">
        <f t="array" ref="ID60">SUM(SUMIFS(FG60:HZ60,FG$6:HZ$6,{"INA(D)"}))</f>
        <v>6</v>
      </c>
      <c r="IE60" s="273" cm="1">
        <f t="array" ref="IE60">SUM(SUMIFS(FG60:HZ60,FG$6:HZ$6,{"EN(D)","EN(V)","INA(D)","INA(V)"}))</f>
        <v>15</v>
      </c>
      <c r="IF60" s="278" cm="1">
        <f t="array" ref="IF60">(SUM(SUMIFS(FG60:HZ60,FG$6:HZ$6,{"EN(TMS)"})))/12</f>
        <v>0</v>
      </c>
      <c r="IG60" s="278" cm="1">
        <f t="array" ref="IG60">(SUM(SUMIFS(FG60:HZ60,FG$6:HZ$6,{"INA(TMS)"})))/12</f>
        <v>2.6909722222222224E-2</v>
      </c>
      <c r="IH60" s="279"/>
      <c r="II60" s="279"/>
      <c r="IJ60" s="280"/>
      <c r="IK60" s="277">
        <v>4</v>
      </c>
      <c r="IL60" s="277">
        <v>7</v>
      </c>
      <c r="IM60" s="278">
        <v>0.42152777777777778</v>
      </c>
      <c r="IN60" s="279"/>
      <c r="IO60" s="279"/>
      <c r="IP60" s="280"/>
      <c r="IQ60" s="277"/>
      <c r="IR60" s="277">
        <v>1</v>
      </c>
      <c r="IS60" s="278">
        <v>3.6111111111111115E-2</v>
      </c>
      <c r="IT60" s="279"/>
      <c r="IU60" s="279"/>
      <c r="IV60" s="280"/>
      <c r="IW60" s="277"/>
      <c r="IX60" s="277"/>
      <c r="IY60" s="278"/>
      <c r="IZ60" s="279"/>
      <c r="JA60" s="279"/>
      <c r="JB60" s="280"/>
      <c r="JC60" s="277"/>
      <c r="JD60" s="277"/>
      <c r="JE60" s="278"/>
      <c r="JF60" s="279"/>
      <c r="JG60" s="279"/>
      <c r="JH60" s="280"/>
      <c r="JI60" s="277">
        <v>4</v>
      </c>
      <c r="JJ60" s="277"/>
      <c r="JK60" s="278"/>
      <c r="JL60" s="279"/>
      <c r="JM60" s="279"/>
      <c r="JN60" s="280"/>
      <c r="JO60" s="277">
        <v>2</v>
      </c>
      <c r="JP60" s="277"/>
      <c r="JQ60" s="278"/>
      <c r="JR60" s="279"/>
      <c r="JS60" s="279"/>
      <c r="JT60" s="280"/>
      <c r="JU60" s="277"/>
      <c r="JV60" s="277"/>
      <c r="JW60" s="278"/>
      <c r="JX60" s="279"/>
      <c r="JY60" s="279"/>
      <c r="JZ60" s="280"/>
      <c r="KA60" s="277"/>
      <c r="KB60" s="277"/>
      <c r="KC60" s="278"/>
      <c r="KD60" s="279"/>
      <c r="KE60" s="279"/>
      <c r="KF60" s="280"/>
      <c r="KG60" s="277">
        <v>2</v>
      </c>
      <c r="KH60" s="277"/>
      <c r="KI60" s="278"/>
      <c r="KJ60" s="279"/>
      <c r="KK60" s="279"/>
      <c r="KL60" s="280"/>
      <c r="KM60" s="277">
        <v>2</v>
      </c>
      <c r="KN60" s="277"/>
      <c r="KO60" s="278"/>
      <c r="KP60" s="279"/>
      <c r="KQ60" s="279"/>
      <c r="KR60" s="280"/>
      <c r="KS60" s="277">
        <v>2</v>
      </c>
      <c r="KT60" s="277"/>
      <c r="KU60" s="278"/>
      <c r="KV60" s="279"/>
      <c r="KW60" s="279"/>
      <c r="KX60" s="280"/>
      <c r="KY60" s="277"/>
      <c r="KZ60" s="277"/>
      <c r="LA60" s="278"/>
      <c r="LB60" s="273" cm="1">
        <f t="array" ref="LB60">SUM(SUMIFS(IH60:LA60,IH$6:LA$6,{"EN(V)"}))</f>
        <v>0</v>
      </c>
      <c r="LC60" s="273" cm="1">
        <f t="array" ref="LC60">SUM(SUMIFS(IH60:LA60,IH$6:LA$6,{"INA(V)"}))</f>
        <v>8</v>
      </c>
      <c r="LD60" s="273" cm="1">
        <f t="array" ref="LD60">SUM(SUMIFS(IH60:LA60,IH$6:LA$6,{"EN(D)"}))</f>
        <v>0</v>
      </c>
      <c r="LE60" s="273" cm="1">
        <f t="array" ref="LE60">SUM(SUMIFS(IH60:LA60,IH$6:LA$6,{"INA(D)"}))</f>
        <v>16</v>
      </c>
      <c r="LF60" s="273" cm="1">
        <f t="array" ref="LF60">SUM(SUMIFS(IH60:LA60,IH$6:LA$6,{"EN(D)","EN(V)","INA(D)","INA(V)"}))</f>
        <v>24</v>
      </c>
      <c r="LG60" s="278" cm="1">
        <f t="array" ref="LG60">(SUM(SUMIFS(IH60:LA60,IH$6:LA$6,{"EN(TMS)"})))/12</f>
        <v>0</v>
      </c>
      <c r="LH60" s="278" cm="1">
        <f t="array" ref="LH60">(SUM(SUMIFS(IH60:LA60,IH$6:LA$6,{"INA(TMS)"})))/12</f>
        <v>3.8136574074074073E-2</v>
      </c>
      <c r="LI60" s="279"/>
      <c r="LJ60" s="279"/>
      <c r="LK60" s="280"/>
      <c r="LL60" s="277">
        <v>8</v>
      </c>
      <c r="LM60" s="277"/>
      <c r="LN60" s="278"/>
      <c r="LO60" s="279"/>
      <c r="LP60" s="279"/>
      <c r="LQ60" s="280"/>
      <c r="LR60" s="277"/>
      <c r="LS60" s="277"/>
      <c r="LT60" s="278"/>
      <c r="LU60" s="279"/>
      <c r="LV60" s="279"/>
      <c r="LW60" s="280"/>
      <c r="LX60" s="277"/>
      <c r="LY60" s="277"/>
      <c r="LZ60" s="278"/>
      <c r="MA60" s="279"/>
      <c r="MB60" s="279"/>
      <c r="MC60" s="280"/>
      <c r="MD60" s="277"/>
      <c r="ME60" s="277"/>
      <c r="MF60" s="278"/>
      <c r="MG60" s="279"/>
      <c r="MH60" s="279"/>
      <c r="MI60" s="280"/>
      <c r="MJ60" s="277"/>
      <c r="MK60" s="277"/>
      <c r="ML60" s="278"/>
      <c r="MM60" s="279">
        <v>1</v>
      </c>
      <c r="MN60" s="279"/>
      <c r="MO60" s="280"/>
      <c r="MP60" s="277"/>
      <c r="MQ60" s="277"/>
      <c r="MR60" s="278"/>
      <c r="MS60" s="279"/>
      <c r="MT60" s="279"/>
      <c r="MU60" s="280"/>
      <c r="MV60" s="277">
        <v>2</v>
      </c>
      <c r="MW60" s="277"/>
      <c r="MX60" s="278"/>
      <c r="MY60" s="279"/>
      <c r="MZ60" s="279"/>
      <c r="NA60" s="280"/>
      <c r="NB60" s="277">
        <v>2</v>
      </c>
      <c r="NC60" s="277"/>
      <c r="ND60" s="278"/>
      <c r="NE60" s="279"/>
      <c r="NF60" s="279"/>
      <c r="NG60" s="280"/>
      <c r="NH60" s="277"/>
      <c r="NI60" s="277"/>
      <c r="NJ60" s="278"/>
      <c r="NK60" s="279"/>
      <c r="NL60" s="279"/>
      <c r="NM60" s="280"/>
      <c r="NN60" s="277"/>
      <c r="NO60" s="277"/>
      <c r="NP60" s="278"/>
      <c r="NQ60" s="279"/>
      <c r="NR60" s="279"/>
      <c r="NS60" s="280"/>
      <c r="NT60" s="277"/>
      <c r="NU60" s="277"/>
      <c r="NV60" s="278"/>
      <c r="NW60" s="279"/>
      <c r="NX60" s="279"/>
      <c r="NY60" s="280"/>
      <c r="NZ60" s="277"/>
      <c r="OA60" s="277"/>
      <c r="OB60" s="278"/>
      <c r="OC60" s="273" cm="1">
        <f t="array" ref="OC60">SUM(SUMIFS(LI60:OB60,LI$6:OB$6,{"EN(V)"}))</f>
        <v>0</v>
      </c>
      <c r="OD60" s="273" cm="1">
        <f t="array" ref="OD60">SUM(SUMIFS(LI60:OB60,LI$6:OB$6,{"INA(V)"}))</f>
        <v>0</v>
      </c>
      <c r="OE60" s="273" cm="1">
        <f t="array" ref="OE60">SUM(SUMIFS(LI60:OB60,LI$6:OB$6,{"EN(D)"}))</f>
        <v>1</v>
      </c>
      <c r="OF60" s="273" cm="1">
        <f t="array" ref="OF60">SUM(SUMIFS(LI60:OB60,LI$6:OB$6,{"INA(D)"}))</f>
        <v>12</v>
      </c>
      <c r="OG60" s="273" cm="1">
        <f t="array" ref="OG60">SUM(SUMIFS(LI60:OB60,LI$6:OB$6,{"EN(D)","EN(V)","INA(D)","INA(V)"}))</f>
        <v>13</v>
      </c>
      <c r="OH60" s="278" cm="1">
        <f t="array" ref="OH60">(SUM(SUMIFS(LI60:OB60,LI$6:OB$6,{"EN(TMS)"})))/12</f>
        <v>0</v>
      </c>
      <c r="OI60" s="278" cm="1">
        <f t="array" ref="OI60">(SUM(SUMIFS(LI60:OB60,LI$6:OB$6,{"INA(TMS)"})))/12</f>
        <v>0</v>
      </c>
    </row>
    <row r="61" spans="1:399" s="23" customFormat="1" ht="30">
      <c r="A61" s="273">
        <v>55</v>
      </c>
      <c r="B61" s="274" t="s">
        <v>82</v>
      </c>
      <c r="C61" s="273" t="s">
        <v>150</v>
      </c>
      <c r="D61" s="285"/>
      <c r="E61" s="279"/>
      <c r="F61" s="279"/>
      <c r="G61" s="280"/>
      <c r="H61" s="277"/>
      <c r="I61" s="277"/>
      <c r="J61" s="278"/>
      <c r="K61" s="279"/>
      <c r="L61" s="279"/>
      <c r="M61" s="280"/>
      <c r="N61" s="277"/>
      <c r="O61" s="277"/>
      <c r="P61" s="278"/>
      <c r="Q61" s="279"/>
      <c r="R61" s="279"/>
      <c r="S61" s="280"/>
      <c r="T61" s="277"/>
      <c r="U61" s="277"/>
      <c r="V61" s="278"/>
      <c r="W61" s="279"/>
      <c r="X61" s="279"/>
      <c r="Y61" s="280"/>
      <c r="Z61" s="277"/>
      <c r="AA61" s="277"/>
      <c r="AB61" s="278"/>
      <c r="AC61" s="279"/>
      <c r="AD61" s="279"/>
      <c r="AE61" s="280"/>
      <c r="AF61" s="277"/>
      <c r="AG61" s="277"/>
      <c r="AH61" s="278"/>
      <c r="AI61" s="279"/>
      <c r="AJ61" s="279"/>
      <c r="AK61" s="280"/>
      <c r="AL61" s="277"/>
      <c r="AM61" s="277"/>
      <c r="AN61" s="278"/>
      <c r="AO61" s="279">
        <v>117</v>
      </c>
      <c r="AP61" s="279"/>
      <c r="AQ61" s="280"/>
      <c r="AR61" s="277"/>
      <c r="AS61" s="277"/>
      <c r="AT61" s="278"/>
      <c r="AU61" s="279">
        <v>14</v>
      </c>
      <c r="AV61" s="279"/>
      <c r="AW61" s="280"/>
      <c r="AX61" s="277">
        <v>8</v>
      </c>
      <c r="AY61" s="277"/>
      <c r="AZ61" s="278"/>
      <c r="BA61" s="279"/>
      <c r="BB61" s="279"/>
      <c r="BC61" s="280"/>
      <c r="BD61" s="277"/>
      <c r="BE61" s="277"/>
      <c r="BF61" s="278"/>
      <c r="BG61" s="279">
        <v>8</v>
      </c>
      <c r="BH61" s="279"/>
      <c r="BI61" s="280"/>
      <c r="BJ61" s="277"/>
      <c r="BK61" s="277"/>
      <c r="BL61" s="278"/>
      <c r="BM61" s="279">
        <v>8</v>
      </c>
      <c r="BN61" s="279"/>
      <c r="BO61" s="280"/>
      <c r="BP61" s="277"/>
      <c r="BQ61" s="277"/>
      <c r="BR61" s="278"/>
      <c r="BS61" s="279"/>
      <c r="BT61" s="279"/>
      <c r="BU61" s="280"/>
      <c r="BV61" s="277"/>
      <c r="BW61" s="277"/>
      <c r="BX61" s="278"/>
      <c r="BY61" s="273" cm="1">
        <f t="array" ref="BY61">SUM(SUMIFS(E61:BX61,E$6:BX$6,{"EN(V)"}))</f>
        <v>0</v>
      </c>
      <c r="BZ61" s="273" cm="1">
        <f t="array" ref="BZ61">SUM(SUMIFS(E61:BX61,E$6:BX$6,{"INA(V)"}))</f>
        <v>0</v>
      </c>
      <c r="CA61" s="273" cm="1">
        <f t="array" ref="CA61">SUM(SUMIFS(E61:BX61,E$6:BX$6,{"EN(D)"}))</f>
        <v>147</v>
      </c>
      <c r="CB61" s="273" cm="1">
        <f t="array" ref="CB61">SUM(SUMIFS(E61:BX61,E$6:BX$6,{"INA(D)"}))</f>
        <v>8</v>
      </c>
      <c r="CC61" s="273" cm="1">
        <f t="array" ref="CC61">SUM(SUMIFS(E61:BX61,E$6:BX$6,{"EN(D)","EN(V)","INA(D)","INA(V)"}))</f>
        <v>155</v>
      </c>
      <c r="CD61" s="278" cm="1">
        <f t="array" ref="CD61">(SUM(SUMIFS(E61:BX61,E$6:BX$6,{"EN(TMS)"})))/12</f>
        <v>0</v>
      </c>
      <c r="CE61" s="278" cm="1">
        <f t="array" ref="CE61">(SUM(SUMIFS(E61:BX61,E$6:BX$6,{"INA(TMS)"})))/12</f>
        <v>0</v>
      </c>
      <c r="CF61" s="279">
        <v>2</v>
      </c>
      <c r="CG61" s="279"/>
      <c r="CH61" s="280"/>
      <c r="CI61" s="277"/>
      <c r="CJ61" s="277"/>
      <c r="CK61" s="278"/>
      <c r="CL61" s="279">
        <v>4</v>
      </c>
      <c r="CM61" s="279"/>
      <c r="CN61" s="280"/>
      <c r="CO61" s="277"/>
      <c r="CP61" s="277"/>
      <c r="CQ61" s="278"/>
      <c r="CR61" s="279">
        <v>1</v>
      </c>
      <c r="CS61" s="279"/>
      <c r="CT61" s="280"/>
      <c r="CU61" s="277"/>
      <c r="CV61" s="277">
        <v>2</v>
      </c>
      <c r="CW61" s="278">
        <v>0.50624999999999998</v>
      </c>
      <c r="CX61" s="279">
        <v>3</v>
      </c>
      <c r="CY61" s="279">
        <v>6</v>
      </c>
      <c r="CZ61" s="280">
        <v>0.11527777777777777</v>
      </c>
      <c r="DA61" s="277"/>
      <c r="DB61" s="277"/>
      <c r="DC61" s="278"/>
      <c r="DD61" s="279">
        <v>2</v>
      </c>
      <c r="DE61" s="279"/>
      <c r="DF61" s="280"/>
      <c r="DG61" s="277"/>
      <c r="DH61" s="277"/>
      <c r="DI61" s="278"/>
      <c r="DJ61" s="279">
        <v>7</v>
      </c>
      <c r="DK61" s="279">
        <v>7</v>
      </c>
      <c r="DL61" s="280">
        <v>7.9861111111111105E-2</v>
      </c>
      <c r="DM61" s="277"/>
      <c r="DN61" s="277"/>
      <c r="DO61" s="278"/>
      <c r="DP61" s="279">
        <v>3</v>
      </c>
      <c r="DQ61" s="279"/>
      <c r="DR61" s="280"/>
      <c r="DS61" s="277"/>
      <c r="DT61" s="277"/>
      <c r="DU61" s="278"/>
      <c r="DV61" s="279">
        <v>1</v>
      </c>
      <c r="DW61" s="279">
        <v>2</v>
      </c>
      <c r="DX61" s="280">
        <v>6.9444444444444447E-4</v>
      </c>
      <c r="DY61" s="277"/>
      <c r="DZ61" s="277"/>
      <c r="EA61" s="278"/>
      <c r="EB61" s="279">
        <v>3</v>
      </c>
      <c r="EC61" s="279">
        <v>8</v>
      </c>
      <c r="ED61" s="280">
        <v>7.4999999999999997E-2</v>
      </c>
      <c r="EE61" s="277"/>
      <c r="EF61" s="277"/>
      <c r="EG61" s="278"/>
      <c r="EH61" s="279">
        <v>1</v>
      </c>
      <c r="EI61" s="279"/>
      <c r="EJ61" s="280"/>
      <c r="EK61" s="277"/>
      <c r="EL61" s="277"/>
      <c r="EM61" s="278"/>
      <c r="EN61" s="279"/>
      <c r="EO61" s="279"/>
      <c r="EP61" s="280"/>
      <c r="EQ61" s="277"/>
      <c r="ER61" s="277"/>
      <c r="ES61" s="278"/>
      <c r="ET61" s="279">
        <v>2</v>
      </c>
      <c r="EU61" s="279">
        <v>3</v>
      </c>
      <c r="EV61" s="280">
        <v>5.347222222222222E-2</v>
      </c>
      <c r="EW61" s="277"/>
      <c r="EX61" s="277"/>
      <c r="EY61" s="278"/>
      <c r="EZ61" s="273" cm="1">
        <f t="array" ref="EZ61">SUM(SUMIFS(CF61:EY61,CF$6:EY$6,{"EN(V)"}))</f>
        <v>26</v>
      </c>
      <c r="FA61" s="273" cm="1">
        <f t="array" ref="FA61">SUM(SUMIFS(CF61:EY61,CF$6:EY$6,{"INA(V)"}))</f>
        <v>2</v>
      </c>
      <c r="FB61" s="273" cm="1">
        <f t="array" ref="FB61">SUM(SUMIFS(CF61:EY61,CF$6:EY$6,{"EN(D)"}))</f>
        <v>29</v>
      </c>
      <c r="FC61" s="273" cm="1">
        <f t="array" ref="FC61">SUM(SUMIFS(CF61:EY61,CF$6:EY$6,{"INA(D)"}))</f>
        <v>0</v>
      </c>
      <c r="FD61" s="273" cm="1">
        <f t="array" ref="FD61">SUM(SUMIFS(CF61:EY61,CF$6:EY$6,{"EN(D)","EN(V)","INA(D)","INA(V)"}))</f>
        <v>57</v>
      </c>
      <c r="FE61" s="278" cm="1">
        <f t="array" ref="FE61">(SUM(SUMIFS(CF61:EY61,CF$6:EY$6,{"EN(TMS)"})))/12</f>
        <v>2.7025462962962959E-2</v>
      </c>
      <c r="FF61" s="278" cm="1">
        <f t="array" ref="FF61">(SUM(SUMIFS(CF61:EY61,CF$6:EY$6,{"INA(TMS)"})))/12</f>
        <v>4.2187499999999996E-2</v>
      </c>
      <c r="FG61" s="279"/>
      <c r="FH61" s="279">
        <v>4</v>
      </c>
      <c r="FI61" s="280">
        <v>5.9027777777777783E-2</v>
      </c>
      <c r="FJ61" s="277"/>
      <c r="FK61" s="277"/>
      <c r="FL61" s="278"/>
      <c r="FM61" s="279"/>
      <c r="FN61" s="279"/>
      <c r="FO61" s="280"/>
      <c r="FP61" s="277"/>
      <c r="FQ61" s="277"/>
      <c r="FR61" s="278"/>
      <c r="FS61" s="279"/>
      <c r="FT61" s="279"/>
      <c r="FU61" s="280"/>
      <c r="FV61" s="277"/>
      <c r="FW61" s="277"/>
      <c r="FX61" s="278"/>
      <c r="FY61" s="279"/>
      <c r="FZ61" s="279"/>
      <c r="GA61" s="280"/>
      <c r="GB61" s="277"/>
      <c r="GC61" s="277"/>
      <c r="GD61" s="278"/>
      <c r="GE61" s="279"/>
      <c r="GF61" s="279"/>
      <c r="GG61" s="280"/>
      <c r="GH61" s="277"/>
      <c r="GI61" s="277"/>
      <c r="GJ61" s="278"/>
      <c r="GK61" s="279"/>
      <c r="GL61" s="279"/>
      <c r="GM61" s="280"/>
      <c r="GN61" s="277"/>
      <c r="GO61" s="277"/>
      <c r="GP61" s="278"/>
      <c r="GQ61" s="279">
        <v>0</v>
      </c>
      <c r="GR61" s="279"/>
      <c r="GS61" s="280"/>
      <c r="GT61" s="277"/>
      <c r="GU61" s="277"/>
      <c r="GV61" s="278"/>
      <c r="GW61" s="279"/>
      <c r="GX61" s="279"/>
      <c r="GY61" s="280"/>
      <c r="GZ61" s="277"/>
      <c r="HA61" s="277"/>
      <c r="HB61" s="278"/>
      <c r="HC61" s="279"/>
      <c r="HD61" s="279">
        <v>2</v>
      </c>
      <c r="HE61" s="280">
        <v>5.5555555555555558E-3</v>
      </c>
      <c r="HF61" s="277"/>
      <c r="HG61" s="277"/>
      <c r="HH61" s="278"/>
      <c r="HI61" s="279">
        <v>1</v>
      </c>
      <c r="HJ61" s="279">
        <v>7</v>
      </c>
      <c r="HK61" s="280">
        <v>0.24444444444444446</v>
      </c>
      <c r="HL61" s="277"/>
      <c r="HM61" s="277"/>
      <c r="HN61" s="278"/>
      <c r="HO61" s="279">
        <v>1</v>
      </c>
      <c r="HP61" s="279"/>
      <c r="HQ61" s="280"/>
      <c r="HR61" s="277"/>
      <c r="HS61" s="277"/>
      <c r="HT61" s="278"/>
      <c r="HU61" s="279">
        <v>1</v>
      </c>
      <c r="HV61" s="279"/>
      <c r="HW61" s="280"/>
      <c r="HX61" s="277"/>
      <c r="HY61" s="277"/>
      <c r="HZ61" s="278"/>
      <c r="IA61" s="273" cm="1">
        <f t="array" ref="IA61">SUM(SUMIFS(FG61:HZ61,FG$6:HZ$6,{"EN(V)"}))</f>
        <v>13</v>
      </c>
      <c r="IB61" s="273" cm="1">
        <f t="array" ref="IB61">SUM(SUMIFS(FG61:HZ61,FG$6:HZ$6,{"INA(V)"}))</f>
        <v>0</v>
      </c>
      <c r="IC61" s="273" cm="1">
        <f t="array" ref="IC61">SUM(SUMIFS(FG61:HZ61,FG$6:HZ$6,{"EN(D)"}))</f>
        <v>3</v>
      </c>
      <c r="ID61" s="273" cm="1">
        <f t="array" ref="ID61">SUM(SUMIFS(FG61:HZ61,FG$6:HZ$6,{"INA(D)"}))</f>
        <v>0</v>
      </c>
      <c r="IE61" s="273" cm="1">
        <f t="array" ref="IE61">SUM(SUMIFS(FG61:HZ61,FG$6:HZ$6,{"EN(D)","EN(V)","INA(D)","INA(V)"}))</f>
        <v>16</v>
      </c>
      <c r="IF61" s="278" cm="1">
        <f t="array" ref="IF61">(SUM(SUMIFS(FG61:HZ61,FG$6:HZ$6,{"EN(TMS)"})))/12</f>
        <v>2.5752314814814815E-2</v>
      </c>
      <c r="IG61" s="278" cm="1">
        <f t="array" ref="IG61">(SUM(SUMIFS(FG61:HZ61,FG$6:HZ$6,{"INA(TMS)"})))/12</f>
        <v>0</v>
      </c>
      <c r="IH61" s="279">
        <v>2</v>
      </c>
      <c r="II61" s="279"/>
      <c r="IJ61" s="280"/>
      <c r="IK61" s="277"/>
      <c r="IL61" s="277"/>
      <c r="IM61" s="278"/>
      <c r="IN61" s="279"/>
      <c r="IO61" s="279"/>
      <c r="IP61" s="280"/>
      <c r="IQ61" s="277"/>
      <c r="IR61" s="277"/>
      <c r="IS61" s="278"/>
      <c r="IT61" s="279"/>
      <c r="IU61" s="279"/>
      <c r="IV61" s="280"/>
      <c r="IW61" s="277"/>
      <c r="IX61" s="277"/>
      <c r="IY61" s="278"/>
      <c r="IZ61" s="279"/>
      <c r="JA61" s="279"/>
      <c r="JB61" s="280"/>
      <c r="JC61" s="277"/>
      <c r="JD61" s="277"/>
      <c r="JE61" s="278"/>
      <c r="JF61" s="279">
        <v>8</v>
      </c>
      <c r="JG61" s="279"/>
      <c r="JH61" s="280"/>
      <c r="JI61" s="277"/>
      <c r="JJ61" s="277"/>
      <c r="JK61" s="278"/>
      <c r="JL61" s="279">
        <v>4</v>
      </c>
      <c r="JM61" s="279"/>
      <c r="JN61" s="280"/>
      <c r="JO61" s="277"/>
      <c r="JP61" s="277"/>
      <c r="JQ61" s="278"/>
      <c r="JR61" s="279">
        <v>2</v>
      </c>
      <c r="JS61" s="279"/>
      <c r="JT61" s="280"/>
      <c r="JU61" s="277"/>
      <c r="JV61" s="277"/>
      <c r="JW61" s="278"/>
      <c r="JX61" s="279">
        <v>4</v>
      </c>
      <c r="JY61" s="279"/>
      <c r="JZ61" s="280"/>
      <c r="KA61" s="277"/>
      <c r="KB61" s="277"/>
      <c r="KC61" s="278"/>
      <c r="KD61" s="279">
        <v>2</v>
      </c>
      <c r="KE61" s="279"/>
      <c r="KF61" s="280"/>
      <c r="KG61" s="277"/>
      <c r="KH61" s="277"/>
      <c r="KI61" s="278"/>
      <c r="KJ61" s="279">
        <v>2</v>
      </c>
      <c r="KK61" s="279"/>
      <c r="KL61" s="280"/>
      <c r="KM61" s="277"/>
      <c r="KN61" s="277"/>
      <c r="KO61" s="278"/>
      <c r="KP61" s="279"/>
      <c r="KQ61" s="279"/>
      <c r="KR61" s="280"/>
      <c r="KS61" s="277"/>
      <c r="KT61" s="277"/>
      <c r="KU61" s="278"/>
      <c r="KV61" s="279">
        <v>2</v>
      </c>
      <c r="KW61" s="279"/>
      <c r="KX61" s="280"/>
      <c r="KY61" s="277"/>
      <c r="KZ61" s="277"/>
      <c r="LA61" s="278"/>
      <c r="LB61" s="273" cm="1">
        <f t="array" ref="LB61">SUM(SUMIFS(IH61:LA61,IH$6:LA$6,{"EN(V)"}))</f>
        <v>0</v>
      </c>
      <c r="LC61" s="273" cm="1">
        <f t="array" ref="LC61">SUM(SUMIFS(IH61:LA61,IH$6:LA$6,{"INA(V)"}))</f>
        <v>0</v>
      </c>
      <c r="LD61" s="273" cm="1">
        <f t="array" ref="LD61">SUM(SUMIFS(IH61:LA61,IH$6:LA$6,{"EN(D)"}))</f>
        <v>26</v>
      </c>
      <c r="LE61" s="273" cm="1">
        <f t="array" ref="LE61">SUM(SUMIFS(IH61:LA61,IH$6:LA$6,{"INA(D)"}))</f>
        <v>0</v>
      </c>
      <c r="LF61" s="273" cm="1">
        <f t="array" ref="LF61">SUM(SUMIFS(IH61:LA61,IH$6:LA$6,{"EN(D)","EN(V)","INA(D)","INA(V)"}))</f>
        <v>26</v>
      </c>
      <c r="LG61" s="278" cm="1">
        <f t="array" ref="LG61">(SUM(SUMIFS(IH61:LA61,IH$6:LA$6,{"EN(TMS)"})))/12</f>
        <v>0</v>
      </c>
      <c r="LH61" s="278" cm="1">
        <f t="array" ref="LH61">(SUM(SUMIFS(IH61:LA61,IH$6:LA$6,{"INA(TMS)"})))/12</f>
        <v>0</v>
      </c>
      <c r="LI61" s="279">
        <v>2</v>
      </c>
      <c r="LJ61" s="279"/>
      <c r="LK61" s="280"/>
      <c r="LL61" s="277"/>
      <c r="LM61" s="277"/>
      <c r="LN61" s="278"/>
      <c r="LO61" s="279"/>
      <c r="LP61" s="279"/>
      <c r="LQ61" s="280"/>
      <c r="LR61" s="277"/>
      <c r="LS61" s="277"/>
      <c r="LT61" s="278"/>
      <c r="LU61" s="279"/>
      <c r="LV61" s="279"/>
      <c r="LW61" s="280"/>
      <c r="LX61" s="277"/>
      <c r="LY61" s="277"/>
      <c r="LZ61" s="278"/>
      <c r="MA61" s="279">
        <v>1</v>
      </c>
      <c r="MB61" s="279"/>
      <c r="MC61" s="280"/>
      <c r="MD61" s="277"/>
      <c r="ME61" s="277"/>
      <c r="MF61" s="278"/>
      <c r="MG61" s="279"/>
      <c r="MH61" s="279"/>
      <c r="MI61" s="280"/>
      <c r="MJ61" s="277"/>
      <c r="MK61" s="277"/>
      <c r="ML61" s="278"/>
      <c r="MM61" s="279"/>
      <c r="MN61" s="279"/>
      <c r="MO61" s="280"/>
      <c r="MP61" s="277"/>
      <c r="MQ61" s="277"/>
      <c r="MR61" s="278"/>
      <c r="MS61" s="279"/>
      <c r="MT61" s="279"/>
      <c r="MU61" s="280"/>
      <c r="MV61" s="277"/>
      <c r="MW61" s="277"/>
      <c r="MX61" s="278"/>
      <c r="MY61" s="279"/>
      <c r="MZ61" s="279"/>
      <c r="NA61" s="280"/>
      <c r="NB61" s="277"/>
      <c r="NC61" s="277"/>
      <c r="ND61" s="278"/>
      <c r="NE61" s="279"/>
      <c r="NF61" s="279"/>
      <c r="NG61" s="280"/>
      <c r="NH61" s="277"/>
      <c r="NI61" s="277"/>
      <c r="NJ61" s="278"/>
      <c r="NK61" s="279"/>
      <c r="NL61" s="279"/>
      <c r="NM61" s="280"/>
      <c r="NN61" s="277"/>
      <c r="NO61" s="277"/>
      <c r="NP61" s="278"/>
      <c r="NQ61" s="279"/>
      <c r="NR61" s="279"/>
      <c r="NS61" s="280"/>
      <c r="NT61" s="277"/>
      <c r="NU61" s="277"/>
      <c r="NV61" s="278"/>
      <c r="NW61" s="279"/>
      <c r="NX61" s="279"/>
      <c r="NY61" s="280"/>
      <c r="NZ61" s="277"/>
      <c r="OA61" s="277"/>
      <c r="OB61" s="278"/>
      <c r="OC61" s="273" cm="1">
        <f t="array" ref="OC61">SUM(SUMIFS(LI61:OB61,LI$6:OB$6,{"EN(V)"}))</f>
        <v>0</v>
      </c>
      <c r="OD61" s="273" cm="1">
        <f t="array" ref="OD61">SUM(SUMIFS(LI61:OB61,LI$6:OB$6,{"INA(V)"}))</f>
        <v>0</v>
      </c>
      <c r="OE61" s="273" cm="1">
        <f t="array" ref="OE61">SUM(SUMIFS(LI61:OB61,LI$6:OB$6,{"EN(D)"}))</f>
        <v>3</v>
      </c>
      <c r="OF61" s="273" cm="1">
        <f t="array" ref="OF61">SUM(SUMIFS(LI61:OB61,LI$6:OB$6,{"INA(D)"}))</f>
        <v>0</v>
      </c>
      <c r="OG61" s="273" cm="1">
        <f t="array" ref="OG61">SUM(SUMIFS(LI61:OB61,LI$6:OB$6,{"EN(D)","EN(V)","INA(D)","INA(V)"}))</f>
        <v>3</v>
      </c>
      <c r="OH61" s="278" cm="1">
        <f t="array" ref="OH61">(SUM(SUMIFS(LI61:OB61,LI$6:OB$6,{"EN(TMS)"})))/12</f>
        <v>0</v>
      </c>
      <c r="OI61" s="278" cm="1">
        <f t="array" ref="OI61">(SUM(SUMIFS(LI61:OB61,LI$6:OB$6,{"INA(TMS)"})))/12</f>
        <v>0</v>
      </c>
    </row>
    <row r="62" spans="1:399" s="23" customFormat="1">
      <c r="A62" s="273">
        <v>56</v>
      </c>
      <c r="B62" s="274" t="s">
        <v>81</v>
      </c>
      <c r="C62" s="273" t="s">
        <v>151</v>
      </c>
      <c r="D62" s="285"/>
      <c r="E62" s="279"/>
      <c r="F62" s="279"/>
      <c r="G62" s="280"/>
      <c r="H62" s="277"/>
      <c r="I62" s="277"/>
      <c r="J62" s="278"/>
      <c r="K62" s="279"/>
      <c r="L62" s="279"/>
      <c r="M62" s="280"/>
      <c r="N62" s="277"/>
      <c r="O62" s="277"/>
      <c r="P62" s="278"/>
      <c r="Q62" s="279"/>
      <c r="R62" s="279"/>
      <c r="S62" s="280"/>
      <c r="T62" s="277"/>
      <c r="U62" s="277"/>
      <c r="V62" s="278"/>
      <c r="W62" s="279"/>
      <c r="X62" s="279"/>
      <c r="Y62" s="280"/>
      <c r="Z62" s="277"/>
      <c r="AA62" s="277"/>
      <c r="AB62" s="278"/>
      <c r="AC62" s="279"/>
      <c r="AD62" s="279"/>
      <c r="AE62" s="280"/>
      <c r="AF62" s="277"/>
      <c r="AG62" s="277"/>
      <c r="AH62" s="278"/>
      <c r="AI62" s="279"/>
      <c r="AJ62" s="279"/>
      <c r="AK62" s="280"/>
      <c r="AL62" s="277"/>
      <c r="AM62" s="277"/>
      <c r="AN62" s="278"/>
      <c r="AO62" s="279"/>
      <c r="AP62" s="279"/>
      <c r="AQ62" s="280"/>
      <c r="AR62" s="277"/>
      <c r="AS62" s="277"/>
      <c r="AT62" s="278"/>
      <c r="AU62" s="279"/>
      <c r="AV62" s="279"/>
      <c r="AW62" s="280"/>
      <c r="AX62" s="277"/>
      <c r="AY62" s="277"/>
      <c r="AZ62" s="278"/>
      <c r="BA62" s="279"/>
      <c r="BB62" s="279"/>
      <c r="BC62" s="280"/>
      <c r="BD62" s="277">
        <v>49</v>
      </c>
      <c r="BE62" s="277"/>
      <c r="BF62" s="278"/>
      <c r="BG62" s="279"/>
      <c r="BH62" s="279"/>
      <c r="BI62" s="280"/>
      <c r="BJ62" s="277"/>
      <c r="BK62" s="277"/>
      <c r="BL62" s="278"/>
      <c r="BM62" s="279"/>
      <c r="BN62" s="279"/>
      <c r="BO62" s="280"/>
      <c r="BP62" s="277">
        <v>6</v>
      </c>
      <c r="BQ62" s="277"/>
      <c r="BR62" s="278"/>
      <c r="BS62" s="279"/>
      <c r="BT62" s="279"/>
      <c r="BU62" s="280"/>
      <c r="BV62" s="277">
        <v>13</v>
      </c>
      <c r="BW62" s="277"/>
      <c r="BX62" s="278"/>
      <c r="BY62" s="273" cm="1">
        <f t="array" ref="BY62">SUM(SUMIFS(E62:BX62,E$6:BX$6,{"EN(V)"}))</f>
        <v>0</v>
      </c>
      <c r="BZ62" s="273" cm="1">
        <f t="array" ref="BZ62">SUM(SUMIFS(E62:BX62,E$6:BX$6,{"INA(V)"}))</f>
        <v>0</v>
      </c>
      <c r="CA62" s="273" cm="1">
        <f t="array" ref="CA62">SUM(SUMIFS(E62:BX62,E$6:BX$6,{"EN(D)"}))</f>
        <v>0</v>
      </c>
      <c r="CB62" s="273" cm="1">
        <f t="array" ref="CB62">SUM(SUMIFS(E62:BX62,E$6:BX$6,{"INA(D)"}))</f>
        <v>68</v>
      </c>
      <c r="CC62" s="273" cm="1">
        <f t="array" ref="CC62">SUM(SUMIFS(E62:BX62,E$6:BX$6,{"EN(D)","EN(V)","INA(D)","INA(V)"}))</f>
        <v>68</v>
      </c>
      <c r="CD62" s="278" cm="1">
        <f t="array" ref="CD62">(SUM(SUMIFS(E62:BX62,E$6:BX$6,{"EN(TMS)"})))/12</f>
        <v>0</v>
      </c>
      <c r="CE62" s="278" cm="1">
        <f t="array" ref="CE62">(SUM(SUMIFS(E62:BX62,E$6:BX$6,{"INA(TMS)"})))/12</f>
        <v>0</v>
      </c>
      <c r="CF62" s="279"/>
      <c r="CG62" s="279"/>
      <c r="CH62" s="280"/>
      <c r="CI62" s="277"/>
      <c r="CJ62" s="277"/>
      <c r="CK62" s="278"/>
      <c r="CL62" s="279"/>
      <c r="CM62" s="279"/>
      <c r="CN62" s="280"/>
      <c r="CO62" s="277">
        <v>4</v>
      </c>
      <c r="CP62" s="277"/>
      <c r="CQ62" s="278"/>
      <c r="CR62" s="279"/>
      <c r="CS62" s="279"/>
      <c r="CT62" s="280"/>
      <c r="CU62" s="277">
        <v>1</v>
      </c>
      <c r="CV62" s="277"/>
      <c r="CW62" s="278"/>
      <c r="CX62" s="279"/>
      <c r="CY62" s="279"/>
      <c r="CZ62" s="280"/>
      <c r="DA62" s="277"/>
      <c r="DB62" s="277">
        <v>2</v>
      </c>
      <c r="DC62" s="278">
        <v>6.5972222222222224E-2</v>
      </c>
      <c r="DD62" s="279"/>
      <c r="DE62" s="279"/>
      <c r="DF62" s="280"/>
      <c r="DG62" s="277"/>
      <c r="DH62" s="277">
        <v>6</v>
      </c>
      <c r="DI62" s="278">
        <v>0.27361111111111108</v>
      </c>
      <c r="DJ62" s="279">
        <v>3</v>
      </c>
      <c r="DK62" s="279"/>
      <c r="DL62" s="280"/>
      <c r="DM62" s="277"/>
      <c r="DN62" s="277"/>
      <c r="DO62" s="278"/>
      <c r="DP62" s="279"/>
      <c r="DQ62" s="279"/>
      <c r="DR62" s="280"/>
      <c r="DS62" s="277"/>
      <c r="DT62" s="277"/>
      <c r="DU62" s="278"/>
      <c r="DV62" s="279">
        <v>1</v>
      </c>
      <c r="DW62" s="279"/>
      <c r="DX62" s="280"/>
      <c r="DY62" s="277"/>
      <c r="DZ62" s="277"/>
      <c r="EA62" s="278"/>
      <c r="EB62" s="279"/>
      <c r="EC62" s="279"/>
      <c r="ED62" s="280"/>
      <c r="EE62" s="277">
        <v>1</v>
      </c>
      <c r="EF62" s="277"/>
      <c r="EG62" s="278"/>
      <c r="EH62" s="279"/>
      <c r="EI62" s="279"/>
      <c r="EJ62" s="280"/>
      <c r="EK62" s="277">
        <v>16</v>
      </c>
      <c r="EL62" s="277"/>
      <c r="EM62" s="278"/>
      <c r="EN62" s="279"/>
      <c r="EO62" s="279"/>
      <c r="EP62" s="280"/>
      <c r="EQ62" s="277">
        <v>2</v>
      </c>
      <c r="ER62" s="277"/>
      <c r="ES62" s="278"/>
      <c r="ET62" s="279"/>
      <c r="EU62" s="279"/>
      <c r="EV62" s="280"/>
      <c r="EW62" s="277"/>
      <c r="EX62" s="277"/>
      <c r="EY62" s="278"/>
      <c r="EZ62" s="273" cm="1">
        <f t="array" ref="EZ62">SUM(SUMIFS(CF62:EY62,CF$6:EY$6,{"EN(V)"}))</f>
        <v>0</v>
      </c>
      <c r="FA62" s="273" cm="1">
        <f t="array" ref="FA62">SUM(SUMIFS(CF62:EY62,CF$6:EY$6,{"INA(V)"}))</f>
        <v>8</v>
      </c>
      <c r="FB62" s="273" cm="1">
        <f t="array" ref="FB62">SUM(SUMIFS(CF62:EY62,CF$6:EY$6,{"EN(D)"}))</f>
        <v>4</v>
      </c>
      <c r="FC62" s="273" cm="1">
        <f t="array" ref="FC62">SUM(SUMIFS(CF62:EY62,CF$6:EY$6,{"INA(D)"}))</f>
        <v>24</v>
      </c>
      <c r="FD62" s="273" cm="1">
        <f t="array" ref="FD62">SUM(SUMIFS(CF62:EY62,CF$6:EY$6,{"EN(D)","EN(V)","INA(D)","INA(V)"}))</f>
        <v>36</v>
      </c>
      <c r="FE62" s="278" cm="1">
        <f t="array" ref="FE62">(SUM(SUMIFS(CF62:EY62,CF$6:EY$6,{"EN(TMS)"})))/12</f>
        <v>0</v>
      </c>
      <c r="FF62" s="278" cm="1">
        <f t="array" ref="FF62">(SUM(SUMIFS(CF62:EY62,CF$6:EY$6,{"INA(TMS)"})))/12</f>
        <v>2.8298611111111108E-2</v>
      </c>
      <c r="FG62" s="279"/>
      <c r="FH62" s="279"/>
      <c r="FI62" s="280"/>
      <c r="FJ62" s="277">
        <v>1</v>
      </c>
      <c r="FK62" s="277"/>
      <c r="FL62" s="278"/>
      <c r="FM62" s="279"/>
      <c r="FN62" s="279"/>
      <c r="FO62" s="280"/>
      <c r="FP62" s="277">
        <v>1</v>
      </c>
      <c r="FQ62" s="277"/>
      <c r="FR62" s="278"/>
      <c r="FS62" s="279"/>
      <c r="FT62" s="279"/>
      <c r="FU62" s="280"/>
      <c r="FV62" s="277">
        <v>3</v>
      </c>
      <c r="FW62" s="277"/>
      <c r="FX62" s="278"/>
      <c r="FY62" s="279"/>
      <c r="FZ62" s="279"/>
      <c r="GA62" s="280"/>
      <c r="GB62" s="277">
        <v>1</v>
      </c>
      <c r="GC62" s="277"/>
      <c r="GD62" s="278"/>
      <c r="GE62" s="279"/>
      <c r="GF62" s="279"/>
      <c r="GG62" s="280"/>
      <c r="GH62" s="277"/>
      <c r="GI62" s="277"/>
      <c r="GJ62" s="278"/>
      <c r="GK62" s="279"/>
      <c r="GL62" s="279"/>
      <c r="GM62" s="280"/>
      <c r="GN62" s="277"/>
      <c r="GO62" s="277">
        <v>1</v>
      </c>
      <c r="GP62" s="278"/>
      <c r="GQ62" s="279"/>
      <c r="GR62" s="279"/>
      <c r="GS62" s="280"/>
      <c r="GT62" s="277">
        <v>1</v>
      </c>
      <c r="GU62" s="277">
        <v>4</v>
      </c>
      <c r="GV62" s="278">
        <v>0.30902777777777779</v>
      </c>
      <c r="GW62" s="279"/>
      <c r="GX62" s="279"/>
      <c r="GY62" s="280"/>
      <c r="GZ62" s="277">
        <v>1</v>
      </c>
      <c r="HA62" s="277">
        <v>3</v>
      </c>
      <c r="HB62" s="278">
        <v>0.70416666666666661</v>
      </c>
      <c r="HC62" s="279"/>
      <c r="HD62" s="279"/>
      <c r="HE62" s="280"/>
      <c r="HF62" s="277"/>
      <c r="HG62" s="277">
        <v>4</v>
      </c>
      <c r="HH62" s="278">
        <v>2.7777777777777779E-3</v>
      </c>
      <c r="HI62" s="279"/>
      <c r="HJ62" s="279"/>
      <c r="HK62" s="280"/>
      <c r="HL62" s="277">
        <v>3</v>
      </c>
      <c r="HM62" s="277">
        <v>4</v>
      </c>
      <c r="HN62" s="278">
        <v>5.486111111111111E-2</v>
      </c>
      <c r="HO62" s="279"/>
      <c r="HP62" s="279"/>
      <c r="HQ62" s="280"/>
      <c r="HR62" s="277"/>
      <c r="HS62" s="277">
        <v>1</v>
      </c>
      <c r="HT62" s="278"/>
      <c r="HU62" s="279"/>
      <c r="HV62" s="279"/>
      <c r="HW62" s="280"/>
      <c r="HX62" s="277"/>
      <c r="HY62" s="277"/>
      <c r="HZ62" s="278"/>
      <c r="IA62" s="273" cm="1">
        <f t="array" ref="IA62">SUM(SUMIFS(FG62:HZ62,FG$6:HZ$6,{"EN(V)"}))</f>
        <v>0</v>
      </c>
      <c r="IB62" s="273" cm="1">
        <f t="array" ref="IB62">SUM(SUMIFS(FG62:HZ62,FG$6:HZ$6,{"INA(V)"}))</f>
        <v>17</v>
      </c>
      <c r="IC62" s="273" cm="1">
        <f t="array" ref="IC62">SUM(SUMIFS(FG62:HZ62,FG$6:HZ$6,{"EN(D)"}))</f>
        <v>0</v>
      </c>
      <c r="ID62" s="273" cm="1">
        <f t="array" ref="ID62">SUM(SUMIFS(FG62:HZ62,FG$6:HZ$6,{"INA(D)"}))</f>
        <v>11</v>
      </c>
      <c r="IE62" s="273" cm="1">
        <f t="array" ref="IE62">SUM(SUMIFS(FG62:HZ62,FG$6:HZ$6,{"EN(D)","EN(V)","INA(D)","INA(V)"}))</f>
        <v>28</v>
      </c>
      <c r="IF62" s="278" cm="1">
        <f t="array" ref="IF62">(SUM(SUMIFS(FG62:HZ62,FG$6:HZ$6,{"EN(TMS)"})))/12</f>
        <v>0</v>
      </c>
      <c r="IG62" s="278" cm="1">
        <f t="array" ref="IG62">(SUM(SUMIFS(FG62:HZ62,FG$6:HZ$6,{"INA(TMS)"})))/12</f>
        <v>8.9236111111111086E-2</v>
      </c>
      <c r="IH62" s="279"/>
      <c r="II62" s="279"/>
      <c r="IJ62" s="280"/>
      <c r="IK62" s="277">
        <v>2</v>
      </c>
      <c r="IL62" s="277">
        <v>1</v>
      </c>
      <c r="IM62" s="278"/>
      <c r="IN62" s="279"/>
      <c r="IO62" s="279"/>
      <c r="IP62" s="280"/>
      <c r="IQ62" s="277">
        <v>3</v>
      </c>
      <c r="IR62" s="277">
        <v>4</v>
      </c>
      <c r="IS62" s="278">
        <v>0.1076388888888889</v>
      </c>
      <c r="IT62" s="279"/>
      <c r="IU62" s="279"/>
      <c r="IV62" s="280"/>
      <c r="IW62" s="277">
        <v>3</v>
      </c>
      <c r="IX62" s="277"/>
      <c r="IY62" s="278"/>
      <c r="IZ62" s="279"/>
      <c r="JA62" s="279"/>
      <c r="JB62" s="280"/>
      <c r="JC62" s="277">
        <v>1</v>
      </c>
      <c r="JD62" s="277"/>
      <c r="JE62" s="278"/>
      <c r="JF62" s="279"/>
      <c r="JG62" s="279"/>
      <c r="JH62" s="280"/>
      <c r="JI62" s="277">
        <v>2</v>
      </c>
      <c r="JJ62" s="277"/>
      <c r="JK62" s="278"/>
      <c r="JL62" s="279"/>
      <c r="JM62" s="279"/>
      <c r="JN62" s="280"/>
      <c r="JO62" s="277">
        <v>2</v>
      </c>
      <c r="JP62" s="277"/>
      <c r="JQ62" s="278"/>
      <c r="JR62" s="279"/>
      <c r="JS62" s="279"/>
      <c r="JT62" s="280"/>
      <c r="JU62" s="277"/>
      <c r="JV62" s="277"/>
      <c r="JW62" s="278"/>
      <c r="JX62" s="279"/>
      <c r="JY62" s="279"/>
      <c r="JZ62" s="280"/>
      <c r="KA62" s="277"/>
      <c r="KB62" s="277"/>
      <c r="KC62" s="278"/>
      <c r="KD62" s="279"/>
      <c r="KE62" s="279"/>
      <c r="KF62" s="280"/>
      <c r="KG62" s="277">
        <v>4</v>
      </c>
      <c r="KH62" s="277"/>
      <c r="KI62" s="278"/>
      <c r="KJ62" s="279"/>
      <c r="KK62" s="279"/>
      <c r="KL62" s="280"/>
      <c r="KM62" s="277">
        <v>2</v>
      </c>
      <c r="KN62" s="277"/>
      <c r="KO62" s="278"/>
      <c r="KP62" s="279"/>
      <c r="KQ62" s="279"/>
      <c r="KR62" s="280"/>
      <c r="KS62" s="277">
        <v>2</v>
      </c>
      <c r="KT62" s="277"/>
      <c r="KU62" s="278"/>
      <c r="KV62" s="279"/>
      <c r="KW62" s="279"/>
      <c r="KX62" s="280"/>
      <c r="KY62" s="277">
        <v>4</v>
      </c>
      <c r="KZ62" s="277"/>
      <c r="LA62" s="278"/>
      <c r="LB62" s="273" cm="1">
        <f t="array" ref="LB62">SUM(SUMIFS(IH62:LA62,IH$6:LA$6,{"EN(V)"}))</f>
        <v>0</v>
      </c>
      <c r="LC62" s="273" cm="1">
        <f t="array" ref="LC62">SUM(SUMIFS(IH62:LA62,IH$6:LA$6,{"INA(V)"}))</f>
        <v>5</v>
      </c>
      <c r="LD62" s="273" cm="1">
        <f t="array" ref="LD62">SUM(SUMIFS(IH62:LA62,IH$6:LA$6,{"EN(D)"}))</f>
        <v>0</v>
      </c>
      <c r="LE62" s="273" cm="1">
        <f t="array" ref="LE62">SUM(SUMIFS(IH62:LA62,IH$6:LA$6,{"INA(D)"}))</f>
        <v>25</v>
      </c>
      <c r="LF62" s="273" cm="1">
        <f t="array" ref="LF62">SUM(SUMIFS(IH62:LA62,IH$6:LA$6,{"EN(D)","EN(V)","INA(D)","INA(V)"}))</f>
        <v>30</v>
      </c>
      <c r="LG62" s="278" cm="1">
        <f t="array" ref="LG62">(SUM(SUMIFS(IH62:LA62,IH$6:LA$6,{"EN(TMS)"})))/12</f>
        <v>0</v>
      </c>
      <c r="LH62" s="278" cm="1">
        <f t="array" ref="LH62">(SUM(SUMIFS(IH62:LA62,IH$6:LA$6,{"INA(TMS)"})))/12</f>
        <v>8.9699074074074073E-3</v>
      </c>
      <c r="LI62" s="279"/>
      <c r="LJ62" s="279"/>
      <c r="LK62" s="280"/>
      <c r="LL62" s="277">
        <v>2</v>
      </c>
      <c r="LM62" s="277"/>
      <c r="LN62" s="278"/>
      <c r="LO62" s="279"/>
      <c r="LP62" s="279"/>
      <c r="LQ62" s="280"/>
      <c r="LR62" s="277">
        <v>1</v>
      </c>
      <c r="LS62" s="277"/>
      <c r="LT62" s="278"/>
      <c r="LU62" s="279"/>
      <c r="LV62" s="279"/>
      <c r="LW62" s="280"/>
      <c r="LX62" s="277"/>
      <c r="LY62" s="277"/>
      <c r="LZ62" s="278"/>
      <c r="MA62" s="279"/>
      <c r="MB62" s="279"/>
      <c r="MC62" s="280"/>
      <c r="MD62" s="277">
        <v>1</v>
      </c>
      <c r="ME62" s="277"/>
      <c r="MF62" s="278"/>
      <c r="MG62" s="279"/>
      <c r="MH62" s="279"/>
      <c r="MI62" s="280"/>
      <c r="MJ62" s="277"/>
      <c r="MK62" s="277"/>
      <c r="ML62" s="278"/>
      <c r="MM62" s="279"/>
      <c r="MN62" s="279"/>
      <c r="MO62" s="280"/>
      <c r="MP62" s="277"/>
      <c r="MQ62" s="277"/>
      <c r="MR62" s="278"/>
      <c r="MS62" s="279"/>
      <c r="MT62" s="279"/>
      <c r="MU62" s="280"/>
      <c r="MV62" s="277">
        <v>2</v>
      </c>
      <c r="MW62" s="277"/>
      <c r="MX62" s="278"/>
      <c r="MY62" s="279"/>
      <c r="MZ62" s="279"/>
      <c r="NA62" s="280"/>
      <c r="NB62" s="277">
        <v>4</v>
      </c>
      <c r="NC62" s="277"/>
      <c r="ND62" s="278"/>
      <c r="NE62" s="279"/>
      <c r="NF62" s="279"/>
      <c r="NG62" s="280"/>
      <c r="NH62" s="277"/>
      <c r="NI62" s="277"/>
      <c r="NJ62" s="278"/>
      <c r="NK62" s="279"/>
      <c r="NL62" s="279"/>
      <c r="NM62" s="280"/>
      <c r="NN62" s="277"/>
      <c r="NO62" s="277"/>
      <c r="NP62" s="278"/>
      <c r="NQ62" s="279"/>
      <c r="NR62" s="279"/>
      <c r="NS62" s="280"/>
      <c r="NT62" s="277"/>
      <c r="NU62" s="277"/>
      <c r="NV62" s="278"/>
      <c r="NW62" s="279"/>
      <c r="NX62" s="279"/>
      <c r="NY62" s="280"/>
      <c r="NZ62" s="277"/>
      <c r="OA62" s="277"/>
      <c r="OB62" s="278"/>
      <c r="OC62" s="273" cm="1">
        <f t="array" ref="OC62">SUM(SUMIFS(LI62:OB62,LI$6:OB$6,{"EN(V)"}))</f>
        <v>0</v>
      </c>
      <c r="OD62" s="273" cm="1">
        <f t="array" ref="OD62">SUM(SUMIFS(LI62:OB62,LI$6:OB$6,{"INA(V)"}))</f>
        <v>0</v>
      </c>
      <c r="OE62" s="273" cm="1">
        <f t="array" ref="OE62">SUM(SUMIFS(LI62:OB62,LI$6:OB$6,{"EN(D)"}))</f>
        <v>0</v>
      </c>
      <c r="OF62" s="273" cm="1">
        <f t="array" ref="OF62">SUM(SUMIFS(LI62:OB62,LI$6:OB$6,{"INA(D)"}))</f>
        <v>10</v>
      </c>
      <c r="OG62" s="273" cm="1">
        <f t="array" ref="OG62">SUM(SUMIFS(LI62:OB62,LI$6:OB$6,{"EN(D)","EN(V)","INA(D)","INA(V)"}))</f>
        <v>10</v>
      </c>
      <c r="OH62" s="278" cm="1">
        <f t="array" ref="OH62">(SUM(SUMIFS(LI62:OB62,LI$6:OB$6,{"EN(TMS)"})))/12</f>
        <v>0</v>
      </c>
      <c r="OI62" s="278" cm="1">
        <f t="array" ref="OI62">(SUM(SUMIFS(LI62:OB62,LI$6:OB$6,{"INA(TMS)"})))/12</f>
        <v>0</v>
      </c>
    </row>
    <row r="63" spans="1:399" s="23" customFormat="1">
      <c r="A63" s="273">
        <v>57</v>
      </c>
      <c r="B63" s="274" t="s">
        <v>80</v>
      </c>
      <c r="C63" s="273" t="s">
        <v>152</v>
      </c>
      <c r="D63" s="285"/>
      <c r="E63" s="279"/>
      <c r="F63" s="279"/>
      <c r="G63" s="280"/>
      <c r="H63" s="277"/>
      <c r="I63" s="277"/>
      <c r="J63" s="278"/>
      <c r="K63" s="279"/>
      <c r="L63" s="279"/>
      <c r="M63" s="280"/>
      <c r="N63" s="277"/>
      <c r="O63" s="277"/>
      <c r="P63" s="278"/>
      <c r="Q63" s="279"/>
      <c r="R63" s="279"/>
      <c r="S63" s="280"/>
      <c r="T63" s="277"/>
      <c r="U63" s="277"/>
      <c r="V63" s="278"/>
      <c r="W63" s="279"/>
      <c r="X63" s="279"/>
      <c r="Y63" s="280"/>
      <c r="Z63" s="277"/>
      <c r="AA63" s="277"/>
      <c r="AB63" s="278"/>
      <c r="AC63" s="279"/>
      <c r="AD63" s="279"/>
      <c r="AE63" s="280"/>
      <c r="AF63" s="277"/>
      <c r="AG63" s="277"/>
      <c r="AH63" s="278"/>
      <c r="AI63" s="279"/>
      <c r="AJ63" s="279"/>
      <c r="AK63" s="280"/>
      <c r="AL63" s="277"/>
      <c r="AM63" s="277"/>
      <c r="AN63" s="278"/>
      <c r="AO63" s="279"/>
      <c r="AP63" s="279"/>
      <c r="AQ63" s="280"/>
      <c r="AR63" s="277"/>
      <c r="AS63" s="277"/>
      <c r="AT63" s="278"/>
      <c r="AU63" s="279">
        <v>24</v>
      </c>
      <c r="AV63" s="279"/>
      <c r="AW63" s="280"/>
      <c r="AX63" s="277"/>
      <c r="AY63" s="277"/>
      <c r="AZ63" s="278"/>
      <c r="BA63" s="279">
        <v>83</v>
      </c>
      <c r="BB63" s="279"/>
      <c r="BC63" s="280"/>
      <c r="BD63" s="277"/>
      <c r="BE63" s="277"/>
      <c r="BF63" s="278"/>
      <c r="BG63" s="279"/>
      <c r="BH63" s="279"/>
      <c r="BI63" s="280"/>
      <c r="BJ63" s="277"/>
      <c r="BK63" s="277"/>
      <c r="BL63" s="278"/>
      <c r="BM63" s="279">
        <v>15</v>
      </c>
      <c r="BN63" s="279"/>
      <c r="BO63" s="280"/>
      <c r="BP63" s="277"/>
      <c r="BQ63" s="277"/>
      <c r="BR63" s="278"/>
      <c r="BS63" s="279"/>
      <c r="BT63" s="279"/>
      <c r="BU63" s="280"/>
      <c r="BV63" s="277"/>
      <c r="BW63" s="277"/>
      <c r="BX63" s="278"/>
      <c r="BY63" s="273" cm="1">
        <f t="array" ref="BY63">SUM(SUMIFS(E63:BX63,E$6:BX$6,{"EN(V)"}))</f>
        <v>0</v>
      </c>
      <c r="BZ63" s="273" cm="1">
        <f t="array" ref="BZ63">SUM(SUMIFS(E63:BX63,E$6:BX$6,{"INA(V)"}))</f>
        <v>0</v>
      </c>
      <c r="CA63" s="273" cm="1">
        <f t="array" ref="CA63">SUM(SUMIFS(E63:BX63,E$6:BX$6,{"EN(D)"}))</f>
        <v>122</v>
      </c>
      <c r="CB63" s="273" cm="1">
        <f t="array" ref="CB63">SUM(SUMIFS(E63:BX63,E$6:BX$6,{"INA(D)"}))</f>
        <v>0</v>
      </c>
      <c r="CC63" s="273" cm="1">
        <f t="array" ref="CC63">SUM(SUMIFS(E63:BX63,E$6:BX$6,{"EN(D)","EN(V)","INA(D)","INA(V)"}))</f>
        <v>122</v>
      </c>
      <c r="CD63" s="278" cm="1">
        <f t="array" ref="CD63">(SUM(SUMIFS(E63:BX63,E$6:BX$6,{"EN(TMS)"})))/12</f>
        <v>0</v>
      </c>
      <c r="CE63" s="278" cm="1">
        <f t="array" ref="CE63">(SUM(SUMIFS(E63:BX63,E$6:BX$6,{"INA(TMS)"})))/12</f>
        <v>0</v>
      </c>
      <c r="CF63" s="279">
        <v>3</v>
      </c>
      <c r="CG63" s="279"/>
      <c r="CH63" s="280"/>
      <c r="CI63" s="277"/>
      <c r="CJ63" s="277"/>
      <c r="CK63" s="278"/>
      <c r="CL63" s="279">
        <v>9</v>
      </c>
      <c r="CM63" s="279"/>
      <c r="CN63" s="280"/>
      <c r="CO63" s="277"/>
      <c r="CP63" s="277"/>
      <c r="CQ63" s="278"/>
      <c r="CR63" s="279">
        <v>1</v>
      </c>
      <c r="CS63" s="279">
        <v>1</v>
      </c>
      <c r="CT63" s="280">
        <v>4.3055555555555562E-2</v>
      </c>
      <c r="CU63" s="277"/>
      <c r="CV63" s="277"/>
      <c r="CW63" s="278"/>
      <c r="CX63" s="279">
        <v>3</v>
      </c>
      <c r="CY63" s="279">
        <v>6</v>
      </c>
      <c r="CZ63" s="280">
        <v>5.2777777777777778E-2</v>
      </c>
      <c r="DA63" s="277"/>
      <c r="DB63" s="277"/>
      <c r="DC63" s="278"/>
      <c r="DD63" s="279">
        <v>3</v>
      </c>
      <c r="DE63" s="279"/>
      <c r="DF63" s="280"/>
      <c r="DG63" s="277"/>
      <c r="DH63" s="277"/>
      <c r="DI63" s="278"/>
      <c r="DJ63" s="279"/>
      <c r="DK63" s="279">
        <v>6</v>
      </c>
      <c r="DL63" s="280">
        <v>0.20902777777777778</v>
      </c>
      <c r="DM63" s="277"/>
      <c r="DN63" s="277"/>
      <c r="DO63" s="278"/>
      <c r="DP63" s="279">
        <v>6</v>
      </c>
      <c r="DQ63" s="279">
        <v>14</v>
      </c>
      <c r="DR63" s="280">
        <v>0.16805555555555554</v>
      </c>
      <c r="DS63" s="277"/>
      <c r="DT63" s="277"/>
      <c r="DU63" s="278"/>
      <c r="DV63" s="279"/>
      <c r="DW63" s="279">
        <v>1</v>
      </c>
      <c r="DX63" s="280"/>
      <c r="DY63" s="277"/>
      <c r="DZ63" s="277"/>
      <c r="EA63" s="278"/>
      <c r="EB63" s="279">
        <v>5</v>
      </c>
      <c r="EC63" s="279"/>
      <c r="ED63" s="280"/>
      <c r="EE63" s="277"/>
      <c r="EF63" s="277"/>
      <c r="EG63" s="278"/>
      <c r="EH63" s="279">
        <v>1</v>
      </c>
      <c r="EI63" s="279"/>
      <c r="EJ63" s="280"/>
      <c r="EK63" s="277"/>
      <c r="EL63" s="277"/>
      <c r="EM63" s="278"/>
      <c r="EN63" s="279"/>
      <c r="EO63" s="279"/>
      <c r="EP63" s="280"/>
      <c r="EQ63" s="277"/>
      <c r="ER63" s="277"/>
      <c r="ES63" s="278"/>
      <c r="ET63" s="279">
        <v>2</v>
      </c>
      <c r="EU63" s="279">
        <v>5</v>
      </c>
      <c r="EV63" s="280">
        <v>0.25625000000000003</v>
      </c>
      <c r="EW63" s="277"/>
      <c r="EX63" s="277"/>
      <c r="EY63" s="278"/>
      <c r="EZ63" s="273" cm="1">
        <f t="array" ref="EZ63">SUM(SUMIFS(CF63:EY63,CF$6:EY$6,{"EN(V)"}))</f>
        <v>33</v>
      </c>
      <c r="FA63" s="273" cm="1">
        <f t="array" ref="FA63">SUM(SUMIFS(CF63:EY63,CF$6:EY$6,{"INA(V)"}))</f>
        <v>0</v>
      </c>
      <c r="FB63" s="273" cm="1">
        <f t="array" ref="FB63">SUM(SUMIFS(CF63:EY63,CF$6:EY$6,{"EN(D)"}))</f>
        <v>33</v>
      </c>
      <c r="FC63" s="273" cm="1">
        <f t="array" ref="FC63">SUM(SUMIFS(CF63:EY63,CF$6:EY$6,{"INA(D)"}))</f>
        <v>0</v>
      </c>
      <c r="FD63" s="273" cm="1">
        <f t="array" ref="FD63">SUM(SUMIFS(CF63:EY63,CF$6:EY$6,{"EN(D)","EN(V)","INA(D)","INA(V)"}))</f>
        <v>66</v>
      </c>
      <c r="FE63" s="278" cm="1">
        <f t="array" ref="FE63">(SUM(SUMIFS(CF63:EY63,CF$6:EY$6,{"EN(TMS)"})))/12</f>
        <v>6.0763888888888895E-2</v>
      </c>
      <c r="FF63" s="278" cm="1">
        <f t="array" ref="FF63">(SUM(SUMIFS(CF63:EY63,CF$6:EY$6,{"INA(TMS)"})))/12</f>
        <v>0</v>
      </c>
      <c r="FG63" s="279">
        <v>9</v>
      </c>
      <c r="FH63" s="279">
        <v>7</v>
      </c>
      <c r="FI63" s="280">
        <v>8.5416666666666655E-2</v>
      </c>
      <c r="FJ63" s="277"/>
      <c r="FK63" s="277"/>
      <c r="FL63" s="278"/>
      <c r="FM63" s="279">
        <v>3</v>
      </c>
      <c r="FN63" s="279">
        <v>14</v>
      </c>
      <c r="FO63" s="280">
        <v>6.6666666666666666E-2</v>
      </c>
      <c r="FP63" s="277"/>
      <c r="FQ63" s="277"/>
      <c r="FR63" s="278"/>
      <c r="FS63" s="279">
        <v>1</v>
      </c>
      <c r="FT63" s="279">
        <v>8</v>
      </c>
      <c r="FU63" s="280" t="s">
        <v>264</v>
      </c>
      <c r="FV63" s="277"/>
      <c r="FW63" s="277"/>
      <c r="FX63" s="278"/>
      <c r="FY63" s="279">
        <v>3</v>
      </c>
      <c r="FZ63" s="279">
        <v>2</v>
      </c>
      <c r="GA63" s="280" t="s">
        <v>221</v>
      </c>
      <c r="GB63" s="277"/>
      <c r="GC63" s="277"/>
      <c r="GD63" s="278"/>
      <c r="GE63" s="279"/>
      <c r="GF63" s="279">
        <v>5</v>
      </c>
      <c r="GG63" s="280" t="s">
        <v>265</v>
      </c>
      <c r="GH63" s="277"/>
      <c r="GI63" s="277"/>
      <c r="GJ63" s="278"/>
      <c r="GK63" s="279">
        <v>2</v>
      </c>
      <c r="GL63" s="279">
        <v>4</v>
      </c>
      <c r="GM63" s="280" t="s">
        <v>266</v>
      </c>
      <c r="GN63" s="277"/>
      <c r="GO63" s="277"/>
      <c r="GP63" s="278"/>
      <c r="GQ63" s="279">
        <v>2</v>
      </c>
      <c r="GR63" s="279">
        <v>3</v>
      </c>
      <c r="GS63" s="280"/>
      <c r="GT63" s="277"/>
      <c r="GU63" s="277"/>
      <c r="GV63" s="278"/>
      <c r="GW63" s="279">
        <v>1</v>
      </c>
      <c r="GX63" s="279">
        <v>3</v>
      </c>
      <c r="GY63" s="280">
        <v>0.70416666666666661</v>
      </c>
      <c r="GZ63" s="277"/>
      <c r="HA63" s="277"/>
      <c r="HB63" s="278"/>
      <c r="HC63" s="279">
        <v>1</v>
      </c>
      <c r="HD63" s="279">
        <v>4</v>
      </c>
      <c r="HE63" s="280">
        <v>2.8472222222222222E-2</v>
      </c>
      <c r="HF63" s="277"/>
      <c r="HG63" s="277"/>
      <c r="HH63" s="278"/>
      <c r="HI63" s="279">
        <v>2</v>
      </c>
      <c r="HJ63" s="279">
        <v>5</v>
      </c>
      <c r="HK63" s="280">
        <v>4.2361111111111106E-2</v>
      </c>
      <c r="HL63" s="277"/>
      <c r="HM63" s="277"/>
      <c r="HN63" s="278"/>
      <c r="HO63" s="279">
        <v>1</v>
      </c>
      <c r="HP63" s="279">
        <v>1</v>
      </c>
      <c r="HQ63" s="280"/>
      <c r="HR63" s="277"/>
      <c r="HS63" s="277"/>
      <c r="HT63" s="278"/>
      <c r="HU63" s="279">
        <v>1</v>
      </c>
      <c r="HV63" s="279">
        <v>2</v>
      </c>
      <c r="HW63" s="280">
        <v>4.9999999999999996E-2</v>
      </c>
      <c r="HX63" s="277"/>
      <c r="HY63" s="277"/>
      <c r="HZ63" s="278"/>
      <c r="IA63" s="273" cm="1">
        <f t="array" ref="IA63">SUM(SUMIFS(FG63:HZ63,FG$6:HZ$6,{"EN(V)"}))</f>
        <v>58</v>
      </c>
      <c r="IB63" s="273" cm="1">
        <f t="array" ref="IB63">SUM(SUMIFS(FG63:HZ63,FG$6:HZ$6,{"INA(V)"}))</f>
        <v>0</v>
      </c>
      <c r="IC63" s="273" cm="1">
        <f t="array" ref="IC63">SUM(SUMIFS(FG63:HZ63,FG$6:HZ$6,{"EN(D)"}))</f>
        <v>26</v>
      </c>
      <c r="ID63" s="273" cm="1">
        <f t="array" ref="ID63">SUM(SUMIFS(FG63:HZ63,FG$6:HZ$6,{"INA(D)"}))</f>
        <v>0</v>
      </c>
      <c r="IE63" s="273" cm="1">
        <f t="array" ref="IE63">SUM(SUMIFS(FG63:HZ63,FG$6:HZ$6,{"EN(D)","EN(V)","INA(D)","INA(V)"}))</f>
        <v>84</v>
      </c>
      <c r="IF63" s="278" cm="1">
        <f t="array" ref="IF63">(SUM(SUMIFS(FG63:HZ63,FG$6:HZ$6,{"EN(TMS)"})))/12</f>
        <v>8.1423611111111113E-2</v>
      </c>
      <c r="IG63" s="278" cm="1">
        <f t="array" ref="IG63">(SUM(SUMIFS(FG63:HZ63,FG$6:HZ$6,{"INA(TMS)"})))/12</f>
        <v>0</v>
      </c>
      <c r="IH63" s="279">
        <v>1</v>
      </c>
      <c r="II63" s="279">
        <v>4</v>
      </c>
      <c r="IJ63" s="280">
        <v>1.1805555555555555E-2</v>
      </c>
      <c r="IK63" s="277"/>
      <c r="IL63" s="277"/>
      <c r="IM63" s="278"/>
      <c r="IN63" s="279"/>
      <c r="IO63" s="279">
        <v>3</v>
      </c>
      <c r="IP63" s="280">
        <v>0.12152777777777778</v>
      </c>
      <c r="IQ63" s="277"/>
      <c r="IR63" s="277"/>
      <c r="IS63" s="278"/>
      <c r="IT63" s="279"/>
      <c r="IU63" s="279"/>
      <c r="IV63" s="280"/>
      <c r="IW63" s="277"/>
      <c r="IX63" s="277"/>
      <c r="IY63" s="278"/>
      <c r="IZ63" s="279">
        <v>2</v>
      </c>
      <c r="JA63" s="279">
        <v>2</v>
      </c>
      <c r="JB63" s="280"/>
      <c r="JC63" s="277"/>
      <c r="JD63" s="277"/>
      <c r="JE63" s="278"/>
      <c r="JF63" s="279"/>
      <c r="JG63" s="279"/>
      <c r="JH63" s="280"/>
      <c r="JI63" s="277"/>
      <c r="JJ63" s="277"/>
      <c r="JK63" s="278"/>
      <c r="JL63" s="279">
        <v>8</v>
      </c>
      <c r="JM63" s="279"/>
      <c r="JN63" s="280"/>
      <c r="JO63" s="277"/>
      <c r="JP63" s="277"/>
      <c r="JQ63" s="278"/>
      <c r="JR63" s="279">
        <v>4</v>
      </c>
      <c r="JS63" s="279"/>
      <c r="JT63" s="280"/>
      <c r="JU63" s="277"/>
      <c r="JV63" s="277"/>
      <c r="JW63" s="278"/>
      <c r="JX63" s="279"/>
      <c r="JY63" s="279"/>
      <c r="JZ63" s="280"/>
      <c r="KA63" s="277"/>
      <c r="KB63" s="277"/>
      <c r="KC63" s="278"/>
      <c r="KD63" s="279">
        <v>4</v>
      </c>
      <c r="KE63" s="279"/>
      <c r="KF63" s="280"/>
      <c r="KG63" s="277"/>
      <c r="KH63" s="277"/>
      <c r="KI63" s="278"/>
      <c r="KJ63" s="279">
        <v>6</v>
      </c>
      <c r="KK63" s="279"/>
      <c r="KL63" s="280"/>
      <c r="KM63" s="277"/>
      <c r="KN63" s="277"/>
      <c r="KO63" s="278"/>
      <c r="KP63" s="279">
        <v>6</v>
      </c>
      <c r="KQ63" s="279"/>
      <c r="KR63" s="280"/>
      <c r="KS63" s="277"/>
      <c r="KT63" s="277"/>
      <c r="KU63" s="278"/>
      <c r="KV63" s="279">
        <v>2</v>
      </c>
      <c r="KW63" s="279"/>
      <c r="KX63" s="280"/>
      <c r="KY63" s="277"/>
      <c r="KZ63" s="277"/>
      <c r="LA63" s="278"/>
      <c r="LB63" s="273" cm="1">
        <f t="array" ref="LB63">SUM(SUMIFS(IH63:LA63,IH$6:LA$6,{"EN(V)"}))</f>
        <v>9</v>
      </c>
      <c r="LC63" s="273" cm="1">
        <f t="array" ref="LC63">SUM(SUMIFS(IH63:LA63,IH$6:LA$6,{"INA(V)"}))</f>
        <v>0</v>
      </c>
      <c r="LD63" s="273" cm="1">
        <f t="array" ref="LD63">SUM(SUMIFS(IH63:LA63,IH$6:LA$6,{"EN(D)"}))</f>
        <v>33</v>
      </c>
      <c r="LE63" s="273" cm="1">
        <f t="array" ref="LE63">SUM(SUMIFS(IH63:LA63,IH$6:LA$6,{"INA(D)"}))</f>
        <v>0</v>
      </c>
      <c r="LF63" s="273" cm="1">
        <f t="array" ref="LF63">SUM(SUMIFS(IH63:LA63,IH$6:LA$6,{"EN(D)","EN(V)","INA(D)","INA(V)"}))</f>
        <v>42</v>
      </c>
      <c r="LG63" s="278" cm="1">
        <f t="array" ref="LG63">(SUM(SUMIFS(IH63:LA63,IH$6:LA$6,{"EN(TMS)"})))/12</f>
        <v>1.1111111111111112E-2</v>
      </c>
      <c r="LH63" s="278" cm="1">
        <f t="array" ref="LH63">(SUM(SUMIFS(IH63:LA63,IH$6:LA$6,{"INA(TMS)"})))/12</f>
        <v>0</v>
      </c>
      <c r="LI63" s="279">
        <v>6</v>
      </c>
      <c r="LJ63" s="279"/>
      <c r="LK63" s="280"/>
      <c r="LL63" s="277"/>
      <c r="LM63" s="277"/>
      <c r="LN63" s="278"/>
      <c r="LO63" s="279">
        <v>3</v>
      </c>
      <c r="LP63" s="279"/>
      <c r="LQ63" s="280"/>
      <c r="LR63" s="277"/>
      <c r="LS63" s="277"/>
      <c r="LT63" s="278"/>
      <c r="LU63" s="279"/>
      <c r="LV63" s="279"/>
      <c r="LW63" s="280"/>
      <c r="LX63" s="277"/>
      <c r="LY63" s="277"/>
      <c r="LZ63" s="278"/>
      <c r="MA63" s="279">
        <v>3</v>
      </c>
      <c r="MB63" s="279"/>
      <c r="MC63" s="280"/>
      <c r="MD63" s="277"/>
      <c r="ME63" s="277"/>
      <c r="MF63" s="278"/>
      <c r="MG63" s="279"/>
      <c r="MH63" s="279"/>
      <c r="MI63" s="280"/>
      <c r="MJ63" s="277"/>
      <c r="MK63" s="277"/>
      <c r="ML63" s="278"/>
      <c r="MM63" s="279">
        <v>1</v>
      </c>
      <c r="MN63" s="279"/>
      <c r="MO63" s="280"/>
      <c r="MP63" s="277"/>
      <c r="MQ63" s="277"/>
      <c r="MR63" s="278"/>
      <c r="MS63" s="279">
        <v>3</v>
      </c>
      <c r="MT63" s="279"/>
      <c r="MU63" s="280"/>
      <c r="MV63" s="277"/>
      <c r="MW63" s="277"/>
      <c r="MX63" s="278"/>
      <c r="MY63" s="279">
        <v>3</v>
      </c>
      <c r="MZ63" s="279"/>
      <c r="NA63" s="280"/>
      <c r="NB63" s="277"/>
      <c r="NC63" s="277"/>
      <c r="ND63" s="278"/>
      <c r="NE63" s="279"/>
      <c r="NF63" s="279"/>
      <c r="NG63" s="280"/>
      <c r="NH63" s="277"/>
      <c r="NI63" s="277"/>
      <c r="NJ63" s="278"/>
      <c r="NK63" s="279"/>
      <c r="NL63" s="279"/>
      <c r="NM63" s="280"/>
      <c r="NN63" s="277"/>
      <c r="NO63" s="277"/>
      <c r="NP63" s="278"/>
      <c r="NQ63" s="279"/>
      <c r="NR63" s="279"/>
      <c r="NS63" s="280"/>
      <c r="NT63" s="277"/>
      <c r="NU63" s="277"/>
      <c r="NV63" s="278"/>
      <c r="NW63" s="279"/>
      <c r="NX63" s="279"/>
      <c r="NY63" s="280"/>
      <c r="NZ63" s="277"/>
      <c r="OA63" s="277"/>
      <c r="OB63" s="278"/>
      <c r="OC63" s="273" cm="1">
        <f t="array" ref="OC63">SUM(SUMIFS(LI63:OB63,LI$6:OB$6,{"EN(V)"}))</f>
        <v>0</v>
      </c>
      <c r="OD63" s="273" cm="1">
        <f t="array" ref="OD63">SUM(SUMIFS(LI63:OB63,LI$6:OB$6,{"INA(V)"}))</f>
        <v>0</v>
      </c>
      <c r="OE63" s="273" cm="1">
        <f t="array" ref="OE63">SUM(SUMIFS(LI63:OB63,LI$6:OB$6,{"EN(D)"}))</f>
        <v>19</v>
      </c>
      <c r="OF63" s="273" cm="1">
        <f t="array" ref="OF63">SUM(SUMIFS(LI63:OB63,LI$6:OB$6,{"INA(D)"}))</f>
        <v>0</v>
      </c>
      <c r="OG63" s="273" cm="1">
        <f t="array" ref="OG63">SUM(SUMIFS(LI63:OB63,LI$6:OB$6,{"EN(D)","EN(V)","INA(D)","INA(V)"}))</f>
        <v>19</v>
      </c>
      <c r="OH63" s="278" cm="1">
        <f t="array" ref="OH63">(SUM(SUMIFS(LI63:OB63,LI$6:OB$6,{"EN(TMS)"})))/12</f>
        <v>0</v>
      </c>
      <c r="OI63" s="278" cm="1">
        <f t="array" ref="OI63">(SUM(SUMIFS(LI63:OB63,LI$6:OB$6,{"INA(TMS)"})))/12</f>
        <v>0</v>
      </c>
    </row>
    <row r="64" spans="1:399" s="23" customFormat="1" ht="30">
      <c r="A64" s="273">
        <v>58</v>
      </c>
      <c r="B64" s="274" t="s">
        <v>41</v>
      </c>
      <c r="C64" s="273" t="s">
        <v>153</v>
      </c>
      <c r="D64" s="285"/>
      <c r="E64" s="279"/>
      <c r="F64" s="279"/>
      <c r="G64" s="280"/>
      <c r="H64" s="277"/>
      <c r="I64" s="277"/>
      <c r="J64" s="278"/>
      <c r="K64" s="279"/>
      <c r="L64" s="279"/>
      <c r="M64" s="280"/>
      <c r="N64" s="277"/>
      <c r="O64" s="277"/>
      <c r="P64" s="278"/>
      <c r="Q64" s="279"/>
      <c r="R64" s="279"/>
      <c r="S64" s="280"/>
      <c r="T64" s="277"/>
      <c r="U64" s="277"/>
      <c r="V64" s="278"/>
      <c r="W64" s="279"/>
      <c r="X64" s="279"/>
      <c r="Y64" s="280"/>
      <c r="Z64" s="277"/>
      <c r="AA64" s="277"/>
      <c r="AB64" s="278"/>
      <c r="AC64" s="279"/>
      <c r="AD64" s="279"/>
      <c r="AE64" s="280"/>
      <c r="AF64" s="277"/>
      <c r="AG64" s="277"/>
      <c r="AH64" s="278"/>
      <c r="AI64" s="279"/>
      <c r="AJ64" s="279"/>
      <c r="AK64" s="280"/>
      <c r="AL64" s="277"/>
      <c r="AM64" s="277"/>
      <c r="AN64" s="278"/>
      <c r="AO64" s="279"/>
      <c r="AP64" s="279"/>
      <c r="AQ64" s="280"/>
      <c r="AR64" s="277"/>
      <c r="AS64" s="277"/>
      <c r="AT64" s="278"/>
      <c r="AU64" s="279"/>
      <c r="AV64" s="279"/>
      <c r="AW64" s="280"/>
      <c r="AX64" s="277">
        <v>18</v>
      </c>
      <c r="AY64" s="277"/>
      <c r="AZ64" s="278"/>
      <c r="BA64" s="279"/>
      <c r="BB64" s="279"/>
      <c r="BC64" s="280"/>
      <c r="BD64" s="277">
        <v>81</v>
      </c>
      <c r="BE64" s="277"/>
      <c r="BF64" s="278"/>
      <c r="BG64" s="279"/>
      <c r="BH64" s="279"/>
      <c r="BI64" s="280"/>
      <c r="BJ64" s="277">
        <v>99</v>
      </c>
      <c r="BK64" s="277"/>
      <c r="BL64" s="278"/>
      <c r="BM64" s="279"/>
      <c r="BN64" s="279"/>
      <c r="BO64" s="280"/>
      <c r="BP64" s="277">
        <v>37</v>
      </c>
      <c r="BQ64" s="277"/>
      <c r="BR64" s="278"/>
      <c r="BS64" s="279"/>
      <c r="BT64" s="279"/>
      <c r="BU64" s="280"/>
      <c r="BV64" s="277">
        <v>1</v>
      </c>
      <c r="BW64" s="277"/>
      <c r="BX64" s="278"/>
      <c r="BY64" s="273" cm="1">
        <f t="array" ref="BY64">SUM(SUMIFS(E64:BX64,E$6:BX$6,{"EN(V)"}))</f>
        <v>0</v>
      </c>
      <c r="BZ64" s="273" cm="1">
        <f t="array" ref="BZ64">SUM(SUMIFS(E64:BX64,E$6:BX$6,{"INA(V)"}))</f>
        <v>0</v>
      </c>
      <c r="CA64" s="273" cm="1">
        <f t="array" ref="CA64">SUM(SUMIFS(E64:BX64,E$6:BX$6,{"EN(D)"}))</f>
        <v>0</v>
      </c>
      <c r="CB64" s="273" cm="1">
        <f t="array" ref="CB64">SUM(SUMIFS(E64:BX64,E$6:BX$6,{"INA(D)"}))</f>
        <v>236</v>
      </c>
      <c r="CC64" s="273" cm="1">
        <f t="array" ref="CC64">SUM(SUMIFS(E64:BX64,E$6:BX$6,{"EN(D)","EN(V)","INA(D)","INA(V)"}))</f>
        <v>236</v>
      </c>
      <c r="CD64" s="278" cm="1">
        <f t="array" ref="CD64">(SUM(SUMIFS(E64:BX64,E$6:BX$6,{"EN(TMS)"})))/12</f>
        <v>0</v>
      </c>
      <c r="CE64" s="278" cm="1">
        <f t="array" ref="CE64">(SUM(SUMIFS(E64:BX64,E$6:BX$6,{"INA(TMS)"})))/12</f>
        <v>0</v>
      </c>
      <c r="CF64" s="279"/>
      <c r="CG64" s="279"/>
      <c r="CH64" s="280"/>
      <c r="CI64" s="277">
        <v>2</v>
      </c>
      <c r="CJ64" s="277"/>
      <c r="CK64" s="278"/>
      <c r="CL64" s="279"/>
      <c r="CM64" s="279"/>
      <c r="CN64" s="280"/>
      <c r="CO64" s="277">
        <v>0</v>
      </c>
      <c r="CP64" s="277"/>
      <c r="CQ64" s="278"/>
      <c r="CR64" s="279"/>
      <c r="CS64" s="279"/>
      <c r="CT64" s="280"/>
      <c r="CU64" s="277">
        <v>2</v>
      </c>
      <c r="CV64" s="277"/>
      <c r="CW64" s="278"/>
      <c r="CX64" s="279"/>
      <c r="CY64" s="279"/>
      <c r="CZ64" s="280"/>
      <c r="DA64" s="277"/>
      <c r="DB64" s="277"/>
      <c r="DC64" s="278"/>
      <c r="DD64" s="279"/>
      <c r="DE64" s="279"/>
      <c r="DF64" s="280"/>
      <c r="DG64" s="277"/>
      <c r="DH64" s="277">
        <v>9</v>
      </c>
      <c r="DI64" s="278">
        <v>8.4722222222222213E-2</v>
      </c>
      <c r="DJ64" s="279"/>
      <c r="DK64" s="279">
        <v>5</v>
      </c>
      <c r="DL64" s="280">
        <v>8.8888888888888892E-2</v>
      </c>
      <c r="DM64" s="277"/>
      <c r="DN64" s="277"/>
      <c r="DO64" s="278"/>
      <c r="DP64" s="279"/>
      <c r="DQ64" s="279"/>
      <c r="DR64" s="280"/>
      <c r="DS64" s="277"/>
      <c r="DT64" s="277"/>
      <c r="DU64" s="278"/>
      <c r="DV64" s="279"/>
      <c r="DW64" s="279"/>
      <c r="DX64" s="280"/>
      <c r="DY64" s="277"/>
      <c r="DZ64" s="277"/>
      <c r="EA64" s="278"/>
      <c r="EB64" s="279"/>
      <c r="EC64" s="279"/>
      <c r="ED64" s="280"/>
      <c r="EE64" s="277"/>
      <c r="EF64" s="277"/>
      <c r="EG64" s="278"/>
      <c r="EH64" s="279"/>
      <c r="EI64" s="279"/>
      <c r="EJ64" s="280"/>
      <c r="EK64" s="277"/>
      <c r="EL64" s="277"/>
      <c r="EM64" s="278"/>
      <c r="EN64" s="279"/>
      <c r="EO64" s="279"/>
      <c r="EP64" s="280"/>
      <c r="EQ64" s="277"/>
      <c r="ER64" s="277">
        <v>2</v>
      </c>
      <c r="ES64" s="278"/>
      <c r="ET64" s="279"/>
      <c r="EU64" s="279"/>
      <c r="EV64" s="280"/>
      <c r="EW64" s="277"/>
      <c r="EX64" s="277"/>
      <c r="EY64" s="278"/>
      <c r="EZ64" s="273" cm="1">
        <f t="array" ref="EZ64">SUM(SUMIFS(CF64:EY64,CF$6:EY$6,{"EN(V)"}))</f>
        <v>5</v>
      </c>
      <c r="FA64" s="273" cm="1">
        <f t="array" ref="FA64">SUM(SUMIFS(CF64:EY64,CF$6:EY$6,{"INA(V)"}))</f>
        <v>11</v>
      </c>
      <c r="FB64" s="273" cm="1">
        <f t="array" ref="FB64">SUM(SUMIFS(CF64:EY64,CF$6:EY$6,{"EN(D)"}))</f>
        <v>0</v>
      </c>
      <c r="FC64" s="273" cm="1">
        <f t="array" ref="FC64">SUM(SUMIFS(CF64:EY64,CF$6:EY$6,{"INA(D)"}))</f>
        <v>4</v>
      </c>
      <c r="FD64" s="273" cm="1">
        <f t="array" ref="FD64">SUM(SUMIFS(CF64:EY64,CF$6:EY$6,{"EN(D)","EN(V)","INA(D)","INA(V)"}))</f>
        <v>20</v>
      </c>
      <c r="FE64" s="278" cm="1">
        <f t="array" ref="FE64">(SUM(SUMIFS(CF64:EY64,CF$6:EY$6,{"EN(TMS)"})))/12</f>
        <v>7.4074074074074077E-3</v>
      </c>
      <c r="FF64" s="278" cm="1">
        <f t="array" ref="FF64">(SUM(SUMIFS(CF64:EY64,CF$6:EY$6,{"INA(TMS)"})))/12</f>
        <v>7.0601851851851841E-3</v>
      </c>
      <c r="FG64" s="279"/>
      <c r="FH64" s="279"/>
      <c r="FI64" s="280"/>
      <c r="FJ64" s="277">
        <v>2</v>
      </c>
      <c r="FK64" s="277"/>
      <c r="FL64" s="278"/>
      <c r="FM64" s="279"/>
      <c r="FN64" s="279"/>
      <c r="FO64" s="280"/>
      <c r="FP64" s="277">
        <v>8</v>
      </c>
      <c r="FQ64" s="277"/>
      <c r="FR64" s="278"/>
      <c r="FS64" s="279"/>
      <c r="FT64" s="279"/>
      <c r="FU64" s="280"/>
      <c r="FV64" s="277">
        <v>12</v>
      </c>
      <c r="FW64" s="277"/>
      <c r="FX64" s="278"/>
      <c r="FY64" s="279"/>
      <c r="FZ64" s="279"/>
      <c r="GA64" s="280"/>
      <c r="GB64" s="277">
        <v>3</v>
      </c>
      <c r="GC64" s="277">
        <v>3</v>
      </c>
      <c r="GD64" s="278" t="s">
        <v>267</v>
      </c>
      <c r="GE64" s="279"/>
      <c r="GF64" s="279"/>
      <c r="GG64" s="280"/>
      <c r="GH64" s="277">
        <v>5</v>
      </c>
      <c r="GI64" s="277"/>
      <c r="GJ64" s="278"/>
      <c r="GK64" s="279"/>
      <c r="GL64" s="279"/>
      <c r="GM64" s="280"/>
      <c r="GN64" s="277"/>
      <c r="GO64" s="277"/>
      <c r="GP64" s="278"/>
      <c r="GQ64" s="279"/>
      <c r="GR64" s="279"/>
      <c r="GS64" s="280"/>
      <c r="GT64" s="277">
        <v>3</v>
      </c>
      <c r="GU64" s="277">
        <v>4</v>
      </c>
      <c r="GV64" s="278"/>
      <c r="GW64" s="279"/>
      <c r="GX64" s="279"/>
      <c r="GY64" s="280"/>
      <c r="GZ64" s="277">
        <v>3</v>
      </c>
      <c r="HA64" s="277">
        <v>3</v>
      </c>
      <c r="HB64" s="278">
        <v>4.4444444444444446E-2</v>
      </c>
      <c r="HC64" s="279"/>
      <c r="HD64" s="279"/>
      <c r="HE64" s="280"/>
      <c r="HF64" s="277">
        <v>3</v>
      </c>
      <c r="HG64" s="277">
        <v>22</v>
      </c>
      <c r="HH64" s="278">
        <v>0.16944444444444443</v>
      </c>
      <c r="HI64" s="279"/>
      <c r="HJ64" s="279"/>
      <c r="HK64" s="280"/>
      <c r="HL64" s="277">
        <v>6</v>
      </c>
      <c r="HM64" s="277">
        <v>18</v>
      </c>
      <c r="HN64" s="278">
        <v>0.19097222222222221</v>
      </c>
      <c r="HO64" s="279"/>
      <c r="HP64" s="279"/>
      <c r="HQ64" s="280"/>
      <c r="HR64" s="277">
        <v>5</v>
      </c>
      <c r="HS64" s="277">
        <v>6</v>
      </c>
      <c r="HT64" s="278"/>
      <c r="HU64" s="279"/>
      <c r="HV64" s="279"/>
      <c r="HW64" s="280"/>
      <c r="HX64" s="277"/>
      <c r="HY64" s="277"/>
      <c r="HZ64" s="278"/>
      <c r="IA64" s="273" cm="1">
        <f t="array" ref="IA64">SUM(SUMIFS(FG64:HZ64,FG$6:HZ$6,{"EN(V)"}))</f>
        <v>0</v>
      </c>
      <c r="IB64" s="273" cm="1">
        <f t="array" ref="IB64">SUM(SUMIFS(FG64:HZ64,FG$6:HZ$6,{"INA(V)"}))</f>
        <v>56</v>
      </c>
      <c r="IC64" s="273" cm="1">
        <f t="array" ref="IC64">SUM(SUMIFS(FG64:HZ64,FG$6:HZ$6,{"EN(D)"}))</f>
        <v>0</v>
      </c>
      <c r="ID64" s="273" cm="1">
        <f t="array" ref="ID64">SUM(SUMIFS(FG64:HZ64,FG$6:HZ$6,{"INA(D)"}))</f>
        <v>50</v>
      </c>
      <c r="IE64" s="273" cm="1">
        <f t="array" ref="IE64">SUM(SUMIFS(FG64:HZ64,FG$6:HZ$6,{"EN(D)","EN(V)","INA(D)","INA(V)"}))</f>
        <v>106</v>
      </c>
      <c r="IF64" s="278" cm="1">
        <f t="array" ref="IF64">(SUM(SUMIFS(FG64:HZ64,FG$6:HZ$6,{"EN(TMS)"})))/12</f>
        <v>0</v>
      </c>
      <c r="IG64" s="278" cm="1">
        <f t="array" ref="IG64">(SUM(SUMIFS(FG64:HZ64,FG$6:HZ$6,{"INA(TMS)"})))/12</f>
        <v>3.3738425925925929E-2</v>
      </c>
      <c r="IH64" s="279"/>
      <c r="II64" s="279"/>
      <c r="IJ64" s="280"/>
      <c r="IK64" s="277">
        <v>1</v>
      </c>
      <c r="IL64" s="277"/>
      <c r="IM64" s="278"/>
      <c r="IN64" s="279"/>
      <c r="IO64" s="279"/>
      <c r="IP64" s="280"/>
      <c r="IQ64" s="277">
        <v>2</v>
      </c>
      <c r="IR64" s="277">
        <v>2</v>
      </c>
      <c r="IS64" s="278">
        <v>6.6666666666666666E-2</v>
      </c>
      <c r="IT64" s="279"/>
      <c r="IU64" s="279"/>
      <c r="IV64" s="280"/>
      <c r="IW64" s="277">
        <v>4</v>
      </c>
      <c r="IX64" s="277"/>
      <c r="IY64" s="278"/>
      <c r="IZ64" s="279"/>
      <c r="JA64" s="279"/>
      <c r="JB64" s="280"/>
      <c r="JC64" s="277">
        <v>2</v>
      </c>
      <c r="JD64" s="277"/>
      <c r="JE64" s="278"/>
      <c r="JF64" s="279"/>
      <c r="JG64" s="279"/>
      <c r="JH64" s="280"/>
      <c r="JI64" s="277"/>
      <c r="JJ64" s="277"/>
      <c r="JK64" s="278"/>
      <c r="JL64" s="279"/>
      <c r="JM64" s="279"/>
      <c r="JN64" s="280"/>
      <c r="JO64" s="277"/>
      <c r="JP64" s="277"/>
      <c r="JQ64" s="278"/>
      <c r="JR64" s="279"/>
      <c r="JS64" s="279"/>
      <c r="JT64" s="280"/>
      <c r="JU64" s="277">
        <v>2</v>
      </c>
      <c r="JV64" s="277"/>
      <c r="JW64" s="278"/>
      <c r="JX64" s="279"/>
      <c r="JY64" s="279"/>
      <c r="JZ64" s="280"/>
      <c r="KA64" s="277">
        <v>4</v>
      </c>
      <c r="KB64" s="277"/>
      <c r="KC64" s="278"/>
      <c r="KD64" s="279"/>
      <c r="KE64" s="279"/>
      <c r="KF64" s="280"/>
      <c r="KG64" s="277">
        <v>3</v>
      </c>
      <c r="KH64" s="277"/>
      <c r="KI64" s="278"/>
      <c r="KJ64" s="279"/>
      <c r="KK64" s="279"/>
      <c r="KL64" s="280"/>
      <c r="KM64" s="277">
        <v>2</v>
      </c>
      <c r="KN64" s="277"/>
      <c r="KO64" s="278"/>
      <c r="KP64" s="279"/>
      <c r="KQ64" s="279"/>
      <c r="KR64" s="280"/>
      <c r="KS64" s="277">
        <v>2</v>
      </c>
      <c r="KT64" s="277"/>
      <c r="KU64" s="278"/>
      <c r="KV64" s="279"/>
      <c r="KW64" s="279"/>
      <c r="KX64" s="280"/>
      <c r="KY64" s="277">
        <v>6</v>
      </c>
      <c r="KZ64" s="277"/>
      <c r="LA64" s="278"/>
      <c r="LB64" s="273" cm="1">
        <f t="array" ref="LB64">SUM(SUMIFS(IH64:LA64,IH$6:LA$6,{"EN(V)"}))</f>
        <v>0</v>
      </c>
      <c r="LC64" s="273" cm="1">
        <f t="array" ref="LC64">SUM(SUMIFS(IH64:LA64,IH$6:LA$6,{"INA(V)"}))</f>
        <v>2</v>
      </c>
      <c r="LD64" s="273" cm="1">
        <f t="array" ref="LD64">SUM(SUMIFS(IH64:LA64,IH$6:LA$6,{"EN(D)"}))</f>
        <v>0</v>
      </c>
      <c r="LE64" s="273" cm="1">
        <f t="array" ref="LE64">SUM(SUMIFS(IH64:LA64,IH$6:LA$6,{"INA(D)"}))</f>
        <v>28</v>
      </c>
      <c r="LF64" s="273" cm="1">
        <f t="array" ref="LF64">SUM(SUMIFS(IH64:LA64,IH$6:LA$6,{"EN(D)","EN(V)","INA(D)","INA(V)"}))</f>
        <v>30</v>
      </c>
      <c r="LG64" s="278" cm="1">
        <f t="array" ref="LG64">(SUM(SUMIFS(IH64:LA64,IH$6:LA$6,{"EN(TMS)"})))/12</f>
        <v>0</v>
      </c>
      <c r="LH64" s="278" cm="1">
        <f t="array" ref="LH64">(SUM(SUMIFS(IH64:LA64,IH$6:LA$6,{"INA(TMS)"})))/12</f>
        <v>5.5555555555555558E-3</v>
      </c>
      <c r="LI64" s="279"/>
      <c r="LJ64" s="279"/>
      <c r="LK64" s="280"/>
      <c r="LL64" s="277">
        <v>6</v>
      </c>
      <c r="LM64" s="277"/>
      <c r="LN64" s="278"/>
      <c r="LO64" s="279"/>
      <c r="LP64" s="279"/>
      <c r="LQ64" s="280"/>
      <c r="LR64" s="277"/>
      <c r="LS64" s="277"/>
      <c r="LT64" s="278"/>
      <c r="LU64" s="279"/>
      <c r="LV64" s="279"/>
      <c r="LW64" s="280"/>
      <c r="LX64" s="277"/>
      <c r="LY64" s="277"/>
      <c r="LZ64" s="278"/>
      <c r="MA64" s="279"/>
      <c r="MB64" s="279"/>
      <c r="MC64" s="280"/>
      <c r="MD64" s="277">
        <v>4</v>
      </c>
      <c r="ME64" s="277"/>
      <c r="MF64" s="278"/>
      <c r="MG64" s="279"/>
      <c r="MH64" s="279"/>
      <c r="MI64" s="280"/>
      <c r="MJ64" s="277">
        <v>3</v>
      </c>
      <c r="MK64" s="277"/>
      <c r="ML64" s="278"/>
      <c r="MM64" s="279"/>
      <c r="MN64" s="279"/>
      <c r="MO64" s="280"/>
      <c r="MP64" s="277"/>
      <c r="MQ64" s="277"/>
      <c r="MR64" s="278"/>
      <c r="MS64" s="279"/>
      <c r="MT64" s="279"/>
      <c r="MU64" s="280"/>
      <c r="MV64" s="277">
        <v>4</v>
      </c>
      <c r="MW64" s="277"/>
      <c r="MX64" s="278"/>
      <c r="MY64" s="279"/>
      <c r="MZ64" s="279"/>
      <c r="NA64" s="280"/>
      <c r="NB64" s="277">
        <v>3</v>
      </c>
      <c r="NC64" s="277"/>
      <c r="ND64" s="278"/>
      <c r="NE64" s="279"/>
      <c r="NF64" s="279"/>
      <c r="NG64" s="280"/>
      <c r="NH64" s="277"/>
      <c r="NI64" s="277"/>
      <c r="NJ64" s="278"/>
      <c r="NK64" s="279"/>
      <c r="NL64" s="279"/>
      <c r="NM64" s="280"/>
      <c r="NN64" s="277"/>
      <c r="NO64" s="277"/>
      <c r="NP64" s="278"/>
      <c r="NQ64" s="279"/>
      <c r="NR64" s="279"/>
      <c r="NS64" s="280"/>
      <c r="NT64" s="277"/>
      <c r="NU64" s="277"/>
      <c r="NV64" s="278"/>
      <c r="NW64" s="279"/>
      <c r="NX64" s="279"/>
      <c r="NY64" s="280"/>
      <c r="NZ64" s="277"/>
      <c r="OA64" s="277"/>
      <c r="OB64" s="278"/>
      <c r="OC64" s="273" cm="1">
        <f t="array" ref="OC64">SUM(SUMIFS(LI64:OB64,LI$6:OB$6,{"EN(V)"}))</f>
        <v>0</v>
      </c>
      <c r="OD64" s="273" cm="1">
        <f t="array" ref="OD64">SUM(SUMIFS(LI64:OB64,LI$6:OB$6,{"INA(V)"}))</f>
        <v>0</v>
      </c>
      <c r="OE64" s="273" cm="1">
        <f t="array" ref="OE64">SUM(SUMIFS(LI64:OB64,LI$6:OB$6,{"EN(D)"}))</f>
        <v>0</v>
      </c>
      <c r="OF64" s="273" cm="1">
        <f t="array" ref="OF64">SUM(SUMIFS(LI64:OB64,LI$6:OB$6,{"INA(D)"}))</f>
        <v>20</v>
      </c>
      <c r="OG64" s="273" cm="1">
        <f t="array" ref="OG64">SUM(SUMIFS(LI64:OB64,LI$6:OB$6,{"EN(D)","EN(V)","INA(D)","INA(V)"}))</f>
        <v>20</v>
      </c>
      <c r="OH64" s="278" cm="1">
        <f t="array" ref="OH64">(SUM(SUMIFS(LI64:OB64,LI$6:OB$6,{"EN(TMS)"})))/12</f>
        <v>0</v>
      </c>
      <c r="OI64" s="278" cm="1">
        <f t="array" ref="OI64">(SUM(SUMIFS(LI64:OB64,LI$6:OB$6,{"INA(TMS)"})))/12</f>
        <v>0</v>
      </c>
    </row>
    <row r="65" spans="1:399" s="23" customFormat="1" ht="30">
      <c r="A65" s="273">
        <v>59</v>
      </c>
      <c r="B65" s="274" t="s">
        <v>42</v>
      </c>
      <c r="C65" s="273" t="s">
        <v>154</v>
      </c>
      <c r="D65" s="285"/>
      <c r="E65" s="279"/>
      <c r="F65" s="279"/>
      <c r="G65" s="280"/>
      <c r="H65" s="277"/>
      <c r="I65" s="277"/>
      <c r="J65" s="278"/>
      <c r="K65" s="279"/>
      <c r="L65" s="279"/>
      <c r="M65" s="280"/>
      <c r="N65" s="277"/>
      <c r="O65" s="277"/>
      <c r="P65" s="278"/>
      <c r="Q65" s="279"/>
      <c r="R65" s="279"/>
      <c r="S65" s="280"/>
      <c r="T65" s="277"/>
      <c r="U65" s="277"/>
      <c r="V65" s="278"/>
      <c r="W65" s="279"/>
      <c r="X65" s="279"/>
      <c r="Y65" s="280"/>
      <c r="Z65" s="277"/>
      <c r="AA65" s="277"/>
      <c r="AB65" s="278"/>
      <c r="AC65" s="279"/>
      <c r="AD65" s="279"/>
      <c r="AE65" s="280"/>
      <c r="AF65" s="277"/>
      <c r="AG65" s="277"/>
      <c r="AH65" s="278"/>
      <c r="AI65" s="279"/>
      <c r="AJ65" s="279"/>
      <c r="AK65" s="280"/>
      <c r="AL65" s="277"/>
      <c r="AM65" s="277"/>
      <c r="AN65" s="278"/>
      <c r="AO65" s="279"/>
      <c r="AP65" s="279"/>
      <c r="AQ65" s="280"/>
      <c r="AR65" s="277"/>
      <c r="AS65" s="277"/>
      <c r="AT65" s="278"/>
      <c r="AU65" s="279"/>
      <c r="AV65" s="279"/>
      <c r="AW65" s="280"/>
      <c r="AX65" s="277"/>
      <c r="AY65" s="277"/>
      <c r="AZ65" s="278"/>
      <c r="BA65" s="279">
        <v>134</v>
      </c>
      <c r="BB65" s="279"/>
      <c r="BC65" s="280"/>
      <c r="BD65" s="277"/>
      <c r="BE65" s="277"/>
      <c r="BF65" s="278"/>
      <c r="BG65" s="279">
        <v>27</v>
      </c>
      <c r="BH65" s="279"/>
      <c r="BI65" s="280"/>
      <c r="BJ65" s="277"/>
      <c r="BK65" s="277"/>
      <c r="BL65" s="278"/>
      <c r="BM65" s="279">
        <v>20</v>
      </c>
      <c r="BN65" s="279"/>
      <c r="BO65" s="280"/>
      <c r="BP65" s="277"/>
      <c r="BQ65" s="277"/>
      <c r="BR65" s="278"/>
      <c r="BS65" s="279"/>
      <c r="BT65" s="279"/>
      <c r="BU65" s="280"/>
      <c r="BV65" s="277"/>
      <c r="BW65" s="277"/>
      <c r="BX65" s="278"/>
      <c r="BY65" s="273" cm="1">
        <f t="array" ref="BY65">SUM(SUMIFS(E65:BX65,E$6:BX$6,{"EN(V)"}))</f>
        <v>0</v>
      </c>
      <c r="BZ65" s="273" cm="1">
        <f t="array" ref="BZ65">SUM(SUMIFS(E65:BX65,E$6:BX$6,{"INA(V)"}))</f>
        <v>0</v>
      </c>
      <c r="CA65" s="273" cm="1">
        <f t="array" ref="CA65">SUM(SUMIFS(E65:BX65,E$6:BX$6,{"EN(D)"}))</f>
        <v>181</v>
      </c>
      <c r="CB65" s="273" cm="1">
        <f t="array" ref="CB65">SUM(SUMIFS(E65:BX65,E$6:BX$6,{"INA(D)"}))</f>
        <v>0</v>
      </c>
      <c r="CC65" s="273" cm="1">
        <f t="array" ref="CC65">SUM(SUMIFS(E65:BX65,E$6:BX$6,{"EN(D)","EN(V)","INA(D)","INA(V)"}))</f>
        <v>181</v>
      </c>
      <c r="CD65" s="278" cm="1">
        <f t="array" ref="CD65">(SUM(SUMIFS(E65:BX65,E$6:BX$6,{"EN(TMS)"})))/12</f>
        <v>0</v>
      </c>
      <c r="CE65" s="278" cm="1">
        <f t="array" ref="CE65">(SUM(SUMIFS(E65:BX65,E$6:BX$6,{"INA(TMS)"})))/12</f>
        <v>0</v>
      </c>
      <c r="CF65" s="279">
        <v>2</v>
      </c>
      <c r="CG65" s="279"/>
      <c r="CH65" s="280"/>
      <c r="CI65" s="277"/>
      <c r="CJ65" s="277"/>
      <c r="CK65" s="278"/>
      <c r="CL65" s="279">
        <v>1</v>
      </c>
      <c r="CM65" s="279"/>
      <c r="CN65" s="280"/>
      <c r="CO65" s="277"/>
      <c r="CP65" s="277"/>
      <c r="CQ65" s="278"/>
      <c r="CR65" s="279">
        <v>7</v>
      </c>
      <c r="CS65" s="279">
        <v>9</v>
      </c>
      <c r="CT65" s="280">
        <v>5.4166666666666669E-2</v>
      </c>
      <c r="CU65" s="277"/>
      <c r="CV65" s="277"/>
      <c r="CW65" s="278"/>
      <c r="CX65" s="279">
        <v>7</v>
      </c>
      <c r="CY65" s="279">
        <v>11</v>
      </c>
      <c r="CZ65" s="280">
        <v>4.7916666666666663E-2</v>
      </c>
      <c r="DA65" s="277"/>
      <c r="DB65" s="277"/>
      <c r="DC65" s="278"/>
      <c r="DD65" s="279">
        <v>2</v>
      </c>
      <c r="DE65" s="279"/>
      <c r="DF65" s="280"/>
      <c r="DG65" s="277"/>
      <c r="DH65" s="277"/>
      <c r="DI65" s="278"/>
      <c r="DJ65" s="279">
        <v>1</v>
      </c>
      <c r="DK65" s="279"/>
      <c r="DL65" s="280"/>
      <c r="DM65" s="277"/>
      <c r="DN65" s="277"/>
      <c r="DO65" s="278"/>
      <c r="DP65" s="279"/>
      <c r="DQ65" s="279"/>
      <c r="DR65" s="280"/>
      <c r="DS65" s="277"/>
      <c r="DT65" s="277"/>
      <c r="DU65" s="278"/>
      <c r="DV65" s="279"/>
      <c r="DW65" s="279"/>
      <c r="DX65" s="280"/>
      <c r="DY65" s="277"/>
      <c r="DZ65" s="277"/>
      <c r="EA65" s="278"/>
      <c r="EB65" s="279"/>
      <c r="EC65" s="279">
        <v>4</v>
      </c>
      <c r="ED65" s="280">
        <v>3.7499999999999999E-2</v>
      </c>
      <c r="EE65" s="277"/>
      <c r="EF65" s="277"/>
      <c r="EG65" s="278"/>
      <c r="EH65" s="279"/>
      <c r="EI65" s="279">
        <v>7</v>
      </c>
      <c r="EJ65" s="280">
        <v>0.14722222222222223</v>
      </c>
      <c r="EK65" s="277"/>
      <c r="EL65" s="277"/>
      <c r="EM65" s="278"/>
      <c r="EN65" s="279"/>
      <c r="EO65" s="279"/>
      <c r="EP65" s="280"/>
      <c r="EQ65" s="277"/>
      <c r="ER65" s="277"/>
      <c r="ES65" s="278"/>
      <c r="ET65" s="279"/>
      <c r="EU65" s="279">
        <v>10</v>
      </c>
      <c r="EV65" s="280">
        <v>0.10208333333333335</v>
      </c>
      <c r="EW65" s="277"/>
      <c r="EX65" s="277"/>
      <c r="EY65" s="278"/>
      <c r="EZ65" s="273" cm="1">
        <f t="array" ref="EZ65">SUM(SUMIFS(CF65:EY65,CF$6:EY$6,{"EN(V)"}))</f>
        <v>41</v>
      </c>
      <c r="FA65" s="273" cm="1">
        <f t="array" ref="FA65">SUM(SUMIFS(CF65:EY65,CF$6:EY$6,{"INA(V)"}))</f>
        <v>0</v>
      </c>
      <c r="FB65" s="273" cm="1">
        <f t="array" ref="FB65">SUM(SUMIFS(CF65:EY65,CF$6:EY$6,{"EN(D)"}))</f>
        <v>20</v>
      </c>
      <c r="FC65" s="273" cm="1">
        <f t="array" ref="FC65">SUM(SUMIFS(CF65:EY65,CF$6:EY$6,{"INA(D)"}))</f>
        <v>0</v>
      </c>
      <c r="FD65" s="273" cm="1">
        <f t="array" ref="FD65">SUM(SUMIFS(CF65:EY65,CF$6:EY$6,{"EN(D)","EN(V)","INA(D)","INA(V)"}))</f>
        <v>61</v>
      </c>
      <c r="FE65" s="278" cm="1">
        <f t="array" ref="FE65">(SUM(SUMIFS(CF65:EY65,CF$6:EY$6,{"EN(TMS)"})))/12</f>
        <v>3.2407407407407406E-2</v>
      </c>
      <c r="FF65" s="278" cm="1">
        <f t="array" ref="FF65">(SUM(SUMIFS(CF65:EY65,CF$6:EY$6,{"INA(TMS)"})))/12</f>
        <v>0</v>
      </c>
      <c r="FG65" s="279">
        <v>6</v>
      </c>
      <c r="FH65" s="279">
        <v>15</v>
      </c>
      <c r="FI65" s="280">
        <v>7.013888888888889E-2</v>
      </c>
      <c r="FJ65" s="277"/>
      <c r="FK65" s="277"/>
      <c r="FL65" s="278"/>
      <c r="FM65" s="279">
        <v>3</v>
      </c>
      <c r="FN65" s="279">
        <v>9</v>
      </c>
      <c r="FO65" s="280">
        <v>0.14444444444444446</v>
      </c>
      <c r="FP65" s="277"/>
      <c r="FQ65" s="277"/>
      <c r="FR65" s="278"/>
      <c r="FS65" s="279">
        <v>3</v>
      </c>
      <c r="FT65" s="279">
        <v>13</v>
      </c>
      <c r="FU65" s="280" t="s">
        <v>268</v>
      </c>
      <c r="FV65" s="277"/>
      <c r="FW65" s="277"/>
      <c r="FX65" s="278"/>
      <c r="FY65" s="279">
        <v>2</v>
      </c>
      <c r="FZ65" s="279">
        <v>5</v>
      </c>
      <c r="GA65" s="280" t="s">
        <v>269</v>
      </c>
      <c r="GB65" s="277"/>
      <c r="GC65" s="277"/>
      <c r="GD65" s="278"/>
      <c r="GE65" s="279">
        <v>1</v>
      </c>
      <c r="GF65" s="279"/>
      <c r="GG65" s="280"/>
      <c r="GH65" s="277"/>
      <c r="GI65" s="277"/>
      <c r="GJ65" s="278"/>
      <c r="GK65" s="279">
        <v>2</v>
      </c>
      <c r="GL65" s="279"/>
      <c r="GM65" s="280"/>
      <c r="GN65" s="277"/>
      <c r="GO65" s="277"/>
      <c r="GP65" s="278"/>
      <c r="GQ65" s="279">
        <v>1</v>
      </c>
      <c r="GR65" s="279">
        <v>1</v>
      </c>
      <c r="GS65" s="280"/>
      <c r="GT65" s="277"/>
      <c r="GU65" s="277"/>
      <c r="GV65" s="278"/>
      <c r="GW65" s="279"/>
      <c r="GX65" s="279">
        <v>2</v>
      </c>
      <c r="GY65" s="280">
        <v>4.4444444444444446E-2</v>
      </c>
      <c r="GZ65" s="277"/>
      <c r="HA65" s="277"/>
      <c r="HB65" s="278"/>
      <c r="HC65" s="279">
        <v>1</v>
      </c>
      <c r="HD65" s="279">
        <v>2</v>
      </c>
      <c r="HE65" s="280">
        <v>4.8611111111111112E-3</v>
      </c>
      <c r="HF65" s="277"/>
      <c r="HG65" s="277"/>
      <c r="HH65" s="278"/>
      <c r="HI65" s="279"/>
      <c r="HJ65" s="279">
        <v>1</v>
      </c>
      <c r="HK65" s="280">
        <v>9.7222222222222224E-3</v>
      </c>
      <c r="HL65" s="277"/>
      <c r="HM65" s="277"/>
      <c r="HN65" s="278"/>
      <c r="HO65" s="279"/>
      <c r="HP65" s="279">
        <v>1</v>
      </c>
      <c r="HQ65" s="280">
        <v>9.0277777777777787E-3</v>
      </c>
      <c r="HR65" s="277"/>
      <c r="HS65" s="277"/>
      <c r="HT65" s="278"/>
      <c r="HU65" s="279">
        <v>2</v>
      </c>
      <c r="HV65" s="279"/>
      <c r="HW65" s="280"/>
      <c r="HX65" s="277"/>
      <c r="HY65" s="277"/>
      <c r="HZ65" s="278"/>
      <c r="IA65" s="273" cm="1">
        <f t="array" ref="IA65">SUM(SUMIFS(FG65:HZ65,FG$6:HZ$6,{"EN(V)"}))</f>
        <v>49</v>
      </c>
      <c r="IB65" s="273" cm="1">
        <f t="array" ref="IB65">SUM(SUMIFS(FG65:HZ65,FG$6:HZ$6,{"INA(V)"}))</f>
        <v>0</v>
      </c>
      <c r="IC65" s="273" cm="1">
        <f t="array" ref="IC65">SUM(SUMIFS(FG65:HZ65,FG$6:HZ$6,{"EN(D)"}))</f>
        <v>21</v>
      </c>
      <c r="ID65" s="273" cm="1">
        <f t="array" ref="ID65">SUM(SUMIFS(FG65:HZ65,FG$6:HZ$6,{"INA(D)"}))</f>
        <v>0</v>
      </c>
      <c r="IE65" s="273" cm="1">
        <f t="array" ref="IE65">SUM(SUMIFS(FG65:HZ65,FG$6:HZ$6,{"EN(D)","EN(V)","INA(D)","INA(V)"}))</f>
        <v>70</v>
      </c>
      <c r="IF65" s="278" cm="1">
        <f t="array" ref="IF65">(SUM(SUMIFS(FG65:HZ65,FG$6:HZ$6,{"EN(TMS)"})))/12</f>
        <v>2.3553240740740746E-2</v>
      </c>
      <c r="IG65" s="278" cm="1">
        <f t="array" ref="IG65">(SUM(SUMIFS(FG65:HZ65,FG$6:HZ$6,{"INA(TMS)"})))/12</f>
        <v>0</v>
      </c>
      <c r="IH65" s="279">
        <v>1</v>
      </c>
      <c r="II65" s="279"/>
      <c r="IJ65" s="280"/>
      <c r="IK65" s="277"/>
      <c r="IL65" s="277"/>
      <c r="IM65" s="278"/>
      <c r="IN65" s="279"/>
      <c r="IO65" s="279">
        <v>2</v>
      </c>
      <c r="IP65" s="280">
        <v>0.1451388888888889</v>
      </c>
      <c r="IQ65" s="277"/>
      <c r="IR65" s="277"/>
      <c r="IS65" s="278"/>
      <c r="IT65" s="279">
        <v>4</v>
      </c>
      <c r="IU65" s="279"/>
      <c r="IV65" s="280"/>
      <c r="IW65" s="277"/>
      <c r="IX65" s="277"/>
      <c r="IY65" s="278"/>
      <c r="IZ65" s="279"/>
      <c r="JA65" s="279">
        <v>1</v>
      </c>
      <c r="JB65" s="280">
        <v>3.6111111111111115E-2</v>
      </c>
      <c r="JC65" s="277"/>
      <c r="JD65" s="277"/>
      <c r="JE65" s="278"/>
      <c r="JF65" s="279"/>
      <c r="JG65" s="279"/>
      <c r="JH65" s="280"/>
      <c r="JI65" s="277"/>
      <c r="JJ65" s="277"/>
      <c r="JK65" s="278"/>
      <c r="JL65" s="279">
        <v>2</v>
      </c>
      <c r="JM65" s="279"/>
      <c r="JN65" s="280"/>
      <c r="JO65" s="277"/>
      <c r="JP65" s="277"/>
      <c r="JQ65" s="278"/>
      <c r="JR65" s="279">
        <v>2</v>
      </c>
      <c r="JS65" s="279"/>
      <c r="JT65" s="280"/>
      <c r="JU65" s="277"/>
      <c r="JV65" s="277"/>
      <c r="JW65" s="278"/>
      <c r="JX65" s="279">
        <v>2</v>
      </c>
      <c r="JY65" s="279"/>
      <c r="JZ65" s="280"/>
      <c r="KA65" s="277"/>
      <c r="KB65" s="277"/>
      <c r="KC65" s="278"/>
      <c r="KD65" s="279"/>
      <c r="KE65" s="279"/>
      <c r="KF65" s="280"/>
      <c r="KG65" s="277"/>
      <c r="KH65" s="277"/>
      <c r="KI65" s="278"/>
      <c r="KJ65" s="279">
        <v>2</v>
      </c>
      <c r="KK65" s="279"/>
      <c r="KL65" s="280"/>
      <c r="KM65" s="277"/>
      <c r="KN65" s="277"/>
      <c r="KO65" s="278"/>
      <c r="KP65" s="279">
        <v>6</v>
      </c>
      <c r="KQ65" s="279"/>
      <c r="KR65" s="280"/>
      <c r="KS65" s="277"/>
      <c r="KT65" s="277"/>
      <c r="KU65" s="278"/>
      <c r="KV65" s="279"/>
      <c r="KW65" s="279"/>
      <c r="KX65" s="280"/>
      <c r="KY65" s="277"/>
      <c r="KZ65" s="277"/>
      <c r="LA65" s="278"/>
      <c r="LB65" s="273" cm="1">
        <f t="array" ref="LB65">SUM(SUMIFS(IH65:LA65,IH$6:LA$6,{"EN(V)"}))</f>
        <v>3</v>
      </c>
      <c r="LC65" s="273" cm="1">
        <f t="array" ref="LC65">SUM(SUMIFS(IH65:LA65,IH$6:LA$6,{"INA(V)"}))</f>
        <v>0</v>
      </c>
      <c r="LD65" s="273" cm="1">
        <f t="array" ref="LD65">SUM(SUMIFS(IH65:LA65,IH$6:LA$6,{"EN(D)"}))</f>
        <v>19</v>
      </c>
      <c r="LE65" s="273" cm="1">
        <f t="array" ref="LE65">SUM(SUMIFS(IH65:LA65,IH$6:LA$6,{"INA(D)"}))</f>
        <v>0</v>
      </c>
      <c r="LF65" s="273" cm="1">
        <f t="array" ref="LF65">SUM(SUMIFS(IH65:LA65,IH$6:LA$6,{"EN(D)","EN(V)","INA(D)","INA(V)"}))</f>
        <v>22</v>
      </c>
      <c r="LG65" s="278" cm="1">
        <f t="array" ref="LG65">(SUM(SUMIFS(IH65:LA65,IH$6:LA$6,{"EN(TMS)"})))/12</f>
        <v>1.5104166666666669E-2</v>
      </c>
      <c r="LH65" s="278" cm="1">
        <f t="array" ref="LH65">(SUM(SUMIFS(IH65:LA65,IH$6:LA$6,{"INA(TMS)"})))/12</f>
        <v>0</v>
      </c>
      <c r="LI65" s="279">
        <v>2</v>
      </c>
      <c r="LJ65" s="279"/>
      <c r="LK65" s="280"/>
      <c r="LL65" s="277"/>
      <c r="LM65" s="277"/>
      <c r="LN65" s="278"/>
      <c r="LO65" s="279"/>
      <c r="LP65" s="279"/>
      <c r="LQ65" s="280"/>
      <c r="LR65" s="277"/>
      <c r="LS65" s="277"/>
      <c r="LT65" s="278"/>
      <c r="LU65" s="279"/>
      <c r="LV65" s="279"/>
      <c r="LW65" s="280"/>
      <c r="LX65" s="277"/>
      <c r="LY65" s="277"/>
      <c r="LZ65" s="278"/>
      <c r="MA65" s="279">
        <v>2</v>
      </c>
      <c r="MB65" s="279"/>
      <c r="MC65" s="280"/>
      <c r="MD65" s="277"/>
      <c r="ME65" s="277"/>
      <c r="MF65" s="278"/>
      <c r="MG65" s="279">
        <v>1</v>
      </c>
      <c r="MH65" s="279"/>
      <c r="MI65" s="280"/>
      <c r="MJ65" s="277"/>
      <c r="MK65" s="277"/>
      <c r="ML65" s="278"/>
      <c r="MM65" s="279">
        <v>1</v>
      </c>
      <c r="MN65" s="279"/>
      <c r="MO65" s="280"/>
      <c r="MP65" s="277"/>
      <c r="MQ65" s="277"/>
      <c r="MR65" s="278"/>
      <c r="MS65" s="279"/>
      <c r="MT65" s="279"/>
      <c r="MU65" s="280"/>
      <c r="MV65" s="277"/>
      <c r="MW65" s="277"/>
      <c r="MX65" s="278"/>
      <c r="MY65" s="279"/>
      <c r="MZ65" s="279"/>
      <c r="NA65" s="280"/>
      <c r="NB65" s="277"/>
      <c r="NC65" s="277"/>
      <c r="ND65" s="278"/>
      <c r="NE65" s="279"/>
      <c r="NF65" s="279"/>
      <c r="NG65" s="280"/>
      <c r="NH65" s="277"/>
      <c r="NI65" s="277"/>
      <c r="NJ65" s="278"/>
      <c r="NK65" s="279"/>
      <c r="NL65" s="279"/>
      <c r="NM65" s="280"/>
      <c r="NN65" s="277"/>
      <c r="NO65" s="277"/>
      <c r="NP65" s="278"/>
      <c r="NQ65" s="279"/>
      <c r="NR65" s="279"/>
      <c r="NS65" s="280"/>
      <c r="NT65" s="277"/>
      <c r="NU65" s="277"/>
      <c r="NV65" s="278"/>
      <c r="NW65" s="279"/>
      <c r="NX65" s="279"/>
      <c r="NY65" s="280"/>
      <c r="NZ65" s="277"/>
      <c r="OA65" s="277"/>
      <c r="OB65" s="278"/>
      <c r="OC65" s="273" cm="1">
        <f t="array" ref="OC65">SUM(SUMIFS(LI65:OB65,LI$6:OB$6,{"EN(V)"}))</f>
        <v>0</v>
      </c>
      <c r="OD65" s="273" cm="1">
        <f t="array" ref="OD65">SUM(SUMIFS(LI65:OB65,LI$6:OB$6,{"INA(V)"}))</f>
        <v>0</v>
      </c>
      <c r="OE65" s="273" cm="1">
        <f t="array" ref="OE65">SUM(SUMIFS(LI65:OB65,LI$6:OB$6,{"EN(D)"}))</f>
        <v>6</v>
      </c>
      <c r="OF65" s="273" cm="1">
        <f t="array" ref="OF65">SUM(SUMIFS(LI65:OB65,LI$6:OB$6,{"INA(D)"}))</f>
        <v>0</v>
      </c>
      <c r="OG65" s="273" cm="1">
        <f t="array" ref="OG65">SUM(SUMIFS(LI65:OB65,LI$6:OB$6,{"EN(D)","EN(V)","INA(D)","INA(V)"}))</f>
        <v>6</v>
      </c>
      <c r="OH65" s="278" cm="1">
        <f t="array" ref="OH65">(SUM(SUMIFS(LI65:OB65,LI$6:OB$6,{"EN(TMS)"})))/12</f>
        <v>0</v>
      </c>
      <c r="OI65" s="278" cm="1">
        <f t="array" ref="OI65">(SUM(SUMIFS(LI65:OB65,LI$6:OB$6,{"INA(TMS)"})))/12</f>
        <v>0</v>
      </c>
    </row>
    <row r="66" spans="1:399" s="23" customFormat="1" ht="30">
      <c r="A66" s="273">
        <v>60</v>
      </c>
      <c r="B66" s="274"/>
      <c r="C66" s="273" t="s">
        <v>444</v>
      </c>
      <c r="D66" s="285"/>
      <c r="E66" s="279"/>
      <c r="F66" s="279"/>
      <c r="G66" s="280"/>
      <c r="H66" s="277"/>
      <c r="I66" s="277"/>
      <c r="J66" s="278"/>
      <c r="K66" s="279"/>
      <c r="L66" s="279"/>
      <c r="M66" s="280"/>
      <c r="N66" s="277"/>
      <c r="O66" s="277"/>
      <c r="P66" s="278"/>
      <c r="Q66" s="279"/>
      <c r="R66" s="279"/>
      <c r="S66" s="280"/>
      <c r="T66" s="277"/>
      <c r="U66" s="277"/>
      <c r="V66" s="278"/>
      <c r="W66" s="279"/>
      <c r="X66" s="279"/>
      <c r="Y66" s="280"/>
      <c r="Z66" s="277"/>
      <c r="AA66" s="277"/>
      <c r="AB66" s="278"/>
      <c r="AC66" s="279"/>
      <c r="AD66" s="279"/>
      <c r="AE66" s="280"/>
      <c r="AF66" s="277"/>
      <c r="AG66" s="277"/>
      <c r="AH66" s="278"/>
      <c r="AI66" s="279"/>
      <c r="AJ66" s="279"/>
      <c r="AK66" s="280"/>
      <c r="AL66" s="277"/>
      <c r="AM66" s="277"/>
      <c r="AN66" s="278"/>
      <c r="AO66" s="279"/>
      <c r="AP66" s="279"/>
      <c r="AQ66" s="280"/>
      <c r="AR66" s="277">
        <v>268</v>
      </c>
      <c r="AS66" s="277"/>
      <c r="AT66" s="278"/>
      <c r="AU66" s="279"/>
      <c r="AV66" s="279"/>
      <c r="AW66" s="280"/>
      <c r="AX66" s="277">
        <v>16</v>
      </c>
      <c r="AY66" s="277"/>
      <c r="AZ66" s="278"/>
      <c r="BA66" s="279"/>
      <c r="BB66" s="279"/>
      <c r="BC66" s="280"/>
      <c r="BD66" s="277">
        <v>38</v>
      </c>
      <c r="BE66" s="277"/>
      <c r="BF66" s="278"/>
      <c r="BG66" s="279"/>
      <c r="BH66" s="279"/>
      <c r="BI66" s="280"/>
      <c r="BJ66" s="277">
        <v>7</v>
      </c>
      <c r="BK66" s="277"/>
      <c r="BL66" s="278"/>
      <c r="BM66" s="279"/>
      <c r="BN66" s="279"/>
      <c r="BO66" s="280"/>
      <c r="BP66" s="277">
        <v>1</v>
      </c>
      <c r="BQ66" s="277"/>
      <c r="BR66" s="278"/>
      <c r="BS66" s="279"/>
      <c r="BT66" s="279"/>
      <c r="BU66" s="280"/>
      <c r="BV66" s="277"/>
      <c r="BW66" s="277"/>
      <c r="BX66" s="278"/>
      <c r="BY66" s="273" cm="1">
        <f t="array" ref="BY66">SUM(SUMIFS(E66:BX66,E$6:BX$6,{"EN(V)"}))</f>
        <v>0</v>
      </c>
      <c r="BZ66" s="273" cm="1">
        <f t="array" ref="BZ66">SUM(SUMIFS(E66:BX66,E$6:BX$6,{"INA(V)"}))</f>
        <v>0</v>
      </c>
      <c r="CA66" s="273" cm="1">
        <f t="array" ref="CA66">SUM(SUMIFS(E66:BX66,E$6:BX$6,{"EN(D)"}))</f>
        <v>0</v>
      </c>
      <c r="CB66" s="273" cm="1">
        <f t="array" ref="CB66">SUM(SUMIFS(E66:BX66,E$6:BX$6,{"INA(D)"}))</f>
        <v>330</v>
      </c>
      <c r="CC66" s="273" cm="1">
        <f t="array" ref="CC66">SUM(SUMIFS(E66:BX66,E$6:BX$6,{"EN(D)","EN(V)","INA(D)","INA(V)"}))</f>
        <v>330</v>
      </c>
      <c r="CD66" s="278" cm="1">
        <f t="array" ref="CD66">(SUM(SUMIFS(E66:BX66,E$6:BX$6,{"EN(TMS)"})))/12</f>
        <v>0</v>
      </c>
      <c r="CE66" s="278" cm="1">
        <f t="array" ref="CE66">(SUM(SUMIFS(E66:BX66,E$6:BX$6,{"INA(TMS)"})))/12</f>
        <v>0</v>
      </c>
      <c r="CF66" s="279"/>
      <c r="CG66" s="279"/>
      <c r="CH66" s="280"/>
      <c r="CI66" s="277">
        <v>9</v>
      </c>
      <c r="CJ66" s="277"/>
      <c r="CK66" s="278"/>
      <c r="CL66" s="279"/>
      <c r="CM66" s="279"/>
      <c r="CN66" s="280"/>
      <c r="CO66" s="277"/>
      <c r="CP66" s="277"/>
      <c r="CQ66" s="278"/>
      <c r="CR66" s="279"/>
      <c r="CS66" s="279"/>
      <c r="CT66" s="280"/>
      <c r="CU66" s="277"/>
      <c r="CV66" s="277"/>
      <c r="CW66" s="278"/>
      <c r="CX66" s="279"/>
      <c r="CY66" s="279"/>
      <c r="CZ66" s="280"/>
      <c r="DA66" s="277"/>
      <c r="DB66" s="277"/>
      <c r="DC66" s="278"/>
      <c r="DD66" s="279"/>
      <c r="DE66" s="279"/>
      <c r="DF66" s="280"/>
      <c r="DG66" s="277"/>
      <c r="DH66" s="277"/>
      <c r="DI66" s="278"/>
      <c r="DJ66" s="279"/>
      <c r="DK66" s="279"/>
      <c r="DL66" s="280"/>
      <c r="DM66" s="277"/>
      <c r="DN66" s="277"/>
      <c r="DO66" s="278"/>
      <c r="DP66" s="279"/>
      <c r="DQ66" s="279"/>
      <c r="DR66" s="280"/>
      <c r="DS66" s="277"/>
      <c r="DT66" s="277"/>
      <c r="DU66" s="278"/>
      <c r="DV66" s="279"/>
      <c r="DW66" s="279"/>
      <c r="DX66" s="280"/>
      <c r="DY66" s="277"/>
      <c r="DZ66" s="277"/>
      <c r="EA66" s="278"/>
      <c r="EB66" s="279"/>
      <c r="EC66" s="279"/>
      <c r="ED66" s="280"/>
      <c r="EE66" s="277"/>
      <c r="EF66" s="277"/>
      <c r="EG66" s="278"/>
      <c r="EH66" s="279"/>
      <c r="EI66" s="279"/>
      <c r="EJ66" s="280"/>
      <c r="EK66" s="277"/>
      <c r="EL66" s="277"/>
      <c r="EM66" s="278"/>
      <c r="EN66" s="279"/>
      <c r="EO66" s="279"/>
      <c r="EP66" s="280"/>
      <c r="EQ66" s="277"/>
      <c r="ER66" s="277"/>
      <c r="ES66" s="278"/>
      <c r="ET66" s="279"/>
      <c r="EU66" s="279"/>
      <c r="EV66" s="280"/>
      <c r="EW66" s="277"/>
      <c r="EX66" s="277"/>
      <c r="EY66" s="278"/>
      <c r="EZ66" s="273" cm="1">
        <f t="array" ref="EZ66">SUM(SUMIFS(CF66:EY66,CF$6:EY$6,{"EN(V)"}))</f>
        <v>0</v>
      </c>
      <c r="FA66" s="273" cm="1">
        <f t="array" ref="FA66">SUM(SUMIFS(CF66:EY66,CF$6:EY$6,{"INA(V)"}))</f>
        <v>0</v>
      </c>
      <c r="FB66" s="273" cm="1">
        <f t="array" ref="FB66">SUM(SUMIFS(CF66:EY66,CF$6:EY$6,{"EN(D)"}))</f>
        <v>0</v>
      </c>
      <c r="FC66" s="273" cm="1">
        <f t="array" ref="FC66">SUM(SUMIFS(CF66:EY66,CF$6:EY$6,{"INA(D)"}))</f>
        <v>9</v>
      </c>
      <c r="FD66" s="273" cm="1">
        <f t="array" ref="FD66">SUM(SUMIFS(CF66:EY66,CF$6:EY$6,{"EN(D)","EN(V)","INA(D)","INA(V)"}))</f>
        <v>9</v>
      </c>
      <c r="FE66" s="278" cm="1">
        <f t="array" ref="FE66">(SUM(SUMIFS(CF66:EY66,CF$6:EY$6,{"EN(TMS)"})))/12</f>
        <v>0</v>
      </c>
      <c r="FF66" s="278" cm="1">
        <f t="array" ref="FF66">(SUM(SUMIFS(CF66:EY66,CF$6:EY$6,{"INA(TMS)"})))/12</f>
        <v>0</v>
      </c>
      <c r="FG66" s="279"/>
      <c r="FH66" s="279"/>
      <c r="FI66" s="280"/>
      <c r="FJ66" s="277"/>
      <c r="FK66" s="277"/>
      <c r="FL66" s="278"/>
      <c r="FM66" s="279"/>
      <c r="FN66" s="279"/>
      <c r="FO66" s="280"/>
      <c r="FP66" s="277"/>
      <c r="FQ66" s="277"/>
      <c r="FR66" s="278"/>
      <c r="FS66" s="279"/>
      <c r="FT66" s="279"/>
      <c r="FU66" s="280"/>
      <c r="FV66" s="277"/>
      <c r="FW66" s="277"/>
      <c r="FX66" s="278"/>
      <c r="FY66" s="279"/>
      <c r="FZ66" s="279"/>
      <c r="GA66" s="280"/>
      <c r="GB66" s="277"/>
      <c r="GC66" s="277"/>
      <c r="GD66" s="278"/>
      <c r="GE66" s="279"/>
      <c r="GF66" s="279"/>
      <c r="GG66" s="280"/>
      <c r="GH66" s="277"/>
      <c r="GI66" s="277"/>
      <c r="GJ66" s="278"/>
      <c r="GK66" s="279"/>
      <c r="GL66" s="279"/>
      <c r="GM66" s="280"/>
      <c r="GN66" s="277"/>
      <c r="GO66" s="277"/>
      <c r="GP66" s="278"/>
      <c r="GQ66" s="279"/>
      <c r="GR66" s="279"/>
      <c r="GS66" s="280"/>
      <c r="GT66" s="277">
        <v>0</v>
      </c>
      <c r="GU66" s="277"/>
      <c r="GV66" s="278"/>
      <c r="GW66" s="279"/>
      <c r="GX66" s="279"/>
      <c r="GY66" s="280"/>
      <c r="GZ66" s="277"/>
      <c r="HA66" s="277"/>
      <c r="HB66" s="278"/>
      <c r="HC66" s="279"/>
      <c r="HD66" s="279"/>
      <c r="HE66" s="280"/>
      <c r="HF66" s="277">
        <v>0</v>
      </c>
      <c r="HG66" s="277"/>
      <c r="HH66" s="278"/>
      <c r="HI66" s="279"/>
      <c r="HJ66" s="279"/>
      <c r="HK66" s="280"/>
      <c r="HL66" s="277"/>
      <c r="HM66" s="277"/>
      <c r="HN66" s="278"/>
      <c r="HO66" s="279"/>
      <c r="HP66" s="279"/>
      <c r="HQ66" s="280"/>
      <c r="HR66" s="277">
        <v>3</v>
      </c>
      <c r="HS66" s="277"/>
      <c r="HT66" s="278"/>
      <c r="HU66" s="279"/>
      <c r="HV66" s="279"/>
      <c r="HW66" s="280"/>
      <c r="HX66" s="277"/>
      <c r="HY66" s="277"/>
      <c r="HZ66" s="278"/>
      <c r="IA66" s="273" cm="1">
        <f t="array" ref="IA66">SUM(SUMIFS(FG66:HZ66,FG$6:HZ$6,{"EN(V)"}))</f>
        <v>0</v>
      </c>
      <c r="IB66" s="273" cm="1">
        <f t="array" ref="IB66">SUM(SUMIFS(FG66:HZ66,FG$6:HZ$6,{"INA(V)"}))</f>
        <v>0</v>
      </c>
      <c r="IC66" s="273" cm="1">
        <f t="array" ref="IC66">SUM(SUMIFS(FG66:HZ66,FG$6:HZ$6,{"EN(D)"}))</f>
        <v>0</v>
      </c>
      <c r="ID66" s="273" cm="1">
        <f t="array" ref="ID66">SUM(SUMIFS(FG66:HZ66,FG$6:HZ$6,{"INA(D)"}))</f>
        <v>3</v>
      </c>
      <c r="IE66" s="273" cm="1">
        <f t="array" ref="IE66">SUM(SUMIFS(FG66:HZ66,FG$6:HZ$6,{"EN(D)","EN(V)","INA(D)","INA(V)"}))</f>
        <v>3</v>
      </c>
      <c r="IF66" s="278" cm="1">
        <f t="array" ref="IF66">(SUM(SUMIFS(FG66:HZ66,FG$6:HZ$6,{"EN(TMS)"})))/12</f>
        <v>0</v>
      </c>
      <c r="IG66" s="278" cm="1">
        <f t="array" ref="IG66">(SUM(SUMIFS(FG66:HZ66,FG$6:HZ$6,{"INA(TMS)"})))/12</f>
        <v>0</v>
      </c>
      <c r="IH66" s="279"/>
      <c r="II66" s="279"/>
      <c r="IJ66" s="280"/>
      <c r="IK66" s="277"/>
      <c r="IL66" s="277"/>
      <c r="IM66" s="278"/>
      <c r="IN66" s="279"/>
      <c r="IO66" s="279"/>
      <c r="IP66" s="280"/>
      <c r="IQ66" s="277"/>
      <c r="IR66" s="277"/>
      <c r="IS66" s="278"/>
      <c r="IT66" s="279"/>
      <c r="IU66" s="279"/>
      <c r="IV66" s="280"/>
      <c r="IW66" s="277"/>
      <c r="IX66" s="277"/>
      <c r="IY66" s="278"/>
      <c r="IZ66" s="279"/>
      <c r="JA66" s="279"/>
      <c r="JB66" s="280"/>
      <c r="JC66" s="277"/>
      <c r="JD66" s="277"/>
      <c r="JE66" s="278"/>
      <c r="JF66" s="279"/>
      <c r="JG66" s="279"/>
      <c r="JH66" s="280"/>
      <c r="JI66" s="277">
        <v>8</v>
      </c>
      <c r="JJ66" s="277"/>
      <c r="JK66" s="278"/>
      <c r="JL66" s="279"/>
      <c r="JM66" s="279"/>
      <c r="JN66" s="280"/>
      <c r="JO66" s="277">
        <v>4</v>
      </c>
      <c r="JP66" s="277"/>
      <c r="JQ66" s="278"/>
      <c r="JR66" s="279"/>
      <c r="JS66" s="279"/>
      <c r="JT66" s="280"/>
      <c r="JU66" s="277">
        <v>10</v>
      </c>
      <c r="JV66" s="277"/>
      <c r="JW66" s="278"/>
      <c r="JX66" s="279"/>
      <c r="JY66" s="279"/>
      <c r="JZ66" s="280"/>
      <c r="KA66" s="277">
        <v>30</v>
      </c>
      <c r="KB66" s="277"/>
      <c r="KC66" s="278"/>
      <c r="KD66" s="279"/>
      <c r="KE66" s="279"/>
      <c r="KF66" s="280"/>
      <c r="KG66" s="277">
        <v>22</v>
      </c>
      <c r="KH66" s="277"/>
      <c r="KI66" s="278"/>
      <c r="KJ66" s="279"/>
      <c r="KK66" s="279"/>
      <c r="KL66" s="280"/>
      <c r="KM66" s="277">
        <v>72</v>
      </c>
      <c r="KN66" s="277"/>
      <c r="KO66" s="278"/>
      <c r="KP66" s="279"/>
      <c r="KQ66" s="279"/>
      <c r="KR66" s="280"/>
      <c r="KS66" s="277">
        <v>76</v>
      </c>
      <c r="KT66" s="277"/>
      <c r="KU66" s="278"/>
      <c r="KV66" s="279"/>
      <c r="KW66" s="279"/>
      <c r="KX66" s="280"/>
      <c r="KY66" s="277">
        <v>44</v>
      </c>
      <c r="KZ66" s="277"/>
      <c r="LA66" s="278"/>
      <c r="LB66" s="273" cm="1">
        <f t="array" ref="LB66">SUM(SUMIFS(IH66:LA66,IH$6:LA$6,{"EN(V)"}))</f>
        <v>0</v>
      </c>
      <c r="LC66" s="273" cm="1">
        <f t="array" ref="LC66">SUM(SUMIFS(IH66:LA66,IH$6:LA$6,{"INA(V)"}))</f>
        <v>0</v>
      </c>
      <c r="LD66" s="273" cm="1">
        <f t="array" ref="LD66">SUM(SUMIFS(IH66:LA66,IH$6:LA$6,{"EN(D)"}))</f>
        <v>0</v>
      </c>
      <c r="LE66" s="273" cm="1">
        <f t="array" ref="LE66">SUM(SUMIFS(IH66:LA66,IH$6:LA$6,{"INA(D)"}))</f>
        <v>266</v>
      </c>
      <c r="LF66" s="273" cm="1">
        <f t="array" ref="LF66">SUM(SUMIFS(IH66:LA66,IH$6:LA$6,{"EN(D)","EN(V)","INA(D)","INA(V)"}))</f>
        <v>266</v>
      </c>
      <c r="LG66" s="278" cm="1">
        <f t="array" ref="LG66">(SUM(SUMIFS(IH66:LA66,IH$6:LA$6,{"EN(TMS)"})))/12</f>
        <v>0</v>
      </c>
      <c r="LH66" s="278" cm="1">
        <f t="array" ref="LH66">(SUM(SUMIFS(IH66:LA66,IH$6:LA$6,{"INA(TMS)"})))/12</f>
        <v>0</v>
      </c>
      <c r="LI66" s="279"/>
      <c r="LJ66" s="279"/>
      <c r="LK66" s="280"/>
      <c r="LL66" s="277">
        <v>32</v>
      </c>
      <c r="LM66" s="277"/>
      <c r="LN66" s="278"/>
      <c r="LO66" s="279"/>
      <c r="LP66" s="279"/>
      <c r="LQ66" s="280"/>
      <c r="LR66" s="277">
        <v>55</v>
      </c>
      <c r="LS66" s="277"/>
      <c r="LT66" s="278"/>
      <c r="LU66" s="279"/>
      <c r="LV66" s="279"/>
      <c r="LW66" s="280"/>
      <c r="LX66" s="277">
        <v>10</v>
      </c>
      <c r="LY66" s="277"/>
      <c r="LZ66" s="278"/>
      <c r="MA66" s="279"/>
      <c r="MB66" s="279"/>
      <c r="MC66" s="280"/>
      <c r="MD66" s="277">
        <v>6</v>
      </c>
      <c r="ME66" s="277"/>
      <c r="MF66" s="278"/>
      <c r="MG66" s="279"/>
      <c r="MH66" s="279"/>
      <c r="MI66" s="280"/>
      <c r="MJ66" s="277">
        <v>3</v>
      </c>
      <c r="MK66" s="277"/>
      <c r="ML66" s="278"/>
      <c r="MM66" s="279"/>
      <c r="MN66" s="279"/>
      <c r="MO66" s="280"/>
      <c r="MP66" s="277">
        <v>10</v>
      </c>
      <c r="MQ66" s="277"/>
      <c r="MR66" s="278"/>
      <c r="MS66" s="279"/>
      <c r="MT66" s="279"/>
      <c r="MU66" s="280"/>
      <c r="MV66" s="277">
        <v>8</v>
      </c>
      <c r="MW66" s="277"/>
      <c r="MX66" s="278"/>
      <c r="MY66" s="279"/>
      <c r="MZ66" s="279"/>
      <c r="NA66" s="280"/>
      <c r="NB66" s="277">
        <v>4</v>
      </c>
      <c r="NC66" s="277"/>
      <c r="ND66" s="278"/>
      <c r="NE66" s="279"/>
      <c r="NF66" s="279"/>
      <c r="NG66" s="280"/>
      <c r="NH66" s="277"/>
      <c r="NI66" s="277"/>
      <c r="NJ66" s="278"/>
      <c r="NK66" s="279"/>
      <c r="NL66" s="279"/>
      <c r="NM66" s="280"/>
      <c r="NN66" s="277"/>
      <c r="NO66" s="277"/>
      <c r="NP66" s="278"/>
      <c r="NQ66" s="279"/>
      <c r="NR66" s="279"/>
      <c r="NS66" s="280"/>
      <c r="NT66" s="277"/>
      <c r="NU66" s="277"/>
      <c r="NV66" s="278"/>
      <c r="NW66" s="279"/>
      <c r="NX66" s="279"/>
      <c r="NY66" s="280"/>
      <c r="NZ66" s="277"/>
      <c r="OA66" s="277"/>
      <c r="OB66" s="278"/>
      <c r="OC66" s="273" cm="1">
        <f t="array" ref="OC66">SUM(SUMIFS(LI66:OB66,LI$6:OB$6,{"EN(V)"}))</f>
        <v>0</v>
      </c>
      <c r="OD66" s="273" cm="1">
        <f t="array" ref="OD66">SUM(SUMIFS(LI66:OB66,LI$6:OB$6,{"INA(V)"}))</f>
        <v>0</v>
      </c>
      <c r="OE66" s="273" cm="1">
        <f t="array" ref="OE66">SUM(SUMIFS(LI66:OB66,LI$6:OB$6,{"EN(D)"}))</f>
        <v>0</v>
      </c>
      <c r="OF66" s="273" cm="1">
        <f t="array" ref="OF66">SUM(SUMIFS(LI66:OB66,LI$6:OB$6,{"INA(D)"}))</f>
        <v>128</v>
      </c>
      <c r="OG66" s="273" cm="1">
        <f t="array" ref="OG66">SUM(SUMIFS(LI66:OB66,LI$6:OB$6,{"EN(D)","EN(V)","INA(D)","INA(V)"}))</f>
        <v>128</v>
      </c>
      <c r="OH66" s="278" cm="1">
        <f t="array" ref="OH66">(SUM(SUMIFS(LI66:OB66,LI$6:OB$6,{"EN(TMS)"})))/12</f>
        <v>0</v>
      </c>
      <c r="OI66" s="278" cm="1">
        <f t="array" ref="OI66">(SUM(SUMIFS(LI66:OB66,LI$6:OB$6,{"INA(TMS)"})))/12</f>
        <v>0</v>
      </c>
    </row>
    <row r="67" spans="1:399" s="23" customFormat="1" ht="45">
      <c r="A67" s="273">
        <v>61</v>
      </c>
      <c r="B67" s="274" t="s">
        <v>79</v>
      </c>
      <c r="C67" s="273" t="s">
        <v>155</v>
      </c>
      <c r="D67" s="285"/>
      <c r="E67" s="279"/>
      <c r="F67" s="279"/>
      <c r="G67" s="280"/>
      <c r="H67" s="277"/>
      <c r="I67" s="277"/>
      <c r="J67" s="278"/>
      <c r="K67" s="279"/>
      <c r="L67" s="279"/>
      <c r="M67" s="280"/>
      <c r="N67" s="277"/>
      <c r="O67" s="277"/>
      <c r="P67" s="278"/>
      <c r="Q67" s="279"/>
      <c r="R67" s="279"/>
      <c r="S67" s="280"/>
      <c r="T67" s="277"/>
      <c r="U67" s="277"/>
      <c r="V67" s="278"/>
      <c r="W67" s="279"/>
      <c r="X67" s="279"/>
      <c r="Y67" s="280"/>
      <c r="Z67" s="277"/>
      <c r="AA67" s="277"/>
      <c r="AB67" s="278"/>
      <c r="AC67" s="279"/>
      <c r="AD67" s="279"/>
      <c r="AE67" s="280"/>
      <c r="AF67" s="277"/>
      <c r="AG67" s="277"/>
      <c r="AH67" s="278"/>
      <c r="AI67" s="279"/>
      <c r="AJ67" s="279"/>
      <c r="AK67" s="280"/>
      <c r="AL67" s="277"/>
      <c r="AM67" s="277"/>
      <c r="AN67" s="278"/>
      <c r="AO67" s="279"/>
      <c r="AP67" s="279"/>
      <c r="AQ67" s="280"/>
      <c r="AR67" s="277"/>
      <c r="AS67" s="277"/>
      <c r="AT67" s="278"/>
      <c r="AU67" s="279">
        <v>37</v>
      </c>
      <c r="AV67" s="279"/>
      <c r="AW67" s="280"/>
      <c r="AX67" s="277"/>
      <c r="AY67" s="277"/>
      <c r="AZ67" s="278"/>
      <c r="BA67" s="279">
        <v>199</v>
      </c>
      <c r="BB67" s="279"/>
      <c r="BC67" s="280"/>
      <c r="BD67" s="277"/>
      <c r="BE67" s="277"/>
      <c r="BF67" s="278"/>
      <c r="BG67" s="279">
        <v>18</v>
      </c>
      <c r="BH67" s="279"/>
      <c r="BI67" s="280"/>
      <c r="BJ67" s="277"/>
      <c r="BK67" s="277"/>
      <c r="BL67" s="278"/>
      <c r="BM67" s="279">
        <v>101</v>
      </c>
      <c r="BN67" s="279"/>
      <c r="BO67" s="280"/>
      <c r="BP67" s="277"/>
      <c r="BQ67" s="277"/>
      <c r="BR67" s="278"/>
      <c r="BS67" s="279"/>
      <c r="BT67" s="279"/>
      <c r="BU67" s="280"/>
      <c r="BV67" s="277"/>
      <c r="BW67" s="277"/>
      <c r="BX67" s="278"/>
      <c r="BY67" s="273" cm="1">
        <f t="array" ref="BY67">SUM(SUMIFS(E67:BX67,E$6:BX$6,{"EN(V)"}))</f>
        <v>0</v>
      </c>
      <c r="BZ67" s="273" cm="1">
        <f t="array" ref="BZ67">SUM(SUMIFS(E67:BX67,E$6:BX$6,{"INA(V)"}))</f>
        <v>0</v>
      </c>
      <c r="CA67" s="273" cm="1">
        <f t="array" ref="CA67">SUM(SUMIFS(E67:BX67,E$6:BX$6,{"EN(D)"}))</f>
        <v>355</v>
      </c>
      <c r="CB67" s="273" cm="1">
        <f t="array" ref="CB67">SUM(SUMIFS(E67:BX67,E$6:BX$6,{"INA(D)"}))</f>
        <v>0</v>
      </c>
      <c r="CC67" s="273" cm="1">
        <f t="array" ref="CC67">SUM(SUMIFS(E67:BX67,E$6:BX$6,{"EN(D)","EN(V)","INA(D)","INA(V)"}))</f>
        <v>355</v>
      </c>
      <c r="CD67" s="278" cm="1">
        <f t="array" ref="CD67">(SUM(SUMIFS(E67:BX67,E$6:BX$6,{"EN(TMS)"})))/12</f>
        <v>0</v>
      </c>
      <c r="CE67" s="278" cm="1">
        <f t="array" ref="CE67">(SUM(SUMIFS(E67:BX67,E$6:BX$6,{"INA(TMS)"})))/12</f>
        <v>0</v>
      </c>
      <c r="CF67" s="279">
        <v>9</v>
      </c>
      <c r="CG67" s="279"/>
      <c r="CH67" s="280"/>
      <c r="CI67" s="277"/>
      <c r="CJ67" s="277"/>
      <c r="CK67" s="278"/>
      <c r="CL67" s="279">
        <v>6</v>
      </c>
      <c r="CM67" s="279"/>
      <c r="CN67" s="280"/>
      <c r="CO67" s="277"/>
      <c r="CP67" s="277"/>
      <c r="CQ67" s="278"/>
      <c r="CR67" s="279"/>
      <c r="CS67" s="279">
        <v>15</v>
      </c>
      <c r="CT67" s="280">
        <v>0.12222222222222223</v>
      </c>
      <c r="CU67" s="277"/>
      <c r="CV67" s="277"/>
      <c r="CW67" s="278"/>
      <c r="CX67" s="279">
        <v>6</v>
      </c>
      <c r="CY67" s="279">
        <v>17</v>
      </c>
      <c r="CZ67" s="280">
        <v>8.6805555555555566E-2</v>
      </c>
      <c r="DA67" s="277"/>
      <c r="DB67" s="277"/>
      <c r="DC67" s="278"/>
      <c r="DD67" s="279"/>
      <c r="DE67" s="279"/>
      <c r="DF67" s="280"/>
      <c r="DG67" s="277"/>
      <c r="DH67" s="277"/>
      <c r="DI67" s="278"/>
      <c r="DJ67" s="279"/>
      <c r="DK67" s="279">
        <v>4</v>
      </c>
      <c r="DL67" s="280">
        <v>3.7499999999999999E-2</v>
      </c>
      <c r="DM67" s="277"/>
      <c r="DN67" s="277"/>
      <c r="DO67" s="278"/>
      <c r="DP67" s="279"/>
      <c r="DQ67" s="279"/>
      <c r="DR67" s="280"/>
      <c r="DS67" s="277"/>
      <c r="DT67" s="277"/>
      <c r="DU67" s="278"/>
      <c r="DV67" s="279"/>
      <c r="DW67" s="279">
        <v>10</v>
      </c>
      <c r="DX67" s="280">
        <v>2.8472222222222222E-2</v>
      </c>
      <c r="DY67" s="277"/>
      <c r="DZ67" s="277"/>
      <c r="EA67" s="278"/>
      <c r="EB67" s="279">
        <v>2</v>
      </c>
      <c r="EC67" s="279">
        <v>9</v>
      </c>
      <c r="ED67" s="280">
        <v>0.22152777777777777</v>
      </c>
      <c r="EE67" s="277"/>
      <c r="EF67" s="277"/>
      <c r="EG67" s="278"/>
      <c r="EH67" s="279">
        <v>1</v>
      </c>
      <c r="EI67" s="279">
        <v>7</v>
      </c>
      <c r="EJ67" s="280">
        <v>3.5416666666666666E-2</v>
      </c>
      <c r="EK67" s="277"/>
      <c r="EL67" s="277"/>
      <c r="EM67" s="278"/>
      <c r="EN67" s="279"/>
      <c r="EO67" s="279">
        <v>2</v>
      </c>
      <c r="EP67" s="280">
        <v>8.6111111111111124E-2</v>
      </c>
      <c r="EQ67" s="277"/>
      <c r="ER67" s="277"/>
      <c r="ES67" s="278"/>
      <c r="ET67" s="279"/>
      <c r="EU67" s="279">
        <v>11</v>
      </c>
      <c r="EV67" s="280">
        <v>9.375E-2</v>
      </c>
      <c r="EW67" s="277"/>
      <c r="EX67" s="277"/>
      <c r="EY67" s="278"/>
      <c r="EZ67" s="273" cm="1">
        <f t="array" ref="EZ67">SUM(SUMIFS(CF67:EY67,CF$6:EY$6,{"EN(V)"}))</f>
        <v>75</v>
      </c>
      <c r="FA67" s="273" cm="1">
        <f t="array" ref="FA67">SUM(SUMIFS(CF67:EY67,CF$6:EY$6,{"INA(V)"}))</f>
        <v>0</v>
      </c>
      <c r="FB67" s="273" cm="1">
        <f t="array" ref="FB67">SUM(SUMIFS(CF67:EY67,CF$6:EY$6,{"EN(D)"}))</f>
        <v>24</v>
      </c>
      <c r="FC67" s="273" cm="1">
        <f t="array" ref="FC67">SUM(SUMIFS(CF67:EY67,CF$6:EY$6,{"INA(D)"}))</f>
        <v>0</v>
      </c>
      <c r="FD67" s="273" cm="1">
        <f t="array" ref="FD67">SUM(SUMIFS(CF67:EY67,CF$6:EY$6,{"EN(D)","EN(V)","INA(D)","INA(V)"}))</f>
        <v>99</v>
      </c>
      <c r="FE67" s="278" cm="1">
        <f t="array" ref="FE67">(SUM(SUMIFS(CF67:EY67,CF$6:EY$6,{"EN(TMS)"})))/12</f>
        <v>5.9317129629629629E-2</v>
      </c>
      <c r="FF67" s="278" cm="1">
        <f t="array" ref="FF67">(SUM(SUMIFS(CF67:EY67,CF$6:EY$6,{"INA(TMS)"})))/12</f>
        <v>0</v>
      </c>
      <c r="FG67" s="279"/>
      <c r="FH67" s="279">
        <v>12</v>
      </c>
      <c r="FI67" s="280">
        <v>0.17708333333333334</v>
      </c>
      <c r="FJ67" s="277"/>
      <c r="FK67" s="277"/>
      <c r="FL67" s="278"/>
      <c r="FM67" s="279">
        <v>3</v>
      </c>
      <c r="FN67" s="279">
        <v>14</v>
      </c>
      <c r="FO67" s="280">
        <v>4.3750000000000004E-2</v>
      </c>
      <c r="FP67" s="277"/>
      <c r="FQ67" s="277"/>
      <c r="FR67" s="278"/>
      <c r="FS67" s="279">
        <v>4</v>
      </c>
      <c r="FT67" s="279">
        <v>23</v>
      </c>
      <c r="FU67" s="280" t="s">
        <v>270</v>
      </c>
      <c r="FV67" s="277"/>
      <c r="FW67" s="277"/>
      <c r="FX67" s="278"/>
      <c r="FY67" s="279">
        <v>14</v>
      </c>
      <c r="FZ67" s="279">
        <v>21</v>
      </c>
      <c r="GA67" s="280" t="s">
        <v>195</v>
      </c>
      <c r="GB67" s="277"/>
      <c r="GC67" s="277"/>
      <c r="GD67" s="278"/>
      <c r="GE67" s="279">
        <v>3</v>
      </c>
      <c r="GF67" s="279">
        <v>9</v>
      </c>
      <c r="GG67" s="280" t="s">
        <v>271</v>
      </c>
      <c r="GH67" s="277"/>
      <c r="GI67" s="277"/>
      <c r="GJ67" s="278"/>
      <c r="GK67" s="279"/>
      <c r="GL67" s="279">
        <v>5</v>
      </c>
      <c r="GM67" s="280" t="s">
        <v>272</v>
      </c>
      <c r="GN67" s="277"/>
      <c r="GO67" s="277"/>
      <c r="GP67" s="278"/>
      <c r="GQ67" s="279">
        <v>5</v>
      </c>
      <c r="GR67" s="279">
        <v>11</v>
      </c>
      <c r="GS67" s="280">
        <v>6.7361111111111108E-2</v>
      </c>
      <c r="GT67" s="277"/>
      <c r="GU67" s="277"/>
      <c r="GV67" s="278"/>
      <c r="GW67" s="279">
        <v>3</v>
      </c>
      <c r="GX67" s="279">
        <v>4</v>
      </c>
      <c r="GY67" s="280">
        <v>4.3055555555555562E-2</v>
      </c>
      <c r="GZ67" s="277"/>
      <c r="HA67" s="277"/>
      <c r="HB67" s="278"/>
      <c r="HC67" s="279">
        <v>3</v>
      </c>
      <c r="HD67" s="279">
        <v>8</v>
      </c>
      <c r="HE67" s="280">
        <v>3.9583333333333331E-2</v>
      </c>
      <c r="HF67" s="277"/>
      <c r="HG67" s="277"/>
      <c r="HH67" s="278"/>
      <c r="HI67" s="279">
        <v>2</v>
      </c>
      <c r="HJ67" s="279">
        <v>12</v>
      </c>
      <c r="HK67" s="280">
        <v>0.21180555555555555</v>
      </c>
      <c r="HL67" s="277"/>
      <c r="HM67" s="277"/>
      <c r="HN67" s="278"/>
      <c r="HO67" s="279">
        <v>2</v>
      </c>
      <c r="HP67" s="279">
        <v>4</v>
      </c>
      <c r="HQ67" s="280">
        <v>0.54513888888888895</v>
      </c>
      <c r="HR67" s="277"/>
      <c r="HS67" s="277"/>
      <c r="HT67" s="278"/>
      <c r="HU67" s="279"/>
      <c r="HV67" s="279">
        <v>2</v>
      </c>
      <c r="HW67" s="280"/>
      <c r="HX67" s="277"/>
      <c r="HY67" s="277"/>
      <c r="HZ67" s="278"/>
      <c r="IA67" s="273" cm="1">
        <f t="array" ref="IA67">SUM(SUMIFS(FG67:HZ67,FG$6:HZ$6,{"EN(V)"}))</f>
        <v>125</v>
      </c>
      <c r="IB67" s="273" cm="1">
        <f t="array" ref="IB67">SUM(SUMIFS(FG67:HZ67,FG$6:HZ$6,{"INA(V)"}))</f>
        <v>0</v>
      </c>
      <c r="IC67" s="273" cm="1">
        <f t="array" ref="IC67">SUM(SUMIFS(FG67:HZ67,FG$6:HZ$6,{"EN(D)"}))</f>
        <v>39</v>
      </c>
      <c r="ID67" s="273" cm="1">
        <f t="array" ref="ID67">SUM(SUMIFS(FG67:HZ67,FG$6:HZ$6,{"INA(D)"}))</f>
        <v>0</v>
      </c>
      <c r="IE67" s="273" cm="1">
        <f t="array" ref="IE67">SUM(SUMIFS(FG67:HZ67,FG$6:HZ$6,{"EN(D)","EN(V)","INA(D)","INA(V)"}))</f>
        <v>164</v>
      </c>
      <c r="IF67" s="278" cm="1">
        <f t="array" ref="IF67">(SUM(SUMIFS(FG67:HZ67,FG$6:HZ$6,{"EN(TMS)"})))/12</f>
        <v>9.3981481481481485E-2</v>
      </c>
      <c r="IG67" s="278" cm="1">
        <f t="array" ref="IG67">(SUM(SUMIFS(FG67:HZ67,FG$6:HZ$6,{"INA(TMS)"})))/12</f>
        <v>0</v>
      </c>
      <c r="IH67" s="279">
        <v>1</v>
      </c>
      <c r="II67" s="279">
        <v>1</v>
      </c>
      <c r="IJ67" s="280"/>
      <c r="IK67" s="277"/>
      <c r="IL67" s="277"/>
      <c r="IM67" s="278"/>
      <c r="IN67" s="279">
        <v>2</v>
      </c>
      <c r="IO67" s="279">
        <v>3</v>
      </c>
      <c r="IP67" s="280">
        <v>0</v>
      </c>
      <c r="IQ67" s="277"/>
      <c r="IR67" s="277"/>
      <c r="IS67" s="278"/>
      <c r="IT67" s="279">
        <v>2</v>
      </c>
      <c r="IU67" s="279">
        <v>6</v>
      </c>
      <c r="IV67" s="280">
        <v>1.7361111111111112E-2</v>
      </c>
      <c r="IW67" s="277">
        <v>4</v>
      </c>
      <c r="IX67" s="277"/>
      <c r="IY67" s="278"/>
      <c r="IZ67" s="279"/>
      <c r="JA67" s="279">
        <v>4</v>
      </c>
      <c r="JB67" s="280">
        <v>1.5972222222222224E-2</v>
      </c>
      <c r="JC67" s="277"/>
      <c r="JD67" s="277"/>
      <c r="JE67" s="278"/>
      <c r="JF67" s="279">
        <v>2</v>
      </c>
      <c r="JG67" s="279"/>
      <c r="JH67" s="280"/>
      <c r="JI67" s="277"/>
      <c r="JJ67" s="277"/>
      <c r="JK67" s="278"/>
      <c r="JL67" s="279">
        <v>10</v>
      </c>
      <c r="JM67" s="279"/>
      <c r="JN67" s="280"/>
      <c r="JO67" s="277"/>
      <c r="JP67" s="277"/>
      <c r="JQ67" s="278"/>
      <c r="JR67" s="279">
        <v>2</v>
      </c>
      <c r="JS67" s="279"/>
      <c r="JT67" s="280"/>
      <c r="JU67" s="277"/>
      <c r="JV67" s="277"/>
      <c r="JW67" s="278"/>
      <c r="JX67" s="279">
        <v>2</v>
      </c>
      <c r="JY67" s="279"/>
      <c r="JZ67" s="280"/>
      <c r="KA67" s="277"/>
      <c r="KB67" s="277"/>
      <c r="KC67" s="278"/>
      <c r="KD67" s="279">
        <v>4</v>
      </c>
      <c r="KE67" s="279"/>
      <c r="KF67" s="280"/>
      <c r="KG67" s="277"/>
      <c r="KH67" s="277"/>
      <c r="KI67" s="278"/>
      <c r="KJ67" s="279">
        <v>4</v>
      </c>
      <c r="KK67" s="279"/>
      <c r="KL67" s="280"/>
      <c r="KM67" s="277"/>
      <c r="KN67" s="277"/>
      <c r="KO67" s="278"/>
      <c r="KP67" s="279">
        <v>4</v>
      </c>
      <c r="KQ67" s="279"/>
      <c r="KR67" s="280"/>
      <c r="KS67" s="277"/>
      <c r="KT67" s="277"/>
      <c r="KU67" s="278"/>
      <c r="KV67" s="279"/>
      <c r="KW67" s="279"/>
      <c r="KX67" s="280"/>
      <c r="KY67" s="277"/>
      <c r="KZ67" s="277"/>
      <c r="LA67" s="278"/>
      <c r="LB67" s="273" cm="1">
        <f t="array" ref="LB67">SUM(SUMIFS(IH67:LA67,IH$6:LA$6,{"EN(V)"}))</f>
        <v>14</v>
      </c>
      <c r="LC67" s="273" cm="1">
        <f t="array" ref="LC67">SUM(SUMIFS(IH67:LA67,IH$6:LA$6,{"INA(V)"}))</f>
        <v>0</v>
      </c>
      <c r="LD67" s="273" cm="1">
        <f t="array" ref="LD67">SUM(SUMIFS(IH67:LA67,IH$6:LA$6,{"EN(D)"}))</f>
        <v>33</v>
      </c>
      <c r="LE67" s="273" cm="1">
        <f t="array" ref="LE67">SUM(SUMIFS(IH67:LA67,IH$6:LA$6,{"INA(D)"}))</f>
        <v>4</v>
      </c>
      <c r="LF67" s="273" cm="1">
        <f t="array" ref="LF67">SUM(SUMIFS(IH67:LA67,IH$6:LA$6,{"EN(D)","EN(V)","INA(D)","INA(V)"}))</f>
        <v>51</v>
      </c>
      <c r="LG67" s="278" cm="1">
        <f t="array" ref="LG67">(SUM(SUMIFS(IH67:LA67,IH$6:LA$6,{"EN(TMS)"})))/12</f>
        <v>2.7777777777777783E-3</v>
      </c>
      <c r="LH67" s="278" cm="1">
        <f t="array" ref="LH67">(SUM(SUMIFS(IH67:LA67,IH$6:LA$6,{"INA(TMS)"})))/12</f>
        <v>0</v>
      </c>
      <c r="LI67" s="279"/>
      <c r="LJ67" s="279"/>
      <c r="LK67" s="280"/>
      <c r="LL67" s="277"/>
      <c r="LM67" s="277"/>
      <c r="LN67" s="278"/>
      <c r="LO67" s="279">
        <v>3</v>
      </c>
      <c r="LP67" s="279"/>
      <c r="LQ67" s="280"/>
      <c r="LR67" s="277"/>
      <c r="LS67" s="277"/>
      <c r="LT67" s="278"/>
      <c r="LU67" s="279"/>
      <c r="LV67" s="279"/>
      <c r="LW67" s="280"/>
      <c r="LX67" s="277"/>
      <c r="LY67" s="277"/>
      <c r="LZ67" s="278"/>
      <c r="MA67" s="279">
        <v>2</v>
      </c>
      <c r="MB67" s="279"/>
      <c r="MC67" s="280"/>
      <c r="MD67" s="277"/>
      <c r="ME67" s="277"/>
      <c r="MF67" s="278"/>
      <c r="MG67" s="279"/>
      <c r="MH67" s="279"/>
      <c r="MI67" s="280"/>
      <c r="MJ67" s="277"/>
      <c r="MK67" s="277"/>
      <c r="ML67" s="278"/>
      <c r="MM67" s="279">
        <v>1</v>
      </c>
      <c r="MN67" s="279"/>
      <c r="MO67" s="280"/>
      <c r="MP67" s="277"/>
      <c r="MQ67" s="277"/>
      <c r="MR67" s="278"/>
      <c r="MS67" s="279">
        <v>1</v>
      </c>
      <c r="MT67" s="279"/>
      <c r="MU67" s="280"/>
      <c r="MV67" s="277"/>
      <c r="MW67" s="277"/>
      <c r="MX67" s="278"/>
      <c r="MY67" s="279">
        <v>2</v>
      </c>
      <c r="MZ67" s="279"/>
      <c r="NA67" s="280"/>
      <c r="NB67" s="277"/>
      <c r="NC67" s="277"/>
      <c r="ND67" s="278"/>
      <c r="NE67" s="279"/>
      <c r="NF67" s="279"/>
      <c r="NG67" s="280"/>
      <c r="NH67" s="277"/>
      <c r="NI67" s="277"/>
      <c r="NJ67" s="278"/>
      <c r="NK67" s="279"/>
      <c r="NL67" s="279"/>
      <c r="NM67" s="280"/>
      <c r="NN67" s="277"/>
      <c r="NO67" s="277"/>
      <c r="NP67" s="278"/>
      <c r="NQ67" s="279"/>
      <c r="NR67" s="279"/>
      <c r="NS67" s="280"/>
      <c r="NT67" s="277"/>
      <c r="NU67" s="277"/>
      <c r="NV67" s="278"/>
      <c r="NW67" s="279"/>
      <c r="NX67" s="279"/>
      <c r="NY67" s="280"/>
      <c r="NZ67" s="277"/>
      <c r="OA67" s="277"/>
      <c r="OB67" s="278"/>
      <c r="OC67" s="273" cm="1">
        <f t="array" ref="OC67">SUM(SUMIFS(LI67:OB67,LI$6:OB$6,{"EN(V)"}))</f>
        <v>0</v>
      </c>
      <c r="OD67" s="273" cm="1">
        <f t="array" ref="OD67">SUM(SUMIFS(LI67:OB67,LI$6:OB$6,{"INA(V)"}))</f>
        <v>0</v>
      </c>
      <c r="OE67" s="273" cm="1">
        <f t="array" ref="OE67">SUM(SUMIFS(LI67:OB67,LI$6:OB$6,{"EN(D)"}))</f>
        <v>9</v>
      </c>
      <c r="OF67" s="273" cm="1">
        <f t="array" ref="OF67">SUM(SUMIFS(LI67:OB67,LI$6:OB$6,{"INA(D)"}))</f>
        <v>0</v>
      </c>
      <c r="OG67" s="273" cm="1">
        <f t="array" ref="OG67">SUM(SUMIFS(LI67:OB67,LI$6:OB$6,{"EN(D)","EN(V)","INA(D)","INA(V)"}))</f>
        <v>9</v>
      </c>
      <c r="OH67" s="278" cm="1">
        <f t="array" ref="OH67">(SUM(SUMIFS(LI67:OB67,LI$6:OB$6,{"EN(TMS)"})))/12</f>
        <v>0</v>
      </c>
      <c r="OI67" s="278" cm="1">
        <f t="array" ref="OI67">(SUM(SUMIFS(LI67:OB67,LI$6:OB$6,{"INA(TMS)"})))/12</f>
        <v>0</v>
      </c>
    </row>
    <row r="68" spans="1:399" s="23" customFormat="1">
      <c r="A68" s="273">
        <v>62</v>
      </c>
      <c r="B68" s="274" t="s">
        <v>78</v>
      </c>
      <c r="C68" s="273" t="s">
        <v>156</v>
      </c>
      <c r="D68" s="285"/>
      <c r="E68" s="279"/>
      <c r="F68" s="279"/>
      <c r="G68" s="280"/>
      <c r="H68" s="277"/>
      <c r="I68" s="277"/>
      <c r="J68" s="278"/>
      <c r="K68" s="279"/>
      <c r="L68" s="279"/>
      <c r="M68" s="280"/>
      <c r="N68" s="277"/>
      <c r="O68" s="277"/>
      <c r="P68" s="278"/>
      <c r="Q68" s="279"/>
      <c r="R68" s="279"/>
      <c r="S68" s="280"/>
      <c r="T68" s="277"/>
      <c r="U68" s="277"/>
      <c r="V68" s="278"/>
      <c r="W68" s="279"/>
      <c r="X68" s="279"/>
      <c r="Y68" s="280"/>
      <c r="Z68" s="277"/>
      <c r="AA68" s="277"/>
      <c r="AB68" s="278"/>
      <c r="AC68" s="279"/>
      <c r="AD68" s="279"/>
      <c r="AE68" s="280"/>
      <c r="AF68" s="277"/>
      <c r="AG68" s="277"/>
      <c r="AH68" s="278"/>
      <c r="AI68" s="279"/>
      <c r="AJ68" s="279"/>
      <c r="AK68" s="280"/>
      <c r="AL68" s="277"/>
      <c r="AM68" s="277"/>
      <c r="AN68" s="278"/>
      <c r="AO68" s="279"/>
      <c r="AP68" s="279"/>
      <c r="AQ68" s="280"/>
      <c r="AR68" s="277"/>
      <c r="AS68" s="277"/>
      <c r="AT68" s="278"/>
      <c r="AU68" s="279"/>
      <c r="AV68" s="279"/>
      <c r="AW68" s="280"/>
      <c r="AX68" s="277"/>
      <c r="AY68" s="277"/>
      <c r="AZ68" s="278"/>
      <c r="BA68" s="279"/>
      <c r="BB68" s="279"/>
      <c r="BC68" s="280"/>
      <c r="BD68" s="277"/>
      <c r="BE68" s="277"/>
      <c r="BF68" s="278"/>
      <c r="BG68" s="279"/>
      <c r="BH68" s="279"/>
      <c r="BI68" s="280"/>
      <c r="BJ68" s="277">
        <v>5</v>
      </c>
      <c r="BK68" s="277"/>
      <c r="BL68" s="278"/>
      <c r="BM68" s="279"/>
      <c r="BN68" s="279"/>
      <c r="BO68" s="280"/>
      <c r="BP68" s="277">
        <v>64</v>
      </c>
      <c r="BQ68" s="277"/>
      <c r="BR68" s="278"/>
      <c r="BS68" s="279"/>
      <c r="BT68" s="279"/>
      <c r="BU68" s="280"/>
      <c r="BV68" s="277"/>
      <c r="BW68" s="277"/>
      <c r="BX68" s="278"/>
      <c r="BY68" s="273" cm="1">
        <f t="array" ref="BY68">SUM(SUMIFS(E68:BX68,E$6:BX$6,{"EN(V)"}))</f>
        <v>0</v>
      </c>
      <c r="BZ68" s="273" cm="1">
        <f t="array" ref="BZ68">SUM(SUMIFS(E68:BX68,E$6:BX$6,{"INA(V)"}))</f>
        <v>0</v>
      </c>
      <c r="CA68" s="273" cm="1">
        <f t="array" ref="CA68">SUM(SUMIFS(E68:BX68,E$6:BX$6,{"EN(D)"}))</f>
        <v>0</v>
      </c>
      <c r="CB68" s="273" cm="1">
        <f t="array" ref="CB68">SUM(SUMIFS(E68:BX68,E$6:BX$6,{"INA(D)"}))</f>
        <v>69</v>
      </c>
      <c r="CC68" s="273" cm="1">
        <f t="array" ref="CC68">SUM(SUMIFS(E68:BX68,E$6:BX$6,{"EN(D)","EN(V)","INA(D)","INA(V)"}))</f>
        <v>69</v>
      </c>
      <c r="CD68" s="278" cm="1">
        <f t="array" ref="CD68">(SUM(SUMIFS(E68:BX68,E$6:BX$6,{"EN(TMS)"})))/12</f>
        <v>0</v>
      </c>
      <c r="CE68" s="278" cm="1">
        <f t="array" ref="CE68">(SUM(SUMIFS(E68:BX68,E$6:BX$6,{"INA(TMS)"})))/12</f>
        <v>0</v>
      </c>
      <c r="CF68" s="279"/>
      <c r="CG68" s="279"/>
      <c r="CH68" s="280"/>
      <c r="CI68" s="277">
        <v>3</v>
      </c>
      <c r="CJ68" s="277"/>
      <c r="CK68" s="278"/>
      <c r="CL68" s="279"/>
      <c r="CM68" s="279"/>
      <c r="CN68" s="280"/>
      <c r="CO68" s="277"/>
      <c r="CP68" s="277"/>
      <c r="CQ68" s="278"/>
      <c r="CR68" s="279"/>
      <c r="CS68" s="279"/>
      <c r="CT68" s="280"/>
      <c r="CU68" s="277">
        <v>1</v>
      </c>
      <c r="CV68" s="277"/>
      <c r="CW68" s="278"/>
      <c r="CX68" s="279"/>
      <c r="CY68" s="279"/>
      <c r="CZ68" s="280"/>
      <c r="DA68" s="277">
        <v>2</v>
      </c>
      <c r="DB68" s="277">
        <v>4</v>
      </c>
      <c r="DC68" s="278">
        <v>2.4999999999999998E-2</v>
      </c>
      <c r="DD68" s="279"/>
      <c r="DE68" s="279"/>
      <c r="DF68" s="280"/>
      <c r="DG68" s="277"/>
      <c r="DH68" s="277">
        <v>7</v>
      </c>
      <c r="DI68" s="278">
        <v>5.0694444444444452E-2</v>
      </c>
      <c r="DJ68" s="279"/>
      <c r="DK68" s="279"/>
      <c r="DL68" s="280"/>
      <c r="DM68" s="277"/>
      <c r="DN68" s="277"/>
      <c r="DO68" s="278"/>
      <c r="DP68" s="279"/>
      <c r="DQ68" s="279">
        <v>19</v>
      </c>
      <c r="DR68" s="280">
        <v>0.12986111111111112</v>
      </c>
      <c r="DS68" s="277"/>
      <c r="DT68" s="277"/>
      <c r="DU68" s="278"/>
      <c r="DV68" s="279"/>
      <c r="DW68" s="279"/>
      <c r="DX68" s="280"/>
      <c r="DY68" s="277"/>
      <c r="DZ68" s="277"/>
      <c r="EA68" s="278"/>
      <c r="EB68" s="279"/>
      <c r="EC68" s="279"/>
      <c r="ED68" s="280"/>
      <c r="EE68" s="277"/>
      <c r="EF68" s="277"/>
      <c r="EG68" s="278"/>
      <c r="EH68" s="279"/>
      <c r="EI68" s="279"/>
      <c r="EJ68" s="280"/>
      <c r="EK68" s="277"/>
      <c r="EL68" s="277"/>
      <c r="EM68" s="278"/>
      <c r="EN68" s="279"/>
      <c r="EO68" s="279"/>
      <c r="EP68" s="280"/>
      <c r="EQ68" s="277"/>
      <c r="ER68" s="277">
        <v>11</v>
      </c>
      <c r="ES68" s="278">
        <v>0.11527777777777777</v>
      </c>
      <c r="ET68" s="279"/>
      <c r="EU68" s="279"/>
      <c r="EV68" s="280"/>
      <c r="EW68" s="277"/>
      <c r="EX68" s="277"/>
      <c r="EY68" s="278"/>
      <c r="EZ68" s="273" cm="1">
        <f t="array" ref="EZ68">SUM(SUMIFS(CF68:EY68,CF$6:EY$6,{"EN(V)"}))</f>
        <v>19</v>
      </c>
      <c r="FA68" s="273" cm="1">
        <f t="array" ref="FA68">SUM(SUMIFS(CF68:EY68,CF$6:EY$6,{"INA(V)"}))</f>
        <v>22</v>
      </c>
      <c r="FB68" s="273" cm="1">
        <f t="array" ref="FB68">SUM(SUMIFS(CF68:EY68,CF$6:EY$6,{"EN(D)"}))</f>
        <v>0</v>
      </c>
      <c r="FC68" s="273" cm="1">
        <f t="array" ref="FC68">SUM(SUMIFS(CF68:EY68,CF$6:EY$6,{"INA(D)"}))</f>
        <v>6</v>
      </c>
      <c r="FD68" s="273" cm="1">
        <f t="array" ref="FD68">SUM(SUMIFS(CF68:EY68,CF$6:EY$6,{"EN(D)","EN(V)","INA(D)","INA(V)"}))</f>
        <v>47</v>
      </c>
      <c r="FE68" s="278" cm="1">
        <f t="array" ref="FE68">(SUM(SUMIFS(CF68:EY68,CF$6:EY$6,{"EN(TMS)"})))/12</f>
        <v>1.082175925925926E-2</v>
      </c>
      <c r="FF68" s="278" cm="1">
        <f t="array" ref="FF68">(SUM(SUMIFS(CF68:EY68,CF$6:EY$6,{"INA(TMS)"})))/12</f>
        <v>1.591435185185185E-2</v>
      </c>
      <c r="FG68" s="279"/>
      <c r="FH68" s="279"/>
      <c r="FI68" s="280"/>
      <c r="FJ68" s="277">
        <v>5</v>
      </c>
      <c r="FK68" s="277"/>
      <c r="FL68" s="278"/>
      <c r="FM68" s="279"/>
      <c r="FN68" s="279"/>
      <c r="FO68" s="280"/>
      <c r="FP68" s="277">
        <v>1</v>
      </c>
      <c r="FQ68" s="277"/>
      <c r="FR68" s="278"/>
      <c r="FS68" s="279"/>
      <c r="FT68" s="279"/>
      <c r="FU68" s="280"/>
      <c r="FV68" s="277">
        <v>8</v>
      </c>
      <c r="FW68" s="277"/>
      <c r="FX68" s="278"/>
      <c r="FY68" s="279"/>
      <c r="FZ68" s="279"/>
      <c r="GA68" s="280"/>
      <c r="GB68" s="277">
        <v>4</v>
      </c>
      <c r="GC68" s="277">
        <v>13</v>
      </c>
      <c r="GD68" s="278" t="s">
        <v>265</v>
      </c>
      <c r="GE68" s="279"/>
      <c r="GF68" s="279"/>
      <c r="GG68" s="280"/>
      <c r="GH68" s="277">
        <v>2</v>
      </c>
      <c r="GI68" s="277"/>
      <c r="GJ68" s="278"/>
      <c r="GK68" s="279"/>
      <c r="GL68" s="279"/>
      <c r="GM68" s="280"/>
      <c r="GN68" s="277"/>
      <c r="GO68" s="277"/>
      <c r="GP68" s="278"/>
      <c r="GQ68" s="279"/>
      <c r="GR68" s="279"/>
      <c r="GS68" s="280"/>
      <c r="GT68" s="277">
        <v>3</v>
      </c>
      <c r="GU68" s="277">
        <v>7</v>
      </c>
      <c r="GV68" s="278">
        <v>6.2499999999999995E-3</v>
      </c>
      <c r="GW68" s="279"/>
      <c r="GX68" s="279"/>
      <c r="GY68" s="280"/>
      <c r="GZ68" s="277"/>
      <c r="HA68" s="277">
        <v>1</v>
      </c>
      <c r="HB68" s="278"/>
      <c r="HC68" s="279"/>
      <c r="HD68" s="279"/>
      <c r="HE68" s="280"/>
      <c r="HF68" s="277"/>
      <c r="HG68" s="277">
        <v>2</v>
      </c>
      <c r="HH68" s="278">
        <v>1.3888888888888889E-3</v>
      </c>
      <c r="HI68" s="279"/>
      <c r="HJ68" s="279"/>
      <c r="HK68" s="280"/>
      <c r="HL68" s="277">
        <v>3</v>
      </c>
      <c r="HM68" s="277">
        <v>7</v>
      </c>
      <c r="HN68" s="278">
        <v>0.29375000000000001</v>
      </c>
      <c r="HO68" s="279"/>
      <c r="HP68" s="279"/>
      <c r="HQ68" s="280"/>
      <c r="HR68" s="277"/>
      <c r="HS68" s="277">
        <v>2</v>
      </c>
      <c r="HT68" s="278"/>
      <c r="HU68" s="279"/>
      <c r="HV68" s="279"/>
      <c r="HW68" s="280"/>
      <c r="HX68" s="277">
        <v>1</v>
      </c>
      <c r="HY68" s="277">
        <v>2</v>
      </c>
      <c r="HZ68" s="278">
        <v>2.1527777777777781E-2</v>
      </c>
      <c r="IA68" s="273" cm="1">
        <f t="array" ref="IA68">SUM(SUMIFS(FG68:HZ68,FG$6:HZ$6,{"EN(V)"}))</f>
        <v>0</v>
      </c>
      <c r="IB68" s="273" cm="1">
        <f t="array" ref="IB68">SUM(SUMIFS(FG68:HZ68,FG$6:HZ$6,{"INA(V)"}))</f>
        <v>34</v>
      </c>
      <c r="IC68" s="273" cm="1">
        <f t="array" ref="IC68">SUM(SUMIFS(FG68:HZ68,FG$6:HZ$6,{"EN(D)"}))</f>
        <v>0</v>
      </c>
      <c r="ID68" s="273" cm="1">
        <f t="array" ref="ID68">SUM(SUMIFS(FG68:HZ68,FG$6:HZ$6,{"INA(D)"}))</f>
        <v>27</v>
      </c>
      <c r="IE68" s="273" cm="1">
        <f t="array" ref="IE68">SUM(SUMIFS(FG68:HZ68,FG$6:HZ$6,{"EN(D)","EN(V)","INA(D)","INA(V)"}))</f>
        <v>61</v>
      </c>
      <c r="IF68" s="278" cm="1">
        <f t="array" ref="IF68">(SUM(SUMIFS(FG68:HZ68,FG$6:HZ$6,{"EN(TMS)"})))/12</f>
        <v>0</v>
      </c>
      <c r="IG68" s="278" cm="1">
        <f t="array" ref="IG68">(SUM(SUMIFS(FG68:HZ68,FG$6:HZ$6,{"INA(TMS)"})))/12</f>
        <v>2.690972222222222E-2</v>
      </c>
      <c r="IH68" s="279"/>
      <c r="II68" s="279"/>
      <c r="IJ68" s="280"/>
      <c r="IK68" s="277">
        <v>4</v>
      </c>
      <c r="IL68" s="277">
        <v>4</v>
      </c>
      <c r="IM68" s="278">
        <v>0.62569444444444444</v>
      </c>
      <c r="IN68" s="279"/>
      <c r="IO68" s="279"/>
      <c r="IP68" s="280"/>
      <c r="IQ68" s="277">
        <v>4</v>
      </c>
      <c r="IR68" s="277">
        <v>4</v>
      </c>
      <c r="IS68" s="278">
        <v>5.9027777777777783E-2</v>
      </c>
      <c r="IT68" s="279"/>
      <c r="IU68" s="279"/>
      <c r="IV68" s="280"/>
      <c r="IW68" s="277"/>
      <c r="IX68" s="277"/>
      <c r="IY68" s="278"/>
      <c r="IZ68" s="279"/>
      <c r="JA68" s="279"/>
      <c r="JB68" s="280"/>
      <c r="JC68" s="277">
        <v>3</v>
      </c>
      <c r="JD68" s="277">
        <v>3</v>
      </c>
      <c r="JE68" s="278"/>
      <c r="JF68" s="279"/>
      <c r="JG68" s="279"/>
      <c r="JH68" s="280"/>
      <c r="JI68" s="277"/>
      <c r="JJ68" s="277"/>
      <c r="JK68" s="278"/>
      <c r="JL68" s="279"/>
      <c r="JM68" s="279"/>
      <c r="JN68" s="280"/>
      <c r="JO68" s="277">
        <v>6</v>
      </c>
      <c r="JP68" s="277"/>
      <c r="JQ68" s="278"/>
      <c r="JR68" s="279"/>
      <c r="JS68" s="279"/>
      <c r="JT68" s="280"/>
      <c r="JU68" s="277">
        <v>8</v>
      </c>
      <c r="JV68" s="277"/>
      <c r="JW68" s="278"/>
      <c r="JX68" s="279"/>
      <c r="JY68" s="279"/>
      <c r="JZ68" s="280"/>
      <c r="KA68" s="277">
        <v>10</v>
      </c>
      <c r="KB68" s="277"/>
      <c r="KC68" s="278"/>
      <c r="KD68" s="279"/>
      <c r="KE68" s="279"/>
      <c r="KF68" s="280"/>
      <c r="KG68" s="277">
        <v>14</v>
      </c>
      <c r="KH68" s="277"/>
      <c r="KI68" s="278"/>
      <c r="KJ68" s="279"/>
      <c r="KK68" s="279"/>
      <c r="KL68" s="280"/>
      <c r="KM68" s="277">
        <v>2</v>
      </c>
      <c r="KN68" s="277"/>
      <c r="KO68" s="278"/>
      <c r="KP68" s="279"/>
      <c r="KQ68" s="279"/>
      <c r="KR68" s="280"/>
      <c r="KS68" s="277">
        <v>14</v>
      </c>
      <c r="KT68" s="277"/>
      <c r="KU68" s="278"/>
      <c r="KV68" s="279"/>
      <c r="KW68" s="279"/>
      <c r="KX68" s="280"/>
      <c r="KY68" s="277">
        <v>4</v>
      </c>
      <c r="KZ68" s="277"/>
      <c r="LA68" s="278"/>
      <c r="LB68" s="273" cm="1">
        <f t="array" ref="LB68">SUM(SUMIFS(IH68:LA68,IH$6:LA$6,{"EN(V)"}))</f>
        <v>0</v>
      </c>
      <c r="LC68" s="273" cm="1">
        <f t="array" ref="LC68">SUM(SUMIFS(IH68:LA68,IH$6:LA$6,{"INA(V)"}))</f>
        <v>11</v>
      </c>
      <c r="LD68" s="273" cm="1">
        <f t="array" ref="LD68">SUM(SUMIFS(IH68:LA68,IH$6:LA$6,{"EN(D)"}))</f>
        <v>0</v>
      </c>
      <c r="LE68" s="273" cm="1">
        <f t="array" ref="LE68">SUM(SUMIFS(IH68:LA68,IH$6:LA$6,{"INA(D)"}))</f>
        <v>69</v>
      </c>
      <c r="LF68" s="273" cm="1">
        <f t="array" ref="LF68">SUM(SUMIFS(IH68:LA68,IH$6:LA$6,{"EN(D)","EN(V)","INA(D)","INA(V)"}))</f>
        <v>80</v>
      </c>
      <c r="LG68" s="278" cm="1">
        <f t="array" ref="LG68">(SUM(SUMIFS(IH68:LA68,IH$6:LA$6,{"EN(TMS)"})))/12</f>
        <v>0</v>
      </c>
      <c r="LH68" s="278" cm="1">
        <f t="array" ref="LH68">(SUM(SUMIFS(IH68:LA68,IH$6:LA$6,{"INA(TMS)"})))/12</f>
        <v>5.7060185185185186E-2</v>
      </c>
      <c r="LI68" s="279"/>
      <c r="LJ68" s="279"/>
      <c r="LK68" s="280"/>
      <c r="LL68" s="277">
        <v>6</v>
      </c>
      <c r="LM68" s="277"/>
      <c r="LN68" s="278"/>
      <c r="LO68" s="279"/>
      <c r="LP68" s="279"/>
      <c r="LQ68" s="280"/>
      <c r="LR68" s="277">
        <v>3</v>
      </c>
      <c r="LS68" s="277"/>
      <c r="LT68" s="278"/>
      <c r="LU68" s="279"/>
      <c r="LV68" s="279"/>
      <c r="LW68" s="280"/>
      <c r="LX68" s="277">
        <v>3</v>
      </c>
      <c r="LY68" s="277"/>
      <c r="LZ68" s="278"/>
      <c r="MA68" s="279"/>
      <c r="MB68" s="279"/>
      <c r="MC68" s="280"/>
      <c r="MD68" s="277">
        <v>3</v>
      </c>
      <c r="ME68" s="277"/>
      <c r="MF68" s="278"/>
      <c r="MG68" s="279"/>
      <c r="MH68" s="279"/>
      <c r="MI68" s="280"/>
      <c r="MJ68" s="277">
        <v>4</v>
      </c>
      <c r="MK68" s="277"/>
      <c r="ML68" s="278"/>
      <c r="MM68" s="279"/>
      <c r="MN68" s="279"/>
      <c r="MO68" s="280"/>
      <c r="MP68" s="277">
        <v>5</v>
      </c>
      <c r="MQ68" s="277"/>
      <c r="MR68" s="278"/>
      <c r="MS68" s="279"/>
      <c r="MT68" s="279"/>
      <c r="MU68" s="280"/>
      <c r="MV68" s="277">
        <v>3</v>
      </c>
      <c r="MW68" s="277"/>
      <c r="MX68" s="278"/>
      <c r="MY68" s="279"/>
      <c r="MZ68" s="279"/>
      <c r="NA68" s="280"/>
      <c r="NB68" s="277">
        <v>3</v>
      </c>
      <c r="NC68" s="277"/>
      <c r="ND68" s="278"/>
      <c r="NE68" s="279"/>
      <c r="NF68" s="279"/>
      <c r="NG68" s="280"/>
      <c r="NH68" s="277"/>
      <c r="NI68" s="277"/>
      <c r="NJ68" s="278"/>
      <c r="NK68" s="279"/>
      <c r="NL68" s="279"/>
      <c r="NM68" s="280"/>
      <c r="NN68" s="277"/>
      <c r="NO68" s="277"/>
      <c r="NP68" s="278"/>
      <c r="NQ68" s="279"/>
      <c r="NR68" s="279"/>
      <c r="NS68" s="280"/>
      <c r="NT68" s="277"/>
      <c r="NU68" s="277"/>
      <c r="NV68" s="278"/>
      <c r="NW68" s="279"/>
      <c r="NX68" s="279"/>
      <c r="NY68" s="280"/>
      <c r="NZ68" s="277"/>
      <c r="OA68" s="277"/>
      <c r="OB68" s="278"/>
      <c r="OC68" s="273" cm="1">
        <f t="array" ref="OC68">SUM(SUMIFS(LI68:OB68,LI$6:OB$6,{"EN(V)"}))</f>
        <v>0</v>
      </c>
      <c r="OD68" s="273" cm="1">
        <f t="array" ref="OD68">SUM(SUMIFS(LI68:OB68,LI$6:OB$6,{"INA(V)"}))</f>
        <v>0</v>
      </c>
      <c r="OE68" s="273" cm="1">
        <f t="array" ref="OE68">SUM(SUMIFS(LI68:OB68,LI$6:OB$6,{"EN(D)"}))</f>
        <v>0</v>
      </c>
      <c r="OF68" s="273" cm="1">
        <f t="array" ref="OF68">SUM(SUMIFS(LI68:OB68,LI$6:OB$6,{"INA(D)"}))</f>
        <v>30</v>
      </c>
      <c r="OG68" s="273" cm="1">
        <f t="array" ref="OG68">SUM(SUMIFS(LI68:OB68,LI$6:OB$6,{"EN(D)","EN(V)","INA(D)","INA(V)"}))</f>
        <v>30</v>
      </c>
      <c r="OH68" s="278" cm="1">
        <f t="array" ref="OH68">(SUM(SUMIFS(LI68:OB68,LI$6:OB$6,{"EN(TMS)"})))/12</f>
        <v>0</v>
      </c>
      <c r="OI68" s="278" cm="1">
        <f t="array" ref="OI68">(SUM(SUMIFS(LI68:OB68,LI$6:OB$6,{"INA(TMS)"})))/12</f>
        <v>0</v>
      </c>
    </row>
    <row r="69" spans="1:399" s="23" customFormat="1" ht="30">
      <c r="A69" s="273">
        <v>63</v>
      </c>
      <c r="B69" s="274" t="s">
        <v>77</v>
      </c>
      <c r="C69" s="273" t="s">
        <v>157</v>
      </c>
      <c r="D69" s="285"/>
      <c r="E69" s="279"/>
      <c r="F69" s="279"/>
      <c r="G69" s="280"/>
      <c r="H69" s="277"/>
      <c r="I69" s="277"/>
      <c r="J69" s="278"/>
      <c r="K69" s="279"/>
      <c r="L69" s="279"/>
      <c r="M69" s="280"/>
      <c r="N69" s="277"/>
      <c r="O69" s="277"/>
      <c r="P69" s="278"/>
      <c r="Q69" s="279"/>
      <c r="R69" s="279"/>
      <c r="S69" s="280"/>
      <c r="T69" s="277"/>
      <c r="U69" s="277"/>
      <c r="V69" s="278"/>
      <c r="W69" s="279"/>
      <c r="X69" s="279"/>
      <c r="Y69" s="280"/>
      <c r="Z69" s="277"/>
      <c r="AA69" s="277"/>
      <c r="AB69" s="278"/>
      <c r="AC69" s="279"/>
      <c r="AD69" s="279"/>
      <c r="AE69" s="280"/>
      <c r="AF69" s="277"/>
      <c r="AG69" s="277"/>
      <c r="AH69" s="278"/>
      <c r="AI69" s="279"/>
      <c r="AJ69" s="279"/>
      <c r="AK69" s="280"/>
      <c r="AL69" s="277"/>
      <c r="AM69" s="277"/>
      <c r="AN69" s="278"/>
      <c r="AO69" s="279"/>
      <c r="AP69" s="279"/>
      <c r="AQ69" s="280"/>
      <c r="AR69" s="277"/>
      <c r="AS69" s="277"/>
      <c r="AT69" s="278"/>
      <c r="AU69" s="279"/>
      <c r="AV69" s="279"/>
      <c r="AW69" s="280"/>
      <c r="AX69" s="277"/>
      <c r="AY69" s="277"/>
      <c r="AZ69" s="278"/>
      <c r="BA69" s="279"/>
      <c r="BB69" s="279"/>
      <c r="BC69" s="280"/>
      <c r="BD69" s="277"/>
      <c r="BE69" s="277"/>
      <c r="BF69" s="278"/>
      <c r="BG69" s="279"/>
      <c r="BH69" s="279"/>
      <c r="BI69" s="280"/>
      <c r="BJ69" s="277"/>
      <c r="BK69" s="277"/>
      <c r="BL69" s="278"/>
      <c r="BM69" s="279"/>
      <c r="BN69" s="279"/>
      <c r="BO69" s="280"/>
      <c r="BP69" s="277">
        <v>17</v>
      </c>
      <c r="BQ69" s="277"/>
      <c r="BR69" s="278"/>
      <c r="BS69" s="279"/>
      <c r="BT69" s="279"/>
      <c r="BU69" s="280"/>
      <c r="BV69" s="277">
        <v>54</v>
      </c>
      <c r="BW69" s="277"/>
      <c r="BX69" s="278"/>
      <c r="BY69" s="273" cm="1">
        <f t="array" ref="BY69">SUM(SUMIFS(E69:BX69,E$6:BX$6,{"EN(V)"}))</f>
        <v>0</v>
      </c>
      <c r="BZ69" s="273" cm="1">
        <f t="array" ref="BZ69">SUM(SUMIFS(E69:BX69,E$6:BX$6,{"INA(V)"}))</f>
        <v>0</v>
      </c>
      <c r="CA69" s="273" cm="1">
        <f t="array" ref="CA69">SUM(SUMIFS(E69:BX69,E$6:BX$6,{"EN(D)"}))</f>
        <v>0</v>
      </c>
      <c r="CB69" s="273" cm="1">
        <f t="array" ref="CB69">SUM(SUMIFS(E69:BX69,E$6:BX$6,{"INA(D)"}))</f>
        <v>71</v>
      </c>
      <c r="CC69" s="273" cm="1">
        <f t="array" ref="CC69">SUM(SUMIFS(E69:BX69,E$6:BX$6,{"EN(D)","EN(V)","INA(D)","INA(V)"}))</f>
        <v>71</v>
      </c>
      <c r="CD69" s="278" cm="1">
        <f t="array" ref="CD69">(SUM(SUMIFS(E69:BX69,E$6:BX$6,{"EN(TMS)"})))/12</f>
        <v>0</v>
      </c>
      <c r="CE69" s="278" cm="1">
        <f t="array" ref="CE69">(SUM(SUMIFS(E69:BX69,E$6:BX$6,{"INA(TMS)"})))/12</f>
        <v>0</v>
      </c>
      <c r="CF69" s="279"/>
      <c r="CG69" s="279"/>
      <c r="CH69" s="280"/>
      <c r="CI69" s="277">
        <v>63</v>
      </c>
      <c r="CJ69" s="277"/>
      <c r="CK69" s="278"/>
      <c r="CL69" s="279"/>
      <c r="CM69" s="279"/>
      <c r="CN69" s="280"/>
      <c r="CO69" s="277">
        <v>7</v>
      </c>
      <c r="CP69" s="277"/>
      <c r="CQ69" s="278"/>
      <c r="CR69" s="279"/>
      <c r="CS69" s="279"/>
      <c r="CT69" s="280"/>
      <c r="CU69" s="277"/>
      <c r="CV69" s="277">
        <v>8</v>
      </c>
      <c r="CW69" s="278">
        <v>6.1111111111111116E-2</v>
      </c>
      <c r="CX69" s="279">
        <v>3</v>
      </c>
      <c r="CY69" s="279"/>
      <c r="CZ69" s="280"/>
      <c r="DA69" s="277"/>
      <c r="DB69" s="277">
        <v>4</v>
      </c>
      <c r="DC69" s="278">
        <v>0.14166666666666666</v>
      </c>
      <c r="DD69" s="279"/>
      <c r="DE69" s="279"/>
      <c r="DF69" s="280"/>
      <c r="DG69" s="277">
        <v>3</v>
      </c>
      <c r="DH69" s="277">
        <v>6</v>
      </c>
      <c r="DI69" s="278">
        <v>0.17500000000000002</v>
      </c>
      <c r="DJ69" s="279"/>
      <c r="DK69" s="279"/>
      <c r="DL69" s="280"/>
      <c r="DM69" s="277"/>
      <c r="DN69" s="277"/>
      <c r="DO69" s="278"/>
      <c r="DP69" s="279"/>
      <c r="DQ69" s="279"/>
      <c r="DR69" s="280"/>
      <c r="DS69" s="277"/>
      <c r="DT69" s="277">
        <v>1</v>
      </c>
      <c r="DU69" s="278"/>
      <c r="DV69" s="279"/>
      <c r="DW69" s="279"/>
      <c r="DX69" s="280"/>
      <c r="DY69" s="277"/>
      <c r="DZ69" s="277"/>
      <c r="EA69" s="278"/>
      <c r="EB69" s="279"/>
      <c r="EC69" s="279"/>
      <c r="ED69" s="280"/>
      <c r="EE69" s="277">
        <v>1</v>
      </c>
      <c r="EF69" s="277"/>
      <c r="EG69" s="278"/>
      <c r="EH69" s="279"/>
      <c r="EI69" s="279"/>
      <c r="EJ69" s="280"/>
      <c r="EK69" s="277"/>
      <c r="EL69" s="277"/>
      <c r="EM69" s="278"/>
      <c r="EN69" s="279"/>
      <c r="EO69" s="279"/>
      <c r="EP69" s="280"/>
      <c r="EQ69" s="277">
        <v>9</v>
      </c>
      <c r="ER69" s="277">
        <v>25</v>
      </c>
      <c r="ES69" s="278">
        <v>0.29166666666666669</v>
      </c>
      <c r="ET69" s="279"/>
      <c r="EU69" s="279"/>
      <c r="EV69" s="280"/>
      <c r="EW69" s="277"/>
      <c r="EX69" s="277"/>
      <c r="EY69" s="278"/>
      <c r="EZ69" s="273" cm="1">
        <f t="array" ref="EZ69">SUM(SUMIFS(CF69:EY69,CF$6:EY$6,{"EN(V)"}))</f>
        <v>0</v>
      </c>
      <c r="FA69" s="273" cm="1">
        <f t="array" ref="FA69">SUM(SUMIFS(CF69:EY69,CF$6:EY$6,{"INA(V)"}))</f>
        <v>44</v>
      </c>
      <c r="FB69" s="273" cm="1">
        <f t="array" ref="FB69">SUM(SUMIFS(CF69:EY69,CF$6:EY$6,{"EN(D)"}))</f>
        <v>3</v>
      </c>
      <c r="FC69" s="273" cm="1">
        <f t="array" ref="FC69">SUM(SUMIFS(CF69:EY69,CF$6:EY$6,{"INA(D)"}))</f>
        <v>83</v>
      </c>
      <c r="FD69" s="273" cm="1">
        <f t="array" ref="FD69">SUM(SUMIFS(CF69:EY69,CF$6:EY$6,{"EN(D)","EN(V)","INA(D)","INA(V)"}))</f>
        <v>130</v>
      </c>
      <c r="FE69" s="278" cm="1">
        <f t="array" ref="FE69">(SUM(SUMIFS(CF69:EY69,CF$6:EY$6,{"EN(TMS)"})))/12</f>
        <v>0</v>
      </c>
      <c r="FF69" s="278" cm="1">
        <f t="array" ref="FF69">(SUM(SUMIFS(CF69:EY69,CF$6:EY$6,{"INA(TMS)"})))/12</f>
        <v>5.5787037037037045E-2</v>
      </c>
      <c r="FG69" s="279"/>
      <c r="FH69" s="279"/>
      <c r="FI69" s="280"/>
      <c r="FJ69" s="277">
        <v>4</v>
      </c>
      <c r="FK69" s="277"/>
      <c r="FL69" s="278"/>
      <c r="FM69" s="279"/>
      <c r="FN69" s="279"/>
      <c r="FO69" s="280"/>
      <c r="FP69" s="277">
        <v>3</v>
      </c>
      <c r="FQ69" s="277"/>
      <c r="FR69" s="278"/>
      <c r="FS69" s="279"/>
      <c r="FT69" s="279"/>
      <c r="FU69" s="280"/>
      <c r="FV69" s="277">
        <v>5</v>
      </c>
      <c r="FW69" s="277"/>
      <c r="FX69" s="278"/>
      <c r="FY69" s="279"/>
      <c r="FZ69" s="279"/>
      <c r="GA69" s="280"/>
      <c r="GB69" s="277">
        <v>8</v>
      </c>
      <c r="GC69" s="277">
        <v>17</v>
      </c>
      <c r="GD69" s="278" t="s">
        <v>273</v>
      </c>
      <c r="GE69" s="279"/>
      <c r="GF69" s="279"/>
      <c r="GG69" s="280"/>
      <c r="GH69" s="277">
        <v>2</v>
      </c>
      <c r="GI69" s="277"/>
      <c r="GJ69" s="278"/>
      <c r="GK69" s="279"/>
      <c r="GL69" s="279"/>
      <c r="GM69" s="280"/>
      <c r="GN69" s="277">
        <v>7</v>
      </c>
      <c r="GO69" s="277">
        <v>7</v>
      </c>
      <c r="GP69" s="278"/>
      <c r="GQ69" s="279"/>
      <c r="GR69" s="279"/>
      <c r="GS69" s="280"/>
      <c r="GT69" s="277">
        <v>8</v>
      </c>
      <c r="GU69" s="277">
        <v>5</v>
      </c>
      <c r="GV69" s="278">
        <v>0.19166666666666665</v>
      </c>
      <c r="GW69" s="279"/>
      <c r="GX69" s="279"/>
      <c r="GY69" s="280"/>
      <c r="GZ69" s="277"/>
      <c r="HA69" s="277">
        <v>2</v>
      </c>
      <c r="HB69" s="278"/>
      <c r="HC69" s="279"/>
      <c r="HD69" s="279"/>
      <c r="HE69" s="280"/>
      <c r="HF69" s="277"/>
      <c r="HG69" s="277">
        <v>1</v>
      </c>
      <c r="HH69" s="278">
        <v>2.7777777777777779E-3</v>
      </c>
      <c r="HI69" s="279"/>
      <c r="HJ69" s="279"/>
      <c r="HK69" s="280"/>
      <c r="HL69" s="277">
        <v>3</v>
      </c>
      <c r="HM69" s="277">
        <v>6</v>
      </c>
      <c r="HN69" s="278"/>
      <c r="HO69" s="279"/>
      <c r="HP69" s="279"/>
      <c r="HQ69" s="280"/>
      <c r="HR69" s="277">
        <v>7</v>
      </c>
      <c r="HS69" s="277">
        <v>9</v>
      </c>
      <c r="HT69" s="278">
        <v>7.2222222222222229E-2</v>
      </c>
      <c r="HU69" s="279"/>
      <c r="HV69" s="279"/>
      <c r="HW69" s="280"/>
      <c r="HX69" s="277">
        <v>3</v>
      </c>
      <c r="HY69" s="277">
        <v>7</v>
      </c>
      <c r="HZ69" s="278"/>
      <c r="IA69" s="273" cm="1">
        <f t="array" ref="IA69">SUM(SUMIFS(FG69:HZ69,FG$6:HZ$6,{"EN(V)"}))</f>
        <v>0</v>
      </c>
      <c r="IB69" s="273" cm="1">
        <f t="array" ref="IB69">SUM(SUMIFS(FG69:HZ69,FG$6:HZ$6,{"INA(V)"}))</f>
        <v>54</v>
      </c>
      <c r="IC69" s="273" cm="1">
        <f t="array" ref="IC69">SUM(SUMIFS(FG69:HZ69,FG$6:HZ$6,{"EN(D)"}))</f>
        <v>0</v>
      </c>
      <c r="ID69" s="273" cm="1">
        <f t="array" ref="ID69">SUM(SUMIFS(FG69:HZ69,FG$6:HZ$6,{"INA(D)"}))</f>
        <v>50</v>
      </c>
      <c r="IE69" s="273" cm="1">
        <f t="array" ref="IE69">SUM(SUMIFS(FG69:HZ69,FG$6:HZ$6,{"EN(D)","EN(V)","INA(D)","INA(V)"}))</f>
        <v>104</v>
      </c>
      <c r="IF69" s="278" cm="1">
        <f t="array" ref="IF69">(SUM(SUMIFS(FG69:HZ69,FG$6:HZ$6,{"EN(TMS)"})))/12</f>
        <v>0</v>
      </c>
      <c r="IG69" s="278" cm="1">
        <f t="array" ref="IG69">(SUM(SUMIFS(FG69:HZ69,FG$6:HZ$6,{"INA(TMS)"})))/12</f>
        <v>2.2222222222222223E-2</v>
      </c>
      <c r="IH69" s="279"/>
      <c r="II69" s="279"/>
      <c r="IJ69" s="280"/>
      <c r="IK69" s="277">
        <v>5</v>
      </c>
      <c r="IL69" s="277">
        <v>3</v>
      </c>
      <c r="IM69" s="278"/>
      <c r="IN69" s="279"/>
      <c r="IO69" s="279"/>
      <c r="IP69" s="280"/>
      <c r="IQ69" s="277">
        <v>3</v>
      </c>
      <c r="IR69" s="277">
        <v>3</v>
      </c>
      <c r="IS69" s="278">
        <v>5.5555555555555558E-3</v>
      </c>
      <c r="IT69" s="279"/>
      <c r="IU69" s="279"/>
      <c r="IV69" s="280"/>
      <c r="IW69" s="277">
        <v>2</v>
      </c>
      <c r="IX69" s="277"/>
      <c r="IY69" s="278"/>
      <c r="IZ69" s="279"/>
      <c r="JA69" s="279"/>
      <c r="JB69" s="280"/>
      <c r="JC69" s="277">
        <v>5</v>
      </c>
      <c r="JD69" s="277"/>
      <c r="JE69" s="278"/>
      <c r="JF69" s="279"/>
      <c r="JG69" s="279"/>
      <c r="JH69" s="280"/>
      <c r="JI69" s="277"/>
      <c r="JJ69" s="277"/>
      <c r="JK69" s="278"/>
      <c r="JL69" s="279"/>
      <c r="JM69" s="279"/>
      <c r="JN69" s="280"/>
      <c r="JO69" s="277"/>
      <c r="JP69" s="277"/>
      <c r="JQ69" s="278"/>
      <c r="JR69" s="279"/>
      <c r="JS69" s="279"/>
      <c r="JT69" s="280"/>
      <c r="JU69" s="277">
        <v>4</v>
      </c>
      <c r="JV69" s="277"/>
      <c r="JW69" s="278"/>
      <c r="JX69" s="279"/>
      <c r="JY69" s="279"/>
      <c r="JZ69" s="280"/>
      <c r="KA69" s="277">
        <v>2</v>
      </c>
      <c r="KB69" s="277"/>
      <c r="KC69" s="278"/>
      <c r="KD69" s="279">
        <v>4</v>
      </c>
      <c r="KE69" s="279"/>
      <c r="KF69" s="280"/>
      <c r="KG69" s="277"/>
      <c r="KH69" s="277"/>
      <c r="KI69" s="278"/>
      <c r="KJ69" s="279"/>
      <c r="KK69" s="279"/>
      <c r="KL69" s="280"/>
      <c r="KM69" s="277">
        <v>2</v>
      </c>
      <c r="KN69" s="277"/>
      <c r="KO69" s="278"/>
      <c r="KP69" s="279">
        <v>6</v>
      </c>
      <c r="KQ69" s="279"/>
      <c r="KR69" s="280"/>
      <c r="KS69" s="277"/>
      <c r="KT69" s="277"/>
      <c r="KU69" s="278"/>
      <c r="KV69" s="279"/>
      <c r="KW69" s="279"/>
      <c r="KX69" s="280"/>
      <c r="KY69" s="277"/>
      <c r="KZ69" s="277"/>
      <c r="LA69" s="278"/>
      <c r="LB69" s="273" cm="1">
        <f t="array" ref="LB69">SUM(SUMIFS(IH69:LA69,IH$6:LA$6,{"EN(V)"}))</f>
        <v>0</v>
      </c>
      <c r="LC69" s="273" cm="1">
        <f t="array" ref="LC69">SUM(SUMIFS(IH69:LA69,IH$6:LA$6,{"INA(V)"}))</f>
        <v>6</v>
      </c>
      <c r="LD69" s="273" cm="1">
        <f t="array" ref="LD69">SUM(SUMIFS(IH69:LA69,IH$6:LA$6,{"EN(D)"}))</f>
        <v>10</v>
      </c>
      <c r="LE69" s="273" cm="1">
        <f t="array" ref="LE69">SUM(SUMIFS(IH69:LA69,IH$6:LA$6,{"INA(D)"}))</f>
        <v>23</v>
      </c>
      <c r="LF69" s="273" cm="1">
        <f t="array" ref="LF69">SUM(SUMIFS(IH69:LA69,IH$6:LA$6,{"EN(D)","EN(V)","INA(D)","INA(V)"}))</f>
        <v>39</v>
      </c>
      <c r="LG69" s="278" cm="1">
        <f t="array" ref="LG69">(SUM(SUMIFS(IH69:LA69,IH$6:LA$6,{"EN(TMS)"})))/12</f>
        <v>0</v>
      </c>
      <c r="LH69" s="278" cm="1">
        <f t="array" ref="LH69">(SUM(SUMIFS(IH69:LA69,IH$6:LA$6,{"INA(TMS)"})))/12</f>
        <v>4.6296296296296298E-4</v>
      </c>
      <c r="LI69" s="279"/>
      <c r="LJ69" s="279"/>
      <c r="LK69" s="280"/>
      <c r="LL69" s="277">
        <v>2</v>
      </c>
      <c r="LM69" s="277"/>
      <c r="LN69" s="278"/>
      <c r="LO69" s="279"/>
      <c r="LP69" s="279"/>
      <c r="LQ69" s="280"/>
      <c r="LR69" s="277">
        <v>1</v>
      </c>
      <c r="LS69" s="277"/>
      <c r="LT69" s="278"/>
      <c r="LU69" s="279"/>
      <c r="LV69" s="279"/>
      <c r="LW69" s="280"/>
      <c r="LX69" s="277"/>
      <c r="LY69" s="277"/>
      <c r="LZ69" s="278"/>
      <c r="MA69" s="279"/>
      <c r="MB69" s="279"/>
      <c r="MC69" s="280"/>
      <c r="MD69" s="277">
        <v>2</v>
      </c>
      <c r="ME69" s="277"/>
      <c r="MF69" s="278"/>
      <c r="MG69" s="279"/>
      <c r="MH69" s="279"/>
      <c r="MI69" s="280"/>
      <c r="MJ69" s="277">
        <v>1</v>
      </c>
      <c r="MK69" s="277"/>
      <c r="ML69" s="278"/>
      <c r="MM69" s="279"/>
      <c r="MN69" s="279"/>
      <c r="MO69" s="280"/>
      <c r="MP69" s="277"/>
      <c r="MQ69" s="277"/>
      <c r="MR69" s="278"/>
      <c r="MS69" s="279"/>
      <c r="MT69" s="279"/>
      <c r="MU69" s="280"/>
      <c r="MV69" s="277">
        <v>2</v>
      </c>
      <c r="MW69" s="277"/>
      <c r="MX69" s="278"/>
      <c r="MY69" s="279"/>
      <c r="MZ69" s="279"/>
      <c r="NA69" s="280"/>
      <c r="NB69" s="277"/>
      <c r="NC69" s="277"/>
      <c r="ND69" s="278"/>
      <c r="NE69" s="279"/>
      <c r="NF69" s="279"/>
      <c r="NG69" s="280"/>
      <c r="NH69" s="277"/>
      <c r="NI69" s="277"/>
      <c r="NJ69" s="278"/>
      <c r="NK69" s="279"/>
      <c r="NL69" s="279"/>
      <c r="NM69" s="280"/>
      <c r="NN69" s="277"/>
      <c r="NO69" s="277"/>
      <c r="NP69" s="278"/>
      <c r="NQ69" s="279"/>
      <c r="NR69" s="279"/>
      <c r="NS69" s="280"/>
      <c r="NT69" s="277"/>
      <c r="NU69" s="277"/>
      <c r="NV69" s="278"/>
      <c r="NW69" s="279"/>
      <c r="NX69" s="279"/>
      <c r="NY69" s="280"/>
      <c r="NZ69" s="277"/>
      <c r="OA69" s="277"/>
      <c r="OB69" s="278"/>
      <c r="OC69" s="273" cm="1">
        <f t="array" ref="OC69">SUM(SUMIFS(LI69:OB69,LI$6:OB$6,{"EN(V)"}))</f>
        <v>0</v>
      </c>
      <c r="OD69" s="273" cm="1">
        <f t="array" ref="OD69">SUM(SUMIFS(LI69:OB69,LI$6:OB$6,{"INA(V)"}))</f>
        <v>0</v>
      </c>
      <c r="OE69" s="273" cm="1">
        <f t="array" ref="OE69">SUM(SUMIFS(LI69:OB69,LI$6:OB$6,{"EN(D)"}))</f>
        <v>0</v>
      </c>
      <c r="OF69" s="273" cm="1">
        <f t="array" ref="OF69">SUM(SUMIFS(LI69:OB69,LI$6:OB$6,{"INA(D)"}))</f>
        <v>8</v>
      </c>
      <c r="OG69" s="273" cm="1">
        <f t="array" ref="OG69">SUM(SUMIFS(LI69:OB69,LI$6:OB$6,{"EN(D)","EN(V)","INA(D)","INA(V)"}))</f>
        <v>8</v>
      </c>
      <c r="OH69" s="278" cm="1">
        <f t="array" ref="OH69">(SUM(SUMIFS(LI69:OB69,LI$6:OB$6,{"EN(TMS)"})))/12</f>
        <v>0</v>
      </c>
      <c r="OI69" s="278" cm="1">
        <f t="array" ref="OI69">(SUM(SUMIFS(LI69:OB69,LI$6:OB$6,{"INA(TMS)"})))/12</f>
        <v>0</v>
      </c>
    </row>
    <row r="70" spans="1:399" s="23" customFormat="1" ht="30">
      <c r="A70" s="273">
        <v>64</v>
      </c>
      <c r="B70" s="274" t="s">
        <v>76</v>
      </c>
      <c r="C70" s="273" t="s">
        <v>158</v>
      </c>
      <c r="D70" s="285"/>
      <c r="E70" s="279"/>
      <c r="F70" s="279"/>
      <c r="G70" s="280"/>
      <c r="H70" s="277"/>
      <c r="I70" s="277"/>
      <c r="J70" s="278"/>
      <c r="K70" s="279"/>
      <c r="L70" s="279"/>
      <c r="M70" s="280"/>
      <c r="N70" s="277"/>
      <c r="O70" s="277"/>
      <c r="P70" s="278"/>
      <c r="Q70" s="279"/>
      <c r="R70" s="279"/>
      <c r="S70" s="280"/>
      <c r="T70" s="277"/>
      <c r="U70" s="277"/>
      <c r="V70" s="278"/>
      <c r="W70" s="279"/>
      <c r="X70" s="279"/>
      <c r="Y70" s="280"/>
      <c r="Z70" s="277"/>
      <c r="AA70" s="277"/>
      <c r="AB70" s="278"/>
      <c r="AC70" s="279"/>
      <c r="AD70" s="279"/>
      <c r="AE70" s="280"/>
      <c r="AF70" s="277"/>
      <c r="AG70" s="277"/>
      <c r="AH70" s="278"/>
      <c r="AI70" s="279"/>
      <c r="AJ70" s="279"/>
      <c r="AK70" s="280"/>
      <c r="AL70" s="277"/>
      <c r="AM70" s="277"/>
      <c r="AN70" s="278"/>
      <c r="AO70" s="279"/>
      <c r="AP70" s="279"/>
      <c r="AQ70" s="280"/>
      <c r="AR70" s="277"/>
      <c r="AS70" s="277"/>
      <c r="AT70" s="278"/>
      <c r="AU70" s="279"/>
      <c r="AV70" s="279"/>
      <c r="AW70" s="280"/>
      <c r="AX70" s="277"/>
      <c r="AY70" s="277"/>
      <c r="AZ70" s="278"/>
      <c r="BA70" s="279"/>
      <c r="BB70" s="279"/>
      <c r="BC70" s="280"/>
      <c r="BD70" s="277"/>
      <c r="BE70" s="277"/>
      <c r="BF70" s="278"/>
      <c r="BG70" s="279"/>
      <c r="BH70" s="279"/>
      <c r="BI70" s="280"/>
      <c r="BJ70" s="277"/>
      <c r="BK70" s="277"/>
      <c r="BL70" s="278"/>
      <c r="BM70" s="279">
        <v>47</v>
      </c>
      <c r="BN70" s="279"/>
      <c r="BO70" s="280"/>
      <c r="BP70" s="277"/>
      <c r="BQ70" s="277"/>
      <c r="BR70" s="278"/>
      <c r="BS70" s="279">
        <v>3</v>
      </c>
      <c r="BT70" s="279"/>
      <c r="BU70" s="280"/>
      <c r="BV70" s="277"/>
      <c r="BW70" s="277"/>
      <c r="BX70" s="278"/>
      <c r="BY70" s="273" cm="1">
        <f t="array" ref="BY70">SUM(SUMIFS(E70:BX70,E$6:BX$6,{"EN(V)"}))</f>
        <v>0</v>
      </c>
      <c r="BZ70" s="273" cm="1">
        <f t="array" ref="BZ70">SUM(SUMIFS(E70:BX70,E$6:BX$6,{"INA(V)"}))</f>
        <v>0</v>
      </c>
      <c r="CA70" s="273" cm="1">
        <f t="array" ref="CA70">SUM(SUMIFS(E70:BX70,E$6:BX$6,{"EN(D)"}))</f>
        <v>50</v>
      </c>
      <c r="CB70" s="273" cm="1">
        <f t="array" ref="CB70">SUM(SUMIFS(E70:BX70,E$6:BX$6,{"INA(D)"}))</f>
        <v>0</v>
      </c>
      <c r="CC70" s="273" cm="1">
        <f t="array" ref="CC70">SUM(SUMIFS(E70:BX70,E$6:BX$6,{"EN(D)","EN(V)","INA(D)","INA(V)"}))</f>
        <v>50</v>
      </c>
      <c r="CD70" s="278" cm="1">
        <f t="array" ref="CD70">(SUM(SUMIFS(E70:BX70,E$6:BX$6,{"EN(TMS)"})))/12</f>
        <v>0</v>
      </c>
      <c r="CE70" s="278" cm="1">
        <f t="array" ref="CE70">(SUM(SUMIFS(E70:BX70,E$6:BX$6,{"INA(TMS)"})))/12</f>
        <v>0</v>
      </c>
      <c r="CF70" s="279">
        <v>14</v>
      </c>
      <c r="CG70" s="279"/>
      <c r="CH70" s="280"/>
      <c r="CI70" s="277"/>
      <c r="CJ70" s="277"/>
      <c r="CK70" s="278"/>
      <c r="CL70" s="279">
        <v>6</v>
      </c>
      <c r="CM70" s="279"/>
      <c r="CN70" s="280"/>
      <c r="CO70" s="277"/>
      <c r="CP70" s="277"/>
      <c r="CQ70" s="278"/>
      <c r="CR70" s="279"/>
      <c r="CS70" s="279">
        <v>3</v>
      </c>
      <c r="CT70" s="280">
        <v>6.3194444444444442E-2</v>
      </c>
      <c r="CU70" s="277"/>
      <c r="CV70" s="277"/>
      <c r="CW70" s="278"/>
      <c r="CX70" s="279"/>
      <c r="CY70" s="279">
        <v>7</v>
      </c>
      <c r="CZ70" s="280">
        <v>4.7222222222222221E-2</v>
      </c>
      <c r="DA70" s="277"/>
      <c r="DB70" s="277"/>
      <c r="DC70" s="278"/>
      <c r="DD70" s="279">
        <v>3</v>
      </c>
      <c r="DE70" s="279"/>
      <c r="DF70" s="280"/>
      <c r="DG70" s="277"/>
      <c r="DH70" s="277"/>
      <c r="DI70" s="278"/>
      <c r="DJ70" s="279">
        <v>1</v>
      </c>
      <c r="DK70" s="279">
        <v>8</v>
      </c>
      <c r="DL70" s="280">
        <v>2.013888888888889E-2</v>
      </c>
      <c r="DM70" s="277"/>
      <c r="DN70" s="277"/>
      <c r="DO70" s="278"/>
      <c r="DP70" s="279">
        <v>4</v>
      </c>
      <c r="DQ70" s="279">
        <v>9</v>
      </c>
      <c r="DR70" s="280">
        <v>0.54305555555555551</v>
      </c>
      <c r="DS70" s="277"/>
      <c r="DT70" s="277"/>
      <c r="DU70" s="278"/>
      <c r="DV70" s="279">
        <v>1</v>
      </c>
      <c r="DW70" s="279">
        <v>6</v>
      </c>
      <c r="DX70" s="280">
        <v>0.28888888888888892</v>
      </c>
      <c r="DY70" s="277"/>
      <c r="DZ70" s="277"/>
      <c r="EA70" s="278"/>
      <c r="EB70" s="279">
        <v>6</v>
      </c>
      <c r="EC70" s="279"/>
      <c r="ED70" s="280"/>
      <c r="EE70" s="277"/>
      <c r="EF70" s="277"/>
      <c r="EG70" s="278"/>
      <c r="EH70" s="279"/>
      <c r="EI70" s="279">
        <v>5</v>
      </c>
      <c r="EJ70" s="280">
        <v>1.1805555555555555E-2</v>
      </c>
      <c r="EK70" s="277"/>
      <c r="EL70" s="277"/>
      <c r="EM70" s="278"/>
      <c r="EN70" s="279">
        <v>6</v>
      </c>
      <c r="EO70" s="279">
        <v>4</v>
      </c>
      <c r="EP70" s="280">
        <v>0.29166666666666669</v>
      </c>
      <c r="EQ70" s="277"/>
      <c r="ER70" s="277"/>
      <c r="ES70" s="278"/>
      <c r="ET70" s="279">
        <v>3</v>
      </c>
      <c r="EU70" s="279">
        <v>6</v>
      </c>
      <c r="EV70" s="280">
        <v>0.21180555555555555</v>
      </c>
      <c r="EW70" s="277"/>
      <c r="EX70" s="277"/>
      <c r="EY70" s="278"/>
      <c r="EZ70" s="273" cm="1">
        <f t="array" ref="EZ70">SUM(SUMIFS(CF70:EY70,CF$6:EY$6,{"EN(V)"}))</f>
        <v>48</v>
      </c>
      <c r="FA70" s="273" cm="1">
        <f t="array" ref="FA70">SUM(SUMIFS(CF70:EY70,CF$6:EY$6,{"INA(V)"}))</f>
        <v>0</v>
      </c>
      <c r="FB70" s="273" cm="1">
        <f t="array" ref="FB70">SUM(SUMIFS(CF70:EY70,CF$6:EY$6,{"EN(D)"}))</f>
        <v>44</v>
      </c>
      <c r="FC70" s="273" cm="1">
        <f t="array" ref="FC70">SUM(SUMIFS(CF70:EY70,CF$6:EY$6,{"INA(D)"}))</f>
        <v>0</v>
      </c>
      <c r="FD70" s="273" cm="1">
        <f t="array" ref="FD70">SUM(SUMIFS(CF70:EY70,CF$6:EY$6,{"EN(D)","EN(V)","INA(D)","INA(V)"}))</f>
        <v>92</v>
      </c>
      <c r="FE70" s="278" cm="1">
        <f t="array" ref="FE70">(SUM(SUMIFS(CF70:EY70,CF$6:EY$6,{"EN(TMS)"})))/12</f>
        <v>0.12314814814814813</v>
      </c>
      <c r="FF70" s="278" cm="1">
        <f t="array" ref="FF70">(SUM(SUMIFS(CF70:EY70,CF$6:EY$6,{"INA(TMS)"})))/12</f>
        <v>0</v>
      </c>
      <c r="FG70" s="279">
        <v>1</v>
      </c>
      <c r="FH70" s="279">
        <v>10</v>
      </c>
      <c r="FI70" s="280">
        <v>4.9305555555555554E-2</v>
      </c>
      <c r="FJ70" s="277"/>
      <c r="FK70" s="277"/>
      <c r="FL70" s="278"/>
      <c r="FM70" s="279">
        <v>3</v>
      </c>
      <c r="FN70" s="279">
        <v>4</v>
      </c>
      <c r="FO70" s="280">
        <v>0.10555555555555556</v>
      </c>
      <c r="FP70" s="277"/>
      <c r="FQ70" s="277"/>
      <c r="FR70" s="278"/>
      <c r="FS70" s="279"/>
      <c r="FT70" s="279">
        <v>7</v>
      </c>
      <c r="FU70" s="280" t="s">
        <v>274</v>
      </c>
      <c r="FV70" s="277"/>
      <c r="FW70" s="277"/>
      <c r="FX70" s="278"/>
      <c r="FY70" s="279">
        <v>7</v>
      </c>
      <c r="FZ70" s="279">
        <v>9</v>
      </c>
      <c r="GA70" s="280" t="s">
        <v>275</v>
      </c>
      <c r="GB70" s="277"/>
      <c r="GC70" s="277"/>
      <c r="GD70" s="278"/>
      <c r="GE70" s="279"/>
      <c r="GF70" s="279"/>
      <c r="GG70" s="280"/>
      <c r="GH70" s="277"/>
      <c r="GI70" s="277"/>
      <c r="GJ70" s="278"/>
      <c r="GK70" s="279">
        <v>1</v>
      </c>
      <c r="GL70" s="279">
        <v>2</v>
      </c>
      <c r="GM70" s="280" t="s">
        <v>236</v>
      </c>
      <c r="GN70" s="277"/>
      <c r="GO70" s="277"/>
      <c r="GP70" s="278"/>
      <c r="GQ70" s="279">
        <v>1</v>
      </c>
      <c r="GR70" s="279">
        <v>1</v>
      </c>
      <c r="GS70" s="280"/>
      <c r="GT70" s="277"/>
      <c r="GU70" s="277"/>
      <c r="GV70" s="278"/>
      <c r="GW70" s="279"/>
      <c r="GX70" s="279">
        <v>6</v>
      </c>
      <c r="GY70" s="280">
        <v>0.12847222222222224</v>
      </c>
      <c r="GZ70" s="277"/>
      <c r="HA70" s="277"/>
      <c r="HB70" s="278"/>
      <c r="HC70" s="279">
        <v>1</v>
      </c>
      <c r="HD70" s="279">
        <v>6</v>
      </c>
      <c r="HE70" s="280">
        <v>0.10833333333333334</v>
      </c>
      <c r="HF70" s="277"/>
      <c r="HG70" s="277"/>
      <c r="HH70" s="278"/>
      <c r="HI70" s="279">
        <v>2</v>
      </c>
      <c r="HJ70" s="279">
        <v>2</v>
      </c>
      <c r="HK70" s="280">
        <v>6.8749999999999992E-2</v>
      </c>
      <c r="HL70" s="277"/>
      <c r="HM70" s="277"/>
      <c r="HN70" s="278"/>
      <c r="HO70" s="279">
        <v>1</v>
      </c>
      <c r="HP70" s="279">
        <v>1</v>
      </c>
      <c r="HQ70" s="280"/>
      <c r="HR70" s="277"/>
      <c r="HS70" s="277"/>
      <c r="HT70" s="278"/>
      <c r="HU70" s="279"/>
      <c r="HV70" s="279"/>
      <c r="HW70" s="280"/>
      <c r="HX70" s="277"/>
      <c r="HY70" s="277"/>
      <c r="HZ70" s="278"/>
      <c r="IA70" s="273" cm="1">
        <f t="array" ref="IA70">SUM(SUMIFS(FG70:HZ70,FG$6:HZ$6,{"EN(V)"}))</f>
        <v>48</v>
      </c>
      <c r="IB70" s="273" cm="1">
        <f t="array" ref="IB70">SUM(SUMIFS(FG70:HZ70,FG$6:HZ$6,{"INA(V)"}))</f>
        <v>0</v>
      </c>
      <c r="IC70" s="273" cm="1">
        <f t="array" ref="IC70">SUM(SUMIFS(FG70:HZ70,FG$6:HZ$6,{"EN(D)"}))</f>
        <v>17</v>
      </c>
      <c r="ID70" s="273" cm="1">
        <f t="array" ref="ID70">SUM(SUMIFS(FG70:HZ70,FG$6:HZ$6,{"INA(D)"}))</f>
        <v>0</v>
      </c>
      <c r="IE70" s="273" cm="1">
        <f t="array" ref="IE70">SUM(SUMIFS(FG70:HZ70,FG$6:HZ$6,{"EN(D)","EN(V)","INA(D)","INA(V)"}))</f>
        <v>65</v>
      </c>
      <c r="IF70" s="278" cm="1">
        <f t="array" ref="IF70">(SUM(SUMIFS(FG70:HZ70,FG$6:HZ$6,{"EN(TMS)"})))/12</f>
        <v>3.8368055555555551E-2</v>
      </c>
      <c r="IG70" s="278" cm="1">
        <f t="array" ref="IG70">(SUM(SUMIFS(FG70:HZ70,FG$6:HZ$6,{"INA(TMS)"})))/12</f>
        <v>0</v>
      </c>
      <c r="IH70" s="279">
        <v>1</v>
      </c>
      <c r="II70" s="279"/>
      <c r="IJ70" s="280"/>
      <c r="IK70" s="277"/>
      <c r="IL70" s="277"/>
      <c r="IM70" s="278"/>
      <c r="IN70" s="279"/>
      <c r="IO70" s="279">
        <v>1</v>
      </c>
      <c r="IP70" s="280">
        <v>0</v>
      </c>
      <c r="IQ70" s="277"/>
      <c r="IR70" s="277"/>
      <c r="IS70" s="278"/>
      <c r="IT70" s="279"/>
      <c r="IU70" s="279"/>
      <c r="IV70" s="280"/>
      <c r="IW70" s="277"/>
      <c r="IX70" s="277"/>
      <c r="IY70" s="278"/>
      <c r="IZ70" s="279"/>
      <c r="JA70" s="279"/>
      <c r="JB70" s="280"/>
      <c r="JC70" s="277"/>
      <c r="JD70" s="277"/>
      <c r="JE70" s="278"/>
      <c r="JF70" s="279"/>
      <c r="JG70" s="279"/>
      <c r="JH70" s="280"/>
      <c r="JI70" s="277"/>
      <c r="JJ70" s="277"/>
      <c r="JK70" s="278"/>
      <c r="JL70" s="279">
        <v>6</v>
      </c>
      <c r="JM70" s="279"/>
      <c r="JN70" s="280"/>
      <c r="JO70" s="277"/>
      <c r="JP70" s="277"/>
      <c r="JQ70" s="278"/>
      <c r="JR70" s="279">
        <v>2</v>
      </c>
      <c r="JS70" s="279"/>
      <c r="JT70" s="280"/>
      <c r="JU70" s="277"/>
      <c r="JV70" s="277"/>
      <c r="JW70" s="278"/>
      <c r="JX70" s="279">
        <v>2</v>
      </c>
      <c r="JY70" s="279"/>
      <c r="JZ70" s="280"/>
      <c r="KA70" s="277"/>
      <c r="KB70" s="277"/>
      <c r="KC70" s="278"/>
      <c r="KD70" s="279"/>
      <c r="KE70" s="279"/>
      <c r="KF70" s="280"/>
      <c r="KG70" s="277"/>
      <c r="KH70" s="277"/>
      <c r="KI70" s="278"/>
      <c r="KJ70" s="279"/>
      <c r="KK70" s="279"/>
      <c r="KL70" s="280"/>
      <c r="KM70" s="277"/>
      <c r="KN70" s="277"/>
      <c r="KO70" s="278"/>
      <c r="KP70" s="279"/>
      <c r="KQ70" s="279"/>
      <c r="KR70" s="280"/>
      <c r="KS70" s="277"/>
      <c r="KT70" s="277"/>
      <c r="KU70" s="278"/>
      <c r="KV70" s="279">
        <v>2</v>
      </c>
      <c r="KW70" s="279"/>
      <c r="KX70" s="280"/>
      <c r="KY70" s="277"/>
      <c r="KZ70" s="277"/>
      <c r="LA70" s="278"/>
      <c r="LB70" s="273" cm="1">
        <f t="array" ref="LB70">SUM(SUMIFS(IH70:LA70,IH$6:LA$6,{"EN(V)"}))</f>
        <v>1</v>
      </c>
      <c r="LC70" s="273" cm="1">
        <f t="array" ref="LC70">SUM(SUMIFS(IH70:LA70,IH$6:LA$6,{"INA(V)"}))</f>
        <v>0</v>
      </c>
      <c r="LD70" s="273" cm="1">
        <f t="array" ref="LD70">SUM(SUMIFS(IH70:LA70,IH$6:LA$6,{"EN(D)"}))</f>
        <v>13</v>
      </c>
      <c r="LE70" s="273" cm="1">
        <f t="array" ref="LE70">SUM(SUMIFS(IH70:LA70,IH$6:LA$6,{"INA(D)"}))</f>
        <v>0</v>
      </c>
      <c r="LF70" s="273" cm="1">
        <f t="array" ref="LF70">SUM(SUMIFS(IH70:LA70,IH$6:LA$6,{"EN(D)","EN(V)","INA(D)","INA(V)"}))</f>
        <v>14</v>
      </c>
      <c r="LG70" s="278" cm="1">
        <f t="array" ref="LG70">(SUM(SUMIFS(IH70:LA70,IH$6:LA$6,{"EN(TMS)"})))/12</f>
        <v>0</v>
      </c>
      <c r="LH70" s="278" cm="1">
        <f t="array" ref="LH70">(SUM(SUMIFS(IH70:LA70,IH$6:LA$6,{"INA(TMS)"})))/12</f>
        <v>0</v>
      </c>
      <c r="LI70" s="279"/>
      <c r="LJ70" s="279"/>
      <c r="LK70" s="280"/>
      <c r="LL70" s="277"/>
      <c r="LM70" s="277"/>
      <c r="LN70" s="278"/>
      <c r="LO70" s="279"/>
      <c r="LP70" s="279"/>
      <c r="LQ70" s="280"/>
      <c r="LR70" s="277"/>
      <c r="LS70" s="277"/>
      <c r="LT70" s="278"/>
      <c r="LU70" s="279"/>
      <c r="LV70" s="279"/>
      <c r="LW70" s="280"/>
      <c r="LX70" s="277"/>
      <c r="LY70" s="277"/>
      <c r="LZ70" s="278"/>
      <c r="MA70" s="279"/>
      <c r="MB70" s="279"/>
      <c r="MC70" s="280"/>
      <c r="MD70" s="277"/>
      <c r="ME70" s="277"/>
      <c r="MF70" s="278"/>
      <c r="MG70" s="279"/>
      <c r="MH70" s="279"/>
      <c r="MI70" s="280"/>
      <c r="MJ70" s="277"/>
      <c r="MK70" s="277"/>
      <c r="ML70" s="278"/>
      <c r="MM70" s="279"/>
      <c r="MN70" s="279"/>
      <c r="MO70" s="280"/>
      <c r="MP70" s="277"/>
      <c r="MQ70" s="277"/>
      <c r="MR70" s="278"/>
      <c r="MS70" s="279">
        <v>0</v>
      </c>
      <c r="MT70" s="279"/>
      <c r="MU70" s="280"/>
      <c r="MV70" s="277"/>
      <c r="MW70" s="277"/>
      <c r="MX70" s="278"/>
      <c r="MY70" s="279"/>
      <c r="MZ70" s="279"/>
      <c r="NA70" s="280"/>
      <c r="NB70" s="277"/>
      <c r="NC70" s="277"/>
      <c r="ND70" s="278"/>
      <c r="NE70" s="279"/>
      <c r="NF70" s="279"/>
      <c r="NG70" s="280"/>
      <c r="NH70" s="277"/>
      <c r="NI70" s="277"/>
      <c r="NJ70" s="278"/>
      <c r="NK70" s="279"/>
      <c r="NL70" s="279"/>
      <c r="NM70" s="280"/>
      <c r="NN70" s="277"/>
      <c r="NO70" s="277"/>
      <c r="NP70" s="278"/>
      <c r="NQ70" s="279"/>
      <c r="NR70" s="279"/>
      <c r="NS70" s="280"/>
      <c r="NT70" s="277"/>
      <c r="NU70" s="277"/>
      <c r="NV70" s="278"/>
      <c r="NW70" s="279"/>
      <c r="NX70" s="279"/>
      <c r="NY70" s="280"/>
      <c r="NZ70" s="277"/>
      <c r="OA70" s="277"/>
      <c r="OB70" s="278"/>
      <c r="OC70" s="273" cm="1">
        <f t="array" ref="OC70">SUM(SUMIFS(LI70:OB70,LI$6:OB$6,{"EN(V)"}))</f>
        <v>0</v>
      </c>
      <c r="OD70" s="273" cm="1">
        <f t="array" ref="OD70">SUM(SUMIFS(LI70:OB70,LI$6:OB$6,{"INA(V)"}))</f>
        <v>0</v>
      </c>
      <c r="OE70" s="273" cm="1">
        <f t="array" ref="OE70">SUM(SUMIFS(LI70:OB70,LI$6:OB$6,{"EN(D)"}))</f>
        <v>0</v>
      </c>
      <c r="OF70" s="273" cm="1">
        <f t="array" ref="OF70">SUM(SUMIFS(LI70:OB70,LI$6:OB$6,{"INA(D)"}))</f>
        <v>0</v>
      </c>
      <c r="OG70" s="273" cm="1">
        <f t="array" ref="OG70">SUM(SUMIFS(LI70:OB70,LI$6:OB$6,{"EN(D)","EN(V)","INA(D)","INA(V)"}))</f>
        <v>0</v>
      </c>
      <c r="OH70" s="278" cm="1">
        <f t="array" ref="OH70">(SUM(SUMIFS(LI70:OB70,LI$6:OB$6,{"EN(TMS)"})))/12</f>
        <v>0</v>
      </c>
      <c r="OI70" s="278" cm="1">
        <f t="array" ref="OI70">(SUM(SUMIFS(LI70:OB70,LI$6:OB$6,{"INA(TMS)"})))/12</f>
        <v>0</v>
      </c>
    </row>
    <row r="71" spans="1:399" s="23" customFormat="1" ht="45">
      <c r="A71" s="273">
        <v>65</v>
      </c>
      <c r="B71" s="274" t="s">
        <v>43</v>
      </c>
      <c r="C71" s="273" t="s">
        <v>159</v>
      </c>
      <c r="D71" s="285"/>
      <c r="E71" s="279"/>
      <c r="F71" s="279"/>
      <c r="G71" s="280"/>
      <c r="H71" s="277"/>
      <c r="I71" s="277"/>
      <c r="J71" s="278"/>
      <c r="K71" s="279"/>
      <c r="L71" s="279"/>
      <c r="M71" s="280"/>
      <c r="N71" s="277"/>
      <c r="O71" s="277"/>
      <c r="P71" s="278"/>
      <c r="Q71" s="279"/>
      <c r="R71" s="279"/>
      <c r="S71" s="280"/>
      <c r="T71" s="277"/>
      <c r="U71" s="277"/>
      <c r="V71" s="278"/>
      <c r="W71" s="279"/>
      <c r="X71" s="279"/>
      <c r="Y71" s="280"/>
      <c r="Z71" s="277"/>
      <c r="AA71" s="277"/>
      <c r="AB71" s="278"/>
      <c r="AC71" s="279"/>
      <c r="AD71" s="279"/>
      <c r="AE71" s="280"/>
      <c r="AF71" s="277"/>
      <c r="AG71" s="277"/>
      <c r="AH71" s="278"/>
      <c r="AI71" s="279"/>
      <c r="AJ71" s="279"/>
      <c r="AK71" s="280"/>
      <c r="AL71" s="277"/>
      <c r="AM71" s="277"/>
      <c r="AN71" s="278"/>
      <c r="AO71" s="279"/>
      <c r="AP71" s="279"/>
      <c r="AQ71" s="280"/>
      <c r="AR71" s="277"/>
      <c r="AS71" s="277"/>
      <c r="AT71" s="278"/>
      <c r="AU71" s="279"/>
      <c r="AV71" s="279"/>
      <c r="AW71" s="280"/>
      <c r="AX71" s="277"/>
      <c r="AY71" s="277"/>
      <c r="AZ71" s="278"/>
      <c r="BA71" s="279"/>
      <c r="BB71" s="279"/>
      <c r="BC71" s="280"/>
      <c r="BD71" s="277"/>
      <c r="BE71" s="277"/>
      <c r="BF71" s="278"/>
      <c r="BG71" s="279"/>
      <c r="BH71" s="279"/>
      <c r="BI71" s="280"/>
      <c r="BJ71" s="277"/>
      <c r="BK71" s="277"/>
      <c r="BL71" s="278"/>
      <c r="BM71" s="279">
        <v>105</v>
      </c>
      <c r="BN71" s="279"/>
      <c r="BO71" s="280"/>
      <c r="BP71" s="277"/>
      <c r="BQ71" s="277"/>
      <c r="BR71" s="278"/>
      <c r="BS71" s="279">
        <v>66</v>
      </c>
      <c r="BT71" s="279"/>
      <c r="BU71" s="280"/>
      <c r="BV71" s="277"/>
      <c r="BW71" s="277"/>
      <c r="BX71" s="278"/>
      <c r="BY71" s="273" cm="1">
        <f t="array" ref="BY71">SUM(SUMIFS(E71:BX71,E$6:BX$6,{"EN(V)"}))</f>
        <v>0</v>
      </c>
      <c r="BZ71" s="273" cm="1">
        <f t="array" ref="BZ71">SUM(SUMIFS(E71:BX71,E$6:BX$6,{"INA(V)"}))</f>
        <v>0</v>
      </c>
      <c r="CA71" s="273" cm="1">
        <f t="array" ref="CA71">SUM(SUMIFS(E71:BX71,E$6:BX$6,{"EN(D)"}))</f>
        <v>171</v>
      </c>
      <c r="CB71" s="273" cm="1">
        <f t="array" ref="CB71">SUM(SUMIFS(E71:BX71,E$6:BX$6,{"INA(D)"}))</f>
        <v>0</v>
      </c>
      <c r="CC71" s="273" cm="1">
        <f t="array" ref="CC71">SUM(SUMIFS(E71:BX71,E$6:BX$6,{"EN(D)","EN(V)","INA(D)","INA(V)"}))</f>
        <v>171</v>
      </c>
      <c r="CD71" s="278" cm="1">
        <f t="array" ref="CD71">(SUM(SUMIFS(E71:BX71,E$6:BX$6,{"EN(TMS)"})))/12</f>
        <v>0</v>
      </c>
      <c r="CE71" s="278" cm="1">
        <f t="array" ref="CE71">(SUM(SUMIFS(E71:BX71,E$6:BX$6,{"INA(TMS)"})))/12</f>
        <v>0</v>
      </c>
      <c r="CF71" s="279">
        <v>17</v>
      </c>
      <c r="CG71" s="279"/>
      <c r="CH71" s="280"/>
      <c r="CI71" s="277"/>
      <c r="CJ71" s="277"/>
      <c r="CK71" s="278"/>
      <c r="CL71" s="279">
        <v>17</v>
      </c>
      <c r="CM71" s="279"/>
      <c r="CN71" s="280"/>
      <c r="CO71" s="277"/>
      <c r="CP71" s="277"/>
      <c r="CQ71" s="278"/>
      <c r="CR71" s="279"/>
      <c r="CS71" s="279">
        <v>13</v>
      </c>
      <c r="CT71" s="280">
        <v>0.26874999999999999</v>
      </c>
      <c r="CU71" s="277"/>
      <c r="CV71" s="277"/>
      <c r="CW71" s="278"/>
      <c r="CX71" s="279">
        <v>6</v>
      </c>
      <c r="CY71" s="279">
        <v>10</v>
      </c>
      <c r="CZ71" s="280">
        <v>4.3055555555555562E-2</v>
      </c>
      <c r="DA71" s="277"/>
      <c r="DB71" s="277"/>
      <c r="DC71" s="278"/>
      <c r="DD71" s="279">
        <v>6</v>
      </c>
      <c r="DE71" s="279"/>
      <c r="DF71" s="280"/>
      <c r="DG71" s="277"/>
      <c r="DH71" s="277"/>
      <c r="DI71" s="278"/>
      <c r="DJ71" s="279">
        <v>6</v>
      </c>
      <c r="DK71" s="279">
        <v>14</v>
      </c>
      <c r="DL71" s="280">
        <v>1.6666666666666666E-2</v>
      </c>
      <c r="DM71" s="277"/>
      <c r="DN71" s="277"/>
      <c r="DO71" s="278"/>
      <c r="DP71" s="279">
        <v>7</v>
      </c>
      <c r="DQ71" s="279"/>
      <c r="DR71" s="280"/>
      <c r="DS71" s="277"/>
      <c r="DT71" s="277"/>
      <c r="DU71" s="278"/>
      <c r="DV71" s="279">
        <v>2</v>
      </c>
      <c r="DW71" s="279">
        <v>4</v>
      </c>
      <c r="DX71" s="280">
        <v>0.14930555555555555</v>
      </c>
      <c r="DY71" s="277"/>
      <c r="DZ71" s="277"/>
      <c r="EA71" s="278"/>
      <c r="EB71" s="279">
        <v>7</v>
      </c>
      <c r="EC71" s="279">
        <v>3</v>
      </c>
      <c r="ED71" s="280">
        <v>9.8611111111111108E-2</v>
      </c>
      <c r="EE71" s="277"/>
      <c r="EF71" s="277"/>
      <c r="EG71" s="278"/>
      <c r="EH71" s="279"/>
      <c r="EI71" s="279">
        <v>7</v>
      </c>
      <c r="EJ71" s="280">
        <v>1.1111111111111112E-2</v>
      </c>
      <c r="EK71" s="277"/>
      <c r="EL71" s="277"/>
      <c r="EM71" s="278"/>
      <c r="EN71" s="279">
        <v>1</v>
      </c>
      <c r="EO71" s="279">
        <v>2</v>
      </c>
      <c r="EP71" s="280">
        <v>1.4583333333333332E-2</v>
      </c>
      <c r="EQ71" s="277"/>
      <c r="ER71" s="277"/>
      <c r="ES71" s="278"/>
      <c r="ET71" s="279">
        <v>2</v>
      </c>
      <c r="EU71" s="279">
        <v>6</v>
      </c>
      <c r="EV71" s="280">
        <v>2.013888888888889E-2</v>
      </c>
      <c r="EW71" s="277"/>
      <c r="EX71" s="277"/>
      <c r="EY71" s="278"/>
      <c r="EZ71" s="273" cm="1">
        <f t="array" ref="EZ71">SUM(SUMIFS(CF71:EY71,CF$6:EY$6,{"EN(V)"}))</f>
        <v>59</v>
      </c>
      <c r="FA71" s="273" cm="1">
        <f t="array" ref="FA71">SUM(SUMIFS(CF71:EY71,CF$6:EY$6,{"INA(V)"}))</f>
        <v>0</v>
      </c>
      <c r="FB71" s="273" cm="1">
        <f t="array" ref="FB71">SUM(SUMIFS(CF71:EY71,CF$6:EY$6,{"EN(D)"}))</f>
        <v>71</v>
      </c>
      <c r="FC71" s="273" cm="1">
        <f t="array" ref="FC71">SUM(SUMIFS(CF71:EY71,CF$6:EY$6,{"INA(D)"}))</f>
        <v>0</v>
      </c>
      <c r="FD71" s="273" cm="1">
        <f t="array" ref="FD71">SUM(SUMIFS(CF71:EY71,CF$6:EY$6,{"EN(D)","EN(V)","INA(D)","INA(V)"}))</f>
        <v>130</v>
      </c>
      <c r="FE71" s="278" cm="1">
        <f t="array" ref="FE71">(SUM(SUMIFS(CF71:EY71,CF$6:EY$6,{"EN(TMS)"})))/12</f>
        <v>5.1851851851851843E-2</v>
      </c>
      <c r="FF71" s="278" cm="1">
        <f t="array" ref="FF71">(SUM(SUMIFS(CF71:EY71,CF$6:EY$6,{"INA(TMS)"})))/12</f>
        <v>0</v>
      </c>
      <c r="FG71" s="279">
        <v>3</v>
      </c>
      <c r="FH71" s="279">
        <v>16</v>
      </c>
      <c r="FI71" s="280">
        <v>0.25416666666666665</v>
      </c>
      <c r="FJ71" s="277"/>
      <c r="FK71" s="277"/>
      <c r="FL71" s="278"/>
      <c r="FM71" s="279">
        <v>7</v>
      </c>
      <c r="FN71" s="279">
        <v>7</v>
      </c>
      <c r="FO71" s="280">
        <v>1.4583333333333332E-2</v>
      </c>
      <c r="FP71" s="277"/>
      <c r="FQ71" s="277"/>
      <c r="FR71" s="278"/>
      <c r="FS71" s="279"/>
      <c r="FT71" s="279"/>
      <c r="FU71" s="280"/>
      <c r="FV71" s="277"/>
      <c r="FW71" s="277"/>
      <c r="FX71" s="278"/>
      <c r="FY71" s="279">
        <v>8</v>
      </c>
      <c r="FZ71" s="279">
        <v>7</v>
      </c>
      <c r="GA71" s="280" t="s">
        <v>276</v>
      </c>
      <c r="GB71" s="277"/>
      <c r="GC71" s="277"/>
      <c r="GD71" s="278"/>
      <c r="GE71" s="279"/>
      <c r="GF71" s="279"/>
      <c r="GG71" s="280"/>
      <c r="GH71" s="277"/>
      <c r="GI71" s="277"/>
      <c r="GJ71" s="278"/>
      <c r="GK71" s="279">
        <v>3</v>
      </c>
      <c r="GL71" s="279">
        <v>7</v>
      </c>
      <c r="GM71" s="280" t="s">
        <v>259</v>
      </c>
      <c r="GN71" s="277"/>
      <c r="GO71" s="277"/>
      <c r="GP71" s="278"/>
      <c r="GQ71" s="279">
        <v>6</v>
      </c>
      <c r="GR71" s="279">
        <v>5</v>
      </c>
      <c r="GS71" s="280">
        <v>4.3750000000000004E-2</v>
      </c>
      <c r="GT71" s="277"/>
      <c r="GU71" s="277"/>
      <c r="GV71" s="278"/>
      <c r="GW71" s="279">
        <v>5</v>
      </c>
      <c r="GX71" s="279">
        <v>5</v>
      </c>
      <c r="GY71" s="280">
        <v>4.9305555555555554E-2</v>
      </c>
      <c r="GZ71" s="277"/>
      <c r="HA71" s="277"/>
      <c r="HB71" s="278"/>
      <c r="HC71" s="279"/>
      <c r="HD71" s="279">
        <v>2</v>
      </c>
      <c r="HE71" s="280">
        <v>4.8611111111111112E-3</v>
      </c>
      <c r="HF71" s="277"/>
      <c r="HG71" s="277"/>
      <c r="HH71" s="278"/>
      <c r="HI71" s="279"/>
      <c r="HJ71" s="279">
        <v>1</v>
      </c>
      <c r="HK71" s="280">
        <v>0.45277777777777778</v>
      </c>
      <c r="HL71" s="277"/>
      <c r="HM71" s="277"/>
      <c r="HN71" s="278"/>
      <c r="HO71" s="279"/>
      <c r="HP71" s="279">
        <v>2</v>
      </c>
      <c r="HQ71" s="280"/>
      <c r="HR71" s="277"/>
      <c r="HS71" s="277"/>
      <c r="HT71" s="278"/>
      <c r="HU71" s="279"/>
      <c r="HV71" s="279"/>
      <c r="HW71" s="280"/>
      <c r="HX71" s="277"/>
      <c r="HY71" s="277"/>
      <c r="HZ71" s="278"/>
      <c r="IA71" s="273" cm="1">
        <f t="array" ref="IA71">SUM(SUMIFS(FG71:HZ71,FG$6:HZ$6,{"EN(V)"}))</f>
        <v>52</v>
      </c>
      <c r="IB71" s="273" cm="1">
        <f t="array" ref="IB71">SUM(SUMIFS(FG71:HZ71,FG$6:HZ$6,{"INA(V)"}))</f>
        <v>0</v>
      </c>
      <c r="IC71" s="273" cm="1">
        <f t="array" ref="IC71">SUM(SUMIFS(FG71:HZ71,FG$6:HZ$6,{"EN(D)"}))</f>
        <v>32</v>
      </c>
      <c r="ID71" s="273" cm="1">
        <f t="array" ref="ID71">SUM(SUMIFS(FG71:HZ71,FG$6:HZ$6,{"INA(D)"}))</f>
        <v>0</v>
      </c>
      <c r="IE71" s="273" cm="1">
        <f t="array" ref="IE71">SUM(SUMIFS(FG71:HZ71,FG$6:HZ$6,{"EN(D)","EN(V)","INA(D)","INA(V)"}))</f>
        <v>84</v>
      </c>
      <c r="IF71" s="278" cm="1">
        <f t="array" ref="IF71">(SUM(SUMIFS(FG71:HZ71,FG$6:HZ$6,{"EN(TMS)"})))/12</f>
        <v>6.8287037037037035E-2</v>
      </c>
      <c r="IG71" s="278" cm="1">
        <f t="array" ref="IG71">(SUM(SUMIFS(FG71:HZ71,FG$6:HZ$6,{"INA(TMS)"})))/12</f>
        <v>0</v>
      </c>
      <c r="IH71" s="279">
        <v>4</v>
      </c>
      <c r="II71" s="279">
        <v>3</v>
      </c>
      <c r="IJ71" s="280"/>
      <c r="IK71" s="277"/>
      <c r="IL71" s="277"/>
      <c r="IM71" s="278"/>
      <c r="IN71" s="279"/>
      <c r="IO71" s="279">
        <v>5</v>
      </c>
      <c r="IP71" s="280">
        <v>2.9166666666666664E-2</v>
      </c>
      <c r="IQ71" s="277"/>
      <c r="IR71" s="277"/>
      <c r="IS71" s="278"/>
      <c r="IT71" s="279"/>
      <c r="IU71" s="279"/>
      <c r="IV71" s="280"/>
      <c r="IW71" s="277"/>
      <c r="IX71" s="277"/>
      <c r="IY71" s="278"/>
      <c r="IZ71" s="279">
        <v>1</v>
      </c>
      <c r="JA71" s="279">
        <v>3</v>
      </c>
      <c r="JB71" s="280">
        <v>1.8749999999999999E-2</v>
      </c>
      <c r="JC71" s="277"/>
      <c r="JD71" s="277"/>
      <c r="JE71" s="278"/>
      <c r="JF71" s="279">
        <v>2</v>
      </c>
      <c r="JG71" s="279"/>
      <c r="JH71" s="280"/>
      <c r="JI71" s="277"/>
      <c r="JJ71" s="277"/>
      <c r="JK71" s="278"/>
      <c r="JL71" s="279">
        <v>8</v>
      </c>
      <c r="JM71" s="279"/>
      <c r="JN71" s="280"/>
      <c r="JO71" s="277"/>
      <c r="JP71" s="277"/>
      <c r="JQ71" s="278"/>
      <c r="JR71" s="279">
        <v>4</v>
      </c>
      <c r="JS71" s="279"/>
      <c r="JT71" s="280"/>
      <c r="JU71" s="277"/>
      <c r="JV71" s="277"/>
      <c r="JW71" s="278"/>
      <c r="JX71" s="279">
        <v>8</v>
      </c>
      <c r="JY71" s="279"/>
      <c r="JZ71" s="280"/>
      <c r="KA71" s="277"/>
      <c r="KB71" s="277"/>
      <c r="KC71" s="278"/>
      <c r="KD71" s="279"/>
      <c r="KE71" s="279"/>
      <c r="KF71" s="280"/>
      <c r="KG71" s="277"/>
      <c r="KH71" s="277"/>
      <c r="KI71" s="278"/>
      <c r="KJ71" s="279">
        <v>2</v>
      </c>
      <c r="KK71" s="279"/>
      <c r="KL71" s="280"/>
      <c r="KM71" s="277"/>
      <c r="KN71" s="277"/>
      <c r="KO71" s="278"/>
      <c r="KP71" s="279"/>
      <c r="KQ71" s="279"/>
      <c r="KR71" s="280"/>
      <c r="KS71" s="277"/>
      <c r="KT71" s="277"/>
      <c r="KU71" s="278"/>
      <c r="KV71" s="279">
        <v>4</v>
      </c>
      <c r="KW71" s="279"/>
      <c r="KX71" s="280"/>
      <c r="KY71" s="277"/>
      <c r="KZ71" s="277"/>
      <c r="LA71" s="278"/>
      <c r="LB71" s="273" cm="1">
        <f t="array" ref="LB71">SUM(SUMIFS(IH71:LA71,IH$6:LA$6,{"EN(V)"}))</f>
        <v>11</v>
      </c>
      <c r="LC71" s="273" cm="1">
        <f t="array" ref="LC71">SUM(SUMIFS(IH71:LA71,IH$6:LA$6,{"INA(V)"}))</f>
        <v>0</v>
      </c>
      <c r="LD71" s="273" cm="1">
        <f t="array" ref="LD71">SUM(SUMIFS(IH71:LA71,IH$6:LA$6,{"EN(D)"}))</f>
        <v>33</v>
      </c>
      <c r="LE71" s="273" cm="1">
        <f t="array" ref="LE71">SUM(SUMIFS(IH71:LA71,IH$6:LA$6,{"INA(D)"}))</f>
        <v>0</v>
      </c>
      <c r="LF71" s="273" cm="1">
        <f t="array" ref="LF71">SUM(SUMIFS(IH71:LA71,IH$6:LA$6,{"EN(D)","EN(V)","INA(D)","INA(V)"}))</f>
        <v>44</v>
      </c>
      <c r="LG71" s="278" cm="1">
        <f t="array" ref="LG71">(SUM(SUMIFS(IH71:LA71,IH$6:LA$6,{"EN(TMS)"})))/12</f>
        <v>3.9930555555555552E-3</v>
      </c>
      <c r="LH71" s="278" cm="1">
        <f t="array" ref="LH71">(SUM(SUMIFS(IH71:LA71,IH$6:LA$6,{"INA(TMS)"})))/12</f>
        <v>0</v>
      </c>
      <c r="LI71" s="279">
        <v>6</v>
      </c>
      <c r="LJ71" s="279"/>
      <c r="LK71" s="280"/>
      <c r="LL71" s="277"/>
      <c r="LM71" s="277"/>
      <c r="LN71" s="278"/>
      <c r="LO71" s="279">
        <v>1</v>
      </c>
      <c r="LP71" s="279"/>
      <c r="LQ71" s="280"/>
      <c r="LR71" s="277"/>
      <c r="LS71" s="277"/>
      <c r="LT71" s="278"/>
      <c r="LU71" s="279">
        <v>5</v>
      </c>
      <c r="LV71" s="279"/>
      <c r="LW71" s="280"/>
      <c r="LX71" s="277"/>
      <c r="LY71" s="277"/>
      <c r="LZ71" s="278"/>
      <c r="MA71" s="279"/>
      <c r="MB71" s="279"/>
      <c r="MC71" s="280"/>
      <c r="MD71" s="277"/>
      <c r="ME71" s="277"/>
      <c r="MF71" s="278"/>
      <c r="MG71" s="279">
        <v>1</v>
      </c>
      <c r="MH71" s="279"/>
      <c r="MI71" s="280"/>
      <c r="MJ71" s="277"/>
      <c r="MK71" s="277"/>
      <c r="ML71" s="278"/>
      <c r="MM71" s="279"/>
      <c r="MN71" s="279"/>
      <c r="MO71" s="280"/>
      <c r="MP71" s="277"/>
      <c r="MQ71" s="277"/>
      <c r="MR71" s="278"/>
      <c r="MS71" s="279"/>
      <c r="MT71" s="279"/>
      <c r="MU71" s="280"/>
      <c r="MV71" s="277"/>
      <c r="MW71" s="277"/>
      <c r="MX71" s="278"/>
      <c r="MY71" s="279"/>
      <c r="MZ71" s="279"/>
      <c r="NA71" s="280"/>
      <c r="NB71" s="277"/>
      <c r="NC71" s="277"/>
      <c r="ND71" s="278"/>
      <c r="NE71" s="279"/>
      <c r="NF71" s="279"/>
      <c r="NG71" s="280"/>
      <c r="NH71" s="277"/>
      <c r="NI71" s="277"/>
      <c r="NJ71" s="278"/>
      <c r="NK71" s="279"/>
      <c r="NL71" s="279"/>
      <c r="NM71" s="280"/>
      <c r="NN71" s="277"/>
      <c r="NO71" s="277"/>
      <c r="NP71" s="278"/>
      <c r="NQ71" s="279"/>
      <c r="NR71" s="279"/>
      <c r="NS71" s="280"/>
      <c r="NT71" s="277"/>
      <c r="NU71" s="277"/>
      <c r="NV71" s="278"/>
      <c r="NW71" s="279"/>
      <c r="NX71" s="279"/>
      <c r="NY71" s="280"/>
      <c r="NZ71" s="277"/>
      <c r="OA71" s="277"/>
      <c r="OB71" s="278"/>
      <c r="OC71" s="273" cm="1">
        <f t="array" ref="OC71">SUM(SUMIFS(LI71:OB71,LI$6:OB$6,{"EN(V)"}))</f>
        <v>0</v>
      </c>
      <c r="OD71" s="273" cm="1">
        <f t="array" ref="OD71">SUM(SUMIFS(LI71:OB71,LI$6:OB$6,{"INA(V)"}))</f>
        <v>0</v>
      </c>
      <c r="OE71" s="273" cm="1">
        <f t="array" ref="OE71">SUM(SUMIFS(LI71:OB71,LI$6:OB$6,{"EN(D)"}))</f>
        <v>13</v>
      </c>
      <c r="OF71" s="273" cm="1">
        <f t="array" ref="OF71">SUM(SUMIFS(LI71:OB71,LI$6:OB$6,{"INA(D)"}))</f>
        <v>0</v>
      </c>
      <c r="OG71" s="273" cm="1">
        <f t="array" ref="OG71">SUM(SUMIFS(LI71:OB71,LI$6:OB$6,{"EN(D)","EN(V)","INA(D)","INA(V)"}))</f>
        <v>13</v>
      </c>
      <c r="OH71" s="278" cm="1">
        <f t="array" ref="OH71">(SUM(SUMIFS(LI71:OB71,LI$6:OB$6,{"EN(TMS)"})))/12</f>
        <v>0</v>
      </c>
      <c r="OI71" s="278" cm="1">
        <f t="array" ref="OI71">(SUM(SUMIFS(LI71:OB71,LI$6:OB$6,{"INA(TMS)"})))/12</f>
        <v>0</v>
      </c>
    </row>
    <row r="72" spans="1:399" s="23" customFormat="1" ht="45">
      <c r="A72" s="273">
        <v>66</v>
      </c>
      <c r="B72" s="274" t="s">
        <v>44</v>
      </c>
      <c r="C72" s="273" t="s">
        <v>160</v>
      </c>
      <c r="D72" s="285"/>
      <c r="E72" s="279"/>
      <c r="F72" s="279"/>
      <c r="G72" s="280"/>
      <c r="H72" s="277"/>
      <c r="I72" s="277"/>
      <c r="J72" s="278"/>
      <c r="K72" s="279"/>
      <c r="L72" s="279"/>
      <c r="M72" s="280"/>
      <c r="N72" s="277"/>
      <c r="O72" s="277"/>
      <c r="P72" s="278"/>
      <c r="Q72" s="279"/>
      <c r="R72" s="279"/>
      <c r="S72" s="280"/>
      <c r="T72" s="277"/>
      <c r="U72" s="277"/>
      <c r="V72" s="278"/>
      <c r="W72" s="279"/>
      <c r="X72" s="279"/>
      <c r="Y72" s="280"/>
      <c r="Z72" s="277"/>
      <c r="AA72" s="277"/>
      <c r="AB72" s="278"/>
      <c r="AC72" s="279"/>
      <c r="AD72" s="279"/>
      <c r="AE72" s="280"/>
      <c r="AF72" s="277"/>
      <c r="AG72" s="277"/>
      <c r="AH72" s="278"/>
      <c r="AI72" s="279"/>
      <c r="AJ72" s="279"/>
      <c r="AK72" s="280"/>
      <c r="AL72" s="277"/>
      <c r="AM72" s="277"/>
      <c r="AN72" s="278"/>
      <c r="AO72" s="279"/>
      <c r="AP72" s="279"/>
      <c r="AQ72" s="280"/>
      <c r="AR72" s="277"/>
      <c r="AS72" s="277"/>
      <c r="AT72" s="278"/>
      <c r="AU72" s="279"/>
      <c r="AV72" s="279"/>
      <c r="AW72" s="280"/>
      <c r="AX72" s="277"/>
      <c r="AY72" s="277"/>
      <c r="AZ72" s="278"/>
      <c r="BA72" s="279"/>
      <c r="BB72" s="279"/>
      <c r="BC72" s="280"/>
      <c r="BD72" s="277"/>
      <c r="BE72" s="277"/>
      <c r="BF72" s="278"/>
      <c r="BG72" s="279"/>
      <c r="BH72" s="279"/>
      <c r="BI72" s="280"/>
      <c r="BJ72" s="277"/>
      <c r="BK72" s="277"/>
      <c r="BL72" s="278"/>
      <c r="BM72" s="279"/>
      <c r="BN72" s="279"/>
      <c r="BO72" s="280"/>
      <c r="BP72" s="277">
        <v>78</v>
      </c>
      <c r="BQ72" s="277"/>
      <c r="BR72" s="278"/>
      <c r="BS72" s="279"/>
      <c r="BT72" s="279"/>
      <c r="BU72" s="280"/>
      <c r="BV72" s="277">
        <v>25</v>
      </c>
      <c r="BW72" s="277"/>
      <c r="BX72" s="278"/>
      <c r="BY72" s="273" cm="1">
        <f t="array" ref="BY72">SUM(SUMIFS(E72:BX72,E$6:BX$6,{"EN(V)"}))</f>
        <v>0</v>
      </c>
      <c r="BZ72" s="273" cm="1">
        <f t="array" ref="BZ72">SUM(SUMIFS(E72:BX72,E$6:BX$6,{"INA(V)"}))</f>
        <v>0</v>
      </c>
      <c r="CA72" s="273" cm="1">
        <f t="array" ref="CA72">SUM(SUMIFS(E72:BX72,E$6:BX$6,{"EN(D)"}))</f>
        <v>0</v>
      </c>
      <c r="CB72" s="273" cm="1">
        <f t="array" ref="CB72">SUM(SUMIFS(E72:BX72,E$6:BX$6,{"INA(D)"}))</f>
        <v>103</v>
      </c>
      <c r="CC72" s="273" cm="1">
        <f t="array" ref="CC72">SUM(SUMIFS(E72:BX72,E$6:BX$6,{"EN(D)","EN(V)","INA(D)","INA(V)"}))</f>
        <v>103</v>
      </c>
      <c r="CD72" s="278" cm="1">
        <f t="array" ref="CD72">(SUM(SUMIFS(E72:BX72,E$6:BX$6,{"EN(TMS)"})))/12</f>
        <v>0</v>
      </c>
      <c r="CE72" s="278" cm="1">
        <f t="array" ref="CE72">(SUM(SUMIFS(E72:BX72,E$6:BX$6,{"INA(TMS)"})))/12</f>
        <v>0</v>
      </c>
      <c r="CF72" s="279"/>
      <c r="CG72" s="279"/>
      <c r="CH72" s="280"/>
      <c r="CI72" s="277">
        <v>5</v>
      </c>
      <c r="CJ72" s="277"/>
      <c r="CK72" s="278"/>
      <c r="CL72" s="279"/>
      <c r="CM72" s="279"/>
      <c r="CN72" s="280"/>
      <c r="CO72" s="277">
        <v>0</v>
      </c>
      <c r="CP72" s="277"/>
      <c r="CQ72" s="278"/>
      <c r="CR72" s="279">
        <v>7</v>
      </c>
      <c r="CS72" s="279"/>
      <c r="CT72" s="280"/>
      <c r="CU72" s="277">
        <v>1</v>
      </c>
      <c r="CV72" s="277">
        <v>9</v>
      </c>
      <c r="CW72" s="278">
        <v>0.19930555555555554</v>
      </c>
      <c r="CX72" s="279"/>
      <c r="CY72" s="279"/>
      <c r="CZ72" s="280"/>
      <c r="DA72" s="277">
        <v>1</v>
      </c>
      <c r="DB72" s="277"/>
      <c r="DC72" s="278"/>
      <c r="DD72" s="279"/>
      <c r="DE72" s="279"/>
      <c r="DF72" s="280"/>
      <c r="DG72" s="277">
        <v>3</v>
      </c>
      <c r="DH72" s="277">
        <v>10</v>
      </c>
      <c r="DI72" s="278">
        <v>0.1013888888888889</v>
      </c>
      <c r="DJ72" s="279"/>
      <c r="DK72" s="279"/>
      <c r="DL72" s="280"/>
      <c r="DM72" s="277"/>
      <c r="DN72" s="277"/>
      <c r="DO72" s="278"/>
      <c r="DP72" s="279"/>
      <c r="DQ72" s="279"/>
      <c r="DR72" s="280"/>
      <c r="DS72" s="277"/>
      <c r="DT72" s="277"/>
      <c r="DU72" s="278"/>
      <c r="DV72" s="279"/>
      <c r="DW72" s="279"/>
      <c r="DX72" s="280"/>
      <c r="DY72" s="277">
        <v>16</v>
      </c>
      <c r="DZ72" s="277"/>
      <c r="EA72" s="278"/>
      <c r="EB72" s="279"/>
      <c r="EC72" s="279"/>
      <c r="ED72" s="280"/>
      <c r="EE72" s="277"/>
      <c r="EF72" s="277"/>
      <c r="EG72" s="278"/>
      <c r="EH72" s="279"/>
      <c r="EI72" s="279"/>
      <c r="EJ72" s="280"/>
      <c r="EK72" s="277"/>
      <c r="EL72" s="277"/>
      <c r="EM72" s="278"/>
      <c r="EN72" s="279"/>
      <c r="EO72" s="279"/>
      <c r="EP72" s="280"/>
      <c r="EQ72" s="277"/>
      <c r="ER72" s="277">
        <v>2</v>
      </c>
      <c r="ES72" s="278"/>
      <c r="ET72" s="279"/>
      <c r="EU72" s="279"/>
      <c r="EV72" s="280"/>
      <c r="EW72" s="277"/>
      <c r="EX72" s="277"/>
      <c r="EY72" s="278"/>
      <c r="EZ72" s="273" cm="1">
        <f t="array" ref="EZ72">SUM(SUMIFS(CF72:EY72,CF$6:EY$6,{"EN(V)"}))</f>
        <v>0</v>
      </c>
      <c r="FA72" s="273" cm="1">
        <f t="array" ref="FA72">SUM(SUMIFS(CF72:EY72,CF$6:EY$6,{"INA(V)"}))</f>
        <v>21</v>
      </c>
      <c r="FB72" s="273" cm="1">
        <f t="array" ref="FB72">SUM(SUMIFS(CF72:EY72,CF$6:EY$6,{"EN(D)"}))</f>
        <v>7</v>
      </c>
      <c r="FC72" s="273" cm="1">
        <f t="array" ref="FC72">SUM(SUMIFS(CF72:EY72,CF$6:EY$6,{"INA(D)"}))</f>
        <v>26</v>
      </c>
      <c r="FD72" s="273" cm="1">
        <f t="array" ref="FD72">SUM(SUMIFS(CF72:EY72,CF$6:EY$6,{"EN(D)","EN(V)","INA(D)","INA(V)"}))</f>
        <v>54</v>
      </c>
      <c r="FE72" s="278" cm="1">
        <f t="array" ref="FE72">(SUM(SUMIFS(CF72:EY72,CF$6:EY$6,{"EN(TMS)"})))/12</f>
        <v>0</v>
      </c>
      <c r="FF72" s="278" cm="1">
        <f t="array" ref="FF72">(SUM(SUMIFS(CF72:EY72,CF$6:EY$6,{"INA(TMS)"})))/12</f>
        <v>2.5057870370370369E-2</v>
      </c>
      <c r="FG72" s="279"/>
      <c r="FH72" s="279"/>
      <c r="FI72" s="280"/>
      <c r="FJ72" s="277">
        <v>2</v>
      </c>
      <c r="FK72" s="277"/>
      <c r="FL72" s="278"/>
      <c r="FM72" s="279"/>
      <c r="FN72" s="279"/>
      <c r="FO72" s="280"/>
      <c r="FP72" s="277">
        <v>1</v>
      </c>
      <c r="FQ72" s="277"/>
      <c r="FR72" s="278"/>
      <c r="FS72" s="279"/>
      <c r="FT72" s="279"/>
      <c r="FU72" s="280"/>
      <c r="FV72" s="277">
        <v>6</v>
      </c>
      <c r="FW72" s="277">
        <v>8</v>
      </c>
      <c r="FX72" s="278" t="s">
        <v>277</v>
      </c>
      <c r="FY72" s="279"/>
      <c r="FZ72" s="279"/>
      <c r="GA72" s="280"/>
      <c r="GB72" s="277">
        <v>1</v>
      </c>
      <c r="GC72" s="277"/>
      <c r="GD72" s="278"/>
      <c r="GE72" s="279"/>
      <c r="GF72" s="279"/>
      <c r="GG72" s="280"/>
      <c r="GH72" s="277">
        <v>1</v>
      </c>
      <c r="GI72" s="277"/>
      <c r="GJ72" s="278"/>
      <c r="GK72" s="279"/>
      <c r="GL72" s="279"/>
      <c r="GM72" s="280"/>
      <c r="GN72" s="277"/>
      <c r="GO72" s="277"/>
      <c r="GP72" s="278"/>
      <c r="GQ72" s="279"/>
      <c r="GR72" s="279"/>
      <c r="GS72" s="280"/>
      <c r="GT72" s="277">
        <v>1</v>
      </c>
      <c r="GU72" s="277">
        <v>5</v>
      </c>
      <c r="GV72" s="278">
        <v>0.13541666666666666</v>
      </c>
      <c r="GW72" s="279"/>
      <c r="GX72" s="279"/>
      <c r="GY72" s="280"/>
      <c r="GZ72" s="277">
        <v>1</v>
      </c>
      <c r="HA72" s="277">
        <v>1</v>
      </c>
      <c r="HB72" s="278">
        <v>5.5555555555555558E-3</v>
      </c>
      <c r="HC72" s="279"/>
      <c r="HD72" s="279"/>
      <c r="HE72" s="280"/>
      <c r="HF72" s="277"/>
      <c r="HG72" s="277">
        <v>2</v>
      </c>
      <c r="HH72" s="278">
        <v>1.3888888888888889E-3</v>
      </c>
      <c r="HI72" s="279"/>
      <c r="HJ72" s="279"/>
      <c r="HK72" s="280"/>
      <c r="HL72" s="277"/>
      <c r="HM72" s="277">
        <v>2</v>
      </c>
      <c r="HN72" s="278">
        <v>9.4444444444444442E-2</v>
      </c>
      <c r="HO72" s="279"/>
      <c r="HP72" s="279"/>
      <c r="HQ72" s="280"/>
      <c r="HR72" s="277">
        <v>11</v>
      </c>
      <c r="HS72" s="277">
        <v>1</v>
      </c>
      <c r="HT72" s="278">
        <v>9.6527777777777768E-2</v>
      </c>
      <c r="HU72" s="279"/>
      <c r="HV72" s="279"/>
      <c r="HW72" s="280"/>
      <c r="HX72" s="277">
        <v>2</v>
      </c>
      <c r="HY72" s="277">
        <v>1</v>
      </c>
      <c r="HZ72" s="278"/>
      <c r="IA72" s="273" cm="1">
        <f t="array" ref="IA72">SUM(SUMIFS(FG72:HZ72,FG$6:HZ$6,{"EN(V)"}))</f>
        <v>0</v>
      </c>
      <c r="IB72" s="273" cm="1">
        <f t="array" ref="IB72">SUM(SUMIFS(FG72:HZ72,FG$6:HZ$6,{"INA(V)"}))</f>
        <v>20</v>
      </c>
      <c r="IC72" s="273" cm="1">
        <f t="array" ref="IC72">SUM(SUMIFS(FG72:HZ72,FG$6:HZ$6,{"EN(D)"}))</f>
        <v>0</v>
      </c>
      <c r="ID72" s="273" cm="1">
        <f t="array" ref="ID72">SUM(SUMIFS(FG72:HZ72,FG$6:HZ$6,{"INA(D)"}))</f>
        <v>26</v>
      </c>
      <c r="IE72" s="273" cm="1">
        <f t="array" ref="IE72">SUM(SUMIFS(FG72:HZ72,FG$6:HZ$6,{"EN(D)","EN(V)","INA(D)","INA(V)"}))</f>
        <v>46</v>
      </c>
      <c r="IF72" s="278" cm="1">
        <f t="array" ref="IF72">(SUM(SUMIFS(FG72:HZ72,FG$6:HZ$6,{"EN(TMS)"})))/12</f>
        <v>0</v>
      </c>
      <c r="IG72" s="278" cm="1">
        <f t="array" ref="IG72">(SUM(SUMIFS(FG72:HZ72,FG$6:HZ$6,{"INA(TMS)"})))/12</f>
        <v>2.7777777777777776E-2</v>
      </c>
      <c r="IH72" s="279"/>
      <c r="II72" s="279"/>
      <c r="IJ72" s="280"/>
      <c r="IK72" s="277">
        <v>1</v>
      </c>
      <c r="IL72" s="277">
        <v>1</v>
      </c>
      <c r="IM72" s="278"/>
      <c r="IN72" s="279"/>
      <c r="IO72" s="279"/>
      <c r="IP72" s="280"/>
      <c r="IQ72" s="277"/>
      <c r="IR72" s="277">
        <v>1</v>
      </c>
      <c r="IS72" s="278">
        <v>0</v>
      </c>
      <c r="IT72" s="279"/>
      <c r="IU72" s="279"/>
      <c r="IV72" s="280"/>
      <c r="IW72" s="277">
        <v>1</v>
      </c>
      <c r="IX72" s="277"/>
      <c r="IY72" s="278"/>
      <c r="IZ72" s="279"/>
      <c r="JA72" s="279"/>
      <c r="JB72" s="280"/>
      <c r="JC72" s="277">
        <v>2</v>
      </c>
      <c r="JD72" s="277">
        <v>7</v>
      </c>
      <c r="JE72" s="278">
        <v>0.47083333333333338</v>
      </c>
      <c r="JF72" s="279"/>
      <c r="JG72" s="279"/>
      <c r="JH72" s="280"/>
      <c r="JI72" s="277"/>
      <c r="JJ72" s="277"/>
      <c r="JK72" s="278"/>
      <c r="JL72" s="279"/>
      <c r="JM72" s="279"/>
      <c r="JN72" s="280"/>
      <c r="JO72" s="277"/>
      <c r="JP72" s="277"/>
      <c r="JQ72" s="278"/>
      <c r="JR72" s="279"/>
      <c r="JS72" s="279"/>
      <c r="JT72" s="280"/>
      <c r="JU72" s="277"/>
      <c r="JV72" s="277"/>
      <c r="JW72" s="278"/>
      <c r="JX72" s="279"/>
      <c r="JY72" s="279"/>
      <c r="JZ72" s="280"/>
      <c r="KA72" s="277">
        <v>2</v>
      </c>
      <c r="KB72" s="277"/>
      <c r="KC72" s="278"/>
      <c r="KD72" s="279"/>
      <c r="KE72" s="279"/>
      <c r="KF72" s="280"/>
      <c r="KG72" s="277">
        <v>8</v>
      </c>
      <c r="KH72" s="277"/>
      <c r="KI72" s="278"/>
      <c r="KJ72" s="279"/>
      <c r="KK72" s="279"/>
      <c r="KL72" s="280"/>
      <c r="KM72" s="277">
        <v>6</v>
      </c>
      <c r="KN72" s="277"/>
      <c r="KO72" s="278"/>
      <c r="KP72" s="279"/>
      <c r="KQ72" s="279"/>
      <c r="KR72" s="280"/>
      <c r="KS72" s="277">
        <v>4</v>
      </c>
      <c r="KT72" s="277"/>
      <c r="KU72" s="278"/>
      <c r="KV72" s="279"/>
      <c r="KW72" s="279"/>
      <c r="KX72" s="280"/>
      <c r="KY72" s="277">
        <v>2</v>
      </c>
      <c r="KZ72" s="277"/>
      <c r="LA72" s="278"/>
      <c r="LB72" s="273" cm="1">
        <f t="array" ref="LB72">SUM(SUMIFS(IH72:LA72,IH$6:LA$6,{"EN(V)"}))</f>
        <v>0</v>
      </c>
      <c r="LC72" s="273" cm="1">
        <f t="array" ref="LC72">SUM(SUMIFS(IH72:LA72,IH$6:LA$6,{"INA(V)"}))</f>
        <v>9</v>
      </c>
      <c r="LD72" s="273" cm="1">
        <f t="array" ref="LD72">SUM(SUMIFS(IH72:LA72,IH$6:LA$6,{"EN(D)"}))</f>
        <v>0</v>
      </c>
      <c r="LE72" s="273" cm="1">
        <f t="array" ref="LE72">SUM(SUMIFS(IH72:LA72,IH$6:LA$6,{"INA(D)"}))</f>
        <v>26</v>
      </c>
      <c r="LF72" s="273" cm="1">
        <f t="array" ref="LF72">SUM(SUMIFS(IH72:LA72,IH$6:LA$6,{"EN(D)","EN(V)","INA(D)","INA(V)"}))</f>
        <v>35</v>
      </c>
      <c r="LG72" s="278" cm="1">
        <f t="array" ref="LG72">(SUM(SUMIFS(IH72:LA72,IH$6:LA$6,{"EN(TMS)"})))/12</f>
        <v>0</v>
      </c>
      <c r="LH72" s="278" cm="1">
        <f t="array" ref="LH72">(SUM(SUMIFS(IH72:LA72,IH$6:LA$6,{"INA(TMS)"})))/12</f>
        <v>3.9236111111111117E-2</v>
      </c>
      <c r="LI72" s="279"/>
      <c r="LJ72" s="279"/>
      <c r="LK72" s="280"/>
      <c r="LL72" s="277">
        <v>6</v>
      </c>
      <c r="LM72" s="277"/>
      <c r="LN72" s="278"/>
      <c r="LO72" s="279"/>
      <c r="LP72" s="279"/>
      <c r="LQ72" s="280"/>
      <c r="LR72" s="277"/>
      <c r="LS72" s="277"/>
      <c r="LT72" s="278"/>
      <c r="LU72" s="279"/>
      <c r="LV72" s="279"/>
      <c r="LW72" s="280"/>
      <c r="LX72" s="277">
        <v>2</v>
      </c>
      <c r="LY72" s="277"/>
      <c r="LZ72" s="278"/>
      <c r="MA72" s="279"/>
      <c r="MB72" s="279"/>
      <c r="MC72" s="280"/>
      <c r="MD72" s="277">
        <v>2</v>
      </c>
      <c r="ME72" s="277"/>
      <c r="MF72" s="278"/>
      <c r="MG72" s="279"/>
      <c r="MH72" s="279"/>
      <c r="MI72" s="280"/>
      <c r="MJ72" s="277">
        <v>1</v>
      </c>
      <c r="MK72" s="277"/>
      <c r="ML72" s="278"/>
      <c r="MM72" s="279"/>
      <c r="MN72" s="279"/>
      <c r="MO72" s="280"/>
      <c r="MP72" s="277">
        <v>2</v>
      </c>
      <c r="MQ72" s="277"/>
      <c r="MR72" s="278"/>
      <c r="MS72" s="279"/>
      <c r="MT72" s="279"/>
      <c r="MU72" s="280"/>
      <c r="MV72" s="277"/>
      <c r="MW72" s="277"/>
      <c r="MX72" s="278"/>
      <c r="MY72" s="279"/>
      <c r="MZ72" s="279"/>
      <c r="NA72" s="280"/>
      <c r="NB72" s="277"/>
      <c r="NC72" s="277"/>
      <c r="ND72" s="278"/>
      <c r="NE72" s="279"/>
      <c r="NF72" s="279"/>
      <c r="NG72" s="280"/>
      <c r="NH72" s="277"/>
      <c r="NI72" s="277"/>
      <c r="NJ72" s="278"/>
      <c r="NK72" s="279"/>
      <c r="NL72" s="279"/>
      <c r="NM72" s="280"/>
      <c r="NN72" s="277"/>
      <c r="NO72" s="277"/>
      <c r="NP72" s="278"/>
      <c r="NQ72" s="279"/>
      <c r="NR72" s="279"/>
      <c r="NS72" s="280"/>
      <c r="NT72" s="277"/>
      <c r="NU72" s="277"/>
      <c r="NV72" s="278"/>
      <c r="NW72" s="279"/>
      <c r="NX72" s="279"/>
      <c r="NY72" s="280"/>
      <c r="NZ72" s="277"/>
      <c r="OA72" s="277"/>
      <c r="OB72" s="278"/>
      <c r="OC72" s="273" cm="1">
        <f t="array" ref="OC72">SUM(SUMIFS(LI72:OB72,LI$6:OB$6,{"EN(V)"}))</f>
        <v>0</v>
      </c>
      <c r="OD72" s="273" cm="1">
        <f t="array" ref="OD72">SUM(SUMIFS(LI72:OB72,LI$6:OB$6,{"INA(V)"}))</f>
        <v>0</v>
      </c>
      <c r="OE72" s="273" cm="1">
        <f t="array" ref="OE72">SUM(SUMIFS(LI72:OB72,LI$6:OB$6,{"EN(D)"}))</f>
        <v>0</v>
      </c>
      <c r="OF72" s="273" cm="1">
        <f t="array" ref="OF72">SUM(SUMIFS(LI72:OB72,LI$6:OB$6,{"INA(D)"}))</f>
        <v>13</v>
      </c>
      <c r="OG72" s="273" cm="1">
        <f t="array" ref="OG72">SUM(SUMIFS(LI72:OB72,LI$6:OB$6,{"EN(D)","EN(V)","INA(D)","INA(V)"}))</f>
        <v>13</v>
      </c>
      <c r="OH72" s="278" cm="1">
        <f t="array" ref="OH72">(SUM(SUMIFS(LI72:OB72,LI$6:OB$6,{"EN(TMS)"})))/12</f>
        <v>0</v>
      </c>
      <c r="OI72" s="278" cm="1">
        <f t="array" ref="OI72">(SUM(SUMIFS(LI72:OB72,LI$6:OB$6,{"INA(TMS)"})))/12</f>
        <v>0</v>
      </c>
    </row>
    <row r="73" spans="1:399" s="23" customFormat="1" ht="45">
      <c r="A73" s="273">
        <v>67</v>
      </c>
      <c r="B73" s="274" t="s">
        <v>75</v>
      </c>
      <c r="C73" s="273" t="s">
        <v>161</v>
      </c>
      <c r="D73" s="285"/>
      <c r="E73" s="279"/>
      <c r="F73" s="279"/>
      <c r="G73" s="280"/>
      <c r="H73" s="277"/>
      <c r="I73" s="277"/>
      <c r="J73" s="278"/>
      <c r="K73" s="279"/>
      <c r="L73" s="279"/>
      <c r="M73" s="280"/>
      <c r="N73" s="277"/>
      <c r="O73" s="277"/>
      <c r="P73" s="278"/>
      <c r="Q73" s="279"/>
      <c r="R73" s="279"/>
      <c r="S73" s="280"/>
      <c r="T73" s="277"/>
      <c r="U73" s="277"/>
      <c r="V73" s="278"/>
      <c r="W73" s="279"/>
      <c r="X73" s="279"/>
      <c r="Y73" s="280"/>
      <c r="Z73" s="277"/>
      <c r="AA73" s="277"/>
      <c r="AB73" s="278"/>
      <c r="AC73" s="279"/>
      <c r="AD73" s="279"/>
      <c r="AE73" s="280"/>
      <c r="AF73" s="277"/>
      <c r="AG73" s="277"/>
      <c r="AH73" s="278"/>
      <c r="AI73" s="279"/>
      <c r="AJ73" s="279"/>
      <c r="AK73" s="280"/>
      <c r="AL73" s="277"/>
      <c r="AM73" s="277"/>
      <c r="AN73" s="278"/>
      <c r="AO73" s="279"/>
      <c r="AP73" s="279"/>
      <c r="AQ73" s="280"/>
      <c r="AR73" s="277"/>
      <c r="AS73" s="277"/>
      <c r="AT73" s="278"/>
      <c r="AU73" s="279"/>
      <c r="AV73" s="279"/>
      <c r="AW73" s="280"/>
      <c r="AX73" s="277"/>
      <c r="AY73" s="277"/>
      <c r="AZ73" s="278"/>
      <c r="BA73" s="279"/>
      <c r="BB73" s="279"/>
      <c r="BC73" s="280"/>
      <c r="BD73" s="277"/>
      <c r="BE73" s="277"/>
      <c r="BF73" s="278"/>
      <c r="BG73" s="279"/>
      <c r="BH73" s="279"/>
      <c r="BI73" s="280"/>
      <c r="BJ73" s="277"/>
      <c r="BK73" s="277"/>
      <c r="BL73" s="278"/>
      <c r="BM73" s="279">
        <v>34</v>
      </c>
      <c r="BN73" s="279"/>
      <c r="BO73" s="280"/>
      <c r="BP73" s="277"/>
      <c r="BQ73" s="277"/>
      <c r="BR73" s="278"/>
      <c r="BS73" s="279">
        <v>286</v>
      </c>
      <c r="BT73" s="279"/>
      <c r="BU73" s="280"/>
      <c r="BV73" s="277"/>
      <c r="BW73" s="277"/>
      <c r="BX73" s="278"/>
      <c r="BY73" s="273" cm="1">
        <f t="array" ref="BY73">SUM(SUMIFS(E73:BX73,E$6:BX$6,{"EN(V)"}))</f>
        <v>0</v>
      </c>
      <c r="BZ73" s="273" cm="1">
        <f t="array" ref="BZ73">SUM(SUMIFS(E73:BX73,E$6:BX$6,{"INA(V)"}))</f>
        <v>0</v>
      </c>
      <c r="CA73" s="273" cm="1">
        <f t="array" ref="CA73">SUM(SUMIFS(E73:BX73,E$6:BX$6,{"EN(D)"}))</f>
        <v>320</v>
      </c>
      <c r="CB73" s="273" cm="1">
        <f t="array" ref="CB73">SUM(SUMIFS(E73:BX73,E$6:BX$6,{"INA(D)"}))</f>
        <v>0</v>
      </c>
      <c r="CC73" s="273" cm="1">
        <f t="array" ref="CC73">SUM(SUMIFS(E73:BX73,E$6:BX$6,{"EN(D)","EN(V)","INA(D)","INA(V)"}))</f>
        <v>320</v>
      </c>
      <c r="CD73" s="278" cm="1">
        <f t="array" ref="CD73">(SUM(SUMIFS(E73:BX73,E$6:BX$6,{"EN(TMS)"})))/12</f>
        <v>0</v>
      </c>
      <c r="CE73" s="278" cm="1">
        <f t="array" ref="CE73">(SUM(SUMIFS(E73:BX73,E$6:BX$6,{"INA(TMS)"})))/12</f>
        <v>0</v>
      </c>
      <c r="CF73" s="279">
        <v>81</v>
      </c>
      <c r="CG73" s="279"/>
      <c r="CH73" s="280"/>
      <c r="CI73" s="277"/>
      <c r="CJ73" s="277"/>
      <c r="CK73" s="278"/>
      <c r="CL73" s="279">
        <v>99</v>
      </c>
      <c r="CM73" s="279"/>
      <c r="CN73" s="280"/>
      <c r="CO73" s="277"/>
      <c r="CP73" s="277"/>
      <c r="CQ73" s="278"/>
      <c r="CR73" s="279">
        <v>114</v>
      </c>
      <c r="CS73" s="279">
        <v>27</v>
      </c>
      <c r="CT73" s="280">
        <v>9.5138888888888884E-2</v>
      </c>
      <c r="CU73" s="277"/>
      <c r="CV73" s="277"/>
      <c r="CW73" s="278"/>
      <c r="CX73" s="279"/>
      <c r="CY73" s="279">
        <v>6</v>
      </c>
      <c r="CZ73" s="280">
        <v>5.5555555555555558E-3</v>
      </c>
      <c r="DA73" s="277">
        <v>52</v>
      </c>
      <c r="DB73" s="277"/>
      <c r="DC73" s="278"/>
      <c r="DD73" s="279"/>
      <c r="DE73" s="279"/>
      <c r="DF73" s="280"/>
      <c r="DG73" s="277">
        <v>25</v>
      </c>
      <c r="DH73" s="277"/>
      <c r="DI73" s="278"/>
      <c r="DJ73" s="279">
        <v>20</v>
      </c>
      <c r="DK73" s="279">
        <v>8</v>
      </c>
      <c r="DL73" s="280">
        <v>6.1805555555555558E-2</v>
      </c>
      <c r="DM73" s="277"/>
      <c r="DN73" s="277"/>
      <c r="DO73" s="278"/>
      <c r="DP73" s="279">
        <v>11</v>
      </c>
      <c r="DQ73" s="279">
        <v>12</v>
      </c>
      <c r="DR73" s="280">
        <v>0.10486111111111111</v>
      </c>
      <c r="DS73" s="277"/>
      <c r="DT73" s="277"/>
      <c r="DU73" s="278"/>
      <c r="DV73" s="279"/>
      <c r="DW73" s="279">
        <v>4</v>
      </c>
      <c r="DX73" s="280">
        <v>0.19097222222222221</v>
      </c>
      <c r="DY73" s="277">
        <v>4</v>
      </c>
      <c r="DZ73" s="277"/>
      <c r="EA73" s="278"/>
      <c r="EB73" s="279">
        <v>4</v>
      </c>
      <c r="EC73" s="279"/>
      <c r="ED73" s="280"/>
      <c r="EE73" s="277"/>
      <c r="EF73" s="277"/>
      <c r="EG73" s="278"/>
      <c r="EH73" s="279">
        <v>10</v>
      </c>
      <c r="EI73" s="279">
        <v>13</v>
      </c>
      <c r="EJ73" s="280">
        <v>8.5416666666666655E-2</v>
      </c>
      <c r="EK73" s="277"/>
      <c r="EL73" s="277"/>
      <c r="EM73" s="278"/>
      <c r="EN73" s="279">
        <v>2</v>
      </c>
      <c r="EO73" s="279"/>
      <c r="EP73" s="280"/>
      <c r="EQ73" s="277"/>
      <c r="ER73" s="277"/>
      <c r="ES73" s="278"/>
      <c r="ET73" s="279">
        <v>6</v>
      </c>
      <c r="EU73" s="279">
        <v>11</v>
      </c>
      <c r="EV73" s="280">
        <v>1.5277777777777777E-2</v>
      </c>
      <c r="EW73" s="277"/>
      <c r="EX73" s="277"/>
      <c r="EY73" s="278"/>
      <c r="EZ73" s="273" cm="1">
        <f t="array" ref="EZ73">SUM(SUMIFS(CF73:EY73,CF$6:EY$6,{"EN(V)"}))</f>
        <v>81</v>
      </c>
      <c r="FA73" s="273" cm="1">
        <f t="array" ref="FA73">SUM(SUMIFS(CF73:EY73,CF$6:EY$6,{"INA(V)"}))</f>
        <v>0</v>
      </c>
      <c r="FB73" s="273" cm="1">
        <f t="array" ref="FB73">SUM(SUMIFS(CF73:EY73,CF$6:EY$6,{"EN(D)"}))</f>
        <v>347</v>
      </c>
      <c r="FC73" s="273" cm="1">
        <f t="array" ref="FC73">SUM(SUMIFS(CF73:EY73,CF$6:EY$6,{"INA(D)"}))</f>
        <v>81</v>
      </c>
      <c r="FD73" s="273" cm="1">
        <f t="array" ref="FD73">SUM(SUMIFS(CF73:EY73,CF$6:EY$6,{"EN(D)","EN(V)","INA(D)","INA(V)"}))</f>
        <v>509</v>
      </c>
      <c r="FE73" s="278" cm="1">
        <f t="array" ref="FE73">(SUM(SUMIFS(CF73:EY73,CF$6:EY$6,{"EN(TMS)"})))/12</f>
        <v>4.658564814814814E-2</v>
      </c>
      <c r="FF73" s="278" cm="1">
        <f t="array" ref="FF73">(SUM(SUMIFS(CF73:EY73,CF$6:EY$6,{"INA(TMS)"})))/12</f>
        <v>0</v>
      </c>
      <c r="FG73" s="279">
        <v>8</v>
      </c>
      <c r="FH73" s="279">
        <v>11</v>
      </c>
      <c r="FI73" s="280">
        <v>5.0694444444444452E-2</v>
      </c>
      <c r="FJ73" s="277"/>
      <c r="FK73" s="277"/>
      <c r="FL73" s="278"/>
      <c r="FM73" s="279">
        <v>36</v>
      </c>
      <c r="FN73" s="279"/>
      <c r="FO73" s="280"/>
      <c r="FP73" s="277"/>
      <c r="FQ73" s="277"/>
      <c r="FR73" s="278"/>
      <c r="FS73" s="279">
        <v>6</v>
      </c>
      <c r="FT73" s="279">
        <v>8</v>
      </c>
      <c r="FU73" s="280" t="s">
        <v>241</v>
      </c>
      <c r="FV73" s="277"/>
      <c r="FW73" s="277"/>
      <c r="FX73" s="278"/>
      <c r="FY73" s="279">
        <v>10</v>
      </c>
      <c r="FZ73" s="279">
        <v>7</v>
      </c>
      <c r="GA73" s="280" t="s">
        <v>278</v>
      </c>
      <c r="GB73" s="277"/>
      <c r="GC73" s="277"/>
      <c r="GD73" s="278"/>
      <c r="GE73" s="279"/>
      <c r="GF73" s="279"/>
      <c r="GG73" s="280"/>
      <c r="GH73" s="277"/>
      <c r="GI73" s="277"/>
      <c r="GJ73" s="278"/>
      <c r="GK73" s="279">
        <v>1</v>
      </c>
      <c r="GL73" s="279">
        <v>3</v>
      </c>
      <c r="GM73" s="280" t="s">
        <v>220</v>
      </c>
      <c r="GN73" s="277"/>
      <c r="GO73" s="277"/>
      <c r="GP73" s="278"/>
      <c r="GQ73" s="279">
        <v>4</v>
      </c>
      <c r="GR73" s="279">
        <v>1</v>
      </c>
      <c r="GS73" s="280"/>
      <c r="GT73" s="277"/>
      <c r="GU73" s="277"/>
      <c r="GV73" s="278"/>
      <c r="GW73" s="279">
        <v>2</v>
      </c>
      <c r="GX73" s="279">
        <v>5</v>
      </c>
      <c r="GY73" s="280">
        <v>5.5555555555555558E-3</v>
      </c>
      <c r="GZ73" s="277"/>
      <c r="HA73" s="277"/>
      <c r="HB73" s="278"/>
      <c r="HC73" s="279">
        <v>6</v>
      </c>
      <c r="HD73" s="279">
        <v>7</v>
      </c>
      <c r="HE73" s="280">
        <v>4.3750000000000004E-2</v>
      </c>
      <c r="HF73" s="277">
        <v>1</v>
      </c>
      <c r="HG73" s="277">
        <v>7</v>
      </c>
      <c r="HH73" s="278">
        <v>4.3750000000000004E-2</v>
      </c>
      <c r="HI73" s="279">
        <v>2</v>
      </c>
      <c r="HJ73" s="279">
        <v>2</v>
      </c>
      <c r="HK73" s="280">
        <v>1.1111111111111112E-2</v>
      </c>
      <c r="HL73" s="277"/>
      <c r="HM73" s="277">
        <v>2</v>
      </c>
      <c r="HN73" s="278">
        <v>1.0416666666666667</v>
      </c>
      <c r="HO73" s="279">
        <v>1</v>
      </c>
      <c r="HP73" s="279">
        <v>4</v>
      </c>
      <c r="HQ73" s="280"/>
      <c r="HR73" s="277"/>
      <c r="HS73" s="277"/>
      <c r="HT73" s="278"/>
      <c r="HU73" s="279"/>
      <c r="HV73" s="279">
        <v>2</v>
      </c>
      <c r="HW73" s="280">
        <v>0.58263888888888882</v>
      </c>
      <c r="HX73" s="277"/>
      <c r="HY73" s="277"/>
      <c r="HZ73" s="278"/>
      <c r="IA73" s="273" cm="1">
        <f t="array" ref="IA73">SUM(SUMIFS(FG73:HZ73,FG$6:HZ$6,{"EN(V)"}))</f>
        <v>50</v>
      </c>
      <c r="IB73" s="273" cm="1">
        <f t="array" ref="IB73">SUM(SUMIFS(FG73:HZ73,FG$6:HZ$6,{"INA(V)"}))</f>
        <v>9</v>
      </c>
      <c r="IC73" s="273" cm="1">
        <f t="array" ref="IC73">SUM(SUMIFS(FG73:HZ73,FG$6:HZ$6,{"EN(D)"}))</f>
        <v>76</v>
      </c>
      <c r="ID73" s="273" cm="1">
        <f t="array" ref="ID73">SUM(SUMIFS(FG73:HZ73,FG$6:HZ$6,{"INA(D)"}))</f>
        <v>1</v>
      </c>
      <c r="IE73" s="273" cm="1">
        <f t="array" ref="IE73">SUM(SUMIFS(FG73:HZ73,FG$6:HZ$6,{"EN(D)","EN(V)","INA(D)","INA(V)"}))</f>
        <v>136</v>
      </c>
      <c r="IF73" s="278" cm="1">
        <f t="array" ref="IF73">(SUM(SUMIFS(FG73:HZ73,FG$6:HZ$6,{"EN(TMS)"})))/12</f>
        <v>5.7812499999999996E-2</v>
      </c>
      <c r="IG73" s="278" cm="1">
        <f t="array" ref="IG73">(SUM(SUMIFS(FG73:HZ73,FG$6:HZ$6,{"INA(TMS)"})))/12</f>
        <v>9.0451388888888887E-2</v>
      </c>
      <c r="IH73" s="279">
        <v>2</v>
      </c>
      <c r="II73" s="279"/>
      <c r="IJ73" s="280"/>
      <c r="IK73" s="277"/>
      <c r="IL73" s="277"/>
      <c r="IM73" s="278"/>
      <c r="IN73" s="279"/>
      <c r="IO73" s="279"/>
      <c r="IP73" s="280"/>
      <c r="IQ73" s="277"/>
      <c r="IR73" s="277"/>
      <c r="IS73" s="278"/>
      <c r="IT73" s="279">
        <v>3</v>
      </c>
      <c r="IU73" s="279"/>
      <c r="IV73" s="280"/>
      <c r="IW73" s="277"/>
      <c r="IX73" s="277"/>
      <c r="IY73" s="278"/>
      <c r="IZ73" s="279">
        <v>3</v>
      </c>
      <c r="JA73" s="279"/>
      <c r="JB73" s="280"/>
      <c r="JC73" s="277"/>
      <c r="JD73" s="277"/>
      <c r="JE73" s="278"/>
      <c r="JF73" s="279">
        <v>4</v>
      </c>
      <c r="JG73" s="279"/>
      <c r="JH73" s="280"/>
      <c r="JI73" s="277"/>
      <c r="JJ73" s="277"/>
      <c r="JK73" s="278"/>
      <c r="JL73" s="279">
        <v>10</v>
      </c>
      <c r="JM73" s="279"/>
      <c r="JN73" s="280"/>
      <c r="JO73" s="277"/>
      <c r="JP73" s="277"/>
      <c r="JQ73" s="278"/>
      <c r="JR73" s="279">
        <v>18</v>
      </c>
      <c r="JS73" s="279"/>
      <c r="JT73" s="280"/>
      <c r="JU73" s="277"/>
      <c r="JV73" s="277"/>
      <c r="JW73" s="278"/>
      <c r="JX73" s="279">
        <v>20</v>
      </c>
      <c r="JY73" s="279"/>
      <c r="JZ73" s="280"/>
      <c r="KA73" s="277"/>
      <c r="KB73" s="277"/>
      <c r="KC73" s="278"/>
      <c r="KD73" s="279">
        <v>20</v>
      </c>
      <c r="KE73" s="279"/>
      <c r="KF73" s="280"/>
      <c r="KG73" s="277"/>
      <c r="KH73" s="277"/>
      <c r="KI73" s="278"/>
      <c r="KJ73" s="279">
        <v>17</v>
      </c>
      <c r="KK73" s="279"/>
      <c r="KL73" s="280"/>
      <c r="KM73" s="277"/>
      <c r="KN73" s="277"/>
      <c r="KO73" s="278"/>
      <c r="KP73" s="279">
        <v>18</v>
      </c>
      <c r="KQ73" s="279"/>
      <c r="KR73" s="280"/>
      <c r="KS73" s="277"/>
      <c r="KT73" s="277"/>
      <c r="KU73" s="278"/>
      <c r="KV73" s="279">
        <v>14</v>
      </c>
      <c r="KW73" s="279"/>
      <c r="KX73" s="280"/>
      <c r="KY73" s="277"/>
      <c r="KZ73" s="277"/>
      <c r="LA73" s="278"/>
      <c r="LB73" s="273" cm="1">
        <f t="array" ref="LB73">SUM(SUMIFS(IH73:LA73,IH$6:LA$6,{"EN(V)"}))</f>
        <v>0</v>
      </c>
      <c r="LC73" s="273" cm="1">
        <f t="array" ref="LC73">SUM(SUMIFS(IH73:LA73,IH$6:LA$6,{"INA(V)"}))</f>
        <v>0</v>
      </c>
      <c r="LD73" s="273" cm="1">
        <f t="array" ref="LD73">SUM(SUMIFS(IH73:LA73,IH$6:LA$6,{"EN(D)"}))</f>
        <v>129</v>
      </c>
      <c r="LE73" s="273" cm="1">
        <f t="array" ref="LE73">SUM(SUMIFS(IH73:LA73,IH$6:LA$6,{"INA(D)"}))</f>
        <v>0</v>
      </c>
      <c r="LF73" s="273" cm="1">
        <f t="array" ref="LF73">SUM(SUMIFS(IH73:LA73,IH$6:LA$6,{"EN(D)","EN(V)","INA(D)","INA(V)"}))</f>
        <v>129</v>
      </c>
      <c r="LG73" s="278" cm="1">
        <f t="array" ref="LG73">(SUM(SUMIFS(IH73:LA73,IH$6:LA$6,{"EN(TMS)"})))/12</f>
        <v>0</v>
      </c>
      <c r="LH73" s="278" cm="1">
        <f t="array" ref="LH73">(SUM(SUMIFS(IH73:LA73,IH$6:LA$6,{"INA(TMS)"})))/12</f>
        <v>0</v>
      </c>
      <c r="LI73" s="279">
        <v>10</v>
      </c>
      <c r="LJ73" s="279"/>
      <c r="LK73" s="280"/>
      <c r="LL73" s="277"/>
      <c r="LM73" s="277"/>
      <c r="LN73" s="278"/>
      <c r="LO73" s="279">
        <v>4</v>
      </c>
      <c r="LP73" s="279"/>
      <c r="LQ73" s="280"/>
      <c r="LR73" s="277"/>
      <c r="LS73" s="277"/>
      <c r="LT73" s="278"/>
      <c r="LU73" s="279">
        <v>5</v>
      </c>
      <c r="LV73" s="279"/>
      <c r="LW73" s="280"/>
      <c r="LX73" s="277"/>
      <c r="LY73" s="277"/>
      <c r="LZ73" s="278"/>
      <c r="MA73" s="279">
        <v>6</v>
      </c>
      <c r="MB73" s="279"/>
      <c r="MC73" s="280"/>
      <c r="MD73" s="277"/>
      <c r="ME73" s="277"/>
      <c r="MF73" s="278"/>
      <c r="MG73" s="279">
        <v>2</v>
      </c>
      <c r="MH73" s="279"/>
      <c r="MI73" s="280"/>
      <c r="MJ73" s="277"/>
      <c r="MK73" s="277"/>
      <c r="ML73" s="278"/>
      <c r="MM73" s="279">
        <v>5</v>
      </c>
      <c r="MN73" s="279"/>
      <c r="MO73" s="280"/>
      <c r="MP73" s="277"/>
      <c r="MQ73" s="277"/>
      <c r="MR73" s="278"/>
      <c r="MS73" s="279">
        <v>5</v>
      </c>
      <c r="MT73" s="279"/>
      <c r="MU73" s="280"/>
      <c r="MV73" s="277"/>
      <c r="MW73" s="277"/>
      <c r="MX73" s="278"/>
      <c r="MY73" s="279"/>
      <c r="MZ73" s="279"/>
      <c r="NA73" s="280"/>
      <c r="NB73" s="277"/>
      <c r="NC73" s="277"/>
      <c r="ND73" s="278"/>
      <c r="NE73" s="279"/>
      <c r="NF73" s="279"/>
      <c r="NG73" s="280"/>
      <c r="NH73" s="277"/>
      <c r="NI73" s="277"/>
      <c r="NJ73" s="278"/>
      <c r="NK73" s="279"/>
      <c r="NL73" s="279"/>
      <c r="NM73" s="280"/>
      <c r="NN73" s="277"/>
      <c r="NO73" s="277"/>
      <c r="NP73" s="278"/>
      <c r="NQ73" s="279"/>
      <c r="NR73" s="279"/>
      <c r="NS73" s="280"/>
      <c r="NT73" s="277"/>
      <c r="NU73" s="277"/>
      <c r="NV73" s="278"/>
      <c r="NW73" s="279"/>
      <c r="NX73" s="279"/>
      <c r="NY73" s="280"/>
      <c r="NZ73" s="277"/>
      <c r="OA73" s="277"/>
      <c r="OB73" s="278"/>
      <c r="OC73" s="273" cm="1">
        <f t="array" ref="OC73">SUM(SUMIFS(LI73:OB73,LI$6:OB$6,{"EN(V)"}))</f>
        <v>0</v>
      </c>
      <c r="OD73" s="273" cm="1">
        <f t="array" ref="OD73">SUM(SUMIFS(LI73:OB73,LI$6:OB$6,{"INA(V)"}))</f>
        <v>0</v>
      </c>
      <c r="OE73" s="273" cm="1">
        <f t="array" ref="OE73">SUM(SUMIFS(LI73:OB73,LI$6:OB$6,{"EN(D)"}))</f>
        <v>37</v>
      </c>
      <c r="OF73" s="273" cm="1">
        <f t="array" ref="OF73">SUM(SUMIFS(LI73:OB73,LI$6:OB$6,{"INA(D)"}))</f>
        <v>0</v>
      </c>
      <c r="OG73" s="273" cm="1">
        <f t="array" ref="OG73">SUM(SUMIFS(LI73:OB73,LI$6:OB$6,{"EN(D)","EN(V)","INA(D)","INA(V)"}))</f>
        <v>37</v>
      </c>
      <c r="OH73" s="278" cm="1">
        <f t="array" ref="OH73">(SUM(SUMIFS(LI73:OB73,LI$6:OB$6,{"EN(TMS)"})))/12</f>
        <v>0</v>
      </c>
      <c r="OI73" s="278" cm="1">
        <f t="array" ref="OI73">(SUM(SUMIFS(LI73:OB73,LI$6:OB$6,{"INA(TMS)"})))/12</f>
        <v>0</v>
      </c>
    </row>
    <row r="74" spans="1:399" s="23" customFormat="1" ht="30">
      <c r="A74" s="273">
        <v>68</v>
      </c>
      <c r="B74" s="274" t="s">
        <v>45</v>
      </c>
      <c r="C74" s="273" t="s">
        <v>1786</v>
      </c>
      <c r="D74" s="285"/>
      <c r="E74" s="279"/>
      <c r="F74" s="279"/>
      <c r="G74" s="280"/>
      <c r="H74" s="277"/>
      <c r="I74" s="277"/>
      <c r="J74" s="278"/>
      <c r="K74" s="279"/>
      <c r="L74" s="279"/>
      <c r="M74" s="280"/>
      <c r="N74" s="277"/>
      <c r="O74" s="277"/>
      <c r="P74" s="278"/>
      <c r="Q74" s="279"/>
      <c r="R74" s="279"/>
      <c r="S74" s="280"/>
      <c r="T74" s="277"/>
      <c r="U74" s="277"/>
      <c r="V74" s="278"/>
      <c r="W74" s="279"/>
      <c r="X74" s="279"/>
      <c r="Y74" s="280"/>
      <c r="Z74" s="277"/>
      <c r="AA74" s="277"/>
      <c r="AB74" s="278"/>
      <c r="AC74" s="279"/>
      <c r="AD74" s="279"/>
      <c r="AE74" s="280"/>
      <c r="AF74" s="277"/>
      <c r="AG74" s="277"/>
      <c r="AH74" s="278"/>
      <c r="AI74" s="279"/>
      <c r="AJ74" s="279"/>
      <c r="AK74" s="280"/>
      <c r="AL74" s="277"/>
      <c r="AM74" s="277"/>
      <c r="AN74" s="278"/>
      <c r="AO74" s="279"/>
      <c r="AP74" s="279"/>
      <c r="AQ74" s="280"/>
      <c r="AR74" s="277"/>
      <c r="AS74" s="277"/>
      <c r="AT74" s="278"/>
      <c r="AU74" s="279"/>
      <c r="AV74" s="279"/>
      <c r="AW74" s="280"/>
      <c r="AX74" s="277"/>
      <c r="AY74" s="277"/>
      <c r="AZ74" s="278"/>
      <c r="BA74" s="279"/>
      <c r="BB74" s="279"/>
      <c r="BC74" s="280"/>
      <c r="BD74" s="277"/>
      <c r="BE74" s="277"/>
      <c r="BF74" s="278"/>
      <c r="BG74" s="279"/>
      <c r="BH74" s="279"/>
      <c r="BI74" s="280"/>
      <c r="BJ74" s="277"/>
      <c r="BK74" s="277"/>
      <c r="BL74" s="278"/>
      <c r="BM74" s="279">
        <v>126</v>
      </c>
      <c r="BN74" s="279"/>
      <c r="BO74" s="280"/>
      <c r="BP74" s="277"/>
      <c r="BQ74" s="277"/>
      <c r="BR74" s="278"/>
      <c r="BS74" s="279">
        <v>52</v>
      </c>
      <c r="BT74" s="279"/>
      <c r="BU74" s="280"/>
      <c r="BV74" s="277"/>
      <c r="BW74" s="277"/>
      <c r="BX74" s="278"/>
      <c r="BY74" s="273" cm="1">
        <f t="array" ref="BY74">SUM(SUMIFS(E74:BX74,E$6:BX$6,{"EN(V)"}))</f>
        <v>0</v>
      </c>
      <c r="BZ74" s="273" cm="1">
        <f t="array" ref="BZ74">SUM(SUMIFS(E74:BX74,E$6:BX$6,{"INA(V)"}))</f>
        <v>0</v>
      </c>
      <c r="CA74" s="273" cm="1">
        <f t="array" ref="CA74">SUM(SUMIFS(E74:BX74,E$6:BX$6,{"EN(D)"}))</f>
        <v>178</v>
      </c>
      <c r="CB74" s="273" cm="1">
        <f t="array" ref="CB74">SUM(SUMIFS(E74:BX74,E$6:BX$6,{"INA(D)"}))</f>
        <v>0</v>
      </c>
      <c r="CC74" s="273" cm="1">
        <f t="array" ref="CC74">SUM(SUMIFS(E74:BX74,E$6:BX$6,{"EN(D)","EN(V)","INA(D)","INA(V)"}))</f>
        <v>178</v>
      </c>
      <c r="CD74" s="278" cm="1">
        <f t="array" ref="CD74">(SUM(SUMIFS(E74:BX74,E$6:BX$6,{"EN(TMS)"})))/12</f>
        <v>0</v>
      </c>
      <c r="CE74" s="278" cm="1">
        <f t="array" ref="CE74">(SUM(SUMIFS(E74:BX74,E$6:BX$6,{"INA(TMS)"})))/12</f>
        <v>0</v>
      </c>
      <c r="CF74" s="279">
        <v>14</v>
      </c>
      <c r="CG74" s="279"/>
      <c r="CH74" s="280"/>
      <c r="CI74" s="277"/>
      <c r="CJ74" s="277"/>
      <c r="CK74" s="278"/>
      <c r="CL74" s="279">
        <v>10</v>
      </c>
      <c r="CM74" s="279"/>
      <c r="CN74" s="280"/>
      <c r="CO74" s="277"/>
      <c r="CP74" s="277"/>
      <c r="CQ74" s="278"/>
      <c r="CR74" s="279">
        <v>14</v>
      </c>
      <c r="CS74" s="279">
        <v>11</v>
      </c>
      <c r="CT74" s="280">
        <v>0.11041666666666666</v>
      </c>
      <c r="CU74" s="277"/>
      <c r="CV74" s="277"/>
      <c r="CW74" s="278"/>
      <c r="CX74" s="279">
        <v>7</v>
      </c>
      <c r="CY74" s="279">
        <v>9</v>
      </c>
      <c r="CZ74" s="280">
        <v>4.4444444444444446E-2</v>
      </c>
      <c r="DA74" s="277"/>
      <c r="DB74" s="277"/>
      <c r="DC74" s="278"/>
      <c r="DD74" s="279">
        <v>6</v>
      </c>
      <c r="DE74" s="279">
        <v>5</v>
      </c>
      <c r="DF74" s="280">
        <v>7.4305555555555555E-2</v>
      </c>
      <c r="DG74" s="277"/>
      <c r="DH74" s="277"/>
      <c r="DI74" s="278"/>
      <c r="DJ74" s="279"/>
      <c r="DK74" s="279">
        <v>13</v>
      </c>
      <c r="DL74" s="280"/>
      <c r="DM74" s="277"/>
      <c r="DN74" s="277"/>
      <c r="DO74" s="278"/>
      <c r="DP74" s="279">
        <v>11</v>
      </c>
      <c r="DQ74" s="279">
        <v>10</v>
      </c>
      <c r="DR74" s="280">
        <v>3.2638888888888891E-2</v>
      </c>
      <c r="DS74" s="277"/>
      <c r="DT74" s="277"/>
      <c r="DU74" s="278"/>
      <c r="DV74" s="279">
        <v>3</v>
      </c>
      <c r="DW74" s="279">
        <v>4</v>
      </c>
      <c r="DX74" s="280">
        <v>8.3333333333333332E-3</v>
      </c>
      <c r="DY74" s="277"/>
      <c r="DZ74" s="277"/>
      <c r="EA74" s="278"/>
      <c r="EB74" s="279">
        <v>9</v>
      </c>
      <c r="EC74" s="279">
        <v>11</v>
      </c>
      <c r="ED74" s="280">
        <v>1.5972222222222224E-2</v>
      </c>
      <c r="EE74" s="277"/>
      <c r="EF74" s="277"/>
      <c r="EG74" s="278"/>
      <c r="EH74" s="279"/>
      <c r="EI74" s="279">
        <v>9</v>
      </c>
      <c r="EJ74" s="280">
        <v>3.0555555555555555E-2</v>
      </c>
      <c r="EK74" s="277"/>
      <c r="EL74" s="277"/>
      <c r="EM74" s="278"/>
      <c r="EN74" s="279">
        <v>1</v>
      </c>
      <c r="EO74" s="279">
        <v>7</v>
      </c>
      <c r="EP74" s="280">
        <v>0.25208333333333333</v>
      </c>
      <c r="EQ74" s="277"/>
      <c r="ER74" s="277"/>
      <c r="ES74" s="278"/>
      <c r="ET74" s="279">
        <v>2</v>
      </c>
      <c r="EU74" s="279"/>
      <c r="EV74" s="280"/>
      <c r="EW74" s="277"/>
      <c r="EX74" s="277"/>
      <c r="EY74" s="278"/>
      <c r="EZ74" s="273" cm="1">
        <f t="array" ref="EZ74">SUM(SUMIFS(CF74:EY74,CF$6:EY$6,{"EN(V)"}))</f>
        <v>79</v>
      </c>
      <c r="FA74" s="273" cm="1">
        <f t="array" ref="FA74">SUM(SUMIFS(CF74:EY74,CF$6:EY$6,{"INA(V)"}))</f>
        <v>0</v>
      </c>
      <c r="FB74" s="273" cm="1">
        <f t="array" ref="FB74">SUM(SUMIFS(CF74:EY74,CF$6:EY$6,{"EN(D)"}))</f>
        <v>77</v>
      </c>
      <c r="FC74" s="273" cm="1">
        <f t="array" ref="FC74">SUM(SUMIFS(CF74:EY74,CF$6:EY$6,{"INA(D)"}))</f>
        <v>0</v>
      </c>
      <c r="FD74" s="273" cm="1">
        <f t="array" ref="FD74">SUM(SUMIFS(CF74:EY74,CF$6:EY$6,{"EN(D)","EN(V)","INA(D)","INA(V)"}))</f>
        <v>156</v>
      </c>
      <c r="FE74" s="278" cm="1">
        <f t="array" ref="FE74">(SUM(SUMIFS(CF74:EY74,CF$6:EY$6,{"EN(TMS)"})))/12</f>
        <v>4.7395833333333338E-2</v>
      </c>
      <c r="FF74" s="278" cm="1">
        <f t="array" ref="FF74">(SUM(SUMIFS(CF74:EY74,CF$6:EY$6,{"INA(TMS)"})))/12</f>
        <v>0</v>
      </c>
      <c r="FG74" s="279">
        <v>5</v>
      </c>
      <c r="FH74" s="279">
        <v>7</v>
      </c>
      <c r="FI74" s="280">
        <v>5.5555555555555558E-3</v>
      </c>
      <c r="FJ74" s="277"/>
      <c r="FK74" s="277"/>
      <c r="FL74" s="278"/>
      <c r="FM74" s="279">
        <v>5</v>
      </c>
      <c r="FN74" s="279">
        <v>9</v>
      </c>
      <c r="FO74" s="280">
        <v>3.0555555555555555E-2</v>
      </c>
      <c r="FP74" s="277"/>
      <c r="FQ74" s="277"/>
      <c r="FR74" s="278"/>
      <c r="FS74" s="279">
        <v>2</v>
      </c>
      <c r="FT74" s="279">
        <v>4</v>
      </c>
      <c r="FU74" s="280" t="s">
        <v>279</v>
      </c>
      <c r="FV74" s="277"/>
      <c r="FW74" s="277"/>
      <c r="FX74" s="278"/>
      <c r="FY74" s="279">
        <v>4</v>
      </c>
      <c r="FZ74" s="279">
        <v>6</v>
      </c>
      <c r="GA74" s="280" t="s">
        <v>270</v>
      </c>
      <c r="GB74" s="277"/>
      <c r="GC74" s="277"/>
      <c r="GD74" s="278"/>
      <c r="GE74" s="279">
        <v>1</v>
      </c>
      <c r="GF74" s="279"/>
      <c r="GG74" s="280"/>
      <c r="GH74" s="277"/>
      <c r="GI74" s="277"/>
      <c r="GJ74" s="278"/>
      <c r="GK74" s="279">
        <v>4</v>
      </c>
      <c r="GL74" s="279">
        <v>5</v>
      </c>
      <c r="GM74" s="280" t="s">
        <v>280</v>
      </c>
      <c r="GN74" s="277"/>
      <c r="GO74" s="277"/>
      <c r="GP74" s="278"/>
      <c r="GQ74" s="279">
        <v>4</v>
      </c>
      <c r="GR74" s="279">
        <v>2</v>
      </c>
      <c r="GS74" s="280"/>
      <c r="GT74" s="277"/>
      <c r="GU74" s="277"/>
      <c r="GV74" s="278"/>
      <c r="GW74" s="279">
        <v>1</v>
      </c>
      <c r="GX74" s="279">
        <v>1</v>
      </c>
      <c r="GY74" s="280"/>
      <c r="GZ74" s="277"/>
      <c r="HA74" s="277"/>
      <c r="HB74" s="278"/>
      <c r="HC74" s="279">
        <v>3</v>
      </c>
      <c r="HD74" s="279">
        <v>3</v>
      </c>
      <c r="HE74" s="280">
        <v>2.7777777777777779E-3</v>
      </c>
      <c r="HF74" s="277"/>
      <c r="HG74" s="277"/>
      <c r="HH74" s="278"/>
      <c r="HI74" s="279">
        <v>1</v>
      </c>
      <c r="HJ74" s="279">
        <v>2</v>
      </c>
      <c r="HK74" s="280">
        <v>0.22152777777777777</v>
      </c>
      <c r="HL74" s="277"/>
      <c r="HM74" s="277"/>
      <c r="HN74" s="278"/>
      <c r="HO74" s="279">
        <v>1</v>
      </c>
      <c r="HP74" s="279">
        <v>4</v>
      </c>
      <c r="HQ74" s="280">
        <v>0.24166666666666667</v>
      </c>
      <c r="HR74" s="277"/>
      <c r="HS74" s="277"/>
      <c r="HT74" s="278"/>
      <c r="HU74" s="279">
        <v>4</v>
      </c>
      <c r="HV74" s="279">
        <v>1</v>
      </c>
      <c r="HW74" s="280"/>
      <c r="HX74" s="277"/>
      <c r="HY74" s="277"/>
      <c r="HZ74" s="278"/>
      <c r="IA74" s="273" cm="1">
        <f t="array" ref="IA74">SUM(SUMIFS(FG74:HZ74,FG$6:HZ$6,{"EN(V)"}))</f>
        <v>44</v>
      </c>
      <c r="IB74" s="273" cm="1">
        <f t="array" ref="IB74">SUM(SUMIFS(FG74:HZ74,FG$6:HZ$6,{"INA(V)"}))</f>
        <v>0</v>
      </c>
      <c r="IC74" s="273" cm="1">
        <f t="array" ref="IC74">SUM(SUMIFS(FG74:HZ74,FG$6:HZ$6,{"EN(D)"}))</f>
        <v>35</v>
      </c>
      <c r="ID74" s="273" cm="1">
        <f t="array" ref="ID74">SUM(SUMIFS(FG74:HZ74,FG$6:HZ$6,{"INA(D)"}))</f>
        <v>0</v>
      </c>
      <c r="IE74" s="273" cm="1">
        <f t="array" ref="IE74">SUM(SUMIFS(FG74:HZ74,FG$6:HZ$6,{"EN(D)","EN(V)","INA(D)","INA(V)"}))</f>
        <v>79</v>
      </c>
      <c r="IF74" s="278" cm="1">
        <f t="array" ref="IF74">(SUM(SUMIFS(FG74:HZ74,FG$6:HZ$6,{"EN(TMS)"})))/12</f>
        <v>4.1840277777777775E-2</v>
      </c>
      <c r="IG74" s="278" cm="1">
        <f t="array" ref="IG74">(SUM(SUMIFS(FG74:HZ74,FG$6:HZ$6,{"INA(TMS)"})))/12</f>
        <v>0</v>
      </c>
      <c r="IH74" s="279">
        <v>1</v>
      </c>
      <c r="II74" s="279"/>
      <c r="IJ74" s="280"/>
      <c r="IK74" s="277"/>
      <c r="IL74" s="277">
        <v>1</v>
      </c>
      <c r="IM74" s="278">
        <v>0.1388888888888889</v>
      </c>
      <c r="IN74" s="279">
        <v>2</v>
      </c>
      <c r="IO74" s="279"/>
      <c r="IP74" s="280"/>
      <c r="IQ74" s="277"/>
      <c r="IR74" s="277"/>
      <c r="IS74" s="278"/>
      <c r="IT74" s="279"/>
      <c r="IU74" s="279">
        <v>6</v>
      </c>
      <c r="IV74" s="280">
        <v>3.4722222222222224E-2</v>
      </c>
      <c r="IW74" s="277">
        <v>4</v>
      </c>
      <c r="IX74" s="277"/>
      <c r="IY74" s="278"/>
      <c r="IZ74" s="279">
        <v>3</v>
      </c>
      <c r="JA74" s="279">
        <v>3</v>
      </c>
      <c r="JB74" s="280"/>
      <c r="JC74" s="277"/>
      <c r="JD74" s="277"/>
      <c r="JE74" s="278"/>
      <c r="JF74" s="279"/>
      <c r="JG74" s="279"/>
      <c r="JH74" s="280"/>
      <c r="JI74" s="277"/>
      <c r="JJ74" s="277"/>
      <c r="JK74" s="278"/>
      <c r="JL74" s="279"/>
      <c r="JM74" s="279"/>
      <c r="JN74" s="280"/>
      <c r="JO74" s="277"/>
      <c r="JP74" s="277"/>
      <c r="JQ74" s="278"/>
      <c r="JR74" s="279"/>
      <c r="JS74" s="279"/>
      <c r="JT74" s="280"/>
      <c r="JU74" s="277"/>
      <c r="JV74" s="277"/>
      <c r="JW74" s="278"/>
      <c r="JX74" s="279"/>
      <c r="JY74" s="279"/>
      <c r="JZ74" s="280"/>
      <c r="KA74" s="277"/>
      <c r="KB74" s="277"/>
      <c r="KC74" s="278"/>
      <c r="KD74" s="279"/>
      <c r="KE74" s="279"/>
      <c r="KF74" s="280"/>
      <c r="KG74" s="277"/>
      <c r="KH74" s="277"/>
      <c r="KI74" s="278"/>
      <c r="KJ74" s="279"/>
      <c r="KK74" s="279"/>
      <c r="KL74" s="280"/>
      <c r="KM74" s="277"/>
      <c r="KN74" s="277"/>
      <c r="KO74" s="278"/>
      <c r="KP74" s="279"/>
      <c r="KQ74" s="279"/>
      <c r="KR74" s="280"/>
      <c r="KS74" s="277">
        <v>2</v>
      </c>
      <c r="KT74" s="277"/>
      <c r="KU74" s="278"/>
      <c r="KV74" s="279"/>
      <c r="KW74" s="279"/>
      <c r="KX74" s="280"/>
      <c r="KY74" s="277"/>
      <c r="KZ74" s="277"/>
      <c r="LA74" s="278"/>
      <c r="LB74" s="273" cm="1">
        <f t="array" ref="LB74">SUM(SUMIFS(IH74:LA74,IH$6:LA$6,{"EN(V)"}))</f>
        <v>9</v>
      </c>
      <c r="LC74" s="273" cm="1">
        <f t="array" ref="LC74">SUM(SUMIFS(IH74:LA74,IH$6:LA$6,{"INA(V)"}))</f>
        <v>1</v>
      </c>
      <c r="LD74" s="273" cm="1">
        <f t="array" ref="LD74">SUM(SUMIFS(IH74:LA74,IH$6:LA$6,{"EN(D)"}))</f>
        <v>6</v>
      </c>
      <c r="LE74" s="273" cm="1">
        <f t="array" ref="LE74">SUM(SUMIFS(IH74:LA74,IH$6:LA$6,{"INA(D)"}))</f>
        <v>6</v>
      </c>
      <c r="LF74" s="273" cm="1">
        <f t="array" ref="LF74">SUM(SUMIFS(IH74:LA74,IH$6:LA$6,{"EN(D)","EN(V)","INA(D)","INA(V)"}))</f>
        <v>22</v>
      </c>
      <c r="LG74" s="278" cm="1">
        <f t="array" ref="LG74">(SUM(SUMIFS(IH74:LA74,IH$6:LA$6,{"EN(TMS)"})))/12</f>
        <v>2.8935185185185188E-3</v>
      </c>
      <c r="LH74" s="278" cm="1">
        <f t="array" ref="LH74">(SUM(SUMIFS(IH74:LA74,IH$6:LA$6,{"INA(TMS)"})))/12</f>
        <v>1.1574074074074075E-2</v>
      </c>
      <c r="LI74" s="279"/>
      <c r="LJ74" s="279"/>
      <c r="LK74" s="280"/>
      <c r="LL74" s="277"/>
      <c r="LM74" s="277"/>
      <c r="LN74" s="278"/>
      <c r="LO74" s="279">
        <v>3</v>
      </c>
      <c r="LP74" s="279"/>
      <c r="LQ74" s="280"/>
      <c r="LR74" s="277"/>
      <c r="LS74" s="277"/>
      <c r="LT74" s="278"/>
      <c r="LU74" s="279">
        <v>1</v>
      </c>
      <c r="LV74" s="279"/>
      <c r="LW74" s="280"/>
      <c r="LX74" s="277"/>
      <c r="LY74" s="277"/>
      <c r="LZ74" s="278"/>
      <c r="MA74" s="279">
        <v>1</v>
      </c>
      <c r="MB74" s="279"/>
      <c r="MC74" s="280"/>
      <c r="MD74" s="277"/>
      <c r="ME74" s="277"/>
      <c r="MF74" s="278"/>
      <c r="MG74" s="279">
        <v>1</v>
      </c>
      <c r="MH74" s="279"/>
      <c r="MI74" s="280"/>
      <c r="MJ74" s="277"/>
      <c r="MK74" s="277"/>
      <c r="ML74" s="278"/>
      <c r="MM74" s="279"/>
      <c r="MN74" s="279"/>
      <c r="MO74" s="280"/>
      <c r="MP74" s="277"/>
      <c r="MQ74" s="277"/>
      <c r="MR74" s="278"/>
      <c r="MS74" s="279"/>
      <c r="MT74" s="279"/>
      <c r="MU74" s="280"/>
      <c r="MV74" s="277"/>
      <c r="MW74" s="277"/>
      <c r="MX74" s="278"/>
      <c r="MY74" s="279"/>
      <c r="MZ74" s="279"/>
      <c r="NA74" s="280"/>
      <c r="NB74" s="277"/>
      <c r="NC74" s="277"/>
      <c r="ND74" s="278"/>
      <c r="NE74" s="279"/>
      <c r="NF74" s="279"/>
      <c r="NG74" s="280"/>
      <c r="NH74" s="277"/>
      <c r="NI74" s="277"/>
      <c r="NJ74" s="278"/>
      <c r="NK74" s="279"/>
      <c r="NL74" s="279"/>
      <c r="NM74" s="280"/>
      <c r="NN74" s="277"/>
      <c r="NO74" s="277"/>
      <c r="NP74" s="278"/>
      <c r="NQ74" s="279"/>
      <c r="NR74" s="279"/>
      <c r="NS74" s="280"/>
      <c r="NT74" s="277"/>
      <c r="NU74" s="277"/>
      <c r="NV74" s="278"/>
      <c r="NW74" s="279"/>
      <c r="NX74" s="279"/>
      <c r="NY74" s="280"/>
      <c r="NZ74" s="277"/>
      <c r="OA74" s="277"/>
      <c r="OB74" s="278"/>
      <c r="OC74" s="273" cm="1">
        <f t="array" ref="OC74">SUM(SUMIFS(LI74:OB74,LI$6:OB$6,{"EN(V)"}))</f>
        <v>0</v>
      </c>
      <c r="OD74" s="273" cm="1">
        <f t="array" ref="OD74">SUM(SUMIFS(LI74:OB74,LI$6:OB$6,{"INA(V)"}))</f>
        <v>0</v>
      </c>
      <c r="OE74" s="273" cm="1">
        <f t="array" ref="OE74">SUM(SUMIFS(LI74:OB74,LI$6:OB$6,{"EN(D)"}))</f>
        <v>6</v>
      </c>
      <c r="OF74" s="273" cm="1">
        <f t="array" ref="OF74">SUM(SUMIFS(LI74:OB74,LI$6:OB$6,{"INA(D)"}))</f>
        <v>0</v>
      </c>
      <c r="OG74" s="273" cm="1">
        <f t="array" ref="OG74">SUM(SUMIFS(LI74:OB74,LI$6:OB$6,{"EN(D)","EN(V)","INA(D)","INA(V)"}))</f>
        <v>6</v>
      </c>
      <c r="OH74" s="278" cm="1">
        <f t="array" ref="OH74">(SUM(SUMIFS(LI74:OB74,LI$6:OB$6,{"EN(TMS)"})))/12</f>
        <v>0</v>
      </c>
      <c r="OI74" s="278" cm="1">
        <f t="array" ref="OI74">(SUM(SUMIFS(LI74:OB74,LI$6:OB$6,{"INA(TMS)"})))/12</f>
        <v>0</v>
      </c>
    </row>
    <row r="75" spans="1:399" s="23" customFormat="1" ht="30">
      <c r="A75" s="273">
        <v>69</v>
      </c>
      <c r="B75" s="274" t="s">
        <v>46</v>
      </c>
      <c r="C75" s="273" t="s">
        <v>162</v>
      </c>
      <c r="D75" s="285"/>
      <c r="E75" s="279"/>
      <c r="F75" s="279"/>
      <c r="G75" s="280"/>
      <c r="H75" s="277"/>
      <c r="I75" s="277"/>
      <c r="J75" s="278"/>
      <c r="K75" s="279"/>
      <c r="L75" s="279"/>
      <c r="M75" s="280"/>
      <c r="N75" s="277"/>
      <c r="O75" s="277"/>
      <c r="P75" s="278"/>
      <c r="Q75" s="279"/>
      <c r="R75" s="279"/>
      <c r="S75" s="280"/>
      <c r="T75" s="277"/>
      <c r="U75" s="277"/>
      <c r="V75" s="278"/>
      <c r="W75" s="279"/>
      <c r="X75" s="279"/>
      <c r="Y75" s="280"/>
      <c r="Z75" s="277"/>
      <c r="AA75" s="277"/>
      <c r="AB75" s="278"/>
      <c r="AC75" s="279"/>
      <c r="AD75" s="279"/>
      <c r="AE75" s="280"/>
      <c r="AF75" s="277"/>
      <c r="AG75" s="277"/>
      <c r="AH75" s="278"/>
      <c r="AI75" s="279"/>
      <c r="AJ75" s="279"/>
      <c r="AK75" s="280"/>
      <c r="AL75" s="277"/>
      <c r="AM75" s="277"/>
      <c r="AN75" s="278"/>
      <c r="AO75" s="279"/>
      <c r="AP75" s="279"/>
      <c r="AQ75" s="280"/>
      <c r="AR75" s="277"/>
      <c r="AS75" s="277"/>
      <c r="AT75" s="278"/>
      <c r="AU75" s="279"/>
      <c r="AV75" s="279"/>
      <c r="AW75" s="280"/>
      <c r="AX75" s="277"/>
      <c r="AY75" s="277"/>
      <c r="AZ75" s="278"/>
      <c r="BA75" s="279"/>
      <c r="BB75" s="279"/>
      <c r="BC75" s="280"/>
      <c r="BD75" s="277"/>
      <c r="BE75" s="277"/>
      <c r="BF75" s="278"/>
      <c r="BG75" s="279"/>
      <c r="BH75" s="279"/>
      <c r="BI75" s="280"/>
      <c r="BJ75" s="277"/>
      <c r="BK75" s="277"/>
      <c r="BL75" s="278"/>
      <c r="BM75" s="279"/>
      <c r="BN75" s="279"/>
      <c r="BO75" s="280"/>
      <c r="BP75" s="277"/>
      <c r="BQ75" s="277"/>
      <c r="BR75" s="278"/>
      <c r="BS75" s="279"/>
      <c r="BT75" s="279"/>
      <c r="BU75" s="280"/>
      <c r="BV75" s="277"/>
      <c r="BW75" s="277"/>
      <c r="BX75" s="278"/>
      <c r="BY75" s="273" cm="1">
        <f t="array" ref="BY75">SUM(SUMIFS(E75:BX75,E$6:BX$6,{"EN(V)"}))</f>
        <v>0</v>
      </c>
      <c r="BZ75" s="273" cm="1">
        <f t="array" ref="BZ75">SUM(SUMIFS(E75:BX75,E$6:BX$6,{"INA(V)"}))</f>
        <v>0</v>
      </c>
      <c r="CA75" s="273" cm="1">
        <f t="array" ref="CA75">SUM(SUMIFS(E75:BX75,E$6:BX$6,{"EN(D)"}))</f>
        <v>0</v>
      </c>
      <c r="CB75" s="273" cm="1">
        <f t="array" ref="CB75">SUM(SUMIFS(E75:BX75,E$6:BX$6,{"INA(D)"}))</f>
        <v>0</v>
      </c>
      <c r="CC75" s="273" cm="1">
        <f t="array" ref="CC75">SUM(SUMIFS(E75:BX75,E$6:BX$6,{"EN(D)","EN(V)","INA(D)","INA(V)"}))</f>
        <v>0</v>
      </c>
      <c r="CD75" s="278" cm="1">
        <f t="array" ref="CD75">(SUM(SUMIFS(E75:BX75,E$6:BX$6,{"EN(TMS)"})))/12</f>
        <v>0</v>
      </c>
      <c r="CE75" s="278" cm="1">
        <f t="array" ref="CE75">(SUM(SUMIFS(E75:BX75,E$6:BX$6,{"INA(TMS)"})))/12</f>
        <v>0</v>
      </c>
      <c r="CF75" s="279">
        <v>11</v>
      </c>
      <c r="CG75" s="279"/>
      <c r="CH75" s="280"/>
      <c r="CI75" s="277"/>
      <c r="CJ75" s="277"/>
      <c r="CK75" s="278"/>
      <c r="CL75" s="279">
        <v>35</v>
      </c>
      <c r="CM75" s="279"/>
      <c r="CN75" s="280"/>
      <c r="CO75" s="277"/>
      <c r="CP75" s="277"/>
      <c r="CQ75" s="278"/>
      <c r="CR75" s="279">
        <v>11</v>
      </c>
      <c r="CS75" s="279">
        <v>29</v>
      </c>
      <c r="CT75" s="280">
        <v>9.3055555555555558E-2</v>
      </c>
      <c r="CU75" s="277"/>
      <c r="CV75" s="277"/>
      <c r="CW75" s="278"/>
      <c r="CX75" s="279">
        <v>7</v>
      </c>
      <c r="CY75" s="279">
        <v>14</v>
      </c>
      <c r="CZ75" s="280">
        <v>0.19722222222222222</v>
      </c>
      <c r="DA75" s="277"/>
      <c r="DB75" s="277"/>
      <c r="DC75" s="278"/>
      <c r="DD75" s="279">
        <v>3</v>
      </c>
      <c r="DE75" s="279"/>
      <c r="DF75" s="280"/>
      <c r="DG75" s="277"/>
      <c r="DH75" s="277"/>
      <c r="DI75" s="278"/>
      <c r="DJ75" s="279">
        <v>3</v>
      </c>
      <c r="DK75" s="279">
        <v>15</v>
      </c>
      <c r="DL75" s="280">
        <v>4.2361111111111106E-2</v>
      </c>
      <c r="DM75" s="277"/>
      <c r="DN75" s="277"/>
      <c r="DO75" s="278"/>
      <c r="DP75" s="279">
        <v>5</v>
      </c>
      <c r="DQ75" s="279"/>
      <c r="DR75" s="280"/>
      <c r="DS75" s="277"/>
      <c r="DT75" s="277"/>
      <c r="DU75" s="278"/>
      <c r="DV75" s="279">
        <v>4</v>
      </c>
      <c r="DW75" s="279">
        <v>9</v>
      </c>
      <c r="DX75" s="280">
        <v>0.18402777777777779</v>
      </c>
      <c r="DY75" s="277"/>
      <c r="DZ75" s="277"/>
      <c r="EA75" s="278"/>
      <c r="EB75" s="279"/>
      <c r="EC75" s="279">
        <v>11</v>
      </c>
      <c r="ED75" s="280">
        <v>0.15069444444444444</v>
      </c>
      <c r="EE75" s="277"/>
      <c r="EF75" s="277"/>
      <c r="EG75" s="278"/>
      <c r="EH75" s="279">
        <v>2</v>
      </c>
      <c r="EI75" s="279"/>
      <c r="EJ75" s="280"/>
      <c r="EK75" s="277"/>
      <c r="EL75" s="277"/>
      <c r="EM75" s="278"/>
      <c r="EN75" s="279"/>
      <c r="EO75" s="279">
        <v>2</v>
      </c>
      <c r="EP75" s="280"/>
      <c r="EQ75" s="277"/>
      <c r="ER75" s="277"/>
      <c r="ES75" s="278"/>
      <c r="ET75" s="279">
        <v>6</v>
      </c>
      <c r="EU75" s="279">
        <v>19</v>
      </c>
      <c r="EV75" s="280">
        <v>2.7083333333333334E-2</v>
      </c>
      <c r="EW75" s="277"/>
      <c r="EX75" s="277"/>
      <c r="EY75" s="278"/>
      <c r="EZ75" s="273" cm="1">
        <f t="array" ref="EZ75">SUM(SUMIFS(CF75:EY75,CF$6:EY$6,{"EN(V)"}))</f>
        <v>99</v>
      </c>
      <c r="FA75" s="273" cm="1">
        <f t="array" ref="FA75">SUM(SUMIFS(CF75:EY75,CF$6:EY$6,{"INA(V)"}))</f>
        <v>0</v>
      </c>
      <c r="FB75" s="273" cm="1">
        <f t="array" ref="FB75">SUM(SUMIFS(CF75:EY75,CF$6:EY$6,{"EN(D)"}))</f>
        <v>87</v>
      </c>
      <c r="FC75" s="273" cm="1">
        <f t="array" ref="FC75">SUM(SUMIFS(CF75:EY75,CF$6:EY$6,{"INA(D)"}))</f>
        <v>0</v>
      </c>
      <c r="FD75" s="273" cm="1">
        <f t="array" ref="FD75">SUM(SUMIFS(CF75:EY75,CF$6:EY$6,{"EN(D)","EN(V)","INA(D)","INA(V)"}))</f>
        <v>186</v>
      </c>
      <c r="FE75" s="278" cm="1">
        <f t="array" ref="FE75">(SUM(SUMIFS(CF75:EY75,CF$6:EY$6,{"EN(TMS)"})))/12</f>
        <v>5.7870370370370371E-2</v>
      </c>
      <c r="FF75" s="278" cm="1">
        <f t="array" ref="FF75">(SUM(SUMIFS(CF75:EY75,CF$6:EY$6,{"INA(TMS)"})))/12</f>
        <v>0</v>
      </c>
      <c r="FG75" s="279">
        <v>4</v>
      </c>
      <c r="FH75" s="279">
        <v>15</v>
      </c>
      <c r="FI75" s="280">
        <v>8.6111111111111124E-2</v>
      </c>
      <c r="FJ75" s="277"/>
      <c r="FK75" s="277"/>
      <c r="FL75" s="278"/>
      <c r="FM75" s="279">
        <v>5</v>
      </c>
      <c r="FN75" s="279">
        <v>9</v>
      </c>
      <c r="FO75" s="280">
        <v>0.11458333333333333</v>
      </c>
      <c r="FP75" s="277"/>
      <c r="FQ75" s="277"/>
      <c r="FR75" s="278"/>
      <c r="FS75" s="279">
        <v>2</v>
      </c>
      <c r="FT75" s="279">
        <v>15</v>
      </c>
      <c r="FU75" s="280" t="s">
        <v>281</v>
      </c>
      <c r="FV75" s="277"/>
      <c r="FW75" s="277"/>
      <c r="FX75" s="278"/>
      <c r="FY75" s="279">
        <v>9</v>
      </c>
      <c r="FZ75" s="279">
        <v>14</v>
      </c>
      <c r="GA75" s="280" t="s">
        <v>282</v>
      </c>
      <c r="GB75" s="277"/>
      <c r="GC75" s="277"/>
      <c r="GD75" s="278"/>
      <c r="GE75" s="279">
        <v>2</v>
      </c>
      <c r="GF75" s="279">
        <v>5</v>
      </c>
      <c r="GG75" s="280" t="s">
        <v>283</v>
      </c>
      <c r="GH75" s="277"/>
      <c r="GI75" s="277"/>
      <c r="GJ75" s="278"/>
      <c r="GK75" s="279">
        <v>0</v>
      </c>
      <c r="GL75" s="279">
        <v>12</v>
      </c>
      <c r="GM75" s="280" t="s">
        <v>235</v>
      </c>
      <c r="GN75" s="277"/>
      <c r="GO75" s="277"/>
      <c r="GP75" s="278"/>
      <c r="GQ75" s="279">
        <v>0</v>
      </c>
      <c r="GR75" s="279">
        <v>8</v>
      </c>
      <c r="GS75" s="280">
        <v>0.50277777777777777</v>
      </c>
      <c r="GT75" s="277"/>
      <c r="GU75" s="277"/>
      <c r="GV75" s="278"/>
      <c r="GW75" s="279">
        <v>2</v>
      </c>
      <c r="GX75" s="279">
        <v>6</v>
      </c>
      <c r="GY75" s="280">
        <v>6.7361111111111108E-2</v>
      </c>
      <c r="GZ75" s="277"/>
      <c r="HA75" s="277"/>
      <c r="HB75" s="278"/>
      <c r="HC75" s="279"/>
      <c r="HD75" s="279">
        <v>1</v>
      </c>
      <c r="HE75" s="280"/>
      <c r="HF75" s="277"/>
      <c r="HG75" s="277"/>
      <c r="HH75" s="278"/>
      <c r="HI75" s="279">
        <v>10</v>
      </c>
      <c r="HJ75" s="279">
        <v>12</v>
      </c>
      <c r="HK75" s="280">
        <v>4.3055555555555562E-2</v>
      </c>
      <c r="HL75" s="277"/>
      <c r="HM75" s="277"/>
      <c r="HN75" s="278"/>
      <c r="HO75" s="279">
        <v>4</v>
      </c>
      <c r="HP75" s="279">
        <v>4</v>
      </c>
      <c r="HQ75" s="280">
        <v>0.13402777777777777</v>
      </c>
      <c r="HR75" s="277"/>
      <c r="HS75" s="277"/>
      <c r="HT75" s="278"/>
      <c r="HU75" s="279">
        <v>3</v>
      </c>
      <c r="HV75" s="279">
        <v>5</v>
      </c>
      <c r="HW75" s="280">
        <v>0.38055555555555554</v>
      </c>
      <c r="HX75" s="277"/>
      <c r="HY75" s="277"/>
      <c r="HZ75" s="278"/>
      <c r="IA75" s="273" cm="1">
        <f t="array" ref="IA75">SUM(SUMIFS(FG75:HZ75,FG$6:HZ$6,{"EN(V)"}))</f>
        <v>106</v>
      </c>
      <c r="IB75" s="273" cm="1">
        <f t="array" ref="IB75">SUM(SUMIFS(FG75:HZ75,FG$6:HZ$6,{"INA(V)"}))</f>
        <v>0</v>
      </c>
      <c r="IC75" s="273" cm="1">
        <f t="array" ref="IC75">SUM(SUMIFS(FG75:HZ75,FG$6:HZ$6,{"EN(D)"}))</f>
        <v>41</v>
      </c>
      <c r="ID75" s="273" cm="1">
        <f t="array" ref="ID75">SUM(SUMIFS(FG75:HZ75,FG$6:HZ$6,{"INA(D)"}))</f>
        <v>0</v>
      </c>
      <c r="IE75" s="273" cm="1">
        <f t="array" ref="IE75">SUM(SUMIFS(FG75:HZ75,FG$6:HZ$6,{"EN(D)","EN(V)","INA(D)","INA(V)"}))</f>
        <v>147</v>
      </c>
      <c r="IF75" s="278" cm="1">
        <f t="array" ref="IF75">(SUM(SUMIFS(FG75:HZ75,FG$6:HZ$6,{"EN(TMS)"})))/12</f>
        <v>0.11070601851851851</v>
      </c>
      <c r="IG75" s="278" cm="1">
        <f t="array" ref="IG75">(SUM(SUMIFS(FG75:HZ75,FG$6:HZ$6,{"INA(TMS)"})))/12</f>
        <v>0</v>
      </c>
      <c r="IH75" s="279">
        <v>5</v>
      </c>
      <c r="II75" s="279">
        <v>3</v>
      </c>
      <c r="IJ75" s="280">
        <v>0.22847222222222222</v>
      </c>
      <c r="IK75" s="277"/>
      <c r="IL75" s="277"/>
      <c r="IM75" s="278"/>
      <c r="IN75" s="279">
        <v>1</v>
      </c>
      <c r="IO75" s="279">
        <v>1</v>
      </c>
      <c r="IP75" s="280">
        <v>0</v>
      </c>
      <c r="IQ75" s="277"/>
      <c r="IR75" s="277"/>
      <c r="IS75" s="278"/>
      <c r="IT75" s="279">
        <v>1</v>
      </c>
      <c r="IU75" s="279"/>
      <c r="IV75" s="280"/>
      <c r="IW75" s="277"/>
      <c r="IX75" s="277"/>
      <c r="IY75" s="278"/>
      <c r="IZ75" s="279">
        <v>1</v>
      </c>
      <c r="JA75" s="279">
        <v>1</v>
      </c>
      <c r="JB75" s="280"/>
      <c r="JC75" s="277"/>
      <c r="JD75" s="277"/>
      <c r="JE75" s="278"/>
      <c r="JF75" s="279">
        <v>8</v>
      </c>
      <c r="JG75" s="279"/>
      <c r="JH75" s="280"/>
      <c r="JI75" s="277"/>
      <c r="JJ75" s="277"/>
      <c r="JK75" s="278"/>
      <c r="JL75" s="279">
        <v>10</v>
      </c>
      <c r="JM75" s="279"/>
      <c r="JN75" s="280"/>
      <c r="JO75" s="277"/>
      <c r="JP75" s="277"/>
      <c r="JQ75" s="278"/>
      <c r="JR75" s="279">
        <v>2</v>
      </c>
      <c r="JS75" s="279"/>
      <c r="JT75" s="280"/>
      <c r="JU75" s="277"/>
      <c r="JV75" s="277"/>
      <c r="JW75" s="278"/>
      <c r="JX75" s="279">
        <v>6</v>
      </c>
      <c r="JY75" s="279"/>
      <c r="JZ75" s="280"/>
      <c r="KA75" s="277"/>
      <c r="KB75" s="277"/>
      <c r="KC75" s="278"/>
      <c r="KD75" s="279">
        <v>2</v>
      </c>
      <c r="KE75" s="279"/>
      <c r="KF75" s="280"/>
      <c r="KG75" s="277"/>
      <c r="KH75" s="277"/>
      <c r="KI75" s="278"/>
      <c r="KJ75" s="279"/>
      <c r="KK75" s="279"/>
      <c r="KL75" s="280"/>
      <c r="KM75" s="277"/>
      <c r="KN75" s="277"/>
      <c r="KO75" s="278"/>
      <c r="KP75" s="279">
        <v>2</v>
      </c>
      <c r="KQ75" s="279"/>
      <c r="KR75" s="280"/>
      <c r="KS75" s="277"/>
      <c r="KT75" s="277"/>
      <c r="KU75" s="278"/>
      <c r="KV75" s="279">
        <v>2</v>
      </c>
      <c r="KW75" s="279"/>
      <c r="KX75" s="280"/>
      <c r="KY75" s="277"/>
      <c r="KZ75" s="277"/>
      <c r="LA75" s="278"/>
      <c r="LB75" s="273" cm="1">
        <f t="array" ref="LB75">SUM(SUMIFS(IH75:LA75,IH$6:LA$6,{"EN(V)"}))</f>
        <v>5</v>
      </c>
      <c r="LC75" s="273" cm="1">
        <f t="array" ref="LC75">SUM(SUMIFS(IH75:LA75,IH$6:LA$6,{"INA(V)"}))</f>
        <v>0</v>
      </c>
      <c r="LD75" s="273" cm="1">
        <f t="array" ref="LD75">SUM(SUMIFS(IH75:LA75,IH$6:LA$6,{"EN(D)"}))</f>
        <v>40</v>
      </c>
      <c r="LE75" s="273" cm="1">
        <f t="array" ref="LE75">SUM(SUMIFS(IH75:LA75,IH$6:LA$6,{"INA(D)"}))</f>
        <v>0</v>
      </c>
      <c r="LF75" s="273" cm="1">
        <f t="array" ref="LF75">SUM(SUMIFS(IH75:LA75,IH$6:LA$6,{"EN(D)","EN(V)","INA(D)","INA(V)"}))</f>
        <v>45</v>
      </c>
      <c r="LG75" s="278" cm="1">
        <f t="array" ref="LG75">(SUM(SUMIFS(IH75:LA75,IH$6:LA$6,{"EN(TMS)"})))/12</f>
        <v>1.9039351851851852E-2</v>
      </c>
      <c r="LH75" s="278" cm="1">
        <f t="array" ref="LH75">(SUM(SUMIFS(IH75:LA75,IH$6:LA$6,{"INA(TMS)"})))/12</f>
        <v>0</v>
      </c>
      <c r="LI75" s="279">
        <v>2</v>
      </c>
      <c r="LJ75" s="279"/>
      <c r="LK75" s="280"/>
      <c r="LL75" s="277"/>
      <c r="LM75" s="277"/>
      <c r="LN75" s="278"/>
      <c r="LO75" s="279">
        <v>3</v>
      </c>
      <c r="LP75" s="279"/>
      <c r="LQ75" s="280"/>
      <c r="LR75" s="277"/>
      <c r="LS75" s="277"/>
      <c r="LT75" s="278"/>
      <c r="LU75" s="279"/>
      <c r="LV75" s="279"/>
      <c r="LW75" s="280"/>
      <c r="LX75" s="277"/>
      <c r="LY75" s="277"/>
      <c r="LZ75" s="278"/>
      <c r="MA75" s="279"/>
      <c r="MB75" s="279"/>
      <c r="MC75" s="280"/>
      <c r="MD75" s="277"/>
      <c r="ME75" s="277"/>
      <c r="MF75" s="278"/>
      <c r="MG75" s="279">
        <v>1</v>
      </c>
      <c r="MH75" s="279"/>
      <c r="MI75" s="280"/>
      <c r="MJ75" s="277"/>
      <c r="MK75" s="277"/>
      <c r="ML75" s="278"/>
      <c r="MM75" s="279"/>
      <c r="MN75" s="279"/>
      <c r="MO75" s="280"/>
      <c r="MP75" s="277"/>
      <c r="MQ75" s="277"/>
      <c r="MR75" s="278"/>
      <c r="MS75" s="279">
        <v>1</v>
      </c>
      <c r="MT75" s="279"/>
      <c r="MU75" s="280"/>
      <c r="MV75" s="277"/>
      <c r="MW75" s="277"/>
      <c r="MX75" s="278"/>
      <c r="MY75" s="279"/>
      <c r="MZ75" s="279"/>
      <c r="NA75" s="280"/>
      <c r="NB75" s="277"/>
      <c r="NC75" s="277"/>
      <c r="ND75" s="278"/>
      <c r="NE75" s="279"/>
      <c r="NF75" s="279"/>
      <c r="NG75" s="280"/>
      <c r="NH75" s="277"/>
      <c r="NI75" s="277"/>
      <c r="NJ75" s="278"/>
      <c r="NK75" s="279"/>
      <c r="NL75" s="279"/>
      <c r="NM75" s="280"/>
      <c r="NN75" s="277"/>
      <c r="NO75" s="277"/>
      <c r="NP75" s="278"/>
      <c r="NQ75" s="279"/>
      <c r="NR75" s="279"/>
      <c r="NS75" s="280"/>
      <c r="NT75" s="277"/>
      <c r="NU75" s="277"/>
      <c r="NV75" s="278"/>
      <c r="NW75" s="279"/>
      <c r="NX75" s="279"/>
      <c r="NY75" s="280"/>
      <c r="NZ75" s="277"/>
      <c r="OA75" s="277"/>
      <c r="OB75" s="278"/>
      <c r="OC75" s="273" cm="1">
        <f t="array" ref="OC75">SUM(SUMIFS(LI75:OB75,LI$6:OB$6,{"EN(V)"}))</f>
        <v>0</v>
      </c>
      <c r="OD75" s="273" cm="1">
        <f t="array" ref="OD75">SUM(SUMIFS(LI75:OB75,LI$6:OB$6,{"INA(V)"}))</f>
        <v>0</v>
      </c>
      <c r="OE75" s="273" cm="1">
        <f t="array" ref="OE75">SUM(SUMIFS(LI75:OB75,LI$6:OB$6,{"EN(D)"}))</f>
        <v>7</v>
      </c>
      <c r="OF75" s="273" cm="1">
        <f t="array" ref="OF75">SUM(SUMIFS(LI75:OB75,LI$6:OB$6,{"INA(D)"}))</f>
        <v>0</v>
      </c>
      <c r="OG75" s="273" cm="1">
        <f t="array" ref="OG75">SUM(SUMIFS(LI75:OB75,LI$6:OB$6,{"EN(D)","EN(V)","INA(D)","INA(V)"}))</f>
        <v>7</v>
      </c>
      <c r="OH75" s="278" cm="1">
        <f t="array" ref="OH75">(SUM(SUMIFS(LI75:OB75,LI$6:OB$6,{"EN(TMS)"})))/12</f>
        <v>0</v>
      </c>
      <c r="OI75" s="278" cm="1">
        <f t="array" ref="OI75">(SUM(SUMIFS(LI75:OB75,LI$6:OB$6,{"INA(TMS)"})))/12</f>
        <v>0</v>
      </c>
    </row>
    <row r="76" spans="1:399" s="23" customFormat="1" ht="30">
      <c r="A76" s="273">
        <v>70</v>
      </c>
      <c r="B76" s="274" t="s">
        <v>47</v>
      </c>
      <c r="C76" s="273" t="s">
        <v>163</v>
      </c>
      <c r="D76" s="285"/>
      <c r="E76" s="279"/>
      <c r="F76" s="279"/>
      <c r="G76" s="280"/>
      <c r="H76" s="277"/>
      <c r="I76" s="277"/>
      <c r="J76" s="278"/>
      <c r="K76" s="279"/>
      <c r="L76" s="279"/>
      <c r="M76" s="280"/>
      <c r="N76" s="277"/>
      <c r="O76" s="277"/>
      <c r="P76" s="278"/>
      <c r="Q76" s="279"/>
      <c r="R76" s="279"/>
      <c r="S76" s="280"/>
      <c r="T76" s="277"/>
      <c r="U76" s="277"/>
      <c r="V76" s="278"/>
      <c r="W76" s="279"/>
      <c r="X76" s="279"/>
      <c r="Y76" s="280"/>
      <c r="Z76" s="277"/>
      <c r="AA76" s="277"/>
      <c r="AB76" s="278"/>
      <c r="AC76" s="279"/>
      <c r="AD76" s="279"/>
      <c r="AE76" s="280"/>
      <c r="AF76" s="277"/>
      <c r="AG76" s="277"/>
      <c r="AH76" s="278"/>
      <c r="AI76" s="279"/>
      <c r="AJ76" s="279"/>
      <c r="AK76" s="280"/>
      <c r="AL76" s="277"/>
      <c r="AM76" s="277"/>
      <c r="AN76" s="278"/>
      <c r="AO76" s="279"/>
      <c r="AP76" s="279"/>
      <c r="AQ76" s="280"/>
      <c r="AR76" s="277"/>
      <c r="AS76" s="277"/>
      <c r="AT76" s="278"/>
      <c r="AU76" s="279"/>
      <c r="AV76" s="279"/>
      <c r="AW76" s="280"/>
      <c r="AX76" s="277"/>
      <c r="AY76" s="277"/>
      <c r="AZ76" s="278"/>
      <c r="BA76" s="279"/>
      <c r="BB76" s="279"/>
      <c r="BC76" s="280"/>
      <c r="BD76" s="277"/>
      <c r="BE76" s="277"/>
      <c r="BF76" s="278"/>
      <c r="BG76" s="279"/>
      <c r="BH76" s="279"/>
      <c r="BI76" s="280"/>
      <c r="BJ76" s="277"/>
      <c r="BK76" s="277"/>
      <c r="BL76" s="278"/>
      <c r="BM76" s="279"/>
      <c r="BN76" s="279"/>
      <c r="BO76" s="280"/>
      <c r="BP76" s="277"/>
      <c r="BQ76" s="277"/>
      <c r="BR76" s="278"/>
      <c r="BS76" s="279"/>
      <c r="BT76" s="279"/>
      <c r="BU76" s="280"/>
      <c r="BV76" s="277"/>
      <c r="BW76" s="277"/>
      <c r="BX76" s="278"/>
      <c r="BY76" s="273" cm="1">
        <f t="array" ref="BY76">SUM(SUMIFS(E76:BX76,E$6:BX$6,{"EN(V)"}))</f>
        <v>0</v>
      </c>
      <c r="BZ76" s="273" cm="1">
        <f t="array" ref="BZ76">SUM(SUMIFS(E76:BX76,E$6:BX$6,{"INA(V)"}))</f>
        <v>0</v>
      </c>
      <c r="CA76" s="273" cm="1">
        <f t="array" ref="CA76">SUM(SUMIFS(E76:BX76,E$6:BX$6,{"EN(D)"}))</f>
        <v>0</v>
      </c>
      <c r="CB76" s="273" cm="1">
        <f t="array" ref="CB76">SUM(SUMIFS(E76:BX76,E$6:BX$6,{"INA(D)"}))</f>
        <v>0</v>
      </c>
      <c r="CC76" s="273" cm="1">
        <f t="array" ref="CC76">SUM(SUMIFS(E76:BX76,E$6:BX$6,{"EN(D)","EN(V)","INA(D)","INA(V)"}))</f>
        <v>0</v>
      </c>
      <c r="CD76" s="278" cm="1">
        <f t="array" ref="CD76">(SUM(SUMIFS(E76:BX76,E$6:BX$6,{"EN(TMS)"})))/12</f>
        <v>0</v>
      </c>
      <c r="CE76" s="278" cm="1">
        <f t="array" ref="CE76">(SUM(SUMIFS(E76:BX76,E$6:BX$6,{"INA(TMS)"})))/12</f>
        <v>0</v>
      </c>
      <c r="CF76" s="279"/>
      <c r="CG76" s="279"/>
      <c r="CH76" s="280"/>
      <c r="CI76" s="277"/>
      <c r="CJ76" s="277"/>
      <c r="CK76" s="278"/>
      <c r="CL76" s="279"/>
      <c r="CM76" s="279"/>
      <c r="CN76" s="280"/>
      <c r="CO76" s="277"/>
      <c r="CP76" s="277"/>
      <c r="CQ76" s="278"/>
      <c r="CR76" s="279"/>
      <c r="CS76" s="279"/>
      <c r="CT76" s="280"/>
      <c r="CU76" s="277"/>
      <c r="CV76" s="277"/>
      <c r="CW76" s="278"/>
      <c r="CX76" s="279"/>
      <c r="CY76" s="279"/>
      <c r="CZ76" s="280"/>
      <c r="DA76" s="277"/>
      <c r="DB76" s="277">
        <v>7</v>
      </c>
      <c r="DC76" s="278">
        <v>0.19305555555555554</v>
      </c>
      <c r="DD76" s="279"/>
      <c r="DE76" s="279"/>
      <c r="DF76" s="280"/>
      <c r="DG76" s="277"/>
      <c r="DH76" s="277">
        <v>7</v>
      </c>
      <c r="DI76" s="278">
        <v>9.6527777777777768E-2</v>
      </c>
      <c r="DJ76" s="279"/>
      <c r="DK76" s="279"/>
      <c r="DL76" s="280"/>
      <c r="DM76" s="277"/>
      <c r="DN76" s="277"/>
      <c r="DO76" s="278"/>
      <c r="DP76" s="279"/>
      <c r="DQ76" s="279">
        <v>21</v>
      </c>
      <c r="DR76" s="280">
        <v>4.6527777777777779E-2</v>
      </c>
      <c r="DS76" s="277"/>
      <c r="DT76" s="277">
        <v>1</v>
      </c>
      <c r="DU76" s="278"/>
      <c r="DV76" s="279"/>
      <c r="DW76" s="279"/>
      <c r="DX76" s="280"/>
      <c r="DY76" s="277"/>
      <c r="DZ76" s="277"/>
      <c r="EA76" s="278"/>
      <c r="EB76" s="279"/>
      <c r="EC76" s="279"/>
      <c r="ED76" s="280"/>
      <c r="EE76" s="277"/>
      <c r="EF76" s="277"/>
      <c r="EG76" s="278"/>
      <c r="EH76" s="279"/>
      <c r="EI76" s="279"/>
      <c r="EJ76" s="280"/>
      <c r="EK76" s="277">
        <v>27</v>
      </c>
      <c r="EL76" s="277">
        <v>17</v>
      </c>
      <c r="EM76" s="278">
        <v>0.12569444444444444</v>
      </c>
      <c r="EN76" s="279"/>
      <c r="EO76" s="279"/>
      <c r="EP76" s="280"/>
      <c r="EQ76" s="277"/>
      <c r="ER76" s="277">
        <v>6</v>
      </c>
      <c r="ES76" s="278"/>
      <c r="ET76" s="279"/>
      <c r="EU76" s="279"/>
      <c r="EV76" s="280"/>
      <c r="EW76" s="277"/>
      <c r="EX76" s="277"/>
      <c r="EY76" s="278"/>
      <c r="EZ76" s="273" cm="1">
        <f t="array" ref="EZ76">SUM(SUMIFS(CF76:EY76,CF$6:EY$6,{"EN(V)"}))</f>
        <v>21</v>
      </c>
      <c r="FA76" s="273" cm="1">
        <f t="array" ref="FA76">SUM(SUMIFS(CF76:EY76,CF$6:EY$6,{"INA(V)"}))</f>
        <v>38</v>
      </c>
      <c r="FB76" s="273" cm="1">
        <f t="array" ref="FB76">SUM(SUMIFS(CF76:EY76,CF$6:EY$6,{"EN(D)"}))</f>
        <v>0</v>
      </c>
      <c r="FC76" s="273" cm="1">
        <f t="array" ref="FC76">SUM(SUMIFS(CF76:EY76,CF$6:EY$6,{"INA(D)"}))</f>
        <v>27</v>
      </c>
      <c r="FD76" s="273" cm="1">
        <f t="array" ref="FD76">SUM(SUMIFS(CF76:EY76,CF$6:EY$6,{"EN(D)","EN(V)","INA(D)","INA(V)"}))</f>
        <v>86</v>
      </c>
      <c r="FE76" s="278" cm="1">
        <f t="array" ref="FE76">(SUM(SUMIFS(CF76:EY76,CF$6:EY$6,{"EN(TMS)"})))/12</f>
        <v>3.8773148148148148E-3</v>
      </c>
      <c r="FF76" s="278" cm="1">
        <f t="array" ref="FF76">(SUM(SUMIFS(CF76:EY76,CF$6:EY$6,{"INA(TMS)"})))/12</f>
        <v>3.4606481481481481E-2</v>
      </c>
      <c r="FG76" s="279"/>
      <c r="FH76" s="279"/>
      <c r="FI76" s="280"/>
      <c r="FJ76" s="277">
        <v>6</v>
      </c>
      <c r="FK76" s="277"/>
      <c r="FL76" s="278"/>
      <c r="FM76" s="279"/>
      <c r="FN76" s="279"/>
      <c r="FO76" s="280"/>
      <c r="FP76" s="277">
        <v>3</v>
      </c>
      <c r="FQ76" s="277"/>
      <c r="FR76" s="278"/>
      <c r="FS76" s="279"/>
      <c r="FT76" s="279"/>
      <c r="FU76" s="280"/>
      <c r="FV76" s="277">
        <v>3</v>
      </c>
      <c r="FW76" s="277"/>
      <c r="FX76" s="278"/>
      <c r="FY76" s="279"/>
      <c r="FZ76" s="279"/>
      <c r="GA76" s="280"/>
      <c r="GB76" s="277">
        <v>3</v>
      </c>
      <c r="GC76" s="277">
        <v>7</v>
      </c>
      <c r="GD76" s="278" t="s">
        <v>284</v>
      </c>
      <c r="GE76" s="279"/>
      <c r="GF76" s="279"/>
      <c r="GG76" s="280"/>
      <c r="GH76" s="277">
        <v>3</v>
      </c>
      <c r="GI76" s="277">
        <v>7</v>
      </c>
      <c r="GJ76" s="278" t="s">
        <v>285</v>
      </c>
      <c r="GK76" s="279"/>
      <c r="GL76" s="279"/>
      <c r="GM76" s="280"/>
      <c r="GN76" s="277">
        <v>2</v>
      </c>
      <c r="GO76" s="277">
        <v>9</v>
      </c>
      <c r="GP76" s="278" t="s">
        <v>286</v>
      </c>
      <c r="GQ76" s="279"/>
      <c r="GR76" s="279"/>
      <c r="GS76" s="280"/>
      <c r="GT76" s="277">
        <v>0</v>
      </c>
      <c r="GU76" s="277">
        <v>2</v>
      </c>
      <c r="GV76" s="278"/>
      <c r="GW76" s="279"/>
      <c r="GX76" s="279"/>
      <c r="GY76" s="280"/>
      <c r="GZ76" s="277"/>
      <c r="HA76" s="277">
        <v>3</v>
      </c>
      <c r="HB76" s="278">
        <v>1.7361111111111112E-2</v>
      </c>
      <c r="HC76" s="279"/>
      <c r="HD76" s="279"/>
      <c r="HE76" s="280"/>
      <c r="HF76" s="277">
        <v>5</v>
      </c>
      <c r="HG76" s="277">
        <v>9</v>
      </c>
      <c r="HH76" s="278">
        <v>1.7361111111111112E-2</v>
      </c>
      <c r="HI76" s="279"/>
      <c r="HJ76" s="279"/>
      <c r="HK76" s="280"/>
      <c r="HL76" s="277">
        <v>12</v>
      </c>
      <c r="HM76" s="277">
        <v>27</v>
      </c>
      <c r="HN76" s="278">
        <v>0.11944444444444445</v>
      </c>
      <c r="HO76" s="279"/>
      <c r="HP76" s="279"/>
      <c r="HQ76" s="280"/>
      <c r="HR76" s="277">
        <v>8</v>
      </c>
      <c r="HS76" s="277">
        <v>12</v>
      </c>
      <c r="HT76" s="278">
        <v>0.23194444444444443</v>
      </c>
      <c r="HU76" s="279"/>
      <c r="HV76" s="279"/>
      <c r="HW76" s="280"/>
      <c r="HX76" s="277">
        <v>4</v>
      </c>
      <c r="HY76" s="277">
        <v>7</v>
      </c>
      <c r="HZ76" s="278">
        <v>7.2916666666666671E-2</v>
      </c>
      <c r="IA76" s="273" cm="1">
        <f t="array" ref="IA76">SUM(SUMIFS(FG76:HZ76,FG$6:HZ$6,{"EN(V)"}))</f>
        <v>0</v>
      </c>
      <c r="IB76" s="273" cm="1">
        <f t="array" ref="IB76">SUM(SUMIFS(FG76:HZ76,FG$6:HZ$6,{"INA(V)"}))</f>
        <v>83</v>
      </c>
      <c r="IC76" s="273" cm="1">
        <f t="array" ref="IC76">SUM(SUMIFS(FG76:HZ76,FG$6:HZ$6,{"EN(D)"}))</f>
        <v>0</v>
      </c>
      <c r="ID76" s="273" cm="1">
        <f t="array" ref="ID76">SUM(SUMIFS(FG76:HZ76,FG$6:HZ$6,{"INA(D)"}))</f>
        <v>49</v>
      </c>
      <c r="IE76" s="273" cm="1">
        <f t="array" ref="IE76">SUM(SUMIFS(FG76:HZ76,FG$6:HZ$6,{"EN(D)","EN(V)","INA(D)","INA(V)"}))</f>
        <v>132</v>
      </c>
      <c r="IF76" s="278" cm="1">
        <f t="array" ref="IF76">(SUM(SUMIFS(FG76:HZ76,FG$6:HZ$6,{"EN(TMS)"})))/12</f>
        <v>0</v>
      </c>
      <c r="IG76" s="278" cm="1">
        <f t="array" ref="IG76">(SUM(SUMIFS(FG76:HZ76,FG$6:HZ$6,{"INA(TMS)"})))/12</f>
        <v>3.8252314814814815E-2</v>
      </c>
      <c r="IH76" s="279"/>
      <c r="II76" s="279"/>
      <c r="IJ76" s="280"/>
      <c r="IK76" s="277">
        <v>3</v>
      </c>
      <c r="IL76" s="277">
        <v>7</v>
      </c>
      <c r="IM76" s="278"/>
      <c r="IN76" s="279"/>
      <c r="IO76" s="279"/>
      <c r="IP76" s="280"/>
      <c r="IQ76" s="277">
        <v>1</v>
      </c>
      <c r="IR76" s="277">
        <v>2</v>
      </c>
      <c r="IS76" s="278">
        <v>3.7499999999999999E-2</v>
      </c>
      <c r="IT76" s="279"/>
      <c r="IU76" s="279"/>
      <c r="IV76" s="280"/>
      <c r="IW76" s="277">
        <v>5</v>
      </c>
      <c r="IX76" s="277">
        <v>8</v>
      </c>
      <c r="IY76" s="278">
        <v>4.1666666666666666E-3</v>
      </c>
      <c r="IZ76" s="279"/>
      <c r="JA76" s="279"/>
      <c r="JB76" s="280"/>
      <c r="JC76" s="277">
        <v>3</v>
      </c>
      <c r="JD76" s="277">
        <v>3</v>
      </c>
      <c r="JE76" s="278">
        <v>2.2916666666666669E-2</v>
      </c>
      <c r="JF76" s="279"/>
      <c r="JG76" s="279"/>
      <c r="JH76" s="280"/>
      <c r="JI76" s="277">
        <v>2</v>
      </c>
      <c r="JJ76" s="277"/>
      <c r="JK76" s="278"/>
      <c r="JL76" s="279"/>
      <c r="JM76" s="279"/>
      <c r="JN76" s="280"/>
      <c r="JO76" s="277">
        <v>2</v>
      </c>
      <c r="JP76" s="277"/>
      <c r="JQ76" s="278"/>
      <c r="JR76" s="279"/>
      <c r="JS76" s="279"/>
      <c r="JT76" s="280"/>
      <c r="JU76" s="277"/>
      <c r="JV76" s="277"/>
      <c r="JW76" s="278"/>
      <c r="JX76" s="279"/>
      <c r="JY76" s="279"/>
      <c r="JZ76" s="280"/>
      <c r="KA76" s="277">
        <v>4</v>
      </c>
      <c r="KB76" s="277"/>
      <c r="KC76" s="278"/>
      <c r="KD76" s="279"/>
      <c r="KE76" s="279"/>
      <c r="KF76" s="280"/>
      <c r="KG76" s="277">
        <v>4</v>
      </c>
      <c r="KH76" s="277"/>
      <c r="KI76" s="278"/>
      <c r="KJ76" s="279"/>
      <c r="KK76" s="279"/>
      <c r="KL76" s="280"/>
      <c r="KM76" s="277">
        <v>4</v>
      </c>
      <c r="KN76" s="277"/>
      <c r="KO76" s="278"/>
      <c r="KP76" s="279"/>
      <c r="KQ76" s="279"/>
      <c r="KR76" s="280"/>
      <c r="KS76" s="277">
        <v>10</v>
      </c>
      <c r="KT76" s="277"/>
      <c r="KU76" s="278"/>
      <c r="KV76" s="279"/>
      <c r="KW76" s="279"/>
      <c r="KX76" s="280"/>
      <c r="KY76" s="277">
        <v>4</v>
      </c>
      <c r="KZ76" s="277"/>
      <c r="LA76" s="278"/>
      <c r="LB76" s="273" cm="1">
        <f t="array" ref="LB76">SUM(SUMIFS(IH76:LA76,IH$6:LA$6,{"EN(V)"}))</f>
        <v>0</v>
      </c>
      <c r="LC76" s="273" cm="1">
        <f t="array" ref="LC76">SUM(SUMIFS(IH76:LA76,IH$6:LA$6,{"INA(V)"}))</f>
        <v>20</v>
      </c>
      <c r="LD76" s="273" cm="1">
        <f t="array" ref="LD76">SUM(SUMIFS(IH76:LA76,IH$6:LA$6,{"EN(D)"}))</f>
        <v>0</v>
      </c>
      <c r="LE76" s="273" cm="1">
        <f t="array" ref="LE76">SUM(SUMIFS(IH76:LA76,IH$6:LA$6,{"INA(D)"}))</f>
        <v>42</v>
      </c>
      <c r="LF76" s="273" cm="1">
        <f t="array" ref="LF76">SUM(SUMIFS(IH76:LA76,IH$6:LA$6,{"EN(D)","EN(V)","INA(D)","INA(V)"}))</f>
        <v>62</v>
      </c>
      <c r="LG76" s="278" cm="1">
        <f t="array" ref="LG76">(SUM(SUMIFS(IH76:LA76,IH$6:LA$6,{"EN(TMS)"})))/12</f>
        <v>0</v>
      </c>
      <c r="LH76" s="278" cm="1">
        <f t="array" ref="LH76">(SUM(SUMIFS(IH76:LA76,IH$6:LA$6,{"INA(TMS)"})))/12</f>
        <v>5.3819444444444435E-3</v>
      </c>
      <c r="LI76" s="279"/>
      <c r="LJ76" s="279"/>
      <c r="LK76" s="280"/>
      <c r="LL76" s="277">
        <v>6</v>
      </c>
      <c r="LM76" s="277"/>
      <c r="LN76" s="278"/>
      <c r="LO76" s="279"/>
      <c r="LP76" s="279"/>
      <c r="LQ76" s="280"/>
      <c r="LR76" s="277">
        <v>2</v>
      </c>
      <c r="LS76" s="277"/>
      <c r="LT76" s="278"/>
      <c r="LU76" s="279"/>
      <c r="LV76" s="279"/>
      <c r="LW76" s="280"/>
      <c r="LX76" s="277">
        <v>1</v>
      </c>
      <c r="LY76" s="277"/>
      <c r="LZ76" s="278"/>
      <c r="MA76" s="279"/>
      <c r="MB76" s="279"/>
      <c r="MC76" s="280"/>
      <c r="MD76" s="277">
        <v>2</v>
      </c>
      <c r="ME76" s="277"/>
      <c r="MF76" s="278"/>
      <c r="MG76" s="279"/>
      <c r="MH76" s="279"/>
      <c r="MI76" s="280"/>
      <c r="MJ76" s="277">
        <v>1</v>
      </c>
      <c r="MK76" s="277"/>
      <c r="ML76" s="278"/>
      <c r="MM76" s="279"/>
      <c r="MN76" s="279"/>
      <c r="MO76" s="280"/>
      <c r="MP76" s="277">
        <v>5</v>
      </c>
      <c r="MQ76" s="277"/>
      <c r="MR76" s="278"/>
      <c r="MS76" s="279"/>
      <c r="MT76" s="279"/>
      <c r="MU76" s="280"/>
      <c r="MV76" s="277">
        <v>1</v>
      </c>
      <c r="MW76" s="277"/>
      <c r="MX76" s="278"/>
      <c r="MY76" s="279"/>
      <c r="MZ76" s="279"/>
      <c r="NA76" s="280"/>
      <c r="NB76" s="277"/>
      <c r="NC76" s="277"/>
      <c r="ND76" s="278"/>
      <c r="NE76" s="279"/>
      <c r="NF76" s="279"/>
      <c r="NG76" s="280"/>
      <c r="NH76" s="277"/>
      <c r="NI76" s="277"/>
      <c r="NJ76" s="278"/>
      <c r="NK76" s="279"/>
      <c r="NL76" s="279"/>
      <c r="NM76" s="280"/>
      <c r="NN76" s="277"/>
      <c r="NO76" s="277"/>
      <c r="NP76" s="278"/>
      <c r="NQ76" s="279"/>
      <c r="NR76" s="279"/>
      <c r="NS76" s="280"/>
      <c r="NT76" s="277"/>
      <c r="NU76" s="277"/>
      <c r="NV76" s="278"/>
      <c r="NW76" s="279"/>
      <c r="NX76" s="279"/>
      <c r="NY76" s="280"/>
      <c r="NZ76" s="277"/>
      <c r="OA76" s="277"/>
      <c r="OB76" s="278"/>
      <c r="OC76" s="273" cm="1">
        <f t="array" ref="OC76">SUM(SUMIFS(LI76:OB76,LI$6:OB$6,{"EN(V)"}))</f>
        <v>0</v>
      </c>
      <c r="OD76" s="273" cm="1">
        <f t="array" ref="OD76">SUM(SUMIFS(LI76:OB76,LI$6:OB$6,{"INA(V)"}))</f>
        <v>0</v>
      </c>
      <c r="OE76" s="273" cm="1">
        <f t="array" ref="OE76">SUM(SUMIFS(LI76:OB76,LI$6:OB$6,{"EN(D)"}))</f>
        <v>0</v>
      </c>
      <c r="OF76" s="273" cm="1">
        <f t="array" ref="OF76">SUM(SUMIFS(LI76:OB76,LI$6:OB$6,{"INA(D)"}))</f>
        <v>18</v>
      </c>
      <c r="OG76" s="273" cm="1">
        <f t="array" ref="OG76">SUM(SUMIFS(LI76:OB76,LI$6:OB$6,{"EN(D)","EN(V)","INA(D)","INA(V)"}))</f>
        <v>18</v>
      </c>
      <c r="OH76" s="278" cm="1">
        <f t="array" ref="OH76">(SUM(SUMIFS(LI76:OB76,LI$6:OB$6,{"EN(TMS)"})))/12</f>
        <v>0</v>
      </c>
      <c r="OI76" s="278" cm="1">
        <f t="array" ref="OI76">(SUM(SUMIFS(LI76:OB76,LI$6:OB$6,{"INA(TMS)"})))/12</f>
        <v>0</v>
      </c>
    </row>
    <row r="77" spans="1:399" s="23" customFormat="1" ht="30">
      <c r="A77" s="273">
        <v>71</v>
      </c>
      <c r="B77" s="274" t="s">
        <v>48</v>
      </c>
      <c r="C77" s="273" t="s">
        <v>2452</v>
      </c>
      <c r="D77" s="285"/>
      <c r="E77" s="279"/>
      <c r="F77" s="279"/>
      <c r="G77" s="280"/>
      <c r="H77" s="277"/>
      <c r="I77" s="277"/>
      <c r="J77" s="278"/>
      <c r="K77" s="279"/>
      <c r="L77" s="279"/>
      <c r="M77" s="280"/>
      <c r="N77" s="277"/>
      <c r="O77" s="277"/>
      <c r="P77" s="278"/>
      <c r="Q77" s="279"/>
      <c r="R77" s="279"/>
      <c r="S77" s="280"/>
      <c r="T77" s="277"/>
      <c r="U77" s="277"/>
      <c r="V77" s="278"/>
      <c r="W77" s="279"/>
      <c r="X77" s="279"/>
      <c r="Y77" s="280"/>
      <c r="Z77" s="277"/>
      <c r="AA77" s="277"/>
      <c r="AB77" s="278"/>
      <c r="AC77" s="279"/>
      <c r="AD77" s="279"/>
      <c r="AE77" s="280"/>
      <c r="AF77" s="277"/>
      <c r="AG77" s="277"/>
      <c r="AH77" s="278"/>
      <c r="AI77" s="279"/>
      <c r="AJ77" s="279"/>
      <c r="AK77" s="280"/>
      <c r="AL77" s="277"/>
      <c r="AM77" s="277"/>
      <c r="AN77" s="278"/>
      <c r="AO77" s="279"/>
      <c r="AP77" s="279"/>
      <c r="AQ77" s="280"/>
      <c r="AR77" s="277"/>
      <c r="AS77" s="277"/>
      <c r="AT77" s="278"/>
      <c r="AU77" s="279"/>
      <c r="AV77" s="279"/>
      <c r="AW77" s="280"/>
      <c r="AX77" s="277"/>
      <c r="AY77" s="277"/>
      <c r="AZ77" s="278"/>
      <c r="BA77" s="279"/>
      <c r="BB77" s="279"/>
      <c r="BC77" s="280"/>
      <c r="BD77" s="277"/>
      <c r="BE77" s="277"/>
      <c r="BF77" s="278"/>
      <c r="BG77" s="279"/>
      <c r="BH77" s="279"/>
      <c r="BI77" s="280"/>
      <c r="BJ77" s="277"/>
      <c r="BK77" s="277"/>
      <c r="BL77" s="278"/>
      <c r="BM77" s="279"/>
      <c r="BN77" s="279"/>
      <c r="BO77" s="280"/>
      <c r="BP77" s="277"/>
      <c r="BQ77" s="277"/>
      <c r="BR77" s="278"/>
      <c r="BS77" s="279"/>
      <c r="BT77" s="279"/>
      <c r="BU77" s="280"/>
      <c r="BV77" s="277"/>
      <c r="BW77" s="277"/>
      <c r="BX77" s="278"/>
      <c r="BY77" s="273" cm="1">
        <f t="array" ref="BY77">SUM(SUMIFS(E77:BX77,E$6:BX$6,{"EN(V)"}))</f>
        <v>0</v>
      </c>
      <c r="BZ77" s="273" cm="1">
        <f t="array" ref="BZ77">SUM(SUMIFS(E77:BX77,E$6:BX$6,{"INA(V)"}))</f>
        <v>0</v>
      </c>
      <c r="CA77" s="273" cm="1">
        <f t="array" ref="CA77">SUM(SUMIFS(E77:BX77,E$6:BX$6,{"EN(D)"}))</f>
        <v>0</v>
      </c>
      <c r="CB77" s="273" cm="1">
        <f t="array" ref="CB77">SUM(SUMIFS(E77:BX77,E$6:BX$6,{"INA(D)"}))</f>
        <v>0</v>
      </c>
      <c r="CC77" s="273" cm="1">
        <f t="array" ref="CC77">SUM(SUMIFS(E77:BX77,E$6:BX$6,{"EN(D)","EN(V)","INA(D)","INA(V)"}))</f>
        <v>0</v>
      </c>
      <c r="CD77" s="278" cm="1">
        <f t="array" ref="CD77">(SUM(SUMIFS(E77:BX77,E$6:BX$6,{"EN(TMS)"})))/12</f>
        <v>0</v>
      </c>
      <c r="CE77" s="278" cm="1">
        <f t="array" ref="CE77">(SUM(SUMIFS(E77:BX77,E$6:BX$6,{"INA(TMS)"})))/12</f>
        <v>0</v>
      </c>
      <c r="CF77" s="279"/>
      <c r="CG77" s="279"/>
      <c r="CH77" s="280"/>
      <c r="CI77" s="277"/>
      <c r="CJ77" s="277"/>
      <c r="CK77" s="278"/>
      <c r="CL77" s="279">
        <v>65</v>
      </c>
      <c r="CM77" s="279"/>
      <c r="CN77" s="280"/>
      <c r="CO77" s="277"/>
      <c r="CP77" s="277"/>
      <c r="CQ77" s="278"/>
      <c r="CR77" s="279">
        <v>40</v>
      </c>
      <c r="CS77" s="279">
        <v>113</v>
      </c>
      <c r="CT77" s="280">
        <v>0.11527777777777777</v>
      </c>
      <c r="CU77" s="277"/>
      <c r="CV77" s="277"/>
      <c r="CW77" s="278"/>
      <c r="CX77" s="279">
        <v>17</v>
      </c>
      <c r="CY77" s="279">
        <v>43</v>
      </c>
      <c r="CZ77" s="280">
        <v>0.11180555555555556</v>
      </c>
      <c r="DA77" s="277"/>
      <c r="DB77" s="277"/>
      <c r="DC77" s="278"/>
      <c r="DD77" s="279">
        <v>10</v>
      </c>
      <c r="DE77" s="279"/>
      <c r="DF77" s="280"/>
      <c r="DG77" s="277"/>
      <c r="DH77" s="277"/>
      <c r="DI77" s="278"/>
      <c r="DJ77" s="279">
        <v>8</v>
      </c>
      <c r="DK77" s="279">
        <v>24</v>
      </c>
      <c r="DL77" s="280">
        <v>0.15208333333333332</v>
      </c>
      <c r="DM77" s="277"/>
      <c r="DN77" s="277"/>
      <c r="DO77" s="278"/>
      <c r="DP77" s="279">
        <v>17</v>
      </c>
      <c r="DQ77" s="279">
        <v>36</v>
      </c>
      <c r="DR77" s="280">
        <v>6.1805555555555558E-2</v>
      </c>
      <c r="DS77" s="277"/>
      <c r="DT77" s="277"/>
      <c r="DU77" s="278"/>
      <c r="DV77" s="279">
        <v>5</v>
      </c>
      <c r="DW77" s="279">
        <v>16</v>
      </c>
      <c r="DX77" s="280">
        <v>9.3055555555555558E-2</v>
      </c>
      <c r="DY77" s="277"/>
      <c r="DZ77" s="277"/>
      <c r="EA77" s="278"/>
      <c r="EB77" s="279">
        <v>22</v>
      </c>
      <c r="EC77" s="279">
        <v>7</v>
      </c>
      <c r="ED77" s="280">
        <v>8.6805555555555566E-2</v>
      </c>
      <c r="EE77" s="277"/>
      <c r="EF77" s="277"/>
      <c r="EG77" s="278"/>
      <c r="EH77" s="279">
        <v>11</v>
      </c>
      <c r="EI77" s="279"/>
      <c r="EJ77" s="280"/>
      <c r="EK77" s="277"/>
      <c r="EL77" s="277"/>
      <c r="EM77" s="278"/>
      <c r="EN77" s="279">
        <v>3</v>
      </c>
      <c r="EO77" s="279">
        <v>1</v>
      </c>
      <c r="EP77" s="280">
        <v>8.6805555555555566E-2</v>
      </c>
      <c r="EQ77" s="277"/>
      <c r="ER77" s="277"/>
      <c r="ES77" s="278"/>
      <c r="ET77" s="279">
        <v>8</v>
      </c>
      <c r="EU77" s="279">
        <v>26</v>
      </c>
      <c r="EV77" s="280">
        <v>5.9027777777777783E-2</v>
      </c>
      <c r="EW77" s="277"/>
      <c r="EX77" s="277"/>
      <c r="EY77" s="278"/>
      <c r="EZ77" s="273" cm="1">
        <f t="array" ref="EZ77">SUM(SUMIFS(CF77:EY77,CF$6:EY$6,{"EN(V)"}))</f>
        <v>266</v>
      </c>
      <c r="FA77" s="273" cm="1">
        <f t="array" ref="FA77">SUM(SUMIFS(CF77:EY77,CF$6:EY$6,{"INA(V)"}))</f>
        <v>0</v>
      </c>
      <c r="FB77" s="273" cm="1">
        <f t="array" ref="FB77">SUM(SUMIFS(CF77:EY77,CF$6:EY$6,{"EN(D)"}))</f>
        <v>206</v>
      </c>
      <c r="FC77" s="273" cm="1">
        <f t="array" ref="FC77">SUM(SUMIFS(CF77:EY77,CF$6:EY$6,{"INA(D)"}))</f>
        <v>0</v>
      </c>
      <c r="FD77" s="273" cm="1">
        <f t="array" ref="FD77">SUM(SUMIFS(CF77:EY77,CF$6:EY$6,{"EN(D)","EN(V)","INA(D)","INA(V)"}))</f>
        <v>472</v>
      </c>
      <c r="FE77" s="278" cm="1">
        <f t="array" ref="FE77">(SUM(SUMIFS(CF77:EY77,CF$6:EY$6,{"EN(TMS)"})))/12</f>
        <v>6.3888888888888898E-2</v>
      </c>
      <c r="FF77" s="278" cm="1">
        <f t="array" ref="FF77">(SUM(SUMIFS(CF77:EY77,CF$6:EY$6,{"INA(TMS)"})))/12</f>
        <v>0</v>
      </c>
      <c r="FG77" s="279">
        <v>10</v>
      </c>
      <c r="FH77" s="279">
        <v>22</v>
      </c>
      <c r="FI77" s="280">
        <v>7.1527777777777787E-2</v>
      </c>
      <c r="FJ77" s="277"/>
      <c r="FK77" s="277"/>
      <c r="FL77" s="278"/>
      <c r="FM77" s="279">
        <v>10</v>
      </c>
      <c r="FN77" s="279">
        <v>14</v>
      </c>
      <c r="FO77" s="280">
        <v>3.1944444444444449E-2</v>
      </c>
      <c r="FP77" s="277"/>
      <c r="FQ77" s="277"/>
      <c r="FR77" s="278"/>
      <c r="FS77" s="279">
        <v>6</v>
      </c>
      <c r="FT77" s="279">
        <v>23</v>
      </c>
      <c r="FU77" s="280" t="s">
        <v>287</v>
      </c>
      <c r="FV77" s="277"/>
      <c r="FW77" s="277"/>
      <c r="FX77" s="278"/>
      <c r="FY77" s="279">
        <v>7</v>
      </c>
      <c r="FZ77" s="279">
        <v>3</v>
      </c>
      <c r="GA77" s="280" t="s">
        <v>288</v>
      </c>
      <c r="GB77" s="277"/>
      <c r="GC77" s="277"/>
      <c r="GD77" s="278"/>
      <c r="GE77" s="279">
        <v>1</v>
      </c>
      <c r="GF77" s="279">
        <v>4</v>
      </c>
      <c r="GG77" s="280" t="s">
        <v>246</v>
      </c>
      <c r="GH77" s="277"/>
      <c r="GI77" s="277"/>
      <c r="GJ77" s="278"/>
      <c r="GK77" s="279">
        <v>4</v>
      </c>
      <c r="GL77" s="279">
        <v>9</v>
      </c>
      <c r="GM77" s="280" t="s">
        <v>289</v>
      </c>
      <c r="GN77" s="277"/>
      <c r="GO77" s="277"/>
      <c r="GP77" s="278"/>
      <c r="GQ77" s="279">
        <v>5</v>
      </c>
      <c r="GR77" s="279">
        <v>6</v>
      </c>
      <c r="GS77" s="280">
        <v>1.7361111111111112E-2</v>
      </c>
      <c r="GT77" s="277"/>
      <c r="GU77" s="277"/>
      <c r="GV77" s="278"/>
      <c r="GW77" s="279">
        <v>3</v>
      </c>
      <c r="GX77" s="279">
        <v>5</v>
      </c>
      <c r="GY77" s="280">
        <v>6.6666666666666666E-2</v>
      </c>
      <c r="GZ77" s="277"/>
      <c r="HA77" s="277"/>
      <c r="HB77" s="278"/>
      <c r="HC77" s="279"/>
      <c r="HD77" s="279">
        <v>9</v>
      </c>
      <c r="HE77" s="280">
        <v>4.3750000000000004E-2</v>
      </c>
      <c r="HF77" s="277"/>
      <c r="HG77" s="277"/>
      <c r="HH77" s="278"/>
      <c r="HI77" s="279">
        <v>4</v>
      </c>
      <c r="HJ77" s="279">
        <v>4</v>
      </c>
      <c r="HK77" s="280">
        <v>4.7916666666666663E-2</v>
      </c>
      <c r="HL77" s="277"/>
      <c r="HM77" s="277"/>
      <c r="HN77" s="278"/>
      <c r="HO77" s="279">
        <v>4</v>
      </c>
      <c r="HP77" s="279">
        <v>5</v>
      </c>
      <c r="HQ77" s="280">
        <v>2.361111111111111E-2</v>
      </c>
      <c r="HR77" s="277"/>
      <c r="HS77" s="277"/>
      <c r="HT77" s="278"/>
      <c r="HU77" s="279">
        <v>4</v>
      </c>
      <c r="HV77" s="279">
        <v>3</v>
      </c>
      <c r="HW77" s="280">
        <v>8.819444444444445E-2</v>
      </c>
      <c r="HX77" s="277"/>
      <c r="HY77" s="277"/>
      <c r="HZ77" s="278"/>
      <c r="IA77" s="273" cm="1">
        <f t="array" ref="IA77">SUM(SUMIFS(FG77:HZ77,FG$6:HZ$6,{"EN(V)"}))</f>
        <v>107</v>
      </c>
      <c r="IB77" s="273" cm="1">
        <f t="array" ref="IB77">SUM(SUMIFS(FG77:HZ77,FG$6:HZ$6,{"INA(V)"}))</f>
        <v>0</v>
      </c>
      <c r="IC77" s="273" cm="1">
        <f t="array" ref="IC77">SUM(SUMIFS(FG77:HZ77,FG$6:HZ$6,{"EN(D)"}))</f>
        <v>58</v>
      </c>
      <c r="ID77" s="273" cm="1">
        <f t="array" ref="ID77">SUM(SUMIFS(FG77:HZ77,FG$6:HZ$6,{"INA(D)"}))</f>
        <v>0</v>
      </c>
      <c r="IE77" s="273" cm="1">
        <f t="array" ref="IE77">SUM(SUMIFS(FG77:HZ77,FG$6:HZ$6,{"EN(D)","EN(V)","INA(D)","INA(V)"}))</f>
        <v>165</v>
      </c>
      <c r="IF77" s="278" cm="1">
        <f t="array" ref="IF77">(SUM(SUMIFS(FG77:HZ77,FG$6:HZ$6,{"EN(TMS)"})))/12</f>
        <v>3.2581018518518523E-2</v>
      </c>
      <c r="IG77" s="278" cm="1">
        <f t="array" ref="IG77">(SUM(SUMIFS(FG77:HZ77,FG$6:HZ$6,{"INA(TMS)"})))/12</f>
        <v>0</v>
      </c>
      <c r="IH77" s="279">
        <v>2</v>
      </c>
      <c r="II77" s="279">
        <v>3</v>
      </c>
      <c r="IJ77" s="280">
        <v>6.9444444444444441E-3</v>
      </c>
      <c r="IK77" s="277"/>
      <c r="IL77" s="277"/>
      <c r="IM77" s="278"/>
      <c r="IN77" s="279">
        <v>3</v>
      </c>
      <c r="IO77" s="279">
        <v>4</v>
      </c>
      <c r="IP77" s="280">
        <v>2.5694444444444447E-2</v>
      </c>
      <c r="IQ77" s="277"/>
      <c r="IR77" s="277"/>
      <c r="IS77" s="278"/>
      <c r="IT77" s="279">
        <v>1</v>
      </c>
      <c r="IU77" s="279"/>
      <c r="IV77" s="280"/>
      <c r="IW77" s="277"/>
      <c r="IX77" s="277"/>
      <c r="IY77" s="278"/>
      <c r="IZ77" s="279"/>
      <c r="JA77" s="279">
        <v>5</v>
      </c>
      <c r="JB77" s="280">
        <v>9.7222222222222224E-3</v>
      </c>
      <c r="JC77" s="277"/>
      <c r="JD77" s="277"/>
      <c r="JE77" s="278"/>
      <c r="JF77" s="279">
        <v>6</v>
      </c>
      <c r="JG77" s="279"/>
      <c r="JH77" s="280"/>
      <c r="JI77" s="277"/>
      <c r="JJ77" s="277"/>
      <c r="JK77" s="278"/>
      <c r="JL77" s="279">
        <v>6</v>
      </c>
      <c r="JM77" s="279"/>
      <c r="JN77" s="280"/>
      <c r="JO77" s="277"/>
      <c r="JP77" s="277"/>
      <c r="JQ77" s="278"/>
      <c r="JR77" s="279">
        <v>10</v>
      </c>
      <c r="JS77" s="279"/>
      <c r="JT77" s="280"/>
      <c r="JU77" s="277"/>
      <c r="JV77" s="277"/>
      <c r="JW77" s="278"/>
      <c r="JX77" s="279">
        <v>12</v>
      </c>
      <c r="JY77" s="279"/>
      <c r="JZ77" s="280"/>
      <c r="KA77" s="277"/>
      <c r="KB77" s="277"/>
      <c r="KC77" s="278"/>
      <c r="KD77" s="279">
        <v>10</v>
      </c>
      <c r="KE77" s="279"/>
      <c r="KF77" s="280"/>
      <c r="KG77" s="277"/>
      <c r="KH77" s="277"/>
      <c r="KI77" s="278"/>
      <c r="KJ77" s="279">
        <v>2</v>
      </c>
      <c r="KK77" s="279"/>
      <c r="KL77" s="280"/>
      <c r="KM77" s="277"/>
      <c r="KN77" s="277"/>
      <c r="KO77" s="278"/>
      <c r="KP77" s="279">
        <v>20</v>
      </c>
      <c r="KQ77" s="279"/>
      <c r="KR77" s="280"/>
      <c r="KS77" s="277"/>
      <c r="KT77" s="277"/>
      <c r="KU77" s="278"/>
      <c r="KV77" s="279">
        <v>12</v>
      </c>
      <c r="KW77" s="279"/>
      <c r="KX77" s="280"/>
      <c r="KY77" s="277"/>
      <c r="KZ77" s="277"/>
      <c r="LA77" s="278"/>
      <c r="LB77" s="273" cm="1">
        <f t="array" ref="LB77">SUM(SUMIFS(IH77:LA77,IH$6:LA$6,{"EN(V)"}))</f>
        <v>12</v>
      </c>
      <c r="LC77" s="273" cm="1">
        <f t="array" ref="LC77">SUM(SUMIFS(IH77:LA77,IH$6:LA$6,{"INA(V)"}))</f>
        <v>0</v>
      </c>
      <c r="LD77" s="273" cm="1">
        <f t="array" ref="LD77">SUM(SUMIFS(IH77:LA77,IH$6:LA$6,{"EN(D)"}))</f>
        <v>84</v>
      </c>
      <c r="LE77" s="273" cm="1">
        <f t="array" ref="LE77">SUM(SUMIFS(IH77:LA77,IH$6:LA$6,{"INA(D)"}))</f>
        <v>0</v>
      </c>
      <c r="LF77" s="273" cm="1">
        <f t="array" ref="LF77">SUM(SUMIFS(IH77:LA77,IH$6:LA$6,{"EN(D)","EN(V)","INA(D)","INA(V)"}))</f>
        <v>96</v>
      </c>
      <c r="LG77" s="278" cm="1">
        <f t="array" ref="LG77">(SUM(SUMIFS(IH77:LA77,IH$6:LA$6,{"EN(TMS)"})))/12</f>
        <v>3.5300925925925929E-3</v>
      </c>
      <c r="LH77" s="278" cm="1">
        <f t="array" ref="LH77">(SUM(SUMIFS(IH77:LA77,IH$6:LA$6,{"INA(TMS)"})))/12</f>
        <v>0</v>
      </c>
      <c r="LI77" s="279">
        <v>10</v>
      </c>
      <c r="LJ77" s="279"/>
      <c r="LK77" s="280"/>
      <c r="LL77" s="277"/>
      <c r="LM77" s="277"/>
      <c r="LN77" s="278"/>
      <c r="LO77" s="279">
        <v>7</v>
      </c>
      <c r="LP77" s="279"/>
      <c r="LQ77" s="280"/>
      <c r="LR77" s="277"/>
      <c r="LS77" s="277"/>
      <c r="LT77" s="278"/>
      <c r="LU77" s="279">
        <v>4</v>
      </c>
      <c r="LV77" s="279"/>
      <c r="LW77" s="280"/>
      <c r="LX77" s="277"/>
      <c r="LY77" s="277"/>
      <c r="LZ77" s="278"/>
      <c r="MA77" s="279">
        <v>3</v>
      </c>
      <c r="MB77" s="279"/>
      <c r="MC77" s="280"/>
      <c r="MD77" s="277"/>
      <c r="ME77" s="277"/>
      <c r="MF77" s="278"/>
      <c r="MG77" s="279">
        <v>4</v>
      </c>
      <c r="MH77" s="279"/>
      <c r="MI77" s="280"/>
      <c r="MJ77" s="277"/>
      <c r="MK77" s="277"/>
      <c r="ML77" s="278"/>
      <c r="MM77" s="279">
        <v>4</v>
      </c>
      <c r="MN77" s="279"/>
      <c r="MO77" s="280"/>
      <c r="MP77" s="277"/>
      <c r="MQ77" s="277"/>
      <c r="MR77" s="278"/>
      <c r="MS77" s="279"/>
      <c r="MT77" s="279"/>
      <c r="MU77" s="280"/>
      <c r="MV77" s="277"/>
      <c r="MW77" s="277"/>
      <c r="MX77" s="278"/>
      <c r="MY77" s="279"/>
      <c r="MZ77" s="279"/>
      <c r="NA77" s="280"/>
      <c r="NB77" s="277"/>
      <c r="NC77" s="277"/>
      <c r="ND77" s="278"/>
      <c r="NE77" s="279"/>
      <c r="NF77" s="279"/>
      <c r="NG77" s="280"/>
      <c r="NH77" s="277"/>
      <c r="NI77" s="277"/>
      <c r="NJ77" s="278"/>
      <c r="NK77" s="279"/>
      <c r="NL77" s="279"/>
      <c r="NM77" s="280"/>
      <c r="NN77" s="277"/>
      <c r="NO77" s="277"/>
      <c r="NP77" s="278"/>
      <c r="NQ77" s="279"/>
      <c r="NR77" s="279"/>
      <c r="NS77" s="280"/>
      <c r="NT77" s="277"/>
      <c r="NU77" s="277"/>
      <c r="NV77" s="278"/>
      <c r="NW77" s="279"/>
      <c r="NX77" s="279"/>
      <c r="NY77" s="280"/>
      <c r="NZ77" s="277"/>
      <c r="OA77" s="277"/>
      <c r="OB77" s="278"/>
      <c r="OC77" s="273" cm="1">
        <f t="array" ref="OC77">SUM(SUMIFS(LI77:OB77,LI$6:OB$6,{"EN(V)"}))</f>
        <v>0</v>
      </c>
      <c r="OD77" s="273" cm="1">
        <f t="array" ref="OD77">SUM(SUMIFS(LI77:OB77,LI$6:OB$6,{"INA(V)"}))</f>
        <v>0</v>
      </c>
      <c r="OE77" s="273" cm="1">
        <f t="array" ref="OE77">SUM(SUMIFS(LI77:OB77,LI$6:OB$6,{"EN(D)"}))</f>
        <v>32</v>
      </c>
      <c r="OF77" s="273" cm="1">
        <f t="array" ref="OF77">SUM(SUMIFS(LI77:OB77,LI$6:OB$6,{"INA(D)"}))</f>
        <v>0</v>
      </c>
      <c r="OG77" s="273" cm="1">
        <f t="array" ref="OG77">SUM(SUMIFS(LI77:OB77,LI$6:OB$6,{"EN(D)","EN(V)","INA(D)","INA(V)"}))</f>
        <v>32</v>
      </c>
      <c r="OH77" s="278" cm="1">
        <f t="array" ref="OH77">(SUM(SUMIFS(LI77:OB77,LI$6:OB$6,{"EN(TMS)"})))/12</f>
        <v>0</v>
      </c>
      <c r="OI77" s="278" cm="1">
        <f t="array" ref="OI77">(SUM(SUMIFS(LI77:OB77,LI$6:OB$6,{"INA(TMS)"})))/12</f>
        <v>0</v>
      </c>
    </row>
    <row r="78" spans="1:399" s="23" customFormat="1" ht="30">
      <c r="A78" s="273">
        <v>72</v>
      </c>
      <c r="B78" s="274" t="s">
        <v>49</v>
      </c>
      <c r="C78" s="273" t="s">
        <v>164</v>
      </c>
      <c r="D78" s="285"/>
      <c r="E78" s="279"/>
      <c r="F78" s="279"/>
      <c r="G78" s="280"/>
      <c r="H78" s="277"/>
      <c r="I78" s="277"/>
      <c r="J78" s="278"/>
      <c r="K78" s="279"/>
      <c r="L78" s="279"/>
      <c r="M78" s="280"/>
      <c r="N78" s="277"/>
      <c r="O78" s="277"/>
      <c r="P78" s="278"/>
      <c r="Q78" s="279"/>
      <c r="R78" s="279"/>
      <c r="S78" s="280"/>
      <c r="T78" s="277"/>
      <c r="U78" s="277"/>
      <c r="V78" s="278"/>
      <c r="W78" s="279"/>
      <c r="X78" s="279"/>
      <c r="Y78" s="280"/>
      <c r="Z78" s="277"/>
      <c r="AA78" s="277"/>
      <c r="AB78" s="278"/>
      <c r="AC78" s="279"/>
      <c r="AD78" s="279"/>
      <c r="AE78" s="280"/>
      <c r="AF78" s="277"/>
      <c r="AG78" s="277"/>
      <c r="AH78" s="278"/>
      <c r="AI78" s="279"/>
      <c r="AJ78" s="279"/>
      <c r="AK78" s="280"/>
      <c r="AL78" s="277"/>
      <c r="AM78" s="277"/>
      <c r="AN78" s="278"/>
      <c r="AO78" s="279"/>
      <c r="AP78" s="279"/>
      <c r="AQ78" s="280"/>
      <c r="AR78" s="277"/>
      <c r="AS78" s="277"/>
      <c r="AT78" s="278"/>
      <c r="AU78" s="279"/>
      <c r="AV78" s="279"/>
      <c r="AW78" s="280"/>
      <c r="AX78" s="277"/>
      <c r="AY78" s="277"/>
      <c r="AZ78" s="278"/>
      <c r="BA78" s="279"/>
      <c r="BB78" s="279"/>
      <c r="BC78" s="280"/>
      <c r="BD78" s="277"/>
      <c r="BE78" s="277"/>
      <c r="BF78" s="278"/>
      <c r="BG78" s="279"/>
      <c r="BH78" s="279"/>
      <c r="BI78" s="280"/>
      <c r="BJ78" s="277"/>
      <c r="BK78" s="277"/>
      <c r="BL78" s="278"/>
      <c r="BM78" s="279"/>
      <c r="BN78" s="279"/>
      <c r="BO78" s="280"/>
      <c r="BP78" s="277"/>
      <c r="BQ78" s="277"/>
      <c r="BR78" s="278"/>
      <c r="BS78" s="279"/>
      <c r="BT78" s="279"/>
      <c r="BU78" s="280"/>
      <c r="BV78" s="277"/>
      <c r="BW78" s="277"/>
      <c r="BX78" s="278"/>
      <c r="BY78" s="273" cm="1">
        <f t="array" ref="BY78">SUM(SUMIFS(E78:BX78,E$6:BX$6,{"EN(V)"}))</f>
        <v>0</v>
      </c>
      <c r="BZ78" s="273" cm="1">
        <f t="array" ref="BZ78">SUM(SUMIFS(E78:BX78,E$6:BX$6,{"INA(V)"}))</f>
        <v>0</v>
      </c>
      <c r="CA78" s="273" cm="1">
        <f t="array" ref="CA78">SUM(SUMIFS(E78:BX78,E$6:BX$6,{"EN(D)"}))</f>
        <v>0</v>
      </c>
      <c r="CB78" s="273" cm="1">
        <f t="array" ref="CB78">SUM(SUMIFS(E78:BX78,E$6:BX$6,{"INA(D)"}))</f>
        <v>0</v>
      </c>
      <c r="CC78" s="273" cm="1">
        <f t="array" ref="CC78">SUM(SUMIFS(E78:BX78,E$6:BX$6,{"EN(D)","EN(V)","INA(D)","INA(V)"}))</f>
        <v>0</v>
      </c>
      <c r="CD78" s="278" cm="1">
        <f t="array" ref="CD78">(SUM(SUMIFS(E78:BX78,E$6:BX$6,{"EN(TMS)"})))/12</f>
        <v>0</v>
      </c>
      <c r="CE78" s="278" cm="1">
        <f t="array" ref="CE78">(SUM(SUMIFS(E78:BX78,E$6:BX$6,{"INA(TMS)"})))/12</f>
        <v>0</v>
      </c>
      <c r="CF78" s="279"/>
      <c r="CG78" s="279"/>
      <c r="CH78" s="280"/>
      <c r="CI78" s="277"/>
      <c r="CJ78" s="277"/>
      <c r="CK78" s="278"/>
      <c r="CL78" s="279"/>
      <c r="CM78" s="279"/>
      <c r="CN78" s="280"/>
      <c r="CO78" s="277">
        <v>90</v>
      </c>
      <c r="CP78" s="277"/>
      <c r="CQ78" s="278"/>
      <c r="CR78" s="279"/>
      <c r="CS78" s="279"/>
      <c r="CT78" s="280"/>
      <c r="CU78" s="277">
        <v>1</v>
      </c>
      <c r="CV78" s="277">
        <v>54</v>
      </c>
      <c r="CW78" s="278">
        <v>0.13263888888888889</v>
      </c>
      <c r="CX78" s="279"/>
      <c r="CY78" s="279"/>
      <c r="CZ78" s="280"/>
      <c r="DA78" s="277">
        <v>18</v>
      </c>
      <c r="DB78" s="277">
        <v>19</v>
      </c>
      <c r="DC78" s="278">
        <v>4.3750000000000004E-2</v>
      </c>
      <c r="DD78" s="279"/>
      <c r="DE78" s="279"/>
      <c r="DF78" s="280"/>
      <c r="DG78" s="277">
        <v>8</v>
      </c>
      <c r="DH78" s="277"/>
      <c r="DI78" s="278"/>
      <c r="DJ78" s="279"/>
      <c r="DK78" s="279"/>
      <c r="DL78" s="280"/>
      <c r="DM78" s="277">
        <v>10</v>
      </c>
      <c r="DN78" s="277"/>
      <c r="DO78" s="278"/>
      <c r="DP78" s="279"/>
      <c r="DQ78" s="279">
        <v>2</v>
      </c>
      <c r="DR78" s="280">
        <v>0.27152777777777776</v>
      </c>
      <c r="DS78" s="277"/>
      <c r="DT78" s="277">
        <v>5</v>
      </c>
      <c r="DU78" s="278">
        <v>0.16388888888888889</v>
      </c>
      <c r="DV78" s="279"/>
      <c r="DW78" s="279"/>
      <c r="DX78" s="280"/>
      <c r="DY78" s="277">
        <v>3</v>
      </c>
      <c r="DZ78" s="277"/>
      <c r="EA78" s="278"/>
      <c r="EB78" s="279"/>
      <c r="EC78" s="279"/>
      <c r="ED78" s="280"/>
      <c r="EE78" s="277">
        <v>31</v>
      </c>
      <c r="EF78" s="277"/>
      <c r="EG78" s="278"/>
      <c r="EH78" s="279"/>
      <c r="EI78" s="279"/>
      <c r="EJ78" s="280"/>
      <c r="EK78" s="277">
        <v>2</v>
      </c>
      <c r="EL78" s="277"/>
      <c r="EM78" s="278"/>
      <c r="EN78" s="279"/>
      <c r="EO78" s="279"/>
      <c r="EP78" s="280"/>
      <c r="EQ78" s="277">
        <v>1</v>
      </c>
      <c r="ER78" s="277">
        <v>22</v>
      </c>
      <c r="ES78" s="278">
        <v>9.8611111111111108E-2</v>
      </c>
      <c r="ET78" s="279"/>
      <c r="EU78" s="279"/>
      <c r="EV78" s="280"/>
      <c r="EW78" s="277"/>
      <c r="EX78" s="277"/>
      <c r="EY78" s="278"/>
      <c r="EZ78" s="273" cm="1">
        <f t="array" ref="EZ78">SUM(SUMIFS(CF78:EY78,CF$6:EY$6,{"EN(V)"}))</f>
        <v>2</v>
      </c>
      <c r="FA78" s="273" cm="1">
        <f t="array" ref="FA78">SUM(SUMIFS(CF78:EY78,CF$6:EY$6,{"INA(V)"}))</f>
        <v>100</v>
      </c>
      <c r="FB78" s="273" cm="1">
        <f t="array" ref="FB78">SUM(SUMIFS(CF78:EY78,CF$6:EY$6,{"EN(D)"}))</f>
        <v>0</v>
      </c>
      <c r="FC78" s="273" cm="1">
        <f t="array" ref="FC78">SUM(SUMIFS(CF78:EY78,CF$6:EY$6,{"INA(D)"}))</f>
        <v>164</v>
      </c>
      <c r="FD78" s="273" cm="1">
        <f t="array" ref="FD78">SUM(SUMIFS(CF78:EY78,CF$6:EY$6,{"EN(D)","EN(V)","INA(D)","INA(V)"}))</f>
        <v>266</v>
      </c>
      <c r="FE78" s="278" cm="1">
        <f t="array" ref="FE78">(SUM(SUMIFS(CF78:EY78,CF$6:EY$6,{"EN(TMS)"})))/12</f>
        <v>2.2627314814814812E-2</v>
      </c>
      <c r="FF78" s="278" cm="1">
        <f t="array" ref="FF78">(SUM(SUMIFS(CF78:EY78,CF$6:EY$6,{"INA(TMS)"})))/12</f>
        <v>3.6574074074074071E-2</v>
      </c>
      <c r="FG78" s="279"/>
      <c r="FH78" s="279"/>
      <c r="FI78" s="280"/>
      <c r="FJ78" s="277">
        <v>3</v>
      </c>
      <c r="FK78" s="277"/>
      <c r="FL78" s="278"/>
      <c r="FM78" s="279"/>
      <c r="FN78" s="279"/>
      <c r="FO78" s="280"/>
      <c r="FP78" s="277">
        <v>3</v>
      </c>
      <c r="FQ78" s="277"/>
      <c r="FR78" s="278"/>
      <c r="FS78" s="279"/>
      <c r="FT78" s="279"/>
      <c r="FU78" s="280"/>
      <c r="FV78" s="277">
        <v>6</v>
      </c>
      <c r="FW78" s="277"/>
      <c r="FX78" s="278"/>
      <c r="FY78" s="279"/>
      <c r="FZ78" s="279"/>
      <c r="GA78" s="280"/>
      <c r="GB78" s="277">
        <v>5</v>
      </c>
      <c r="GC78" s="277">
        <v>11</v>
      </c>
      <c r="GD78" s="278" t="s">
        <v>276</v>
      </c>
      <c r="GE78" s="279"/>
      <c r="GF78" s="279"/>
      <c r="GG78" s="280"/>
      <c r="GH78" s="277">
        <v>4</v>
      </c>
      <c r="GI78" s="277">
        <v>9</v>
      </c>
      <c r="GJ78" s="278" t="s">
        <v>290</v>
      </c>
      <c r="GK78" s="279"/>
      <c r="GL78" s="279"/>
      <c r="GM78" s="280"/>
      <c r="GN78" s="277">
        <v>8</v>
      </c>
      <c r="GO78" s="277">
        <v>6</v>
      </c>
      <c r="GP78" s="278" t="s">
        <v>269</v>
      </c>
      <c r="GQ78" s="279"/>
      <c r="GR78" s="279"/>
      <c r="GS78" s="280"/>
      <c r="GT78" s="277">
        <v>2</v>
      </c>
      <c r="GU78" s="277">
        <v>8</v>
      </c>
      <c r="GV78" s="278">
        <v>2.9166666666666664E-2</v>
      </c>
      <c r="GW78" s="279"/>
      <c r="GX78" s="279"/>
      <c r="GY78" s="280"/>
      <c r="GZ78" s="277">
        <v>5</v>
      </c>
      <c r="HA78" s="277">
        <v>5</v>
      </c>
      <c r="HB78" s="278">
        <v>6.6666666666666666E-2</v>
      </c>
      <c r="HC78" s="279"/>
      <c r="HD78" s="279"/>
      <c r="HE78" s="280"/>
      <c r="HF78" s="277"/>
      <c r="HG78" s="277">
        <v>7</v>
      </c>
      <c r="HH78" s="278">
        <v>1.3888888888888889E-3</v>
      </c>
      <c r="HI78" s="279"/>
      <c r="HJ78" s="279"/>
      <c r="HK78" s="280"/>
      <c r="HL78" s="277">
        <v>13</v>
      </c>
      <c r="HM78" s="277">
        <v>28</v>
      </c>
      <c r="HN78" s="278">
        <v>0.125</v>
      </c>
      <c r="HO78" s="279"/>
      <c r="HP78" s="279"/>
      <c r="HQ78" s="280"/>
      <c r="HR78" s="277">
        <v>6</v>
      </c>
      <c r="HS78" s="277">
        <v>23</v>
      </c>
      <c r="HT78" s="278">
        <v>0.50277777777777777</v>
      </c>
      <c r="HU78" s="279"/>
      <c r="HV78" s="279"/>
      <c r="HW78" s="280"/>
      <c r="HX78" s="277">
        <v>10</v>
      </c>
      <c r="HY78" s="277">
        <v>23</v>
      </c>
      <c r="HZ78" s="278">
        <v>2.9166666666666664E-2</v>
      </c>
      <c r="IA78" s="273" cm="1">
        <f t="array" ref="IA78">SUM(SUMIFS(FG78:HZ78,FG$6:HZ$6,{"EN(V)"}))</f>
        <v>0</v>
      </c>
      <c r="IB78" s="273" cm="1">
        <f t="array" ref="IB78">SUM(SUMIFS(FG78:HZ78,FG$6:HZ$6,{"INA(V)"}))</f>
        <v>120</v>
      </c>
      <c r="IC78" s="273" cm="1">
        <f t="array" ref="IC78">SUM(SUMIFS(FG78:HZ78,FG$6:HZ$6,{"EN(D)"}))</f>
        <v>0</v>
      </c>
      <c r="ID78" s="273" cm="1">
        <f t="array" ref="ID78">SUM(SUMIFS(FG78:HZ78,FG$6:HZ$6,{"INA(D)"}))</f>
        <v>65</v>
      </c>
      <c r="IE78" s="273" cm="1">
        <f t="array" ref="IE78">SUM(SUMIFS(FG78:HZ78,FG$6:HZ$6,{"EN(D)","EN(V)","INA(D)","INA(V)"}))</f>
        <v>185</v>
      </c>
      <c r="IF78" s="278" cm="1">
        <f t="array" ref="IF78">(SUM(SUMIFS(FG78:HZ78,FG$6:HZ$6,{"EN(TMS)"})))/12</f>
        <v>0</v>
      </c>
      <c r="IG78" s="278" cm="1">
        <f t="array" ref="IG78">(SUM(SUMIFS(FG78:HZ78,FG$6:HZ$6,{"INA(TMS)"})))/12</f>
        <v>6.2847222222222221E-2</v>
      </c>
      <c r="IH78" s="279"/>
      <c r="II78" s="279"/>
      <c r="IJ78" s="280"/>
      <c r="IK78" s="277">
        <v>2</v>
      </c>
      <c r="IL78" s="277">
        <v>18</v>
      </c>
      <c r="IM78" s="278">
        <v>3.5416666666666666E-2</v>
      </c>
      <c r="IN78" s="279"/>
      <c r="IO78" s="279"/>
      <c r="IP78" s="280"/>
      <c r="IQ78" s="277">
        <v>2</v>
      </c>
      <c r="IR78" s="277">
        <v>5</v>
      </c>
      <c r="IS78" s="278">
        <v>6.0416666666666667E-2</v>
      </c>
      <c r="IT78" s="279"/>
      <c r="IU78" s="279"/>
      <c r="IV78" s="280"/>
      <c r="IW78" s="277">
        <v>14</v>
      </c>
      <c r="IX78" s="277">
        <v>19</v>
      </c>
      <c r="IY78" s="278">
        <v>0.13263888888888889</v>
      </c>
      <c r="IZ78" s="279"/>
      <c r="JA78" s="279"/>
      <c r="JB78" s="280"/>
      <c r="JC78" s="277">
        <v>6</v>
      </c>
      <c r="JD78" s="277">
        <v>20</v>
      </c>
      <c r="JE78" s="278">
        <v>0.18611111111111112</v>
      </c>
      <c r="JF78" s="279"/>
      <c r="JG78" s="279"/>
      <c r="JH78" s="280"/>
      <c r="JI78" s="277">
        <v>6</v>
      </c>
      <c r="JJ78" s="277"/>
      <c r="JK78" s="278"/>
      <c r="JL78" s="279"/>
      <c r="JM78" s="279"/>
      <c r="JN78" s="280"/>
      <c r="JO78" s="277">
        <v>6</v>
      </c>
      <c r="JP78" s="277"/>
      <c r="JQ78" s="278"/>
      <c r="JR78" s="279"/>
      <c r="JS78" s="279"/>
      <c r="JT78" s="280"/>
      <c r="JU78" s="277">
        <v>16</v>
      </c>
      <c r="JV78" s="277"/>
      <c r="JW78" s="278"/>
      <c r="JX78" s="279"/>
      <c r="JY78" s="279"/>
      <c r="JZ78" s="280"/>
      <c r="KA78" s="277">
        <v>14</v>
      </c>
      <c r="KB78" s="277"/>
      <c r="KC78" s="278"/>
      <c r="KD78" s="279"/>
      <c r="KE78" s="279"/>
      <c r="KF78" s="280"/>
      <c r="KG78" s="277">
        <v>12</v>
      </c>
      <c r="KH78" s="277"/>
      <c r="KI78" s="278"/>
      <c r="KJ78" s="279"/>
      <c r="KK78" s="279"/>
      <c r="KL78" s="280"/>
      <c r="KM78" s="277">
        <v>38</v>
      </c>
      <c r="KN78" s="277"/>
      <c r="KO78" s="278"/>
      <c r="KP78" s="279"/>
      <c r="KQ78" s="279"/>
      <c r="KR78" s="280"/>
      <c r="KS78" s="277">
        <v>72</v>
      </c>
      <c r="KT78" s="277"/>
      <c r="KU78" s="278"/>
      <c r="KV78" s="279"/>
      <c r="KW78" s="279"/>
      <c r="KX78" s="280"/>
      <c r="KY78" s="277">
        <v>82</v>
      </c>
      <c r="KZ78" s="277"/>
      <c r="LA78" s="278"/>
      <c r="LB78" s="273" cm="1">
        <f t="array" ref="LB78">SUM(SUMIFS(IH78:LA78,IH$6:LA$6,{"EN(V)"}))</f>
        <v>0</v>
      </c>
      <c r="LC78" s="273" cm="1">
        <f t="array" ref="LC78">SUM(SUMIFS(IH78:LA78,IH$6:LA$6,{"INA(V)"}))</f>
        <v>62</v>
      </c>
      <c r="LD78" s="273" cm="1">
        <f t="array" ref="LD78">SUM(SUMIFS(IH78:LA78,IH$6:LA$6,{"EN(D)"}))</f>
        <v>0</v>
      </c>
      <c r="LE78" s="273" cm="1">
        <f t="array" ref="LE78">SUM(SUMIFS(IH78:LA78,IH$6:LA$6,{"INA(D)"}))</f>
        <v>270</v>
      </c>
      <c r="LF78" s="273" cm="1">
        <f t="array" ref="LF78">SUM(SUMIFS(IH78:LA78,IH$6:LA$6,{"EN(D)","EN(V)","INA(D)","INA(V)"}))</f>
        <v>332</v>
      </c>
      <c r="LG78" s="278" cm="1">
        <f t="array" ref="LG78">(SUM(SUMIFS(IH78:LA78,IH$6:LA$6,{"EN(TMS)"})))/12</f>
        <v>0</v>
      </c>
      <c r="LH78" s="278" cm="1">
        <f t="array" ref="LH78">(SUM(SUMIFS(IH78:LA78,IH$6:LA$6,{"INA(TMS)"})))/12</f>
        <v>3.4548611111111106E-2</v>
      </c>
      <c r="LI78" s="279"/>
      <c r="LJ78" s="279"/>
      <c r="LK78" s="280"/>
      <c r="LL78" s="277">
        <v>40</v>
      </c>
      <c r="LM78" s="277"/>
      <c r="LN78" s="278"/>
      <c r="LO78" s="279"/>
      <c r="LP78" s="279"/>
      <c r="LQ78" s="280"/>
      <c r="LR78" s="277">
        <v>61</v>
      </c>
      <c r="LS78" s="277"/>
      <c r="LT78" s="278"/>
      <c r="LU78" s="279"/>
      <c r="LV78" s="279"/>
      <c r="LW78" s="280"/>
      <c r="LX78" s="277">
        <v>25</v>
      </c>
      <c r="LY78" s="277"/>
      <c r="LZ78" s="278"/>
      <c r="MA78" s="279"/>
      <c r="MB78" s="279"/>
      <c r="MC78" s="280"/>
      <c r="MD78" s="277">
        <v>17</v>
      </c>
      <c r="ME78" s="277"/>
      <c r="MF78" s="278"/>
      <c r="MG78" s="279"/>
      <c r="MH78" s="279"/>
      <c r="MI78" s="280"/>
      <c r="MJ78" s="277">
        <v>20</v>
      </c>
      <c r="MK78" s="277"/>
      <c r="ML78" s="278"/>
      <c r="MM78" s="279"/>
      <c r="MN78" s="279"/>
      <c r="MO78" s="280"/>
      <c r="MP78" s="277">
        <v>21</v>
      </c>
      <c r="MQ78" s="277"/>
      <c r="MR78" s="278"/>
      <c r="MS78" s="279"/>
      <c r="MT78" s="279"/>
      <c r="MU78" s="280"/>
      <c r="MV78" s="277">
        <v>7</v>
      </c>
      <c r="MW78" s="277"/>
      <c r="MX78" s="278"/>
      <c r="MY78" s="279"/>
      <c r="MZ78" s="279"/>
      <c r="NA78" s="280"/>
      <c r="NB78" s="277"/>
      <c r="NC78" s="277"/>
      <c r="ND78" s="278"/>
      <c r="NE78" s="279"/>
      <c r="NF78" s="279"/>
      <c r="NG78" s="280"/>
      <c r="NH78" s="277"/>
      <c r="NI78" s="277"/>
      <c r="NJ78" s="278"/>
      <c r="NK78" s="279"/>
      <c r="NL78" s="279"/>
      <c r="NM78" s="280"/>
      <c r="NN78" s="277"/>
      <c r="NO78" s="277"/>
      <c r="NP78" s="278"/>
      <c r="NQ78" s="279"/>
      <c r="NR78" s="279"/>
      <c r="NS78" s="280"/>
      <c r="NT78" s="277"/>
      <c r="NU78" s="277"/>
      <c r="NV78" s="278"/>
      <c r="NW78" s="279"/>
      <c r="NX78" s="279"/>
      <c r="NY78" s="280"/>
      <c r="NZ78" s="277"/>
      <c r="OA78" s="277"/>
      <c r="OB78" s="278"/>
      <c r="OC78" s="273" cm="1">
        <f t="array" ref="OC78">SUM(SUMIFS(LI78:OB78,LI$6:OB$6,{"EN(V)"}))</f>
        <v>0</v>
      </c>
      <c r="OD78" s="273" cm="1">
        <f t="array" ref="OD78">SUM(SUMIFS(LI78:OB78,LI$6:OB$6,{"INA(V)"}))</f>
        <v>0</v>
      </c>
      <c r="OE78" s="273" cm="1">
        <f t="array" ref="OE78">SUM(SUMIFS(LI78:OB78,LI$6:OB$6,{"EN(D)"}))</f>
        <v>0</v>
      </c>
      <c r="OF78" s="273" cm="1">
        <f t="array" ref="OF78">SUM(SUMIFS(LI78:OB78,LI$6:OB$6,{"INA(D)"}))</f>
        <v>191</v>
      </c>
      <c r="OG78" s="273" cm="1">
        <f t="array" ref="OG78">SUM(SUMIFS(LI78:OB78,LI$6:OB$6,{"EN(D)","EN(V)","INA(D)","INA(V)"}))</f>
        <v>191</v>
      </c>
      <c r="OH78" s="278" cm="1">
        <f t="array" ref="OH78">(SUM(SUMIFS(LI78:OB78,LI$6:OB$6,{"EN(TMS)"})))/12</f>
        <v>0</v>
      </c>
      <c r="OI78" s="278" cm="1">
        <f t="array" ref="OI78">(SUM(SUMIFS(LI78:OB78,LI$6:OB$6,{"INA(TMS)"})))/12</f>
        <v>0</v>
      </c>
    </row>
    <row r="79" spans="1:399" s="23" customFormat="1" ht="45">
      <c r="A79" s="273">
        <v>73</v>
      </c>
      <c r="B79" s="274" t="s">
        <v>74</v>
      </c>
      <c r="C79" s="273" t="s">
        <v>938</v>
      </c>
      <c r="D79" s="285"/>
      <c r="E79" s="279"/>
      <c r="F79" s="279"/>
      <c r="G79" s="280"/>
      <c r="H79" s="277"/>
      <c r="I79" s="277"/>
      <c r="J79" s="278"/>
      <c r="K79" s="279"/>
      <c r="L79" s="279"/>
      <c r="M79" s="280"/>
      <c r="N79" s="277"/>
      <c r="O79" s="277"/>
      <c r="P79" s="278"/>
      <c r="Q79" s="279"/>
      <c r="R79" s="279"/>
      <c r="S79" s="280"/>
      <c r="T79" s="277"/>
      <c r="U79" s="277"/>
      <c r="V79" s="278"/>
      <c r="W79" s="279"/>
      <c r="X79" s="279"/>
      <c r="Y79" s="280"/>
      <c r="Z79" s="277"/>
      <c r="AA79" s="277"/>
      <c r="AB79" s="278"/>
      <c r="AC79" s="279"/>
      <c r="AD79" s="279"/>
      <c r="AE79" s="280"/>
      <c r="AF79" s="277"/>
      <c r="AG79" s="277"/>
      <c r="AH79" s="278"/>
      <c r="AI79" s="279"/>
      <c r="AJ79" s="279"/>
      <c r="AK79" s="280"/>
      <c r="AL79" s="277"/>
      <c r="AM79" s="277"/>
      <c r="AN79" s="278"/>
      <c r="AO79" s="279"/>
      <c r="AP79" s="279"/>
      <c r="AQ79" s="280"/>
      <c r="AR79" s="277"/>
      <c r="AS79" s="277"/>
      <c r="AT79" s="278"/>
      <c r="AU79" s="279"/>
      <c r="AV79" s="279"/>
      <c r="AW79" s="280"/>
      <c r="AX79" s="277"/>
      <c r="AY79" s="277"/>
      <c r="AZ79" s="278"/>
      <c r="BA79" s="279"/>
      <c r="BB79" s="279"/>
      <c r="BC79" s="280"/>
      <c r="BD79" s="277"/>
      <c r="BE79" s="277"/>
      <c r="BF79" s="278"/>
      <c r="BG79" s="279"/>
      <c r="BH79" s="279"/>
      <c r="BI79" s="280"/>
      <c r="BJ79" s="277"/>
      <c r="BK79" s="277"/>
      <c r="BL79" s="278"/>
      <c r="BM79" s="279"/>
      <c r="BN79" s="279"/>
      <c r="BO79" s="280"/>
      <c r="BP79" s="277"/>
      <c r="BQ79" s="277"/>
      <c r="BR79" s="278"/>
      <c r="BS79" s="279"/>
      <c r="BT79" s="279"/>
      <c r="BU79" s="280"/>
      <c r="BV79" s="277"/>
      <c r="BW79" s="277"/>
      <c r="BX79" s="278"/>
      <c r="BY79" s="273" cm="1">
        <f t="array" ref="BY79">SUM(SUMIFS(E79:BX79,E$6:BX$6,{"EN(V)"}))</f>
        <v>0</v>
      </c>
      <c r="BZ79" s="273" cm="1">
        <f t="array" ref="BZ79">SUM(SUMIFS(E79:BX79,E$6:BX$6,{"INA(V)"}))</f>
        <v>0</v>
      </c>
      <c r="CA79" s="273" cm="1">
        <f t="array" ref="CA79">SUM(SUMIFS(E79:BX79,E$6:BX$6,{"EN(D)"}))</f>
        <v>0</v>
      </c>
      <c r="CB79" s="273" cm="1">
        <f t="array" ref="CB79">SUM(SUMIFS(E79:BX79,E$6:BX$6,{"INA(D)"}))</f>
        <v>0</v>
      </c>
      <c r="CC79" s="273" cm="1">
        <f t="array" ref="CC79">SUM(SUMIFS(E79:BX79,E$6:BX$6,{"EN(D)","EN(V)","INA(D)","INA(V)"}))</f>
        <v>0</v>
      </c>
      <c r="CD79" s="278" cm="1">
        <f t="array" ref="CD79">(SUM(SUMIFS(E79:BX79,E$6:BX$6,{"EN(TMS)"})))/12</f>
        <v>0</v>
      </c>
      <c r="CE79" s="278" cm="1">
        <f t="array" ref="CE79">(SUM(SUMIFS(E79:BX79,E$6:BX$6,{"INA(TMS)"})))/12</f>
        <v>0</v>
      </c>
      <c r="CF79" s="279"/>
      <c r="CG79" s="279"/>
      <c r="CH79" s="280"/>
      <c r="CI79" s="277"/>
      <c r="CJ79" s="277"/>
      <c r="CK79" s="278"/>
      <c r="CL79" s="279"/>
      <c r="CM79" s="279"/>
      <c r="CN79" s="280"/>
      <c r="CO79" s="277"/>
      <c r="CP79" s="277"/>
      <c r="CQ79" s="278"/>
      <c r="CR79" s="279"/>
      <c r="CS79" s="279"/>
      <c r="CT79" s="280"/>
      <c r="CU79" s="277"/>
      <c r="CV79" s="277"/>
      <c r="CW79" s="278"/>
      <c r="CX79" s="279">
        <v>58</v>
      </c>
      <c r="CY79" s="279">
        <v>112</v>
      </c>
      <c r="CZ79" s="280">
        <v>0.13055555555555556</v>
      </c>
      <c r="DA79" s="277"/>
      <c r="DB79" s="277"/>
      <c r="DC79" s="278"/>
      <c r="DD79" s="279">
        <v>15</v>
      </c>
      <c r="DE79" s="279"/>
      <c r="DF79" s="280"/>
      <c r="DG79" s="277"/>
      <c r="DH79" s="277"/>
      <c r="DI79" s="278"/>
      <c r="DJ79" s="279">
        <v>13</v>
      </c>
      <c r="DK79" s="279">
        <v>48</v>
      </c>
      <c r="DL79" s="280">
        <v>0.12638888888888888</v>
      </c>
      <c r="DM79" s="277"/>
      <c r="DN79" s="277"/>
      <c r="DO79" s="278"/>
      <c r="DP79" s="279">
        <v>19</v>
      </c>
      <c r="DQ79" s="279">
        <v>39</v>
      </c>
      <c r="DR79" s="280">
        <v>0.39652777777777781</v>
      </c>
      <c r="DS79" s="277"/>
      <c r="DT79" s="277"/>
      <c r="DU79" s="278"/>
      <c r="DV79" s="279">
        <v>5</v>
      </c>
      <c r="DW79" s="279">
        <v>19</v>
      </c>
      <c r="DX79" s="280">
        <v>6.805555555555555E-2</v>
      </c>
      <c r="DY79" s="277"/>
      <c r="DZ79" s="277"/>
      <c r="EA79" s="278"/>
      <c r="EB79" s="279">
        <v>14</v>
      </c>
      <c r="EC79" s="279">
        <v>23</v>
      </c>
      <c r="ED79" s="280">
        <v>0.22430555555555556</v>
      </c>
      <c r="EE79" s="277"/>
      <c r="EF79" s="277"/>
      <c r="EG79" s="278"/>
      <c r="EH79" s="279">
        <v>15</v>
      </c>
      <c r="EI79" s="279">
        <v>30</v>
      </c>
      <c r="EJ79" s="280">
        <v>0.23333333333333331</v>
      </c>
      <c r="EK79" s="277"/>
      <c r="EL79" s="277"/>
      <c r="EM79" s="278"/>
      <c r="EN79" s="279">
        <v>4</v>
      </c>
      <c r="EO79" s="279">
        <v>2</v>
      </c>
      <c r="EP79" s="280">
        <v>9.8611111111111108E-2</v>
      </c>
      <c r="EQ79" s="277"/>
      <c r="ER79" s="277"/>
      <c r="ES79" s="278"/>
      <c r="ET79" s="279">
        <v>6</v>
      </c>
      <c r="EU79" s="279">
        <v>15</v>
      </c>
      <c r="EV79" s="280">
        <v>2.2916666666666669E-2</v>
      </c>
      <c r="EW79" s="277"/>
      <c r="EX79" s="277"/>
      <c r="EY79" s="278"/>
      <c r="EZ79" s="273" cm="1">
        <f t="array" ref="EZ79">SUM(SUMIFS(CF79:EY79,CF$6:EY$6,{"EN(V)"}))</f>
        <v>288</v>
      </c>
      <c r="FA79" s="273" cm="1">
        <f t="array" ref="FA79">SUM(SUMIFS(CF79:EY79,CF$6:EY$6,{"INA(V)"}))</f>
        <v>0</v>
      </c>
      <c r="FB79" s="273" cm="1">
        <f t="array" ref="FB79">SUM(SUMIFS(CF79:EY79,CF$6:EY$6,{"EN(D)"}))</f>
        <v>149</v>
      </c>
      <c r="FC79" s="273" cm="1">
        <f t="array" ref="FC79">SUM(SUMIFS(CF79:EY79,CF$6:EY$6,{"INA(D)"}))</f>
        <v>0</v>
      </c>
      <c r="FD79" s="273" cm="1">
        <f t="array" ref="FD79">SUM(SUMIFS(CF79:EY79,CF$6:EY$6,{"EN(D)","EN(V)","INA(D)","INA(V)"}))</f>
        <v>437</v>
      </c>
      <c r="FE79" s="278" cm="1">
        <f t="array" ref="FE79">(SUM(SUMIFS(CF79:EY79,CF$6:EY$6,{"EN(TMS)"})))/12</f>
        <v>0.10839120370370371</v>
      </c>
      <c r="FF79" s="278" cm="1">
        <f t="array" ref="FF79">(SUM(SUMIFS(CF79:EY79,CF$6:EY$6,{"INA(TMS)"})))/12</f>
        <v>0</v>
      </c>
      <c r="FG79" s="279">
        <v>16</v>
      </c>
      <c r="FH79" s="279">
        <v>32</v>
      </c>
      <c r="FI79" s="280">
        <v>0.23958333333333334</v>
      </c>
      <c r="FJ79" s="277"/>
      <c r="FK79" s="277"/>
      <c r="FL79" s="278"/>
      <c r="FM79" s="279">
        <v>38</v>
      </c>
      <c r="FN79" s="279">
        <v>25</v>
      </c>
      <c r="FO79" s="280">
        <v>0.15763888888888888</v>
      </c>
      <c r="FP79" s="277"/>
      <c r="FQ79" s="277"/>
      <c r="FR79" s="278"/>
      <c r="FS79" s="279">
        <v>3</v>
      </c>
      <c r="FT79" s="279">
        <v>14</v>
      </c>
      <c r="FU79" s="280" t="s">
        <v>291</v>
      </c>
      <c r="FV79" s="277"/>
      <c r="FW79" s="277"/>
      <c r="FX79" s="278"/>
      <c r="FY79" s="279">
        <v>13</v>
      </c>
      <c r="FZ79" s="279">
        <v>22</v>
      </c>
      <c r="GA79" s="280" t="s">
        <v>292</v>
      </c>
      <c r="GB79" s="277"/>
      <c r="GC79" s="277"/>
      <c r="GD79" s="278"/>
      <c r="GE79" s="279">
        <v>4</v>
      </c>
      <c r="GF79" s="279">
        <v>13</v>
      </c>
      <c r="GG79" s="280" t="s">
        <v>293</v>
      </c>
      <c r="GH79" s="277"/>
      <c r="GI79" s="277"/>
      <c r="GJ79" s="278"/>
      <c r="GK79" s="279">
        <v>5</v>
      </c>
      <c r="GL79" s="279">
        <v>14</v>
      </c>
      <c r="GM79" s="280" t="s">
        <v>294</v>
      </c>
      <c r="GN79" s="277"/>
      <c r="GO79" s="277"/>
      <c r="GP79" s="278"/>
      <c r="GQ79" s="279">
        <v>2</v>
      </c>
      <c r="GR79" s="279">
        <v>3</v>
      </c>
      <c r="GS79" s="280">
        <v>9.375E-2</v>
      </c>
      <c r="GT79" s="277"/>
      <c r="GU79" s="277"/>
      <c r="GV79" s="278"/>
      <c r="GW79" s="279">
        <v>3</v>
      </c>
      <c r="GX79" s="279">
        <v>11</v>
      </c>
      <c r="GY79" s="280">
        <v>0.11527777777777777</v>
      </c>
      <c r="GZ79" s="277"/>
      <c r="HA79" s="277"/>
      <c r="HB79" s="278"/>
      <c r="HC79" s="279">
        <v>5</v>
      </c>
      <c r="HD79" s="279">
        <v>16</v>
      </c>
      <c r="HE79" s="280">
        <v>5.9027777777777783E-2</v>
      </c>
      <c r="HF79" s="277"/>
      <c r="HG79" s="277"/>
      <c r="HH79" s="278"/>
      <c r="HI79" s="279">
        <v>4</v>
      </c>
      <c r="HJ79" s="279">
        <v>31</v>
      </c>
      <c r="HK79" s="280">
        <v>0.19999999999999998</v>
      </c>
      <c r="HL79" s="277"/>
      <c r="HM79" s="277"/>
      <c r="HN79" s="278"/>
      <c r="HO79" s="279">
        <v>2</v>
      </c>
      <c r="HP79" s="279">
        <v>11</v>
      </c>
      <c r="HQ79" s="280">
        <v>0.1673611111111111</v>
      </c>
      <c r="HR79" s="277"/>
      <c r="HS79" s="277"/>
      <c r="HT79" s="278"/>
      <c r="HU79" s="279">
        <v>2</v>
      </c>
      <c r="HV79" s="279">
        <v>5</v>
      </c>
      <c r="HW79" s="280">
        <v>0.13472222222222222</v>
      </c>
      <c r="HX79" s="277"/>
      <c r="HY79" s="277"/>
      <c r="HZ79" s="278"/>
      <c r="IA79" s="273" cm="1">
        <f t="array" ref="IA79">SUM(SUMIFS(FG79:HZ79,FG$6:HZ$6,{"EN(V)"}))</f>
        <v>197</v>
      </c>
      <c r="IB79" s="273" cm="1">
        <f t="array" ref="IB79">SUM(SUMIFS(FG79:HZ79,FG$6:HZ$6,{"INA(V)"}))</f>
        <v>0</v>
      </c>
      <c r="IC79" s="273" cm="1">
        <f t="array" ref="IC79">SUM(SUMIFS(FG79:HZ79,FG$6:HZ$6,{"EN(D)"}))</f>
        <v>97</v>
      </c>
      <c r="ID79" s="273" cm="1">
        <f t="array" ref="ID79">SUM(SUMIFS(FG79:HZ79,FG$6:HZ$6,{"INA(D)"}))</f>
        <v>0</v>
      </c>
      <c r="IE79" s="273" cm="1">
        <f t="array" ref="IE79">SUM(SUMIFS(FG79:HZ79,FG$6:HZ$6,{"EN(D)","EN(V)","INA(D)","INA(V)"}))</f>
        <v>294</v>
      </c>
      <c r="IF79" s="278" cm="1">
        <f t="array" ref="IF79">(SUM(SUMIFS(FG79:HZ79,FG$6:HZ$6,{"EN(TMS)"})))/12</f>
        <v>9.7280092592592585E-2</v>
      </c>
      <c r="IG79" s="278" cm="1">
        <f t="array" ref="IG79">(SUM(SUMIFS(FG79:HZ79,FG$6:HZ$6,{"INA(TMS)"})))/12</f>
        <v>0</v>
      </c>
      <c r="IH79" s="279">
        <v>4</v>
      </c>
      <c r="II79" s="279">
        <v>7</v>
      </c>
      <c r="IJ79" s="280">
        <v>8.3333333333333332E-3</v>
      </c>
      <c r="IK79" s="277"/>
      <c r="IL79" s="277"/>
      <c r="IM79" s="278"/>
      <c r="IN79" s="279">
        <v>2</v>
      </c>
      <c r="IO79" s="279">
        <v>3</v>
      </c>
      <c r="IP79" s="280">
        <v>0.40486111111111112</v>
      </c>
      <c r="IQ79" s="277"/>
      <c r="IR79" s="277"/>
      <c r="IS79" s="278"/>
      <c r="IT79" s="279">
        <v>5</v>
      </c>
      <c r="IU79" s="279">
        <v>6</v>
      </c>
      <c r="IV79" s="280">
        <v>1.9444444444444445E-2</v>
      </c>
      <c r="IW79" s="277"/>
      <c r="IX79" s="277"/>
      <c r="IY79" s="278"/>
      <c r="IZ79" s="279">
        <v>6</v>
      </c>
      <c r="JA79" s="279">
        <v>6</v>
      </c>
      <c r="JB79" s="280">
        <v>4.0972222222222222E-2</v>
      </c>
      <c r="JC79" s="277"/>
      <c r="JD79" s="277"/>
      <c r="JE79" s="278"/>
      <c r="JF79" s="279">
        <v>2</v>
      </c>
      <c r="JG79" s="279"/>
      <c r="JH79" s="280"/>
      <c r="JI79" s="277"/>
      <c r="JJ79" s="277"/>
      <c r="JK79" s="278"/>
      <c r="JL79" s="279">
        <v>6</v>
      </c>
      <c r="JM79" s="279"/>
      <c r="JN79" s="280"/>
      <c r="JO79" s="277"/>
      <c r="JP79" s="277"/>
      <c r="JQ79" s="278"/>
      <c r="JR79" s="279">
        <v>6</v>
      </c>
      <c r="JS79" s="279"/>
      <c r="JT79" s="280"/>
      <c r="JU79" s="277"/>
      <c r="JV79" s="277"/>
      <c r="JW79" s="278"/>
      <c r="JX79" s="279">
        <v>2</v>
      </c>
      <c r="JY79" s="279"/>
      <c r="JZ79" s="280"/>
      <c r="KA79" s="277"/>
      <c r="KB79" s="277"/>
      <c r="KC79" s="278"/>
      <c r="KD79" s="279"/>
      <c r="KE79" s="279"/>
      <c r="KF79" s="280"/>
      <c r="KG79" s="277"/>
      <c r="KH79" s="277"/>
      <c r="KI79" s="278"/>
      <c r="KJ79" s="279">
        <v>4</v>
      </c>
      <c r="KK79" s="279"/>
      <c r="KL79" s="280"/>
      <c r="KM79" s="277"/>
      <c r="KN79" s="277"/>
      <c r="KO79" s="278"/>
      <c r="KP79" s="279">
        <v>4</v>
      </c>
      <c r="KQ79" s="279"/>
      <c r="KR79" s="280"/>
      <c r="KS79" s="277"/>
      <c r="KT79" s="277"/>
      <c r="KU79" s="278"/>
      <c r="KV79" s="279">
        <v>8</v>
      </c>
      <c r="KW79" s="279"/>
      <c r="KX79" s="280"/>
      <c r="KY79" s="277"/>
      <c r="KZ79" s="277"/>
      <c r="LA79" s="278"/>
      <c r="LB79" s="273" cm="1">
        <f t="array" ref="LB79">SUM(SUMIFS(IH79:LA79,IH$6:LA$6,{"EN(V)"}))</f>
        <v>22</v>
      </c>
      <c r="LC79" s="273" cm="1">
        <f t="array" ref="LC79">SUM(SUMIFS(IH79:LA79,IH$6:LA$6,{"INA(V)"}))</f>
        <v>0</v>
      </c>
      <c r="LD79" s="273" cm="1">
        <f t="array" ref="LD79">SUM(SUMIFS(IH79:LA79,IH$6:LA$6,{"EN(D)"}))</f>
        <v>49</v>
      </c>
      <c r="LE79" s="273" cm="1">
        <f t="array" ref="LE79">SUM(SUMIFS(IH79:LA79,IH$6:LA$6,{"INA(D)"}))</f>
        <v>0</v>
      </c>
      <c r="LF79" s="273" cm="1">
        <f t="array" ref="LF79">SUM(SUMIFS(IH79:LA79,IH$6:LA$6,{"EN(D)","EN(V)","INA(D)","INA(V)"}))</f>
        <v>71</v>
      </c>
      <c r="LG79" s="278" cm="1">
        <f t="array" ref="LG79">(SUM(SUMIFS(IH79:LA79,IH$6:LA$6,{"EN(TMS)"})))/12</f>
        <v>3.9467592592592596E-2</v>
      </c>
      <c r="LH79" s="278" cm="1">
        <f t="array" ref="LH79">(SUM(SUMIFS(IH79:LA79,IH$6:LA$6,{"INA(TMS)"})))/12</f>
        <v>0</v>
      </c>
      <c r="LI79" s="279">
        <v>10</v>
      </c>
      <c r="LJ79" s="279"/>
      <c r="LK79" s="280"/>
      <c r="LL79" s="277"/>
      <c r="LM79" s="277"/>
      <c r="LN79" s="278"/>
      <c r="LO79" s="279">
        <v>2</v>
      </c>
      <c r="LP79" s="279"/>
      <c r="LQ79" s="280"/>
      <c r="LR79" s="277"/>
      <c r="LS79" s="277"/>
      <c r="LT79" s="278"/>
      <c r="LU79" s="279"/>
      <c r="LV79" s="279"/>
      <c r="LW79" s="280"/>
      <c r="LX79" s="277"/>
      <c r="LY79" s="277"/>
      <c r="LZ79" s="278"/>
      <c r="MA79" s="279">
        <v>3</v>
      </c>
      <c r="MB79" s="279"/>
      <c r="MC79" s="280"/>
      <c r="MD79" s="277"/>
      <c r="ME79" s="277"/>
      <c r="MF79" s="278"/>
      <c r="MG79" s="279"/>
      <c r="MH79" s="279"/>
      <c r="MI79" s="280"/>
      <c r="MJ79" s="277"/>
      <c r="MK79" s="277"/>
      <c r="ML79" s="278"/>
      <c r="MM79" s="279"/>
      <c r="MN79" s="279"/>
      <c r="MO79" s="280"/>
      <c r="MP79" s="277"/>
      <c r="MQ79" s="277"/>
      <c r="MR79" s="278"/>
      <c r="MS79" s="279"/>
      <c r="MT79" s="279"/>
      <c r="MU79" s="280"/>
      <c r="MV79" s="277"/>
      <c r="MW79" s="277"/>
      <c r="MX79" s="278"/>
      <c r="MY79" s="279"/>
      <c r="MZ79" s="279"/>
      <c r="NA79" s="280"/>
      <c r="NB79" s="277"/>
      <c r="NC79" s="277"/>
      <c r="ND79" s="278"/>
      <c r="NE79" s="279"/>
      <c r="NF79" s="279"/>
      <c r="NG79" s="280"/>
      <c r="NH79" s="277"/>
      <c r="NI79" s="277"/>
      <c r="NJ79" s="278"/>
      <c r="NK79" s="279"/>
      <c r="NL79" s="279"/>
      <c r="NM79" s="280"/>
      <c r="NN79" s="277"/>
      <c r="NO79" s="277"/>
      <c r="NP79" s="278"/>
      <c r="NQ79" s="279"/>
      <c r="NR79" s="279"/>
      <c r="NS79" s="280"/>
      <c r="NT79" s="277"/>
      <c r="NU79" s="277"/>
      <c r="NV79" s="278"/>
      <c r="NW79" s="279"/>
      <c r="NX79" s="279"/>
      <c r="NY79" s="280"/>
      <c r="NZ79" s="277"/>
      <c r="OA79" s="277"/>
      <c r="OB79" s="278"/>
      <c r="OC79" s="273" cm="1">
        <f t="array" ref="OC79">SUM(SUMIFS(LI79:OB79,LI$6:OB$6,{"EN(V)"}))</f>
        <v>0</v>
      </c>
      <c r="OD79" s="273" cm="1">
        <f t="array" ref="OD79">SUM(SUMIFS(LI79:OB79,LI$6:OB$6,{"INA(V)"}))</f>
        <v>0</v>
      </c>
      <c r="OE79" s="273" cm="1">
        <f t="array" ref="OE79">SUM(SUMIFS(LI79:OB79,LI$6:OB$6,{"EN(D)"}))</f>
        <v>15</v>
      </c>
      <c r="OF79" s="273" cm="1">
        <f t="array" ref="OF79">SUM(SUMIFS(LI79:OB79,LI$6:OB$6,{"INA(D)"}))</f>
        <v>0</v>
      </c>
      <c r="OG79" s="273" cm="1">
        <f t="array" ref="OG79">SUM(SUMIFS(LI79:OB79,LI$6:OB$6,{"EN(D)","EN(V)","INA(D)","INA(V)"}))</f>
        <v>15</v>
      </c>
      <c r="OH79" s="278" cm="1">
        <f t="array" ref="OH79">(SUM(SUMIFS(LI79:OB79,LI$6:OB$6,{"EN(TMS)"})))/12</f>
        <v>0</v>
      </c>
      <c r="OI79" s="278" cm="1">
        <f t="array" ref="OI79">(SUM(SUMIFS(LI79:OB79,LI$6:OB$6,{"INA(TMS)"})))/12</f>
        <v>0</v>
      </c>
    </row>
    <row r="80" spans="1:399" s="23" customFormat="1" ht="45">
      <c r="A80" s="273">
        <v>74</v>
      </c>
      <c r="B80" s="274" t="s">
        <v>73</v>
      </c>
      <c r="C80" s="273" t="s">
        <v>165</v>
      </c>
      <c r="D80" s="285"/>
      <c r="E80" s="279"/>
      <c r="F80" s="279"/>
      <c r="G80" s="280"/>
      <c r="H80" s="277"/>
      <c r="I80" s="277"/>
      <c r="J80" s="278"/>
      <c r="K80" s="279"/>
      <c r="L80" s="279"/>
      <c r="M80" s="280"/>
      <c r="N80" s="277"/>
      <c r="O80" s="277"/>
      <c r="P80" s="278"/>
      <c r="Q80" s="279"/>
      <c r="R80" s="279"/>
      <c r="S80" s="280"/>
      <c r="T80" s="277"/>
      <c r="U80" s="277"/>
      <c r="V80" s="278"/>
      <c r="W80" s="279"/>
      <c r="X80" s="279"/>
      <c r="Y80" s="280"/>
      <c r="Z80" s="277"/>
      <c r="AA80" s="277"/>
      <c r="AB80" s="278"/>
      <c r="AC80" s="279"/>
      <c r="AD80" s="279"/>
      <c r="AE80" s="280"/>
      <c r="AF80" s="277"/>
      <c r="AG80" s="277"/>
      <c r="AH80" s="278"/>
      <c r="AI80" s="279"/>
      <c r="AJ80" s="279"/>
      <c r="AK80" s="280"/>
      <c r="AL80" s="277"/>
      <c r="AM80" s="277"/>
      <c r="AN80" s="278"/>
      <c r="AO80" s="279"/>
      <c r="AP80" s="279"/>
      <c r="AQ80" s="280"/>
      <c r="AR80" s="277"/>
      <c r="AS80" s="277"/>
      <c r="AT80" s="278"/>
      <c r="AU80" s="279"/>
      <c r="AV80" s="279"/>
      <c r="AW80" s="280"/>
      <c r="AX80" s="277"/>
      <c r="AY80" s="277"/>
      <c r="AZ80" s="278"/>
      <c r="BA80" s="279"/>
      <c r="BB80" s="279"/>
      <c r="BC80" s="280"/>
      <c r="BD80" s="277"/>
      <c r="BE80" s="277"/>
      <c r="BF80" s="278"/>
      <c r="BG80" s="279"/>
      <c r="BH80" s="279"/>
      <c r="BI80" s="280"/>
      <c r="BJ80" s="277"/>
      <c r="BK80" s="277"/>
      <c r="BL80" s="278"/>
      <c r="BM80" s="279"/>
      <c r="BN80" s="279"/>
      <c r="BO80" s="280"/>
      <c r="BP80" s="277"/>
      <c r="BQ80" s="277"/>
      <c r="BR80" s="278"/>
      <c r="BS80" s="279"/>
      <c r="BT80" s="279"/>
      <c r="BU80" s="280"/>
      <c r="BV80" s="277"/>
      <c r="BW80" s="277"/>
      <c r="BX80" s="278"/>
      <c r="BY80" s="273" cm="1">
        <f t="array" ref="BY80">SUM(SUMIFS(E80:BX80,E$6:BX$6,{"EN(V)"}))</f>
        <v>0</v>
      </c>
      <c r="BZ80" s="273" cm="1">
        <f t="array" ref="BZ80">SUM(SUMIFS(E80:BX80,E$6:BX$6,{"INA(V)"}))</f>
        <v>0</v>
      </c>
      <c r="CA80" s="273" cm="1">
        <f t="array" ref="CA80">SUM(SUMIFS(E80:BX80,E$6:BX$6,{"EN(D)"}))</f>
        <v>0</v>
      </c>
      <c r="CB80" s="273" cm="1">
        <f t="array" ref="CB80">SUM(SUMIFS(E80:BX80,E$6:BX$6,{"INA(D)"}))</f>
        <v>0</v>
      </c>
      <c r="CC80" s="273" cm="1">
        <f t="array" ref="CC80">SUM(SUMIFS(E80:BX80,E$6:BX$6,{"EN(D)","EN(V)","INA(D)","INA(V)"}))</f>
        <v>0</v>
      </c>
      <c r="CD80" s="278" cm="1">
        <f t="array" ref="CD80">(SUM(SUMIFS(E80:BX80,E$6:BX$6,{"EN(TMS)"})))/12</f>
        <v>0</v>
      </c>
      <c r="CE80" s="278" cm="1">
        <f t="array" ref="CE80">(SUM(SUMIFS(E80:BX80,E$6:BX$6,{"INA(TMS)"})))/12</f>
        <v>0</v>
      </c>
      <c r="CF80" s="279"/>
      <c r="CG80" s="279"/>
      <c r="CH80" s="280"/>
      <c r="CI80" s="277"/>
      <c r="CJ80" s="277"/>
      <c r="CK80" s="278"/>
      <c r="CL80" s="279"/>
      <c r="CM80" s="279"/>
      <c r="CN80" s="280"/>
      <c r="CO80" s="277"/>
      <c r="CP80" s="277"/>
      <c r="CQ80" s="278"/>
      <c r="CR80" s="279"/>
      <c r="CS80" s="279"/>
      <c r="CT80" s="280"/>
      <c r="CU80" s="277"/>
      <c r="CV80" s="277"/>
      <c r="CW80" s="278"/>
      <c r="CX80" s="279"/>
      <c r="CY80" s="279"/>
      <c r="CZ80" s="280"/>
      <c r="DA80" s="277">
        <v>59</v>
      </c>
      <c r="DB80" s="277">
        <v>116</v>
      </c>
      <c r="DC80" s="278">
        <v>0.21111111111111111</v>
      </c>
      <c r="DD80" s="279"/>
      <c r="DE80" s="279"/>
      <c r="DF80" s="280"/>
      <c r="DG80" s="277">
        <v>9</v>
      </c>
      <c r="DH80" s="277">
        <v>55</v>
      </c>
      <c r="DI80" s="278">
        <v>7.7777777777777779E-2</v>
      </c>
      <c r="DJ80" s="279"/>
      <c r="DK80" s="279"/>
      <c r="DL80" s="280"/>
      <c r="DM80" s="277"/>
      <c r="DN80" s="277"/>
      <c r="DO80" s="278"/>
      <c r="DP80" s="279"/>
      <c r="DQ80" s="279"/>
      <c r="DR80" s="280"/>
      <c r="DS80" s="277"/>
      <c r="DT80" s="277">
        <v>20</v>
      </c>
      <c r="DU80" s="278">
        <v>0.1277777777777778</v>
      </c>
      <c r="DV80" s="279"/>
      <c r="DW80" s="279"/>
      <c r="DX80" s="280"/>
      <c r="DY80" s="277"/>
      <c r="DZ80" s="277"/>
      <c r="EA80" s="278"/>
      <c r="EB80" s="279"/>
      <c r="EC80" s="279"/>
      <c r="ED80" s="280"/>
      <c r="EE80" s="277"/>
      <c r="EF80" s="277"/>
      <c r="EG80" s="278"/>
      <c r="EH80" s="279"/>
      <c r="EI80" s="279"/>
      <c r="EJ80" s="280"/>
      <c r="EK80" s="277"/>
      <c r="EL80" s="277"/>
      <c r="EM80" s="278"/>
      <c r="EN80" s="279"/>
      <c r="EO80" s="279"/>
      <c r="EP80" s="280"/>
      <c r="EQ80" s="277"/>
      <c r="ER80" s="277">
        <v>23</v>
      </c>
      <c r="ES80" s="278">
        <v>8.4722222222222213E-2</v>
      </c>
      <c r="ET80" s="279"/>
      <c r="EU80" s="279"/>
      <c r="EV80" s="280"/>
      <c r="EW80" s="277"/>
      <c r="EX80" s="277"/>
      <c r="EY80" s="278"/>
      <c r="EZ80" s="273" cm="1">
        <f t="array" ref="EZ80">SUM(SUMIFS(CF80:EY80,CF$6:EY$6,{"EN(V)"}))</f>
        <v>0</v>
      </c>
      <c r="FA80" s="273" cm="1">
        <f t="array" ref="FA80">SUM(SUMIFS(CF80:EY80,CF$6:EY$6,{"INA(V)"}))</f>
        <v>214</v>
      </c>
      <c r="FB80" s="273" cm="1">
        <f t="array" ref="FB80">SUM(SUMIFS(CF80:EY80,CF$6:EY$6,{"EN(D)"}))</f>
        <v>0</v>
      </c>
      <c r="FC80" s="273" cm="1">
        <f t="array" ref="FC80">SUM(SUMIFS(CF80:EY80,CF$6:EY$6,{"INA(D)"}))</f>
        <v>68</v>
      </c>
      <c r="FD80" s="273" cm="1">
        <f t="array" ref="FD80">SUM(SUMIFS(CF80:EY80,CF$6:EY$6,{"EN(D)","EN(V)","INA(D)","INA(V)"}))</f>
        <v>282</v>
      </c>
      <c r="FE80" s="278" cm="1">
        <f t="array" ref="FE80">(SUM(SUMIFS(CF80:EY80,CF$6:EY$6,{"EN(TMS)"})))/12</f>
        <v>0</v>
      </c>
      <c r="FF80" s="278" cm="1">
        <f t="array" ref="FF80">(SUM(SUMIFS(CF80:EY80,CF$6:EY$6,{"INA(TMS)"})))/12</f>
        <v>4.1782407407407407E-2</v>
      </c>
      <c r="FG80" s="279"/>
      <c r="FH80" s="279"/>
      <c r="FI80" s="280"/>
      <c r="FJ80" s="277"/>
      <c r="FK80" s="277"/>
      <c r="FL80" s="278"/>
      <c r="FM80" s="279"/>
      <c r="FN80" s="279"/>
      <c r="FO80" s="280"/>
      <c r="FP80" s="277">
        <v>19</v>
      </c>
      <c r="FQ80" s="277"/>
      <c r="FR80" s="278"/>
      <c r="FS80" s="279"/>
      <c r="FT80" s="279"/>
      <c r="FU80" s="280"/>
      <c r="FV80" s="277">
        <v>21</v>
      </c>
      <c r="FW80" s="277"/>
      <c r="FX80" s="278"/>
      <c r="FY80" s="279"/>
      <c r="FZ80" s="279"/>
      <c r="GA80" s="280"/>
      <c r="GB80" s="277">
        <v>12</v>
      </c>
      <c r="GC80" s="277">
        <v>12</v>
      </c>
      <c r="GD80" s="278" t="s">
        <v>295</v>
      </c>
      <c r="GE80" s="279"/>
      <c r="GF80" s="279"/>
      <c r="GG80" s="280"/>
      <c r="GH80" s="277">
        <v>3</v>
      </c>
      <c r="GI80" s="277">
        <v>6</v>
      </c>
      <c r="GJ80" s="278" t="s">
        <v>210</v>
      </c>
      <c r="GK80" s="279"/>
      <c r="GL80" s="279"/>
      <c r="GM80" s="280"/>
      <c r="GN80" s="277">
        <v>1</v>
      </c>
      <c r="GO80" s="277">
        <v>1</v>
      </c>
      <c r="GP80" s="278"/>
      <c r="GQ80" s="279"/>
      <c r="GR80" s="279"/>
      <c r="GS80" s="280"/>
      <c r="GT80" s="277">
        <v>40</v>
      </c>
      <c r="GU80" s="277">
        <v>41</v>
      </c>
      <c r="GV80" s="278">
        <v>0.18680555555555556</v>
      </c>
      <c r="GW80" s="279"/>
      <c r="GX80" s="279"/>
      <c r="GY80" s="280"/>
      <c r="GZ80" s="277">
        <v>2</v>
      </c>
      <c r="HA80" s="277">
        <v>2</v>
      </c>
      <c r="HB80" s="278">
        <v>5.2083333333333336E-2</v>
      </c>
      <c r="HC80" s="279"/>
      <c r="HD80" s="279"/>
      <c r="HE80" s="280"/>
      <c r="HF80" s="277">
        <v>3</v>
      </c>
      <c r="HG80" s="277">
        <v>6</v>
      </c>
      <c r="HH80" s="278">
        <v>5.8333333333333327E-2</v>
      </c>
      <c r="HI80" s="279"/>
      <c r="HJ80" s="279"/>
      <c r="HK80" s="280"/>
      <c r="HL80" s="277">
        <v>11</v>
      </c>
      <c r="HM80" s="277">
        <v>20</v>
      </c>
      <c r="HN80" s="278">
        <v>0.28194444444444444</v>
      </c>
      <c r="HO80" s="279"/>
      <c r="HP80" s="279"/>
      <c r="HQ80" s="280"/>
      <c r="HR80" s="277">
        <v>6</v>
      </c>
      <c r="HS80" s="277">
        <v>7</v>
      </c>
      <c r="HT80" s="278">
        <v>1.1805555555555555E-2</v>
      </c>
      <c r="HU80" s="279"/>
      <c r="HV80" s="279"/>
      <c r="HW80" s="280"/>
      <c r="HX80" s="277">
        <v>5</v>
      </c>
      <c r="HY80" s="277">
        <v>8</v>
      </c>
      <c r="HZ80" s="278">
        <v>0.54513888888888895</v>
      </c>
      <c r="IA80" s="273" cm="1">
        <f t="array" ref="IA80">SUM(SUMIFS(FG80:HZ80,FG$6:HZ$6,{"EN(V)"}))</f>
        <v>0</v>
      </c>
      <c r="IB80" s="273" cm="1">
        <f t="array" ref="IB80">SUM(SUMIFS(FG80:HZ80,FG$6:HZ$6,{"INA(V)"}))</f>
        <v>103</v>
      </c>
      <c r="IC80" s="273" cm="1">
        <f t="array" ref="IC80">SUM(SUMIFS(FG80:HZ80,FG$6:HZ$6,{"EN(D)"}))</f>
        <v>0</v>
      </c>
      <c r="ID80" s="273" cm="1">
        <f t="array" ref="ID80">SUM(SUMIFS(FG80:HZ80,FG$6:HZ$6,{"INA(D)"}))</f>
        <v>123</v>
      </c>
      <c r="IE80" s="273" cm="1">
        <f t="array" ref="IE80">SUM(SUMIFS(FG80:HZ80,FG$6:HZ$6,{"EN(D)","EN(V)","INA(D)","INA(V)"}))</f>
        <v>226</v>
      </c>
      <c r="IF80" s="278" cm="1">
        <f t="array" ref="IF80">(SUM(SUMIFS(FG80:HZ80,FG$6:HZ$6,{"EN(TMS)"})))/12</f>
        <v>0</v>
      </c>
      <c r="IG80" s="278" cm="1">
        <f t="array" ref="IG80">(SUM(SUMIFS(FG80:HZ80,FG$6:HZ$6,{"INA(TMS)"})))/12</f>
        <v>9.4675925925925927E-2</v>
      </c>
      <c r="IH80" s="279"/>
      <c r="II80" s="279"/>
      <c r="IJ80" s="280"/>
      <c r="IK80" s="277">
        <v>6</v>
      </c>
      <c r="IL80" s="277">
        <v>1</v>
      </c>
      <c r="IM80" s="278">
        <v>6.9444444444444447E-4</v>
      </c>
      <c r="IN80" s="279"/>
      <c r="IO80" s="279"/>
      <c r="IP80" s="280"/>
      <c r="IQ80" s="277">
        <v>2</v>
      </c>
      <c r="IR80" s="277">
        <v>3</v>
      </c>
      <c r="IS80" s="278">
        <v>0.40486111111111112</v>
      </c>
      <c r="IT80" s="279"/>
      <c r="IU80" s="279"/>
      <c r="IV80" s="280"/>
      <c r="IW80" s="277">
        <v>6</v>
      </c>
      <c r="IX80" s="277"/>
      <c r="IY80" s="278"/>
      <c r="IZ80" s="279"/>
      <c r="JA80" s="279"/>
      <c r="JB80" s="280"/>
      <c r="JC80" s="277">
        <v>6</v>
      </c>
      <c r="JD80" s="277">
        <v>3</v>
      </c>
      <c r="JE80" s="278">
        <v>5.8333333333333327E-2</v>
      </c>
      <c r="JF80" s="279"/>
      <c r="JG80" s="279"/>
      <c r="JH80" s="280"/>
      <c r="JI80" s="277">
        <v>4</v>
      </c>
      <c r="JJ80" s="277"/>
      <c r="JK80" s="278"/>
      <c r="JL80" s="279"/>
      <c r="JM80" s="279"/>
      <c r="JN80" s="280"/>
      <c r="JO80" s="277"/>
      <c r="JP80" s="277"/>
      <c r="JQ80" s="278"/>
      <c r="JR80" s="279"/>
      <c r="JS80" s="279"/>
      <c r="JT80" s="280"/>
      <c r="JU80" s="277"/>
      <c r="JV80" s="277"/>
      <c r="JW80" s="278"/>
      <c r="JX80" s="279"/>
      <c r="JY80" s="279"/>
      <c r="JZ80" s="280"/>
      <c r="KA80" s="277"/>
      <c r="KB80" s="277"/>
      <c r="KC80" s="278"/>
      <c r="KD80" s="279"/>
      <c r="KE80" s="279"/>
      <c r="KF80" s="280"/>
      <c r="KG80" s="277"/>
      <c r="KH80" s="277"/>
      <c r="KI80" s="278"/>
      <c r="KJ80" s="279"/>
      <c r="KK80" s="279"/>
      <c r="KL80" s="280"/>
      <c r="KM80" s="277">
        <v>2</v>
      </c>
      <c r="KN80" s="277"/>
      <c r="KO80" s="278"/>
      <c r="KP80" s="279"/>
      <c r="KQ80" s="279"/>
      <c r="KR80" s="280"/>
      <c r="KS80" s="277"/>
      <c r="KT80" s="277"/>
      <c r="KU80" s="278"/>
      <c r="KV80" s="279"/>
      <c r="KW80" s="279"/>
      <c r="KX80" s="280"/>
      <c r="KY80" s="277"/>
      <c r="KZ80" s="277"/>
      <c r="LA80" s="278"/>
      <c r="LB80" s="273" cm="1">
        <f t="array" ref="LB80">SUM(SUMIFS(IH80:LA80,IH$6:LA$6,{"EN(V)"}))</f>
        <v>0</v>
      </c>
      <c r="LC80" s="273" cm="1">
        <f t="array" ref="LC80">SUM(SUMIFS(IH80:LA80,IH$6:LA$6,{"INA(V)"}))</f>
        <v>7</v>
      </c>
      <c r="LD80" s="273" cm="1">
        <f t="array" ref="LD80">SUM(SUMIFS(IH80:LA80,IH$6:LA$6,{"EN(D)"}))</f>
        <v>0</v>
      </c>
      <c r="LE80" s="273" cm="1">
        <f t="array" ref="LE80">SUM(SUMIFS(IH80:LA80,IH$6:LA$6,{"INA(D)"}))</f>
        <v>26</v>
      </c>
      <c r="LF80" s="273" cm="1">
        <f t="array" ref="LF80">SUM(SUMIFS(IH80:LA80,IH$6:LA$6,{"EN(D)","EN(V)","INA(D)","INA(V)"}))</f>
        <v>33</v>
      </c>
      <c r="LG80" s="278" cm="1">
        <f t="array" ref="LG80">(SUM(SUMIFS(IH80:LA80,IH$6:LA$6,{"EN(TMS)"})))/12</f>
        <v>0</v>
      </c>
      <c r="LH80" s="278" cm="1">
        <f t="array" ref="LH80">(SUM(SUMIFS(IH80:LA80,IH$6:LA$6,{"INA(TMS)"})))/12</f>
        <v>3.8657407407407411E-2</v>
      </c>
      <c r="LI80" s="279"/>
      <c r="LJ80" s="279"/>
      <c r="LK80" s="280"/>
      <c r="LL80" s="277"/>
      <c r="LM80" s="277"/>
      <c r="LN80" s="278"/>
      <c r="LO80" s="279"/>
      <c r="LP80" s="279"/>
      <c r="LQ80" s="280"/>
      <c r="LR80" s="277"/>
      <c r="LS80" s="277"/>
      <c r="LT80" s="278"/>
      <c r="LU80" s="279"/>
      <c r="LV80" s="279"/>
      <c r="LW80" s="280"/>
      <c r="LX80" s="277"/>
      <c r="LY80" s="277"/>
      <c r="LZ80" s="278"/>
      <c r="MA80" s="279"/>
      <c r="MB80" s="279"/>
      <c r="MC80" s="280"/>
      <c r="MD80" s="277"/>
      <c r="ME80" s="277"/>
      <c r="MF80" s="278"/>
      <c r="MG80" s="279"/>
      <c r="MH80" s="279"/>
      <c r="MI80" s="280"/>
      <c r="MJ80" s="277"/>
      <c r="MK80" s="277"/>
      <c r="ML80" s="278"/>
      <c r="MM80" s="279"/>
      <c r="MN80" s="279"/>
      <c r="MO80" s="280"/>
      <c r="MP80" s="277"/>
      <c r="MQ80" s="277"/>
      <c r="MR80" s="278"/>
      <c r="MS80" s="279"/>
      <c r="MT80" s="279"/>
      <c r="MU80" s="280"/>
      <c r="MV80" s="277"/>
      <c r="MW80" s="277"/>
      <c r="MX80" s="278"/>
      <c r="MY80" s="279"/>
      <c r="MZ80" s="279"/>
      <c r="NA80" s="280"/>
      <c r="NB80" s="277"/>
      <c r="NC80" s="277"/>
      <c r="ND80" s="278"/>
      <c r="NE80" s="279"/>
      <c r="NF80" s="279"/>
      <c r="NG80" s="280"/>
      <c r="NH80" s="277"/>
      <c r="NI80" s="277"/>
      <c r="NJ80" s="278"/>
      <c r="NK80" s="279"/>
      <c r="NL80" s="279"/>
      <c r="NM80" s="280"/>
      <c r="NN80" s="277"/>
      <c r="NO80" s="277"/>
      <c r="NP80" s="278"/>
      <c r="NQ80" s="279"/>
      <c r="NR80" s="279"/>
      <c r="NS80" s="280"/>
      <c r="NT80" s="277"/>
      <c r="NU80" s="277"/>
      <c r="NV80" s="278"/>
      <c r="NW80" s="279"/>
      <c r="NX80" s="279"/>
      <c r="NY80" s="280"/>
      <c r="NZ80" s="277"/>
      <c r="OA80" s="277"/>
      <c r="OB80" s="278"/>
      <c r="OC80" s="273" cm="1">
        <f t="array" ref="OC80">SUM(SUMIFS(LI80:OB80,LI$6:OB$6,{"EN(V)"}))</f>
        <v>0</v>
      </c>
      <c r="OD80" s="273" cm="1">
        <f t="array" ref="OD80">SUM(SUMIFS(LI80:OB80,LI$6:OB$6,{"INA(V)"}))</f>
        <v>0</v>
      </c>
      <c r="OE80" s="273" cm="1">
        <f t="array" ref="OE80">SUM(SUMIFS(LI80:OB80,LI$6:OB$6,{"EN(D)"}))</f>
        <v>0</v>
      </c>
      <c r="OF80" s="273" cm="1">
        <f t="array" ref="OF80">SUM(SUMIFS(LI80:OB80,LI$6:OB$6,{"INA(D)"}))</f>
        <v>0</v>
      </c>
      <c r="OG80" s="273" cm="1">
        <f t="array" ref="OG80">SUM(SUMIFS(LI80:OB80,LI$6:OB$6,{"EN(D)","EN(V)","INA(D)","INA(V)"}))</f>
        <v>0</v>
      </c>
      <c r="OH80" s="278" cm="1">
        <f t="array" ref="OH80">(SUM(SUMIFS(LI80:OB80,LI$6:OB$6,{"EN(TMS)"})))/12</f>
        <v>0</v>
      </c>
      <c r="OI80" s="278" cm="1">
        <f t="array" ref="OI80">(SUM(SUMIFS(LI80:OB80,LI$6:OB$6,{"INA(TMS)"})))/12</f>
        <v>0</v>
      </c>
    </row>
    <row r="81" spans="1:399" s="23" customFormat="1">
      <c r="A81" s="273">
        <v>75</v>
      </c>
      <c r="B81" s="274"/>
      <c r="C81" s="273" t="s">
        <v>14</v>
      </c>
      <c r="D81" s="285"/>
      <c r="E81" s="279"/>
      <c r="F81" s="279"/>
      <c r="G81" s="280"/>
      <c r="H81" s="277"/>
      <c r="I81" s="277"/>
      <c r="J81" s="278"/>
      <c r="K81" s="279"/>
      <c r="L81" s="279"/>
      <c r="M81" s="280"/>
      <c r="N81" s="277"/>
      <c r="O81" s="277"/>
      <c r="P81" s="278"/>
      <c r="Q81" s="279"/>
      <c r="R81" s="279"/>
      <c r="S81" s="280"/>
      <c r="T81" s="277"/>
      <c r="U81" s="277"/>
      <c r="V81" s="278"/>
      <c r="W81" s="279"/>
      <c r="X81" s="279"/>
      <c r="Y81" s="280"/>
      <c r="Z81" s="277"/>
      <c r="AA81" s="277"/>
      <c r="AB81" s="278"/>
      <c r="AC81" s="279"/>
      <c r="AD81" s="279"/>
      <c r="AE81" s="280"/>
      <c r="AF81" s="277"/>
      <c r="AG81" s="277"/>
      <c r="AH81" s="278"/>
      <c r="AI81" s="279"/>
      <c r="AJ81" s="279"/>
      <c r="AK81" s="280"/>
      <c r="AL81" s="277"/>
      <c r="AM81" s="277"/>
      <c r="AN81" s="278"/>
      <c r="AO81" s="279"/>
      <c r="AP81" s="279"/>
      <c r="AQ81" s="280"/>
      <c r="AR81" s="277"/>
      <c r="AS81" s="277"/>
      <c r="AT81" s="278"/>
      <c r="AU81" s="279"/>
      <c r="AV81" s="279"/>
      <c r="AW81" s="280"/>
      <c r="AX81" s="277"/>
      <c r="AY81" s="277"/>
      <c r="AZ81" s="278"/>
      <c r="BA81" s="279"/>
      <c r="BB81" s="279"/>
      <c r="BC81" s="280"/>
      <c r="BD81" s="277"/>
      <c r="BE81" s="277"/>
      <c r="BF81" s="278"/>
      <c r="BG81" s="279"/>
      <c r="BH81" s="279"/>
      <c r="BI81" s="280"/>
      <c r="BJ81" s="277"/>
      <c r="BK81" s="277"/>
      <c r="BL81" s="278"/>
      <c r="BM81" s="279"/>
      <c r="BN81" s="279"/>
      <c r="BO81" s="280"/>
      <c r="BP81" s="277"/>
      <c r="BQ81" s="277"/>
      <c r="BR81" s="278"/>
      <c r="BS81" s="279"/>
      <c r="BT81" s="279"/>
      <c r="BU81" s="280"/>
      <c r="BV81" s="277"/>
      <c r="BW81" s="277"/>
      <c r="BX81" s="278"/>
      <c r="BY81" s="273" cm="1">
        <f t="array" ref="BY81">SUM(SUMIFS(E81:BX81,E$6:BX$6,{"EN(V)"}))</f>
        <v>0</v>
      </c>
      <c r="BZ81" s="273" cm="1">
        <f t="array" ref="BZ81">SUM(SUMIFS(E81:BX81,E$6:BX$6,{"INA(V)"}))</f>
        <v>0</v>
      </c>
      <c r="CA81" s="273" cm="1">
        <f t="array" ref="CA81">SUM(SUMIFS(E81:BX81,E$6:BX$6,{"EN(D)"}))</f>
        <v>0</v>
      </c>
      <c r="CB81" s="273" cm="1">
        <f t="array" ref="CB81">SUM(SUMIFS(E81:BX81,E$6:BX$6,{"INA(D)"}))</f>
        <v>0</v>
      </c>
      <c r="CC81" s="273" cm="1">
        <f t="array" ref="CC81">SUM(SUMIFS(E81:BX81,E$6:BX$6,{"EN(D)","EN(V)","INA(D)","INA(V)"}))</f>
        <v>0</v>
      </c>
      <c r="CD81" s="278" cm="1">
        <f t="array" ref="CD81">(SUM(SUMIFS(E81:BX81,E$6:BX$6,{"EN(TMS)"})))/12</f>
        <v>0</v>
      </c>
      <c r="CE81" s="278" cm="1">
        <f t="array" ref="CE81">(SUM(SUMIFS(E81:BX81,E$6:BX$6,{"INA(TMS)"})))/12</f>
        <v>0</v>
      </c>
      <c r="CF81" s="279"/>
      <c r="CG81" s="279"/>
      <c r="CH81" s="280"/>
      <c r="CI81" s="277"/>
      <c r="CJ81" s="277"/>
      <c r="CK81" s="278"/>
      <c r="CL81" s="279"/>
      <c r="CM81" s="279"/>
      <c r="CN81" s="280"/>
      <c r="CO81" s="277"/>
      <c r="CP81" s="277"/>
      <c r="CQ81" s="278"/>
      <c r="CR81" s="279"/>
      <c r="CS81" s="279"/>
      <c r="CT81" s="280"/>
      <c r="CU81" s="277"/>
      <c r="CV81" s="277"/>
      <c r="CW81" s="278"/>
      <c r="CX81" s="279"/>
      <c r="CY81" s="279"/>
      <c r="CZ81" s="280"/>
      <c r="DA81" s="277"/>
      <c r="DB81" s="277"/>
      <c r="DC81" s="278"/>
      <c r="DD81" s="279"/>
      <c r="DE81" s="279"/>
      <c r="DF81" s="280"/>
      <c r="DG81" s="277"/>
      <c r="DH81" s="277"/>
      <c r="DI81" s="278"/>
      <c r="DJ81" s="279"/>
      <c r="DK81" s="279"/>
      <c r="DL81" s="280"/>
      <c r="DM81" s="277"/>
      <c r="DN81" s="277"/>
      <c r="DO81" s="278"/>
      <c r="DP81" s="279">
        <v>2</v>
      </c>
      <c r="DQ81" s="279"/>
      <c r="DR81" s="280"/>
      <c r="DS81" s="277"/>
      <c r="DT81" s="277"/>
      <c r="DU81" s="278"/>
      <c r="DV81" s="279"/>
      <c r="DW81" s="279"/>
      <c r="DX81" s="280"/>
      <c r="DY81" s="277"/>
      <c r="DZ81" s="277"/>
      <c r="EA81" s="278"/>
      <c r="EB81" s="279"/>
      <c r="EC81" s="279"/>
      <c r="ED81" s="280"/>
      <c r="EE81" s="277"/>
      <c r="EF81" s="277"/>
      <c r="EG81" s="278"/>
      <c r="EH81" s="279"/>
      <c r="EI81" s="279"/>
      <c r="EJ81" s="280"/>
      <c r="EK81" s="277"/>
      <c r="EL81" s="277"/>
      <c r="EM81" s="278"/>
      <c r="EN81" s="279"/>
      <c r="EO81" s="279"/>
      <c r="EP81" s="280"/>
      <c r="EQ81" s="277"/>
      <c r="ER81" s="277"/>
      <c r="ES81" s="278"/>
      <c r="ET81" s="279"/>
      <c r="EU81" s="279"/>
      <c r="EV81" s="280"/>
      <c r="EW81" s="277"/>
      <c r="EX81" s="277"/>
      <c r="EY81" s="278"/>
      <c r="EZ81" s="273" cm="1">
        <f t="array" ref="EZ81">SUM(SUMIFS(CF81:EY81,CF$6:EY$6,{"EN(V)"}))</f>
        <v>0</v>
      </c>
      <c r="FA81" s="273" cm="1">
        <f t="array" ref="FA81">SUM(SUMIFS(CF81:EY81,CF$6:EY$6,{"INA(V)"}))</f>
        <v>0</v>
      </c>
      <c r="FB81" s="273" cm="1">
        <f t="array" ref="FB81">SUM(SUMIFS(CF81:EY81,CF$6:EY$6,{"EN(D)"}))</f>
        <v>2</v>
      </c>
      <c r="FC81" s="273" cm="1">
        <f t="array" ref="FC81">SUM(SUMIFS(CF81:EY81,CF$6:EY$6,{"INA(D)"}))</f>
        <v>0</v>
      </c>
      <c r="FD81" s="273" cm="1">
        <f t="array" ref="FD81">SUM(SUMIFS(CF81:EY81,CF$6:EY$6,{"EN(D)","EN(V)","INA(D)","INA(V)"}))</f>
        <v>2</v>
      </c>
      <c r="FE81" s="278" cm="1">
        <f t="array" ref="FE81">(SUM(SUMIFS(CF81:EY81,CF$6:EY$6,{"EN(TMS)"})))/12</f>
        <v>0</v>
      </c>
      <c r="FF81" s="278" cm="1">
        <f t="array" ref="FF81">(SUM(SUMIFS(CF81:EY81,CF$6:EY$6,{"INA(TMS)"})))/12</f>
        <v>0</v>
      </c>
      <c r="FG81" s="279"/>
      <c r="FH81" s="279"/>
      <c r="FI81" s="280"/>
      <c r="FJ81" s="277"/>
      <c r="FK81" s="277"/>
      <c r="FL81" s="278"/>
      <c r="FM81" s="279"/>
      <c r="FN81" s="279"/>
      <c r="FO81" s="280"/>
      <c r="FP81" s="277"/>
      <c r="FQ81" s="277"/>
      <c r="FR81" s="278"/>
      <c r="FS81" s="279"/>
      <c r="FT81" s="279"/>
      <c r="FU81" s="280"/>
      <c r="FV81" s="277"/>
      <c r="FW81" s="277"/>
      <c r="FX81" s="278"/>
      <c r="FY81" s="279"/>
      <c r="FZ81" s="279"/>
      <c r="GA81" s="280"/>
      <c r="GB81" s="277"/>
      <c r="GC81" s="277"/>
      <c r="GD81" s="278"/>
      <c r="GE81" s="279"/>
      <c r="GF81" s="279"/>
      <c r="GG81" s="280"/>
      <c r="GH81" s="277"/>
      <c r="GI81" s="277"/>
      <c r="GJ81" s="278"/>
      <c r="GK81" s="279"/>
      <c r="GL81" s="279"/>
      <c r="GM81" s="280"/>
      <c r="GN81" s="277"/>
      <c r="GO81" s="277"/>
      <c r="GP81" s="278"/>
      <c r="GQ81" s="279"/>
      <c r="GR81" s="279"/>
      <c r="GS81" s="280"/>
      <c r="GT81" s="277"/>
      <c r="GU81" s="277"/>
      <c r="GV81" s="278"/>
      <c r="GW81" s="279"/>
      <c r="GX81" s="279"/>
      <c r="GY81" s="280"/>
      <c r="GZ81" s="277"/>
      <c r="HA81" s="277"/>
      <c r="HB81" s="278"/>
      <c r="HC81" s="279"/>
      <c r="HD81" s="279"/>
      <c r="HE81" s="280"/>
      <c r="HF81" s="277"/>
      <c r="HG81" s="277"/>
      <c r="HH81" s="278"/>
      <c r="HI81" s="279"/>
      <c r="HJ81" s="279"/>
      <c r="HK81" s="280"/>
      <c r="HL81" s="277"/>
      <c r="HM81" s="277"/>
      <c r="HN81" s="278"/>
      <c r="HO81" s="279"/>
      <c r="HP81" s="279"/>
      <c r="HQ81" s="280"/>
      <c r="HR81" s="277"/>
      <c r="HS81" s="277"/>
      <c r="HT81" s="278"/>
      <c r="HU81" s="279"/>
      <c r="HV81" s="279"/>
      <c r="HW81" s="280"/>
      <c r="HX81" s="277"/>
      <c r="HY81" s="277"/>
      <c r="HZ81" s="278"/>
      <c r="IA81" s="273" cm="1">
        <f t="array" ref="IA81">SUM(SUMIFS(FG81:HZ81,FG$6:HZ$6,{"EN(V)"}))</f>
        <v>0</v>
      </c>
      <c r="IB81" s="273" cm="1">
        <f t="array" ref="IB81">SUM(SUMIFS(FG81:HZ81,FG$6:HZ$6,{"INA(V)"}))</f>
        <v>0</v>
      </c>
      <c r="IC81" s="273" cm="1">
        <f t="array" ref="IC81">SUM(SUMIFS(FG81:HZ81,FG$6:HZ$6,{"EN(D)"}))</f>
        <v>0</v>
      </c>
      <c r="ID81" s="273" cm="1">
        <f t="array" ref="ID81">SUM(SUMIFS(FG81:HZ81,FG$6:HZ$6,{"INA(D)"}))</f>
        <v>0</v>
      </c>
      <c r="IE81" s="273" cm="1">
        <f t="array" ref="IE81">SUM(SUMIFS(FG81:HZ81,FG$6:HZ$6,{"EN(D)","EN(V)","INA(D)","INA(V)"}))</f>
        <v>0</v>
      </c>
      <c r="IF81" s="278" cm="1">
        <f t="array" ref="IF81">(SUM(SUMIFS(FG81:HZ81,FG$6:HZ$6,{"EN(TMS)"})))/12</f>
        <v>0</v>
      </c>
      <c r="IG81" s="278" cm="1">
        <f t="array" ref="IG81">(SUM(SUMIFS(FG81:HZ81,FG$6:HZ$6,{"INA(TMS)"})))/12</f>
        <v>0</v>
      </c>
      <c r="IH81" s="279"/>
      <c r="II81" s="279"/>
      <c r="IJ81" s="280"/>
      <c r="IK81" s="277"/>
      <c r="IL81" s="277"/>
      <c r="IM81" s="278"/>
      <c r="IN81" s="279"/>
      <c r="IO81" s="279"/>
      <c r="IP81" s="280"/>
      <c r="IQ81" s="277"/>
      <c r="IR81" s="277"/>
      <c r="IS81" s="278"/>
      <c r="IT81" s="279"/>
      <c r="IU81" s="279"/>
      <c r="IV81" s="280"/>
      <c r="IW81" s="277"/>
      <c r="IX81" s="277"/>
      <c r="IY81" s="278"/>
      <c r="IZ81" s="279"/>
      <c r="JA81" s="279"/>
      <c r="JB81" s="280"/>
      <c r="JC81" s="277"/>
      <c r="JD81" s="277"/>
      <c r="JE81" s="278"/>
      <c r="JF81" s="279"/>
      <c r="JG81" s="279"/>
      <c r="JH81" s="280"/>
      <c r="JI81" s="277"/>
      <c r="JJ81" s="277"/>
      <c r="JK81" s="278"/>
      <c r="JL81" s="279"/>
      <c r="JM81" s="279"/>
      <c r="JN81" s="280"/>
      <c r="JO81" s="277"/>
      <c r="JP81" s="277"/>
      <c r="JQ81" s="278"/>
      <c r="JR81" s="279"/>
      <c r="JS81" s="279"/>
      <c r="JT81" s="280"/>
      <c r="JU81" s="277"/>
      <c r="JV81" s="277"/>
      <c r="JW81" s="278"/>
      <c r="JX81" s="279"/>
      <c r="JY81" s="279"/>
      <c r="JZ81" s="280"/>
      <c r="KA81" s="277"/>
      <c r="KB81" s="277"/>
      <c r="KC81" s="278"/>
      <c r="KD81" s="279"/>
      <c r="KE81" s="279"/>
      <c r="KF81" s="280"/>
      <c r="KG81" s="277"/>
      <c r="KH81" s="277"/>
      <c r="KI81" s="278"/>
      <c r="KJ81" s="279"/>
      <c r="KK81" s="279"/>
      <c r="KL81" s="280"/>
      <c r="KM81" s="277"/>
      <c r="KN81" s="277"/>
      <c r="KO81" s="278"/>
      <c r="KP81" s="279"/>
      <c r="KQ81" s="279"/>
      <c r="KR81" s="280"/>
      <c r="KS81" s="277"/>
      <c r="KT81" s="277"/>
      <c r="KU81" s="278"/>
      <c r="KV81" s="279"/>
      <c r="KW81" s="279"/>
      <c r="KX81" s="280"/>
      <c r="KY81" s="277"/>
      <c r="KZ81" s="277"/>
      <c r="LA81" s="278"/>
      <c r="LB81" s="273" cm="1">
        <f t="array" ref="LB81">SUM(SUMIFS(IH81:LA81,IH$6:LA$6,{"EN(V)"}))</f>
        <v>0</v>
      </c>
      <c r="LC81" s="273" cm="1">
        <f t="array" ref="LC81">SUM(SUMIFS(IH81:LA81,IH$6:LA$6,{"INA(V)"}))</f>
        <v>0</v>
      </c>
      <c r="LD81" s="273" cm="1">
        <f t="array" ref="LD81">SUM(SUMIFS(IH81:LA81,IH$6:LA$6,{"EN(D)"}))</f>
        <v>0</v>
      </c>
      <c r="LE81" s="273" cm="1">
        <f t="array" ref="LE81">SUM(SUMIFS(IH81:LA81,IH$6:LA$6,{"INA(D)"}))</f>
        <v>0</v>
      </c>
      <c r="LF81" s="273" cm="1">
        <f t="array" ref="LF81">SUM(SUMIFS(IH81:LA81,IH$6:LA$6,{"EN(D)","EN(V)","INA(D)","INA(V)"}))</f>
        <v>0</v>
      </c>
      <c r="LG81" s="278" cm="1">
        <f t="array" ref="LG81">(SUM(SUMIFS(IH81:LA81,IH$6:LA$6,{"EN(TMS)"})))/12</f>
        <v>0</v>
      </c>
      <c r="LH81" s="278" cm="1">
        <f t="array" ref="LH81">(SUM(SUMIFS(IH81:LA81,IH$6:LA$6,{"INA(TMS)"})))/12</f>
        <v>0</v>
      </c>
      <c r="LI81" s="279"/>
      <c r="LJ81" s="279"/>
      <c r="LK81" s="280"/>
      <c r="LL81" s="277"/>
      <c r="LM81" s="277"/>
      <c r="LN81" s="278"/>
      <c r="LO81" s="279"/>
      <c r="LP81" s="279"/>
      <c r="LQ81" s="280"/>
      <c r="LR81" s="277"/>
      <c r="LS81" s="277"/>
      <c r="LT81" s="278"/>
      <c r="LU81" s="279"/>
      <c r="LV81" s="279"/>
      <c r="LW81" s="280"/>
      <c r="LX81" s="277"/>
      <c r="LY81" s="277"/>
      <c r="LZ81" s="278"/>
      <c r="MA81" s="279"/>
      <c r="MB81" s="279"/>
      <c r="MC81" s="280"/>
      <c r="MD81" s="277"/>
      <c r="ME81" s="277"/>
      <c r="MF81" s="278"/>
      <c r="MG81" s="279"/>
      <c r="MH81" s="279"/>
      <c r="MI81" s="280"/>
      <c r="MJ81" s="277"/>
      <c r="MK81" s="277"/>
      <c r="ML81" s="278"/>
      <c r="MM81" s="279"/>
      <c r="MN81" s="279"/>
      <c r="MO81" s="280"/>
      <c r="MP81" s="277"/>
      <c r="MQ81" s="277"/>
      <c r="MR81" s="278"/>
      <c r="MS81" s="279"/>
      <c r="MT81" s="279"/>
      <c r="MU81" s="280"/>
      <c r="MV81" s="277"/>
      <c r="MW81" s="277"/>
      <c r="MX81" s="278"/>
      <c r="MY81" s="279"/>
      <c r="MZ81" s="279"/>
      <c r="NA81" s="280"/>
      <c r="NB81" s="277"/>
      <c r="NC81" s="277"/>
      <c r="ND81" s="278"/>
      <c r="NE81" s="279"/>
      <c r="NF81" s="279"/>
      <c r="NG81" s="280"/>
      <c r="NH81" s="277"/>
      <c r="NI81" s="277"/>
      <c r="NJ81" s="278"/>
      <c r="NK81" s="279"/>
      <c r="NL81" s="279"/>
      <c r="NM81" s="280"/>
      <c r="NN81" s="277"/>
      <c r="NO81" s="277"/>
      <c r="NP81" s="278"/>
      <c r="NQ81" s="279"/>
      <c r="NR81" s="279"/>
      <c r="NS81" s="280"/>
      <c r="NT81" s="277"/>
      <c r="NU81" s="277"/>
      <c r="NV81" s="278"/>
      <c r="NW81" s="279"/>
      <c r="NX81" s="279"/>
      <c r="NY81" s="280"/>
      <c r="NZ81" s="277"/>
      <c r="OA81" s="277"/>
      <c r="OB81" s="278"/>
      <c r="OC81" s="273" cm="1">
        <f t="array" ref="OC81">SUM(SUMIFS(LI81:OB81,LI$6:OB$6,{"EN(V)"}))</f>
        <v>0</v>
      </c>
      <c r="OD81" s="273" cm="1">
        <f t="array" ref="OD81">SUM(SUMIFS(LI81:OB81,LI$6:OB$6,{"INA(V)"}))</f>
        <v>0</v>
      </c>
      <c r="OE81" s="273" cm="1">
        <f t="array" ref="OE81">SUM(SUMIFS(LI81:OB81,LI$6:OB$6,{"EN(D)"}))</f>
        <v>0</v>
      </c>
      <c r="OF81" s="273" cm="1">
        <f t="array" ref="OF81">SUM(SUMIFS(LI81:OB81,LI$6:OB$6,{"INA(D)"}))</f>
        <v>0</v>
      </c>
      <c r="OG81" s="273" cm="1">
        <f t="array" ref="OG81">SUM(SUMIFS(LI81:OB81,LI$6:OB$6,{"EN(D)","EN(V)","INA(D)","INA(V)"}))</f>
        <v>0</v>
      </c>
      <c r="OH81" s="278" cm="1">
        <f t="array" ref="OH81">(SUM(SUMIFS(LI81:OB81,LI$6:OB$6,{"EN(TMS)"})))/12</f>
        <v>0</v>
      </c>
      <c r="OI81" s="278" cm="1">
        <f t="array" ref="OI81">(SUM(SUMIFS(LI81:OB81,LI$6:OB$6,{"INA(TMS)"})))/12</f>
        <v>0</v>
      </c>
    </row>
    <row r="82" spans="1:399" s="23" customFormat="1">
      <c r="A82" s="273">
        <v>76</v>
      </c>
      <c r="B82" s="274" t="s">
        <v>50</v>
      </c>
      <c r="C82" s="273" t="s">
        <v>166</v>
      </c>
      <c r="D82" s="285"/>
      <c r="E82" s="279"/>
      <c r="F82" s="279"/>
      <c r="G82" s="280"/>
      <c r="H82" s="277"/>
      <c r="I82" s="277"/>
      <c r="J82" s="278"/>
      <c r="K82" s="279"/>
      <c r="L82" s="279"/>
      <c r="M82" s="280"/>
      <c r="N82" s="277"/>
      <c r="O82" s="277"/>
      <c r="P82" s="278"/>
      <c r="Q82" s="279"/>
      <c r="R82" s="279"/>
      <c r="S82" s="280"/>
      <c r="T82" s="277"/>
      <c r="U82" s="277"/>
      <c r="V82" s="278"/>
      <c r="W82" s="279"/>
      <c r="X82" s="279"/>
      <c r="Y82" s="280"/>
      <c r="Z82" s="277"/>
      <c r="AA82" s="277"/>
      <c r="AB82" s="278"/>
      <c r="AC82" s="279"/>
      <c r="AD82" s="279"/>
      <c r="AE82" s="280"/>
      <c r="AF82" s="277"/>
      <c r="AG82" s="277"/>
      <c r="AH82" s="278"/>
      <c r="AI82" s="279"/>
      <c r="AJ82" s="279"/>
      <c r="AK82" s="280"/>
      <c r="AL82" s="277"/>
      <c r="AM82" s="277"/>
      <c r="AN82" s="278"/>
      <c r="AO82" s="279"/>
      <c r="AP82" s="279"/>
      <c r="AQ82" s="280"/>
      <c r="AR82" s="277"/>
      <c r="AS82" s="277"/>
      <c r="AT82" s="278"/>
      <c r="AU82" s="279"/>
      <c r="AV82" s="279"/>
      <c r="AW82" s="280"/>
      <c r="AX82" s="277"/>
      <c r="AY82" s="277"/>
      <c r="AZ82" s="278"/>
      <c r="BA82" s="279"/>
      <c r="BB82" s="279"/>
      <c r="BC82" s="280"/>
      <c r="BD82" s="277"/>
      <c r="BE82" s="277"/>
      <c r="BF82" s="278"/>
      <c r="BG82" s="279"/>
      <c r="BH82" s="279"/>
      <c r="BI82" s="280"/>
      <c r="BJ82" s="277"/>
      <c r="BK82" s="277"/>
      <c r="BL82" s="278"/>
      <c r="BM82" s="279"/>
      <c r="BN82" s="279"/>
      <c r="BO82" s="280"/>
      <c r="BP82" s="277"/>
      <c r="BQ82" s="277"/>
      <c r="BR82" s="278"/>
      <c r="BS82" s="279"/>
      <c r="BT82" s="279"/>
      <c r="BU82" s="280"/>
      <c r="BV82" s="277"/>
      <c r="BW82" s="277"/>
      <c r="BX82" s="278"/>
      <c r="BY82" s="273" cm="1">
        <f t="array" ref="BY82">SUM(SUMIFS(E82:BX82,E$6:BX$6,{"EN(V)"}))</f>
        <v>0</v>
      </c>
      <c r="BZ82" s="273" cm="1">
        <f t="array" ref="BZ82">SUM(SUMIFS(E82:BX82,E$6:BX$6,{"INA(V)"}))</f>
        <v>0</v>
      </c>
      <c r="CA82" s="273" cm="1">
        <f t="array" ref="CA82">SUM(SUMIFS(E82:BX82,E$6:BX$6,{"EN(D)"}))</f>
        <v>0</v>
      </c>
      <c r="CB82" s="273" cm="1">
        <f t="array" ref="CB82">SUM(SUMIFS(E82:BX82,E$6:BX$6,{"INA(D)"}))</f>
        <v>0</v>
      </c>
      <c r="CC82" s="273" cm="1">
        <f t="array" ref="CC82">SUM(SUMIFS(E82:BX82,E$6:BX$6,{"EN(D)","EN(V)","INA(D)","INA(V)"}))</f>
        <v>0</v>
      </c>
      <c r="CD82" s="278" cm="1">
        <f t="array" ref="CD82">(SUM(SUMIFS(E82:BX82,E$6:BX$6,{"EN(TMS)"})))/12</f>
        <v>0</v>
      </c>
      <c r="CE82" s="278" cm="1">
        <f t="array" ref="CE82">(SUM(SUMIFS(E82:BX82,E$6:BX$6,{"INA(TMS)"})))/12</f>
        <v>0</v>
      </c>
      <c r="CF82" s="279"/>
      <c r="CG82" s="279"/>
      <c r="CH82" s="280"/>
      <c r="CI82" s="277"/>
      <c r="CJ82" s="277"/>
      <c r="CK82" s="278"/>
      <c r="CL82" s="279"/>
      <c r="CM82" s="279"/>
      <c r="CN82" s="280"/>
      <c r="CO82" s="277"/>
      <c r="CP82" s="277"/>
      <c r="CQ82" s="278"/>
      <c r="CR82" s="279"/>
      <c r="CS82" s="279"/>
      <c r="CT82" s="280"/>
      <c r="CU82" s="277"/>
      <c r="CV82" s="277"/>
      <c r="CW82" s="278"/>
      <c r="CX82" s="279"/>
      <c r="CY82" s="279"/>
      <c r="CZ82" s="280"/>
      <c r="DA82" s="277"/>
      <c r="DB82" s="277"/>
      <c r="DC82" s="278"/>
      <c r="DD82" s="279">
        <v>136</v>
      </c>
      <c r="DE82" s="279">
        <v>599</v>
      </c>
      <c r="DF82" s="280">
        <v>0.16250000000000001</v>
      </c>
      <c r="DG82" s="277"/>
      <c r="DH82" s="277"/>
      <c r="DI82" s="278"/>
      <c r="DJ82" s="279">
        <v>103</v>
      </c>
      <c r="DK82" s="279">
        <v>462</v>
      </c>
      <c r="DL82" s="280">
        <v>0.18402777777777779</v>
      </c>
      <c r="DM82" s="277"/>
      <c r="DN82" s="277"/>
      <c r="DO82" s="278"/>
      <c r="DP82" s="279">
        <v>140</v>
      </c>
      <c r="DQ82" s="279">
        <v>320</v>
      </c>
      <c r="DR82" s="280">
        <v>0.1673611111111111</v>
      </c>
      <c r="DS82" s="277"/>
      <c r="DT82" s="277"/>
      <c r="DU82" s="278"/>
      <c r="DV82" s="279">
        <v>45</v>
      </c>
      <c r="DW82" s="279">
        <v>188</v>
      </c>
      <c r="DX82" s="280">
        <v>0.14375000000000002</v>
      </c>
      <c r="DY82" s="277"/>
      <c r="DZ82" s="277"/>
      <c r="EA82" s="278"/>
      <c r="EB82" s="279">
        <v>67</v>
      </c>
      <c r="EC82" s="279">
        <v>248</v>
      </c>
      <c r="ED82" s="280">
        <v>0.14375000000000002</v>
      </c>
      <c r="EE82" s="277"/>
      <c r="EF82" s="277"/>
      <c r="EG82" s="278"/>
      <c r="EH82" s="279">
        <v>41</v>
      </c>
      <c r="EI82" s="279">
        <v>187</v>
      </c>
      <c r="EJ82" s="280">
        <v>0.16527777777777777</v>
      </c>
      <c r="EK82" s="277"/>
      <c r="EL82" s="277"/>
      <c r="EM82" s="278"/>
      <c r="EN82" s="279">
        <v>23</v>
      </c>
      <c r="EO82" s="279"/>
      <c r="EP82" s="280"/>
      <c r="EQ82" s="277"/>
      <c r="ER82" s="277"/>
      <c r="ES82" s="278"/>
      <c r="ET82" s="279">
        <v>25</v>
      </c>
      <c r="EU82" s="279">
        <v>96</v>
      </c>
      <c r="EV82" s="280">
        <v>0.13819444444444443</v>
      </c>
      <c r="EW82" s="277"/>
      <c r="EX82" s="277"/>
      <c r="EY82" s="278"/>
      <c r="EZ82" s="273" cm="1">
        <f t="array" ref="EZ82">SUM(SUMIFS(CF82:EY82,CF$6:EY$6,{"EN(V)"}))</f>
        <v>2100</v>
      </c>
      <c r="FA82" s="273" cm="1">
        <f t="array" ref="FA82">SUM(SUMIFS(CF82:EY82,CF$6:EY$6,{"INA(V)"}))</f>
        <v>0</v>
      </c>
      <c r="FB82" s="273" cm="1">
        <f t="array" ref="FB82">SUM(SUMIFS(CF82:EY82,CF$6:EY$6,{"EN(D)"}))</f>
        <v>580</v>
      </c>
      <c r="FC82" s="273" cm="1">
        <f t="array" ref="FC82">SUM(SUMIFS(CF82:EY82,CF$6:EY$6,{"INA(D)"}))</f>
        <v>0</v>
      </c>
      <c r="FD82" s="273" cm="1">
        <f t="array" ref="FD82">SUM(SUMIFS(CF82:EY82,CF$6:EY$6,{"EN(D)","EN(V)","INA(D)","INA(V)"}))</f>
        <v>2680</v>
      </c>
      <c r="FE82" s="278" cm="1">
        <f t="array" ref="FE82">(SUM(SUMIFS(CF82:EY82,CF$6:EY$6,{"EN(TMS)"})))/12</f>
        <v>9.2071759259259256E-2</v>
      </c>
      <c r="FF82" s="278" cm="1">
        <f t="array" ref="FF82">(SUM(SUMIFS(CF82:EY82,CF$6:EY$6,{"INA(TMS)"})))/12</f>
        <v>0</v>
      </c>
      <c r="FG82" s="279">
        <v>25</v>
      </c>
      <c r="FH82" s="279">
        <v>202</v>
      </c>
      <c r="FI82" s="280">
        <v>0.1763888888888889</v>
      </c>
      <c r="FJ82" s="277"/>
      <c r="FK82" s="277"/>
      <c r="FL82" s="278"/>
      <c r="FM82" s="279">
        <v>28</v>
      </c>
      <c r="FN82" s="279">
        <v>113</v>
      </c>
      <c r="FO82" s="280">
        <v>8.7500000000000008E-2</v>
      </c>
      <c r="FP82" s="277"/>
      <c r="FQ82" s="277"/>
      <c r="FR82" s="278"/>
      <c r="FS82" s="279">
        <v>20</v>
      </c>
      <c r="FT82" s="279">
        <v>92</v>
      </c>
      <c r="FU82" s="280" t="s">
        <v>296</v>
      </c>
      <c r="FV82" s="277"/>
      <c r="FW82" s="277"/>
      <c r="FX82" s="278"/>
      <c r="FY82" s="279">
        <v>16</v>
      </c>
      <c r="FZ82" s="279">
        <v>74</v>
      </c>
      <c r="GA82" s="280" t="s">
        <v>264</v>
      </c>
      <c r="GB82" s="277"/>
      <c r="GC82" s="277"/>
      <c r="GD82" s="278"/>
      <c r="GE82" s="279">
        <v>10</v>
      </c>
      <c r="GF82" s="279">
        <v>79</v>
      </c>
      <c r="GG82" s="280" t="s">
        <v>297</v>
      </c>
      <c r="GH82" s="277"/>
      <c r="GI82" s="277"/>
      <c r="GJ82" s="278"/>
      <c r="GK82" s="279">
        <v>6</v>
      </c>
      <c r="GL82" s="279">
        <v>68</v>
      </c>
      <c r="GM82" s="280" t="s">
        <v>298</v>
      </c>
      <c r="GN82" s="277"/>
      <c r="GO82" s="277"/>
      <c r="GP82" s="278"/>
      <c r="GQ82" s="279">
        <v>0</v>
      </c>
      <c r="GR82" s="279">
        <v>59</v>
      </c>
      <c r="GS82" s="280">
        <v>0.16805555555555554</v>
      </c>
      <c r="GT82" s="277"/>
      <c r="GU82" s="277"/>
      <c r="GV82" s="278"/>
      <c r="GW82" s="279">
        <v>16</v>
      </c>
      <c r="GX82" s="279">
        <v>52</v>
      </c>
      <c r="GY82" s="280">
        <v>9.9999999999999992E-2</v>
      </c>
      <c r="GZ82" s="277"/>
      <c r="HA82" s="277"/>
      <c r="HB82" s="278"/>
      <c r="HC82" s="279">
        <v>16</v>
      </c>
      <c r="HD82" s="279">
        <v>59</v>
      </c>
      <c r="HE82" s="280">
        <v>9.7916666666666666E-2</v>
      </c>
      <c r="HF82" s="277"/>
      <c r="HG82" s="277"/>
      <c r="HH82" s="278"/>
      <c r="HI82" s="279">
        <v>17</v>
      </c>
      <c r="HJ82" s="279">
        <v>99</v>
      </c>
      <c r="HK82" s="280">
        <v>0.22152777777777777</v>
      </c>
      <c r="HL82" s="277"/>
      <c r="HM82" s="277"/>
      <c r="HN82" s="278"/>
      <c r="HO82" s="279">
        <v>14</v>
      </c>
      <c r="HP82" s="279">
        <v>70</v>
      </c>
      <c r="HQ82" s="280">
        <v>0.24930555555555556</v>
      </c>
      <c r="HR82" s="277"/>
      <c r="HS82" s="277"/>
      <c r="HT82" s="278"/>
      <c r="HU82" s="279">
        <v>12</v>
      </c>
      <c r="HV82" s="279">
        <v>43</v>
      </c>
      <c r="HW82" s="280">
        <v>0.28611111111111115</v>
      </c>
      <c r="HX82" s="277"/>
      <c r="HY82" s="277"/>
      <c r="HZ82" s="278"/>
      <c r="IA82" s="273" cm="1">
        <f t="array" ref="IA82">SUM(SUMIFS(FG82:HZ82,FG$6:HZ$6,{"EN(V)"}))</f>
        <v>1010</v>
      </c>
      <c r="IB82" s="273" cm="1">
        <f t="array" ref="IB82">SUM(SUMIFS(FG82:HZ82,FG$6:HZ$6,{"INA(V)"}))</f>
        <v>0</v>
      </c>
      <c r="IC82" s="273" cm="1">
        <f t="array" ref="IC82">SUM(SUMIFS(FG82:HZ82,FG$6:HZ$6,{"EN(D)"}))</f>
        <v>180</v>
      </c>
      <c r="ID82" s="273" cm="1">
        <f t="array" ref="ID82">SUM(SUMIFS(FG82:HZ82,FG$6:HZ$6,{"INA(D)"}))</f>
        <v>0</v>
      </c>
      <c r="IE82" s="273" cm="1">
        <f t="array" ref="IE82">SUM(SUMIFS(FG82:HZ82,FG$6:HZ$6,{"EN(D)","EN(V)","INA(D)","INA(V)"}))</f>
        <v>1190</v>
      </c>
      <c r="IF82" s="278" cm="1">
        <f t="array" ref="IF82">(SUM(SUMIFS(FG82:HZ82,FG$6:HZ$6,{"EN(TMS)"})))/12</f>
        <v>0.11556712962962963</v>
      </c>
      <c r="IG82" s="278" cm="1">
        <f t="array" ref="IG82">(SUM(SUMIFS(FG82:HZ82,FG$6:HZ$6,{"INA(TMS)"})))/12</f>
        <v>0</v>
      </c>
      <c r="IH82" s="279">
        <v>16</v>
      </c>
      <c r="II82" s="279">
        <v>77</v>
      </c>
      <c r="IJ82" s="280">
        <v>0.21944444444444444</v>
      </c>
      <c r="IK82" s="277"/>
      <c r="IL82" s="277"/>
      <c r="IM82" s="278"/>
      <c r="IN82" s="279">
        <v>19</v>
      </c>
      <c r="IO82" s="279">
        <v>91</v>
      </c>
      <c r="IP82" s="280">
        <v>0.10416666666666667</v>
      </c>
      <c r="IQ82" s="277"/>
      <c r="IR82" s="277"/>
      <c r="IS82" s="278"/>
      <c r="IT82" s="279">
        <v>16</v>
      </c>
      <c r="IU82" s="279">
        <v>88</v>
      </c>
      <c r="IV82" s="280">
        <v>0.21736111111111112</v>
      </c>
      <c r="IW82" s="277"/>
      <c r="IX82" s="277"/>
      <c r="IY82" s="278"/>
      <c r="IZ82" s="279">
        <v>11</v>
      </c>
      <c r="JA82" s="279">
        <v>68</v>
      </c>
      <c r="JB82" s="280">
        <v>0.1125</v>
      </c>
      <c r="JC82" s="277"/>
      <c r="JD82" s="277"/>
      <c r="JE82" s="278"/>
      <c r="JF82" s="279">
        <v>4</v>
      </c>
      <c r="JG82" s="279"/>
      <c r="JH82" s="280"/>
      <c r="JI82" s="277"/>
      <c r="JJ82" s="277"/>
      <c r="JK82" s="278"/>
      <c r="JL82" s="279">
        <v>12</v>
      </c>
      <c r="JM82" s="279"/>
      <c r="JN82" s="280"/>
      <c r="JO82" s="277"/>
      <c r="JP82" s="277"/>
      <c r="JQ82" s="278"/>
      <c r="JR82" s="279">
        <v>10</v>
      </c>
      <c r="JS82" s="279"/>
      <c r="JT82" s="280"/>
      <c r="JU82" s="277"/>
      <c r="JV82" s="277"/>
      <c r="JW82" s="278"/>
      <c r="JX82" s="279">
        <v>10</v>
      </c>
      <c r="JY82" s="279"/>
      <c r="JZ82" s="280"/>
      <c r="KA82" s="277"/>
      <c r="KB82" s="277"/>
      <c r="KC82" s="278"/>
      <c r="KD82" s="279">
        <v>6</v>
      </c>
      <c r="KE82" s="279"/>
      <c r="KF82" s="280"/>
      <c r="KG82" s="277"/>
      <c r="KH82" s="277"/>
      <c r="KI82" s="278"/>
      <c r="KJ82" s="279">
        <v>4</v>
      </c>
      <c r="KK82" s="279"/>
      <c r="KL82" s="280"/>
      <c r="KM82" s="277"/>
      <c r="KN82" s="277"/>
      <c r="KO82" s="278"/>
      <c r="KP82" s="279">
        <v>2</v>
      </c>
      <c r="KQ82" s="279"/>
      <c r="KR82" s="280"/>
      <c r="KS82" s="277"/>
      <c r="KT82" s="277"/>
      <c r="KU82" s="278"/>
      <c r="KV82" s="279">
        <v>2</v>
      </c>
      <c r="KW82" s="279"/>
      <c r="KX82" s="280"/>
      <c r="KY82" s="277"/>
      <c r="KZ82" s="277"/>
      <c r="LA82" s="278"/>
      <c r="LB82" s="273" cm="1">
        <f t="array" ref="LB82">SUM(SUMIFS(IH82:LA82,IH$6:LA$6,{"EN(V)"}))</f>
        <v>324</v>
      </c>
      <c r="LC82" s="273" cm="1">
        <f t="array" ref="LC82">SUM(SUMIFS(IH82:LA82,IH$6:LA$6,{"INA(V)"}))</f>
        <v>0</v>
      </c>
      <c r="LD82" s="273" cm="1">
        <f t="array" ref="LD82">SUM(SUMIFS(IH82:LA82,IH$6:LA$6,{"EN(D)"}))</f>
        <v>112</v>
      </c>
      <c r="LE82" s="273" cm="1">
        <f t="array" ref="LE82">SUM(SUMIFS(IH82:LA82,IH$6:LA$6,{"INA(D)"}))</f>
        <v>0</v>
      </c>
      <c r="LF82" s="273" cm="1">
        <f t="array" ref="LF82">SUM(SUMIFS(IH82:LA82,IH$6:LA$6,{"EN(D)","EN(V)","INA(D)","INA(V)"}))</f>
        <v>436</v>
      </c>
      <c r="LG82" s="278" cm="1">
        <f t="array" ref="LG82">(SUM(SUMIFS(IH82:LA82,IH$6:LA$6,{"EN(TMS)"})))/12</f>
        <v>5.4456018518518522E-2</v>
      </c>
      <c r="LH82" s="278" cm="1">
        <f t="array" ref="LH82">(SUM(SUMIFS(IH82:LA82,IH$6:LA$6,{"INA(TMS)"})))/12</f>
        <v>0</v>
      </c>
      <c r="LI82" s="279">
        <v>7</v>
      </c>
      <c r="LJ82" s="279"/>
      <c r="LK82" s="280"/>
      <c r="LL82" s="277"/>
      <c r="LM82" s="277"/>
      <c r="LN82" s="278"/>
      <c r="LO82" s="279">
        <v>1</v>
      </c>
      <c r="LP82" s="279"/>
      <c r="LQ82" s="280"/>
      <c r="LR82" s="277"/>
      <c r="LS82" s="277"/>
      <c r="LT82" s="278"/>
      <c r="LU82" s="279">
        <v>1</v>
      </c>
      <c r="LV82" s="279"/>
      <c r="LW82" s="280"/>
      <c r="LX82" s="277"/>
      <c r="LY82" s="277"/>
      <c r="LZ82" s="278"/>
      <c r="MA82" s="279">
        <v>2</v>
      </c>
      <c r="MB82" s="279"/>
      <c r="MC82" s="280"/>
      <c r="MD82" s="277"/>
      <c r="ME82" s="277"/>
      <c r="MF82" s="278"/>
      <c r="MG82" s="279">
        <v>1</v>
      </c>
      <c r="MH82" s="279"/>
      <c r="MI82" s="280"/>
      <c r="MJ82" s="277"/>
      <c r="MK82" s="277"/>
      <c r="ML82" s="278"/>
      <c r="MM82" s="279"/>
      <c r="MN82" s="279"/>
      <c r="MO82" s="280"/>
      <c r="MP82" s="277"/>
      <c r="MQ82" s="277"/>
      <c r="MR82" s="278"/>
      <c r="MS82" s="279">
        <v>1</v>
      </c>
      <c r="MT82" s="279"/>
      <c r="MU82" s="280"/>
      <c r="MV82" s="277"/>
      <c r="MW82" s="277"/>
      <c r="MX82" s="278"/>
      <c r="MY82" s="279"/>
      <c r="MZ82" s="279"/>
      <c r="NA82" s="280"/>
      <c r="NB82" s="277"/>
      <c r="NC82" s="277"/>
      <c r="ND82" s="278"/>
      <c r="NE82" s="279"/>
      <c r="NF82" s="279"/>
      <c r="NG82" s="280"/>
      <c r="NH82" s="277"/>
      <c r="NI82" s="277"/>
      <c r="NJ82" s="278"/>
      <c r="NK82" s="279"/>
      <c r="NL82" s="279"/>
      <c r="NM82" s="280"/>
      <c r="NN82" s="277"/>
      <c r="NO82" s="277"/>
      <c r="NP82" s="278"/>
      <c r="NQ82" s="279"/>
      <c r="NR82" s="279"/>
      <c r="NS82" s="280"/>
      <c r="NT82" s="277"/>
      <c r="NU82" s="277"/>
      <c r="NV82" s="278"/>
      <c r="NW82" s="279"/>
      <c r="NX82" s="279"/>
      <c r="NY82" s="280"/>
      <c r="NZ82" s="277"/>
      <c r="OA82" s="277"/>
      <c r="OB82" s="278"/>
      <c r="OC82" s="273" cm="1">
        <f t="array" ref="OC82">SUM(SUMIFS(LI82:OB82,LI$6:OB$6,{"EN(V)"}))</f>
        <v>0</v>
      </c>
      <c r="OD82" s="273" cm="1">
        <f t="array" ref="OD82">SUM(SUMIFS(LI82:OB82,LI$6:OB$6,{"INA(V)"}))</f>
        <v>0</v>
      </c>
      <c r="OE82" s="273" cm="1">
        <f t="array" ref="OE82">SUM(SUMIFS(LI82:OB82,LI$6:OB$6,{"EN(D)"}))</f>
        <v>13</v>
      </c>
      <c r="OF82" s="273" cm="1">
        <f t="array" ref="OF82">SUM(SUMIFS(LI82:OB82,LI$6:OB$6,{"INA(D)"}))</f>
        <v>0</v>
      </c>
      <c r="OG82" s="273" cm="1">
        <f t="array" ref="OG82">SUM(SUMIFS(LI82:OB82,LI$6:OB$6,{"EN(D)","EN(V)","INA(D)","INA(V)"}))</f>
        <v>13</v>
      </c>
      <c r="OH82" s="278" cm="1">
        <f t="array" ref="OH82">(SUM(SUMIFS(LI82:OB82,LI$6:OB$6,{"EN(TMS)"})))/12</f>
        <v>0</v>
      </c>
      <c r="OI82" s="278" cm="1">
        <f t="array" ref="OI82">(SUM(SUMIFS(LI82:OB82,LI$6:OB$6,{"INA(TMS)"})))/12</f>
        <v>0</v>
      </c>
    </row>
    <row r="83" spans="1:399" s="23" customFormat="1" ht="30">
      <c r="A83" s="273">
        <v>77</v>
      </c>
      <c r="B83" s="274" t="s">
        <v>51</v>
      </c>
      <c r="C83" s="273" t="s">
        <v>167</v>
      </c>
      <c r="D83" s="285"/>
      <c r="E83" s="279"/>
      <c r="F83" s="279"/>
      <c r="G83" s="280"/>
      <c r="H83" s="277"/>
      <c r="I83" s="277"/>
      <c r="J83" s="278"/>
      <c r="K83" s="279"/>
      <c r="L83" s="279"/>
      <c r="M83" s="280"/>
      <c r="N83" s="277"/>
      <c r="O83" s="277"/>
      <c r="P83" s="278"/>
      <c r="Q83" s="279"/>
      <c r="R83" s="279"/>
      <c r="S83" s="280"/>
      <c r="T83" s="277"/>
      <c r="U83" s="277"/>
      <c r="V83" s="278"/>
      <c r="W83" s="279"/>
      <c r="X83" s="279"/>
      <c r="Y83" s="280"/>
      <c r="Z83" s="277"/>
      <c r="AA83" s="277"/>
      <c r="AB83" s="278"/>
      <c r="AC83" s="279"/>
      <c r="AD83" s="279"/>
      <c r="AE83" s="280"/>
      <c r="AF83" s="277"/>
      <c r="AG83" s="277"/>
      <c r="AH83" s="278"/>
      <c r="AI83" s="279"/>
      <c r="AJ83" s="279"/>
      <c r="AK83" s="280"/>
      <c r="AL83" s="277"/>
      <c r="AM83" s="277"/>
      <c r="AN83" s="278"/>
      <c r="AO83" s="279"/>
      <c r="AP83" s="279"/>
      <c r="AQ83" s="280"/>
      <c r="AR83" s="277"/>
      <c r="AS83" s="277"/>
      <c r="AT83" s="278"/>
      <c r="AU83" s="279"/>
      <c r="AV83" s="279"/>
      <c r="AW83" s="280"/>
      <c r="AX83" s="277"/>
      <c r="AY83" s="277"/>
      <c r="AZ83" s="278"/>
      <c r="BA83" s="279"/>
      <c r="BB83" s="279"/>
      <c r="BC83" s="280"/>
      <c r="BD83" s="277"/>
      <c r="BE83" s="277"/>
      <c r="BF83" s="278"/>
      <c r="BG83" s="279"/>
      <c r="BH83" s="279"/>
      <c r="BI83" s="280"/>
      <c r="BJ83" s="277"/>
      <c r="BK83" s="277"/>
      <c r="BL83" s="278"/>
      <c r="BM83" s="279"/>
      <c r="BN83" s="279"/>
      <c r="BO83" s="280"/>
      <c r="BP83" s="277"/>
      <c r="BQ83" s="277"/>
      <c r="BR83" s="278"/>
      <c r="BS83" s="279"/>
      <c r="BT83" s="279"/>
      <c r="BU83" s="280"/>
      <c r="BV83" s="277"/>
      <c r="BW83" s="277"/>
      <c r="BX83" s="278"/>
      <c r="BY83" s="273" cm="1">
        <f t="array" ref="BY83">SUM(SUMIFS(E83:BX83,E$6:BX$6,{"EN(V)"}))</f>
        <v>0</v>
      </c>
      <c r="BZ83" s="273" cm="1">
        <f t="array" ref="BZ83">SUM(SUMIFS(E83:BX83,E$6:BX$6,{"INA(V)"}))</f>
        <v>0</v>
      </c>
      <c r="CA83" s="273" cm="1">
        <f t="array" ref="CA83">SUM(SUMIFS(E83:BX83,E$6:BX$6,{"EN(D)"}))</f>
        <v>0</v>
      </c>
      <c r="CB83" s="273" cm="1">
        <f t="array" ref="CB83">SUM(SUMIFS(E83:BX83,E$6:BX$6,{"INA(D)"}))</f>
        <v>0</v>
      </c>
      <c r="CC83" s="273" cm="1">
        <f t="array" ref="CC83">SUM(SUMIFS(E83:BX83,E$6:BX$6,{"EN(D)","EN(V)","INA(D)","INA(V)"}))</f>
        <v>0</v>
      </c>
      <c r="CD83" s="278" cm="1">
        <f t="array" ref="CD83">(SUM(SUMIFS(E83:BX83,E$6:BX$6,{"EN(TMS)"})))/12</f>
        <v>0</v>
      </c>
      <c r="CE83" s="278" cm="1">
        <f t="array" ref="CE83">(SUM(SUMIFS(E83:BX83,E$6:BX$6,{"INA(TMS)"})))/12</f>
        <v>0</v>
      </c>
      <c r="CF83" s="279"/>
      <c r="CG83" s="279"/>
      <c r="CH83" s="280"/>
      <c r="CI83" s="277"/>
      <c r="CJ83" s="277"/>
      <c r="CK83" s="278"/>
      <c r="CL83" s="279"/>
      <c r="CM83" s="279"/>
      <c r="CN83" s="280"/>
      <c r="CO83" s="277"/>
      <c r="CP83" s="277"/>
      <c r="CQ83" s="278"/>
      <c r="CR83" s="279"/>
      <c r="CS83" s="279"/>
      <c r="CT83" s="280"/>
      <c r="CU83" s="277"/>
      <c r="CV83" s="277"/>
      <c r="CW83" s="278"/>
      <c r="CX83" s="279"/>
      <c r="CY83" s="279"/>
      <c r="CZ83" s="280"/>
      <c r="DA83" s="277"/>
      <c r="DB83" s="277"/>
      <c r="DC83" s="278"/>
      <c r="DD83" s="279"/>
      <c r="DE83" s="279"/>
      <c r="DF83" s="280"/>
      <c r="DG83" s="277">
        <v>223</v>
      </c>
      <c r="DH83" s="277">
        <v>694</v>
      </c>
      <c r="DI83" s="278">
        <v>0.18819444444444444</v>
      </c>
      <c r="DJ83" s="279"/>
      <c r="DK83" s="279"/>
      <c r="DL83" s="280"/>
      <c r="DM83" s="277">
        <v>130</v>
      </c>
      <c r="DN83" s="277">
        <v>478</v>
      </c>
      <c r="DO83" s="278">
        <v>0.32291666666666669</v>
      </c>
      <c r="DP83" s="279"/>
      <c r="DQ83" s="279"/>
      <c r="DR83" s="280"/>
      <c r="DS83" s="277">
        <v>70</v>
      </c>
      <c r="DT83" s="277">
        <v>273</v>
      </c>
      <c r="DU83" s="278">
        <v>0.23194444444444443</v>
      </c>
      <c r="DV83" s="279"/>
      <c r="DW83" s="279"/>
      <c r="DX83" s="280"/>
      <c r="DY83" s="277">
        <v>35</v>
      </c>
      <c r="DZ83" s="277">
        <v>147</v>
      </c>
      <c r="EA83" s="278">
        <v>0.16944444444444443</v>
      </c>
      <c r="EB83" s="279"/>
      <c r="EC83" s="279"/>
      <c r="ED83" s="280"/>
      <c r="EE83" s="277">
        <v>91</v>
      </c>
      <c r="EF83" s="277"/>
      <c r="EG83" s="278"/>
      <c r="EH83" s="279"/>
      <c r="EI83" s="279"/>
      <c r="EJ83" s="280"/>
      <c r="EK83" s="277">
        <v>60</v>
      </c>
      <c r="EL83" s="277">
        <v>591</v>
      </c>
      <c r="EM83" s="278">
        <v>0.31041666666666667</v>
      </c>
      <c r="EN83" s="279"/>
      <c r="EO83" s="279"/>
      <c r="EP83" s="280"/>
      <c r="EQ83" s="277">
        <v>65</v>
      </c>
      <c r="ER83" s="277"/>
      <c r="ES83" s="278"/>
      <c r="ET83" s="279"/>
      <c r="EU83" s="279"/>
      <c r="EV83" s="280"/>
      <c r="EW83" s="277">
        <v>39</v>
      </c>
      <c r="EX83" s="277">
        <v>249</v>
      </c>
      <c r="EY83" s="278">
        <v>0.30069444444444443</v>
      </c>
      <c r="EZ83" s="273" cm="1">
        <f t="array" ref="EZ83">SUM(SUMIFS(CF83:EY83,CF$6:EY$6,{"EN(V)"}))</f>
        <v>0</v>
      </c>
      <c r="FA83" s="273" cm="1">
        <f t="array" ref="FA83">SUM(SUMIFS(CF83:EY83,CF$6:EY$6,{"INA(V)"}))</f>
        <v>2432</v>
      </c>
      <c r="FB83" s="273" cm="1">
        <f t="array" ref="FB83">SUM(SUMIFS(CF83:EY83,CF$6:EY$6,{"EN(D)"}))</f>
        <v>0</v>
      </c>
      <c r="FC83" s="273" cm="1">
        <f t="array" ref="FC83">SUM(SUMIFS(CF83:EY83,CF$6:EY$6,{"INA(D)"}))</f>
        <v>713</v>
      </c>
      <c r="FD83" s="273" cm="1">
        <f t="array" ref="FD83">SUM(SUMIFS(CF83:EY83,CF$6:EY$6,{"EN(D)","EN(V)","INA(D)","INA(V)"}))</f>
        <v>3145</v>
      </c>
      <c r="FE83" s="278" cm="1">
        <f t="array" ref="FE83">(SUM(SUMIFS(CF83:EY83,CF$6:EY$6,{"EN(TMS)"})))/12</f>
        <v>0</v>
      </c>
      <c r="FF83" s="278" cm="1">
        <f t="array" ref="FF83">(SUM(SUMIFS(CF83:EY83,CF$6:EY$6,{"INA(TMS)"})))/12</f>
        <v>0.12696759259259258</v>
      </c>
      <c r="FG83" s="279"/>
      <c r="FH83" s="279"/>
      <c r="FI83" s="280"/>
      <c r="FJ83" s="277">
        <v>35</v>
      </c>
      <c r="FK83" s="277">
        <v>384</v>
      </c>
      <c r="FL83" s="278">
        <v>0.23541666666666669</v>
      </c>
      <c r="FM83" s="279"/>
      <c r="FN83" s="279"/>
      <c r="FO83" s="280"/>
      <c r="FP83" s="277">
        <v>25</v>
      </c>
      <c r="FQ83" s="277">
        <v>164</v>
      </c>
      <c r="FR83" s="278">
        <v>0.22083333333333333</v>
      </c>
      <c r="FS83" s="279"/>
      <c r="FT83" s="279"/>
      <c r="FU83" s="280"/>
      <c r="FV83" s="277">
        <v>42</v>
      </c>
      <c r="FW83" s="277">
        <v>300</v>
      </c>
      <c r="FX83" s="278" t="s">
        <v>233</v>
      </c>
      <c r="FY83" s="279"/>
      <c r="FZ83" s="279"/>
      <c r="GA83" s="280"/>
      <c r="GB83" s="277">
        <v>53</v>
      </c>
      <c r="GC83" s="277">
        <v>270</v>
      </c>
      <c r="GD83" s="278" t="s">
        <v>299</v>
      </c>
      <c r="GE83" s="279"/>
      <c r="GF83" s="279"/>
      <c r="GG83" s="280"/>
      <c r="GH83" s="277">
        <v>27</v>
      </c>
      <c r="GI83" s="277">
        <v>207</v>
      </c>
      <c r="GJ83" s="278" t="s">
        <v>300</v>
      </c>
      <c r="GK83" s="279"/>
      <c r="GL83" s="279"/>
      <c r="GM83" s="280"/>
      <c r="GN83" s="277">
        <v>37</v>
      </c>
      <c r="GO83" s="277">
        <v>247</v>
      </c>
      <c r="GP83" s="278" t="s">
        <v>301</v>
      </c>
      <c r="GQ83" s="279"/>
      <c r="GR83" s="279"/>
      <c r="GS83" s="280"/>
      <c r="GT83" s="277">
        <v>20</v>
      </c>
      <c r="GU83" s="277">
        <v>117</v>
      </c>
      <c r="GV83" s="278">
        <v>0.41388888888888892</v>
      </c>
      <c r="GW83" s="279"/>
      <c r="GX83" s="279"/>
      <c r="GY83" s="280"/>
      <c r="GZ83" s="277">
        <v>11</v>
      </c>
      <c r="HA83" s="277">
        <v>83</v>
      </c>
      <c r="HB83" s="278">
        <v>0.46388888888888885</v>
      </c>
      <c r="HC83" s="279"/>
      <c r="HD83" s="279"/>
      <c r="HE83" s="280"/>
      <c r="HF83" s="277">
        <v>20</v>
      </c>
      <c r="HG83" s="277">
        <v>70</v>
      </c>
      <c r="HH83" s="278">
        <v>0.31458333333333333</v>
      </c>
      <c r="HI83" s="279"/>
      <c r="HJ83" s="279"/>
      <c r="HK83" s="280"/>
      <c r="HL83" s="277">
        <v>19</v>
      </c>
      <c r="HM83" s="277">
        <v>71</v>
      </c>
      <c r="HN83" s="278">
        <v>0.35902777777777778</v>
      </c>
      <c r="HO83" s="279"/>
      <c r="HP83" s="279"/>
      <c r="HQ83" s="280"/>
      <c r="HR83" s="277">
        <v>12</v>
      </c>
      <c r="HS83" s="277">
        <v>151</v>
      </c>
      <c r="HT83" s="278">
        <v>0.44513888888888892</v>
      </c>
      <c r="HU83" s="279"/>
      <c r="HV83" s="279"/>
      <c r="HW83" s="280"/>
      <c r="HX83" s="277">
        <v>11</v>
      </c>
      <c r="HY83" s="277">
        <v>137</v>
      </c>
      <c r="HZ83" s="278">
        <v>0.26805555555555555</v>
      </c>
      <c r="IA83" s="273" cm="1">
        <f t="array" ref="IA83">SUM(SUMIFS(FG83:HZ83,FG$6:HZ$6,{"EN(V)"}))</f>
        <v>0</v>
      </c>
      <c r="IB83" s="273" cm="1">
        <f t="array" ref="IB83">SUM(SUMIFS(FG83:HZ83,FG$6:HZ$6,{"INA(V)"}))</f>
        <v>2201</v>
      </c>
      <c r="IC83" s="273" cm="1">
        <f t="array" ref="IC83">SUM(SUMIFS(FG83:HZ83,FG$6:HZ$6,{"EN(D)"}))</f>
        <v>0</v>
      </c>
      <c r="ID83" s="273" cm="1">
        <f t="array" ref="ID83">SUM(SUMIFS(FG83:HZ83,FG$6:HZ$6,{"INA(D)"}))</f>
        <v>312</v>
      </c>
      <c r="IE83" s="273" cm="1">
        <f t="array" ref="IE83">SUM(SUMIFS(FG83:HZ83,FG$6:HZ$6,{"EN(D)","EN(V)","INA(D)","INA(V)"}))</f>
        <v>2513</v>
      </c>
      <c r="IF83" s="278" cm="1">
        <f t="array" ref="IF83">(SUM(SUMIFS(FG83:HZ83,FG$6:HZ$6,{"EN(TMS)"})))/12</f>
        <v>0</v>
      </c>
      <c r="IG83" s="278" cm="1">
        <f t="array" ref="IG83">(SUM(SUMIFS(FG83:HZ83,FG$6:HZ$6,{"INA(TMS)"})))/12</f>
        <v>0.22673611111111114</v>
      </c>
      <c r="IH83" s="279"/>
      <c r="II83" s="279"/>
      <c r="IJ83" s="280"/>
      <c r="IK83" s="277">
        <v>9</v>
      </c>
      <c r="IL83" s="277">
        <v>33</v>
      </c>
      <c r="IM83" s="278">
        <v>0.10694444444444444</v>
      </c>
      <c r="IN83" s="279"/>
      <c r="IO83" s="279"/>
      <c r="IP83" s="280"/>
      <c r="IQ83" s="277">
        <v>12</v>
      </c>
      <c r="IR83" s="277">
        <v>49</v>
      </c>
      <c r="IS83" s="278">
        <v>7.3611111111111113E-2</v>
      </c>
      <c r="IT83" s="279"/>
      <c r="IU83" s="279"/>
      <c r="IV83" s="280"/>
      <c r="IW83" s="277">
        <v>24</v>
      </c>
      <c r="IX83" s="277">
        <v>103</v>
      </c>
      <c r="IY83" s="278">
        <v>0.18541666666666667</v>
      </c>
      <c r="IZ83" s="279"/>
      <c r="JA83" s="279"/>
      <c r="JB83" s="280"/>
      <c r="JC83" s="277">
        <f>25+11</f>
        <v>36</v>
      </c>
      <c r="JD83" s="277">
        <v>58</v>
      </c>
      <c r="JE83" s="278">
        <v>0.38541666666666669</v>
      </c>
      <c r="JF83" s="279"/>
      <c r="JG83" s="279"/>
      <c r="JH83" s="280"/>
      <c r="JI83" s="277"/>
      <c r="JJ83" s="277"/>
      <c r="JK83" s="278"/>
      <c r="JL83" s="279"/>
      <c r="JM83" s="279"/>
      <c r="JN83" s="280"/>
      <c r="JO83" s="277"/>
      <c r="JP83" s="277"/>
      <c r="JQ83" s="278"/>
      <c r="JR83" s="279"/>
      <c r="JS83" s="279"/>
      <c r="JT83" s="280"/>
      <c r="JU83" s="277">
        <v>8</v>
      </c>
      <c r="JV83" s="277"/>
      <c r="JW83" s="278"/>
      <c r="JX83" s="279"/>
      <c r="JY83" s="279"/>
      <c r="JZ83" s="280"/>
      <c r="KA83" s="277">
        <v>6</v>
      </c>
      <c r="KB83" s="277"/>
      <c r="KC83" s="278"/>
      <c r="KD83" s="279"/>
      <c r="KE83" s="279"/>
      <c r="KF83" s="280"/>
      <c r="KG83" s="277">
        <v>4</v>
      </c>
      <c r="KH83" s="277"/>
      <c r="KI83" s="278"/>
      <c r="KJ83" s="279"/>
      <c r="KK83" s="279"/>
      <c r="KL83" s="280"/>
      <c r="KM83" s="277">
        <v>8</v>
      </c>
      <c r="KN83" s="277"/>
      <c r="KO83" s="278"/>
      <c r="KP83" s="279"/>
      <c r="KQ83" s="279"/>
      <c r="KR83" s="280"/>
      <c r="KS83" s="277">
        <v>20</v>
      </c>
      <c r="KT83" s="277"/>
      <c r="KU83" s="278"/>
      <c r="KV83" s="279"/>
      <c r="KW83" s="279"/>
      <c r="KX83" s="280"/>
      <c r="KY83" s="277">
        <v>6</v>
      </c>
      <c r="KZ83" s="277"/>
      <c r="LA83" s="278"/>
      <c r="LB83" s="273" cm="1">
        <f t="array" ref="LB83">SUM(SUMIFS(IH83:LA83,IH$6:LA$6,{"EN(V)"}))</f>
        <v>0</v>
      </c>
      <c r="LC83" s="273" cm="1">
        <f t="array" ref="LC83">SUM(SUMIFS(IH83:LA83,IH$6:LA$6,{"INA(V)"}))</f>
        <v>243</v>
      </c>
      <c r="LD83" s="273" cm="1">
        <f t="array" ref="LD83">SUM(SUMIFS(IH83:LA83,IH$6:LA$6,{"EN(D)"}))</f>
        <v>0</v>
      </c>
      <c r="LE83" s="273" cm="1">
        <f t="array" ref="LE83">SUM(SUMIFS(IH83:LA83,IH$6:LA$6,{"INA(D)"}))</f>
        <v>133</v>
      </c>
      <c r="LF83" s="273" cm="1">
        <f t="array" ref="LF83">SUM(SUMIFS(IH83:LA83,IH$6:LA$6,{"EN(D)","EN(V)","INA(D)","INA(V)"}))</f>
        <v>376</v>
      </c>
      <c r="LG83" s="278" cm="1">
        <f t="array" ref="LG83">(SUM(SUMIFS(IH83:LA83,IH$6:LA$6,{"EN(TMS)"})))/12</f>
        <v>0</v>
      </c>
      <c r="LH83" s="278" cm="1">
        <f t="array" ref="LH83">(SUM(SUMIFS(IH83:LA83,IH$6:LA$6,{"INA(TMS)"})))/12</f>
        <v>6.2615740740740736E-2</v>
      </c>
      <c r="LI83" s="279"/>
      <c r="LJ83" s="279"/>
      <c r="LK83" s="280"/>
      <c r="LL83" s="277">
        <v>8</v>
      </c>
      <c r="LM83" s="277"/>
      <c r="LN83" s="278"/>
      <c r="LO83" s="279"/>
      <c r="LP83" s="279"/>
      <c r="LQ83" s="280"/>
      <c r="LR83" s="277">
        <v>2</v>
      </c>
      <c r="LS83" s="277"/>
      <c r="LT83" s="278"/>
      <c r="LU83" s="279"/>
      <c r="LV83" s="279"/>
      <c r="LW83" s="280"/>
      <c r="LX83" s="277"/>
      <c r="LY83" s="277"/>
      <c r="LZ83" s="278"/>
      <c r="MA83" s="279"/>
      <c r="MB83" s="279"/>
      <c r="MC83" s="280"/>
      <c r="MD83" s="277">
        <v>2</v>
      </c>
      <c r="ME83" s="277"/>
      <c r="MF83" s="278"/>
      <c r="MG83" s="279"/>
      <c r="MH83" s="279"/>
      <c r="MI83" s="280"/>
      <c r="MJ83" s="277">
        <v>5</v>
      </c>
      <c r="MK83" s="277"/>
      <c r="ML83" s="278"/>
      <c r="MM83" s="279"/>
      <c r="MN83" s="279"/>
      <c r="MO83" s="280"/>
      <c r="MP83" s="277">
        <v>1</v>
      </c>
      <c r="MQ83" s="277"/>
      <c r="MR83" s="278"/>
      <c r="MS83" s="279"/>
      <c r="MT83" s="279"/>
      <c r="MU83" s="280"/>
      <c r="MV83" s="277">
        <v>0</v>
      </c>
      <c r="MW83" s="277"/>
      <c r="MX83" s="278"/>
      <c r="MY83" s="279"/>
      <c r="MZ83" s="279"/>
      <c r="NA83" s="280"/>
      <c r="NB83" s="277"/>
      <c r="NC83" s="277"/>
      <c r="ND83" s="278"/>
      <c r="NE83" s="279"/>
      <c r="NF83" s="279"/>
      <c r="NG83" s="280"/>
      <c r="NH83" s="277"/>
      <c r="NI83" s="277"/>
      <c r="NJ83" s="278"/>
      <c r="NK83" s="279"/>
      <c r="NL83" s="279"/>
      <c r="NM83" s="280"/>
      <c r="NN83" s="277"/>
      <c r="NO83" s="277"/>
      <c r="NP83" s="278"/>
      <c r="NQ83" s="279"/>
      <c r="NR83" s="279"/>
      <c r="NS83" s="280"/>
      <c r="NT83" s="277"/>
      <c r="NU83" s="277"/>
      <c r="NV83" s="278"/>
      <c r="NW83" s="279"/>
      <c r="NX83" s="279"/>
      <c r="NY83" s="280"/>
      <c r="NZ83" s="277"/>
      <c r="OA83" s="277"/>
      <c r="OB83" s="278"/>
      <c r="OC83" s="273" cm="1">
        <f t="array" ref="OC83">SUM(SUMIFS(LI83:OB83,LI$6:OB$6,{"EN(V)"}))</f>
        <v>0</v>
      </c>
      <c r="OD83" s="273" cm="1">
        <f t="array" ref="OD83">SUM(SUMIFS(LI83:OB83,LI$6:OB$6,{"INA(V)"}))</f>
        <v>0</v>
      </c>
      <c r="OE83" s="273" cm="1">
        <f t="array" ref="OE83">SUM(SUMIFS(LI83:OB83,LI$6:OB$6,{"EN(D)"}))</f>
        <v>0</v>
      </c>
      <c r="OF83" s="273" cm="1">
        <f t="array" ref="OF83">SUM(SUMIFS(LI83:OB83,LI$6:OB$6,{"INA(D)"}))</f>
        <v>18</v>
      </c>
      <c r="OG83" s="273" cm="1">
        <f t="array" ref="OG83">SUM(SUMIFS(LI83:OB83,LI$6:OB$6,{"EN(D)","EN(V)","INA(D)","INA(V)"}))</f>
        <v>18</v>
      </c>
      <c r="OH83" s="278" cm="1">
        <f t="array" ref="OH83">(SUM(SUMIFS(LI83:OB83,LI$6:OB$6,{"EN(TMS)"})))/12</f>
        <v>0</v>
      </c>
      <c r="OI83" s="278" cm="1">
        <f t="array" ref="OI83">(SUM(SUMIFS(LI83:OB83,LI$6:OB$6,{"INA(TMS)"})))/12</f>
        <v>0</v>
      </c>
    </row>
    <row r="84" spans="1:399" s="23" customFormat="1" ht="30">
      <c r="A84" s="273">
        <v>78</v>
      </c>
      <c r="B84" s="274" t="s">
        <v>52</v>
      </c>
      <c r="C84" s="273" t="s">
        <v>168</v>
      </c>
      <c r="D84" s="285"/>
      <c r="E84" s="279"/>
      <c r="F84" s="279"/>
      <c r="G84" s="280"/>
      <c r="H84" s="277"/>
      <c r="I84" s="277"/>
      <c r="J84" s="278"/>
      <c r="K84" s="279"/>
      <c r="L84" s="279"/>
      <c r="M84" s="280"/>
      <c r="N84" s="277"/>
      <c r="O84" s="277"/>
      <c r="P84" s="278"/>
      <c r="Q84" s="279"/>
      <c r="R84" s="279"/>
      <c r="S84" s="280"/>
      <c r="T84" s="277"/>
      <c r="U84" s="277"/>
      <c r="V84" s="278"/>
      <c r="W84" s="279"/>
      <c r="X84" s="279"/>
      <c r="Y84" s="280"/>
      <c r="Z84" s="277"/>
      <c r="AA84" s="277"/>
      <c r="AB84" s="278"/>
      <c r="AC84" s="279"/>
      <c r="AD84" s="279"/>
      <c r="AE84" s="280"/>
      <c r="AF84" s="277"/>
      <c r="AG84" s="277"/>
      <c r="AH84" s="278"/>
      <c r="AI84" s="279"/>
      <c r="AJ84" s="279"/>
      <c r="AK84" s="280"/>
      <c r="AL84" s="277"/>
      <c r="AM84" s="277"/>
      <c r="AN84" s="278"/>
      <c r="AO84" s="279"/>
      <c r="AP84" s="279"/>
      <c r="AQ84" s="280"/>
      <c r="AR84" s="277"/>
      <c r="AS84" s="277"/>
      <c r="AT84" s="278"/>
      <c r="AU84" s="279"/>
      <c r="AV84" s="279"/>
      <c r="AW84" s="280"/>
      <c r="AX84" s="277"/>
      <c r="AY84" s="277"/>
      <c r="AZ84" s="278"/>
      <c r="BA84" s="279"/>
      <c r="BB84" s="279"/>
      <c r="BC84" s="280"/>
      <c r="BD84" s="277"/>
      <c r="BE84" s="277"/>
      <c r="BF84" s="278"/>
      <c r="BG84" s="279"/>
      <c r="BH84" s="279"/>
      <c r="BI84" s="280"/>
      <c r="BJ84" s="277"/>
      <c r="BK84" s="277"/>
      <c r="BL84" s="278"/>
      <c r="BM84" s="279"/>
      <c r="BN84" s="279"/>
      <c r="BO84" s="280"/>
      <c r="BP84" s="277"/>
      <c r="BQ84" s="277"/>
      <c r="BR84" s="278"/>
      <c r="BS84" s="279"/>
      <c r="BT84" s="279"/>
      <c r="BU84" s="280"/>
      <c r="BV84" s="277"/>
      <c r="BW84" s="277"/>
      <c r="BX84" s="278"/>
      <c r="BY84" s="273" cm="1">
        <f t="array" ref="BY84">SUM(SUMIFS(E84:BX84,E$6:BX$6,{"EN(V)"}))</f>
        <v>0</v>
      </c>
      <c r="BZ84" s="273" cm="1">
        <f t="array" ref="BZ84">SUM(SUMIFS(E84:BX84,E$6:BX$6,{"INA(V)"}))</f>
        <v>0</v>
      </c>
      <c r="CA84" s="273" cm="1">
        <f t="array" ref="CA84">SUM(SUMIFS(E84:BX84,E$6:BX$6,{"EN(D)"}))</f>
        <v>0</v>
      </c>
      <c r="CB84" s="273" cm="1">
        <f t="array" ref="CB84">SUM(SUMIFS(E84:BX84,E$6:BX$6,{"INA(D)"}))</f>
        <v>0</v>
      </c>
      <c r="CC84" s="273" cm="1">
        <f t="array" ref="CC84">SUM(SUMIFS(E84:BX84,E$6:BX$6,{"EN(D)","EN(V)","INA(D)","INA(V)"}))</f>
        <v>0</v>
      </c>
      <c r="CD84" s="278" cm="1">
        <f t="array" ref="CD84">(SUM(SUMIFS(E84:BX84,E$6:BX$6,{"EN(TMS)"})))/12</f>
        <v>0</v>
      </c>
      <c r="CE84" s="278" cm="1">
        <f t="array" ref="CE84">(SUM(SUMIFS(E84:BX84,E$6:BX$6,{"INA(TMS)"})))/12</f>
        <v>0</v>
      </c>
      <c r="CF84" s="279"/>
      <c r="CG84" s="279"/>
      <c r="CH84" s="280"/>
      <c r="CI84" s="277"/>
      <c r="CJ84" s="277"/>
      <c r="CK84" s="278"/>
      <c r="CL84" s="279"/>
      <c r="CM84" s="279"/>
      <c r="CN84" s="280"/>
      <c r="CO84" s="277"/>
      <c r="CP84" s="277"/>
      <c r="CQ84" s="278"/>
      <c r="CR84" s="279"/>
      <c r="CS84" s="279"/>
      <c r="CT84" s="280"/>
      <c r="CU84" s="277"/>
      <c r="CV84" s="277"/>
      <c r="CW84" s="278"/>
      <c r="CX84" s="279"/>
      <c r="CY84" s="279"/>
      <c r="CZ84" s="280"/>
      <c r="DA84" s="277"/>
      <c r="DB84" s="277"/>
      <c r="DC84" s="278"/>
      <c r="DD84" s="279">
        <v>71</v>
      </c>
      <c r="DE84" s="279">
        <v>272</v>
      </c>
      <c r="DF84" s="280">
        <v>0.19097222222222221</v>
      </c>
      <c r="DG84" s="277"/>
      <c r="DH84" s="277"/>
      <c r="DI84" s="278"/>
      <c r="DJ84" s="279">
        <v>132</v>
      </c>
      <c r="DK84" s="279">
        <v>403</v>
      </c>
      <c r="DL84" s="280">
        <v>0.15625</v>
      </c>
      <c r="DM84" s="277"/>
      <c r="DN84" s="277"/>
      <c r="DO84" s="278"/>
      <c r="DP84" s="279">
        <v>144</v>
      </c>
      <c r="DQ84" s="279">
        <v>489</v>
      </c>
      <c r="DR84" s="280">
        <v>0.1673611111111111</v>
      </c>
      <c r="DS84" s="277"/>
      <c r="DT84" s="277"/>
      <c r="DU84" s="278"/>
      <c r="DV84" s="279">
        <v>97</v>
      </c>
      <c r="DW84" s="279">
        <v>319</v>
      </c>
      <c r="DX84" s="280">
        <v>0.1277777777777778</v>
      </c>
      <c r="DY84" s="277"/>
      <c r="DZ84" s="277"/>
      <c r="EA84" s="278"/>
      <c r="EB84" s="279">
        <v>85</v>
      </c>
      <c r="EC84" s="279"/>
      <c r="ED84" s="280"/>
      <c r="EE84" s="277"/>
      <c r="EF84" s="277"/>
      <c r="EG84" s="278"/>
      <c r="EH84" s="279">
        <v>72</v>
      </c>
      <c r="EI84" s="279">
        <v>263</v>
      </c>
      <c r="EJ84" s="280">
        <v>0.25277777777777777</v>
      </c>
      <c r="EK84" s="277"/>
      <c r="EL84" s="277"/>
      <c r="EM84" s="278"/>
      <c r="EN84" s="279">
        <v>44</v>
      </c>
      <c r="EO84" s="279">
        <v>212</v>
      </c>
      <c r="EP84" s="280">
        <v>0.20902777777777778</v>
      </c>
      <c r="EQ84" s="277"/>
      <c r="ER84" s="277"/>
      <c r="ES84" s="278"/>
      <c r="ET84" s="279">
        <v>27</v>
      </c>
      <c r="EU84" s="279">
        <v>139</v>
      </c>
      <c r="EV84" s="280">
        <v>0.17222222222222225</v>
      </c>
      <c r="EW84" s="277"/>
      <c r="EX84" s="277"/>
      <c r="EY84" s="278"/>
      <c r="EZ84" s="273" cm="1">
        <f t="array" ref="EZ84">SUM(SUMIFS(CF84:EY84,CF$6:EY$6,{"EN(V)"}))</f>
        <v>2097</v>
      </c>
      <c r="FA84" s="273" cm="1">
        <f t="array" ref="FA84">SUM(SUMIFS(CF84:EY84,CF$6:EY$6,{"INA(V)"}))</f>
        <v>0</v>
      </c>
      <c r="FB84" s="273" cm="1">
        <f t="array" ref="FB84">SUM(SUMIFS(CF84:EY84,CF$6:EY$6,{"EN(D)"}))</f>
        <v>672</v>
      </c>
      <c r="FC84" s="273" cm="1">
        <f t="array" ref="FC84">SUM(SUMIFS(CF84:EY84,CF$6:EY$6,{"INA(D)"}))</f>
        <v>0</v>
      </c>
      <c r="FD84" s="273" cm="1">
        <f t="array" ref="FD84">SUM(SUMIFS(CF84:EY84,CF$6:EY$6,{"EN(D)","EN(V)","INA(D)","INA(V)"}))</f>
        <v>2769</v>
      </c>
      <c r="FE84" s="278" cm="1">
        <f t="array" ref="FE84">(SUM(SUMIFS(CF84:EY84,CF$6:EY$6,{"EN(TMS)"})))/12</f>
        <v>0.10636574074074073</v>
      </c>
      <c r="FF84" s="278" cm="1">
        <f t="array" ref="FF84">(SUM(SUMIFS(CF84:EY84,CF$6:EY$6,{"INA(TMS)"})))/12</f>
        <v>0</v>
      </c>
      <c r="FG84" s="279">
        <v>55</v>
      </c>
      <c r="FH84" s="279">
        <v>253</v>
      </c>
      <c r="FI84" s="280">
        <v>0.15694444444444444</v>
      </c>
      <c r="FJ84" s="277"/>
      <c r="FK84" s="277"/>
      <c r="FL84" s="278"/>
      <c r="FM84" s="279">
        <v>42</v>
      </c>
      <c r="FN84" s="279">
        <v>288</v>
      </c>
      <c r="FO84" s="280">
        <v>0.29444444444444445</v>
      </c>
      <c r="FP84" s="277"/>
      <c r="FQ84" s="277"/>
      <c r="FR84" s="278"/>
      <c r="FS84" s="279">
        <v>49</v>
      </c>
      <c r="FT84" s="279">
        <v>236</v>
      </c>
      <c r="FU84" s="280" t="s">
        <v>302</v>
      </c>
      <c r="FV84" s="277"/>
      <c r="FW84" s="277"/>
      <c r="FX84" s="278"/>
      <c r="FY84" s="279">
        <v>33</v>
      </c>
      <c r="FZ84" s="279">
        <v>166</v>
      </c>
      <c r="GA84" s="280" t="s">
        <v>303</v>
      </c>
      <c r="GB84" s="277"/>
      <c r="GC84" s="277"/>
      <c r="GD84" s="278"/>
      <c r="GE84" s="279">
        <v>8</v>
      </c>
      <c r="GF84" s="279">
        <v>96</v>
      </c>
      <c r="GG84" s="280" t="s">
        <v>304</v>
      </c>
      <c r="GH84" s="277"/>
      <c r="GI84" s="277"/>
      <c r="GJ84" s="278"/>
      <c r="GK84" s="279">
        <v>21</v>
      </c>
      <c r="GL84" s="279">
        <v>114</v>
      </c>
      <c r="GM84" s="280" t="s">
        <v>305</v>
      </c>
      <c r="GN84" s="277"/>
      <c r="GO84" s="277"/>
      <c r="GP84" s="278"/>
      <c r="GQ84" s="279">
        <v>21</v>
      </c>
      <c r="GR84" s="279">
        <v>101</v>
      </c>
      <c r="GS84" s="280">
        <v>8.5416666666666655E-2</v>
      </c>
      <c r="GT84" s="277"/>
      <c r="GU84" s="277"/>
      <c r="GV84" s="278"/>
      <c r="GW84" s="279">
        <v>6</v>
      </c>
      <c r="GX84" s="279">
        <v>84</v>
      </c>
      <c r="GY84" s="280">
        <v>0.13958333333333334</v>
      </c>
      <c r="GZ84" s="277"/>
      <c r="HA84" s="277"/>
      <c r="HB84" s="278"/>
      <c r="HC84" s="279">
        <v>7</v>
      </c>
      <c r="HD84" s="279">
        <v>77</v>
      </c>
      <c r="HE84" s="280">
        <v>0.12152777777777778</v>
      </c>
      <c r="HF84" s="277"/>
      <c r="HG84" s="277"/>
      <c r="HH84" s="278"/>
      <c r="HI84" s="279">
        <v>5</v>
      </c>
      <c r="HJ84" s="279">
        <v>66</v>
      </c>
      <c r="HK84" s="280">
        <v>0.15694444444444444</v>
      </c>
      <c r="HL84" s="277"/>
      <c r="HM84" s="277"/>
      <c r="HN84" s="278"/>
      <c r="HO84" s="279">
        <v>10</v>
      </c>
      <c r="HP84" s="279">
        <v>61</v>
      </c>
      <c r="HQ84" s="280">
        <v>0.37083333333333335</v>
      </c>
      <c r="HR84" s="277"/>
      <c r="HS84" s="277"/>
      <c r="HT84" s="278"/>
      <c r="HU84" s="279">
        <v>11</v>
      </c>
      <c r="HV84" s="279">
        <v>47</v>
      </c>
      <c r="HW84" s="280">
        <v>8.0555555555555561E-2</v>
      </c>
      <c r="HX84" s="277"/>
      <c r="HY84" s="277"/>
      <c r="HZ84" s="278"/>
      <c r="IA84" s="273" cm="1">
        <f t="array" ref="IA84">SUM(SUMIFS(FG84:HZ84,FG$6:HZ$6,{"EN(V)"}))</f>
        <v>1589</v>
      </c>
      <c r="IB84" s="273" cm="1">
        <f t="array" ref="IB84">SUM(SUMIFS(FG84:HZ84,FG$6:HZ$6,{"INA(V)"}))</f>
        <v>0</v>
      </c>
      <c r="IC84" s="273" cm="1">
        <f t="array" ref="IC84">SUM(SUMIFS(FG84:HZ84,FG$6:HZ$6,{"EN(D)"}))</f>
        <v>268</v>
      </c>
      <c r="ID84" s="273" cm="1">
        <f t="array" ref="ID84">SUM(SUMIFS(FG84:HZ84,FG$6:HZ$6,{"INA(D)"}))</f>
        <v>0</v>
      </c>
      <c r="IE84" s="273" cm="1">
        <f t="array" ref="IE84">SUM(SUMIFS(FG84:HZ84,FG$6:HZ$6,{"EN(D)","EN(V)","INA(D)","INA(V)"}))</f>
        <v>1857</v>
      </c>
      <c r="IF84" s="278" cm="1">
        <f t="array" ref="IF84">(SUM(SUMIFS(FG84:HZ84,FG$6:HZ$6,{"EN(TMS)"})))/12</f>
        <v>0.1171875</v>
      </c>
      <c r="IG84" s="278" cm="1">
        <f t="array" ref="IG84">(SUM(SUMIFS(FG84:HZ84,FG$6:HZ$6,{"INA(TMS)"})))/12</f>
        <v>0</v>
      </c>
      <c r="IH84" s="279">
        <v>12</v>
      </c>
      <c r="II84" s="279">
        <v>64</v>
      </c>
      <c r="IJ84" s="280">
        <v>0.19999999999999998</v>
      </c>
      <c r="IK84" s="277"/>
      <c r="IL84" s="277"/>
      <c r="IM84" s="278"/>
      <c r="IN84" s="279">
        <v>11</v>
      </c>
      <c r="IO84" s="279">
        <v>68</v>
      </c>
      <c r="IP84" s="280">
        <v>0.28541666666666665</v>
      </c>
      <c r="IQ84" s="277"/>
      <c r="IR84" s="277"/>
      <c r="IS84" s="278"/>
      <c r="IT84" s="279">
        <v>19</v>
      </c>
      <c r="IU84" s="279">
        <v>90</v>
      </c>
      <c r="IV84" s="280">
        <v>0.25277777777777777</v>
      </c>
      <c r="IW84" s="277"/>
      <c r="IX84" s="277"/>
      <c r="IY84" s="278"/>
      <c r="IZ84" s="279">
        <v>78</v>
      </c>
      <c r="JA84" s="279">
        <v>50</v>
      </c>
      <c r="JB84" s="280">
        <v>0.3215277777777778</v>
      </c>
      <c r="JC84" s="277"/>
      <c r="JD84" s="277"/>
      <c r="JE84" s="278"/>
      <c r="JF84" s="279">
        <v>4</v>
      </c>
      <c r="JG84" s="279"/>
      <c r="JH84" s="280"/>
      <c r="JI84" s="277"/>
      <c r="JJ84" s="277"/>
      <c r="JK84" s="278"/>
      <c r="JL84" s="279">
        <v>12</v>
      </c>
      <c r="JM84" s="279"/>
      <c r="JN84" s="280"/>
      <c r="JO84" s="277"/>
      <c r="JP84" s="277"/>
      <c r="JQ84" s="278"/>
      <c r="JR84" s="279">
        <v>12</v>
      </c>
      <c r="JS84" s="279"/>
      <c r="JT84" s="280"/>
      <c r="JU84" s="277"/>
      <c r="JV84" s="277"/>
      <c r="JW84" s="278"/>
      <c r="JX84" s="279">
        <v>6</v>
      </c>
      <c r="JY84" s="279"/>
      <c r="JZ84" s="280"/>
      <c r="KA84" s="277"/>
      <c r="KB84" s="277"/>
      <c r="KC84" s="278"/>
      <c r="KD84" s="279">
        <v>2</v>
      </c>
      <c r="KE84" s="279"/>
      <c r="KF84" s="280"/>
      <c r="KG84" s="277"/>
      <c r="KH84" s="277"/>
      <c r="KI84" s="278"/>
      <c r="KJ84" s="279">
        <v>16</v>
      </c>
      <c r="KK84" s="279"/>
      <c r="KL84" s="280"/>
      <c r="KM84" s="277"/>
      <c r="KN84" s="277"/>
      <c r="KO84" s="278"/>
      <c r="KP84" s="279">
        <v>2</v>
      </c>
      <c r="KQ84" s="279"/>
      <c r="KR84" s="280"/>
      <c r="KS84" s="277"/>
      <c r="KT84" s="277"/>
      <c r="KU84" s="278"/>
      <c r="KV84" s="279">
        <v>8</v>
      </c>
      <c r="KW84" s="279"/>
      <c r="KX84" s="280"/>
      <c r="KY84" s="277"/>
      <c r="KZ84" s="277"/>
      <c r="LA84" s="278"/>
      <c r="LB84" s="273" cm="1">
        <f t="array" ref="LB84">SUM(SUMIFS(IH84:LA84,IH$6:LA$6,{"EN(V)"}))</f>
        <v>272</v>
      </c>
      <c r="LC84" s="273" cm="1">
        <f t="array" ref="LC84">SUM(SUMIFS(IH84:LA84,IH$6:LA$6,{"INA(V)"}))</f>
        <v>0</v>
      </c>
      <c r="LD84" s="273" cm="1">
        <f t="array" ref="LD84">SUM(SUMIFS(IH84:LA84,IH$6:LA$6,{"EN(D)"}))</f>
        <v>182</v>
      </c>
      <c r="LE84" s="273" cm="1">
        <f t="array" ref="LE84">SUM(SUMIFS(IH84:LA84,IH$6:LA$6,{"INA(D)"}))</f>
        <v>0</v>
      </c>
      <c r="LF84" s="273" cm="1">
        <f t="array" ref="LF84">SUM(SUMIFS(IH84:LA84,IH$6:LA$6,{"EN(D)","EN(V)","INA(D)","INA(V)"}))</f>
        <v>454</v>
      </c>
      <c r="LG84" s="278" cm="1">
        <f t="array" ref="LG84">(SUM(SUMIFS(IH84:LA84,IH$6:LA$6,{"EN(TMS)"})))/12</f>
        <v>8.8310185185185186E-2</v>
      </c>
      <c r="LH84" s="278" cm="1">
        <f t="array" ref="LH84">(SUM(SUMIFS(IH84:LA84,IH$6:LA$6,{"INA(TMS)"})))/12</f>
        <v>0</v>
      </c>
      <c r="LI84" s="279">
        <v>4</v>
      </c>
      <c r="LJ84" s="279"/>
      <c r="LK84" s="280"/>
      <c r="LL84" s="277"/>
      <c r="LM84" s="277"/>
      <c r="LN84" s="278"/>
      <c r="LO84" s="279">
        <v>3</v>
      </c>
      <c r="LP84" s="279"/>
      <c r="LQ84" s="280"/>
      <c r="LR84" s="277"/>
      <c r="LS84" s="277"/>
      <c r="LT84" s="278"/>
      <c r="LU84" s="279">
        <v>1</v>
      </c>
      <c r="LV84" s="279"/>
      <c r="LW84" s="280"/>
      <c r="LX84" s="277"/>
      <c r="LY84" s="277"/>
      <c r="LZ84" s="278"/>
      <c r="MA84" s="279">
        <v>1</v>
      </c>
      <c r="MB84" s="279"/>
      <c r="MC84" s="280"/>
      <c r="MD84" s="277"/>
      <c r="ME84" s="277"/>
      <c r="MF84" s="278"/>
      <c r="MG84" s="279">
        <v>3</v>
      </c>
      <c r="MH84" s="279"/>
      <c r="MI84" s="280"/>
      <c r="MJ84" s="277"/>
      <c r="MK84" s="277"/>
      <c r="ML84" s="278"/>
      <c r="MM84" s="279"/>
      <c r="MN84" s="279"/>
      <c r="MO84" s="280"/>
      <c r="MP84" s="277"/>
      <c r="MQ84" s="277"/>
      <c r="MR84" s="278"/>
      <c r="MS84" s="279">
        <v>7</v>
      </c>
      <c r="MT84" s="279"/>
      <c r="MU84" s="280"/>
      <c r="MV84" s="277"/>
      <c r="MW84" s="277"/>
      <c r="MX84" s="278"/>
      <c r="MY84" s="279"/>
      <c r="MZ84" s="279"/>
      <c r="NA84" s="280"/>
      <c r="NB84" s="277"/>
      <c r="NC84" s="277"/>
      <c r="ND84" s="278"/>
      <c r="NE84" s="279"/>
      <c r="NF84" s="279"/>
      <c r="NG84" s="280"/>
      <c r="NH84" s="277"/>
      <c r="NI84" s="277"/>
      <c r="NJ84" s="278"/>
      <c r="NK84" s="279"/>
      <c r="NL84" s="279"/>
      <c r="NM84" s="280"/>
      <c r="NN84" s="277"/>
      <c r="NO84" s="277"/>
      <c r="NP84" s="278"/>
      <c r="NQ84" s="279"/>
      <c r="NR84" s="279"/>
      <c r="NS84" s="280"/>
      <c r="NT84" s="277"/>
      <c r="NU84" s="277"/>
      <c r="NV84" s="278"/>
      <c r="NW84" s="279"/>
      <c r="NX84" s="279"/>
      <c r="NY84" s="280"/>
      <c r="NZ84" s="277"/>
      <c r="OA84" s="277"/>
      <c r="OB84" s="278"/>
      <c r="OC84" s="273" cm="1">
        <f t="array" ref="OC84">SUM(SUMIFS(LI84:OB84,LI$6:OB$6,{"EN(V)"}))</f>
        <v>0</v>
      </c>
      <c r="OD84" s="273" cm="1">
        <f t="array" ref="OD84">SUM(SUMIFS(LI84:OB84,LI$6:OB$6,{"INA(V)"}))</f>
        <v>0</v>
      </c>
      <c r="OE84" s="273" cm="1">
        <f t="array" ref="OE84">SUM(SUMIFS(LI84:OB84,LI$6:OB$6,{"EN(D)"}))</f>
        <v>19</v>
      </c>
      <c r="OF84" s="273" cm="1">
        <f t="array" ref="OF84">SUM(SUMIFS(LI84:OB84,LI$6:OB$6,{"INA(D)"}))</f>
        <v>0</v>
      </c>
      <c r="OG84" s="273" cm="1">
        <f t="array" ref="OG84">SUM(SUMIFS(LI84:OB84,LI$6:OB$6,{"EN(D)","EN(V)","INA(D)","INA(V)"}))</f>
        <v>19</v>
      </c>
      <c r="OH84" s="278" cm="1">
        <f t="array" ref="OH84">(SUM(SUMIFS(LI84:OB84,LI$6:OB$6,{"EN(TMS)"})))/12</f>
        <v>0</v>
      </c>
      <c r="OI84" s="278" cm="1">
        <f t="array" ref="OI84">(SUM(SUMIFS(LI84:OB84,LI$6:OB$6,{"INA(TMS)"})))/12</f>
        <v>0</v>
      </c>
    </row>
    <row r="85" spans="1:399" s="23" customFormat="1" ht="30">
      <c r="A85" s="273">
        <v>79</v>
      </c>
      <c r="B85" s="274" t="s">
        <v>53</v>
      </c>
      <c r="C85" s="273" t="s">
        <v>169</v>
      </c>
      <c r="D85" s="285"/>
      <c r="E85" s="279"/>
      <c r="F85" s="279"/>
      <c r="G85" s="280"/>
      <c r="H85" s="277"/>
      <c r="I85" s="277"/>
      <c r="J85" s="278"/>
      <c r="K85" s="279"/>
      <c r="L85" s="279"/>
      <c r="M85" s="280"/>
      <c r="N85" s="277"/>
      <c r="O85" s="277"/>
      <c r="P85" s="278"/>
      <c r="Q85" s="279"/>
      <c r="R85" s="279"/>
      <c r="S85" s="280"/>
      <c r="T85" s="277"/>
      <c r="U85" s="277"/>
      <c r="V85" s="278"/>
      <c r="W85" s="279"/>
      <c r="X85" s="279"/>
      <c r="Y85" s="280"/>
      <c r="Z85" s="277"/>
      <c r="AA85" s="277"/>
      <c r="AB85" s="278"/>
      <c r="AC85" s="279"/>
      <c r="AD85" s="279"/>
      <c r="AE85" s="280"/>
      <c r="AF85" s="277"/>
      <c r="AG85" s="277"/>
      <c r="AH85" s="278"/>
      <c r="AI85" s="279"/>
      <c r="AJ85" s="279"/>
      <c r="AK85" s="280"/>
      <c r="AL85" s="277"/>
      <c r="AM85" s="277"/>
      <c r="AN85" s="278"/>
      <c r="AO85" s="279"/>
      <c r="AP85" s="279"/>
      <c r="AQ85" s="280"/>
      <c r="AR85" s="277"/>
      <c r="AS85" s="277"/>
      <c r="AT85" s="278"/>
      <c r="AU85" s="279"/>
      <c r="AV85" s="279"/>
      <c r="AW85" s="280"/>
      <c r="AX85" s="277"/>
      <c r="AY85" s="277"/>
      <c r="AZ85" s="278"/>
      <c r="BA85" s="279"/>
      <c r="BB85" s="279"/>
      <c r="BC85" s="280"/>
      <c r="BD85" s="277"/>
      <c r="BE85" s="277"/>
      <c r="BF85" s="278"/>
      <c r="BG85" s="279"/>
      <c r="BH85" s="279"/>
      <c r="BI85" s="280"/>
      <c r="BJ85" s="277"/>
      <c r="BK85" s="277"/>
      <c r="BL85" s="278"/>
      <c r="BM85" s="279"/>
      <c r="BN85" s="279"/>
      <c r="BO85" s="280"/>
      <c r="BP85" s="277"/>
      <c r="BQ85" s="277"/>
      <c r="BR85" s="278"/>
      <c r="BS85" s="279"/>
      <c r="BT85" s="279"/>
      <c r="BU85" s="280"/>
      <c r="BV85" s="277"/>
      <c r="BW85" s="277"/>
      <c r="BX85" s="278"/>
      <c r="BY85" s="273" cm="1">
        <f t="array" ref="BY85">SUM(SUMIFS(E85:BX85,E$6:BX$6,{"EN(V)"}))</f>
        <v>0</v>
      </c>
      <c r="BZ85" s="273" cm="1">
        <f t="array" ref="BZ85">SUM(SUMIFS(E85:BX85,E$6:BX$6,{"INA(V)"}))</f>
        <v>0</v>
      </c>
      <c r="CA85" s="273" cm="1">
        <f t="array" ref="CA85">SUM(SUMIFS(E85:BX85,E$6:BX$6,{"EN(D)"}))</f>
        <v>0</v>
      </c>
      <c r="CB85" s="273" cm="1">
        <f t="array" ref="CB85">SUM(SUMIFS(E85:BX85,E$6:BX$6,{"INA(D)"}))</f>
        <v>0</v>
      </c>
      <c r="CC85" s="273" cm="1">
        <f t="array" ref="CC85">SUM(SUMIFS(E85:BX85,E$6:BX$6,{"EN(D)","EN(V)","INA(D)","INA(V)"}))</f>
        <v>0</v>
      </c>
      <c r="CD85" s="278" cm="1">
        <f t="array" ref="CD85">(SUM(SUMIFS(E85:BX85,E$6:BX$6,{"EN(TMS)"})))/12</f>
        <v>0</v>
      </c>
      <c r="CE85" s="278" cm="1">
        <f t="array" ref="CE85">(SUM(SUMIFS(E85:BX85,E$6:BX$6,{"INA(TMS)"})))/12</f>
        <v>0</v>
      </c>
      <c r="CF85" s="279"/>
      <c r="CG85" s="279"/>
      <c r="CH85" s="280"/>
      <c r="CI85" s="277"/>
      <c r="CJ85" s="277"/>
      <c r="CK85" s="278"/>
      <c r="CL85" s="279"/>
      <c r="CM85" s="279"/>
      <c r="CN85" s="280"/>
      <c r="CO85" s="277"/>
      <c r="CP85" s="277"/>
      <c r="CQ85" s="278"/>
      <c r="CR85" s="279"/>
      <c r="CS85" s="279"/>
      <c r="CT85" s="280"/>
      <c r="CU85" s="277"/>
      <c r="CV85" s="277"/>
      <c r="CW85" s="278"/>
      <c r="CX85" s="279"/>
      <c r="CY85" s="279"/>
      <c r="CZ85" s="280"/>
      <c r="DA85" s="277"/>
      <c r="DB85" s="277"/>
      <c r="DC85" s="278"/>
      <c r="DD85" s="279"/>
      <c r="DE85" s="279"/>
      <c r="DF85" s="280"/>
      <c r="DG85" s="277">
        <v>98</v>
      </c>
      <c r="DH85" s="277">
        <v>301</v>
      </c>
      <c r="DI85" s="278">
        <v>0.16250000000000001</v>
      </c>
      <c r="DJ85" s="279"/>
      <c r="DK85" s="279"/>
      <c r="DL85" s="280"/>
      <c r="DM85" s="277">
        <v>283</v>
      </c>
      <c r="DN85" s="277">
        <v>1065</v>
      </c>
      <c r="DO85" s="278">
        <v>0.26944444444444443</v>
      </c>
      <c r="DP85" s="279"/>
      <c r="DQ85" s="279"/>
      <c r="DR85" s="280"/>
      <c r="DS85" s="277">
        <v>288</v>
      </c>
      <c r="DT85" s="277">
        <v>1725</v>
      </c>
      <c r="DU85" s="278">
        <v>0.25</v>
      </c>
      <c r="DV85" s="279"/>
      <c r="DW85" s="279"/>
      <c r="DX85" s="280"/>
      <c r="DY85" s="277">
        <v>159</v>
      </c>
      <c r="DZ85" s="277">
        <v>956</v>
      </c>
      <c r="EA85" s="278">
        <v>0.28888888888888892</v>
      </c>
      <c r="EB85" s="279"/>
      <c r="EC85" s="279">
        <v>318</v>
      </c>
      <c r="ED85" s="280">
        <v>0.20902777777777778</v>
      </c>
      <c r="EE85" s="277">
        <v>166</v>
      </c>
      <c r="EF85" s="277">
        <v>1058</v>
      </c>
      <c r="EG85" s="278">
        <v>0.32916666666666666</v>
      </c>
      <c r="EH85" s="279"/>
      <c r="EI85" s="279"/>
      <c r="EJ85" s="280"/>
      <c r="EK85" s="277">
        <v>218</v>
      </c>
      <c r="EL85" s="277">
        <v>1786</v>
      </c>
      <c r="EM85" s="278">
        <v>0.31041666666666667</v>
      </c>
      <c r="EN85" s="279"/>
      <c r="EO85" s="279"/>
      <c r="EP85" s="280"/>
      <c r="EQ85" s="277">
        <v>137</v>
      </c>
      <c r="ER85" s="277">
        <v>1341</v>
      </c>
      <c r="ES85" s="278">
        <v>0.30138888888888887</v>
      </c>
      <c r="ET85" s="279"/>
      <c r="EU85" s="279"/>
      <c r="EV85" s="280"/>
      <c r="EW85" s="277">
        <v>107</v>
      </c>
      <c r="EX85" s="277">
        <v>930</v>
      </c>
      <c r="EY85" s="278">
        <v>0.3</v>
      </c>
      <c r="EZ85" s="273" cm="1">
        <f t="array" ref="EZ85">SUM(SUMIFS(CF85:EY85,CF$6:EY$6,{"EN(V)"}))</f>
        <v>318</v>
      </c>
      <c r="FA85" s="273" cm="1">
        <f t="array" ref="FA85">SUM(SUMIFS(CF85:EY85,CF$6:EY$6,{"INA(V)"}))</f>
        <v>9162</v>
      </c>
      <c r="FB85" s="273" cm="1">
        <f t="array" ref="FB85">SUM(SUMIFS(CF85:EY85,CF$6:EY$6,{"EN(D)"}))</f>
        <v>0</v>
      </c>
      <c r="FC85" s="273" cm="1">
        <f t="array" ref="FC85">SUM(SUMIFS(CF85:EY85,CF$6:EY$6,{"INA(D)"}))</f>
        <v>1456</v>
      </c>
      <c r="FD85" s="273" cm="1">
        <f t="array" ref="FD85">SUM(SUMIFS(CF85:EY85,CF$6:EY$6,{"EN(D)","EN(V)","INA(D)","INA(V)"}))</f>
        <v>10936</v>
      </c>
      <c r="FE85" s="278" cm="1">
        <f t="array" ref="FE85">(SUM(SUMIFS(CF85:EY85,CF$6:EY$6,{"EN(TMS)"})))/12</f>
        <v>1.7418981481481483E-2</v>
      </c>
      <c r="FF85" s="278" cm="1">
        <f t="array" ref="FF85">(SUM(SUMIFS(CF85:EY85,CF$6:EY$6,{"INA(TMS)"})))/12</f>
        <v>0.18431712962962962</v>
      </c>
      <c r="FG85" s="279"/>
      <c r="FH85" s="279"/>
      <c r="FI85" s="280"/>
      <c r="FJ85" s="277">
        <v>214</v>
      </c>
      <c r="FK85" s="277">
        <v>2225</v>
      </c>
      <c r="FL85" s="278">
        <v>0.26041666666666669</v>
      </c>
      <c r="FM85" s="279"/>
      <c r="FN85" s="279"/>
      <c r="FO85" s="280"/>
      <c r="FP85" s="277">
        <v>154</v>
      </c>
      <c r="FQ85" s="277">
        <v>1659</v>
      </c>
      <c r="FR85" s="278">
        <v>0.33263888888888887</v>
      </c>
      <c r="FS85" s="279"/>
      <c r="FT85" s="279"/>
      <c r="FU85" s="280"/>
      <c r="FV85" s="277">
        <v>136</v>
      </c>
      <c r="FW85" s="277">
        <v>1339</v>
      </c>
      <c r="FX85" s="278" t="s">
        <v>306</v>
      </c>
      <c r="FY85" s="279"/>
      <c r="FZ85" s="279"/>
      <c r="GA85" s="280"/>
      <c r="GB85" s="277">
        <v>76</v>
      </c>
      <c r="GC85" s="277">
        <v>911</v>
      </c>
      <c r="GD85" s="278" t="s">
        <v>307</v>
      </c>
      <c r="GE85" s="279"/>
      <c r="GF85" s="279"/>
      <c r="GG85" s="280"/>
      <c r="GH85" s="277">
        <v>77</v>
      </c>
      <c r="GI85" s="277">
        <v>593</v>
      </c>
      <c r="GJ85" s="278" t="s">
        <v>308</v>
      </c>
      <c r="GK85" s="279"/>
      <c r="GL85" s="279"/>
      <c r="GM85" s="280"/>
      <c r="GN85" s="277">
        <v>75</v>
      </c>
      <c r="GO85" s="277">
        <v>793</v>
      </c>
      <c r="GP85" s="278" t="s">
        <v>309</v>
      </c>
      <c r="GQ85" s="279"/>
      <c r="GR85" s="279"/>
      <c r="GS85" s="280"/>
      <c r="GT85" s="277">
        <v>115</v>
      </c>
      <c r="GU85" s="277">
        <v>315</v>
      </c>
      <c r="GV85" s="278">
        <v>0.28402777777777777</v>
      </c>
      <c r="GW85" s="279"/>
      <c r="GX85" s="279"/>
      <c r="GY85" s="280"/>
      <c r="GZ85" s="277">
        <v>64</v>
      </c>
      <c r="HA85" s="277">
        <v>1081</v>
      </c>
      <c r="HB85" s="278">
        <v>0.21249999999999999</v>
      </c>
      <c r="HC85" s="279"/>
      <c r="HD85" s="279"/>
      <c r="HE85" s="280"/>
      <c r="HF85" s="277">
        <v>88</v>
      </c>
      <c r="HG85" s="277">
        <v>1217</v>
      </c>
      <c r="HH85" s="278">
        <v>0.29722222222222222</v>
      </c>
      <c r="HI85" s="279"/>
      <c r="HJ85" s="279"/>
      <c r="HK85" s="280"/>
      <c r="HL85" s="277">
        <v>101</v>
      </c>
      <c r="HM85" s="277">
        <v>1223</v>
      </c>
      <c r="HN85" s="278">
        <v>0.3347222222222222</v>
      </c>
      <c r="HO85" s="279"/>
      <c r="HP85" s="279"/>
      <c r="HQ85" s="280"/>
      <c r="HR85" s="277">
        <v>147</v>
      </c>
      <c r="HS85" s="277">
        <v>1160</v>
      </c>
      <c r="HT85" s="278">
        <v>0.34513888888888888</v>
      </c>
      <c r="HU85" s="279"/>
      <c r="HV85" s="279"/>
      <c r="HW85" s="280"/>
      <c r="HX85" s="277">
        <v>100</v>
      </c>
      <c r="HY85" s="277">
        <v>1195</v>
      </c>
      <c r="HZ85" s="278">
        <v>0.32777777777777778</v>
      </c>
      <c r="IA85" s="273" cm="1">
        <f t="array" ref="IA85">SUM(SUMIFS(FG85:HZ85,FG$6:HZ$6,{"EN(V)"}))</f>
        <v>0</v>
      </c>
      <c r="IB85" s="273" cm="1">
        <f t="array" ref="IB85">SUM(SUMIFS(FG85:HZ85,FG$6:HZ$6,{"INA(V)"}))</f>
        <v>13711</v>
      </c>
      <c r="IC85" s="273" cm="1">
        <f t="array" ref="IC85">SUM(SUMIFS(FG85:HZ85,FG$6:HZ$6,{"EN(D)"}))</f>
        <v>0</v>
      </c>
      <c r="ID85" s="273" cm="1">
        <f t="array" ref="ID85">SUM(SUMIFS(FG85:HZ85,FG$6:HZ$6,{"INA(D)"}))</f>
        <v>1347</v>
      </c>
      <c r="IE85" s="273" cm="1">
        <f t="array" ref="IE85">SUM(SUMIFS(FG85:HZ85,FG$6:HZ$6,{"EN(D)","EN(V)","INA(D)","INA(V)"}))</f>
        <v>15058</v>
      </c>
      <c r="IF85" s="278" cm="1">
        <f t="array" ref="IF85">(SUM(SUMIFS(FG85:HZ85,FG$6:HZ$6,{"EN(TMS)"})))/12</f>
        <v>0</v>
      </c>
      <c r="IG85" s="278" cm="1">
        <f t="array" ref="IG85">(SUM(SUMIFS(FG85:HZ85,FG$6:HZ$6,{"INA(TMS)"})))/12</f>
        <v>0.19953703703703704</v>
      </c>
      <c r="IH85" s="279"/>
      <c r="II85" s="279"/>
      <c r="IJ85" s="280"/>
      <c r="IK85" s="277">
        <v>92</v>
      </c>
      <c r="IL85" s="277">
        <v>1094</v>
      </c>
      <c r="IM85" s="278">
        <v>0.30416666666666664</v>
      </c>
      <c r="IN85" s="279"/>
      <c r="IO85" s="279"/>
      <c r="IP85" s="280"/>
      <c r="IQ85" s="277">
        <v>86</v>
      </c>
      <c r="IR85" s="277">
        <v>1478</v>
      </c>
      <c r="IS85" s="278">
        <v>0.3347222222222222</v>
      </c>
      <c r="IT85" s="279"/>
      <c r="IU85" s="279"/>
      <c r="IV85" s="280"/>
      <c r="IW85" s="277">
        <v>101</v>
      </c>
      <c r="IX85" s="277">
        <v>1503</v>
      </c>
      <c r="IY85" s="278">
        <v>0.3576388888888889</v>
      </c>
      <c r="IZ85" s="279"/>
      <c r="JA85" s="279"/>
      <c r="JB85" s="280"/>
      <c r="JC85" s="277">
        <f>39+76</f>
        <v>115</v>
      </c>
      <c r="JD85" s="277">
        <v>1179</v>
      </c>
      <c r="JE85" s="278">
        <v>0.3520833333333333</v>
      </c>
      <c r="JF85" s="279"/>
      <c r="JG85" s="279"/>
      <c r="JH85" s="280"/>
      <c r="JI85" s="277">
        <v>2</v>
      </c>
      <c r="JJ85" s="277"/>
      <c r="JK85" s="278"/>
      <c r="JL85" s="279"/>
      <c r="JM85" s="279"/>
      <c r="JN85" s="280"/>
      <c r="JO85" s="277"/>
      <c r="JP85" s="277"/>
      <c r="JQ85" s="278"/>
      <c r="JR85" s="279"/>
      <c r="JS85" s="279"/>
      <c r="JT85" s="280"/>
      <c r="JU85" s="277">
        <v>4</v>
      </c>
      <c r="JV85" s="277"/>
      <c r="JW85" s="278"/>
      <c r="JX85" s="279"/>
      <c r="JY85" s="279"/>
      <c r="JZ85" s="280"/>
      <c r="KA85" s="277"/>
      <c r="KB85" s="277"/>
      <c r="KC85" s="278"/>
      <c r="KD85" s="279"/>
      <c r="KE85" s="279"/>
      <c r="KF85" s="280"/>
      <c r="KG85" s="277">
        <v>4</v>
      </c>
      <c r="KH85" s="277"/>
      <c r="KI85" s="278"/>
      <c r="KJ85" s="279"/>
      <c r="KK85" s="279"/>
      <c r="KL85" s="280"/>
      <c r="KM85" s="277">
        <v>10</v>
      </c>
      <c r="KN85" s="277"/>
      <c r="KO85" s="278"/>
      <c r="KP85" s="279"/>
      <c r="KQ85" s="279"/>
      <c r="KR85" s="280"/>
      <c r="KS85" s="277">
        <v>18</v>
      </c>
      <c r="KT85" s="277"/>
      <c r="KU85" s="278"/>
      <c r="KV85" s="279"/>
      <c r="KW85" s="279"/>
      <c r="KX85" s="280"/>
      <c r="KY85" s="277">
        <v>2</v>
      </c>
      <c r="KZ85" s="277"/>
      <c r="LA85" s="278"/>
      <c r="LB85" s="273" cm="1">
        <f t="array" ref="LB85">SUM(SUMIFS(IH85:LA85,IH$6:LA$6,{"EN(V)"}))</f>
        <v>0</v>
      </c>
      <c r="LC85" s="273" cm="1">
        <f t="array" ref="LC85">SUM(SUMIFS(IH85:LA85,IH$6:LA$6,{"INA(V)"}))</f>
        <v>5254</v>
      </c>
      <c r="LD85" s="273" cm="1">
        <f t="array" ref="LD85">SUM(SUMIFS(IH85:LA85,IH$6:LA$6,{"EN(D)"}))</f>
        <v>0</v>
      </c>
      <c r="LE85" s="273" cm="1">
        <f t="array" ref="LE85">SUM(SUMIFS(IH85:LA85,IH$6:LA$6,{"INA(D)"}))</f>
        <v>434</v>
      </c>
      <c r="LF85" s="273" cm="1">
        <f t="array" ref="LF85">SUM(SUMIFS(IH85:LA85,IH$6:LA$6,{"EN(D)","EN(V)","INA(D)","INA(V)"}))</f>
        <v>5688</v>
      </c>
      <c r="LG85" s="278" cm="1">
        <f t="array" ref="LG85">(SUM(SUMIFS(IH85:LA85,IH$6:LA$6,{"EN(TMS)"})))/12</f>
        <v>0</v>
      </c>
      <c r="LH85" s="278" cm="1">
        <f t="array" ref="LH85">(SUM(SUMIFS(IH85:LA85,IH$6:LA$6,{"INA(TMS)"})))/12</f>
        <v>0.11238425925925925</v>
      </c>
      <c r="LI85" s="279"/>
      <c r="LJ85" s="279"/>
      <c r="LK85" s="280"/>
      <c r="LL85" s="277">
        <v>14</v>
      </c>
      <c r="LM85" s="277"/>
      <c r="LN85" s="278"/>
      <c r="LO85" s="279"/>
      <c r="LP85" s="279"/>
      <c r="LQ85" s="280"/>
      <c r="LR85" s="277"/>
      <c r="LS85" s="277"/>
      <c r="LT85" s="278"/>
      <c r="LU85" s="279"/>
      <c r="LV85" s="279"/>
      <c r="LW85" s="280"/>
      <c r="LX85" s="277"/>
      <c r="LY85" s="277"/>
      <c r="LZ85" s="278"/>
      <c r="MA85" s="279"/>
      <c r="MB85" s="279"/>
      <c r="MC85" s="280"/>
      <c r="MD85" s="277">
        <v>3</v>
      </c>
      <c r="ME85" s="277"/>
      <c r="MF85" s="278"/>
      <c r="MG85" s="279"/>
      <c r="MH85" s="279"/>
      <c r="MI85" s="280"/>
      <c r="MJ85" s="277">
        <v>1</v>
      </c>
      <c r="MK85" s="277"/>
      <c r="ML85" s="278"/>
      <c r="MM85" s="279"/>
      <c r="MN85" s="279"/>
      <c r="MO85" s="280"/>
      <c r="MP85" s="277">
        <v>3</v>
      </c>
      <c r="MQ85" s="277"/>
      <c r="MR85" s="278"/>
      <c r="MS85" s="279"/>
      <c r="MT85" s="279"/>
      <c r="MU85" s="280"/>
      <c r="MV85" s="277">
        <v>1</v>
      </c>
      <c r="MW85" s="277"/>
      <c r="MX85" s="278"/>
      <c r="MY85" s="279"/>
      <c r="MZ85" s="279"/>
      <c r="NA85" s="280"/>
      <c r="NB85" s="277"/>
      <c r="NC85" s="277"/>
      <c r="ND85" s="278"/>
      <c r="NE85" s="279"/>
      <c r="NF85" s="279"/>
      <c r="NG85" s="280"/>
      <c r="NH85" s="277"/>
      <c r="NI85" s="277"/>
      <c r="NJ85" s="278"/>
      <c r="NK85" s="279"/>
      <c r="NL85" s="279"/>
      <c r="NM85" s="280"/>
      <c r="NN85" s="277"/>
      <c r="NO85" s="277"/>
      <c r="NP85" s="278"/>
      <c r="NQ85" s="279"/>
      <c r="NR85" s="279"/>
      <c r="NS85" s="280"/>
      <c r="NT85" s="277"/>
      <c r="NU85" s="277"/>
      <c r="NV85" s="278"/>
      <c r="NW85" s="279"/>
      <c r="NX85" s="279"/>
      <c r="NY85" s="280"/>
      <c r="NZ85" s="277"/>
      <c r="OA85" s="277"/>
      <c r="OB85" s="278"/>
      <c r="OC85" s="273" cm="1">
        <f t="array" ref="OC85">SUM(SUMIFS(LI85:OB85,LI$6:OB$6,{"EN(V)"}))</f>
        <v>0</v>
      </c>
      <c r="OD85" s="273" cm="1">
        <f t="array" ref="OD85">SUM(SUMIFS(LI85:OB85,LI$6:OB$6,{"INA(V)"}))</f>
        <v>0</v>
      </c>
      <c r="OE85" s="273" cm="1">
        <f t="array" ref="OE85">SUM(SUMIFS(LI85:OB85,LI$6:OB$6,{"EN(D)"}))</f>
        <v>0</v>
      </c>
      <c r="OF85" s="273" cm="1">
        <f t="array" ref="OF85">SUM(SUMIFS(LI85:OB85,LI$6:OB$6,{"INA(D)"}))</f>
        <v>22</v>
      </c>
      <c r="OG85" s="273" cm="1">
        <f t="array" ref="OG85">SUM(SUMIFS(LI85:OB85,LI$6:OB$6,{"EN(D)","EN(V)","INA(D)","INA(V)"}))</f>
        <v>22</v>
      </c>
      <c r="OH85" s="278" cm="1">
        <f t="array" ref="OH85">(SUM(SUMIFS(LI85:OB85,LI$6:OB$6,{"EN(TMS)"})))/12</f>
        <v>0</v>
      </c>
      <c r="OI85" s="278" cm="1">
        <f t="array" ref="OI85">(SUM(SUMIFS(LI85:OB85,LI$6:OB$6,{"INA(TMS)"})))/12</f>
        <v>0</v>
      </c>
    </row>
    <row r="86" spans="1:399" s="23" customFormat="1" ht="30">
      <c r="A86" s="273">
        <v>80</v>
      </c>
      <c r="B86" s="274" t="s">
        <v>54</v>
      </c>
      <c r="C86" s="273" t="s">
        <v>170</v>
      </c>
      <c r="D86" s="285"/>
      <c r="E86" s="279"/>
      <c r="F86" s="279"/>
      <c r="G86" s="280"/>
      <c r="H86" s="277"/>
      <c r="I86" s="277"/>
      <c r="J86" s="278"/>
      <c r="K86" s="279"/>
      <c r="L86" s="279"/>
      <c r="M86" s="280"/>
      <c r="N86" s="277"/>
      <c r="O86" s="277"/>
      <c r="P86" s="278"/>
      <c r="Q86" s="279"/>
      <c r="R86" s="279"/>
      <c r="S86" s="280"/>
      <c r="T86" s="277"/>
      <c r="U86" s="277"/>
      <c r="V86" s="278"/>
      <c r="W86" s="279"/>
      <c r="X86" s="279"/>
      <c r="Y86" s="280"/>
      <c r="Z86" s="277"/>
      <c r="AA86" s="277"/>
      <c r="AB86" s="278"/>
      <c r="AC86" s="279"/>
      <c r="AD86" s="279"/>
      <c r="AE86" s="280"/>
      <c r="AF86" s="277"/>
      <c r="AG86" s="277"/>
      <c r="AH86" s="278"/>
      <c r="AI86" s="279"/>
      <c r="AJ86" s="279"/>
      <c r="AK86" s="280"/>
      <c r="AL86" s="277"/>
      <c r="AM86" s="277"/>
      <c r="AN86" s="278"/>
      <c r="AO86" s="279"/>
      <c r="AP86" s="279"/>
      <c r="AQ86" s="280"/>
      <c r="AR86" s="277"/>
      <c r="AS86" s="277"/>
      <c r="AT86" s="278"/>
      <c r="AU86" s="279"/>
      <c r="AV86" s="279"/>
      <c r="AW86" s="280"/>
      <c r="AX86" s="277"/>
      <c r="AY86" s="277"/>
      <c r="AZ86" s="278"/>
      <c r="BA86" s="279"/>
      <c r="BB86" s="279"/>
      <c r="BC86" s="280"/>
      <c r="BD86" s="277"/>
      <c r="BE86" s="277"/>
      <c r="BF86" s="278"/>
      <c r="BG86" s="279"/>
      <c r="BH86" s="279"/>
      <c r="BI86" s="280"/>
      <c r="BJ86" s="277"/>
      <c r="BK86" s="277"/>
      <c r="BL86" s="278"/>
      <c r="BM86" s="279"/>
      <c r="BN86" s="279"/>
      <c r="BO86" s="280"/>
      <c r="BP86" s="277"/>
      <c r="BQ86" s="277"/>
      <c r="BR86" s="278"/>
      <c r="BS86" s="279"/>
      <c r="BT86" s="279"/>
      <c r="BU86" s="280"/>
      <c r="BV86" s="277"/>
      <c r="BW86" s="277"/>
      <c r="BX86" s="278"/>
      <c r="BY86" s="273" cm="1">
        <f t="array" ref="BY86">SUM(SUMIFS(E86:BX86,E$6:BX$6,{"EN(V)"}))</f>
        <v>0</v>
      </c>
      <c r="BZ86" s="273" cm="1">
        <f t="array" ref="BZ86">SUM(SUMIFS(E86:BX86,E$6:BX$6,{"INA(V)"}))</f>
        <v>0</v>
      </c>
      <c r="CA86" s="273" cm="1">
        <f t="array" ref="CA86">SUM(SUMIFS(E86:BX86,E$6:BX$6,{"EN(D)"}))</f>
        <v>0</v>
      </c>
      <c r="CB86" s="273" cm="1">
        <f t="array" ref="CB86">SUM(SUMIFS(E86:BX86,E$6:BX$6,{"INA(D)"}))</f>
        <v>0</v>
      </c>
      <c r="CC86" s="273" cm="1">
        <f t="array" ref="CC86">SUM(SUMIFS(E86:BX86,E$6:BX$6,{"EN(D)","EN(V)","INA(D)","INA(V)"}))</f>
        <v>0</v>
      </c>
      <c r="CD86" s="278" cm="1">
        <f t="array" ref="CD86">(SUM(SUMIFS(E86:BX86,E$6:BX$6,{"EN(TMS)"})))/12</f>
        <v>0</v>
      </c>
      <c r="CE86" s="278" cm="1">
        <f t="array" ref="CE86">(SUM(SUMIFS(E86:BX86,E$6:BX$6,{"INA(TMS)"})))/12</f>
        <v>0</v>
      </c>
      <c r="CF86" s="279"/>
      <c r="CG86" s="279"/>
      <c r="CH86" s="280"/>
      <c r="CI86" s="277"/>
      <c r="CJ86" s="277"/>
      <c r="CK86" s="278"/>
      <c r="CL86" s="279"/>
      <c r="CM86" s="279"/>
      <c r="CN86" s="280"/>
      <c r="CO86" s="277"/>
      <c r="CP86" s="277"/>
      <c r="CQ86" s="278"/>
      <c r="CR86" s="279"/>
      <c r="CS86" s="279"/>
      <c r="CT86" s="280"/>
      <c r="CU86" s="277"/>
      <c r="CV86" s="277"/>
      <c r="CW86" s="278"/>
      <c r="CX86" s="279"/>
      <c r="CY86" s="279"/>
      <c r="CZ86" s="280"/>
      <c r="DA86" s="277"/>
      <c r="DB86" s="277"/>
      <c r="DC86" s="278"/>
      <c r="DD86" s="279">
        <v>52</v>
      </c>
      <c r="DE86" s="279">
        <v>195</v>
      </c>
      <c r="DF86" s="280">
        <v>0.11319444444444444</v>
      </c>
      <c r="DG86" s="277"/>
      <c r="DH86" s="277"/>
      <c r="DI86" s="278"/>
      <c r="DJ86" s="279">
        <v>35</v>
      </c>
      <c r="DK86" s="279">
        <v>121</v>
      </c>
      <c r="DL86" s="280">
        <v>8.8888888888888892E-2</v>
      </c>
      <c r="DM86" s="277"/>
      <c r="DN86" s="277"/>
      <c r="DO86" s="278"/>
      <c r="DP86" s="279">
        <v>50</v>
      </c>
      <c r="DQ86" s="279">
        <v>184</v>
      </c>
      <c r="DR86" s="280">
        <v>0.12013888888888889</v>
      </c>
      <c r="DS86" s="277"/>
      <c r="DT86" s="277"/>
      <c r="DU86" s="278"/>
      <c r="DV86" s="279">
        <v>24</v>
      </c>
      <c r="DW86" s="279">
        <v>116</v>
      </c>
      <c r="DX86" s="280">
        <v>0.10486111111111111</v>
      </c>
      <c r="DY86" s="277"/>
      <c r="DZ86" s="277"/>
      <c r="EA86" s="278"/>
      <c r="EB86" s="279">
        <v>25</v>
      </c>
      <c r="EC86" s="279">
        <v>99</v>
      </c>
      <c r="ED86" s="280">
        <v>6.5972222222222224E-2</v>
      </c>
      <c r="EE86" s="277"/>
      <c r="EF86" s="277"/>
      <c r="EG86" s="278"/>
      <c r="EH86" s="279">
        <v>23</v>
      </c>
      <c r="EI86" s="279">
        <v>86</v>
      </c>
      <c r="EJ86" s="280">
        <v>9.930555555555555E-2</v>
      </c>
      <c r="EK86" s="277"/>
      <c r="EL86" s="277"/>
      <c r="EM86" s="278"/>
      <c r="EN86" s="279">
        <v>11</v>
      </c>
      <c r="EO86" s="279"/>
      <c r="EP86" s="280"/>
      <c r="EQ86" s="277"/>
      <c r="ER86" s="277"/>
      <c r="ES86" s="278"/>
      <c r="ET86" s="279">
        <v>15</v>
      </c>
      <c r="EU86" s="279">
        <v>48</v>
      </c>
      <c r="EV86" s="280">
        <v>5.2083333333333336E-2</v>
      </c>
      <c r="EW86" s="277"/>
      <c r="EX86" s="277"/>
      <c r="EY86" s="278"/>
      <c r="EZ86" s="273" cm="1">
        <f t="array" ref="EZ86">SUM(SUMIFS(CF86:EY86,CF$6:EY$6,{"EN(V)"}))</f>
        <v>849</v>
      </c>
      <c r="FA86" s="273" cm="1">
        <f t="array" ref="FA86">SUM(SUMIFS(CF86:EY86,CF$6:EY$6,{"INA(V)"}))</f>
        <v>0</v>
      </c>
      <c r="FB86" s="273" cm="1">
        <f t="array" ref="FB86">SUM(SUMIFS(CF86:EY86,CF$6:EY$6,{"EN(D)"}))</f>
        <v>235</v>
      </c>
      <c r="FC86" s="273" cm="1">
        <f t="array" ref="FC86">SUM(SUMIFS(CF86:EY86,CF$6:EY$6,{"INA(D)"}))</f>
        <v>0</v>
      </c>
      <c r="FD86" s="273" cm="1">
        <f t="array" ref="FD86">SUM(SUMIFS(CF86:EY86,CF$6:EY$6,{"EN(D)","EN(V)","INA(D)","INA(V)"}))</f>
        <v>1084</v>
      </c>
      <c r="FE86" s="278" cm="1">
        <f t="array" ref="FE86">(SUM(SUMIFS(CF86:EY86,CF$6:EY$6,{"EN(TMS)"})))/12</f>
        <v>5.3703703703703705E-2</v>
      </c>
      <c r="FF86" s="278" cm="1">
        <f t="array" ref="FF86">(SUM(SUMIFS(CF86:EY86,CF$6:EY$6,{"INA(TMS)"})))/12</f>
        <v>0</v>
      </c>
      <c r="FG86" s="279">
        <v>29</v>
      </c>
      <c r="FH86" s="279">
        <v>132</v>
      </c>
      <c r="FI86" s="280">
        <v>0.16180555555555556</v>
      </c>
      <c r="FJ86" s="277"/>
      <c r="FK86" s="277"/>
      <c r="FL86" s="278"/>
      <c r="FM86" s="279">
        <v>35</v>
      </c>
      <c r="FN86" s="279">
        <v>136</v>
      </c>
      <c r="FO86" s="280">
        <v>0.17569444444444446</v>
      </c>
      <c r="FP86" s="277"/>
      <c r="FQ86" s="277"/>
      <c r="FR86" s="278"/>
      <c r="FS86" s="279">
        <v>20</v>
      </c>
      <c r="FT86" s="279">
        <v>100</v>
      </c>
      <c r="FU86" s="280" t="s">
        <v>310</v>
      </c>
      <c r="FV86" s="277"/>
      <c r="FW86" s="277"/>
      <c r="FX86" s="278"/>
      <c r="FY86" s="279">
        <v>15</v>
      </c>
      <c r="FZ86" s="279">
        <v>76</v>
      </c>
      <c r="GA86" s="280" t="s">
        <v>311</v>
      </c>
      <c r="GB86" s="277"/>
      <c r="GC86" s="277"/>
      <c r="GD86" s="278"/>
      <c r="GE86" s="279"/>
      <c r="GF86" s="279">
        <v>49</v>
      </c>
      <c r="GG86" s="280" t="s">
        <v>312</v>
      </c>
      <c r="GH86" s="277"/>
      <c r="GI86" s="277"/>
      <c r="GJ86" s="278"/>
      <c r="GK86" s="279">
        <v>7</v>
      </c>
      <c r="GL86" s="279">
        <v>57</v>
      </c>
      <c r="GM86" s="280" t="s">
        <v>246</v>
      </c>
      <c r="GN86" s="277"/>
      <c r="GO86" s="277"/>
      <c r="GP86" s="278"/>
      <c r="GQ86" s="279">
        <v>6</v>
      </c>
      <c r="GR86" s="279">
        <v>9</v>
      </c>
      <c r="GS86" s="280">
        <v>0.11180555555555556</v>
      </c>
      <c r="GT86" s="277"/>
      <c r="GU86" s="277"/>
      <c r="GV86" s="278"/>
      <c r="GW86" s="279">
        <v>13</v>
      </c>
      <c r="GX86" s="279">
        <v>33</v>
      </c>
      <c r="GY86" s="280">
        <v>0.19791666666666666</v>
      </c>
      <c r="GZ86" s="277"/>
      <c r="HA86" s="277"/>
      <c r="HB86" s="278"/>
      <c r="HC86" s="279">
        <v>14</v>
      </c>
      <c r="HD86" s="279">
        <v>54</v>
      </c>
      <c r="HE86" s="280">
        <v>5.1388888888888894E-2</v>
      </c>
      <c r="HF86" s="277"/>
      <c r="HG86" s="277"/>
      <c r="HH86" s="278"/>
      <c r="HI86" s="279">
        <v>8</v>
      </c>
      <c r="HJ86" s="279">
        <v>43</v>
      </c>
      <c r="HK86" s="280">
        <v>0.13472222222222222</v>
      </c>
      <c r="HL86" s="277"/>
      <c r="HM86" s="277"/>
      <c r="HN86" s="278"/>
      <c r="HO86" s="279">
        <v>3</v>
      </c>
      <c r="HP86" s="279">
        <v>34</v>
      </c>
      <c r="HQ86" s="280">
        <v>0.12847222222222224</v>
      </c>
      <c r="HR86" s="277"/>
      <c r="HS86" s="277"/>
      <c r="HT86" s="278"/>
      <c r="HU86" s="279">
        <v>13</v>
      </c>
      <c r="HV86" s="279">
        <v>66</v>
      </c>
      <c r="HW86" s="280">
        <v>0.17222222222222225</v>
      </c>
      <c r="HX86" s="277"/>
      <c r="HY86" s="277"/>
      <c r="HZ86" s="278"/>
      <c r="IA86" s="273" cm="1">
        <f t="array" ref="IA86">SUM(SUMIFS(FG86:HZ86,FG$6:HZ$6,{"EN(V)"}))</f>
        <v>789</v>
      </c>
      <c r="IB86" s="273" cm="1">
        <f t="array" ref="IB86">SUM(SUMIFS(FG86:HZ86,FG$6:HZ$6,{"INA(V)"}))</f>
        <v>0</v>
      </c>
      <c r="IC86" s="273" cm="1">
        <f t="array" ref="IC86">SUM(SUMIFS(FG86:HZ86,FG$6:HZ$6,{"EN(D)"}))</f>
        <v>163</v>
      </c>
      <c r="ID86" s="273" cm="1">
        <f t="array" ref="ID86">SUM(SUMIFS(FG86:HZ86,FG$6:HZ$6,{"INA(D)"}))</f>
        <v>0</v>
      </c>
      <c r="IE86" s="273" cm="1">
        <f t="array" ref="IE86">SUM(SUMIFS(FG86:HZ86,FG$6:HZ$6,{"EN(D)","EN(V)","INA(D)","INA(V)"}))</f>
        <v>952</v>
      </c>
      <c r="IF86" s="278" cm="1">
        <f t="array" ref="IF86">(SUM(SUMIFS(FG86:HZ86,FG$6:HZ$6,{"EN(TMS)"})))/12</f>
        <v>9.4502314814814817E-2</v>
      </c>
      <c r="IG86" s="278" cm="1">
        <f t="array" ref="IG86">(SUM(SUMIFS(FG86:HZ86,FG$6:HZ$6,{"INA(TMS)"})))/12</f>
        <v>0</v>
      </c>
      <c r="IH86" s="279">
        <v>17</v>
      </c>
      <c r="II86" s="279">
        <v>115</v>
      </c>
      <c r="IJ86" s="280">
        <v>0.19444444444444445</v>
      </c>
      <c r="IK86" s="277"/>
      <c r="IL86" s="277"/>
      <c r="IM86" s="278"/>
      <c r="IN86" s="279">
        <v>8</v>
      </c>
      <c r="IO86" s="279">
        <v>69</v>
      </c>
      <c r="IP86" s="280">
        <v>0.10972222222222222</v>
      </c>
      <c r="IQ86" s="277"/>
      <c r="IR86" s="277"/>
      <c r="IS86" s="278"/>
      <c r="IT86" s="279"/>
      <c r="IU86" s="279">
        <v>79</v>
      </c>
      <c r="IV86" s="280">
        <v>0.13472222222222222</v>
      </c>
      <c r="IW86" s="277"/>
      <c r="IX86" s="277"/>
      <c r="IY86" s="278"/>
      <c r="IZ86" s="279">
        <f>46+6</f>
        <v>52</v>
      </c>
      <c r="JA86" s="279">
        <v>45</v>
      </c>
      <c r="JB86" s="280">
        <v>0.23263888888888887</v>
      </c>
      <c r="JC86" s="277"/>
      <c r="JD86" s="277"/>
      <c r="JE86" s="278"/>
      <c r="JF86" s="279"/>
      <c r="JG86" s="279"/>
      <c r="JH86" s="280"/>
      <c r="JI86" s="277"/>
      <c r="JJ86" s="277"/>
      <c r="JK86" s="278"/>
      <c r="JL86" s="279">
        <v>8</v>
      </c>
      <c r="JM86" s="279"/>
      <c r="JN86" s="280"/>
      <c r="JO86" s="277"/>
      <c r="JP86" s="277"/>
      <c r="JQ86" s="278"/>
      <c r="JR86" s="279">
        <v>10</v>
      </c>
      <c r="JS86" s="279"/>
      <c r="JT86" s="280"/>
      <c r="JU86" s="277"/>
      <c r="JV86" s="277"/>
      <c r="JW86" s="278"/>
      <c r="JX86" s="279">
        <v>4</v>
      </c>
      <c r="JY86" s="279"/>
      <c r="JZ86" s="280"/>
      <c r="KA86" s="277"/>
      <c r="KB86" s="277"/>
      <c r="KC86" s="278"/>
      <c r="KD86" s="279">
        <v>10</v>
      </c>
      <c r="KE86" s="279"/>
      <c r="KF86" s="280"/>
      <c r="KG86" s="277"/>
      <c r="KH86" s="277"/>
      <c r="KI86" s="278"/>
      <c r="KJ86" s="279">
        <v>2</v>
      </c>
      <c r="KK86" s="279"/>
      <c r="KL86" s="280"/>
      <c r="KM86" s="277"/>
      <c r="KN86" s="277"/>
      <c r="KO86" s="278"/>
      <c r="KP86" s="279"/>
      <c r="KQ86" s="279"/>
      <c r="KR86" s="280"/>
      <c r="KS86" s="277"/>
      <c r="KT86" s="277"/>
      <c r="KU86" s="278"/>
      <c r="KV86" s="279">
        <v>2</v>
      </c>
      <c r="KW86" s="279"/>
      <c r="KX86" s="280"/>
      <c r="KY86" s="277"/>
      <c r="KZ86" s="277"/>
      <c r="LA86" s="278"/>
      <c r="LB86" s="273" cm="1">
        <f t="array" ref="LB86">SUM(SUMIFS(IH86:LA86,IH$6:LA$6,{"EN(V)"}))</f>
        <v>308</v>
      </c>
      <c r="LC86" s="273" cm="1">
        <f t="array" ref="LC86">SUM(SUMIFS(IH86:LA86,IH$6:LA$6,{"INA(V)"}))</f>
        <v>0</v>
      </c>
      <c r="LD86" s="273" cm="1">
        <f t="array" ref="LD86">SUM(SUMIFS(IH86:LA86,IH$6:LA$6,{"EN(D)"}))</f>
        <v>113</v>
      </c>
      <c r="LE86" s="273" cm="1">
        <f t="array" ref="LE86">SUM(SUMIFS(IH86:LA86,IH$6:LA$6,{"INA(D)"}))</f>
        <v>0</v>
      </c>
      <c r="LF86" s="273" cm="1">
        <f t="array" ref="LF86">SUM(SUMIFS(IH86:LA86,IH$6:LA$6,{"EN(D)","EN(V)","INA(D)","INA(V)"}))</f>
        <v>421</v>
      </c>
      <c r="LG86" s="278" cm="1">
        <f t="array" ref="LG86">(SUM(SUMIFS(IH86:LA86,IH$6:LA$6,{"EN(TMS)"})))/12</f>
        <v>5.5960648148148141E-2</v>
      </c>
      <c r="LH86" s="278" cm="1">
        <f t="array" ref="LH86">(SUM(SUMIFS(IH86:LA86,IH$6:LA$6,{"INA(TMS)"})))/12</f>
        <v>0</v>
      </c>
      <c r="LI86" s="279">
        <v>2</v>
      </c>
      <c r="LJ86" s="279"/>
      <c r="LK86" s="280"/>
      <c r="LL86" s="277"/>
      <c r="LM86" s="277"/>
      <c r="LN86" s="278"/>
      <c r="LO86" s="279"/>
      <c r="LP86" s="279"/>
      <c r="LQ86" s="280"/>
      <c r="LR86" s="277"/>
      <c r="LS86" s="277"/>
      <c r="LT86" s="278"/>
      <c r="LU86" s="279"/>
      <c r="LV86" s="279"/>
      <c r="LW86" s="280"/>
      <c r="LX86" s="277"/>
      <c r="LY86" s="277"/>
      <c r="LZ86" s="278"/>
      <c r="MA86" s="279"/>
      <c r="MB86" s="279"/>
      <c r="MC86" s="280"/>
      <c r="MD86" s="277"/>
      <c r="ME86" s="277"/>
      <c r="MF86" s="278"/>
      <c r="MG86" s="279">
        <v>2</v>
      </c>
      <c r="MH86" s="279"/>
      <c r="MI86" s="280"/>
      <c r="MJ86" s="277"/>
      <c r="MK86" s="277"/>
      <c r="ML86" s="278"/>
      <c r="MM86" s="279">
        <v>1</v>
      </c>
      <c r="MN86" s="279"/>
      <c r="MO86" s="280"/>
      <c r="MP86" s="277"/>
      <c r="MQ86" s="277"/>
      <c r="MR86" s="278"/>
      <c r="MS86" s="279">
        <v>1</v>
      </c>
      <c r="MT86" s="279"/>
      <c r="MU86" s="280"/>
      <c r="MV86" s="277"/>
      <c r="MW86" s="277"/>
      <c r="MX86" s="278"/>
      <c r="MY86" s="279"/>
      <c r="MZ86" s="279"/>
      <c r="NA86" s="280"/>
      <c r="NB86" s="277"/>
      <c r="NC86" s="277"/>
      <c r="ND86" s="278"/>
      <c r="NE86" s="279"/>
      <c r="NF86" s="279"/>
      <c r="NG86" s="280"/>
      <c r="NH86" s="277"/>
      <c r="NI86" s="277"/>
      <c r="NJ86" s="278"/>
      <c r="NK86" s="279"/>
      <c r="NL86" s="279"/>
      <c r="NM86" s="280"/>
      <c r="NN86" s="277"/>
      <c r="NO86" s="277"/>
      <c r="NP86" s="278"/>
      <c r="NQ86" s="279"/>
      <c r="NR86" s="279"/>
      <c r="NS86" s="280"/>
      <c r="NT86" s="277"/>
      <c r="NU86" s="277"/>
      <c r="NV86" s="278"/>
      <c r="NW86" s="279"/>
      <c r="NX86" s="279"/>
      <c r="NY86" s="280"/>
      <c r="NZ86" s="277"/>
      <c r="OA86" s="277"/>
      <c r="OB86" s="278"/>
      <c r="OC86" s="273" cm="1">
        <f t="array" ref="OC86">SUM(SUMIFS(LI86:OB86,LI$6:OB$6,{"EN(V)"}))</f>
        <v>0</v>
      </c>
      <c r="OD86" s="273" cm="1">
        <f t="array" ref="OD86">SUM(SUMIFS(LI86:OB86,LI$6:OB$6,{"INA(V)"}))</f>
        <v>0</v>
      </c>
      <c r="OE86" s="273" cm="1">
        <f t="array" ref="OE86">SUM(SUMIFS(LI86:OB86,LI$6:OB$6,{"EN(D)"}))</f>
        <v>6</v>
      </c>
      <c r="OF86" s="273" cm="1">
        <f t="array" ref="OF86">SUM(SUMIFS(LI86:OB86,LI$6:OB$6,{"INA(D)"}))</f>
        <v>0</v>
      </c>
      <c r="OG86" s="273" cm="1">
        <f t="array" ref="OG86">SUM(SUMIFS(LI86:OB86,LI$6:OB$6,{"EN(D)","EN(V)","INA(D)","INA(V)"}))</f>
        <v>6</v>
      </c>
      <c r="OH86" s="278" cm="1">
        <f t="array" ref="OH86">(SUM(SUMIFS(LI86:OB86,LI$6:OB$6,{"EN(TMS)"})))/12</f>
        <v>0</v>
      </c>
      <c r="OI86" s="278" cm="1">
        <f t="array" ref="OI86">(SUM(SUMIFS(LI86:OB86,LI$6:OB$6,{"INA(TMS)"})))/12</f>
        <v>0</v>
      </c>
    </row>
    <row r="87" spans="1:399" s="23" customFormat="1" ht="30">
      <c r="A87" s="273">
        <v>81</v>
      </c>
      <c r="B87" s="274" t="s">
        <v>55</v>
      </c>
      <c r="C87" s="273" t="s">
        <v>171</v>
      </c>
      <c r="D87" s="285"/>
      <c r="E87" s="279"/>
      <c r="F87" s="279"/>
      <c r="G87" s="280"/>
      <c r="H87" s="277"/>
      <c r="I87" s="277"/>
      <c r="J87" s="278"/>
      <c r="K87" s="279"/>
      <c r="L87" s="279"/>
      <c r="M87" s="280"/>
      <c r="N87" s="277"/>
      <c r="O87" s="277"/>
      <c r="P87" s="278"/>
      <c r="Q87" s="279"/>
      <c r="R87" s="279"/>
      <c r="S87" s="280"/>
      <c r="T87" s="277"/>
      <c r="U87" s="277"/>
      <c r="V87" s="278"/>
      <c r="W87" s="279"/>
      <c r="X87" s="279"/>
      <c r="Y87" s="280"/>
      <c r="Z87" s="277"/>
      <c r="AA87" s="277"/>
      <c r="AB87" s="278"/>
      <c r="AC87" s="279"/>
      <c r="AD87" s="279"/>
      <c r="AE87" s="280"/>
      <c r="AF87" s="277"/>
      <c r="AG87" s="277"/>
      <c r="AH87" s="278"/>
      <c r="AI87" s="279"/>
      <c r="AJ87" s="279"/>
      <c r="AK87" s="280"/>
      <c r="AL87" s="277"/>
      <c r="AM87" s="277"/>
      <c r="AN87" s="278"/>
      <c r="AO87" s="279"/>
      <c r="AP87" s="279"/>
      <c r="AQ87" s="280"/>
      <c r="AR87" s="277"/>
      <c r="AS87" s="277"/>
      <c r="AT87" s="278"/>
      <c r="AU87" s="279"/>
      <c r="AV87" s="279"/>
      <c r="AW87" s="280"/>
      <c r="AX87" s="277"/>
      <c r="AY87" s="277"/>
      <c r="AZ87" s="278"/>
      <c r="BA87" s="279"/>
      <c r="BB87" s="279"/>
      <c r="BC87" s="280"/>
      <c r="BD87" s="277"/>
      <c r="BE87" s="277"/>
      <c r="BF87" s="278"/>
      <c r="BG87" s="279"/>
      <c r="BH87" s="279"/>
      <c r="BI87" s="280"/>
      <c r="BJ87" s="277"/>
      <c r="BK87" s="277"/>
      <c r="BL87" s="278"/>
      <c r="BM87" s="279"/>
      <c r="BN87" s="279"/>
      <c r="BO87" s="280"/>
      <c r="BP87" s="277"/>
      <c r="BQ87" s="277"/>
      <c r="BR87" s="278"/>
      <c r="BS87" s="279"/>
      <c r="BT87" s="279"/>
      <c r="BU87" s="280"/>
      <c r="BV87" s="277"/>
      <c r="BW87" s="277"/>
      <c r="BX87" s="278"/>
      <c r="BY87" s="273" cm="1">
        <f t="array" ref="BY87">SUM(SUMIFS(E87:BX87,E$6:BX$6,{"EN(V)"}))</f>
        <v>0</v>
      </c>
      <c r="BZ87" s="273" cm="1">
        <f t="array" ref="BZ87">SUM(SUMIFS(E87:BX87,E$6:BX$6,{"INA(V)"}))</f>
        <v>0</v>
      </c>
      <c r="CA87" s="273" cm="1">
        <f t="array" ref="CA87">SUM(SUMIFS(E87:BX87,E$6:BX$6,{"EN(D)"}))</f>
        <v>0</v>
      </c>
      <c r="CB87" s="273" cm="1">
        <f t="array" ref="CB87">SUM(SUMIFS(E87:BX87,E$6:BX$6,{"INA(D)"}))</f>
        <v>0</v>
      </c>
      <c r="CC87" s="273" cm="1">
        <f t="array" ref="CC87">SUM(SUMIFS(E87:BX87,E$6:BX$6,{"EN(D)","EN(V)","INA(D)","INA(V)"}))</f>
        <v>0</v>
      </c>
      <c r="CD87" s="278" cm="1">
        <f t="array" ref="CD87">(SUM(SUMIFS(E87:BX87,E$6:BX$6,{"EN(TMS)"})))/12</f>
        <v>0</v>
      </c>
      <c r="CE87" s="278" cm="1">
        <f t="array" ref="CE87">(SUM(SUMIFS(E87:BX87,E$6:BX$6,{"INA(TMS)"})))/12</f>
        <v>0</v>
      </c>
      <c r="CF87" s="279"/>
      <c r="CG87" s="279"/>
      <c r="CH87" s="280"/>
      <c r="CI87" s="277"/>
      <c r="CJ87" s="277"/>
      <c r="CK87" s="278"/>
      <c r="CL87" s="279"/>
      <c r="CM87" s="279"/>
      <c r="CN87" s="280"/>
      <c r="CO87" s="277"/>
      <c r="CP87" s="277"/>
      <c r="CQ87" s="278"/>
      <c r="CR87" s="279"/>
      <c r="CS87" s="279"/>
      <c r="CT87" s="280"/>
      <c r="CU87" s="277"/>
      <c r="CV87" s="277"/>
      <c r="CW87" s="278"/>
      <c r="CX87" s="279"/>
      <c r="CY87" s="279"/>
      <c r="CZ87" s="280"/>
      <c r="DA87" s="277"/>
      <c r="DB87" s="277"/>
      <c r="DC87" s="278"/>
      <c r="DD87" s="279"/>
      <c r="DE87" s="279"/>
      <c r="DF87" s="280"/>
      <c r="DG87" s="277">
        <v>142</v>
      </c>
      <c r="DH87" s="277">
        <v>250</v>
      </c>
      <c r="DI87" s="278">
        <v>0.12222222222222223</v>
      </c>
      <c r="DJ87" s="279"/>
      <c r="DK87" s="279"/>
      <c r="DL87" s="280"/>
      <c r="DM87" s="277">
        <v>100</v>
      </c>
      <c r="DN87" s="277">
        <v>219</v>
      </c>
      <c r="DO87" s="278">
        <v>0.11875000000000001</v>
      </c>
      <c r="DP87" s="279"/>
      <c r="DQ87" s="279"/>
      <c r="DR87" s="280"/>
      <c r="DS87" s="277">
        <v>39</v>
      </c>
      <c r="DT87" s="277">
        <v>89</v>
      </c>
      <c r="DU87" s="278">
        <v>0.10972222222222222</v>
      </c>
      <c r="DV87" s="279"/>
      <c r="DW87" s="279"/>
      <c r="DX87" s="280"/>
      <c r="DY87" s="277">
        <v>22</v>
      </c>
      <c r="DZ87" s="277">
        <v>61</v>
      </c>
      <c r="EA87" s="278">
        <v>0.12708333333333333</v>
      </c>
      <c r="EB87" s="279"/>
      <c r="EC87" s="279"/>
      <c r="ED87" s="280"/>
      <c r="EE87" s="277">
        <v>39</v>
      </c>
      <c r="EF87" s="277"/>
      <c r="EG87" s="278"/>
      <c r="EH87" s="279"/>
      <c r="EI87" s="279"/>
      <c r="EJ87" s="280"/>
      <c r="EK87" s="277">
        <v>12</v>
      </c>
      <c r="EL87" s="277"/>
      <c r="EM87" s="278"/>
      <c r="EN87" s="279"/>
      <c r="EO87" s="279"/>
      <c r="EP87" s="280"/>
      <c r="EQ87" s="277">
        <v>7</v>
      </c>
      <c r="ER87" s="277"/>
      <c r="ES87" s="278"/>
      <c r="ET87" s="279"/>
      <c r="EU87" s="279"/>
      <c r="EV87" s="280"/>
      <c r="EW87" s="277">
        <v>14</v>
      </c>
      <c r="EX87" s="277"/>
      <c r="EY87" s="278"/>
      <c r="EZ87" s="273" cm="1">
        <f t="array" ref="EZ87">SUM(SUMIFS(CF87:EY87,CF$6:EY$6,{"EN(V)"}))</f>
        <v>0</v>
      </c>
      <c r="FA87" s="273" cm="1">
        <f t="array" ref="FA87">SUM(SUMIFS(CF87:EY87,CF$6:EY$6,{"INA(V)"}))</f>
        <v>619</v>
      </c>
      <c r="FB87" s="273" cm="1">
        <f t="array" ref="FB87">SUM(SUMIFS(CF87:EY87,CF$6:EY$6,{"EN(D)"}))</f>
        <v>0</v>
      </c>
      <c r="FC87" s="273" cm="1">
        <f t="array" ref="FC87">SUM(SUMIFS(CF87:EY87,CF$6:EY$6,{"INA(D)"}))</f>
        <v>375</v>
      </c>
      <c r="FD87" s="273" cm="1">
        <f t="array" ref="FD87">SUM(SUMIFS(CF87:EY87,CF$6:EY$6,{"EN(D)","EN(V)","INA(D)","INA(V)"}))</f>
        <v>994</v>
      </c>
      <c r="FE87" s="278" cm="1">
        <f t="array" ref="FE87">(SUM(SUMIFS(CF87:EY87,CF$6:EY$6,{"EN(TMS)"})))/12</f>
        <v>0</v>
      </c>
      <c r="FF87" s="278" cm="1">
        <f t="array" ref="FF87">(SUM(SUMIFS(CF87:EY87,CF$6:EY$6,{"INA(TMS)"})))/12</f>
        <v>3.9814814814814817E-2</v>
      </c>
      <c r="FG87" s="279"/>
      <c r="FH87" s="279"/>
      <c r="FI87" s="280"/>
      <c r="FJ87" s="277">
        <v>20</v>
      </c>
      <c r="FK87" s="277">
        <v>85</v>
      </c>
      <c r="FL87" s="278">
        <v>0.27430555555555552</v>
      </c>
      <c r="FM87" s="279"/>
      <c r="FN87" s="279"/>
      <c r="FO87" s="280"/>
      <c r="FP87" s="277">
        <v>20</v>
      </c>
      <c r="FQ87" s="277">
        <v>54</v>
      </c>
      <c r="FR87" s="278">
        <v>0.32500000000000001</v>
      </c>
      <c r="FS87" s="279"/>
      <c r="FT87" s="279"/>
      <c r="FU87" s="280"/>
      <c r="FV87" s="277">
        <v>16</v>
      </c>
      <c r="FW87" s="277">
        <v>79</v>
      </c>
      <c r="FX87" s="278" t="s">
        <v>313</v>
      </c>
      <c r="FY87" s="279"/>
      <c r="FZ87" s="279"/>
      <c r="GA87" s="280"/>
      <c r="GB87" s="277">
        <v>39</v>
      </c>
      <c r="GC87" s="277">
        <v>68</v>
      </c>
      <c r="GD87" s="278" t="s">
        <v>314</v>
      </c>
      <c r="GE87" s="279"/>
      <c r="GF87" s="279"/>
      <c r="GG87" s="280"/>
      <c r="GH87" s="277">
        <v>14</v>
      </c>
      <c r="GI87" s="277">
        <v>45</v>
      </c>
      <c r="GJ87" s="278" t="s">
        <v>252</v>
      </c>
      <c r="GK87" s="279"/>
      <c r="GL87" s="279"/>
      <c r="GM87" s="280"/>
      <c r="GN87" s="277">
        <v>13</v>
      </c>
      <c r="GO87" s="277">
        <v>40</v>
      </c>
      <c r="GP87" s="278" t="s">
        <v>315</v>
      </c>
      <c r="GQ87" s="279"/>
      <c r="GR87" s="279"/>
      <c r="GS87" s="280"/>
      <c r="GT87" s="277">
        <v>8</v>
      </c>
      <c r="GU87" s="277">
        <v>30</v>
      </c>
      <c r="GV87" s="278">
        <v>0.13125000000000001</v>
      </c>
      <c r="GW87" s="279"/>
      <c r="GX87" s="279"/>
      <c r="GY87" s="280"/>
      <c r="GZ87" s="277">
        <v>6</v>
      </c>
      <c r="HA87" s="277">
        <v>34</v>
      </c>
      <c r="HB87" s="278">
        <v>0.30208333333333331</v>
      </c>
      <c r="HC87" s="279"/>
      <c r="HD87" s="279"/>
      <c r="HE87" s="280"/>
      <c r="HF87" s="277">
        <v>12</v>
      </c>
      <c r="HG87" s="277">
        <v>55</v>
      </c>
      <c r="HH87" s="278">
        <v>8.0555555555555561E-2</v>
      </c>
      <c r="HI87" s="279"/>
      <c r="HJ87" s="279"/>
      <c r="HK87" s="280"/>
      <c r="HL87" s="277">
        <v>7</v>
      </c>
      <c r="HM87" s="277">
        <v>42</v>
      </c>
      <c r="HN87" s="278">
        <v>0.36527777777777781</v>
      </c>
      <c r="HO87" s="279"/>
      <c r="HP87" s="279"/>
      <c r="HQ87" s="280"/>
      <c r="HR87" s="277">
        <v>5</v>
      </c>
      <c r="HS87" s="277">
        <v>21</v>
      </c>
      <c r="HT87" s="278">
        <v>0.47152777777777777</v>
      </c>
      <c r="HU87" s="279"/>
      <c r="HV87" s="279"/>
      <c r="HW87" s="280"/>
      <c r="HX87" s="277">
        <v>7</v>
      </c>
      <c r="HY87" s="277">
        <v>26</v>
      </c>
      <c r="HZ87" s="278">
        <v>0.25347222222222221</v>
      </c>
      <c r="IA87" s="273" cm="1">
        <f t="array" ref="IA87">SUM(SUMIFS(FG87:HZ87,FG$6:HZ$6,{"EN(V)"}))</f>
        <v>0</v>
      </c>
      <c r="IB87" s="273" cm="1">
        <f t="array" ref="IB87">SUM(SUMIFS(FG87:HZ87,FG$6:HZ$6,{"INA(V)"}))</f>
        <v>579</v>
      </c>
      <c r="IC87" s="273" cm="1">
        <f t="array" ref="IC87">SUM(SUMIFS(FG87:HZ87,FG$6:HZ$6,{"EN(D)"}))</f>
        <v>0</v>
      </c>
      <c r="ID87" s="273" cm="1">
        <f t="array" ref="ID87">SUM(SUMIFS(FG87:HZ87,FG$6:HZ$6,{"INA(D)"}))</f>
        <v>167</v>
      </c>
      <c r="IE87" s="273" cm="1">
        <f t="array" ref="IE87">SUM(SUMIFS(FG87:HZ87,FG$6:HZ$6,{"EN(D)","EN(V)","INA(D)","INA(V)"}))</f>
        <v>746</v>
      </c>
      <c r="IF87" s="278" cm="1">
        <f t="array" ref="IF87">(SUM(SUMIFS(FG87:HZ87,FG$6:HZ$6,{"EN(TMS)"})))/12</f>
        <v>0</v>
      </c>
      <c r="IG87" s="278" cm="1">
        <f t="array" ref="IG87">(SUM(SUMIFS(FG87:HZ87,FG$6:HZ$6,{"INA(TMS)"})))/12</f>
        <v>0.18362268518518518</v>
      </c>
      <c r="IH87" s="279"/>
      <c r="II87" s="279"/>
      <c r="IJ87" s="280"/>
      <c r="IK87" s="277">
        <v>6</v>
      </c>
      <c r="IL87" s="277">
        <v>21</v>
      </c>
      <c r="IM87" s="278">
        <v>0.23402777777777781</v>
      </c>
      <c r="IN87" s="279"/>
      <c r="IO87" s="279"/>
      <c r="IP87" s="280"/>
      <c r="IQ87" s="277">
        <v>6</v>
      </c>
      <c r="IR87" s="277">
        <v>46</v>
      </c>
      <c r="IS87" s="278">
        <v>0.32847222222222222</v>
      </c>
      <c r="IT87" s="279"/>
      <c r="IU87" s="279"/>
      <c r="IV87" s="280"/>
      <c r="IW87" s="277">
        <v>5</v>
      </c>
      <c r="IX87" s="277">
        <v>59</v>
      </c>
      <c r="IY87" s="278">
        <v>0.16250000000000001</v>
      </c>
      <c r="IZ87" s="279"/>
      <c r="JA87" s="279"/>
      <c r="JB87" s="280"/>
      <c r="JC87" s="277">
        <f>3+8</f>
        <v>11</v>
      </c>
      <c r="JD87" s="277">
        <v>31</v>
      </c>
      <c r="JE87" s="278">
        <v>5.7638888888888885E-2</v>
      </c>
      <c r="JF87" s="279"/>
      <c r="JG87" s="279"/>
      <c r="JH87" s="280"/>
      <c r="JI87" s="277"/>
      <c r="JJ87" s="277"/>
      <c r="JK87" s="278"/>
      <c r="JL87" s="279"/>
      <c r="JM87" s="279"/>
      <c r="JN87" s="280"/>
      <c r="JO87" s="277">
        <v>6</v>
      </c>
      <c r="JP87" s="277"/>
      <c r="JQ87" s="278"/>
      <c r="JR87" s="279"/>
      <c r="JS87" s="279"/>
      <c r="JT87" s="280"/>
      <c r="JU87" s="277">
        <v>14</v>
      </c>
      <c r="JV87" s="277"/>
      <c r="JW87" s="278"/>
      <c r="JX87" s="279"/>
      <c r="JY87" s="279"/>
      <c r="JZ87" s="280"/>
      <c r="KA87" s="277"/>
      <c r="KB87" s="277"/>
      <c r="KC87" s="278"/>
      <c r="KD87" s="279"/>
      <c r="KE87" s="279"/>
      <c r="KF87" s="280"/>
      <c r="KG87" s="277">
        <v>16</v>
      </c>
      <c r="KH87" s="277"/>
      <c r="KI87" s="278"/>
      <c r="KJ87" s="279"/>
      <c r="KK87" s="279"/>
      <c r="KL87" s="280"/>
      <c r="KM87" s="277">
        <v>8</v>
      </c>
      <c r="KN87" s="277"/>
      <c r="KO87" s="278"/>
      <c r="KP87" s="279"/>
      <c r="KQ87" s="279"/>
      <c r="KR87" s="280"/>
      <c r="KS87" s="277">
        <v>12</v>
      </c>
      <c r="KT87" s="277"/>
      <c r="KU87" s="278"/>
      <c r="KV87" s="279"/>
      <c r="KW87" s="279"/>
      <c r="KX87" s="280"/>
      <c r="KY87" s="277">
        <v>4</v>
      </c>
      <c r="KZ87" s="277"/>
      <c r="LA87" s="278"/>
      <c r="LB87" s="273" cm="1">
        <f t="array" ref="LB87">SUM(SUMIFS(IH87:LA87,IH$6:LA$6,{"EN(V)"}))</f>
        <v>0</v>
      </c>
      <c r="LC87" s="273" cm="1">
        <f t="array" ref="LC87">SUM(SUMIFS(IH87:LA87,IH$6:LA$6,{"INA(V)"}))</f>
        <v>157</v>
      </c>
      <c r="LD87" s="273" cm="1">
        <f t="array" ref="LD87">SUM(SUMIFS(IH87:LA87,IH$6:LA$6,{"EN(D)"}))</f>
        <v>0</v>
      </c>
      <c r="LE87" s="273" cm="1">
        <f t="array" ref="LE87">SUM(SUMIFS(IH87:LA87,IH$6:LA$6,{"INA(D)"}))</f>
        <v>88</v>
      </c>
      <c r="LF87" s="273" cm="1">
        <f t="array" ref="LF87">SUM(SUMIFS(IH87:LA87,IH$6:LA$6,{"EN(D)","EN(V)","INA(D)","INA(V)"}))</f>
        <v>245</v>
      </c>
      <c r="LG87" s="278" cm="1">
        <f t="array" ref="LG87">(SUM(SUMIFS(IH87:LA87,IH$6:LA$6,{"EN(TMS)"})))/12</f>
        <v>0</v>
      </c>
      <c r="LH87" s="278" cm="1">
        <f t="array" ref="LH87">(SUM(SUMIFS(IH87:LA87,IH$6:LA$6,{"INA(TMS)"})))/12</f>
        <v>6.5219907407407407E-2</v>
      </c>
      <c r="LI87" s="279"/>
      <c r="LJ87" s="279"/>
      <c r="LK87" s="280"/>
      <c r="LL87" s="277">
        <v>12</v>
      </c>
      <c r="LM87" s="277"/>
      <c r="LN87" s="278"/>
      <c r="LO87" s="279"/>
      <c r="LP87" s="279"/>
      <c r="LQ87" s="280"/>
      <c r="LR87" s="277">
        <v>4</v>
      </c>
      <c r="LS87" s="277"/>
      <c r="LT87" s="278"/>
      <c r="LU87" s="279"/>
      <c r="LV87" s="279"/>
      <c r="LW87" s="280"/>
      <c r="LX87" s="277">
        <v>1</v>
      </c>
      <c r="LY87" s="277"/>
      <c r="LZ87" s="278"/>
      <c r="MA87" s="279"/>
      <c r="MB87" s="279"/>
      <c r="MC87" s="280"/>
      <c r="MD87" s="277">
        <v>1</v>
      </c>
      <c r="ME87" s="277"/>
      <c r="MF87" s="278"/>
      <c r="MG87" s="279"/>
      <c r="MH87" s="279"/>
      <c r="MI87" s="280"/>
      <c r="MJ87" s="277">
        <v>3</v>
      </c>
      <c r="MK87" s="277"/>
      <c r="ML87" s="278"/>
      <c r="MM87" s="279"/>
      <c r="MN87" s="279"/>
      <c r="MO87" s="280"/>
      <c r="MP87" s="277">
        <v>2</v>
      </c>
      <c r="MQ87" s="277"/>
      <c r="MR87" s="278"/>
      <c r="MS87" s="279"/>
      <c r="MT87" s="279"/>
      <c r="MU87" s="280"/>
      <c r="MV87" s="277">
        <v>0</v>
      </c>
      <c r="MW87" s="277"/>
      <c r="MX87" s="278"/>
      <c r="MY87" s="279"/>
      <c r="MZ87" s="279"/>
      <c r="NA87" s="280"/>
      <c r="NB87" s="277"/>
      <c r="NC87" s="277"/>
      <c r="ND87" s="278"/>
      <c r="NE87" s="279"/>
      <c r="NF87" s="279"/>
      <c r="NG87" s="280"/>
      <c r="NH87" s="277"/>
      <c r="NI87" s="277"/>
      <c r="NJ87" s="278"/>
      <c r="NK87" s="279"/>
      <c r="NL87" s="279"/>
      <c r="NM87" s="280"/>
      <c r="NN87" s="277"/>
      <c r="NO87" s="277"/>
      <c r="NP87" s="278"/>
      <c r="NQ87" s="279"/>
      <c r="NR87" s="279"/>
      <c r="NS87" s="280"/>
      <c r="NT87" s="277"/>
      <c r="NU87" s="277"/>
      <c r="NV87" s="278"/>
      <c r="NW87" s="279"/>
      <c r="NX87" s="279"/>
      <c r="NY87" s="280"/>
      <c r="NZ87" s="277"/>
      <c r="OA87" s="277"/>
      <c r="OB87" s="278"/>
      <c r="OC87" s="273" cm="1">
        <f t="array" ref="OC87">SUM(SUMIFS(LI87:OB87,LI$6:OB$6,{"EN(V)"}))</f>
        <v>0</v>
      </c>
      <c r="OD87" s="273" cm="1">
        <f t="array" ref="OD87">SUM(SUMIFS(LI87:OB87,LI$6:OB$6,{"INA(V)"}))</f>
        <v>0</v>
      </c>
      <c r="OE87" s="273" cm="1">
        <f t="array" ref="OE87">SUM(SUMIFS(LI87:OB87,LI$6:OB$6,{"EN(D)"}))</f>
        <v>0</v>
      </c>
      <c r="OF87" s="273" cm="1">
        <f t="array" ref="OF87">SUM(SUMIFS(LI87:OB87,LI$6:OB$6,{"INA(D)"}))</f>
        <v>23</v>
      </c>
      <c r="OG87" s="273" cm="1">
        <f t="array" ref="OG87">SUM(SUMIFS(LI87:OB87,LI$6:OB$6,{"EN(D)","EN(V)","INA(D)","INA(V)"}))</f>
        <v>23</v>
      </c>
      <c r="OH87" s="278" cm="1">
        <f t="array" ref="OH87">(SUM(SUMIFS(LI87:OB87,LI$6:OB$6,{"EN(TMS)"})))/12</f>
        <v>0</v>
      </c>
      <c r="OI87" s="278" cm="1">
        <f t="array" ref="OI87">(SUM(SUMIFS(LI87:OB87,LI$6:OB$6,{"INA(TMS)"})))/12</f>
        <v>0</v>
      </c>
    </row>
    <row r="88" spans="1:399" s="23" customFormat="1" ht="30">
      <c r="A88" s="273">
        <v>82</v>
      </c>
      <c r="B88" s="274" t="s">
        <v>56</v>
      </c>
      <c r="C88" s="273" t="s">
        <v>452</v>
      </c>
      <c r="D88" s="285"/>
      <c r="E88" s="279"/>
      <c r="F88" s="279"/>
      <c r="G88" s="280"/>
      <c r="H88" s="277"/>
      <c r="I88" s="277"/>
      <c r="J88" s="278"/>
      <c r="K88" s="279"/>
      <c r="L88" s="279"/>
      <c r="M88" s="280"/>
      <c r="N88" s="277"/>
      <c r="O88" s="277"/>
      <c r="P88" s="278"/>
      <c r="Q88" s="279"/>
      <c r="R88" s="279"/>
      <c r="S88" s="280"/>
      <c r="T88" s="277"/>
      <c r="U88" s="277"/>
      <c r="V88" s="278"/>
      <c r="W88" s="279"/>
      <c r="X88" s="279"/>
      <c r="Y88" s="280"/>
      <c r="Z88" s="277"/>
      <c r="AA88" s="277"/>
      <c r="AB88" s="278"/>
      <c r="AC88" s="279"/>
      <c r="AD88" s="279"/>
      <c r="AE88" s="280"/>
      <c r="AF88" s="277"/>
      <c r="AG88" s="277"/>
      <c r="AH88" s="278"/>
      <c r="AI88" s="279"/>
      <c r="AJ88" s="279"/>
      <c r="AK88" s="280"/>
      <c r="AL88" s="277"/>
      <c r="AM88" s="277"/>
      <c r="AN88" s="278"/>
      <c r="AO88" s="279"/>
      <c r="AP88" s="279"/>
      <c r="AQ88" s="280"/>
      <c r="AR88" s="277"/>
      <c r="AS88" s="277"/>
      <c r="AT88" s="278"/>
      <c r="AU88" s="279"/>
      <c r="AV88" s="279"/>
      <c r="AW88" s="280"/>
      <c r="AX88" s="277"/>
      <c r="AY88" s="277"/>
      <c r="AZ88" s="278"/>
      <c r="BA88" s="279"/>
      <c r="BB88" s="279"/>
      <c r="BC88" s="280"/>
      <c r="BD88" s="277"/>
      <c r="BE88" s="277"/>
      <c r="BF88" s="278"/>
      <c r="BG88" s="279"/>
      <c r="BH88" s="279"/>
      <c r="BI88" s="280"/>
      <c r="BJ88" s="277"/>
      <c r="BK88" s="277"/>
      <c r="BL88" s="278"/>
      <c r="BM88" s="279"/>
      <c r="BN88" s="279"/>
      <c r="BO88" s="280"/>
      <c r="BP88" s="277"/>
      <c r="BQ88" s="277"/>
      <c r="BR88" s="278"/>
      <c r="BS88" s="279"/>
      <c r="BT88" s="279"/>
      <c r="BU88" s="280"/>
      <c r="BV88" s="277"/>
      <c r="BW88" s="277"/>
      <c r="BX88" s="278"/>
      <c r="BY88" s="273" cm="1">
        <f t="array" ref="BY88">SUM(SUMIFS(E88:BX88,E$6:BX$6,{"EN(V)"}))</f>
        <v>0</v>
      </c>
      <c r="BZ88" s="273" cm="1">
        <f t="array" ref="BZ88">SUM(SUMIFS(E88:BX88,E$6:BX$6,{"INA(V)"}))</f>
        <v>0</v>
      </c>
      <c r="CA88" s="273" cm="1">
        <f t="array" ref="CA88">SUM(SUMIFS(E88:BX88,E$6:BX$6,{"EN(D)"}))</f>
        <v>0</v>
      </c>
      <c r="CB88" s="273" cm="1">
        <f t="array" ref="CB88">SUM(SUMIFS(E88:BX88,E$6:BX$6,{"INA(D)"}))</f>
        <v>0</v>
      </c>
      <c r="CC88" s="273" cm="1">
        <f t="array" ref="CC88">SUM(SUMIFS(E88:BX88,E$6:BX$6,{"EN(D)","EN(V)","INA(D)","INA(V)"}))</f>
        <v>0</v>
      </c>
      <c r="CD88" s="278" cm="1">
        <f t="array" ref="CD88">(SUM(SUMIFS(E88:BX88,E$6:BX$6,{"EN(TMS)"})))/12</f>
        <v>0</v>
      </c>
      <c r="CE88" s="278" cm="1">
        <f t="array" ref="CE88">(SUM(SUMIFS(E88:BX88,E$6:BX$6,{"INA(TMS)"})))/12</f>
        <v>0</v>
      </c>
      <c r="CF88" s="279"/>
      <c r="CG88" s="279"/>
      <c r="CH88" s="280"/>
      <c r="CI88" s="277"/>
      <c r="CJ88" s="277"/>
      <c r="CK88" s="278"/>
      <c r="CL88" s="279"/>
      <c r="CM88" s="279"/>
      <c r="CN88" s="280"/>
      <c r="CO88" s="277"/>
      <c r="CP88" s="277"/>
      <c r="CQ88" s="278"/>
      <c r="CR88" s="279"/>
      <c r="CS88" s="279"/>
      <c r="CT88" s="280"/>
      <c r="CU88" s="277"/>
      <c r="CV88" s="277"/>
      <c r="CW88" s="278"/>
      <c r="CX88" s="279"/>
      <c r="CY88" s="279"/>
      <c r="CZ88" s="280"/>
      <c r="DA88" s="277"/>
      <c r="DB88" s="277"/>
      <c r="DC88" s="278"/>
      <c r="DD88" s="279">
        <v>35</v>
      </c>
      <c r="DE88" s="279">
        <v>113</v>
      </c>
      <c r="DF88" s="280">
        <v>0.15416666666666667</v>
      </c>
      <c r="DG88" s="277"/>
      <c r="DH88" s="277"/>
      <c r="DI88" s="278"/>
      <c r="DJ88" s="279">
        <v>40</v>
      </c>
      <c r="DK88" s="279">
        <v>195</v>
      </c>
      <c r="DL88" s="280">
        <v>6.7361111111111108E-2</v>
      </c>
      <c r="DM88" s="277"/>
      <c r="DN88" s="277"/>
      <c r="DO88" s="278"/>
      <c r="DP88" s="279">
        <v>43</v>
      </c>
      <c r="DQ88" s="279">
        <v>210</v>
      </c>
      <c r="DR88" s="280">
        <v>0.18194444444444444</v>
      </c>
      <c r="DS88" s="277"/>
      <c r="DT88" s="277"/>
      <c r="DU88" s="278"/>
      <c r="DV88" s="279">
        <v>31</v>
      </c>
      <c r="DW88" s="279">
        <v>132</v>
      </c>
      <c r="DX88" s="280">
        <v>0.1673611111111111</v>
      </c>
      <c r="DY88" s="277"/>
      <c r="DZ88" s="277"/>
      <c r="EA88" s="278"/>
      <c r="EB88" s="279">
        <v>23</v>
      </c>
      <c r="EC88" s="279">
        <v>101</v>
      </c>
      <c r="ED88" s="280">
        <v>0.11041666666666666</v>
      </c>
      <c r="EE88" s="277"/>
      <c r="EF88" s="277"/>
      <c r="EG88" s="278"/>
      <c r="EH88" s="279">
        <v>36</v>
      </c>
      <c r="EI88" s="279">
        <v>167</v>
      </c>
      <c r="EJ88" s="280">
        <v>0.15486111111111112</v>
      </c>
      <c r="EK88" s="277"/>
      <c r="EL88" s="277"/>
      <c r="EM88" s="278"/>
      <c r="EN88" s="279">
        <v>17</v>
      </c>
      <c r="EO88" s="279"/>
      <c r="EP88" s="280"/>
      <c r="EQ88" s="277"/>
      <c r="ER88" s="277"/>
      <c r="ES88" s="278"/>
      <c r="ET88" s="279">
        <v>9</v>
      </c>
      <c r="EU88" s="279">
        <v>51</v>
      </c>
      <c r="EV88" s="280">
        <v>4.3750000000000004E-2</v>
      </c>
      <c r="EW88" s="277"/>
      <c r="EX88" s="277"/>
      <c r="EY88" s="278"/>
      <c r="EZ88" s="273" cm="1">
        <f t="array" ref="EZ88">SUM(SUMIFS(CF88:EY88,CF$6:EY$6,{"EN(V)"}))</f>
        <v>969</v>
      </c>
      <c r="FA88" s="273" cm="1">
        <f t="array" ref="FA88">SUM(SUMIFS(CF88:EY88,CF$6:EY$6,{"INA(V)"}))</f>
        <v>0</v>
      </c>
      <c r="FB88" s="273" cm="1">
        <f t="array" ref="FB88">SUM(SUMIFS(CF88:EY88,CF$6:EY$6,{"EN(D)"}))</f>
        <v>234</v>
      </c>
      <c r="FC88" s="273" cm="1">
        <f t="array" ref="FC88">SUM(SUMIFS(CF88:EY88,CF$6:EY$6,{"INA(D)"}))</f>
        <v>0</v>
      </c>
      <c r="FD88" s="273" cm="1">
        <f t="array" ref="FD88">SUM(SUMIFS(CF88:EY88,CF$6:EY$6,{"EN(D)","EN(V)","INA(D)","INA(V)"}))</f>
        <v>1203</v>
      </c>
      <c r="FE88" s="278" cm="1">
        <f t="array" ref="FE88">(SUM(SUMIFS(CF88:EY88,CF$6:EY$6,{"EN(TMS)"})))/12</f>
        <v>7.3321759259259253E-2</v>
      </c>
      <c r="FF88" s="278" cm="1">
        <f t="array" ref="FF88">(SUM(SUMIFS(CF88:EY88,CF$6:EY$6,{"INA(TMS)"})))/12</f>
        <v>0</v>
      </c>
      <c r="FG88" s="279">
        <v>14</v>
      </c>
      <c r="FH88" s="279">
        <v>108</v>
      </c>
      <c r="FI88" s="280">
        <v>4.9999999999999996E-2</v>
      </c>
      <c r="FJ88" s="277"/>
      <c r="FK88" s="277"/>
      <c r="FL88" s="278"/>
      <c r="FM88" s="279">
        <v>18</v>
      </c>
      <c r="FN88" s="279">
        <v>101</v>
      </c>
      <c r="FO88" s="280">
        <v>4.5833333333333337E-2</v>
      </c>
      <c r="FP88" s="277"/>
      <c r="FQ88" s="277"/>
      <c r="FR88" s="278"/>
      <c r="FS88" s="279">
        <v>12</v>
      </c>
      <c r="FT88" s="279">
        <v>111</v>
      </c>
      <c r="FU88" s="280" t="s">
        <v>316</v>
      </c>
      <c r="FV88" s="277"/>
      <c r="FW88" s="277"/>
      <c r="FX88" s="278"/>
      <c r="FY88" s="279">
        <v>14</v>
      </c>
      <c r="FZ88" s="279">
        <v>83</v>
      </c>
      <c r="GA88" s="280" t="s">
        <v>317</v>
      </c>
      <c r="GB88" s="277"/>
      <c r="GC88" s="277"/>
      <c r="GD88" s="278"/>
      <c r="GE88" s="279">
        <v>10</v>
      </c>
      <c r="GF88" s="279">
        <v>52</v>
      </c>
      <c r="GG88" s="280" t="s">
        <v>318</v>
      </c>
      <c r="GH88" s="277"/>
      <c r="GI88" s="277"/>
      <c r="GJ88" s="278"/>
      <c r="GK88" s="279">
        <v>7</v>
      </c>
      <c r="GL88" s="279">
        <v>42</v>
      </c>
      <c r="GM88" s="280" t="s">
        <v>319</v>
      </c>
      <c r="GN88" s="277"/>
      <c r="GO88" s="277"/>
      <c r="GP88" s="278"/>
      <c r="GQ88" s="279">
        <v>7</v>
      </c>
      <c r="GR88" s="279">
        <v>23</v>
      </c>
      <c r="GS88" s="280">
        <v>0.17083333333333331</v>
      </c>
      <c r="GT88" s="277"/>
      <c r="GU88" s="277"/>
      <c r="GV88" s="278"/>
      <c r="GW88" s="279">
        <v>6</v>
      </c>
      <c r="GX88" s="279">
        <v>23</v>
      </c>
      <c r="GY88" s="280">
        <v>8.1250000000000003E-2</v>
      </c>
      <c r="GZ88" s="277"/>
      <c r="HA88" s="277"/>
      <c r="HB88" s="278"/>
      <c r="HC88" s="279">
        <v>6</v>
      </c>
      <c r="HD88" s="279">
        <v>31</v>
      </c>
      <c r="HE88" s="280">
        <v>0.12430555555555556</v>
      </c>
      <c r="HF88" s="277"/>
      <c r="HG88" s="277"/>
      <c r="HH88" s="278"/>
      <c r="HI88" s="279">
        <v>3</v>
      </c>
      <c r="HJ88" s="279">
        <v>42</v>
      </c>
      <c r="HK88" s="280">
        <v>0.1763888888888889</v>
      </c>
      <c r="HL88" s="277"/>
      <c r="HM88" s="277"/>
      <c r="HN88" s="278"/>
      <c r="HO88" s="279">
        <v>6</v>
      </c>
      <c r="HP88" s="279">
        <v>32</v>
      </c>
      <c r="HQ88" s="280">
        <v>0.25763888888888892</v>
      </c>
      <c r="HR88" s="277"/>
      <c r="HS88" s="277"/>
      <c r="HT88" s="278"/>
      <c r="HU88" s="279">
        <v>7</v>
      </c>
      <c r="HV88" s="279">
        <v>31</v>
      </c>
      <c r="HW88" s="280">
        <v>0.1986111111111111</v>
      </c>
      <c r="HX88" s="277"/>
      <c r="HY88" s="277"/>
      <c r="HZ88" s="278"/>
      <c r="IA88" s="273" cm="1">
        <f t="array" ref="IA88">SUM(SUMIFS(FG88:HZ88,FG$6:HZ$6,{"EN(V)"}))</f>
        <v>679</v>
      </c>
      <c r="IB88" s="273" cm="1">
        <f t="array" ref="IB88">SUM(SUMIFS(FG88:HZ88,FG$6:HZ$6,{"INA(V)"}))</f>
        <v>0</v>
      </c>
      <c r="IC88" s="273" cm="1">
        <f t="array" ref="IC88">SUM(SUMIFS(FG88:HZ88,FG$6:HZ$6,{"EN(D)"}))</f>
        <v>110</v>
      </c>
      <c r="ID88" s="273" cm="1">
        <f t="array" ref="ID88">SUM(SUMIFS(FG88:HZ88,FG$6:HZ$6,{"INA(D)"}))</f>
        <v>0</v>
      </c>
      <c r="IE88" s="273" cm="1">
        <f t="array" ref="IE88">SUM(SUMIFS(FG88:HZ88,FG$6:HZ$6,{"EN(D)","EN(V)","INA(D)","INA(V)"}))</f>
        <v>789</v>
      </c>
      <c r="IF88" s="278" cm="1">
        <f t="array" ref="IF88">(SUM(SUMIFS(FG88:HZ88,FG$6:HZ$6,{"EN(TMS)"})))/12</f>
        <v>9.2071759259259256E-2</v>
      </c>
      <c r="IG88" s="278" cm="1">
        <f t="array" ref="IG88">(SUM(SUMIFS(FG88:HZ88,FG$6:HZ$6,{"INA(TMS)"})))/12</f>
        <v>0</v>
      </c>
      <c r="IH88" s="279">
        <v>9</v>
      </c>
      <c r="II88" s="279">
        <v>47</v>
      </c>
      <c r="IJ88" s="280">
        <v>0.35625000000000001</v>
      </c>
      <c r="IK88" s="277"/>
      <c r="IL88" s="277"/>
      <c r="IM88" s="278"/>
      <c r="IN88" s="279">
        <v>6</v>
      </c>
      <c r="IO88" s="279">
        <v>50</v>
      </c>
      <c r="IP88" s="280">
        <v>9.375E-2</v>
      </c>
      <c r="IQ88" s="277"/>
      <c r="IR88" s="277"/>
      <c r="IS88" s="278"/>
      <c r="IT88" s="279">
        <v>6</v>
      </c>
      <c r="IU88" s="279">
        <v>36</v>
      </c>
      <c r="IV88" s="280">
        <v>0.2638888888888889</v>
      </c>
      <c r="IW88" s="277"/>
      <c r="IX88" s="277"/>
      <c r="IY88" s="278"/>
      <c r="IZ88" s="279">
        <v>10</v>
      </c>
      <c r="JA88" s="279">
        <v>29</v>
      </c>
      <c r="JB88" s="280">
        <v>0.31805555555555554</v>
      </c>
      <c r="JC88" s="277"/>
      <c r="JD88" s="277"/>
      <c r="JE88" s="278"/>
      <c r="JF88" s="279">
        <v>2</v>
      </c>
      <c r="JG88" s="279"/>
      <c r="JH88" s="280"/>
      <c r="JI88" s="277"/>
      <c r="JJ88" s="277"/>
      <c r="JK88" s="278"/>
      <c r="JL88" s="279">
        <v>10</v>
      </c>
      <c r="JM88" s="279"/>
      <c r="JN88" s="280"/>
      <c r="JO88" s="277"/>
      <c r="JP88" s="277"/>
      <c r="JQ88" s="278"/>
      <c r="JR88" s="279">
        <v>6</v>
      </c>
      <c r="JS88" s="279"/>
      <c r="JT88" s="280"/>
      <c r="JU88" s="277"/>
      <c r="JV88" s="277"/>
      <c r="JW88" s="278"/>
      <c r="JX88" s="279">
        <v>8</v>
      </c>
      <c r="JY88" s="279"/>
      <c r="JZ88" s="280"/>
      <c r="KA88" s="277"/>
      <c r="KB88" s="277"/>
      <c r="KC88" s="278"/>
      <c r="KD88" s="279">
        <v>18</v>
      </c>
      <c r="KE88" s="279"/>
      <c r="KF88" s="280"/>
      <c r="KG88" s="277"/>
      <c r="KH88" s="277"/>
      <c r="KI88" s="278"/>
      <c r="KJ88" s="279">
        <v>6</v>
      </c>
      <c r="KK88" s="279"/>
      <c r="KL88" s="280"/>
      <c r="KM88" s="277"/>
      <c r="KN88" s="277"/>
      <c r="KO88" s="278"/>
      <c r="KP88" s="279">
        <v>14</v>
      </c>
      <c r="KQ88" s="279"/>
      <c r="KR88" s="280"/>
      <c r="KS88" s="277"/>
      <c r="KT88" s="277"/>
      <c r="KU88" s="278"/>
      <c r="KV88" s="279">
        <v>2</v>
      </c>
      <c r="KW88" s="279"/>
      <c r="KX88" s="280"/>
      <c r="KY88" s="277"/>
      <c r="KZ88" s="277"/>
      <c r="LA88" s="278"/>
      <c r="LB88" s="273" cm="1">
        <f t="array" ref="LB88">SUM(SUMIFS(IH88:LA88,IH$6:LA$6,{"EN(V)"}))</f>
        <v>162</v>
      </c>
      <c r="LC88" s="273" cm="1">
        <f t="array" ref="LC88">SUM(SUMIFS(IH88:LA88,IH$6:LA$6,{"INA(V)"}))</f>
        <v>0</v>
      </c>
      <c r="LD88" s="273" cm="1">
        <f t="array" ref="LD88">SUM(SUMIFS(IH88:LA88,IH$6:LA$6,{"EN(D)"}))</f>
        <v>97</v>
      </c>
      <c r="LE88" s="273" cm="1">
        <f t="array" ref="LE88">SUM(SUMIFS(IH88:LA88,IH$6:LA$6,{"INA(D)"}))</f>
        <v>0</v>
      </c>
      <c r="LF88" s="273" cm="1">
        <f t="array" ref="LF88">SUM(SUMIFS(IH88:LA88,IH$6:LA$6,{"EN(D)","EN(V)","INA(D)","INA(V)"}))</f>
        <v>259</v>
      </c>
      <c r="LG88" s="278" cm="1">
        <f t="array" ref="LG88">(SUM(SUMIFS(IH88:LA88,IH$6:LA$6,{"EN(TMS)"})))/12</f>
        <v>8.5995370370370375E-2</v>
      </c>
      <c r="LH88" s="278" cm="1">
        <f t="array" ref="LH88">(SUM(SUMIFS(IH88:LA88,IH$6:LA$6,{"INA(TMS)"})))/12</f>
        <v>0</v>
      </c>
      <c r="LI88" s="279">
        <v>12</v>
      </c>
      <c r="LJ88" s="279"/>
      <c r="LK88" s="280"/>
      <c r="LL88" s="277"/>
      <c r="LM88" s="277"/>
      <c r="LN88" s="278"/>
      <c r="LO88" s="279"/>
      <c r="LP88" s="279"/>
      <c r="LQ88" s="280"/>
      <c r="LR88" s="277"/>
      <c r="LS88" s="277"/>
      <c r="LT88" s="278"/>
      <c r="LU88" s="279">
        <v>3</v>
      </c>
      <c r="LV88" s="279"/>
      <c r="LW88" s="280"/>
      <c r="LX88" s="277"/>
      <c r="LY88" s="277"/>
      <c r="LZ88" s="278"/>
      <c r="MA88" s="279">
        <v>1</v>
      </c>
      <c r="MB88" s="279"/>
      <c r="MC88" s="280"/>
      <c r="MD88" s="277"/>
      <c r="ME88" s="277"/>
      <c r="MF88" s="278"/>
      <c r="MG88" s="279">
        <v>2</v>
      </c>
      <c r="MH88" s="279"/>
      <c r="MI88" s="280"/>
      <c r="MJ88" s="277"/>
      <c r="MK88" s="277"/>
      <c r="ML88" s="278"/>
      <c r="MM88" s="279"/>
      <c r="MN88" s="279"/>
      <c r="MO88" s="280"/>
      <c r="MP88" s="277"/>
      <c r="MQ88" s="277"/>
      <c r="MR88" s="278"/>
      <c r="MS88" s="279">
        <v>0</v>
      </c>
      <c r="MT88" s="279"/>
      <c r="MU88" s="280"/>
      <c r="MV88" s="277"/>
      <c r="MW88" s="277"/>
      <c r="MX88" s="278"/>
      <c r="MY88" s="279"/>
      <c r="MZ88" s="279"/>
      <c r="NA88" s="280"/>
      <c r="NB88" s="277"/>
      <c r="NC88" s="277"/>
      <c r="ND88" s="278"/>
      <c r="NE88" s="279"/>
      <c r="NF88" s="279"/>
      <c r="NG88" s="280"/>
      <c r="NH88" s="277"/>
      <c r="NI88" s="277"/>
      <c r="NJ88" s="278"/>
      <c r="NK88" s="279"/>
      <c r="NL88" s="279"/>
      <c r="NM88" s="280"/>
      <c r="NN88" s="277"/>
      <c r="NO88" s="277"/>
      <c r="NP88" s="278"/>
      <c r="NQ88" s="279"/>
      <c r="NR88" s="279"/>
      <c r="NS88" s="280"/>
      <c r="NT88" s="277"/>
      <c r="NU88" s="277"/>
      <c r="NV88" s="278"/>
      <c r="NW88" s="279"/>
      <c r="NX88" s="279"/>
      <c r="NY88" s="280"/>
      <c r="NZ88" s="277"/>
      <c r="OA88" s="277"/>
      <c r="OB88" s="278"/>
      <c r="OC88" s="273" cm="1">
        <f t="array" ref="OC88">SUM(SUMIFS(LI88:OB88,LI$6:OB$6,{"EN(V)"}))</f>
        <v>0</v>
      </c>
      <c r="OD88" s="273" cm="1">
        <f t="array" ref="OD88">SUM(SUMIFS(LI88:OB88,LI$6:OB$6,{"INA(V)"}))</f>
        <v>0</v>
      </c>
      <c r="OE88" s="273" cm="1">
        <f t="array" ref="OE88">SUM(SUMIFS(LI88:OB88,LI$6:OB$6,{"EN(D)"}))</f>
        <v>18</v>
      </c>
      <c r="OF88" s="273" cm="1">
        <f t="array" ref="OF88">SUM(SUMIFS(LI88:OB88,LI$6:OB$6,{"INA(D)"}))</f>
        <v>0</v>
      </c>
      <c r="OG88" s="273" cm="1">
        <f t="array" ref="OG88">SUM(SUMIFS(LI88:OB88,LI$6:OB$6,{"EN(D)","EN(V)","INA(D)","INA(V)"}))</f>
        <v>18</v>
      </c>
      <c r="OH88" s="278" cm="1">
        <f t="array" ref="OH88">(SUM(SUMIFS(LI88:OB88,LI$6:OB$6,{"EN(TMS)"})))/12</f>
        <v>0</v>
      </c>
      <c r="OI88" s="278" cm="1">
        <f t="array" ref="OI88">(SUM(SUMIFS(LI88:OB88,LI$6:OB$6,{"INA(TMS)"})))/12</f>
        <v>0</v>
      </c>
    </row>
    <row r="89" spans="1:399" s="23" customFormat="1" ht="45">
      <c r="A89" s="273">
        <v>83</v>
      </c>
      <c r="B89" s="274" t="s">
        <v>57</v>
      </c>
      <c r="C89" s="273" t="s">
        <v>453</v>
      </c>
      <c r="D89" s="285"/>
      <c r="E89" s="279"/>
      <c r="F89" s="279"/>
      <c r="G89" s="280"/>
      <c r="H89" s="277"/>
      <c r="I89" s="277"/>
      <c r="J89" s="278"/>
      <c r="K89" s="279"/>
      <c r="L89" s="279"/>
      <c r="M89" s="280"/>
      <c r="N89" s="277"/>
      <c r="O89" s="277"/>
      <c r="P89" s="278"/>
      <c r="Q89" s="279"/>
      <c r="R89" s="279"/>
      <c r="S89" s="280"/>
      <c r="T89" s="277"/>
      <c r="U89" s="277"/>
      <c r="V89" s="278"/>
      <c r="W89" s="279"/>
      <c r="X89" s="279"/>
      <c r="Y89" s="280"/>
      <c r="Z89" s="277"/>
      <c r="AA89" s="277"/>
      <c r="AB89" s="278"/>
      <c r="AC89" s="279"/>
      <c r="AD89" s="279"/>
      <c r="AE89" s="280"/>
      <c r="AF89" s="277"/>
      <c r="AG89" s="277"/>
      <c r="AH89" s="278"/>
      <c r="AI89" s="279"/>
      <c r="AJ89" s="279"/>
      <c r="AK89" s="280"/>
      <c r="AL89" s="277"/>
      <c r="AM89" s="277"/>
      <c r="AN89" s="278"/>
      <c r="AO89" s="279"/>
      <c r="AP89" s="279"/>
      <c r="AQ89" s="280"/>
      <c r="AR89" s="277"/>
      <c r="AS89" s="277"/>
      <c r="AT89" s="278"/>
      <c r="AU89" s="279"/>
      <c r="AV89" s="279"/>
      <c r="AW89" s="280"/>
      <c r="AX89" s="277"/>
      <c r="AY89" s="277"/>
      <c r="AZ89" s="278"/>
      <c r="BA89" s="279"/>
      <c r="BB89" s="279"/>
      <c r="BC89" s="280"/>
      <c r="BD89" s="277"/>
      <c r="BE89" s="277"/>
      <c r="BF89" s="278"/>
      <c r="BG89" s="279"/>
      <c r="BH89" s="279"/>
      <c r="BI89" s="280"/>
      <c r="BJ89" s="277"/>
      <c r="BK89" s="277"/>
      <c r="BL89" s="278"/>
      <c r="BM89" s="279"/>
      <c r="BN89" s="279"/>
      <c r="BO89" s="280"/>
      <c r="BP89" s="277"/>
      <c r="BQ89" s="277"/>
      <c r="BR89" s="278"/>
      <c r="BS89" s="279"/>
      <c r="BT89" s="279"/>
      <c r="BU89" s="280"/>
      <c r="BV89" s="277"/>
      <c r="BW89" s="277"/>
      <c r="BX89" s="278"/>
      <c r="BY89" s="273" cm="1">
        <f t="array" ref="BY89">SUM(SUMIFS(E89:BX89,E$6:BX$6,{"EN(V)"}))</f>
        <v>0</v>
      </c>
      <c r="BZ89" s="273" cm="1">
        <f t="array" ref="BZ89">SUM(SUMIFS(E89:BX89,E$6:BX$6,{"INA(V)"}))</f>
        <v>0</v>
      </c>
      <c r="CA89" s="273" cm="1">
        <f t="array" ref="CA89">SUM(SUMIFS(E89:BX89,E$6:BX$6,{"EN(D)"}))</f>
        <v>0</v>
      </c>
      <c r="CB89" s="273" cm="1">
        <f t="array" ref="CB89">SUM(SUMIFS(E89:BX89,E$6:BX$6,{"INA(D)"}))</f>
        <v>0</v>
      </c>
      <c r="CC89" s="273" cm="1">
        <f t="array" ref="CC89">SUM(SUMIFS(E89:BX89,E$6:BX$6,{"EN(D)","EN(V)","INA(D)","INA(V)"}))</f>
        <v>0</v>
      </c>
      <c r="CD89" s="278" cm="1">
        <f t="array" ref="CD89">(SUM(SUMIFS(E89:BX89,E$6:BX$6,{"EN(TMS)"})))/12</f>
        <v>0</v>
      </c>
      <c r="CE89" s="278" cm="1">
        <f t="array" ref="CE89">(SUM(SUMIFS(E89:BX89,E$6:BX$6,{"INA(TMS)"})))/12</f>
        <v>0</v>
      </c>
      <c r="CF89" s="279"/>
      <c r="CG89" s="279"/>
      <c r="CH89" s="280"/>
      <c r="CI89" s="277"/>
      <c r="CJ89" s="277"/>
      <c r="CK89" s="278"/>
      <c r="CL89" s="279"/>
      <c r="CM89" s="279"/>
      <c r="CN89" s="280"/>
      <c r="CO89" s="277"/>
      <c r="CP89" s="277"/>
      <c r="CQ89" s="278"/>
      <c r="CR89" s="279"/>
      <c r="CS89" s="279"/>
      <c r="CT89" s="280"/>
      <c r="CU89" s="277"/>
      <c r="CV89" s="277"/>
      <c r="CW89" s="278"/>
      <c r="CX89" s="279"/>
      <c r="CY89" s="279"/>
      <c r="CZ89" s="280"/>
      <c r="DA89" s="277"/>
      <c r="DB89" s="277"/>
      <c r="DC89" s="278"/>
      <c r="DD89" s="279"/>
      <c r="DE89" s="279"/>
      <c r="DF89" s="280"/>
      <c r="DG89" s="277">
        <v>31</v>
      </c>
      <c r="DH89" s="277">
        <v>84</v>
      </c>
      <c r="DI89" s="278">
        <v>0.13680555555555554</v>
      </c>
      <c r="DJ89" s="279"/>
      <c r="DK89" s="279"/>
      <c r="DL89" s="280"/>
      <c r="DM89" s="277">
        <v>28</v>
      </c>
      <c r="DN89" s="277">
        <v>114</v>
      </c>
      <c r="DO89" s="278">
        <v>0.10069444444444443</v>
      </c>
      <c r="DP89" s="279"/>
      <c r="DQ89" s="279"/>
      <c r="DR89" s="280"/>
      <c r="DS89" s="277">
        <v>27</v>
      </c>
      <c r="DT89" s="277">
        <v>56</v>
      </c>
      <c r="DU89" s="278">
        <v>0.12847222222222224</v>
      </c>
      <c r="DV89" s="279"/>
      <c r="DW89" s="279"/>
      <c r="DX89" s="280"/>
      <c r="DY89" s="277">
        <v>21</v>
      </c>
      <c r="DZ89" s="277">
        <v>86</v>
      </c>
      <c r="EA89" s="278">
        <v>6.5972222222222224E-2</v>
      </c>
      <c r="EB89" s="279"/>
      <c r="EC89" s="279"/>
      <c r="ED89" s="280"/>
      <c r="EE89" s="277">
        <v>30</v>
      </c>
      <c r="EF89" s="277">
        <v>170</v>
      </c>
      <c r="EG89" s="278">
        <v>0.40416666666666662</v>
      </c>
      <c r="EH89" s="279"/>
      <c r="EI89" s="279"/>
      <c r="EJ89" s="280"/>
      <c r="EK89" s="277">
        <v>26</v>
      </c>
      <c r="EL89" s="277">
        <v>181</v>
      </c>
      <c r="EM89" s="278">
        <v>0.19097222222222221</v>
      </c>
      <c r="EN89" s="279"/>
      <c r="EO89" s="279"/>
      <c r="EP89" s="280"/>
      <c r="EQ89" s="277">
        <v>4</v>
      </c>
      <c r="ER89" s="277"/>
      <c r="ES89" s="278"/>
      <c r="ET89" s="279"/>
      <c r="EU89" s="279"/>
      <c r="EV89" s="280"/>
      <c r="EW89" s="277">
        <v>14</v>
      </c>
      <c r="EX89" s="277">
        <v>63</v>
      </c>
      <c r="EY89" s="278">
        <v>0.16319444444444445</v>
      </c>
      <c r="EZ89" s="273" cm="1">
        <f t="array" ref="EZ89">SUM(SUMIFS(CF89:EY89,CF$6:EY$6,{"EN(V)"}))</f>
        <v>0</v>
      </c>
      <c r="FA89" s="273" cm="1">
        <f t="array" ref="FA89">SUM(SUMIFS(CF89:EY89,CF$6:EY$6,{"INA(V)"}))</f>
        <v>754</v>
      </c>
      <c r="FB89" s="273" cm="1">
        <f t="array" ref="FB89">SUM(SUMIFS(CF89:EY89,CF$6:EY$6,{"EN(D)"}))</f>
        <v>0</v>
      </c>
      <c r="FC89" s="273" cm="1">
        <f t="array" ref="FC89">SUM(SUMIFS(CF89:EY89,CF$6:EY$6,{"INA(D)"}))</f>
        <v>181</v>
      </c>
      <c r="FD89" s="273" cm="1">
        <f t="array" ref="FD89">SUM(SUMIFS(CF89:EY89,CF$6:EY$6,{"EN(D)","EN(V)","INA(D)","INA(V)"}))</f>
        <v>935</v>
      </c>
      <c r="FE89" s="278" cm="1">
        <f t="array" ref="FE89">(SUM(SUMIFS(CF89:EY89,CF$6:EY$6,{"EN(TMS)"})))/12</f>
        <v>0</v>
      </c>
      <c r="FF89" s="278" cm="1">
        <f t="array" ref="FF89">(SUM(SUMIFS(CF89:EY89,CF$6:EY$6,{"INA(TMS)"})))/12</f>
        <v>9.91898148148148E-2</v>
      </c>
      <c r="FG89" s="279"/>
      <c r="FH89" s="279"/>
      <c r="FI89" s="280"/>
      <c r="FJ89" s="277">
        <v>10</v>
      </c>
      <c r="FK89" s="277"/>
      <c r="FL89" s="278"/>
      <c r="FM89" s="279"/>
      <c r="FN89" s="279"/>
      <c r="FO89" s="280"/>
      <c r="FP89" s="277">
        <v>11</v>
      </c>
      <c r="FQ89" s="277">
        <v>64</v>
      </c>
      <c r="FR89" s="278">
        <v>0.20555555555555557</v>
      </c>
      <c r="FS89" s="279"/>
      <c r="FT89" s="279"/>
      <c r="FU89" s="280"/>
      <c r="FV89" s="277">
        <v>17</v>
      </c>
      <c r="FW89" s="277">
        <v>92</v>
      </c>
      <c r="FX89" s="278" t="s">
        <v>320</v>
      </c>
      <c r="FY89" s="279"/>
      <c r="FZ89" s="279"/>
      <c r="GA89" s="280"/>
      <c r="GB89" s="277">
        <v>21</v>
      </c>
      <c r="GC89" s="277">
        <v>54</v>
      </c>
      <c r="GD89" s="278" t="s">
        <v>321</v>
      </c>
      <c r="GE89" s="279"/>
      <c r="GF89" s="279"/>
      <c r="GG89" s="280"/>
      <c r="GH89" s="277">
        <v>2</v>
      </c>
      <c r="GI89" s="277">
        <v>8</v>
      </c>
      <c r="GJ89" s="278" t="s">
        <v>322</v>
      </c>
      <c r="GK89" s="279"/>
      <c r="GL89" s="279"/>
      <c r="GM89" s="280"/>
      <c r="GN89" s="277">
        <v>6</v>
      </c>
      <c r="GO89" s="277">
        <v>65</v>
      </c>
      <c r="GP89" s="278" t="s">
        <v>323</v>
      </c>
      <c r="GQ89" s="279"/>
      <c r="GR89" s="279"/>
      <c r="GS89" s="280"/>
      <c r="GT89" s="277">
        <v>3</v>
      </c>
      <c r="GU89" s="277">
        <v>28</v>
      </c>
      <c r="GV89" s="278">
        <v>0.31597222222222221</v>
      </c>
      <c r="GW89" s="279"/>
      <c r="GX89" s="279"/>
      <c r="GY89" s="280"/>
      <c r="GZ89" s="277">
        <v>2</v>
      </c>
      <c r="HA89" s="277">
        <v>10</v>
      </c>
      <c r="HB89" s="278">
        <v>0.96875</v>
      </c>
      <c r="HC89" s="279"/>
      <c r="HD89" s="279"/>
      <c r="HE89" s="280"/>
      <c r="HF89" s="277">
        <v>5</v>
      </c>
      <c r="HG89" s="277">
        <v>26</v>
      </c>
      <c r="HH89" s="278">
        <v>0.45</v>
      </c>
      <c r="HI89" s="279"/>
      <c r="HJ89" s="279"/>
      <c r="HK89" s="280"/>
      <c r="HL89" s="277">
        <v>8</v>
      </c>
      <c r="HM89" s="277">
        <v>36</v>
      </c>
      <c r="HN89" s="278">
        <v>0.18611111111111112</v>
      </c>
      <c r="HO89" s="279"/>
      <c r="HP89" s="279"/>
      <c r="HQ89" s="280"/>
      <c r="HR89" s="277">
        <v>4</v>
      </c>
      <c r="HS89" s="277">
        <v>49</v>
      </c>
      <c r="HT89" s="278">
        <v>0.27291666666666664</v>
      </c>
      <c r="HU89" s="279"/>
      <c r="HV89" s="279"/>
      <c r="HW89" s="280"/>
      <c r="HX89" s="277">
        <v>5</v>
      </c>
      <c r="HY89" s="277">
        <v>22</v>
      </c>
      <c r="HZ89" s="278"/>
      <c r="IA89" s="273" cm="1">
        <f t="array" ref="IA89">SUM(SUMIFS(FG89:HZ89,FG$6:HZ$6,{"EN(V)"}))</f>
        <v>0</v>
      </c>
      <c r="IB89" s="273" cm="1">
        <f t="array" ref="IB89">SUM(SUMIFS(FG89:HZ89,FG$6:HZ$6,{"INA(V)"}))</f>
        <v>454</v>
      </c>
      <c r="IC89" s="273" cm="1">
        <f t="array" ref="IC89">SUM(SUMIFS(FG89:HZ89,FG$6:HZ$6,{"EN(D)"}))</f>
        <v>0</v>
      </c>
      <c r="ID89" s="273" cm="1">
        <f t="array" ref="ID89">SUM(SUMIFS(FG89:HZ89,FG$6:HZ$6,{"INA(D)"}))</f>
        <v>94</v>
      </c>
      <c r="IE89" s="273" cm="1">
        <f t="array" ref="IE89">SUM(SUMIFS(FG89:HZ89,FG$6:HZ$6,{"EN(D)","EN(V)","INA(D)","INA(V)"}))</f>
        <v>548</v>
      </c>
      <c r="IF89" s="278" cm="1">
        <f t="array" ref="IF89">(SUM(SUMIFS(FG89:HZ89,FG$6:HZ$6,{"EN(TMS)"})))/12</f>
        <v>0</v>
      </c>
      <c r="IG89" s="278" cm="1">
        <f t="array" ref="IG89">(SUM(SUMIFS(FG89:HZ89,FG$6:HZ$6,{"INA(TMS)"})))/12</f>
        <v>0.19994212962962965</v>
      </c>
      <c r="IH89" s="279"/>
      <c r="II89" s="279"/>
      <c r="IJ89" s="280"/>
      <c r="IK89" s="277">
        <v>2</v>
      </c>
      <c r="IL89" s="277">
        <v>21</v>
      </c>
      <c r="IM89" s="278">
        <v>0.20902777777777778</v>
      </c>
      <c r="IN89" s="279"/>
      <c r="IO89" s="279"/>
      <c r="IP89" s="280"/>
      <c r="IQ89" s="277">
        <v>2</v>
      </c>
      <c r="IR89" s="277">
        <v>8</v>
      </c>
      <c r="IS89" s="278">
        <v>0</v>
      </c>
      <c r="IT89" s="279"/>
      <c r="IU89" s="279"/>
      <c r="IV89" s="280"/>
      <c r="IW89" s="277">
        <v>8</v>
      </c>
      <c r="IX89" s="277">
        <v>8</v>
      </c>
      <c r="IY89" s="278">
        <v>2.9861111111111113E-2</v>
      </c>
      <c r="IZ89" s="279"/>
      <c r="JA89" s="279"/>
      <c r="JB89" s="280"/>
      <c r="JC89" s="277">
        <f>19+6</f>
        <v>25</v>
      </c>
      <c r="JD89" s="277">
        <v>13</v>
      </c>
      <c r="JE89" s="278">
        <v>7.6388888888888886E-3</v>
      </c>
      <c r="JF89" s="279"/>
      <c r="JG89" s="279"/>
      <c r="JH89" s="280"/>
      <c r="JI89" s="277">
        <v>2</v>
      </c>
      <c r="JJ89" s="277"/>
      <c r="JK89" s="278"/>
      <c r="JL89" s="279"/>
      <c r="JM89" s="279"/>
      <c r="JN89" s="280"/>
      <c r="JO89" s="277">
        <v>4</v>
      </c>
      <c r="JP89" s="277"/>
      <c r="JQ89" s="278"/>
      <c r="JR89" s="279"/>
      <c r="JS89" s="279"/>
      <c r="JT89" s="280"/>
      <c r="JU89" s="277"/>
      <c r="JV89" s="277"/>
      <c r="JW89" s="278"/>
      <c r="JX89" s="279"/>
      <c r="JY89" s="279"/>
      <c r="JZ89" s="280"/>
      <c r="KA89" s="277">
        <v>20</v>
      </c>
      <c r="KB89" s="277"/>
      <c r="KC89" s="278"/>
      <c r="KD89" s="279"/>
      <c r="KE89" s="279"/>
      <c r="KF89" s="280"/>
      <c r="KG89" s="277">
        <v>20</v>
      </c>
      <c r="KH89" s="277"/>
      <c r="KI89" s="278"/>
      <c r="KJ89" s="279"/>
      <c r="KK89" s="279"/>
      <c r="KL89" s="280"/>
      <c r="KM89" s="277">
        <v>6</v>
      </c>
      <c r="KN89" s="277"/>
      <c r="KO89" s="278"/>
      <c r="KP89" s="279"/>
      <c r="KQ89" s="279"/>
      <c r="KR89" s="280"/>
      <c r="KS89" s="277">
        <v>42</v>
      </c>
      <c r="KT89" s="277"/>
      <c r="KU89" s="278"/>
      <c r="KV89" s="279">
        <v>20</v>
      </c>
      <c r="KW89" s="279"/>
      <c r="KX89" s="280"/>
      <c r="KY89" s="277"/>
      <c r="KZ89" s="277"/>
      <c r="LA89" s="278"/>
      <c r="LB89" s="273" cm="1">
        <f t="array" ref="LB89">SUM(SUMIFS(IH89:LA89,IH$6:LA$6,{"EN(V)"}))</f>
        <v>0</v>
      </c>
      <c r="LC89" s="273" cm="1">
        <f t="array" ref="LC89">SUM(SUMIFS(IH89:LA89,IH$6:LA$6,{"INA(V)"}))</f>
        <v>50</v>
      </c>
      <c r="LD89" s="273" cm="1">
        <f t="array" ref="LD89">SUM(SUMIFS(IH89:LA89,IH$6:LA$6,{"EN(D)"}))</f>
        <v>20</v>
      </c>
      <c r="LE89" s="273" cm="1">
        <f t="array" ref="LE89">SUM(SUMIFS(IH89:LA89,IH$6:LA$6,{"INA(D)"}))</f>
        <v>131</v>
      </c>
      <c r="LF89" s="273" cm="1">
        <f t="array" ref="LF89">SUM(SUMIFS(IH89:LA89,IH$6:LA$6,{"EN(D)","EN(V)","INA(D)","INA(V)"}))</f>
        <v>201</v>
      </c>
      <c r="LG89" s="278" cm="1">
        <f t="array" ref="LG89">(SUM(SUMIFS(IH89:LA89,IH$6:LA$6,{"EN(TMS)"})))/12</f>
        <v>0</v>
      </c>
      <c r="LH89" s="278" cm="1">
        <f t="array" ref="LH89">(SUM(SUMIFS(IH89:LA89,IH$6:LA$6,{"INA(TMS)"})))/12</f>
        <v>2.0543981481481483E-2</v>
      </c>
      <c r="LI89" s="279"/>
      <c r="LJ89" s="279"/>
      <c r="LK89" s="280"/>
      <c r="LL89" s="277">
        <v>12</v>
      </c>
      <c r="LM89" s="277"/>
      <c r="LN89" s="278"/>
      <c r="LO89" s="279"/>
      <c r="LP89" s="279"/>
      <c r="LQ89" s="280"/>
      <c r="LR89" s="277">
        <v>24</v>
      </c>
      <c r="LS89" s="277"/>
      <c r="LT89" s="278"/>
      <c r="LU89" s="279"/>
      <c r="LV89" s="279"/>
      <c r="LW89" s="280"/>
      <c r="LX89" s="277">
        <v>15</v>
      </c>
      <c r="LY89" s="277"/>
      <c r="LZ89" s="278"/>
      <c r="MA89" s="279"/>
      <c r="MB89" s="279"/>
      <c r="MC89" s="280"/>
      <c r="MD89" s="277">
        <v>2</v>
      </c>
      <c r="ME89" s="277"/>
      <c r="MF89" s="278"/>
      <c r="MG89" s="279"/>
      <c r="MH89" s="279"/>
      <c r="MI89" s="280"/>
      <c r="MJ89" s="277">
        <v>3</v>
      </c>
      <c r="MK89" s="277"/>
      <c r="ML89" s="278"/>
      <c r="MM89" s="279"/>
      <c r="MN89" s="279"/>
      <c r="MO89" s="280"/>
      <c r="MP89" s="277">
        <v>5</v>
      </c>
      <c r="MQ89" s="277"/>
      <c r="MR89" s="278"/>
      <c r="MS89" s="279"/>
      <c r="MT89" s="279"/>
      <c r="MU89" s="280"/>
      <c r="MV89" s="277">
        <v>0</v>
      </c>
      <c r="MW89" s="277"/>
      <c r="MX89" s="278"/>
      <c r="MY89" s="279"/>
      <c r="MZ89" s="279"/>
      <c r="NA89" s="280"/>
      <c r="NB89" s="277"/>
      <c r="NC89" s="277"/>
      <c r="ND89" s="278"/>
      <c r="NE89" s="279"/>
      <c r="NF89" s="279"/>
      <c r="NG89" s="280"/>
      <c r="NH89" s="277"/>
      <c r="NI89" s="277"/>
      <c r="NJ89" s="278"/>
      <c r="NK89" s="279"/>
      <c r="NL89" s="279"/>
      <c r="NM89" s="280"/>
      <c r="NN89" s="277"/>
      <c r="NO89" s="277"/>
      <c r="NP89" s="278"/>
      <c r="NQ89" s="279"/>
      <c r="NR89" s="279"/>
      <c r="NS89" s="280"/>
      <c r="NT89" s="277"/>
      <c r="NU89" s="277"/>
      <c r="NV89" s="278"/>
      <c r="NW89" s="279"/>
      <c r="NX89" s="279"/>
      <c r="NY89" s="280"/>
      <c r="NZ89" s="277"/>
      <c r="OA89" s="277"/>
      <c r="OB89" s="278"/>
      <c r="OC89" s="273" cm="1">
        <f t="array" ref="OC89">SUM(SUMIFS(LI89:OB89,LI$6:OB$6,{"EN(V)"}))</f>
        <v>0</v>
      </c>
      <c r="OD89" s="273" cm="1">
        <f t="array" ref="OD89">SUM(SUMIFS(LI89:OB89,LI$6:OB$6,{"INA(V)"}))</f>
        <v>0</v>
      </c>
      <c r="OE89" s="273" cm="1">
        <f t="array" ref="OE89">SUM(SUMIFS(LI89:OB89,LI$6:OB$6,{"EN(D)"}))</f>
        <v>0</v>
      </c>
      <c r="OF89" s="273" cm="1">
        <f t="array" ref="OF89">SUM(SUMIFS(LI89:OB89,LI$6:OB$6,{"INA(D)"}))</f>
        <v>61</v>
      </c>
      <c r="OG89" s="273" cm="1">
        <f t="array" ref="OG89">SUM(SUMIFS(LI89:OB89,LI$6:OB$6,{"EN(D)","EN(V)","INA(D)","INA(V)"}))</f>
        <v>61</v>
      </c>
      <c r="OH89" s="278" cm="1">
        <f t="array" ref="OH89">(SUM(SUMIFS(LI89:OB89,LI$6:OB$6,{"EN(TMS)"})))/12</f>
        <v>0</v>
      </c>
      <c r="OI89" s="278" cm="1">
        <f t="array" ref="OI89">(SUM(SUMIFS(LI89:OB89,LI$6:OB$6,{"INA(TMS)"})))/12</f>
        <v>0</v>
      </c>
    </row>
    <row r="90" spans="1:399" s="23" customFormat="1">
      <c r="A90" s="273">
        <v>84</v>
      </c>
      <c r="B90" s="274" t="s">
        <v>72</v>
      </c>
      <c r="C90" s="273" t="s">
        <v>172</v>
      </c>
      <c r="D90" s="285"/>
      <c r="E90" s="279"/>
      <c r="F90" s="279"/>
      <c r="G90" s="280"/>
      <c r="H90" s="277"/>
      <c r="I90" s="277"/>
      <c r="J90" s="278"/>
      <c r="K90" s="279"/>
      <c r="L90" s="279"/>
      <c r="M90" s="280"/>
      <c r="N90" s="277"/>
      <c r="O90" s="277"/>
      <c r="P90" s="278"/>
      <c r="Q90" s="279"/>
      <c r="R90" s="279"/>
      <c r="S90" s="280"/>
      <c r="T90" s="277"/>
      <c r="U90" s="277"/>
      <c r="V90" s="278"/>
      <c r="W90" s="279"/>
      <c r="X90" s="279"/>
      <c r="Y90" s="280"/>
      <c r="Z90" s="277"/>
      <c r="AA90" s="277"/>
      <c r="AB90" s="278"/>
      <c r="AC90" s="279"/>
      <c r="AD90" s="279"/>
      <c r="AE90" s="280"/>
      <c r="AF90" s="277"/>
      <c r="AG90" s="277"/>
      <c r="AH90" s="278"/>
      <c r="AI90" s="279"/>
      <c r="AJ90" s="279"/>
      <c r="AK90" s="280"/>
      <c r="AL90" s="277"/>
      <c r="AM90" s="277"/>
      <c r="AN90" s="278"/>
      <c r="AO90" s="279"/>
      <c r="AP90" s="279"/>
      <c r="AQ90" s="280"/>
      <c r="AR90" s="277"/>
      <c r="AS90" s="277"/>
      <c r="AT90" s="278"/>
      <c r="AU90" s="279"/>
      <c r="AV90" s="279"/>
      <c r="AW90" s="280"/>
      <c r="AX90" s="277"/>
      <c r="AY90" s="277"/>
      <c r="AZ90" s="278"/>
      <c r="BA90" s="279"/>
      <c r="BB90" s="279"/>
      <c r="BC90" s="280"/>
      <c r="BD90" s="277"/>
      <c r="BE90" s="277"/>
      <c r="BF90" s="278"/>
      <c r="BG90" s="279"/>
      <c r="BH90" s="279"/>
      <c r="BI90" s="280"/>
      <c r="BJ90" s="277"/>
      <c r="BK90" s="277"/>
      <c r="BL90" s="278"/>
      <c r="BM90" s="279"/>
      <c r="BN90" s="279"/>
      <c r="BO90" s="280"/>
      <c r="BP90" s="277"/>
      <c r="BQ90" s="277"/>
      <c r="BR90" s="278"/>
      <c r="BS90" s="279"/>
      <c r="BT90" s="279"/>
      <c r="BU90" s="280"/>
      <c r="BV90" s="277"/>
      <c r="BW90" s="277"/>
      <c r="BX90" s="278"/>
      <c r="BY90" s="273" cm="1">
        <f t="array" ref="BY90">SUM(SUMIFS(E90:BX90,E$6:BX$6,{"EN(V)"}))</f>
        <v>0</v>
      </c>
      <c r="BZ90" s="273" cm="1">
        <f t="array" ref="BZ90">SUM(SUMIFS(E90:BX90,E$6:BX$6,{"INA(V)"}))</f>
        <v>0</v>
      </c>
      <c r="CA90" s="273" cm="1">
        <f t="array" ref="CA90">SUM(SUMIFS(E90:BX90,E$6:BX$6,{"EN(D)"}))</f>
        <v>0</v>
      </c>
      <c r="CB90" s="273" cm="1">
        <f t="array" ref="CB90">SUM(SUMIFS(E90:BX90,E$6:BX$6,{"INA(D)"}))</f>
        <v>0</v>
      </c>
      <c r="CC90" s="273" cm="1">
        <f t="array" ref="CC90">SUM(SUMIFS(E90:BX90,E$6:BX$6,{"EN(D)","EN(V)","INA(D)","INA(V)"}))</f>
        <v>0</v>
      </c>
      <c r="CD90" s="278" cm="1">
        <f t="array" ref="CD90">(SUM(SUMIFS(E90:BX90,E$6:BX$6,{"EN(TMS)"})))/12</f>
        <v>0</v>
      </c>
      <c r="CE90" s="278" cm="1">
        <f t="array" ref="CE90">(SUM(SUMIFS(E90:BX90,E$6:BX$6,{"INA(TMS)"})))/12</f>
        <v>0</v>
      </c>
      <c r="CF90" s="279"/>
      <c r="CG90" s="279"/>
      <c r="CH90" s="280"/>
      <c r="CI90" s="277"/>
      <c r="CJ90" s="277"/>
      <c r="CK90" s="278"/>
      <c r="CL90" s="279"/>
      <c r="CM90" s="279"/>
      <c r="CN90" s="280"/>
      <c r="CO90" s="277"/>
      <c r="CP90" s="277"/>
      <c r="CQ90" s="278"/>
      <c r="CR90" s="279"/>
      <c r="CS90" s="279"/>
      <c r="CT90" s="280"/>
      <c r="CU90" s="277"/>
      <c r="CV90" s="277"/>
      <c r="CW90" s="278"/>
      <c r="CX90" s="279"/>
      <c r="CY90" s="279"/>
      <c r="CZ90" s="280"/>
      <c r="DA90" s="277"/>
      <c r="DB90" s="277"/>
      <c r="DC90" s="278"/>
      <c r="DD90" s="279">
        <v>87</v>
      </c>
      <c r="DE90" s="279">
        <v>47</v>
      </c>
      <c r="DF90" s="280">
        <v>0.1361111111111111</v>
      </c>
      <c r="DG90" s="277"/>
      <c r="DH90" s="277"/>
      <c r="DI90" s="278"/>
      <c r="DJ90" s="279">
        <v>44</v>
      </c>
      <c r="DK90" s="279">
        <v>125</v>
      </c>
      <c r="DL90" s="280">
        <v>0.17152777777777775</v>
      </c>
      <c r="DM90" s="277"/>
      <c r="DN90" s="277"/>
      <c r="DO90" s="278"/>
      <c r="DP90" s="279">
        <v>84</v>
      </c>
      <c r="DQ90" s="279">
        <v>96</v>
      </c>
      <c r="DR90" s="280">
        <v>9.1666666666666674E-2</v>
      </c>
      <c r="DS90" s="277"/>
      <c r="DT90" s="277"/>
      <c r="DU90" s="278"/>
      <c r="DV90" s="279">
        <v>26</v>
      </c>
      <c r="DW90" s="279">
        <v>28</v>
      </c>
      <c r="DX90" s="280">
        <v>8.5416666666666655E-2</v>
      </c>
      <c r="DY90" s="277"/>
      <c r="DZ90" s="277"/>
      <c r="EA90" s="278"/>
      <c r="EB90" s="279">
        <v>12</v>
      </c>
      <c r="EC90" s="279">
        <v>67</v>
      </c>
      <c r="ED90" s="280">
        <v>8.8888888888888892E-2</v>
      </c>
      <c r="EE90" s="277"/>
      <c r="EF90" s="277"/>
      <c r="EG90" s="278"/>
      <c r="EH90" s="279">
        <v>17</v>
      </c>
      <c r="EI90" s="279">
        <v>37</v>
      </c>
      <c r="EJ90" s="280">
        <v>8.1944444444444445E-2</v>
      </c>
      <c r="EK90" s="277"/>
      <c r="EL90" s="277"/>
      <c r="EM90" s="278"/>
      <c r="EN90" s="279">
        <v>5</v>
      </c>
      <c r="EO90" s="279">
        <v>5</v>
      </c>
      <c r="EP90" s="280">
        <v>7.4305555555555555E-2</v>
      </c>
      <c r="EQ90" s="277"/>
      <c r="ER90" s="277"/>
      <c r="ES90" s="278"/>
      <c r="ET90" s="279">
        <v>10</v>
      </c>
      <c r="EU90" s="279">
        <v>26</v>
      </c>
      <c r="EV90" s="280">
        <v>8.1250000000000003E-2</v>
      </c>
      <c r="EW90" s="277"/>
      <c r="EX90" s="277"/>
      <c r="EY90" s="278"/>
      <c r="EZ90" s="273" cm="1">
        <f t="array" ref="EZ90">SUM(SUMIFS(CF90:EY90,CF$6:EY$6,{"EN(V)"}))</f>
        <v>431</v>
      </c>
      <c r="FA90" s="273" cm="1">
        <f t="array" ref="FA90">SUM(SUMIFS(CF90:EY90,CF$6:EY$6,{"INA(V)"}))</f>
        <v>0</v>
      </c>
      <c r="FB90" s="273" cm="1">
        <f t="array" ref="FB90">SUM(SUMIFS(CF90:EY90,CF$6:EY$6,{"EN(D)"}))</f>
        <v>285</v>
      </c>
      <c r="FC90" s="273" cm="1">
        <f t="array" ref="FC90">SUM(SUMIFS(CF90:EY90,CF$6:EY$6,{"INA(D)"}))</f>
        <v>0</v>
      </c>
      <c r="FD90" s="273" cm="1">
        <f t="array" ref="FD90">SUM(SUMIFS(CF90:EY90,CF$6:EY$6,{"EN(D)","EN(V)","INA(D)","INA(V)"}))</f>
        <v>716</v>
      </c>
      <c r="FE90" s="278" cm="1">
        <f t="array" ref="FE90">(SUM(SUMIFS(CF90:EY90,CF$6:EY$6,{"EN(TMS)"})))/12</f>
        <v>6.7592592592592593E-2</v>
      </c>
      <c r="FF90" s="278" cm="1">
        <f t="array" ref="FF90">(SUM(SUMIFS(CF90:EY90,CF$6:EY$6,{"INA(TMS)"})))/12</f>
        <v>0</v>
      </c>
      <c r="FG90" s="279">
        <v>20</v>
      </c>
      <c r="FH90" s="279">
        <v>47</v>
      </c>
      <c r="FI90" s="280">
        <v>0.14097222222222222</v>
      </c>
      <c r="FJ90" s="277"/>
      <c r="FK90" s="277"/>
      <c r="FL90" s="278"/>
      <c r="FM90" s="279">
        <v>19</v>
      </c>
      <c r="FN90" s="279">
        <v>29</v>
      </c>
      <c r="FO90" s="280">
        <v>0.13541666666666666</v>
      </c>
      <c r="FP90" s="277"/>
      <c r="FQ90" s="277"/>
      <c r="FR90" s="278"/>
      <c r="FS90" s="279">
        <v>7</v>
      </c>
      <c r="FT90" s="279">
        <v>20</v>
      </c>
      <c r="FU90" s="280" t="s">
        <v>214</v>
      </c>
      <c r="FV90" s="277"/>
      <c r="FW90" s="277"/>
      <c r="FX90" s="278"/>
      <c r="FY90" s="279">
        <v>15</v>
      </c>
      <c r="FZ90" s="279">
        <v>23</v>
      </c>
      <c r="GA90" s="280" t="s">
        <v>313</v>
      </c>
      <c r="GB90" s="277"/>
      <c r="GC90" s="277"/>
      <c r="GD90" s="278"/>
      <c r="GE90" s="279">
        <v>4</v>
      </c>
      <c r="GF90" s="279">
        <v>7</v>
      </c>
      <c r="GG90" s="280" t="s">
        <v>261</v>
      </c>
      <c r="GH90" s="277"/>
      <c r="GI90" s="277"/>
      <c r="GJ90" s="278"/>
      <c r="GK90" s="279">
        <v>10</v>
      </c>
      <c r="GL90" s="279">
        <v>19</v>
      </c>
      <c r="GM90" s="280" t="s">
        <v>261</v>
      </c>
      <c r="GN90" s="277"/>
      <c r="GO90" s="277"/>
      <c r="GP90" s="278"/>
      <c r="GQ90" s="279">
        <v>8</v>
      </c>
      <c r="GR90" s="279">
        <v>13</v>
      </c>
      <c r="GS90" s="280">
        <v>9.5138888888888884E-2</v>
      </c>
      <c r="GT90" s="277"/>
      <c r="GU90" s="277"/>
      <c r="GV90" s="278"/>
      <c r="GW90" s="279">
        <v>10</v>
      </c>
      <c r="GX90" s="279">
        <v>24</v>
      </c>
      <c r="GY90" s="280">
        <v>9.2361111111111116E-2</v>
      </c>
      <c r="GZ90" s="277"/>
      <c r="HA90" s="277"/>
      <c r="HB90" s="278"/>
      <c r="HC90" s="279">
        <v>7</v>
      </c>
      <c r="HD90" s="279">
        <v>10</v>
      </c>
      <c r="HE90" s="280">
        <v>3.8194444444444441E-2</v>
      </c>
      <c r="HF90" s="277"/>
      <c r="HG90" s="277"/>
      <c r="HH90" s="278"/>
      <c r="HI90" s="279">
        <v>6</v>
      </c>
      <c r="HJ90" s="279">
        <v>14</v>
      </c>
      <c r="HK90" s="280">
        <v>0.11666666666666665</v>
      </c>
      <c r="HL90" s="277"/>
      <c r="HM90" s="277"/>
      <c r="HN90" s="278"/>
      <c r="HO90" s="279">
        <v>5</v>
      </c>
      <c r="HP90" s="279">
        <v>11</v>
      </c>
      <c r="HQ90" s="280">
        <v>3.2638888888888891E-2</v>
      </c>
      <c r="HR90" s="277"/>
      <c r="HS90" s="277"/>
      <c r="HT90" s="278"/>
      <c r="HU90" s="279">
        <v>3</v>
      </c>
      <c r="HV90" s="279">
        <v>5</v>
      </c>
      <c r="HW90" s="280">
        <v>1.7361111111111112E-2</v>
      </c>
      <c r="HX90" s="277"/>
      <c r="HY90" s="277"/>
      <c r="HZ90" s="278"/>
      <c r="IA90" s="273" cm="1">
        <f t="array" ref="IA90">SUM(SUMIFS(FG90:HZ90,FG$6:HZ$6,{"EN(V)"}))</f>
        <v>222</v>
      </c>
      <c r="IB90" s="273" cm="1">
        <f t="array" ref="IB90">SUM(SUMIFS(FG90:HZ90,FG$6:HZ$6,{"INA(V)"}))</f>
        <v>0</v>
      </c>
      <c r="IC90" s="273" cm="1">
        <f t="array" ref="IC90">SUM(SUMIFS(FG90:HZ90,FG$6:HZ$6,{"EN(D)"}))</f>
        <v>114</v>
      </c>
      <c r="ID90" s="273" cm="1">
        <f t="array" ref="ID90">SUM(SUMIFS(FG90:HZ90,FG$6:HZ$6,{"INA(D)"}))</f>
        <v>0</v>
      </c>
      <c r="IE90" s="273" cm="1">
        <f t="array" ref="IE90">SUM(SUMIFS(FG90:HZ90,FG$6:HZ$6,{"EN(D)","EN(V)","INA(D)","INA(V)"}))</f>
        <v>336</v>
      </c>
      <c r="IF90" s="278" cm="1">
        <f t="array" ref="IF90">(SUM(SUMIFS(FG90:HZ90,FG$6:HZ$6,{"EN(TMS)"})))/12</f>
        <v>5.572916666666667E-2</v>
      </c>
      <c r="IG90" s="278" cm="1">
        <f t="array" ref="IG90">(SUM(SUMIFS(FG90:HZ90,FG$6:HZ$6,{"INA(TMS)"})))/12</f>
        <v>0</v>
      </c>
      <c r="IH90" s="279">
        <v>7</v>
      </c>
      <c r="II90" s="279">
        <v>7</v>
      </c>
      <c r="IJ90" s="280">
        <v>7.1527777777777787E-2</v>
      </c>
      <c r="IK90" s="277"/>
      <c r="IL90" s="277"/>
      <c r="IM90" s="278"/>
      <c r="IN90" s="279">
        <v>2</v>
      </c>
      <c r="IO90" s="279">
        <v>7</v>
      </c>
      <c r="IP90" s="280">
        <v>0.11388888888888889</v>
      </c>
      <c r="IQ90" s="277"/>
      <c r="IR90" s="277"/>
      <c r="IS90" s="278"/>
      <c r="IT90" s="279">
        <v>3</v>
      </c>
      <c r="IU90" s="279"/>
      <c r="IV90" s="280"/>
      <c r="IW90" s="277"/>
      <c r="IX90" s="277"/>
      <c r="IY90" s="278"/>
      <c r="IZ90" s="279"/>
      <c r="JA90" s="279">
        <v>2</v>
      </c>
      <c r="JB90" s="280">
        <v>1.5972222222222224E-2</v>
      </c>
      <c r="JC90" s="277"/>
      <c r="JD90" s="277"/>
      <c r="JE90" s="278"/>
      <c r="JF90" s="279">
        <v>4</v>
      </c>
      <c r="JG90" s="279"/>
      <c r="JH90" s="280"/>
      <c r="JI90" s="277"/>
      <c r="JJ90" s="277"/>
      <c r="JK90" s="278"/>
      <c r="JL90" s="279">
        <v>12</v>
      </c>
      <c r="JM90" s="279"/>
      <c r="JN90" s="280"/>
      <c r="JO90" s="277"/>
      <c r="JP90" s="277"/>
      <c r="JQ90" s="278"/>
      <c r="JR90" s="279">
        <v>14</v>
      </c>
      <c r="JS90" s="279"/>
      <c r="JT90" s="280"/>
      <c r="JU90" s="277"/>
      <c r="JV90" s="277"/>
      <c r="JW90" s="278"/>
      <c r="JX90" s="279">
        <v>6</v>
      </c>
      <c r="JY90" s="279"/>
      <c r="JZ90" s="280"/>
      <c r="KA90" s="277"/>
      <c r="KB90" s="277"/>
      <c r="KC90" s="278"/>
      <c r="KD90" s="279">
        <v>2</v>
      </c>
      <c r="KE90" s="279"/>
      <c r="KF90" s="280"/>
      <c r="KG90" s="277"/>
      <c r="KH90" s="277"/>
      <c r="KI90" s="278"/>
      <c r="KJ90" s="279"/>
      <c r="KK90" s="279"/>
      <c r="KL90" s="280"/>
      <c r="KM90" s="277"/>
      <c r="KN90" s="277"/>
      <c r="KO90" s="278"/>
      <c r="KP90" s="279"/>
      <c r="KQ90" s="279"/>
      <c r="KR90" s="280"/>
      <c r="KS90" s="277"/>
      <c r="KT90" s="277"/>
      <c r="KU90" s="278"/>
      <c r="KV90" s="279">
        <v>4</v>
      </c>
      <c r="KW90" s="279"/>
      <c r="KX90" s="280"/>
      <c r="KY90" s="277"/>
      <c r="KZ90" s="277"/>
      <c r="LA90" s="278"/>
      <c r="LB90" s="273" cm="1">
        <f t="array" ref="LB90">SUM(SUMIFS(IH90:LA90,IH$6:LA$6,{"EN(V)"}))</f>
        <v>16</v>
      </c>
      <c r="LC90" s="273" cm="1">
        <f t="array" ref="LC90">SUM(SUMIFS(IH90:LA90,IH$6:LA$6,{"INA(V)"}))</f>
        <v>0</v>
      </c>
      <c r="LD90" s="273" cm="1">
        <f t="array" ref="LD90">SUM(SUMIFS(IH90:LA90,IH$6:LA$6,{"EN(D)"}))</f>
        <v>54</v>
      </c>
      <c r="LE90" s="273" cm="1">
        <f t="array" ref="LE90">SUM(SUMIFS(IH90:LA90,IH$6:LA$6,{"INA(D)"}))</f>
        <v>0</v>
      </c>
      <c r="LF90" s="273" cm="1">
        <f t="array" ref="LF90">SUM(SUMIFS(IH90:LA90,IH$6:LA$6,{"EN(D)","EN(V)","INA(D)","INA(V)"}))</f>
        <v>70</v>
      </c>
      <c r="LG90" s="278" cm="1">
        <f t="array" ref="LG90">(SUM(SUMIFS(IH90:LA90,IH$6:LA$6,{"EN(TMS)"})))/12</f>
        <v>1.6782407407407409E-2</v>
      </c>
      <c r="LH90" s="278" cm="1">
        <f t="array" ref="LH90">(SUM(SUMIFS(IH90:LA90,IH$6:LA$6,{"INA(TMS)"})))/12</f>
        <v>0</v>
      </c>
      <c r="LI90" s="279">
        <v>2</v>
      </c>
      <c r="LJ90" s="279"/>
      <c r="LK90" s="280"/>
      <c r="LL90" s="277"/>
      <c r="LM90" s="277"/>
      <c r="LN90" s="278"/>
      <c r="LO90" s="279">
        <v>5</v>
      </c>
      <c r="LP90" s="279"/>
      <c r="LQ90" s="280"/>
      <c r="LR90" s="277"/>
      <c r="LS90" s="277"/>
      <c r="LT90" s="278"/>
      <c r="LU90" s="279"/>
      <c r="LV90" s="279"/>
      <c r="LW90" s="280"/>
      <c r="LX90" s="277"/>
      <c r="LY90" s="277"/>
      <c r="LZ90" s="278"/>
      <c r="MA90" s="279"/>
      <c r="MB90" s="279"/>
      <c r="MC90" s="280"/>
      <c r="MD90" s="277"/>
      <c r="ME90" s="277"/>
      <c r="MF90" s="278"/>
      <c r="MG90" s="279">
        <v>1</v>
      </c>
      <c r="MH90" s="279"/>
      <c r="MI90" s="280"/>
      <c r="MJ90" s="277"/>
      <c r="MK90" s="277"/>
      <c r="ML90" s="278"/>
      <c r="MM90" s="279">
        <v>1</v>
      </c>
      <c r="MN90" s="279"/>
      <c r="MO90" s="280"/>
      <c r="MP90" s="277"/>
      <c r="MQ90" s="277"/>
      <c r="MR90" s="278"/>
      <c r="MS90" s="279">
        <v>1</v>
      </c>
      <c r="MT90" s="279"/>
      <c r="MU90" s="280"/>
      <c r="MV90" s="277"/>
      <c r="MW90" s="277"/>
      <c r="MX90" s="278"/>
      <c r="MY90" s="279"/>
      <c r="MZ90" s="279"/>
      <c r="NA90" s="280"/>
      <c r="NB90" s="277"/>
      <c r="NC90" s="277"/>
      <c r="ND90" s="278"/>
      <c r="NE90" s="279"/>
      <c r="NF90" s="279"/>
      <c r="NG90" s="280"/>
      <c r="NH90" s="277"/>
      <c r="NI90" s="277"/>
      <c r="NJ90" s="278"/>
      <c r="NK90" s="279"/>
      <c r="NL90" s="279"/>
      <c r="NM90" s="280"/>
      <c r="NN90" s="277"/>
      <c r="NO90" s="277"/>
      <c r="NP90" s="278"/>
      <c r="NQ90" s="279"/>
      <c r="NR90" s="279"/>
      <c r="NS90" s="280"/>
      <c r="NT90" s="277"/>
      <c r="NU90" s="277"/>
      <c r="NV90" s="278"/>
      <c r="NW90" s="279"/>
      <c r="NX90" s="279"/>
      <c r="NY90" s="280"/>
      <c r="NZ90" s="277"/>
      <c r="OA90" s="277"/>
      <c r="OB90" s="278"/>
      <c r="OC90" s="273" cm="1">
        <f t="array" ref="OC90">SUM(SUMIFS(LI90:OB90,LI$6:OB$6,{"EN(V)"}))</f>
        <v>0</v>
      </c>
      <c r="OD90" s="273" cm="1">
        <f t="array" ref="OD90">SUM(SUMIFS(LI90:OB90,LI$6:OB$6,{"INA(V)"}))</f>
        <v>0</v>
      </c>
      <c r="OE90" s="273" cm="1">
        <f t="array" ref="OE90">SUM(SUMIFS(LI90:OB90,LI$6:OB$6,{"EN(D)"}))</f>
        <v>10</v>
      </c>
      <c r="OF90" s="273" cm="1">
        <f t="array" ref="OF90">SUM(SUMIFS(LI90:OB90,LI$6:OB$6,{"INA(D)"}))</f>
        <v>0</v>
      </c>
      <c r="OG90" s="273" cm="1">
        <f t="array" ref="OG90">SUM(SUMIFS(LI90:OB90,LI$6:OB$6,{"EN(D)","EN(V)","INA(D)","INA(V)"}))</f>
        <v>10</v>
      </c>
      <c r="OH90" s="278" cm="1">
        <f t="array" ref="OH90">(SUM(SUMIFS(LI90:OB90,LI$6:OB$6,{"EN(TMS)"})))/12</f>
        <v>0</v>
      </c>
      <c r="OI90" s="278" cm="1">
        <f t="array" ref="OI90">(SUM(SUMIFS(LI90:OB90,LI$6:OB$6,{"INA(TMS)"})))/12</f>
        <v>0</v>
      </c>
    </row>
    <row r="91" spans="1:399" s="23" customFormat="1" ht="30">
      <c r="A91" s="273">
        <v>85</v>
      </c>
      <c r="B91" s="274" t="s">
        <v>71</v>
      </c>
      <c r="C91" s="273" t="s">
        <v>173</v>
      </c>
      <c r="D91" s="285"/>
      <c r="E91" s="279"/>
      <c r="F91" s="279"/>
      <c r="G91" s="280"/>
      <c r="H91" s="277"/>
      <c r="I91" s="277"/>
      <c r="J91" s="278"/>
      <c r="K91" s="279"/>
      <c r="L91" s="279"/>
      <c r="M91" s="280"/>
      <c r="N91" s="277"/>
      <c r="O91" s="277"/>
      <c r="P91" s="278"/>
      <c r="Q91" s="279"/>
      <c r="R91" s="279"/>
      <c r="S91" s="280"/>
      <c r="T91" s="277"/>
      <c r="U91" s="277"/>
      <c r="V91" s="278"/>
      <c r="W91" s="279"/>
      <c r="X91" s="279"/>
      <c r="Y91" s="280"/>
      <c r="Z91" s="277"/>
      <c r="AA91" s="277"/>
      <c r="AB91" s="278"/>
      <c r="AC91" s="279"/>
      <c r="AD91" s="279"/>
      <c r="AE91" s="280"/>
      <c r="AF91" s="277"/>
      <c r="AG91" s="277"/>
      <c r="AH91" s="278"/>
      <c r="AI91" s="279"/>
      <c r="AJ91" s="279"/>
      <c r="AK91" s="280"/>
      <c r="AL91" s="277"/>
      <c r="AM91" s="277"/>
      <c r="AN91" s="278"/>
      <c r="AO91" s="279"/>
      <c r="AP91" s="279"/>
      <c r="AQ91" s="280"/>
      <c r="AR91" s="277"/>
      <c r="AS91" s="277"/>
      <c r="AT91" s="278"/>
      <c r="AU91" s="279"/>
      <c r="AV91" s="279"/>
      <c r="AW91" s="280"/>
      <c r="AX91" s="277"/>
      <c r="AY91" s="277"/>
      <c r="AZ91" s="278"/>
      <c r="BA91" s="279"/>
      <c r="BB91" s="279"/>
      <c r="BC91" s="280"/>
      <c r="BD91" s="277"/>
      <c r="BE91" s="277"/>
      <c r="BF91" s="278"/>
      <c r="BG91" s="279"/>
      <c r="BH91" s="279"/>
      <c r="BI91" s="280"/>
      <c r="BJ91" s="277"/>
      <c r="BK91" s="277"/>
      <c r="BL91" s="278"/>
      <c r="BM91" s="279"/>
      <c r="BN91" s="279"/>
      <c r="BO91" s="280"/>
      <c r="BP91" s="277"/>
      <c r="BQ91" s="277"/>
      <c r="BR91" s="278"/>
      <c r="BS91" s="279"/>
      <c r="BT91" s="279"/>
      <c r="BU91" s="280"/>
      <c r="BV91" s="277"/>
      <c r="BW91" s="277"/>
      <c r="BX91" s="278"/>
      <c r="BY91" s="273" cm="1">
        <f t="array" ref="BY91">SUM(SUMIFS(E91:BX91,E$6:BX$6,{"EN(V)"}))</f>
        <v>0</v>
      </c>
      <c r="BZ91" s="273" cm="1">
        <f t="array" ref="BZ91">SUM(SUMIFS(E91:BX91,E$6:BX$6,{"INA(V)"}))</f>
        <v>0</v>
      </c>
      <c r="CA91" s="273" cm="1">
        <f t="array" ref="CA91">SUM(SUMIFS(E91:BX91,E$6:BX$6,{"EN(D)"}))</f>
        <v>0</v>
      </c>
      <c r="CB91" s="273" cm="1">
        <f t="array" ref="CB91">SUM(SUMIFS(E91:BX91,E$6:BX$6,{"INA(D)"}))</f>
        <v>0</v>
      </c>
      <c r="CC91" s="273" cm="1">
        <f t="array" ref="CC91">SUM(SUMIFS(E91:BX91,E$6:BX$6,{"EN(D)","EN(V)","INA(D)","INA(V)"}))</f>
        <v>0</v>
      </c>
      <c r="CD91" s="278" cm="1">
        <f t="array" ref="CD91">(SUM(SUMIFS(E91:BX91,E$6:BX$6,{"EN(TMS)"})))/12</f>
        <v>0</v>
      </c>
      <c r="CE91" s="278" cm="1">
        <f t="array" ref="CE91">(SUM(SUMIFS(E91:BX91,E$6:BX$6,{"INA(TMS)"})))/12</f>
        <v>0</v>
      </c>
      <c r="CF91" s="279"/>
      <c r="CG91" s="279"/>
      <c r="CH91" s="280"/>
      <c r="CI91" s="277"/>
      <c r="CJ91" s="277"/>
      <c r="CK91" s="278"/>
      <c r="CL91" s="279"/>
      <c r="CM91" s="279"/>
      <c r="CN91" s="280"/>
      <c r="CO91" s="277"/>
      <c r="CP91" s="277"/>
      <c r="CQ91" s="278"/>
      <c r="CR91" s="279"/>
      <c r="CS91" s="279"/>
      <c r="CT91" s="280"/>
      <c r="CU91" s="277"/>
      <c r="CV91" s="277"/>
      <c r="CW91" s="278"/>
      <c r="CX91" s="279"/>
      <c r="CY91" s="279"/>
      <c r="CZ91" s="280"/>
      <c r="DA91" s="277"/>
      <c r="DB91" s="277"/>
      <c r="DC91" s="278"/>
      <c r="DD91" s="279"/>
      <c r="DE91" s="279"/>
      <c r="DF91" s="280"/>
      <c r="DG91" s="277">
        <v>25</v>
      </c>
      <c r="DH91" s="277">
        <v>29</v>
      </c>
      <c r="DI91" s="278">
        <v>2.0833333333333333E-3</v>
      </c>
      <c r="DJ91" s="279"/>
      <c r="DK91" s="279"/>
      <c r="DL91" s="280"/>
      <c r="DM91" s="277">
        <v>17</v>
      </c>
      <c r="DN91" s="277"/>
      <c r="DO91" s="278"/>
      <c r="DP91" s="279"/>
      <c r="DQ91" s="279"/>
      <c r="DR91" s="280"/>
      <c r="DS91" s="277">
        <v>3</v>
      </c>
      <c r="DT91" s="277"/>
      <c r="DU91" s="278"/>
      <c r="DV91" s="279"/>
      <c r="DW91" s="279"/>
      <c r="DX91" s="280"/>
      <c r="DY91" s="277">
        <v>24</v>
      </c>
      <c r="DZ91" s="277"/>
      <c r="EA91" s="278"/>
      <c r="EB91" s="279"/>
      <c r="EC91" s="279"/>
      <c r="ED91" s="280"/>
      <c r="EE91" s="277">
        <v>17</v>
      </c>
      <c r="EF91" s="277"/>
      <c r="EG91" s="278"/>
      <c r="EH91" s="279"/>
      <c r="EI91" s="279"/>
      <c r="EJ91" s="280"/>
      <c r="EK91" s="277">
        <v>2</v>
      </c>
      <c r="EL91" s="277"/>
      <c r="EM91" s="278"/>
      <c r="EN91" s="279"/>
      <c r="EO91" s="279"/>
      <c r="EP91" s="280"/>
      <c r="EQ91" s="277"/>
      <c r="ER91" s="277">
        <v>16</v>
      </c>
      <c r="ES91" s="278">
        <v>8.0555555555555561E-2</v>
      </c>
      <c r="ET91" s="279"/>
      <c r="EU91" s="279"/>
      <c r="EV91" s="280"/>
      <c r="EW91" s="277"/>
      <c r="EX91" s="277"/>
      <c r="EY91" s="278"/>
      <c r="EZ91" s="273" cm="1">
        <f t="array" ref="EZ91">SUM(SUMIFS(CF91:EY91,CF$6:EY$6,{"EN(V)"}))</f>
        <v>0</v>
      </c>
      <c r="FA91" s="273" cm="1">
        <f t="array" ref="FA91">SUM(SUMIFS(CF91:EY91,CF$6:EY$6,{"INA(V)"}))</f>
        <v>45</v>
      </c>
      <c r="FB91" s="273" cm="1">
        <f t="array" ref="FB91">SUM(SUMIFS(CF91:EY91,CF$6:EY$6,{"EN(D)"}))</f>
        <v>0</v>
      </c>
      <c r="FC91" s="273" cm="1">
        <f t="array" ref="FC91">SUM(SUMIFS(CF91:EY91,CF$6:EY$6,{"INA(D)"}))</f>
        <v>88</v>
      </c>
      <c r="FD91" s="273" cm="1">
        <f t="array" ref="FD91">SUM(SUMIFS(CF91:EY91,CF$6:EY$6,{"EN(D)","EN(V)","INA(D)","INA(V)"}))</f>
        <v>133</v>
      </c>
      <c r="FE91" s="278" cm="1">
        <f t="array" ref="FE91">(SUM(SUMIFS(CF91:EY91,CF$6:EY$6,{"EN(TMS)"})))/12</f>
        <v>0</v>
      </c>
      <c r="FF91" s="278" cm="1">
        <f t="array" ref="FF91">(SUM(SUMIFS(CF91:EY91,CF$6:EY$6,{"INA(TMS)"})))/12</f>
        <v>6.8865740740740753E-3</v>
      </c>
      <c r="FG91" s="279"/>
      <c r="FH91" s="279"/>
      <c r="FI91" s="280"/>
      <c r="FJ91" s="277"/>
      <c r="FK91" s="277"/>
      <c r="FL91" s="278"/>
      <c r="FM91" s="279"/>
      <c r="FN91" s="279"/>
      <c r="FO91" s="280"/>
      <c r="FP91" s="277">
        <v>11</v>
      </c>
      <c r="FQ91" s="277"/>
      <c r="FR91" s="278"/>
      <c r="FS91" s="279"/>
      <c r="FT91" s="279"/>
      <c r="FU91" s="280"/>
      <c r="FV91" s="277"/>
      <c r="FW91" s="277"/>
      <c r="FX91" s="278"/>
      <c r="FY91" s="279"/>
      <c r="FZ91" s="279"/>
      <c r="GA91" s="280"/>
      <c r="GB91" s="277">
        <v>6</v>
      </c>
      <c r="GC91" s="277">
        <v>12</v>
      </c>
      <c r="GD91" s="278" t="s">
        <v>324</v>
      </c>
      <c r="GE91" s="279"/>
      <c r="GF91" s="279"/>
      <c r="GG91" s="280"/>
      <c r="GH91" s="277">
        <v>2</v>
      </c>
      <c r="GI91" s="277"/>
      <c r="GJ91" s="278"/>
      <c r="GK91" s="279"/>
      <c r="GL91" s="279"/>
      <c r="GM91" s="280"/>
      <c r="GN91" s="277">
        <v>3</v>
      </c>
      <c r="GO91" s="277">
        <v>13</v>
      </c>
      <c r="GP91" s="278" t="s">
        <v>325</v>
      </c>
      <c r="GQ91" s="279"/>
      <c r="GR91" s="279"/>
      <c r="GS91" s="280"/>
      <c r="GT91" s="277">
        <v>1</v>
      </c>
      <c r="GU91" s="277">
        <v>2</v>
      </c>
      <c r="GV91" s="278">
        <v>4.3750000000000004E-2</v>
      </c>
      <c r="GW91" s="279"/>
      <c r="GX91" s="279"/>
      <c r="GY91" s="280"/>
      <c r="GZ91" s="277">
        <v>3</v>
      </c>
      <c r="HA91" s="277">
        <v>3</v>
      </c>
      <c r="HB91" s="278">
        <v>2.4999999999999998E-2</v>
      </c>
      <c r="HC91" s="279"/>
      <c r="HD91" s="279"/>
      <c r="HE91" s="280"/>
      <c r="HF91" s="277">
        <v>15</v>
      </c>
      <c r="HG91" s="277">
        <v>18</v>
      </c>
      <c r="HH91" s="278">
        <v>0.10486111111111111</v>
      </c>
      <c r="HI91" s="279"/>
      <c r="HJ91" s="279"/>
      <c r="HK91" s="280"/>
      <c r="HL91" s="277">
        <v>7</v>
      </c>
      <c r="HM91" s="277">
        <v>9</v>
      </c>
      <c r="HN91" s="278">
        <v>0.2388888888888889</v>
      </c>
      <c r="HO91" s="279"/>
      <c r="HP91" s="279"/>
      <c r="HQ91" s="280"/>
      <c r="HR91" s="277">
        <v>5</v>
      </c>
      <c r="HS91" s="277">
        <v>11</v>
      </c>
      <c r="HT91" s="278">
        <v>1.1805555555555555E-2</v>
      </c>
      <c r="HU91" s="279"/>
      <c r="HV91" s="279"/>
      <c r="HW91" s="280"/>
      <c r="HX91" s="277">
        <v>7</v>
      </c>
      <c r="HY91" s="277">
        <v>15</v>
      </c>
      <c r="HZ91" s="278">
        <v>0.14444444444444446</v>
      </c>
      <c r="IA91" s="273" cm="1">
        <f t="array" ref="IA91">SUM(SUMIFS(FG91:HZ91,FG$6:HZ$6,{"EN(V)"}))</f>
        <v>0</v>
      </c>
      <c r="IB91" s="273" cm="1">
        <f t="array" ref="IB91">SUM(SUMIFS(FG91:HZ91,FG$6:HZ$6,{"INA(V)"}))</f>
        <v>83</v>
      </c>
      <c r="IC91" s="273" cm="1">
        <f t="array" ref="IC91">SUM(SUMIFS(FG91:HZ91,FG$6:HZ$6,{"EN(D)"}))</f>
        <v>0</v>
      </c>
      <c r="ID91" s="273" cm="1">
        <f t="array" ref="ID91">SUM(SUMIFS(FG91:HZ91,FG$6:HZ$6,{"INA(D)"}))</f>
        <v>60</v>
      </c>
      <c r="IE91" s="273" cm="1">
        <f t="array" ref="IE91">SUM(SUMIFS(FG91:HZ91,FG$6:HZ$6,{"EN(D)","EN(V)","INA(D)","INA(V)"}))</f>
        <v>143</v>
      </c>
      <c r="IF91" s="278" cm="1">
        <f t="array" ref="IF91">(SUM(SUMIFS(FG91:HZ91,FG$6:HZ$6,{"EN(TMS)"})))/12</f>
        <v>0</v>
      </c>
      <c r="IG91" s="278" cm="1">
        <f t="array" ref="IG91">(SUM(SUMIFS(FG91:HZ91,FG$6:HZ$6,{"INA(TMS)"})))/12</f>
        <v>4.7395833333333331E-2</v>
      </c>
      <c r="IH91" s="279"/>
      <c r="II91" s="279"/>
      <c r="IJ91" s="280"/>
      <c r="IK91" s="277">
        <v>6</v>
      </c>
      <c r="IL91" s="277">
        <v>12</v>
      </c>
      <c r="IM91" s="278">
        <v>0.21041666666666667</v>
      </c>
      <c r="IN91" s="279"/>
      <c r="IO91" s="279"/>
      <c r="IP91" s="280"/>
      <c r="IQ91" s="277">
        <v>2</v>
      </c>
      <c r="IR91" s="277">
        <v>5</v>
      </c>
      <c r="IS91" s="278">
        <v>0.33611111111111108</v>
      </c>
      <c r="IT91" s="279"/>
      <c r="IU91" s="279"/>
      <c r="IV91" s="280"/>
      <c r="IW91" s="277">
        <v>3</v>
      </c>
      <c r="IX91" s="277"/>
      <c r="IY91" s="278"/>
      <c r="IZ91" s="279"/>
      <c r="JA91" s="279"/>
      <c r="JB91" s="280"/>
      <c r="JC91" s="277">
        <v>3</v>
      </c>
      <c r="JD91" s="277"/>
      <c r="JE91" s="278"/>
      <c r="JF91" s="279"/>
      <c r="JG91" s="279"/>
      <c r="JH91" s="280"/>
      <c r="JI91" s="277">
        <v>4</v>
      </c>
      <c r="JJ91" s="277"/>
      <c r="JK91" s="278"/>
      <c r="JL91" s="279"/>
      <c r="JM91" s="279"/>
      <c r="JN91" s="280"/>
      <c r="JO91" s="277">
        <v>8</v>
      </c>
      <c r="JP91" s="277"/>
      <c r="JQ91" s="278"/>
      <c r="JR91" s="279"/>
      <c r="JS91" s="279"/>
      <c r="JT91" s="280"/>
      <c r="JU91" s="277">
        <v>8</v>
      </c>
      <c r="JV91" s="277"/>
      <c r="JW91" s="278"/>
      <c r="JX91" s="279"/>
      <c r="JY91" s="279"/>
      <c r="JZ91" s="280"/>
      <c r="KA91" s="277">
        <v>6</v>
      </c>
      <c r="KB91" s="277"/>
      <c r="KC91" s="278"/>
      <c r="KD91" s="279"/>
      <c r="KE91" s="279"/>
      <c r="KF91" s="280"/>
      <c r="KG91" s="277">
        <v>6</v>
      </c>
      <c r="KH91" s="277"/>
      <c r="KI91" s="278"/>
      <c r="KJ91" s="279"/>
      <c r="KK91" s="279"/>
      <c r="KL91" s="280"/>
      <c r="KM91" s="277">
        <v>14</v>
      </c>
      <c r="KN91" s="277"/>
      <c r="KO91" s="278"/>
      <c r="KP91" s="279"/>
      <c r="KQ91" s="279"/>
      <c r="KR91" s="280"/>
      <c r="KS91" s="277">
        <v>4</v>
      </c>
      <c r="KT91" s="277"/>
      <c r="KU91" s="278"/>
      <c r="KV91" s="279"/>
      <c r="KW91" s="279"/>
      <c r="KX91" s="280"/>
      <c r="KY91" s="277">
        <v>4</v>
      </c>
      <c r="KZ91" s="277"/>
      <c r="LA91" s="278"/>
      <c r="LB91" s="273" cm="1">
        <f t="array" ref="LB91">SUM(SUMIFS(IH91:LA91,IH$6:LA$6,{"EN(V)"}))</f>
        <v>0</v>
      </c>
      <c r="LC91" s="273" cm="1">
        <f t="array" ref="LC91">SUM(SUMIFS(IH91:LA91,IH$6:LA$6,{"INA(V)"}))</f>
        <v>17</v>
      </c>
      <c r="LD91" s="273" cm="1">
        <f t="array" ref="LD91">SUM(SUMIFS(IH91:LA91,IH$6:LA$6,{"EN(D)"}))</f>
        <v>0</v>
      </c>
      <c r="LE91" s="273" cm="1">
        <f t="array" ref="LE91">SUM(SUMIFS(IH91:LA91,IH$6:LA$6,{"INA(D)"}))</f>
        <v>68</v>
      </c>
      <c r="LF91" s="273" cm="1">
        <f t="array" ref="LF91">SUM(SUMIFS(IH91:LA91,IH$6:LA$6,{"EN(D)","EN(V)","INA(D)","INA(V)"}))</f>
        <v>85</v>
      </c>
      <c r="LG91" s="278" cm="1">
        <f t="array" ref="LG91">(SUM(SUMIFS(IH91:LA91,IH$6:LA$6,{"EN(TMS)"})))/12</f>
        <v>0</v>
      </c>
      <c r="LH91" s="278" cm="1">
        <f t="array" ref="LH91">(SUM(SUMIFS(IH91:LA91,IH$6:LA$6,{"INA(TMS)"})))/12</f>
        <v>4.5543981481481477E-2</v>
      </c>
      <c r="LI91" s="279"/>
      <c r="LJ91" s="279"/>
      <c r="LK91" s="280"/>
      <c r="LL91" s="277"/>
      <c r="LM91" s="277"/>
      <c r="LN91" s="278"/>
      <c r="LO91" s="279"/>
      <c r="LP91" s="279"/>
      <c r="LQ91" s="280"/>
      <c r="LR91" s="277">
        <v>4</v>
      </c>
      <c r="LS91" s="277"/>
      <c r="LT91" s="278"/>
      <c r="LU91" s="279"/>
      <c r="LV91" s="279"/>
      <c r="LW91" s="280"/>
      <c r="LX91" s="277"/>
      <c r="LY91" s="277"/>
      <c r="LZ91" s="278"/>
      <c r="MA91" s="279"/>
      <c r="MB91" s="279"/>
      <c r="MC91" s="280"/>
      <c r="MD91" s="277">
        <v>2</v>
      </c>
      <c r="ME91" s="277"/>
      <c r="MF91" s="278"/>
      <c r="MG91" s="279"/>
      <c r="MH91" s="279"/>
      <c r="MI91" s="280"/>
      <c r="MJ91" s="277">
        <v>2</v>
      </c>
      <c r="MK91" s="277"/>
      <c r="ML91" s="278"/>
      <c r="MM91" s="279"/>
      <c r="MN91" s="279"/>
      <c r="MO91" s="280"/>
      <c r="MP91" s="277">
        <v>3</v>
      </c>
      <c r="MQ91" s="277"/>
      <c r="MR91" s="278"/>
      <c r="MS91" s="279"/>
      <c r="MT91" s="279"/>
      <c r="MU91" s="280"/>
      <c r="MV91" s="277">
        <v>0</v>
      </c>
      <c r="MW91" s="277"/>
      <c r="MX91" s="278"/>
      <c r="MY91" s="279"/>
      <c r="MZ91" s="279"/>
      <c r="NA91" s="280"/>
      <c r="NB91" s="277"/>
      <c r="NC91" s="277"/>
      <c r="ND91" s="278"/>
      <c r="NE91" s="279"/>
      <c r="NF91" s="279"/>
      <c r="NG91" s="280"/>
      <c r="NH91" s="277"/>
      <c r="NI91" s="277"/>
      <c r="NJ91" s="278"/>
      <c r="NK91" s="279"/>
      <c r="NL91" s="279"/>
      <c r="NM91" s="280"/>
      <c r="NN91" s="277"/>
      <c r="NO91" s="277"/>
      <c r="NP91" s="278"/>
      <c r="NQ91" s="279"/>
      <c r="NR91" s="279"/>
      <c r="NS91" s="280"/>
      <c r="NT91" s="277"/>
      <c r="NU91" s="277"/>
      <c r="NV91" s="278"/>
      <c r="NW91" s="279"/>
      <c r="NX91" s="279"/>
      <c r="NY91" s="280"/>
      <c r="NZ91" s="277"/>
      <c r="OA91" s="277"/>
      <c r="OB91" s="278"/>
      <c r="OC91" s="273" cm="1">
        <f t="array" ref="OC91">SUM(SUMIFS(LI91:OB91,LI$6:OB$6,{"EN(V)"}))</f>
        <v>0</v>
      </c>
      <c r="OD91" s="273" cm="1">
        <f t="array" ref="OD91">SUM(SUMIFS(LI91:OB91,LI$6:OB$6,{"INA(V)"}))</f>
        <v>0</v>
      </c>
      <c r="OE91" s="273" cm="1">
        <f t="array" ref="OE91">SUM(SUMIFS(LI91:OB91,LI$6:OB$6,{"EN(D)"}))</f>
        <v>0</v>
      </c>
      <c r="OF91" s="273" cm="1">
        <f t="array" ref="OF91">SUM(SUMIFS(LI91:OB91,LI$6:OB$6,{"INA(D)"}))</f>
        <v>11</v>
      </c>
      <c r="OG91" s="273" cm="1">
        <f t="array" ref="OG91">SUM(SUMIFS(LI91:OB91,LI$6:OB$6,{"EN(D)","EN(V)","INA(D)","INA(V)"}))</f>
        <v>11</v>
      </c>
      <c r="OH91" s="278" cm="1">
        <f t="array" ref="OH91">(SUM(SUMIFS(LI91:OB91,LI$6:OB$6,{"EN(TMS)"})))/12</f>
        <v>0</v>
      </c>
      <c r="OI91" s="278" cm="1">
        <f t="array" ref="OI91">(SUM(SUMIFS(LI91:OB91,LI$6:OB$6,{"INA(TMS)"})))/12</f>
        <v>0</v>
      </c>
    </row>
    <row r="92" spans="1:399" s="23" customFormat="1" ht="30">
      <c r="A92" s="273">
        <v>86</v>
      </c>
      <c r="B92" s="274" t="s">
        <v>70</v>
      </c>
      <c r="C92" s="273" t="s">
        <v>174</v>
      </c>
      <c r="D92" s="285"/>
      <c r="E92" s="279"/>
      <c r="F92" s="279"/>
      <c r="G92" s="280"/>
      <c r="H92" s="277"/>
      <c r="I92" s="277"/>
      <c r="J92" s="278"/>
      <c r="K92" s="279"/>
      <c r="L92" s="279"/>
      <c r="M92" s="280"/>
      <c r="N92" s="277"/>
      <c r="O92" s="277"/>
      <c r="P92" s="278"/>
      <c r="Q92" s="279"/>
      <c r="R92" s="279"/>
      <c r="S92" s="280"/>
      <c r="T92" s="277"/>
      <c r="U92" s="277"/>
      <c r="V92" s="278"/>
      <c r="W92" s="279"/>
      <c r="X92" s="279"/>
      <c r="Y92" s="280"/>
      <c r="Z92" s="277"/>
      <c r="AA92" s="277"/>
      <c r="AB92" s="278"/>
      <c r="AC92" s="279"/>
      <c r="AD92" s="279"/>
      <c r="AE92" s="280"/>
      <c r="AF92" s="277"/>
      <c r="AG92" s="277"/>
      <c r="AH92" s="278"/>
      <c r="AI92" s="279"/>
      <c r="AJ92" s="279"/>
      <c r="AK92" s="280"/>
      <c r="AL92" s="277"/>
      <c r="AM92" s="277"/>
      <c r="AN92" s="278"/>
      <c r="AO92" s="279"/>
      <c r="AP92" s="279"/>
      <c r="AQ92" s="280"/>
      <c r="AR92" s="277"/>
      <c r="AS92" s="277"/>
      <c r="AT92" s="278"/>
      <c r="AU92" s="279"/>
      <c r="AV92" s="279"/>
      <c r="AW92" s="280"/>
      <c r="AX92" s="277"/>
      <c r="AY92" s="277"/>
      <c r="AZ92" s="278"/>
      <c r="BA92" s="279"/>
      <c r="BB92" s="279"/>
      <c r="BC92" s="280"/>
      <c r="BD92" s="277"/>
      <c r="BE92" s="277"/>
      <c r="BF92" s="278"/>
      <c r="BG92" s="279"/>
      <c r="BH92" s="279"/>
      <c r="BI92" s="280"/>
      <c r="BJ92" s="277"/>
      <c r="BK92" s="277"/>
      <c r="BL92" s="278"/>
      <c r="BM92" s="279"/>
      <c r="BN92" s="279"/>
      <c r="BO92" s="280"/>
      <c r="BP92" s="277"/>
      <c r="BQ92" s="277"/>
      <c r="BR92" s="278"/>
      <c r="BS92" s="279"/>
      <c r="BT92" s="279"/>
      <c r="BU92" s="280"/>
      <c r="BV92" s="277"/>
      <c r="BW92" s="277"/>
      <c r="BX92" s="278"/>
      <c r="BY92" s="273" cm="1">
        <f t="array" ref="BY92">SUM(SUMIFS(E92:BX92,E$6:BX$6,{"EN(V)"}))</f>
        <v>0</v>
      </c>
      <c r="BZ92" s="273" cm="1">
        <f t="array" ref="BZ92">SUM(SUMIFS(E92:BX92,E$6:BX$6,{"INA(V)"}))</f>
        <v>0</v>
      </c>
      <c r="CA92" s="273" cm="1">
        <f t="array" ref="CA92">SUM(SUMIFS(E92:BX92,E$6:BX$6,{"EN(D)"}))</f>
        <v>0</v>
      </c>
      <c r="CB92" s="273" cm="1">
        <f t="array" ref="CB92">SUM(SUMIFS(E92:BX92,E$6:BX$6,{"INA(D)"}))</f>
        <v>0</v>
      </c>
      <c r="CC92" s="273" cm="1">
        <f t="array" ref="CC92">SUM(SUMIFS(E92:BX92,E$6:BX$6,{"EN(D)","EN(V)","INA(D)","INA(V)"}))</f>
        <v>0</v>
      </c>
      <c r="CD92" s="278" cm="1">
        <f t="array" ref="CD92">(SUM(SUMIFS(E92:BX92,E$6:BX$6,{"EN(TMS)"})))/12</f>
        <v>0</v>
      </c>
      <c r="CE92" s="278" cm="1">
        <f t="array" ref="CE92">(SUM(SUMIFS(E92:BX92,E$6:BX$6,{"INA(TMS)"})))/12</f>
        <v>0</v>
      </c>
      <c r="CF92" s="279"/>
      <c r="CG92" s="279"/>
      <c r="CH92" s="280"/>
      <c r="CI92" s="277"/>
      <c r="CJ92" s="277"/>
      <c r="CK92" s="278"/>
      <c r="CL92" s="279"/>
      <c r="CM92" s="279"/>
      <c r="CN92" s="280"/>
      <c r="CO92" s="277"/>
      <c r="CP92" s="277"/>
      <c r="CQ92" s="278"/>
      <c r="CR92" s="279"/>
      <c r="CS92" s="279"/>
      <c r="CT92" s="280"/>
      <c r="CU92" s="277"/>
      <c r="CV92" s="277"/>
      <c r="CW92" s="278"/>
      <c r="CX92" s="279"/>
      <c r="CY92" s="279"/>
      <c r="CZ92" s="280"/>
      <c r="DA92" s="277"/>
      <c r="DB92" s="277"/>
      <c r="DC92" s="278"/>
      <c r="DD92" s="279"/>
      <c r="DE92" s="279"/>
      <c r="DF92" s="280"/>
      <c r="DG92" s="277"/>
      <c r="DH92" s="277"/>
      <c r="DI92" s="278"/>
      <c r="DJ92" s="279"/>
      <c r="DK92" s="279"/>
      <c r="DL92" s="280"/>
      <c r="DM92" s="277"/>
      <c r="DN92" s="277"/>
      <c r="DO92" s="278"/>
      <c r="DP92" s="279"/>
      <c r="DQ92" s="279"/>
      <c r="DR92" s="280"/>
      <c r="DS92" s="277"/>
      <c r="DT92" s="277"/>
      <c r="DU92" s="278"/>
      <c r="DV92" s="279"/>
      <c r="DW92" s="279"/>
      <c r="DX92" s="280"/>
      <c r="DY92" s="277"/>
      <c r="DZ92" s="277"/>
      <c r="EA92" s="278"/>
      <c r="EB92" s="279">
        <v>56</v>
      </c>
      <c r="EC92" s="279">
        <v>293</v>
      </c>
      <c r="ED92" s="280">
        <v>0.11319444444444444</v>
      </c>
      <c r="EE92" s="277"/>
      <c r="EF92" s="277"/>
      <c r="EG92" s="278"/>
      <c r="EH92" s="279">
        <v>29</v>
      </c>
      <c r="EI92" s="279">
        <v>60</v>
      </c>
      <c r="EJ92" s="280">
        <v>9.930555555555555E-2</v>
      </c>
      <c r="EK92" s="277"/>
      <c r="EL92" s="277"/>
      <c r="EM92" s="278"/>
      <c r="EN92" s="279">
        <v>18</v>
      </c>
      <c r="EO92" s="279">
        <v>10</v>
      </c>
      <c r="EP92" s="280">
        <v>0.10486111111111111</v>
      </c>
      <c r="EQ92" s="277"/>
      <c r="ER92" s="277"/>
      <c r="ES92" s="278"/>
      <c r="ET92" s="279">
        <v>9</v>
      </c>
      <c r="EU92" s="279">
        <v>38</v>
      </c>
      <c r="EV92" s="280">
        <v>0.10069444444444443</v>
      </c>
      <c r="EW92" s="277"/>
      <c r="EX92" s="277"/>
      <c r="EY92" s="278"/>
      <c r="EZ92" s="273" cm="1">
        <f t="array" ref="EZ92">SUM(SUMIFS(CF92:EY92,CF$6:EY$6,{"EN(V)"}))</f>
        <v>401</v>
      </c>
      <c r="FA92" s="273" cm="1">
        <f t="array" ref="FA92">SUM(SUMIFS(CF92:EY92,CF$6:EY$6,{"INA(V)"}))</f>
        <v>0</v>
      </c>
      <c r="FB92" s="273" cm="1">
        <f t="array" ref="FB92">SUM(SUMIFS(CF92:EY92,CF$6:EY$6,{"EN(D)"}))</f>
        <v>112</v>
      </c>
      <c r="FC92" s="273" cm="1">
        <f t="array" ref="FC92">SUM(SUMIFS(CF92:EY92,CF$6:EY$6,{"INA(D)"}))</f>
        <v>0</v>
      </c>
      <c r="FD92" s="273" cm="1">
        <f t="array" ref="FD92">SUM(SUMIFS(CF92:EY92,CF$6:EY$6,{"EN(D)","EN(V)","INA(D)","INA(V)"}))</f>
        <v>513</v>
      </c>
      <c r="FE92" s="278" cm="1">
        <f t="array" ref="FE92">(SUM(SUMIFS(CF92:EY92,CF$6:EY$6,{"EN(TMS)"})))/12</f>
        <v>3.4837962962962959E-2</v>
      </c>
      <c r="FF92" s="278" cm="1">
        <f t="array" ref="FF92">(SUM(SUMIFS(CF92:EY92,CF$6:EY$6,{"INA(TMS)"})))/12</f>
        <v>0</v>
      </c>
      <c r="FG92" s="279">
        <v>29</v>
      </c>
      <c r="FH92" s="279">
        <v>42</v>
      </c>
      <c r="FI92" s="280">
        <v>0.16388888888888889</v>
      </c>
      <c r="FJ92" s="277"/>
      <c r="FK92" s="277"/>
      <c r="FL92" s="278"/>
      <c r="FM92" s="279">
        <v>26</v>
      </c>
      <c r="FN92" s="279">
        <v>35</v>
      </c>
      <c r="FO92" s="280">
        <v>0.10902777777777778</v>
      </c>
      <c r="FP92" s="277"/>
      <c r="FQ92" s="277"/>
      <c r="FR92" s="278"/>
      <c r="FS92" s="279">
        <v>11</v>
      </c>
      <c r="FT92" s="279">
        <v>46</v>
      </c>
      <c r="FU92" s="280" t="s">
        <v>253</v>
      </c>
      <c r="FV92" s="277"/>
      <c r="FW92" s="277"/>
      <c r="FX92" s="278"/>
      <c r="FY92" s="279">
        <v>12</v>
      </c>
      <c r="FZ92" s="279">
        <v>33</v>
      </c>
      <c r="GA92" s="280" t="s">
        <v>326</v>
      </c>
      <c r="GB92" s="277"/>
      <c r="GC92" s="277"/>
      <c r="GD92" s="278"/>
      <c r="GE92" s="279">
        <v>8</v>
      </c>
      <c r="GF92" s="279">
        <v>20</v>
      </c>
      <c r="GG92" s="280" t="s">
        <v>327</v>
      </c>
      <c r="GH92" s="277"/>
      <c r="GI92" s="277"/>
      <c r="GJ92" s="278"/>
      <c r="GK92" s="279">
        <v>15</v>
      </c>
      <c r="GL92" s="279">
        <v>21</v>
      </c>
      <c r="GM92" s="280" t="s">
        <v>328</v>
      </c>
      <c r="GN92" s="277"/>
      <c r="GO92" s="277"/>
      <c r="GP92" s="278"/>
      <c r="GQ92" s="279">
        <v>11</v>
      </c>
      <c r="GR92" s="279">
        <v>20</v>
      </c>
      <c r="GS92" s="304">
        <v>14</v>
      </c>
      <c r="GT92" s="277"/>
      <c r="GU92" s="277"/>
      <c r="GV92" s="278"/>
      <c r="GW92" s="279">
        <v>1</v>
      </c>
      <c r="GX92" s="279">
        <v>14</v>
      </c>
      <c r="GY92" s="280">
        <v>8.6111111111111124E-2</v>
      </c>
      <c r="GZ92" s="277"/>
      <c r="HA92" s="277"/>
      <c r="HB92" s="278"/>
      <c r="HC92" s="279">
        <v>3</v>
      </c>
      <c r="HD92" s="279">
        <v>10</v>
      </c>
      <c r="HE92" s="280">
        <v>3.472222222222222E-3</v>
      </c>
      <c r="HF92" s="277"/>
      <c r="HG92" s="277"/>
      <c r="HH92" s="278"/>
      <c r="HI92" s="279">
        <v>8</v>
      </c>
      <c r="HJ92" s="279">
        <v>15</v>
      </c>
      <c r="HK92" s="280">
        <v>2.2916666666666669E-2</v>
      </c>
      <c r="HL92" s="277"/>
      <c r="HM92" s="277"/>
      <c r="HN92" s="278"/>
      <c r="HO92" s="279">
        <v>4</v>
      </c>
      <c r="HP92" s="279">
        <v>11</v>
      </c>
      <c r="HQ92" s="280">
        <v>0.16874999999999998</v>
      </c>
      <c r="HR92" s="277"/>
      <c r="HS92" s="277"/>
      <c r="HT92" s="278"/>
      <c r="HU92" s="279"/>
      <c r="HV92" s="279">
        <v>8</v>
      </c>
      <c r="HW92" s="280">
        <v>1.9444444444444445E-2</v>
      </c>
      <c r="HX92" s="277"/>
      <c r="HY92" s="277"/>
      <c r="HZ92" s="278"/>
      <c r="IA92" s="273" cm="1">
        <f t="array" ref="IA92">SUM(SUMIFS(FG92:HZ92,FG$6:HZ$6,{"EN(V)"}))</f>
        <v>275</v>
      </c>
      <c r="IB92" s="273" cm="1">
        <f t="array" ref="IB92">SUM(SUMIFS(FG92:HZ92,FG$6:HZ$6,{"INA(V)"}))</f>
        <v>0</v>
      </c>
      <c r="IC92" s="273" cm="1">
        <f t="array" ref="IC92">SUM(SUMIFS(FG92:HZ92,FG$6:HZ$6,{"EN(D)"}))</f>
        <v>128</v>
      </c>
      <c r="ID92" s="273" cm="1">
        <f t="array" ref="ID92">SUM(SUMIFS(FG92:HZ92,FG$6:HZ$6,{"INA(D)"}))</f>
        <v>0</v>
      </c>
      <c r="IE92" s="273" cm="1">
        <f t="array" ref="IE92">SUM(SUMIFS(FG92:HZ92,FG$6:HZ$6,{"EN(D)","EN(V)","INA(D)","INA(V)"}))</f>
        <v>403</v>
      </c>
      <c r="IF92" s="278" cm="1">
        <f t="array" ref="IF92">(SUM(SUMIFS(FG92:HZ92,FG$6:HZ$6,{"EN(TMS)"})))/12</f>
        <v>1.2144675925925925</v>
      </c>
      <c r="IG92" s="278" cm="1">
        <f t="array" ref="IG92">(SUM(SUMIFS(FG92:HZ92,FG$6:HZ$6,{"INA(TMS)"})))/12</f>
        <v>0</v>
      </c>
      <c r="IH92" s="279">
        <v>6</v>
      </c>
      <c r="II92" s="279">
        <v>17</v>
      </c>
      <c r="IJ92" s="280">
        <v>3.9583333333333331E-2</v>
      </c>
      <c r="IK92" s="277"/>
      <c r="IL92" s="277"/>
      <c r="IM92" s="278"/>
      <c r="IN92" s="279">
        <v>9</v>
      </c>
      <c r="IO92" s="279">
        <v>11</v>
      </c>
      <c r="IP92" s="280">
        <v>0</v>
      </c>
      <c r="IQ92" s="277"/>
      <c r="IR92" s="277"/>
      <c r="IS92" s="278"/>
      <c r="IT92" s="279">
        <v>3</v>
      </c>
      <c r="IU92" s="279">
        <v>10</v>
      </c>
      <c r="IV92" s="280">
        <v>0.28263888888888888</v>
      </c>
      <c r="IW92" s="277"/>
      <c r="IX92" s="277"/>
      <c r="IY92" s="278"/>
      <c r="IZ92" s="279">
        <v>3</v>
      </c>
      <c r="JA92" s="279">
        <v>5</v>
      </c>
      <c r="JB92" s="280"/>
      <c r="JC92" s="277"/>
      <c r="JD92" s="277"/>
      <c r="JE92" s="278"/>
      <c r="JF92" s="279"/>
      <c r="JG92" s="279"/>
      <c r="JH92" s="280"/>
      <c r="JI92" s="277"/>
      <c r="JJ92" s="277"/>
      <c r="JK92" s="278"/>
      <c r="JL92" s="279">
        <v>6</v>
      </c>
      <c r="JM92" s="279"/>
      <c r="JN92" s="280"/>
      <c r="JO92" s="277"/>
      <c r="JP92" s="277"/>
      <c r="JQ92" s="278"/>
      <c r="JR92" s="279">
        <v>2</v>
      </c>
      <c r="JS92" s="279"/>
      <c r="JT92" s="280"/>
      <c r="JU92" s="277"/>
      <c r="JV92" s="277"/>
      <c r="JW92" s="278"/>
      <c r="JX92" s="279">
        <v>6</v>
      </c>
      <c r="JY92" s="279"/>
      <c r="JZ92" s="280"/>
      <c r="KA92" s="277"/>
      <c r="KB92" s="277"/>
      <c r="KC92" s="278"/>
      <c r="KD92" s="279"/>
      <c r="KE92" s="279"/>
      <c r="KF92" s="280"/>
      <c r="KG92" s="277"/>
      <c r="KH92" s="277"/>
      <c r="KI92" s="278"/>
      <c r="KJ92" s="279">
        <v>4</v>
      </c>
      <c r="KK92" s="279"/>
      <c r="KL92" s="280"/>
      <c r="KM92" s="277"/>
      <c r="KN92" s="277"/>
      <c r="KO92" s="278"/>
      <c r="KP92" s="279"/>
      <c r="KQ92" s="279"/>
      <c r="KR92" s="280"/>
      <c r="KS92" s="277"/>
      <c r="KT92" s="277"/>
      <c r="KU92" s="278"/>
      <c r="KV92" s="279">
        <v>6</v>
      </c>
      <c r="KW92" s="279"/>
      <c r="KX92" s="280"/>
      <c r="KY92" s="277"/>
      <c r="KZ92" s="277"/>
      <c r="LA92" s="278"/>
      <c r="LB92" s="273" cm="1">
        <f t="array" ref="LB92">SUM(SUMIFS(IH92:LA92,IH$6:LA$6,{"EN(V)"}))</f>
        <v>43</v>
      </c>
      <c r="LC92" s="273" cm="1">
        <f t="array" ref="LC92">SUM(SUMIFS(IH92:LA92,IH$6:LA$6,{"INA(V)"}))</f>
        <v>0</v>
      </c>
      <c r="LD92" s="273" cm="1">
        <f t="array" ref="LD92">SUM(SUMIFS(IH92:LA92,IH$6:LA$6,{"EN(D)"}))</f>
        <v>45</v>
      </c>
      <c r="LE92" s="273" cm="1">
        <f t="array" ref="LE92">SUM(SUMIFS(IH92:LA92,IH$6:LA$6,{"INA(D)"}))</f>
        <v>0</v>
      </c>
      <c r="LF92" s="273" cm="1">
        <f t="array" ref="LF92">SUM(SUMIFS(IH92:LA92,IH$6:LA$6,{"EN(D)","EN(V)","INA(D)","INA(V)"}))</f>
        <v>88</v>
      </c>
      <c r="LG92" s="278" cm="1">
        <f t="array" ref="LG92">(SUM(SUMIFS(IH92:LA92,IH$6:LA$6,{"EN(TMS)"})))/12</f>
        <v>2.6851851851851849E-2</v>
      </c>
      <c r="LH92" s="278" cm="1">
        <f t="array" ref="LH92">(SUM(SUMIFS(IH92:LA92,IH$6:LA$6,{"INA(TMS)"})))/12</f>
        <v>0</v>
      </c>
      <c r="LI92" s="279"/>
      <c r="LJ92" s="279"/>
      <c r="LK92" s="280"/>
      <c r="LL92" s="277"/>
      <c r="LM92" s="277"/>
      <c r="LN92" s="278"/>
      <c r="LO92" s="279"/>
      <c r="LP92" s="279"/>
      <c r="LQ92" s="280"/>
      <c r="LR92" s="277"/>
      <c r="LS92" s="277"/>
      <c r="LT92" s="278"/>
      <c r="LU92" s="279">
        <v>1</v>
      </c>
      <c r="LV92" s="279"/>
      <c r="LW92" s="280"/>
      <c r="LX92" s="277"/>
      <c r="LY92" s="277"/>
      <c r="LZ92" s="278"/>
      <c r="MA92" s="279">
        <v>1</v>
      </c>
      <c r="MB92" s="279"/>
      <c r="MC92" s="280"/>
      <c r="MD92" s="277"/>
      <c r="ME92" s="277"/>
      <c r="MF92" s="278"/>
      <c r="MG92" s="279">
        <v>2</v>
      </c>
      <c r="MH92" s="279"/>
      <c r="MI92" s="280"/>
      <c r="MJ92" s="277"/>
      <c r="MK92" s="277"/>
      <c r="ML92" s="278"/>
      <c r="MM92" s="279"/>
      <c r="MN92" s="279"/>
      <c r="MO92" s="280"/>
      <c r="MP92" s="277"/>
      <c r="MQ92" s="277"/>
      <c r="MR92" s="278"/>
      <c r="MS92" s="279">
        <v>0</v>
      </c>
      <c r="MT92" s="279"/>
      <c r="MU92" s="280"/>
      <c r="MV92" s="277"/>
      <c r="MW92" s="277"/>
      <c r="MX92" s="278"/>
      <c r="MY92" s="279"/>
      <c r="MZ92" s="279"/>
      <c r="NA92" s="280"/>
      <c r="NB92" s="277"/>
      <c r="NC92" s="277"/>
      <c r="ND92" s="278"/>
      <c r="NE92" s="279"/>
      <c r="NF92" s="279"/>
      <c r="NG92" s="280"/>
      <c r="NH92" s="277"/>
      <c r="NI92" s="277"/>
      <c r="NJ92" s="278"/>
      <c r="NK92" s="279"/>
      <c r="NL92" s="279"/>
      <c r="NM92" s="280"/>
      <c r="NN92" s="277"/>
      <c r="NO92" s="277"/>
      <c r="NP92" s="278"/>
      <c r="NQ92" s="279"/>
      <c r="NR92" s="279"/>
      <c r="NS92" s="280"/>
      <c r="NT92" s="277"/>
      <c r="NU92" s="277"/>
      <c r="NV92" s="278"/>
      <c r="NW92" s="279"/>
      <c r="NX92" s="279"/>
      <c r="NY92" s="280"/>
      <c r="NZ92" s="277"/>
      <c r="OA92" s="277"/>
      <c r="OB92" s="278"/>
      <c r="OC92" s="273" cm="1">
        <f t="array" ref="OC92">SUM(SUMIFS(LI92:OB92,LI$6:OB$6,{"EN(V)"}))</f>
        <v>0</v>
      </c>
      <c r="OD92" s="273" cm="1">
        <f t="array" ref="OD92">SUM(SUMIFS(LI92:OB92,LI$6:OB$6,{"INA(V)"}))</f>
        <v>0</v>
      </c>
      <c r="OE92" s="273" cm="1">
        <f t="array" ref="OE92">SUM(SUMIFS(LI92:OB92,LI$6:OB$6,{"EN(D)"}))</f>
        <v>4</v>
      </c>
      <c r="OF92" s="273" cm="1">
        <f t="array" ref="OF92">SUM(SUMIFS(LI92:OB92,LI$6:OB$6,{"INA(D)"}))</f>
        <v>0</v>
      </c>
      <c r="OG92" s="273" cm="1">
        <f t="array" ref="OG92">SUM(SUMIFS(LI92:OB92,LI$6:OB$6,{"EN(D)","EN(V)","INA(D)","INA(V)"}))</f>
        <v>4</v>
      </c>
      <c r="OH92" s="278" cm="1">
        <f t="array" ref="OH92">(SUM(SUMIFS(LI92:OB92,LI$6:OB$6,{"EN(TMS)"})))/12</f>
        <v>0</v>
      </c>
      <c r="OI92" s="278" cm="1">
        <f t="array" ref="OI92">(SUM(SUMIFS(LI92:OB92,LI$6:OB$6,{"INA(TMS)"})))/12</f>
        <v>0</v>
      </c>
    </row>
    <row r="93" spans="1:399" s="23" customFormat="1" ht="30">
      <c r="A93" s="273">
        <v>87</v>
      </c>
      <c r="B93" s="274" t="s">
        <v>69</v>
      </c>
      <c r="C93" s="273" t="s">
        <v>1787</v>
      </c>
      <c r="D93" s="285"/>
      <c r="E93" s="279"/>
      <c r="F93" s="279"/>
      <c r="G93" s="280"/>
      <c r="H93" s="277"/>
      <c r="I93" s="277"/>
      <c r="J93" s="278"/>
      <c r="K93" s="279"/>
      <c r="L93" s="279"/>
      <c r="M93" s="280"/>
      <c r="N93" s="277"/>
      <c r="O93" s="277"/>
      <c r="P93" s="278"/>
      <c r="Q93" s="279"/>
      <c r="R93" s="279"/>
      <c r="S93" s="280"/>
      <c r="T93" s="277"/>
      <c r="U93" s="277"/>
      <c r="V93" s="278"/>
      <c r="W93" s="279"/>
      <c r="X93" s="279"/>
      <c r="Y93" s="280"/>
      <c r="Z93" s="277"/>
      <c r="AA93" s="277"/>
      <c r="AB93" s="278"/>
      <c r="AC93" s="279"/>
      <c r="AD93" s="279"/>
      <c r="AE93" s="280"/>
      <c r="AF93" s="277"/>
      <c r="AG93" s="277"/>
      <c r="AH93" s="278"/>
      <c r="AI93" s="279"/>
      <c r="AJ93" s="279"/>
      <c r="AK93" s="280"/>
      <c r="AL93" s="277"/>
      <c r="AM93" s="277"/>
      <c r="AN93" s="278"/>
      <c r="AO93" s="279"/>
      <c r="AP93" s="279"/>
      <c r="AQ93" s="280"/>
      <c r="AR93" s="277"/>
      <c r="AS93" s="277"/>
      <c r="AT93" s="278"/>
      <c r="AU93" s="279"/>
      <c r="AV93" s="279"/>
      <c r="AW93" s="280"/>
      <c r="AX93" s="277"/>
      <c r="AY93" s="277"/>
      <c r="AZ93" s="278"/>
      <c r="BA93" s="279"/>
      <c r="BB93" s="279"/>
      <c r="BC93" s="280"/>
      <c r="BD93" s="277"/>
      <c r="BE93" s="277"/>
      <c r="BF93" s="278"/>
      <c r="BG93" s="279"/>
      <c r="BH93" s="279"/>
      <c r="BI93" s="280"/>
      <c r="BJ93" s="277"/>
      <c r="BK93" s="277"/>
      <c r="BL93" s="278"/>
      <c r="BM93" s="279"/>
      <c r="BN93" s="279"/>
      <c r="BO93" s="280"/>
      <c r="BP93" s="277"/>
      <c r="BQ93" s="277"/>
      <c r="BR93" s="278"/>
      <c r="BS93" s="279"/>
      <c r="BT93" s="279"/>
      <c r="BU93" s="280"/>
      <c r="BV93" s="277"/>
      <c r="BW93" s="277"/>
      <c r="BX93" s="278"/>
      <c r="BY93" s="273" cm="1">
        <f t="array" ref="BY93">SUM(SUMIFS(E93:BX93,E$6:BX$6,{"EN(V)"}))</f>
        <v>0</v>
      </c>
      <c r="BZ93" s="273" cm="1">
        <f t="array" ref="BZ93">SUM(SUMIFS(E93:BX93,E$6:BX$6,{"INA(V)"}))</f>
        <v>0</v>
      </c>
      <c r="CA93" s="273" cm="1">
        <f t="array" ref="CA93">SUM(SUMIFS(E93:BX93,E$6:BX$6,{"EN(D)"}))</f>
        <v>0</v>
      </c>
      <c r="CB93" s="273" cm="1">
        <f t="array" ref="CB93">SUM(SUMIFS(E93:BX93,E$6:BX$6,{"INA(D)"}))</f>
        <v>0</v>
      </c>
      <c r="CC93" s="273" cm="1">
        <f t="array" ref="CC93">SUM(SUMIFS(E93:BX93,E$6:BX$6,{"EN(D)","EN(V)","INA(D)","INA(V)"}))</f>
        <v>0</v>
      </c>
      <c r="CD93" s="278" cm="1">
        <f t="array" ref="CD93">(SUM(SUMIFS(E93:BX93,E$6:BX$6,{"EN(TMS)"})))/12</f>
        <v>0</v>
      </c>
      <c r="CE93" s="278" cm="1">
        <f t="array" ref="CE93">(SUM(SUMIFS(E93:BX93,E$6:BX$6,{"INA(TMS)"})))/12</f>
        <v>0</v>
      </c>
      <c r="CF93" s="279"/>
      <c r="CG93" s="279"/>
      <c r="CH93" s="280"/>
      <c r="CI93" s="277"/>
      <c r="CJ93" s="277"/>
      <c r="CK93" s="278"/>
      <c r="CL93" s="279"/>
      <c r="CM93" s="279"/>
      <c r="CN93" s="280"/>
      <c r="CO93" s="277"/>
      <c r="CP93" s="277"/>
      <c r="CQ93" s="278"/>
      <c r="CR93" s="279"/>
      <c r="CS93" s="279"/>
      <c r="CT93" s="280"/>
      <c r="CU93" s="277"/>
      <c r="CV93" s="277"/>
      <c r="CW93" s="278"/>
      <c r="CX93" s="279"/>
      <c r="CY93" s="279"/>
      <c r="CZ93" s="280"/>
      <c r="DA93" s="277"/>
      <c r="DB93" s="277"/>
      <c r="DC93" s="278"/>
      <c r="DD93" s="279"/>
      <c r="DE93" s="279"/>
      <c r="DF93" s="280"/>
      <c r="DG93" s="277"/>
      <c r="DH93" s="277"/>
      <c r="DI93" s="278"/>
      <c r="DJ93" s="279"/>
      <c r="DK93" s="279"/>
      <c r="DL93" s="280"/>
      <c r="DM93" s="277"/>
      <c r="DN93" s="277"/>
      <c r="DO93" s="278"/>
      <c r="DP93" s="279"/>
      <c r="DQ93" s="279"/>
      <c r="DR93" s="280"/>
      <c r="DS93" s="277"/>
      <c r="DT93" s="277"/>
      <c r="DU93" s="278"/>
      <c r="DV93" s="279"/>
      <c r="DW93" s="279"/>
      <c r="DX93" s="280"/>
      <c r="DY93" s="277"/>
      <c r="DZ93" s="277"/>
      <c r="EA93" s="278"/>
      <c r="EB93" s="279"/>
      <c r="EC93" s="279"/>
      <c r="ED93" s="280"/>
      <c r="EE93" s="277">
        <v>144</v>
      </c>
      <c r="EF93" s="277"/>
      <c r="EG93" s="278"/>
      <c r="EH93" s="279"/>
      <c r="EI93" s="279"/>
      <c r="EJ93" s="280"/>
      <c r="EK93" s="277">
        <v>3</v>
      </c>
      <c r="EL93" s="277"/>
      <c r="EM93" s="278"/>
      <c r="EN93" s="279"/>
      <c r="EO93" s="279"/>
      <c r="EP93" s="280"/>
      <c r="EQ93" s="277"/>
      <c r="ER93" s="277">
        <v>23</v>
      </c>
      <c r="ES93" s="278">
        <v>0.11319444444444444</v>
      </c>
      <c r="ET93" s="279"/>
      <c r="EU93" s="279"/>
      <c r="EV93" s="280"/>
      <c r="EW93" s="277"/>
      <c r="EX93" s="277"/>
      <c r="EY93" s="278"/>
      <c r="EZ93" s="273" cm="1">
        <f t="array" ref="EZ93">SUM(SUMIFS(CF93:EY93,CF$6:EY$6,{"EN(V)"}))</f>
        <v>0</v>
      </c>
      <c r="FA93" s="273" cm="1">
        <f t="array" ref="FA93">SUM(SUMIFS(CF93:EY93,CF$6:EY$6,{"INA(V)"}))</f>
        <v>23</v>
      </c>
      <c r="FB93" s="273" cm="1">
        <f t="array" ref="FB93">SUM(SUMIFS(CF93:EY93,CF$6:EY$6,{"EN(D)"}))</f>
        <v>0</v>
      </c>
      <c r="FC93" s="273" cm="1">
        <f t="array" ref="FC93">SUM(SUMIFS(CF93:EY93,CF$6:EY$6,{"INA(D)"}))</f>
        <v>147</v>
      </c>
      <c r="FD93" s="273" cm="1">
        <f t="array" ref="FD93">SUM(SUMIFS(CF93:EY93,CF$6:EY$6,{"EN(D)","EN(V)","INA(D)","INA(V)"}))</f>
        <v>170</v>
      </c>
      <c r="FE93" s="278" cm="1">
        <f t="array" ref="FE93">(SUM(SUMIFS(CF93:EY93,CF$6:EY$6,{"EN(TMS)"})))/12</f>
        <v>0</v>
      </c>
      <c r="FF93" s="278" cm="1">
        <f t="array" ref="FF93">(SUM(SUMIFS(CF93:EY93,CF$6:EY$6,{"INA(TMS)"})))/12</f>
        <v>9.432870370370371E-3</v>
      </c>
      <c r="FG93" s="279"/>
      <c r="FH93" s="279"/>
      <c r="FI93" s="280"/>
      <c r="FJ93" s="277">
        <v>8</v>
      </c>
      <c r="FK93" s="277"/>
      <c r="FL93" s="278"/>
      <c r="FM93" s="279"/>
      <c r="FN93" s="279"/>
      <c r="FO93" s="280"/>
      <c r="FP93" s="277">
        <v>1</v>
      </c>
      <c r="FQ93" s="277"/>
      <c r="FR93" s="278"/>
      <c r="FS93" s="279"/>
      <c r="FT93" s="279"/>
      <c r="FU93" s="280"/>
      <c r="FV93" s="277">
        <v>10</v>
      </c>
      <c r="FW93" s="277"/>
      <c r="FX93" s="278"/>
      <c r="FY93" s="279"/>
      <c r="FZ93" s="279"/>
      <c r="GA93" s="280"/>
      <c r="GB93" s="277">
        <v>2</v>
      </c>
      <c r="GC93" s="277">
        <v>5</v>
      </c>
      <c r="GD93" s="278" t="s">
        <v>236</v>
      </c>
      <c r="GE93" s="279"/>
      <c r="GF93" s="279"/>
      <c r="GG93" s="280"/>
      <c r="GH93" s="277"/>
      <c r="GI93" s="277"/>
      <c r="GJ93" s="278"/>
      <c r="GK93" s="279"/>
      <c r="GL93" s="279"/>
      <c r="GM93" s="280"/>
      <c r="GN93" s="277">
        <v>1</v>
      </c>
      <c r="GO93" s="277">
        <v>2</v>
      </c>
      <c r="GP93" s="278" t="s">
        <v>203</v>
      </c>
      <c r="GQ93" s="279"/>
      <c r="GR93" s="279"/>
      <c r="GS93" s="280"/>
      <c r="GT93" s="277">
        <v>5</v>
      </c>
      <c r="GU93" s="277">
        <v>5</v>
      </c>
      <c r="GV93" s="278">
        <v>3.472222222222222E-3</v>
      </c>
      <c r="GW93" s="279"/>
      <c r="GX93" s="279"/>
      <c r="GY93" s="280"/>
      <c r="GZ93" s="277"/>
      <c r="HA93" s="277">
        <v>1</v>
      </c>
      <c r="HB93" s="278">
        <v>0.46180555555555558</v>
      </c>
      <c r="HC93" s="279"/>
      <c r="HD93" s="279"/>
      <c r="HE93" s="280"/>
      <c r="HF93" s="277">
        <v>2</v>
      </c>
      <c r="HG93" s="277">
        <v>4</v>
      </c>
      <c r="HH93" s="278">
        <v>3.472222222222222E-3</v>
      </c>
      <c r="HI93" s="279"/>
      <c r="HJ93" s="279"/>
      <c r="HK93" s="280"/>
      <c r="HL93" s="277">
        <v>2</v>
      </c>
      <c r="HM93" s="277">
        <v>3</v>
      </c>
      <c r="HN93" s="278">
        <v>0.20902777777777778</v>
      </c>
      <c r="HO93" s="279"/>
      <c r="HP93" s="279"/>
      <c r="HQ93" s="280"/>
      <c r="HR93" s="277"/>
      <c r="HS93" s="277">
        <v>3</v>
      </c>
      <c r="HT93" s="278">
        <v>1.2499999999999999E-2</v>
      </c>
      <c r="HU93" s="279"/>
      <c r="HV93" s="279"/>
      <c r="HW93" s="280"/>
      <c r="HX93" s="277">
        <v>1</v>
      </c>
      <c r="HY93" s="277">
        <v>3</v>
      </c>
      <c r="HZ93" s="278">
        <v>2.0833333333333332E-2</v>
      </c>
      <c r="IA93" s="273" cm="1">
        <f t="array" ref="IA93">SUM(SUMIFS(FG93:HZ93,FG$6:HZ$6,{"EN(V)"}))</f>
        <v>0</v>
      </c>
      <c r="IB93" s="273" cm="1">
        <f t="array" ref="IB93">SUM(SUMIFS(FG93:HZ93,FG$6:HZ$6,{"INA(V)"}))</f>
        <v>26</v>
      </c>
      <c r="IC93" s="273" cm="1">
        <f t="array" ref="IC93">SUM(SUMIFS(FG93:HZ93,FG$6:HZ$6,{"EN(D)"}))</f>
        <v>0</v>
      </c>
      <c r="ID93" s="273" cm="1">
        <f t="array" ref="ID93">SUM(SUMIFS(FG93:HZ93,FG$6:HZ$6,{"INA(D)"}))</f>
        <v>32</v>
      </c>
      <c r="IE93" s="273" cm="1">
        <f t="array" ref="IE93">SUM(SUMIFS(FG93:HZ93,FG$6:HZ$6,{"EN(D)","EN(V)","INA(D)","INA(V)"}))</f>
        <v>58</v>
      </c>
      <c r="IF93" s="278" cm="1">
        <f t="array" ref="IF93">(SUM(SUMIFS(FG93:HZ93,FG$6:HZ$6,{"EN(TMS)"})))/12</f>
        <v>0</v>
      </c>
      <c r="IG93" s="278" cm="1">
        <f t="array" ref="IG93">(SUM(SUMIFS(FG93:HZ93,FG$6:HZ$6,{"INA(TMS)"})))/12</f>
        <v>5.9259259259259262E-2</v>
      </c>
      <c r="IH93" s="279"/>
      <c r="II93" s="279"/>
      <c r="IJ93" s="280"/>
      <c r="IK93" s="277">
        <v>1</v>
      </c>
      <c r="IL93" s="277">
        <v>3</v>
      </c>
      <c r="IM93" s="278">
        <v>0.21875</v>
      </c>
      <c r="IN93" s="279"/>
      <c r="IO93" s="279"/>
      <c r="IP93" s="280"/>
      <c r="IQ93" s="277">
        <v>6</v>
      </c>
      <c r="IR93" s="277">
        <v>5</v>
      </c>
      <c r="IS93" s="278">
        <v>7.2222222222222229E-2</v>
      </c>
      <c r="IT93" s="279"/>
      <c r="IU93" s="279"/>
      <c r="IV93" s="280"/>
      <c r="IW93" s="277">
        <v>4</v>
      </c>
      <c r="IX93" s="277"/>
      <c r="IY93" s="278"/>
      <c r="IZ93" s="279"/>
      <c r="JA93" s="279"/>
      <c r="JB93" s="280"/>
      <c r="JC93" s="277">
        <v>4</v>
      </c>
      <c r="JD93" s="277">
        <v>4</v>
      </c>
      <c r="JE93" s="278">
        <v>4.8611111111111112E-3</v>
      </c>
      <c r="JF93" s="279"/>
      <c r="JG93" s="279"/>
      <c r="JH93" s="280"/>
      <c r="JI93" s="277">
        <v>2</v>
      </c>
      <c r="JJ93" s="277"/>
      <c r="JK93" s="278"/>
      <c r="JL93" s="279"/>
      <c r="JM93" s="279"/>
      <c r="JN93" s="280"/>
      <c r="JO93" s="277">
        <v>4</v>
      </c>
      <c r="JP93" s="277"/>
      <c r="JQ93" s="278"/>
      <c r="JR93" s="279"/>
      <c r="JS93" s="279"/>
      <c r="JT93" s="280"/>
      <c r="JU93" s="277">
        <v>4</v>
      </c>
      <c r="JV93" s="277"/>
      <c r="JW93" s="278"/>
      <c r="JX93" s="279"/>
      <c r="JY93" s="279"/>
      <c r="JZ93" s="280"/>
      <c r="KA93" s="277">
        <v>6</v>
      </c>
      <c r="KB93" s="277"/>
      <c r="KC93" s="278"/>
      <c r="KD93" s="279"/>
      <c r="KE93" s="279"/>
      <c r="KF93" s="280"/>
      <c r="KG93" s="277">
        <v>8</v>
      </c>
      <c r="KH93" s="277"/>
      <c r="KI93" s="278"/>
      <c r="KJ93" s="279"/>
      <c r="KK93" s="279"/>
      <c r="KL93" s="280"/>
      <c r="KM93" s="277">
        <v>4</v>
      </c>
      <c r="KN93" s="277"/>
      <c r="KO93" s="278"/>
      <c r="KP93" s="279"/>
      <c r="KQ93" s="279"/>
      <c r="KR93" s="280"/>
      <c r="KS93" s="277">
        <v>2</v>
      </c>
      <c r="KT93" s="277"/>
      <c r="KU93" s="278"/>
      <c r="KV93" s="279"/>
      <c r="KW93" s="279"/>
      <c r="KX93" s="280"/>
      <c r="KY93" s="277">
        <v>2</v>
      </c>
      <c r="KZ93" s="277"/>
      <c r="LA93" s="278"/>
      <c r="LB93" s="273" cm="1">
        <f t="array" ref="LB93">SUM(SUMIFS(IH93:LA93,IH$6:LA$6,{"EN(V)"}))</f>
        <v>0</v>
      </c>
      <c r="LC93" s="273" cm="1">
        <f t="array" ref="LC93">SUM(SUMIFS(IH93:LA93,IH$6:LA$6,{"INA(V)"}))</f>
        <v>12</v>
      </c>
      <c r="LD93" s="273" cm="1">
        <f t="array" ref="LD93">SUM(SUMIFS(IH93:LA93,IH$6:LA$6,{"EN(D)"}))</f>
        <v>0</v>
      </c>
      <c r="LE93" s="273" cm="1">
        <f t="array" ref="LE93">SUM(SUMIFS(IH93:LA93,IH$6:LA$6,{"INA(D)"}))</f>
        <v>47</v>
      </c>
      <c r="LF93" s="273" cm="1">
        <f t="array" ref="LF93">SUM(SUMIFS(IH93:LA93,IH$6:LA$6,{"EN(D)","EN(V)","INA(D)","INA(V)"}))</f>
        <v>59</v>
      </c>
      <c r="LG93" s="278" cm="1">
        <f t="array" ref="LG93">(SUM(SUMIFS(IH93:LA93,IH$6:LA$6,{"EN(TMS)"})))/12</f>
        <v>0</v>
      </c>
      <c r="LH93" s="278" cm="1">
        <f t="array" ref="LH93">(SUM(SUMIFS(IH93:LA93,IH$6:LA$6,{"INA(TMS)"})))/12</f>
        <v>2.4652777777777777E-2</v>
      </c>
      <c r="LI93" s="279"/>
      <c r="LJ93" s="279"/>
      <c r="LK93" s="280"/>
      <c r="LL93" s="277">
        <v>2</v>
      </c>
      <c r="LM93" s="277"/>
      <c r="LN93" s="278"/>
      <c r="LO93" s="279"/>
      <c r="LP93" s="279"/>
      <c r="LQ93" s="280"/>
      <c r="LR93" s="277">
        <v>1</v>
      </c>
      <c r="LS93" s="277"/>
      <c r="LT93" s="278"/>
      <c r="LU93" s="279"/>
      <c r="LV93" s="279"/>
      <c r="LW93" s="280"/>
      <c r="LX93" s="277"/>
      <c r="LY93" s="277"/>
      <c r="LZ93" s="278"/>
      <c r="MA93" s="279"/>
      <c r="MB93" s="279"/>
      <c r="MC93" s="280"/>
      <c r="MD93" s="277">
        <v>4</v>
      </c>
      <c r="ME93" s="277"/>
      <c r="MF93" s="278"/>
      <c r="MG93" s="279"/>
      <c r="MH93" s="279"/>
      <c r="MI93" s="280"/>
      <c r="MJ93" s="277">
        <v>1</v>
      </c>
      <c r="MK93" s="277"/>
      <c r="ML93" s="278"/>
      <c r="MM93" s="279"/>
      <c r="MN93" s="279"/>
      <c r="MO93" s="280"/>
      <c r="MP93" s="277"/>
      <c r="MQ93" s="277"/>
      <c r="MR93" s="278"/>
      <c r="MS93" s="279"/>
      <c r="MT93" s="279"/>
      <c r="MU93" s="280"/>
      <c r="MV93" s="277">
        <v>2</v>
      </c>
      <c r="MW93" s="277"/>
      <c r="MX93" s="278"/>
      <c r="MY93" s="279"/>
      <c r="MZ93" s="279"/>
      <c r="NA93" s="280"/>
      <c r="NB93" s="277"/>
      <c r="NC93" s="277"/>
      <c r="ND93" s="278"/>
      <c r="NE93" s="279"/>
      <c r="NF93" s="279"/>
      <c r="NG93" s="280"/>
      <c r="NH93" s="277"/>
      <c r="NI93" s="277"/>
      <c r="NJ93" s="278"/>
      <c r="NK93" s="279"/>
      <c r="NL93" s="279"/>
      <c r="NM93" s="280"/>
      <c r="NN93" s="277"/>
      <c r="NO93" s="277"/>
      <c r="NP93" s="278"/>
      <c r="NQ93" s="279"/>
      <c r="NR93" s="279"/>
      <c r="NS93" s="280"/>
      <c r="NT93" s="277"/>
      <c r="NU93" s="277"/>
      <c r="NV93" s="278"/>
      <c r="NW93" s="279"/>
      <c r="NX93" s="279"/>
      <c r="NY93" s="280"/>
      <c r="NZ93" s="277"/>
      <c r="OA93" s="277"/>
      <c r="OB93" s="278"/>
      <c r="OC93" s="273" cm="1">
        <f t="array" ref="OC93">SUM(SUMIFS(LI93:OB93,LI$6:OB$6,{"EN(V)"}))</f>
        <v>0</v>
      </c>
      <c r="OD93" s="273" cm="1">
        <f t="array" ref="OD93">SUM(SUMIFS(LI93:OB93,LI$6:OB$6,{"INA(V)"}))</f>
        <v>0</v>
      </c>
      <c r="OE93" s="273" cm="1">
        <f t="array" ref="OE93">SUM(SUMIFS(LI93:OB93,LI$6:OB$6,{"EN(D)"}))</f>
        <v>0</v>
      </c>
      <c r="OF93" s="273" cm="1">
        <f t="array" ref="OF93">SUM(SUMIFS(LI93:OB93,LI$6:OB$6,{"INA(D)"}))</f>
        <v>10</v>
      </c>
      <c r="OG93" s="273" cm="1">
        <f t="array" ref="OG93">SUM(SUMIFS(LI93:OB93,LI$6:OB$6,{"EN(D)","EN(V)","INA(D)","INA(V)"}))</f>
        <v>10</v>
      </c>
      <c r="OH93" s="278" cm="1">
        <f t="array" ref="OH93">(SUM(SUMIFS(LI93:OB93,LI$6:OB$6,{"EN(TMS)"})))/12</f>
        <v>0</v>
      </c>
      <c r="OI93" s="278" cm="1">
        <f t="array" ref="OI93">(SUM(SUMIFS(LI93:OB93,LI$6:OB$6,{"INA(TMS)"})))/12</f>
        <v>0</v>
      </c>
    </row>
    <row r="94" spans="1:399" s="23" customFormat="1" ht="30">
      <c r="A94" s="273">
        <v>88</v>
      </c>
      <c r="B94" s="274" t="s">
        <v>68</v>
      </c>
      <c r="C94" s="273" t="s">
        <v>176</v>
      </c>
      <c r="D94" s="285"/>
      <c r="E94" s="279"/>
      <c r="F94" s="279"/>
      <c r="G94" s="280"/>
      <c r="H94" s="277"/>
      <c r="I94" s="277"/>
      <c r="J94" s="278"/>
      <c r="K94" s="279"/>
      <c r="L94" s="279"/>
      <c r="M94" s="280"/>
      <c r="N94" s="277"/>
      <c r="O94" s="277"/>
      <c r="P94" s="278"/>
      <c r="Q94" s="279"/>
      <c r="R94" s="279"/>
      <c r="S94" s="280"/>
      <c r="T94" s="277"/>
      <c r="U94" s="277"/>
      <c r="V94" s="278"/>
      <c r="W94" s="279"/>
      <c r="X94" s="279"/>
      <c r="Y94" s="280"/>
      <c r="Z94" s="277"/>
      <c r="AA94" s="277"/>
      <c r="AB94" s="278"/>
      <c r="AC94" s="279"/>
      <c r="AD94" s="279"/>
      <c r="AE94" s="280"/>
      <c r="AF94" s="277"/>
      <c r="AG94" s="277"/>
      <c r="AH94" s="278"/>
      <c r="AI94" s="279"/>
      <c r="AJ94" s="279"/>
      <c r="AK94" s="280"/>
      <c r="AL94" s="277"/>
      <c r="AM94" s="277"/>
      <c r="AN94" s="278"/>
      <c r="AO94" s="279"/>
      <c r="AP94" s="279"/>
      <c r="AQ94" s="280"/>
      <c r="AR94" s="277"/>
      <c r="AS94" s="277"/>
      <c r="AT94" s="278"/>
      <c r="AU94" s="279"/>
      <c r="AV94" s="279"/>
      <c r="AW94" s="280"/>
      <c r="AX94" s="277"/>
      <c r="AY94" s="277"/>
      <c r="AZ94" s="278"/>
      <c r="BA94" s="279"/>
      <c r="BB94" s="279"/>
      <c r="BC94" s="280"/>
      <c r="BD94" s="277"/>
      <c r="BE94" s="277"/>
      <c r="BF94" s="278"/>
      <c r="BG94" s="279"/>
      <c r="BH94" s="279"/>
      <c r="BI94" s="280"/>
      <c r="BJ94" s="277"/>
      <c r="BK94" s="277"/>
      <c r="BL94" s="278"/>
      <c r="BM94" s="279"/>
      <c r="BN94" s="279"/>
      <c r="BO94" s="280"/>
      <c r="BP94" s="277"/>
      <c r="BQ94" s="277"/>
      <c r="BR94" s="278"/>
      <c r="BS94" s="279"/>
      <c r="BT94" s="279"/>
      <c r="BU94" s="280"/>
      <c r="BV94" s="277"/>
      <c r="BW94" s="277"/>
      <c r="BX94" s="278"/>
      <c r="BY94" s="273" cm="1">
        <f t="array" ref="BY94">SUM(SUMIFS(E94:BX94,E$6:BX$6,{"EN(V)"}))</f>
        <v>0</v>
      </c>
      <c r="BZ94" s="273" cm="1">
        <f t="array" ref="BZ94">SUM(SUMIFS(E94:BX94,E$6:BX$6,{"INA(V)"}))</f>
        <v>0</v>
      </c>
      <c r="CA94" s="273" cm="1">
        <f t="array" ref="CA94">SUM(SUMIFS(E94:BX94,E$6:BX$6,{"EN(D)"}))</f>
        <v>0</v>
      </c>
      <c r="CB94" s="273" cm="1">
        <f t="array" ref="CB94">SUM(SUMIFS(E94:BX94,E$6:BX$6,{"INA(D)"}))</f>
        <v>0</v>
      </c>
      <c r="CC94" s="273" cm="1">
        <f t="array" ref="CC94">SUM(SUMIFS(E94:BX94,E$6:BX$6,{"EN(D)","EN(V)","INA(D)","INA(V)"}))</f>
        <v>0</v>
      </c>
      <c r="CD94" s="278" cm="1">
        <f t="array" ref="CD94">(SUM(SUMIFS(E94:BX94,E$6:BX$6,{"EN(TMS)"})))/12</f>
        <v>0</v>
      </c>
      <c r="CE94" s="278" cm="1">
        <f t="array" ref="CE94">(SUM(SUMIFS(E94:BX94,E$6:BX$6,{"INA(TMS)"})))/12</f>
        <v>0</v>
      </c>
      <c r="CF94" s="279"/>
      <c r="CG94" s="279"/>
      <c r="CH94" s="280"/>
      <c r="CI94" s="277"/>
      <c r="CJ94" s="277"/>
      <c r="CK94" s="278"/>
      <c r="CL94" s="279"/>
      <c r="CM94" s="279"/>
      <c r="CN94" s="280"/>
      <c r="CO94" s="277"/>
      <c r="CP94" s="277"/>
      <c r="CQ94" s="278"/>
      <c r="CR94" s="279"/>
      <c r="CS94" s="279"/>
      <c r="CT94" s="280"/>
      <c r="CU94" s="277"/>
      <c r="CV94" s="277"/>
      <c r="CW94" s="278"/>
      <c r="CX94" s="279"/>
      <c r="CY94" s="279"/>
      <c r="CZ94" s="280"/>
      <c r="DA94" s="277"/>
      <c r="DB94" s="277"/>
      <c r="DC94" s="278"/>
      <c r="DD94" s="279"/>
      <c r="DE94" s="279"/>
      <c r="DF94" s="280"/>
      <c r="DG94" s="277"/>
      <c r="DH94" s="277"/>
      <c r="DI94" s="278"/>
      <c r="DJ94" s="279"/>
      <c r="DK94" s="279"/>
      <c r="DL94" s="280"/>
      <c r="DM94" s="277"/>
      <c r="DN94" s="277"/>
      <c r="DO94" s="278"/>
      <c r="DP94" s="279"/>
      <c r="DQ94" s="279"/>
      <c r="DR94" s="280"/>
      <c r="DS94" s="277"/>
      <c r="DT94" s="277"/>
      <c r="DU94" s="278"/>
      <c r="DV94" s="279"/>
      <c r="DW94" s="279"/>
      <c r="DX94" s="280"/>
      <c r="DY94" s="277"/>
      <c r="DZ94" s="277"/>
      <c r="EA94" s="278"/>
      <c r="EB94" s="279">
        <v>63</v>
      </c>
      <c r="EC94" s="279">
        <v>301</v>
      </c>
      <c r="ED94" s="280">
        <v>0.12291666666666667</v>
      </c>
      <c r="EE94" s="277"/>
      <c r="EF94" s="277"/>
      <c r="EG94" s="278"/>
      <c r="EH94" s="279">
        <v>39</v>
      </c>
      <c r="EI94" s="279">
        <v>124</v>
      </c>
      <c r="EJ94" s="280">
        <v>0.11319444444444444</v>
      </c>
      <c r="EK94" s="277"/>
      <c r="EL94" s="277"/>
      <c r="EM94" s="278"/>
      <c r="EN94" s="279">
        <v>6</v>
      </c>
      <c r="EO94" s="279">
        <v>1</v>
      </c>
      <c r="EP94" s="280"/>
      <c r="EQ94" s="277"/>
      <c r="ER94" s="277"/>
      <c r="ES94" s="278"/>
      <c r="ET94" s="279">
        <v>20</v>
      </c>
      <c r="EU94" s="279">
        <v>50</v>
      </c>
      <c r="EV94" s="280">
        <v>0.10902777777777778</v>
      </c>
      <c r="EW94" s="277"/>
      <c r="EX94" s="277"/>
      <c r="EY94" s="278"/>
      <c r="EZ94" s="273" cm="1">
        <f t="array" ref="EZ94">SUM(SUMIFS(CF94:EY94,CF$6:EY$6,{"EN(V)"}))</f>
        <v>476</v>
      </c>
      <c r="FA94" s="273" cm="1">
        <f t="array" ref="FA94">SUM(SUMIFS(CF94:EY94,CF$6:EY$6,{"INA(V)"}))</f>
        <v>0</v>
      </c>
      <c r="FB94" s="273" cm="1">
        <f t="array" ref="FB94">SUM(SUMIFS(CF94:EY94,CF$6:EY$6,{"EN(D)"}))</f>
        <v>128</v>
      </c>
      <c r="FC94" s="273" cm="1">
        <f t="array" ref="FC94">SUM(SUMIFS(CF94:EY94,CF$6:EY$6,{"INA(D)"}))</f>
        <v>0</v>
      </c>
      <c r="FD94" s="273" cm="1">
        <f t="array" ref="FD94">SUM(SUMIFS(CF94:EY94,CF$6:EY$6,{"EN(D)","EN(V)","INA(D)","INA(V)"}))</f>
        <v>604</v>
      </c>
      <c r="FE94" s="278" cm="1">
        <f t="array" ref="FE94">(SUM(SUMIFS(CF94:EY94,CF$6:EY$6,{"EN(TMS)"})))/12</f>
        <v>2.8761574074074075E-2</v>
      </c>
      <c r="FF94" s="278" cm="1">
        <f t="array" ref="FF94">(SUM(SUMIFS(CF94:EY94,CF$6:EY$6,{"INA(TMS)"})))/12</f>
        <v>0</v>
      </c>
      <c r="FG94" s="279">
        <v>29</v>
      </c>
      <c r="FH94" s="279">
        <v>83</v>
      </c>
      <c r="FI94" s="280">
        <v>0.17708333333333334</v>
      </c>
      <c r="FJ94" s="277"/>
      <c r="FK94" s="277"/>
      <c r="FL94" s="278"/>
      <c r="FM94" s="279">
        <v>17</v>
      </c>
      <c r="FN94" s="279">
        <v>26</v>
      </c>
      <c r="FO94" s="280">
        <v>0.22500000000000001</v>
      </c>
      <c r="FP94" s="277"/>
      <c r="FQ94" s="277"/>
      <c r="FR94" s="278"/>
      <c r="FS94" s="279">
        <v>6</v>
      </c>
      <c r="FT94" s="279">
        <v>20</v>
      </c>
      <c r="FU94" s="280" t="s">
        <v>329</v>
      </c>
      <c r="FV94" s="277"/>
      <c r="FW94" s="277"/>
      <c r="FX94" s="278"/>
      <c r="FY94" s="279">
        <v>10</v>
      </c>
      <c r="FZ94" s="279">
        <v>18</v>
      </c>
      <c r="GA94" s="280" t="s">
        <v>330</v>
      </c>
      <c r="GB94" s="277"/>
      <c r="GC94" s="277"/>
      <c r="GD94" s="278"/>
      <c r="GE94" s="279">
        <v>3</v>
      </c>
      <c r="GF94" s="279">
        <v>8</v>
      </c>
      <c r="GG94" s="280" t="s">
        <v>331</v>
      </c>
      <c r="GH94" s="277"/>
      <c r="GI94" s="277"/>
      <c r="GJ94" s="278"/>
      <c r="GK94" s="279">
        <v>3</v>
      </c>
      <c r="GL94" s="279">
        <v>8</v>
      </c>
      <c r="GM94" s="280" t="s">
        <v>332</v>
      </c>
      <c r="GN94" s="277"/>
      <c r="GO94" s="277"/>
      <c r="GP94" s="278"/>
      <c r="GQ94" s="279">
        <v>5</v>
      </c>
      <c r="GR94" s="279">
        <v>7</v>
      </c>
      <c r="GS94" s="280">
        <v>0.14027777777777778</v>
      </c>
      <c r="GT94" s="277"/>
      <c r="GU94" s="277"/>
      <c r="GV94" s="278"/>
      <c r="GW94" s="279"/>
      <c r="GX94" s="279">
        <v>5</v>
      </c>
      <c r="GY94" s="280">
        <v>6.2499999999999995E-3</v>
      </c>
      <c r="GZ94" s="277"/>
      <c r="HA94" s="277"/>
      <c r="HB94" s="278"/>
      <c r="HC94" s="279">
        <v>3</v>
      </c>
      <c r="HD94" s="279">
        <v>3</v>
      </c>
      <c r="HE94" s="280">
        <v>3.5416666666666666E-2</v>
      </c>
      <c r="HF94" s="277"/>
      <c r="HG94" s="277"/>
      <c r="HH94" s="278"/>
      <c r="HI94" s="279">
        <v>2</v>
      </c>
      <c r="HJ94" s="279">
        <v>3</v>
      </c>
      <c r="HK94" s="280">
        <v>8.2638888888888887E-2</v>
      </c>
      <c r="HL94" s="277"/>
      <c r="HM94" s="277"/>
      <c r="HN94" s="278"/>
      <c r="HO94" s="279">
        <v>2</v>
      </c>
      <c r="HP94" s="279">
        <v>3</v>
      </c>
      <c r="HQ94" s="280">
        <v>4.1666666666666664E-2</v>
      </c>
      <c r="HR94" s="277"/>
      <c r="HS94" s="277"/>
      <c r="HT94" s="278"/>
      <c r="HU94" s="279">
        <v>2</v>
      </c>
      <c r="HV94" s="279">
        <v>2</v>
      </c>
      <c r="HW94" s="280"/>
      <c r="HX94" s="277"/>
      <c r="HY94" s="277"/>
      <c r="HZ94" s="278"/>
      <c r="IA94" s="273" cm="1">
        <f t="array" ref="IA94">SUM(SUMIFS(FG94:HZ94,FG$6:HZ$6,{"EN(V)"}))</f>
        <v>186</v>
      </c>
      <c r="IB94" s="273" cm="1">
        <f t="array" ref="IB94">SUM(SUMIFS(FG94:HZ94,FG$6:HZ$6,{"INA(V)"}))</f>
        <v>0</v>
      </c>
      <c r="IC94" s="273" cm="1">
        <f t="array" ref="IC94">SUM(SUMIFS(FG94:HZ94,FG$6:HZ$6,{"EN(D)"}))</f>
        <v>82</v>
      </c>
      <c r="ID94" s="273" cm="1">
        <f t="array" ref="ID94">SUM(SUMIFS(FG94:HZ94,FG$6:HZ$6,{"INA(D)"}))</f>
        <v>0</v>
      </c>
      <c r="IE94" s="273" cm="1">
        <f t="array" ref="IE94">SUM(SUMIFS(FG94:HZ94,FG$6:HZ$6,{"EN(D)","EN(V)","INA(D)","INA(V)"}))</f>
        <v>268</v>
      </c>
      <c r="IF94" s="278" cm="1">
        <f t="array" ref="IF94">(SUM(SUMIFS(FG94:HZ94,FG$6:HZ$6,{"EN(TMS)"})))/12</f>
        <v>5.9027777777777769E-2</v>
      </c>
      <c r="IG94" s="278" cm="1">
        <f t="array" ref="IG94">(SUM(SUMIFS(FG94:HZ94,FG$6:HZ$6,{"INA(TMS)"})))/12</f>
        <v>0</v>
      </c>
      <c r="IH94" s="279">
        <v>4</v>
      </c>
      <c r="II94" s="279">
        <v>4</v>
      </c>
      <c r="IJ94" s="280">
        <v>0.36458333333333331</v>
      </c>
      <c r="IK94" s="277"/>
      <c r="IL94" s="277"/>
      <c r="IM94" s="278"/>
      <c r="IN94" s="279">
        <v>3</v>
      </c>
      <c r="IO94" s="279">
        <v>6</v>
      </c>
      <c r="IP94" s="280">
        <v>0.38194444444444442</v>
      </c>
      <c r="IQ94" s="277"/>
      <c r="IR94" s="277"/>
      <c r="IS94" s="278"/>
      <c r="IT94" s="279">
        <v>3</v>
      </c>
      <c r="IU94" s="279"/>
      <c r="IV94" s="280"/>
      <c r="IW94" s="277"/>
      <c r="IX94" s="277"/>
      <c r="IY94" s="278"/>
      <c r="IZ94" s="279"/>
      <c r="JA94" s="279"/>
      <c r="JB94" s="280"/>
      <c r="JC94" s="277"/>
      <c r="JD94" s="277"/>
      <c r="JE94" s="278"/>
      <c r="JF94" s="279">
        <v>4</v>
      </c>
      <c r="JG94" s="279"/>
      <c r="JH94" s="280"/>
      <c r="JI94" s="277"/>
      <c r="JJ94" s="277"/>
      <c r="JK94" s="278"/>
      <c r="JL94" s="279">
        <v>4</v>
      </c>
      <c r="JM94" s="279"/>
      <c r="JN94" s="280"/>
      <c r="JO94" s="277"/>
      <c r="JP94" s="277"/>
      <c r="JQ94" s="278"/>
      <c r="JR94" s="279">
        <v>2</v>
      </c>
      <c r="JS94" s="279"/>
      <c r="JT94" s="280"/>
      <c r="JU94" s="277"/>
      <c r="JV94" s="277"/>
      <c r="JW94" s="278"/>
      <c r="JX94" s="279">
        <v>4</v>
      </c>
      <c r="JY94" s="279"/>
      <c r="JZ94" s="280"/>
      <c r="KA94" s="277"/>
      <c r="KB94" s="277"/>
      <c r="KC94" s="278"/>
      <c r="KD94" s="279">
        <v>6</v>
      </c>
      <c r="KE94" s="279"/>
      <c r="KF94" s="280"/>
      <c r="KG94" s="277"/>
      <c r="KH94" s="277"/>
      <c r="KI94" s="278"/>
      <c r="KJ94" s="279"/>
      <c r="KK94" s="279"/>
      <c r="KL94" s="280"/>
      <c r="KM94" s="277"/>
      <c r="KN94" s="277"/>
      <c r="KO94" s="278"/>
      <c r="KP94" s="279">
        <v>2</v>
      </c>
      <c r="KQ94" s="279"/>
      <c r="KR94" s="280"/>
      <c r="KS94" s="277"/>
      <c r="KT94" s="277"/>
      <c r="KU94" s="278"/>
      <c r="KV94" s="279"/>
      <c r="KW94" s="279"/>
      <c r="KX94" s="280"/>
      <c r="KY94" s="277"/>
      <c r="KZ94" s="277"/>
      <c r="LA94" s="278"/>
      <c r="LB94" s="273" cm="1">
        <f t="array" ref="LB94">SUM(SUMIFS(IH94:LA94,IH$6:LA$6,{"EN(V)"}))</f>
        <v>10</v>
      </c>
      <c r="LC94" s="273" cm="1">
        <f t="array" ref="LC94">SUM(SUMIFS(IH94:LA94,IH$6:LA$6,{"INA(V)"}))</f>
        <v>0</v>
      </c>
      <c r="LD94" s="273" cm="1">
        <f t="array" ref="LD94">SUM(SUMIFS(IH94:LA94,IH$6:LA$6,{"EN(D)"}))</f>
        <v>32</v>
      </c>
      <c r="LE94" s="273" cm="1">
        <f t="array" ref="LE94">SUM(SUMIFS(IH94:LA94,IH$6:LA$6,{"INA(D)"}))</f>
        <v>0</v>
      </c>
      <c r="LF94" s="273" cm="1">
        <f t="array" ref="LF94">SUM(SUMIFS(IH94:LA94,IH$6:LA$6,{"EN(D)","EN(V)","INA(D)","INA(V)"}))</f>
        <v>42</v>
      </c>
      <c r="LG94" s="278" cm="1">
        <f t="array" ref="LG94">(SUM(SUMIFS(IH94:LA94,IH$6:LA$6,{"EN(TMS)"})))/12</f>
        <v>6.221064814814814E-2</v>
      </c>
      <c r="LH94" s="278" cm="1">
        <f t="array" ref="LH94">(SUM(SUMIFS(IH94:LA94,IH$6:LA$6,{"INA(TMS)"})))/12</f>
        <v>0</v>
      </c>
      <c r="LI94" s="279">
        <v>2</v>
      </c>
      <c r="LJ94" s="279"/>
      <c r="LK94" s="280"/>
      <c r="LL94" s="277"/>
      <c r="LM94" s="277"/>
      <c r="LN94" s="278"/>
      <c r="LO94" s="279"/>
      <c r="LP94" s="279"/>
      <c r="LQ94" s="280"/>
      <c r="LR94" s="277"/>
      <c r="LS94" s="277"/>
      <c r="LT94" s="278"/>
      <c r="LU94" s="279"/>
      <c r="LV94" s="279"/>
      <c r="LW94" s="280"/>
      <c r="LX94" s="277"/>
      <c r="LY94" s="277"/>
      <c r="LZ94" s="278"/>
      <c r="MA94" s="279">
        <v>2</v>
      </c>
      <c r="MB94" s="279"/>
      <c r="MC94" s="280"/>
      <c r="MD94" s="277"/>
      <c r="ME94" s="277"/>
      <c r="MF94" s="278"/>
      <c r="MG94" s="279">
        <v>1</v>
      </c>
      <c r="MH94" s="279"/>
      <c r="MI94" s="280"/>
      <c r="MJ94" s="277"/>
      <c r="MK94" s="277"/>
      <c r="ML94" s="278"/>
      <c r="MM94" s="279">
        <v>1</v>
      </c>
      <c r="MN94" s="279"/>
      <c r="MO94" s="280"/>
      <c r="MP94" s="277"/>
      <c r="MQ94" s="277"/>
      <c r="MR94" s="278"/>
      <c r="MS94" s="279">
        <v>2</v>
      </c>
      <c r="MT94" s="279"/>
      <c r="MU94" s="280"/>
      <c r="MV94" s="277"/>
      <c r="MW94" s="277"/>
      <c r="MX94" s="278"/>
      <c r="MY94" s="279"/>
      <c r="MZ94" s="279"/>
      <c r="NA94" s="280"/>
      <c r="NB94" s="277"/>
      <c r="NC94" s="277"/>
      <c r="ND94" s="278"/>
      <c r="NE94" s="279"/>
      <c r="NF94" s="279"/>
      <c r="NG94" s="280"/>
      <c r="NH94" s="277"/>
      <c r="NI94" s="277"/>
      <c r="NJ94" s="278"/>
      <c r="NK94" s="279"/>
      <c r="NL94" s="279"/>
      <c r="NM94" s="280"/>
      <c r="NN94" s="277"/>
      <c r="NO94" s="277"/>
      <c r="NP94" s="278"/>
      <c r="NQ94" s="279"/>
      <c r="NR94" s="279"/>
      <c r="NS94" s="280"/>
      <c r="NT94" s="277"/>
      <c r="NU94" s="277"/>
      <c r="NV94" s="278"/>
      <c r="NW94" s="279"/>
      <c r="NX94" s="279"/>
      <c r="NY94" s="280"/>
      <c r="NZ94" s="277"/>
      <c r="OA94" s="277"/>
      <c r="OB94" s="278"/>
      <c r="OC94" s="273" cm="1">
        <f t="array" ref="OC94">SUM(SUMIFS(LI94:OB94,LI$6:OB$6,{"EN(V)"}))</f>
        <v>0</v>
      </c>
      <c r="OD94" s="273" cm="1">
        <f t="array" ref="OD94">SUM(SUMIFS(LI94:OB94,LI$6:OB$6,{"INA(V)"}))</f>
        <v>0</v>
      </c>
      <c r="OE94" s="273" cm="1">
        <f t="array" ref="OE94">SUM(SUMIFS(LI94:OB94,LI$6:OB$6,{"EN(D)"}))</f>
        <v>8</v>
      </c>
      <c r="OF94" s="273" cm="1">
        <f t="array" ref="OF94">SUM(SUMIFS(LI94:OB94,LI$6:OB$6,{"INA(D)"}))</f>
        <v>0</v>
      </c>
      <c r="OG94" s="273" cm="1">
        <f t="array" ref="OG94">SUM(SUMIFS(LI94:OB94,LI$6:OB$6,{"EN(D)","EN(V)","INA(D)","INA(V)"}))</f>
        <v>8</v>
      </c>
      <c r="OH94" s="278" cm="1">
        <f t="array" ref="OH94">(SUM(SUMIFS(LI94:OB94,LI$6:OB$6,{"EN(TMS)"})))/12</f>
        <v>0</v>
      </c>
      <c r="OI94" s="278" cm="1">
        <f t="array" ref="OI94">(SUM(SUMIFS(LI94:OB94,LI$6:OB$6,{"INA(TMS)"})))/12</f>
        <v>0</v>
      </c>
    </row>
    <row r="95" spans="1:399" s="23" customFormat="1" ht="30">
      <c r="A95" s="273">
        <v>89</v>
      </c>
      <c r="B95" s="274" t="s">
        <v>67</v>
      </c>
      <c r="C95" s="273" t="s">
        <v>454</v>
      </c>
      <c r="D95" s="285"/>
      <c r="E95" s="279"/>
      <c r="F95" s="279"/>
      <c r="G95" s="280"/>
      <c r="H95" s="277"/>
      <c r="I95" s="277"/>
      <c r="J95" s="278"/>
      <c r="K95" s="279"/>
      <c r="L95" s="279"/>
      <c r="M95" s="280"/>
      <c r="N95" s="277"/>
      <c r="O95" s="277"/>
      <c r="P95" s="278"/>
      <c r="Q95" s="279"/>
      <c r="R95" s="279"/>
      <c r="S95" s="280"/>
      <c r="T95" s="277"/>
      <c r="U95" s="277"/>
      <c r="V95" s="278"/>
      <c r="W95" s="279"/>
      <c r="X95" s="279"/>
      <c r="Y95" s="280"/>
      <c r="Z95" s="277"/>
      <c r="AA95" s="277"/>
      <c r="AB95" s="278"/>
      <c r="AC95" s="279"/>
      <c r="AD95" s="279"/>
      <c r="AE95" s="280"/>
      <c r="AF95" s="277"/>
      <c r="AG95" s="277"/>
      <c r="AH95" s="278"/>
      <c r="AI95" s="279"/>
      <c r="AJ95" s="279"/>
      <c r="AK95" s="280"/>
      <c r="AL95" s="277"/>
      <c r="AM95" s="277"/>
      <c r="AN95" s="278"/>
      <c r="AO95" s="279"/>
      <c r="AP95" s="279"/>
      <c r="AQ95" s="280"/>
      <c r="AR95" s="277"/>
      <c r="AS95" s="277"/>
      <c r="AT95" s="278"/>
      <c r="AU95" s="279"/>
      <c r="AV95" s="279"/>
      <c r="AW95" s="280"/>
      <c r="AX95" s="277"/>
      <c r="AY95" s="277"/>
      <c r="AZ95" s="278"/>
      <c r="BA95" s="279"/>
      <c r="BB95" s="279"/>
      <c r="BC95" s="280"/>
      <c r="BD95" s="277"/>
      <c r="BE95" s="277"/>
      <c r="BF95" s="278"/>
      <c r="BG95" s="279"/>
      <c r="BH95" s="279"/>
      <c r="BI95" s="280"/>
      <c r="BJ95" s="277"/>
      <c r="BK95" s="277"/>
      <c r="BL95" s="278"/>
      <c r="BM95" s="279"/>
      <c r="BN95" s="279"/>
      <c r="BO95" s="280"/>
      <c r="BP95" s="277"/>
      <c r="BQ95" s="277"/>
      <c r="BR95" s="278"/>
      <c r="BS95" s="279"/>
      <c r="BT95" s="279"/>
      <c r="BU95" s="280"/>
      <c r="BV95" s="277"/>
      <c r="BW95" s="277"/>
      <c r="BX95" s="278"/>
      <c r="BY95" s="273" cm="1">
        <f t="array" ref="BY95">SUM(SUMIFS(E95:BX95,E$6:BX$6,{"EN(V)"}))</f>
        <v>0</v>
      </c>
      <c r="BZ95" s="273" cm="1">
        <f t="array" ref="BZ95">SUM(SUMIFS(E95:BX95,E$6:BX$6,{"INA(V)"}))</f>
        <v>0</v>
      </c>
      <c r="CA95" s="273" cm="1">
        <f t="array" ref="CA95">SUM(SUMIFS(E95:BX95,E$6:BX$6,{"EN(D)"}))</f>
        <v>0</v>
      </c>
      <c r="CB95" s="273" cm="1">
        <f t="array" ref="CB95">SUM(SUMIFS(E95:BX95,E$6:BX$6,{"INA(D)"}))</f>
        <v>0</v>
      </c>
      <c r="CC95" s="273" cm="1">
        <f t="array" ref="CC95">SUM(SUMIFS(E95:BX95,E$6:BX$6,{"EN(D)","EN(V)","INA(D)","INA(V)"}))</f>
        <v>0</v>
      </c>
      <c r="CD95" s="278" cm="1">
        <f t="array" ref="CD95">(SUM(SUMIFS(E95:BX95,E$6:BX$6,{"EN(TMS)"})))/12</f>
        <v>0</v>
      </c>
      <c r="CE95" s="278" cm="1">
        <f t="array" ref="CE95">(SUM(SUMIFS(E95:BX95,E$6:BX$6,{"INA(TMS)"})))/12</f>
        <v>0</v>
      </c>
      <c r="CF95" s="279"/>
      <c r="CG95" s="279"/>
      <c r="CH95" s="280"/>
      <c r="CI95" s="277"/>
      <c r="CJ95" s="277"/>
      <c r="CK95" s="278"/>
      <c r="CL95" s="279"/>
      <c r="CM95" s="279"/>
      <c r="CN95" s="280"/>
      <c r="CO95" s="277"/>
      <c r="CP95" s="277"/>
      <c r="CQ95" s="278"/>
      <c r="CR95" s="279"/>
      <c r="CS95" s="279"/>
      <c r="CT95" s="280"/>
      <c r="CU95" s="277"/>
      <c r="CV95" s="277"/>
      <c r="CW95" s="278"/>
      <c r="CX95" s="279"/>
      <c r="CY95" s="279"/>
      <c r="CZ95" s="280"/>
      <c r="DA95" s="277"/>
      <c r="DB95" s="277"/>
      <c r="DC95" s="278"/>
      <c r="DD95" s="279"/>
      <c r="DE95" s="279"/>
      <c r="DF95" s="280"/>
      <c r="DG95" s="277"/>
      <c r="DH95" s="277"/>
      <c r="DI95" s="278"/>
      <c r="DJ95" s="279"/>
      <c r="DK95" s="279"/>
      <c r="DL95" s="280"/>
      <c r="DM95" s="277"/>
      <c r="DN95" s="277"/>
      <c r="DO95" s="278"/>
      <c r="DP95" s="279"/>
      <c r="DQ95" s="279"/>
      <c r="DR95" s="280"/>
      <c r="DS95" s="277"/>
      <c r="DT95" s="277"/>
      <c r="DU95" s="278"/>
      <c r="DV95" s="279"/>
      <c r="DW95" s="279"/>
      <c r="DX95" s="280"/>
      <c r="DY95" s="277"/>
      <c r="DZ95" s="277"/>
      <c r="EA95" s="278"/>
      <c r="EB95" s="279"/>
      <c r="EC95" s="279"/>
      <c r="ED95" s="280"/>
      <c r="EE95" s="277">
        <v>115</v>
      </c>
      <c r="EF95" s="277"/>
      <c r="EG95" s="278"/>
      <c r="EH95" s="279"/>
      <c r="EI95" s="279"/>
      <c r="EJ95" s="280"/>
      <c r="EK95" s="277">
        <v>29</v>
      </c>
      <c r="EL95" s="277"/>
      <c r="EM95" s="278"/>
      <c r="EN95" s="279"/>
      <c r="EO95" s="279"/>
      <c r="EP95" s="280"/>
      <c r="EQ95" s="277">
        <v>7</v>
      </c>
      <c r="ER95" s="277">
        <v>31</v>
      </c>
      <c r="ES95" s="278">
        <v>0.29305555555555557</v>
      </c>
      <c r="ET95" s="279"/>
      <c r="EU95" s="279"/>
      <c r="EV95" s="280"/>
      <c r="EW95" s="277">
        <v>9</v>
      </c>
      <c r="EX95" s="277"/>
      <c r="EY95" s="278"/>
      <c r="EZ95" s="273" cm="1">
        <f t="array" ref="EZ95">SUM(SUMIFS(CF95:EY95,CF$6:EY$6,{"EN(V)"}))</f>
        <v>0</v>
      </c>
      <c r="FA95" s="273" cm="1">
        <f t="array" ref="FA95">SUM(SUMIFS(CF95:EY95,CF$6:EY$6,{"INA(V)"}))</f>
        <v>31</v>
      </c>
      <c r="FB95" s="273" cm="1">
        <f t="array" ref="FB95">SUM(SUMIFS(CF95:EY95,CF$6:EY$6,{"EN(D)"}))</f>
        <v>0</v>
      </c>
      <c r="FC95" s="273" cm="1">
        <f t="array" ref="FC95">SUM(SUMIFS(CF95:EY95,CF$6:EY$6,{"INA(D)"}))</f>
        <v>160</v>
      </c>
      <c r="FD95" s="273" cm="1">
        <f t="array" ref="FD95">SUM(SUMIFS(CF95:EY95,CF$6:EY$6,{"EN(D)","EN(V)","INA(D)","INA(V)"}))</f>
        <v>191</v>
      </c>
      <c r="FE95" s="278" cm="1">
        <f t="array" ref="FE95">(SUM(SUMIFS(CF95:EY95,CF$6:EY$6,{"EN(TMS)"})))/12</f>
        <v>0</v>
      </c>
      <c r="FF95" s="278" cm="1">
        <f t="array" ref="FF95">(SUM(SUMIFS(CF95:EY95,CF$6:EY$6,{"INA(TMS)"})))/12</f>
        <v>2.4421296296296299E-2</v>
      </c>
      <c r="FG95" s="279"/>
      <c r="FH95" s="279"/>
      <c r="FI95" s="280"/>
      <c r="FJ95" s="277">
        <v>7</v>
      </c>
      <c r="FK95" s="277"/>
      <c r="FL95" s="278"/>
      <c r="FM95" s="279"/>
      <c r="FN95" s="279"/>
      <c r="FO95" s="280"/>
      <c r="FP95" s="277"/>
      <c r="FQ95" s="277"/>
      <c r="FR95" s="278"/>
      <c r="FS95" s="279"/>
      <c r="FT95" s="279"/>
      <c r="FU95" s="280"/>
      <c r="FV95" s="277"/>
      <c r="FW95" s="277"/>
      <c r="FX95" s="278"/>
      <c r="FY95" s="279"/>
      <c r="FZ95" s="279"/>
      <c r="GA95" s="280"/>
      <c r="GB95" s="277">
        <v>3</v>
      </c>
      <c r="GC95" s="277">
        <v>13</v>
      </c>
      <c r="GD95" s="278" t="s">
        <v>206</v>
      </c>
      <c r="GE95" s="279"/>
      <c r="GF95" s="279"/>
      <c r="GG95" s="280"/>
      <c r="GH95" s="277">
        <v>2</v>
      </c>
      <c r="GI95" s="277"/>
      <c r="GJ95" s="278"/>
      <c r="GK95" s="279"/>
      <c r="GL95" s="279"/>
      <c r="GM95" s="280"/>
      <c r="GN95" s="277">
        <v>2</v>
      </c>
      <c r="GO95" s="277">
        <v>4</v>
      </c>
      <c r="GP95" s="278"/>
      <c r="GQ95" s="279"/>
      <c r="GR95" s="279"/>
      <c r="GS95" s="280"/>
      <c r="GT95" s="277">
        <v>0</v>
      </c>
      <c r="GU95" s="277">
        <v>3</v>
      </c>
      <c r="GV95" s="278"/>
      <c r="GW95" s="279"/>
      <c r="GX95" s="279"/>
      <c r="GY95" s="280"/>
      <c r="GZ95" s="277"/>
      <c r="HA95" s="277">
        <v>3</v>
      </c>
      <c r="HB95" s="278">
        <v>9.0277777777777787E-3</v>
      </c>
      <c r="HC95" s="279"/>
      <c r="HD95" s="279"/>
      <c r="HE95" s="280"/>
      <c r="HF95" s="277">
        <v>1</v>
      </c>
      <c r="HG95" s="277">
        <v>3</v>
      </c>
      <c r="HH95" s="278">
        <v>2.0833333333333333E-3</v>
      </c>
      <c r="HI95" s="279"/>
      <c r="HJ95" s="279"/>
      <c r="HK95" s="280"/>
      <c r="HL95" s="277">
        <v>5</v>
      </c>
      <c r="HM95" s="277">
        <v>5</v>
      </c>
      <c r="HN95" s="278">
        <v>3.2638888888888891E-2</v>
      </c>
      <c r="HO95" s="279"/>
      <c r="HP95" s="279"/>
      <c r="HQ95" s="280"/>
      <c r="HR95" s="277"/>
      <c r="HS95" s="277">
        <v>2</v>
      </c>
      <c r="HT95" s="278">
        <v>1.5972222222222224E-2</v>
      </c>
      <c r="HU95" s="279"/>
      <c r="HV95" s="279"/>
      <c r="HW95" s="280"/>
      <c r="HX95" s="277">
        <v>4</v>
      </c>
      <c r="HY95" s="277">
        <v>10</v>
      </c>
      <c r="HZ95" s="278">
        <v>0.21458333333333335</v>
      </c>
      <c r="IA95" s="273" cm="1">
        <f t="array" ref="IA95">SUM(SUMIFS(FG95:HZ95,FG$6:HZ$6,{"EN(V)"}))</f>
        <v>0</v>
      </c>
      <c r="IB95" s="273" cm="1">
        <f t="array" ref="IB95">SUM(SUMIFS(FG95:HZ95,FG$6:HZ$6,{"INA(V)"}))</f>
        <v>43</v>
      </c>
      <c r="IC95" s="273" cm="1">
        <f t="array" ref="IC95">SUM(SUMIFS(FG95:HZ95,FG$6:HZ$6,{"EN(D)"}))</f>
        <v>0</v>
      </c>
      <c r="ID95" s="273" cm="1">
        <f t="array" ref="ID95">SUM(SUMIFS(FG95:HZ95,FG$6:HZ$6,{"INA(D)"}))</f>
        <v>24</v>
      </c>
      <c r="IE95" s="273" cm="1">
        <f t="array" ref="IE95">SUM(SUMIFS(FG95:HZ95,FG$6:HZ$6,{"EN(D)","EN(V)","INA(D)","INA(V)"}))</f>
        <v>67</v>
      </c>
      <c r="IF95" s="278" cm="1">
        <f t="array" ref="IF95">(SUM(SUMIFS(FG95:HZ95,FG$6:HZ$6,{"EN(TMS)"})))/12</f>
        <v>0</v>
      </c>
      <c r="IG95" s="278" cm="1">
        <f t="array" ref="IG95">(SUM(SUMIFS(FG95:HZ95,FG$6:HZ$6,{"INA(TMS)"})))/12</f>
        <v>2.2858796296296297E-2</v>
      </c>
      <c r="IH95" s="279"/>
      <c r="II95" s="279"/>
      <c r="IJ95" s="280"/>
      <c r="IK95" s="277">
        <v>7</v>
      </c>
      <c r="IL95" s="277">
        <v>11</v>
      </c>
      <c r="IM95" s="278">
        <v>8.6111111111111124E-2</v>
      </c>
      <c r="IN95" s="279"/>
      <c r="IO95" s="279"/>
      <c r="IP95" s="280"/>
      <c r="IQ95" s="277">
        <v>2</v>
      </c>
      <c r="IR95" s="277">
        <v>2</v>
      </c>
      <c r="IS95" s="278">
        <v>0</v>
      </c>
      <c r="IT95" s="279"/>
      <c r="IU95" s="279"/>
      <c r="IV95" s="280"/>
      <c r="IW95" s="277">
        <v>2</v>
      </c>
      <c r="IX95" s="277"/>
      <c r="IY95" s="278"/>
      <c r="IZ95" s="279"/>
      <c r="JA95" s="279"/>
      <c r="JB95" s="280"/>
      <c r="JC95" s="277"/>
      <c r="JD95" s="277"/>
      <c r="JE95" s="278"/>
      <c r="JF95" s="279"/>
      <c r="JG95" s="279"/>
      <c r="JH95" s="280"/>
      <c r="JI95" s="277"/>
      <c r="JJ95" s="277"/>
      <c r="JK95" s="278"/>
      <c r="JL95" s="279"/>
      <c r="JM95" s="279"/>
      <c r="JN95" s="280"/>
      <c r="JO95" s="277"/>
      <c r="JP95" s="277"/>
      <c r="JQ95" s="278"/>
      <c r="JR95" s="279"/>
      <c r="JS95" s="279"/>
      <c r="JT95" s="280"/>
      <c r="JU95" s="277"/>
      <c r="JV95" s="277"/>
      <c r="JW95" s="278"/>
      <c r="JX95" s="279"/>
      <c r="JY95" s="279"/>
      <c r="JZ95" s="280"/>
      <c r="KA95" s="277"/>
      <c r="KB95" s="277"/>
      <c r="KC95" s="278"/>
      <c r="KD95" s="279"/>
      <c r="KE95" s="279"/>
      <c r="KF95" s="280"/>
      <c r="KG95" s="277"/>
      <c r="KH95" s="277"/>
      <c r="KI95" s="278"/>
      <c r="KJ95" s="279"/>
      <c r="KK95" s="279"/>
      <c r="KL95" s="280"/>
      <c r="KM95" s="277"/>
      <c r="KN95" s="277"/>
      <c r="KO95" s="278"/>
      <c r="KP95" s="279"/>
      <c r="KQ95" s="279"/>
      <c r="KR95" s="280"/>
      <c r="KS95" s="277">
        <v>10</v>
      </c>
      <c r="KT95" s="277"/>
      <c r="KU95" s="278"/>
      <c r="KV95" s="279"/>
      <c r="KW95" s="279"/>
      <c r="KX95" s="280"/>
      <c r="KY95" s="277">
        <v>4</v>
      </c>
      <c r="KZ95" s="277"/>
      <c r="LA95" s="278"/>
      <c r="LB95" s="273" cm="1">
        <f t="array" ref="LB95">SUM(SUMIFS(IH95:LA95,IH$6:LA$6,{"EN(V)"}))</f>
        <v>0</v>
      </c>
      <c r="LC95" s="273" cm="1">
        <f t="array" ref="LC95">SUM(SUMIFS(IH95:LA95,IH$6:LA$6,{"INA(V)"}))</f>
        <v>13</v>
      </c>
      <c r="LD95" s="273" cm="1">
        <f t="array" ref="LD95">SUM(SUMIFS(IH95:LA95,IH$6:LA$6,{"EN(D)"}))</f>
        <v>0</v>
      </c>
      <c r="LE95" s="273" cm="1">
        <f t="array" ref="LE95">SUM(SUMIFS(IH95:LA95,IH$6:LA$6,{"INA(D)"}))</f>
        <v>25</v>
      </c>
      <c r="LF95" s="273" cm="1">
        <f t="array" ref="LF95">SUM(SUMIFS(IH95:LA95,IH$6:LA$6,{"EN(D)","EN(V)","INA(D)","INA(V)"}))</f>
        <v>38</v>
      </c>
      <c r="LG95" s="278" cm="1">
        <f t="array" ref="LG95">(SUM(SUMIFS(IH95:LA95,IH$6:LA$6,{"EN(TMS)"})))/12</f>
        <v>0</v>
      </c>
      <c r="LH95" s="278" cm="1">
        <f t="array" ref="LH95">(SUM(SUMIFS(IH95:LA95,IH$6:LA$6,{"INA(TMS)"})))/12</f>
        <v>7.1759259259259267E-3</v>
      </c>
      <c r="LI95" s="279"/>
      <c r="LJ95" s="279"/>
      <c r="LK95" s="280"/>
      <c r="LL95" s="277"/>
      <c r="LM95" s="277"/>
      <c r="LN95" s="278"/>
      <c r="LO95" s="279"/>
      <c r="LP95" s="279"/>
      <c r="LQ95" s="280"/>
      <c r="LR95" s="277"/>
      <c r="LS95" s="277"/>
      <c r="LT95" s="278"/>
      <c r="LU95" s="279"/>
      <c r="LV95" s="279"/>
      <c r="LW95" s="280"/>
      <c r="LX95" s="277"/>
      <c r="LY95" s="277"/>
      <c r="LZ95" s="278"/>
      <c r="MA95" s="279"/>
      <c r="MB95" s="279"/>
      <c r="MC95" s="280"/>
      <c r="MD95" s="277">
        <v>3</v>
      </c>
      <c r="ME95" s="277"/>
      <c r="MF95" s="278"/>
      <c r="MG95" s="279"/>
      <c r="MH95" s="279"/>
      <c r="MI95" s="280"/>
      <c r="MJ95" s="277">
        <v>1</v>
      </c>
      <c r="MK95" s="277"/>
      <c r="ML95" s="278"/>
      <c r="MM95" s="279"/>
      <c r="MN95" s="279"/>
      <c r="MO95" s="280"/>
      <c r="MP95" s="277">
        <v>1</v>
      </c>
      <c r="MQ95" s="277"/>
      <c r="MR95" s="278"/>
      <c r="MS95" s="279"/>
      <c r="MT95" s="279"/>
      <c r="MU95" s="280"/>
      <c r="MV95" s="277">
        <v>0</v>
      </c>
      <c r="MW95" s="277"/>
      <c r="MX95" s="278"/>
      <c r="MY95" s="279"/>
      <c r="MZ95" s="279"/>
      <c r="NA95" s="280"/>
      <c r="NB95" s="277"/>
      <c r="NC95" s="277"/>
      <c r="ND95" s="278"/>
      <c r="NE95" s="279"/>
      <c r="NF95" s="279"/>
      <c r="NG95" s="280"/>
      <c r="NH95" s="277"/>
      <c r="NI95" s="277"/>
      <c r="NJ95" s="278"/>
      <c r="NK95" s="279"/>
      <c r="NL95" s="279"/>
      <c r="NM95" s="280"/>
      <c r="NN95" s="277"/>
      <c r="NO95" s="277"/>
      <c r="NP95" s="278"/>
      <c r="NQ95" s="279"/>
      <c r="NR95" s="279"/>
      <c r="NS95" s="280"/>
      <c r="NT95" s="277"/>
      <c r="NU95" s="277"/>
      <c r="NV95" s="278"/>
      <c r="NW95" s="279"/>
      <c r="NX95" s="279"/>
      <c r="NY95" s="280"/>
      <c r="NZ95" s="277"/>
      <c r="OA95" s="277"/>
      <c r="OB95" s="278"/>
      <c r="OC95" s="273" cm="1">
        <f t="array" ref="OC95">SUM(SUMIFS(LI95:OB95,LI$6:OB$6,{"EN(V)"}))</f>
        <v>0</v>
      </c>
      <c r="OD95" s="273" cm="1">
        <f t="array" ref="OD95">SUM(SUMIFS(LI95:OB95,LI$6:OB$6,{"INA(V)"}))</f>
        <v>0</v>
      </c>
      <c r="OE95" s="273" cm="1">
        <f t="array" ref="OE95">SUM(SUMIFS(LI95:OB95,LI$6:OB$6,{"EN(D)"}))</f>
        <v>0</v>
      </c>
      <c r="OF95" s="273" cm="1">
        <f t="array" ref="OF95">SUM(SUMIFS(LI95:OB95,LI$6:OB$6,{"INA(D)"}))</f>
        <v>5</v>
      </c>
      <c r="OG95" s="273" cm="1">
        <f t="array" ref="OG95">SUM(SUMIFS(LI95:OB95,LI$6:OB$6,{"EN(D)","EN(V)","INA(D)","INA(V)"}))</f>
        <v>5</v>
      </c>
      <c r="OH95" s="278" cm="1">
        <f t="array" ref="OH95">(SUM(SUMIFS(LI95:OB95,LI$6:OB$6,{"EN(TMS)"})))/12</f>
        <v>0</v>
      </c>
      <c r="OI95" s="278" cm="1">
        <f t="array" ref="OI95">(SUM(SUMIFS(LI95:OB95,LI$6:OB$6,{"INA(TMS)"})))/12</f>
        <v>0</v>
      </c>
    </row>
    <row r="96" spans="1:399" s="23" customFormat="1" ht="30">
      <c r="A96" s="273">
        <v>90</v>
      </c>
      <c r="B96" s="274" t="s">
        <v>58</v>
      </c>
      <c r="C96" s="273" t="s">
        <v>177</v>
      </c>
      <c r="D96" s="285"/>
      <c r="E96" s="279"/>
      <c r="F96" s="279"/>
      <c r="G96" s="280"/>
      <c r="H96" s="277"/>
      <c r="I96" s="277"/>
      <c r="J96" s="278"/>
      <c r="K96" s="279"/>
      <c r="L96" s="279"/>
      <c r="M96" s="280"/>
      <c r="N96" s="277"/>
      <c r="O96" s="277"/>
      <c r="P96" s="278"/>
      <c r="Q96" s="279"/>
      <c r="R96" s="279"/>
      <c r="S96" s="280"/>
      <c r="T96" s="277"/>
      <c r="U96" s="277"/>
      <c r="V96" s="278"/>
      <c r="W96" s="279"/>
      <c r="X96" s="279"/>
      <c r="Y96" s="280"/>
      <c r="Z96" s="277"/>
      <c r="AA96" s="277"/>
      <c r="AB96" s="278"/>
      <c r="AC96" s="279"/>
      <c r="AD96" s="279"/>
      <c r="AE96" s="280"/>
      <c r="AF96" s="277"/>
      <c r="AG96" s="277"/>
      <c r="AH96" s="278"/>
      <c r="AI96" s="279"/>
      <c r="AJ96" s="279"/>
      <c r="AK96" s="280"/>
      <c r="AL96" s="277"/>
      <c r="AM96" s="277"/>
      <c r="AN96" s="278"/>
      <c r="AO96" s="279"/>
      <c r="AP96" s="279"/>
      <c r="AQ96" s="280"/>
      <c r="AR96" s="277"/>
      <c r="AS96" s="277"/>
      <c r="AT96" s="278"/>
      <c r="AU96" s="279"/>
      <c r="AV96" s="279"/>
      <c r="AW96" s="280"/>
      <c r="AX96" s="277"/>
      <c r="AY96" s="277"/>
      <c r="AZ96" s="278"/>
      <c r="BA96" s="279"/>
      <c r="BB96" s="279"/>
      <c r="BC96" s="280"/>
      <c r="BD96" s="277"/>
      <c r="BE96" s="277"/>
      <c r="BF96" s="278"/>
      <c r="BG96" s="279"/>
      <c r="BH96" s="279"/>
      <c r="BI96" s="280"/>
      <c r="BJ96" s="277"/>
      <c r="BK96" s="277"/>
      <c r="BL96" s="278"/>
      <c r="BM96" s="279"/>
      <c r="BN96" s="279"/>
      <c r="BO96" s="280"/>
      <c r="BP96" s="277"/>
      <c r="BQ96" s="277"/>
      <c r="BR96" s="278"/>
      <c r="BS96" s="279"/>
      <c r="BT96" s="279"/>
      <c r="BU96" s="280"/>
      <c r="BV96" s="277"/>
      <c r="BW96" s="277"/>
      <c r="BX96" s="278"/>
      <c r="BY96" s="273" cm="1">
        <f t="array" ref="BY96">SUM(SUMIFS(E96:BX96,E$6:BX$6,{"EN(V)"}))</f>
        <v>0</v>
      </c>
      <c r="BZ96" s="273" cm="1">
        <f t="array" ref="BZ96">SUM(SUMIFS(E96:BX96,E$6:BX$6,{"INA(V)"}))</f>
        <v>0</v>
      </c>
      <c r="CA96" s="273" cm="1">
        <f t="array" ref="CA96">SUM(SUMIFS(E96:BX96,E$6:BX$6,{"EN(D)"}))</f>
        <v>0</v>
      </c>
      <c r="CB96" s="273" cm="1">
        <f t="array" ref="CB96">SUM(SUMIFS(E96:BX96,E$6:BX$6,{"INA(D)"}))</f>
        <v>0</v>
      </c>
      <c r="CC96" s="273" cm="1">
        <f t="array" ref="CC96">SUM(SUMIFS(E96:BX96,E$6:BX$6,{"EN(D)","EN(V)","INA(D)","INA(V)"}))</f>
        <v>0</v>
      </c>
      <c r="CD96" s="278" cm="1">
        <f t="array" ref="CD96">(SUM(SUMIFS(E96:BX96,E$6:BX$6,{"EN(TMS)"})))/12</f>
        <v>0</v>
      </c>
      <c r="CE96" s="278" cm="1">
        <f t="array" ref="CE96">(SUM(SUMIFS(E96:BX96,E$6:BX$6,{"INA(TMS)"})))/12</f>
        <v>0</v>
      </c>
      <c r="CF96" s="279"/>
      <c r="CG96" s="279"/>
      <c r="CH96" s="280"/>
      <c r="CI96" s="277"/>
      <c r="CJ96" s="277"/>
      <c r="CK96" s="278"/>
      <c r="CL96" s="279"/>
      <c r="CM96" s="279"/>
      <c r="CN96" s="280"/>
      <c r="CO96" s="277"/>
      <c r="CP96" s="277"/>
      <c r="CQ96" s="278"/>
      <c r="CR96" s="279"/>
      <c r="CS96" s="279"/>
      <c r="CT96" s="280"/>
      <c r="CU96" s="277"/>
      <c r="CV96" s="277"/>
      <c r="CW96" s="278"/>
      <c r="CX96" s="279"/>
      <c r="CY96" s="279"/>
      <c r="CZ96" s="280"/>
      <c r="DA96" s="277"/>
      <c r="DB96" s="277"/>
      <c r="DC96" s="278"/>
      <c r="DD96" s="279"/>
      <c r="DE96" s="279"/>
      <c r="DF96" s="280"/>
      <c r="DG96" s="277"/>
      <c r="DH96" s="277"/>
      <c r="DI96" s="278"/>
      <c r="DJ96" s="279"/>
      <c r="DK96" s="279"/>
      <c r="DL96" s="280"/>
      <c r="DM96" s="277"/>
      <c r="DN96" s="277"/>
      <c r="DO96" s="278"/>
      <c r="DP96" s="279"/>
      <c r="DQ96" s="279"/>
      <c r="DR96" s="280"/>
      <c r="DS96" s="277"/>
      <c r="DT96" s="277"/>
      <c r="DU96" s="278"/>
      <c r="DV96" s="279"/>
      <c r="DW96" s="279"/>
      <c r="DX96" s="280"/>
      <c r="DY96" s="277"/>
      <c r="DZ96" s="277"/>
      <c r="EA96" s="278"/>
      <c r="EB96" s="279"/>
      <c r="EC96" s="279"/>
      <c r="ED96" s="280"/>
      <c r="EE96" s="277"/>
      <c r="EF96" s="277"/>
      <c r="EG96" s="278"/>
      <c r="EH96" s="279"/>
      <c r="EI96" s="279"/>
      <c r="EJ96" s="280"/>
      <c r="EK96" s="277">
        <v>10</v>
      </c>
      <c r="EL96" s="277"/>
      <c r="EM96" s="278"/>
      <c r="EN96" s="279"/>
      <c r="EO96" s="279"/>
      <c r="EP96" s="280"/>
      <c r="EQ96" s="277">
        <v>10</v>
      </c>
      <c r="ER96" s="277"/>
      <c r="ES96" s="278"/>
      <c r="ET96" s="279"/>
      <c r="EU96" s="279"/>
      <c r="EV96" s="280"/>
      <c r="EW96" s="277">
        <v>4</v>
      </c>
      <c r="EX96" s="277"/>
      <c r="EY96" s="278"/>
      <c r="EZ96" s="273" cm="1">
        <f t="array" ref="EZ96">SUM(SUMIFS(CF96:EY96,CF$6:EY$6,{"EN(V)"}))</f>
        <v>0</v>
      </c>
      <c r="FA96" s="273" cm="1">
        <f t="array" ref="FA96">SUM(SUMIFS(CF96:EY96,CF$6:EY$6,{"INA(V)"}))</f>
        <v>0</v>
      </c>
      <c r="FB96" s="273" cm="1">
        <f t="array" ref="FB96">SUM(SUMIFS(CF96:EY96,CF$6:EY$6,{"EN(D)"}))</f>
        <v>0</v>
      </c>
      <c r="FC96" s="273" cm="1">
        <f t="array" ref="FC96">SUM(SUMIFS(CF96:EY96,CF$6:EY$6,{"INA(D)"}))</f>
        <v>24</v>
      </c>
      <c r="FD96" s="273" cm="1">
        <f t="array" ref="FD96">SUM(SUMIFS(CF96:EY96,CF$6:EY$6,{"EN(D)","EN(V)","INA(D)","INA(V)"}))</f>
        <v>24</v>
      </c>
      <c r="FE96" s="278" cm="1">
        <f t="array" ref="FE96">(SUM(SUMIFS(CF96:EY96,CF$6:EY$6,{"EN(TMS)"})))/12</f>
        <v>0</v>
      </c>
      <c r="FF96" s="278" cm="1">
        <f t="array" ref="FF96">(SUM(SUMIFS(CF96:EY96,CF$6:EY$6,{"INA(TMS)"})))/12</f>
        <v>0</v>
      </c>
      <c r="FG96" s="279"/>
      <c r="FH96" s="279"/>
      <c r="FI96" s="280"/>
      <c r="FJ96" s="277">
        <v>2</v>
      </c>
      <c r="FK96" s="277">
        <v>15</v>
      </c>
      <c r="FL96" s="278">
        <v>5.4166666666666669E-2</v>
      </c>
      <c r="FM96" s="279"/>
      <c r="FN96" s="279"/>
      <c r="FO96" s="280"/>
      <c r="FP96" s="277">
        <v>4</v>
      </c>
      <c r="FQ96" s="277"/>
      <c r="FR96" s="278"/>
      <c r="FS96" s="279"/>
      <c r="FT96" s="279"/>
      <c r="FU96" s="280"/>
      <c r="FV96" s="277">
        <v>4</v>
      </c>
      <c r="FW96" s="277">
        <v>18</v>
      </c>
      <c r="FX96" s="278" t="s">
        <v>333</v>
      </c>
      <c r="FY96" s="279"/>
      <c r="FZ96" s="279"/>
      <c r="GA96" s="280"/>
      <c r="GB96" s="277">
        <v>6</v>
      </c>
      <c r="GC96" s="277">
        <v>21</v>
      </c>
      <c r="GD96" s="278" t="s">
        <v>334</v>
      </c>
      <c r="GE96" s="279"/>
      <c r="GF96" s="279"/>
      <c r="GG96" s="280"/>
      <c r="GH96" s="277">
        <v>4</v>
      </c>
      <c r="GI96" s="277">
        <v>13</v>
      </c>
      <c r="GJ96" s="278" t="s">
        <v>335</v>
      </c>
      <c r="GK96" s="279"/>
      <c r="GL96" s="279"/>
      <c r="GM96" s="280"/>
      <c r="GN96" s="277">
        <v>2</v>
      </c>
      <c r="GO96" s="277">
        <v>19</v>
      </c>
      <c r="GP96" s="278" t="s">
        <v>336</v>
      </c>
      <c r="GQ96" s="279"/>
      <c r="GR96" s="279"/>
      <c r="GS96" s="280"/>
      <c r="GT96" s="277">
        <v>2</v>
      </c>
      <c r="GU96" s="277">
        <v>5</v>
      </c>
      <c r="GV96" s="278">
        <v>4.3055555555555562E-2</v>
      </c>
      <c r="GW96" s="279"/>
      <c r="GX96" s="279"/>
      <c r="GY96" s="280"/>
      <c r="GZ96" s="277"/>
      <c r="HA96" s="277">
        <v>13</v>
      </c>
      <c r="HB96" s="278">
        <v>2.0833333333333333E-3</v>
      </c>
      <c r="HC96" s="279">
        <v>3</v>
      </c>
      <c r="HD96" s="279">
        <v>22</v>
      </c>
      <c r="HE96" s="280">
        <v>7.1527777777777787E-2</v>
      </c>
      <c r="HF96" s="277"/>
      <c r="HG96" s="277"/>
      <c r="HH96" s="278"/>
      <c r="HI96" s="279"/>
      <c r="HJ96" s="279">
        <v>5</v>
      </c>
      <c r="HK96" s="280">
        <v>5.8333333333333327E-2</v>
      </c>
      <c r="HL96" s="277"/>
      <c r="HM96" s="277"/>
      <c r="HN96" s="278"/>
      <c r="HO96" s="279"/>
      <c r="HP96" s="279">
        <v>1</v>
      </c>
      <c r="HQ96" s="280">
        <v>2.0833333333333333E-3</v>
      </c>
      <c r="HR96" s="277"/>
      <c r="HS96" s="277"/>
      <c r="HT96" s="278"/>
      <c r="HU96" s="279"/>
      <c r="HV96" s="279"/>
      <c r="HW96" s="280"/>
      <c r="HX96" s="277"/>
      <c r="HY96" s="277">
        <v>5</v>
      </c>
      <c r="HZ96" s="278"/>
      <c r="IA96" s="273" cm="1">
        <f t="array" ref="IA96">SUM(SUMIFS(FG96:HZ96,FG$6:HZ$6,{"EN(V)"}))</f>
        <v>28</v>
      </c>
      <c r="IB96" s="273" cm="1">
        <f t="array" ref="IB96">SUM(SUMIFS(FG96:HZ96,FG$6:HZ$6,{"INA(V)"}))</f>
        <v>109</v>
      </c>
      <c r="IC96" s="273" cm="1">
        <f t="array" ref="IC96">SUM(SUMIFS(FG96:HZ96,FG$6:HZ$6,{"EN(D)"}))</f>
        <v>3</v>
      </c>
      <c r="ID96" s="273" cm="1">
        <f t="array" ref="ID96">SUM(SUMIFS(FG96:HZ96,FG$6:HZ$6,{"INA(D)"}))</f>
        <v>24</v>
      </c>
      <c r="IE96" s="273" cm="1">
        <f t="array" ref="IE96">SUM(SUMIFS(FG96:HZ96,FG$6:HZ$6,{"EN(D)","EN(V)","INA(D)","INA(V)"}))</f>
        <v>164</v>
      </c>
      <c r="IF96" s="278" cm="1">
        <f t="array" ref="IF96">(SUM(SUMIFS(FG96:HZ96,FG$6:HZ$6,{"EN(TMS)"})))/12</f>
        <v>1.0995370370370371E-2</v>
      </c>
      <c r="IG96" s="278" cm="1">
        <f t="array" ref="IG96">(SUM(SUMIFS(FG96:HZ96,FG$6:HZ$6,{"INA(TMS)"})))/12</f>
        <v>8.2754629629629654E-3</v>
      </c>
      <c r="IH96" s="279"/>
      <c r="II96" s="279"/>
      <c r="IJ96" s="280"/>
      <c r="IK96" s="277"/>
      <c r="IL96" s="277">
        <v>4</v>
      </c>
      <c r="IM96" s="278"/>
      <c r="IN96" s="279"/>
      <c r="IO96" s="279"/>
      <c r="IP96" s="280"/>
      <c r="IQ96" s="277"/>
      <c r="IR96" s="277"/>
      <c r="IS96" s="278"/>
      <c r="IT96" s="279"/>
      <c r="IU96" s="279"/>
      <c r="IV96" s="280"/>
      <c r="IW96" s="277">
        <v>1</v>
      </c>
      <c r="IX96" s="277"/>
      <c r="IY96" s="278"/>
      <c r="IZ96" s="279"/>
      <c r="JA96" s="279"/>
      <c r="JB96" s="280"/>
      <c r="JC96" s="277">
        <f>4+1</f>
        <v>5</v>
      </c>
      <c r="JD96" s="277">
        <v>11</v>
      </c>
      <c r="JE96" s="278">
        <v>9.0277777777777787E-3</v>
      </c>
      <c r="JF96" s="279"/>
      <c r="JG96" s="279"/>
      <c r="JH96" s="280"/>
      <c r="JI96" s="277"/>
      <c r="JJ96" s="277"/>
      <c r="JK96" s="278"/>
      <c r="JL96" s="279"/>
      <c r="JM96" s="279"/>
      <c r="JN96" s="280"/>
      <c r="JO96" s="277"/>
      <c r="JP96" s="277"/>
      <c r="JQ96" s="278"/>
      <c r="JR96" s="279"/>
      <c r="JS96" s="279"/>
      <c r="JT96" s="280"/>
      <c r="JU96" s="277">
        <v>10</v>
      </c>
      <c r="JV96" s="277"/>
      <c r="JW96" s="278"/>
      <c r="JX96" s="279"/>
      <c r="JY96" s="279"/>
      <c r="JZ96" s="280"/>
      <c r="KA96" s="277">
        <v>4</v>
      </c>
      <c r="KB96" s="277"/>
      <c r="KC96" s="278"/>
      <c r="KD96" s="279"/>
      <c r="KE96" s="279"/>
      <c r="KF96" s="280"/>
      <c r="KG96" s="277">
        <v>6</v>
      </c>
      <c r="KH96" s="277"/>
      <c r="KI96" s="278"/>
      <c r="KJ96" s="279"/>
      <c r="KK96" s="279"/>
      <c r="KL96" s="280"/>
      <c r="KM96" s="277">
        <v>6</v>
      </c>
      <c r="KN96" s="277"/>
      <c r="KO96" s="278"/>
      <c r="KP96" s="279">
        <v>12</v>
      </c>
      <c r="KQ96" s="279"/>
      <c r="KR96" s="280"/>
      <c r="KS96" s="277"/>
      <c r="KT96" s="277"/>
      <c r="KU96" s="278"/>
      <c r="KV96" s="279"/>
      <c r="KW96" s="279"/>
      <c r="KX96" s="280"/>
      <c r="KY96" s="277">
        <v>12</v>
      </c>
      <c r="KZ96" s="277"/>
      <c r="LA96" s="278"/>
      <c r="LB96" s="273" cm="1">
        <f t="array" ref="LB96">SUM(SUMIFS(IH96:LA96,IH$6:LA$6,{"EN(V)"}))</f>
        <v>0</v>
      </c>
      <c r="LC96" s="273" cm="1">
        <f t="array" ref="LC96">SUM(SUMIFS(IH96:LA96,IH$6:LA$6,{"INA(V)"}))</f>
        <v>15</v>
      </c>
      <c r="LD96" s="273" cm="1">
        <f t="array" ref="LD96">SUM(SUMIFS(IH96:LA96,IH$6:LA$6,{"EN(D)"}))</f>
        <v>12</v>
      </c>
      <c r="LE96" s="273" cm="1">
        <f t="array" ref="LE96">SUM(SUMIFS(IH96:LA96,IH$6:LA$6,{"INA(D)"}))</f>
        <v>44</v>
      </c>
      <c r="LF96" s="273" cm="1">
        <f t="array" ref="LF96">SUM(SUMIFS(IH96:LA96,IH$6:LA$6,{"EN(D)","EN(V)","INA(D)","INA(V)"}))</f>
        <v>71</v>
      </c>
      <c r="LG96" s="278" cm="1">
        <f t="array" ref="LG96">(SUM(SUMIFS(IH96:LA96,IH$6:LA$6,{"EN(TMS)"})))/12</f>
        <v>0</v>
      </c>
      <c r="LH96" s="278" cm="1">
        <f t="array" ref="LH96">(SUM(SUMIFS(IH96:LA96,IH$6:LA$6,{"INA(TMS)"})))/12</f>
        <v>7.5231481481481492E-4</v>
      </c>
      <c r="LI96" s="279">
        <v>4</v>
      </c>
      <c r="LJ96" s="279"/>
      <c r="LK96" s="280"/>
      <c r="LL96" s="277"/>
      <c r="LM96" s="277"/>
      <c r="LN96" s="278"/>
      <c r="LO96" s="279"/>
      <c r="LP96" s="279"/>
      <c r="LQ96" s="280"/>
      <c r="LR96" s="277">
        <v>2</v>
      </c>
      <c r="LS96" s="277"/>
      <c r="LT96" s="278"/>
      <c r="LU96" s="279"/>
      <c r="LV96" s="279"/>
      <c r="LW96" s="280"/>
      <c r="LX96" s="277">
        <v>2</v>
      </c>
      <c r="LY96" s="277"/>
      <c r="LZ96" s="278"/>
      <c r="MA96" s="279">
        <v>1</v>
      </c>
      <c r="MB96" s="279"/>
      <c r="MC96" s="280"/>
      <c r="MD96" s="277"/>
      <c r="ME96" s="277"/>
      <c r="MF96" s="278"/>
      <c r="MG96" s="279"/>
      <c r="MH96" s="279"/>
      <c r="MI96" s="280"/>
      <c r="MJ96" s="277">
        <v>1</v>
      </c>
      <c r="MK96" s="277"/>
      <c r="ML96" s="278"/>
      <c r="MM96" s="279"/>
      <c r="MN96" s="279"/>
      <c r="MO96" s="280"/>
      <c r="MP96" s="277">
        <v>2</v>
      </c>
      <c r="MQ96" s="277"/>
      <c r="MR96" s="278"/>
      <c r="MS96" s="279"/>
      <c r="MT96" s="279"/>
      <c r="MU96" s="280"/>
      <c r="MV96" s="277">
        <v>1</v>
      </c>
      <c r="MW96" s="277"/>
      <c r="MX96" s="278"/>
      <c r="MY96" s="279"/>
      <c r="MZ96" s="279"/>
      <c r="NA96" s="280"/>
      <c r="NB96" s="277"/>
      <c r="NC96" s="277"/>
      <c r="ND96" s="278"/>
      <c r="NE96" s="279"/>
      <c r="NF96" s="279"/>
      <c r="NG96" s="280"/>
      <c r="NH96" s="277"/>
      <c r="NI96" s="277"/>
      <c r="NJ96" s="278"/>
      <c r="NK96" s="279"/>
      <c r="NL96" s="279"/>
      <c r="NM96" s="280"/>
      <c r="NN96" s="277"/>
      <c r="NO96" s="277"/>
      <c r="NP96" s="278"/>
      <c r="NQ96" s="279"/>
      <c r="NR96" s="279"/>
      <c r="NS96" s="280"/>
      <c r="NT96" s="277"/>
      <c r="NU96" s="277"/>
      <c r="NV96" s="278"/>
      <c r="NW96" s="279"/>
      <c r="NX96" s="279"/>
      <c r="NY96" s="280"/>
      <c r="NZ96" s="277"/>
      <c r="OA96" s="277"/>
      <c r="OB96" s="278"/>
      <c r="OC96" s="273" cm="1">
        <f t="array" ref="OC96">SUM(SUMIFS(LI96:OB96,LI$6:OB$6,{"EN(V)"}))</f>
        <v>0</v>
      </c>
      <c r="OD96" s="273" cm="1">
        <f t="array" ref="OD96">SUM(SUMIFS(LI96:OB96,LI$6:OB$6,{"INA(V)"}))</f>
        <v>0</v>
      </c>
      <c r="OE96" s="273" cm="1">
        <f t="array" ref="OE96">SUM(SUMIFS(LI96:OB96,LI$6:OB$6,{"EN(D)"}))</f>
        <v>5</v>
      </c>
      <c r="OF96" s="273" cm="1">
        <f t="array" ref="OF96">SUM(SUMIFS(LI96:OB96,LI$6:OB$6,{"INA(D)"}))</f>
        <v>8</v>
      </c>
      <c r="OG96" s="273" cm="1">
        <f t="array" ref="OG96">SUM(SUMIFS(LI96:OB96,LI$6:OB$6,{"EN(D)","EN(V)","INA(D)","INA(V)"}))</f>
        <v>13</v>
      </c>
      <c r="OH96" s="278" cm="1">
        <f t="array" ref="OH96">(SUM(SUMIFS(LI96:OB96,LI$6:OB$6,{"EN(TMS)"})))/12</f>
        <v>0</v>
      </c>
      <c r="OI96" s="278" cm="1">
        <f t="array" ref="OI96">(SUM(SUMIFS(LI96:OB96,LI$6:OB$6,{"INA(TMS)"})))/12</f>
        <v>0</v>
      </c>
    </row>
    <row r="97" spans="1:399" s="23" customFormat="1" ht="45">
      <c r="A97" s="273">
        <v>91</v>
      </c>
      <c r="B97" s="274" t="s">
        <v>59</v>
      </c>
      <c r="C97" s="273" t="s">
        <v>178</v>
      </c>
      <c r="D97" s="285"/>
      <c r="E97" s="279"/>
      <c r="F97" s="279"/>
      <c r="G97" s="280"/>
      <c r="H97" s="277"/>
      <c r="I97" s="277"/>
      <c r="J97" s="278"/>
      <c r="K97" s="279"/>
      <c r="L97" s="279"/>
      <c r="M97" s="280"/>
      <c r="N97" s="277"/>
      <c r="O97" s="277"/>
      <c r="P97" s="278"/>
      <c r="Q97" s="279"/>
      <c r="R97" s="279"/>
      <c r="S97" s="280"/>
      <c r="T97" s="277"/>
      <c r="U97" s="277"/>
      <c r="V97" s="278"/>
      <c r="W97" s="279"/>
      <c r="X97" s="279"/>
      <c r="Y97" s="280"/>
      <c r="Z97" s="277"/>
      <c r="AA97" s="277"/>
      <c r="AB97" s="278"/>
      <c r="AC97" s="279"/>
      <c r="AD97" s="279"/>
      <c r="AE97" s="280"/>
      <c r="AF97" s="277"/>
      <c r="AG97" s="277"/>
      <c r="AH97" s="278"/>
      <c r="AI97" s="279"/>
      <c r="AJ97" s="279"/>
      <c r="AK97" s="280"/>
      <c r="AL97" s="277"/>
      <c r="AM97" s="277"/>
      <c r="AN97" s="278"/>
      <c r="AO97" s="279"/>
      <c r="AP97" s="279"/>
      <c r="AQ97" s="280"/>
      <c r="AR97" s="277"/>
      <c r="AS97" s="277"/>
      <c r="AT97" s="278"/>
      <c r="AU97" s="279"/>
      <c r="AV97" s="279"/>
      <c r="AW97" s="280"/>
      <c r="AX97" s="277"/>
      <c r="AY97" s="277"/>
      <c r="AZ97" s="278"/>
      <c r="BA97" s="279"/>
      <c r="BB97" s="279"/>
      <c r="BC97" s="280"/>
      <c r="BD97" s="277"/>
      <c r="BE97" s="277"/>
      <c r="BF97" s="278"/>
      <c r="BG97" s="279"/>
      <c r="BH97" s="279"/>
      <c r="BI97" s="280"/>
      <c r="BJ97" s="277"/>
      <c r="BK97" s="277"/>
      <c r="BL97" s="278"/>
      <c r="BM97" s="279"/>
      <c r="BN97" s="279"/>
      <c r="BO97" s="280"/>
      <c r="BP97" s="277"/>
      <c r="BQ97" s="277"/>
      <c r="BR97" s="278"/>
      <c r="BS97" s="279"/>
      <c r="BT97" s="279"/>
      <c r="BU97" s="280"/>
      <c r="BV97" s="277"/>
      <c r="BW97" s="277"/>
      <c r="BX97" s="278"/>
      <c r="BY97" s="273" cm="1">
        <f t="array" ref="BY97">SUM(SUMIFS(E97:BX97,E$6:BX$6,{"EN(V)"}))</f>
        <v>0</v>
      </c>
      <c r="BZ97" s="273" cm="1">
        <f t="array" ref="BZ97">SUM(SUMIFS(E97:BX97,E$6:BX$6,{"INA(V)"}))</f>
        <v>0</v>
      </c>
      <c r="CA97" s="273" cm="1">
        <f t="array" ref="CA97">SUM(SUMIFS(E97:BX97,E$6:BX$6,{"EN(D)"}))</f>
        <v>0</v>
      </c>
      <c r="CB97" s="273" cm="1">
        <f t="array" ref="CB97">SUM(SUMIFS(E97:BX97,E$6:BX$6,{"INA(D)"}))</f>
        <v>0</v>
      </c>
      <c r="CC97" s="273" cm="1">
        <f t="array" ref="CC97">SUM(SUMIFS(E97:BX97,E$6:BX$6,{"EN(D)","EN(V)","INA(D)","INA(V)"}))</f>
        <v>0</v>
      </c>
      <c r="CD97" s="278" cm="1">
        <f t="array" ref="CD97">(SUM(SUMIFS(E97:BX97,E$6:BX$6,{"EN(TMS)"})))/12</f>
        <v>0</v>
      </c>
      <c r="CE97" s="278" cm="1">
        <f t="array" ref="CE97">(SUM(SUMIFS(E97:BX97,E$6:BX$6,{"INA(TMS)"})))/12</f>
        <v>0</v>
      </c>
      <c r="CF97" s="279"/>
      <c r="CG97" s="279"/>
      <c r="CH97" s="280"/>
      <c r="CI97" s="277"/>
      <c r="CJ97" s="277"/>
      <c r="CK97" s="278"/>
      <c r="CL97" s="279"/>
      <c r="CM97" s="279"/>
      <c r="CN97" s="280"/>
      <c r="CO97" s="277"/>
      <c r="CP97" s="277"/>
      <c r="CQ97" s="278"/>
      <c r="CR97" s="279"/>
      <c r="CS97" s="279"/>
      <c r="CT97" s="280"/>
      <c r="CU97" s="277"/>
      <c r="CV97" s="277"/>
      <c r="CW97" s="278"/>
      <c r="CX97" s="279"/>
      <c r="CY97" s="279"/>
      <c r="CZ97" s="280"/>
      <c r="DA97" s="277"/>
      <c r="DB97" s="277"/>
      <c r="DC97" s="278"/>
      <c r="DD97" s="279"/>
      <c r="DE97" s="279"/>
      <c r="DF97" s="280"/>
      <c r="DG97" s="277"/>
      <c r="DH97" s="277"/>
      <c r="DI97" s="278"/>
      <c r="DJ97" s="279"/>
      <c r="DK97" s="279"/>
      <c r="DL97" s="280"/>
      <c r="DM97" s="277"/>
      <c r="DN97" s="277"/>
      <c r="DO97" s="278"/>
      <c r="DP97" s="279"/>
      <c r="DQ97" s="279"/>
      <c r="DR97" s="280"/>
      <c r="DS97" s="277"/>
      <c r="DT97" s="277"/>
      <c r="DU97" s="278"/>
      <c r="DV97" s="279"/>
      <c r="DW97" s="279"/>
      <c r="DX97" s="280"/>
      <c r="DY97" s="277"/>
      <c r="DZ97" s="277"/>
      <c r="EA97" s="278"/>
      <c r="EB97" s="279"/>
      <c r="EC97" s="279"/>
      <c r="ED97" s="280"/>
      <c r="EE97" s="277"/>
      <c r="EF97" s="277"/>
      <c r="EG97" s="278"/>
      <c r="EH97" s="279"/>
      <c r="EI97" s="279"/>
      <c r="EJ97" s="280"/>
      <c r="EK97" s="277"/>
      <c r="EL97" s="277"/>
      <c r="EM97" s="278"/>
      <c r="EN97" s="279"/>
      <c r="EO97" s="279"/>
      <c r="EP97" s="280"/>
      <c r="EQ97" s="277">
        <v>27</v>
      </c>
      <c r="ER97" s="277"/>
      <c r="ES97" s="278"/>
      <c r="ET97" s="279"/>
      <c r="EU97" s="279"/>
      <c r="EV97" s="280"/>
      <c r="EW97" s="277">
        <v>55</v>
      </c>
      <c r="EX97" s="277">
        <v>220</v>
      </c>
      <c r="EY97" s="278"/>
      <c r="EZ97" s="273" cm="1">
        <f t="array" ref="EZ97">SUM(SUMIFS(CF97:EY97,CF$6:EY$6,{"EN(V)"}))</f>
        <v>0</v>
      </c>
      <c r="FA97" s="273" cm="1">
        <f t="array" ref="FA97">SUM(SUMIFS(CF97:EY97,CF$6:EY$6,{"INA(V)"}))</f>
        <v>220</v>
      </c>
      <c r="FB97" s="273" cm="1">
        <f t="array" ref="FB97">SUM(SUMIFS(CF97:EY97,CF$6:EY$6,{"EN(D)"}))</f>
        <v>0</v>
      </c>
      <c r="FC97" s="273" cm="1">
        <f t="array" ref="FC97">SUM(SUMIFS(CF97:EY97,CF$6:EY$6,{"INA(D)"}))</f>
        <v>82</v>
      </c>
      <c r="FD97" s="273" cm="1">
        <f t="array" ref="FD97">SUM(SUMIFS(CF97:EY97,CF$6:EY$6,{"EN(D)","EN(V)","INA(D)","INA(V)"}))</f>
        <v>302</v>
      </c>
      <c r="FE97" s="278" cm="1">
        <f t="array" ref="FE97">(SUM(SUMIFS(CF97:EY97,CF$6:EY$6,{"EN(TMS)"})))/12</f>
        <v>0</v>
      </c>
      <c r="FF97" s="278" cm="1">
        <f t="array" ref="FF97">(SUM(SUMIFS(CF97:EY97,CF$6:EY$6,{"INA(TMS)"})))/12</f>
        <v>0</v>
      </c>
      <c r="FG97" s="279"/>
      <c r="FH97" s="279"/>
      <c r="FI97" s="280"/>
      <c r="FJ97" s="277">
        <v>65</v>
      </c>
      <c r="FK97" s="277">
        <v>354</v>
      </c>
      <c r="FL97" s="278">
        <v>0.22847222222222222</v>
      </c>
      <c r="FM97" s="279"/>
      <c r="FN97" s="279"/>
      <c r="FO97" s="280"/>
      <c r="FP97" s="277">
        <v>39</v>
      </c>
      <c r="FQ97" s="277">
        <v>219</v>
      </c>
      <c r="FR97" s="278">
        <v>0.33263888888888887</v>
      </c>
      <c r="FS97" s="279"/>
      <c r="FT97" s="279"/>
      <c r="FU97" s="280"/>
      <c r="FV97" s="277">
        <v>55</v>
      </c>
      <c r="FW97" s="277">
        <v>364</v>
      </c>
      <c r="FX97" s="278" t="s">
        <v>238</v>
      </c>
      <c r="FY97" s="279"/>
      <c r="FZ97" s="279"/>
      <c r="GA97" s="280"/>
      <c r="GB97" s="277">
        <v>28</v>
      </c>
      <c r="GC97" s="277">
        <v>245</v>
      </c>
      <c r="GD97" s="278" t="s">
        <v>337</v>
      </c>
      <c r="GE97" s="279"/>
      <c r="GF97" s="279"/>
      <c r="GG97" s="280"/>
      <c r="GH97" s="277">
        <v>14</v>
      </c>
      <c r="GI97" s="277">
        <v>130</v>
      </c>
      <c r="GJ97" s="278" t="s">
        <v>338</v>
      </c>
      <c r="GK97" s="279"/>
      <c r="GL97" s="279"/>
      <c r="GM97" s="280"/>
      <c r="GN97" s="277">
        <v>37</v>
      </c>
      <c r="GO97" s="277">
        <v>215</v>
      </c>
      <c r="GP97" s="278" t="s">
        <v>339</v>
      </c>
      <c r="GQ97" s="279"/>
      <c r="GR97" s="279"/>
      <c r="GS97" s="280"/>
      <c r="GT97" s="277">
        <v>21</v>
      </c>
      <c r="GU97" s="277">
        <v>68</v>
      </c>
      <c r="GV97" s="278">
        <v>0.30763888888888891</v>
      </c>
      <c r="GW97" s="279"/>
      <c r="GX97" s="279"/>
      <c r="GY97" s="280"/>
      <c r="GZ97" s="277">
        <v>19</v>
      </c>
      <c r="HA97" s="277">
        <v>84</v>
      </c>
      <c r="HB97" s="278">
        <v>0.19375000000000001</v>
      </c>
      <c r="HC97" s="279"/>
      <c r="HD97" s="279"/>
      <c r="HE97" s="280"/>
      <c r="HF97" s="277">
        <v>20</v>
      </c>
      <c r="HG97" s="277">
        <v>43</v>
      </c>
      <c r="HH97" s="278">
        <v>0.20902777777777778</v>
      </c>
      <c r="HI97" s="279"/>
      <c r="HJ97" s="279"/>
      <c r="HK97" s="280"/>
      <c r="HL97" s="277">
        <v>27</v>
      </c>
      <c r="HM97" s="277">
        <v>142</v>
      </c>
      <c r="HN97" s="278">
        <v>0.22847222222222222</v>
      </c>
      <c r="HO97" s="279"/>
      <c r="HP97" s="279"/>
      <c r="HQ97" s="280"/>
      <c r="HR97" s="277">
        <v>57</v>
      </c>
      <c r="HS97" s="277">
        <v>247</v>
      </c>
      <c r="HT97" s="278">
        <v>0.38819444444444445</v>
      </c>
      <c r="HU97" s="279"/>
      <c r="HV97" s="279"/>
      <c r="HW97" s="280"/>
      <c r="HX97" s="277">
        <v>35</v>
      </c>
      <c r="HY97" s="277">
        <v>265</v>
      </c>
      <c r="HZ97" s="278">
        <v>0.32361111111111113</v>
      </c>
      <c r="IA97" s="273" cm="1">
        <f t="array" ref="IA97">SUM(SUMIFS(FG97:HZ97,FG$6:HZ$6,{"EN(V)"}))</f>
        <v>0</v>
      </c>
      <c r="IB97" s="273" cm="1">
        <f t="array" ref="IB97">SUM(SUMIFS(FG97:HZ97,FG$6:HZ$6,{"INA(V)"}))</f>
        <v>2376</v>
      </c>
      <c r="IC97" s="273" cm="1">
        <f t="array" ref="IC97">SUM(SUMIFS(FG97:HZ97,FG$6:HZ$6,{"EN(D)"}))</f>
        <v>0</v>
      </c>
      <c r="ID97" s="273" cm="1">
        <f t="array" ref="ID97">SUM(SUMIFS(FG97:HZ97,FG$6:HZ$6,{"INA(D)"}))</f>
        <v>417</v>
      </c>
      <c r="IE97" s="273" cm="1">
        <f t="array" ref="IE97">SUM(SUMIFS(FG97:HZ97,FG$6:HZ$6,{"EN(D)","EN(V)","INA(D)","INA(V)"}))</f>
        <v>2793</v>
      </c>
      <c r="IF97" s="278" cm="1">
        <f t="array" ref="IF97">(SUM(SUMIFS(FG97:HZ97,FG$6:HZ$6,{"EN(TMS)"})))/12</f>
        <v>0</v>
      </c>
      <c r="IG97" s="278" cm="1">
        <f t="array" ref="IG97">(SUM(SUMIFS(FG97:HZ97,FG$6:HZ$6,{"INA(TMS)"})))/12</f>
        <v>0.18431712962962965</v>
      </c>
      <c r="IH97" s="279"/>
      <c r="II97" s="279"/>
      <c r="IJ97" s="280"/>
      <c r="IK97" s="277">
        <v>34</v>
      </c>
      <c r="IL97" s="277">
        <v>300</v>
      </c>
      <c r="IM97" s="278">
        <v>0.36527777777777781</v>
      </c>
      <c r="IN97" s="279"/>
      <c r="IO97" s="279"/>
      <c r="IP97" s="280"/>
      <c r="IQ97" s="277">
        <v>18</v>
      </c>
      <c r="IR97" s="277">
        <v>117</v>
      </c>
      <c r="IS97" s="278">
        <v>0.37916666666666665</v>
      </c>
      <c r="IT97" s="279"/>
      <c r="IU97" s="279"/>
      <c r="IV97" s="280"/>
      <c r="IW97" s="277">
        <v>30</v>
      </c>
      <c r="IX97" s="277">
        <v>318</v>
      </c>
      <c r="IY97" s="278">
        <v>0.33333333333333331</v>
      </c>
      <c r="IZ97" s="279"/>
      <c r="JA97" s="279"/>
      <c r="JB97" s="280"/>
      <c r="JC97" s="277">
        <f>10+19</f>
        <v>29</v>
      </c>
      <c r="JD97" s="277">
        <v>91</v>
      </c>
      <c r="JE97" s="278">
        <v>0.16319444444444445</v>
      </c>
      <c r="JF97" s="279"/>
      <c r="JG97" s="279"/>
      <c r="JH97" s="280"/>
      <c r="JI97" s="277">
        <v>12</v>
      </c>
      <c r="JJ97" s="277"/>
      <c r="JK97" s="278"/>
      <c r="JL97" s="279"/>
      <c r="JM97" s="279"/>
      <c r="JN97" s="280"/>
      <c r="JO97" s="277">
        <v>66</v>
      </c>
      <c r="JP97" s="277"/>
      <c r="JQ97" s="278"/>
      <c r="JR97" s="279"/>
      <c r="JS97" s="279"/>
      <c r="JT97" s="280"/>
      <c r="JU97" s="277">
        <v>66</v>
      </c>
      <c r="JV97" s="277"/>
      <c r="JW97" s="278"/>
      <c r="JX97" s="279"/>
      <c r="JY97" s="279"/>
      <c r="JZ97" s="280"/>
      <c r="KA97" s="277">
        <v>68</v>
      </c>
      <c r="KB97" s="277"/>
      <c r="KC97" s="278"/>
      <c r="KD97" s="279"/>
      <c r="KE97" s="279"/>
      <c r="KF97" s="280"/>
      <c r="KG97" s="277">
        <v>138</v>
      </c>
      <c r="KH97" s="277"/>
      <c r="KI97" s="278"/>
      <c r="KJ97" s="279"/>
      <c r="KK97" s="279"/>
      <c r="KL97" s="280"/>
      <c r="KM97" s="277">
        <v>112</v>
      </c>
      <c r="KN97" s="277"/>
      <c r="KO97" s="278"/>
      <c r="KP97" s="279"/>
      <c r="KQ97" s="279"/>
      <c r="KR97" s="280"/>
      <c r="KS97" s="277">
        <v>97</v>
      </c>
      <c r="KT97" s="277"/>
      <c r="KU97" s="278"/>
      <c r="KV97" s="279"/>
      <c r="KW97" s="279"/>
      <c r="KX97" s="280"/>
      <c r="KY97" s="277">
        <v>119</v>
      </c>
      <c r="KZ97" s="277"/>
      <c r="LA97" s="278"/>
      <c r="LB97" s="273" cm="1">
        <f t="array" ref="LB97">SUM(SUMIFS(IH97:LA97,IH$6:LA$6,{"EN(V)"}))</f>
        <v>0</v>
      </c>
      <c r="LC97" s="273" cm="1">
        <f t="array" ref="LC97">SUM(SUMIFS(IH97:LA97,IH$6:LA$6,{"INA(V)"}))</f>
        <v>826</v>
      </c>
      <c r="LD97" s="273" cm="1">
        <f t="array" ref="LD97">SUM(SUMIFS(IH97:LA97,IH$6:LA$6,{"EN(D)"}))</f>
        <v>0</v>
      </c>
      <c r="LE97" s="273" cm="1">
        <f t="array" ref="LE97">SUM(SUMIFS(IH97:LA97,IH$6:LA$6,{"INA(D)"}))</f>
        <v>789</v>
      </c>
      <c r="LF97" s="273" cm="1">
        <f t="array" ref="LF97">SUM(SUMIFS(IH97:LA97,IH$6:LA$6,{"EN(D)","EN(V)","INA(D)","INA(V)"}))</f>
        <v>1615</v>
      </c>
      <c r="LG97" s="278" cm="1">
        <f t="array" ref="LG97">(SUM(SUMIFS(IH97:LA97,IH$6:LA$6,{"EN(TMS)"})))/12</f>
        <v>0</v>
      </c>
      <c r="LH97" s="278" cm="1">
        <f t="array" ref="LH97">(SUM(SUMIFS(IH97:LA97,IH$6:LA$6,{"INA(TMS)"})))/12</f>
        <v>0.10341435185185184</v>
      </c>
      <c r="LI97" s="279"/>
      <c r="LJ97" s="279"/>
      <c r="LK97" s="280"/>
      <c r="LL97" s="277">
        <v>68</v>
      </c>
      <c r="LM97" s="277"/>
      <c r="LN97" s="278"/>
      <c r="LO97" s="279"/>
      <c r="LP97" s="279"/>
      <c r="LQ97" s="280"/>
      <c r="LR97" s="277">
        <v>36</v>
      </c>
      <c r="LS97" s="277"/>
      <c r="LT97" s="278"/>
      <c r="LU97" s="279"/>
      <c r="LV97" s="279"/>
      <c r="LW97" s="280"/>
      <c r="LX97" s="277">
        <v>28</v>
      </c>
      <c r="LY97" s="277"/>
      <c r="LZ97" s="278"/>
      <c r="MA97" s="279"/>
      <c r="MB97" s="279"/>
      <c r="MC97" s="280"/>
      <c r="MD97" s="277">
        <v>14</v>
      </c>
      <c r="ME97" s="277"/>
      <c r="MF97" s="278"/>
      <c r="MG97" s="279"/>
      <c r="MH97" s="279"/>
      <c r="MI97" s="280"/>
      <c r="MJ97" s="277">
        <v>28</v>
      </c>
      <c r="MK97" s="277"/>
      <c r="ML97" s="278"/>
      <c r="MM97" s="279"/>
      <c r="MN97" s="279"/>
      <c r="MO97" s="280"/>
      <c r="MP97" s="277">
        <v>18</v>
      </c>
      <c r="MQ97" s="277"/>
      <c r="MR97" s="278"/>
      <c r="MS97" s="279"/>
      <c r="MT97" s="279"/>
      <c r="MU97" s="280"/>
      <c r="MV97" s="277">
        <v>11</v>
      </c>
      <c r="MW97" s="277"/>
      <c r="MX97" s="278"/>
      <c r="MY97" s="279"/>
      <c r="MZ97" s="279"/>
      <c r="NA97" s="280"/>
      <c r="NB97" s="277"/>
      <c r="NC97" s="277"/>
      <c r="ND97" s="278"/>
      <c r="NE97" s="279"/>
      <c r="NF97" s="279"/>
      <c r="NG97" s="280"/>
      <c r="NH97" s="277"/>
      <c r="NI97" s="277"/>
      <c r="NJ97" s="278"/>
      <c r="NK97" s="279"/>
      <c r="NL97" s="279"/>
      <c r="NM97" s="280"/>
      <c r="NN97" s="277"/>
      <c r="NO97" s="277"/>
      <c r="NP97" s="278"/>
      <c r="NQ97" s="279"/>
      <c r="NR97" s="279"/>
      <c r="NS97" s="280"/>
      <c r="NT97" s="277"/>
      <c r="NU97" s="277"/>
      <c r="NV97" s="278"/>
      <c r="NW97" s="279"/>
      <c r="NX97" s="279"/>
      <c r="NY97" s="280"/>
      <c r="NZ97" s="277"/>
      <c r="OA97" s="277"/>
      <c r="OB97" s="278"/>
      <c r="OC97" s="273" cm="1">
        <f t="array" ref="OC97">SUM(SUMIFS(LI97:OB97,LI$6:OB$6,{"EN(V)"}))</f>
        <v>0</v>
      </c>
      <c r="OD97" s="273" cm="1">
        <f t="array" ref="OD97">SUM(SUMIFS(LI97:OB97,LI$6:OB$6,{"INA(V)"}))</f>
        <v>0</v>
      </c>
      <c r="OE97" s="273" cm="1">
        <f t="array" ref="OE97">SUM(SUMIFS(LI97:OB97,LI$6:OB$6,{"EN(D)"}))</f>
        <v>0</v>
      </c>
      <c r="OF97" s="273" cm="1">
        <f t="array" ref="OF97">SUM(SUMIFS(LI97:OB97,LI$6:OB$6,{"INA(D)"}))</f>
        <v>203</v>
      </c>
      <c r="OG97" s="273" cm="1">
        <f t="array" ref="OG97">SUM(SUMIFS(LI97:OB97,LI$6:OB$6,{"EN(D)","EN(V)","INA(D)","INA(V)"}))</f>
        <v>203</v>
      </c>
      <c r="OH97" s="278" cm="1">
        <f t="array" ref="OH97">(SUM(SUMIFS(LI97:OB97,LI$6:OB$6,{"EN(TMS)"})))/12</f>
        <v>0</v>
      </c>
      <c r="OI97" s="278" cm="1">
        <f t="array" ref="OI97">(SUM(SUMIFS(LI97:OB97,LI$6:OB$6,{"INA(TMS)"})))/12</f>
        <v>0</v>
      </c>
    </row>
    <row r="98" spans="1:399" s="23" customFormat="1" ht="30">
      <c r="A98" s="273">
        <v>92</v>
      </c>
      <c r="B98" s="274" t="s">
        <v>60</v>
      </c>
      <c r="C98" s="273" t="s">
        <v>179</v>
      </c>
      <c r="D98" s="285"/>
      <c r="E98" s="279"/>
      <c r="F98" s="279"/>
      <c r="G98" s="280"/>
      <c r="H98" s="277"/>
      <c r="I98" s="277"/>
      <c r="J98" s="278"/>
      <c r="K98" s="279"/>
      <c r="L98" s="279"/>
      <c r="M98" s="280"/>
      <c r="N98" s="277"/>
      <c r="O98" s="277"/>
      <c r="P98" s="278"/>
      <c r="Q98" s="279"/>
      <c r="R98" s="279"/>
      <c r="S98" s="280"/>
      <c r="T98" s="277"/>
      <c r="U98" s="277"/>
      <c r="V98" s="278"/>
      <c r="W98" s="279"/>
      <c r="X98" s="279"/>
      <c r="Y98" s="280"/>
      <c r="Z98" s="277"/>
      <c r="AA98" s="277"/>
      <c r="AB98" s="278"/>
      <c r="AC98" s="279"/>
      <c r="AD98" s="279"/>
      <c r="AE98" s="280"/>
      <c r="AF98" s="277"/>
      <c r="AG98" s="277"/>
      <c r="AH98" s="278"/>
      <c r="AI98" s="279"/>
      <c r="AJ98" s="279"/>
      <c r="AK98" s="280"/>
      <c r="AL98" s="277"/>
      <c r="AM98" s="277"/>
      <c r="AN98" s="278"/>
      <c r="AO98" s="279"/>
      <c r="AP98" s="279"/>
      <c r="AQ98" s="280"/>
      <c r="AR98" s="277"/>
      <c r="AS98" s="277"/>
      <c r="AT98" s="278"/>
      <c r="AU98" s="279"/>
      <c r="AV98" s="279"/>
      <c r="AW98" s="280"/>
      <c r="AX98" s="277"/>
      <c r="AY98" s="277"/>
      <c r="AZ98" s="278"/>
      <c r="BA98" s="279"/>
      <c r="BB98" s="279"/>
      <c r="BC98" s="280"/>
      <c r="BD98" s="277"/>
      <c r="BE98" s="277"/>
      <c r="BF98" s="278"/>
      <c r="BG98" s="279"/>
      <c r="BH98" s="279"/>
      <c r="BI98" s="280"/>
      <c r="BJ98" s="277"/>
      <c r="BK98" s="277"/>
      <c r="BL98" s="278"/>
      <c r="BM98" s="279"/>
      <c r="BN98" s="279"/>
      <c r="BO98" s="280"/>
      <c r="BP98" s="277"/>
      <c r="BQ98" s="277"/>
      <c r="BR98" s="278"/>
      <c r="BS98" s="279"/>
      <c r="BT98" s="279"/>
      <c r="BU98" s="280"/>
      <c r="BV98" s="277"/>
      <c r="BW98" s="277"/>
      <c r="BX98" s="278"/>
      <c r="BY98" s="273" cm="1">
        <f t="array" ref="BY98">SUM(SUMIFS(E98:BX98,E$6:BX$6,{"EN(V)"}))</f>
        <v>0</v>
      </c>
      <c r="BZ98" s="273" cm="1">
        <f t="array" ref="BZ98">SUM(SUMIFS(E98:BX98,E$6:BX$6,{"INA(V)"}))</f>
        <v>0</v>
      </c>
      <c r="CA98" s="273" cm="1">
        <f t="array" ref="CA98">SUM(SUMIFS(E98:BX98,E$6:BX$6,{"EN(D)"}))</f>
        <v>0</v>
      </c>
      <c r="CB98" s="273" cm="1">
        <f t="array" ref="CB98">SUM(SUMIFS(E98:BX98,E$6:BX$6,{"INA(D)"}))</f>
        <v>0</v>
      </c>
      <c r="CC98" s="273" cm="1">
        <f t="array" ref="CC98">SUM(SUMIFS(E98:BX98,E$6:BX$6,{"EN(D)","EN(V)","INA(D)","INA(V)"}))</f>
        <v>0</v>
      </c>
      <c r="CD98" s="278" cm="1">
        <f t="array" ref="CD98">(SUM(SUMIFS(E98:BX98,E$6:BX$6,{"EN(TMS)"})))/12</f>
        <v>0</v>
      </c>
      <c r="CE98" s="278" cm="1">
        <f t="array" ref="CE98">(SUM(SUMIFS(E98:BX98,E$6:BX$6,{"INA(TMS)"})))/12</f>
        <v>0</v>
      </c>
      <c r="CF98" s="279"/>
      <c r="CG98" s="279"/>
      <c r="CH98" s="280"/>
      <c r="CI98" s="277"/>
      <c r="CJ98" s="277"/>
      <c r="CK98" s="278"/>
      <c r="CL98" s="279"/>
      <c r="CM98" s="279"/>
      <c r="CN98" s="280"/>
      <c r="CO98" s="277"/>
      <c r="CP98" s="277"/>
      <c r="CQ98" s="278"/>
      <c r="CR98" s="279"/>
      <c r="CS98" s="279"/>
      <c r="CT98" s="280"/>
      <c r="CU98" s="277"/>
      <c r="CV98" s="277"/>
      <c r="CW98" s="278"/>
      <c r="CX98" s="279"/>
      <c r="CY98" s="279"/>
      <c r="CZ98" s="280"/>
      <c r="DA98" s="277"/>
      <c r="DB98" s="277"/>
      <c r="DC98" s="278"/>
      <c r="DD98" s="279"/>
      <c r="DE98" s="279"/>
      <c r="DF98" s="280"/>
      <c r="DG98" s="277"/>
      <c r="DH98" s="277"/>
      <c r="DI98" s="278"/>
      <c r="DJ98" s="279"/>
      <c r="DK98" s="279"/>
      <c r="DL98" s="280"/>
      <c r="DM98" s="277"/>
      <c r="DN98" s="277"/>
      <c r="DO98" s="278"/>
      <c r="DP98" s="279"/>
      <c r="DQ98" s="279"/>
      <c r="DR98" s="280"/>
      <c r="DS98" s="277"/>
      <c r="DT98" s="277"/>
      <c r="DU98" s="278"/>
      <c r="DV98" s="279"/>
      <c r="DW98" s="279"/>
      <c r="DX98" s="280"/>
      <c r="DY98" s="277"/>
      <c r="DZ98" s="277"/>
      <c r="EA98" s="278"/>
      <c r="EB98" s="279"/>
      <c r="EC98" s="279"/>
      <c r="ED98" s="280"/>
      <c r="EE98" s="277"/>
      <c r="EF98" s="277"/>
      <c r="EG98" s="278"/>
      <c r="EH98" s="279"/>
      <c r="EI98" s="279"/>
      <c r="EJ98" s="280"/>
      <c r="EK98" s="277"/>
      <c r="EL98" s="277"/>
      <c r="EM98" s="278"/>
      <c r="EN98" s="279"/>
      <c r="EO98" s="279"/>
      <c r="EP98" s="280"/>
      <c r="EQ98" s="277"/>
      <c r="ER98" s="277"/>
      <c r="ES98" s="278"/>
      <c r="ET98" s="279">
        <v>59</v>
      </c>
      <c r="EU98" s="279">
        <v>120</v>
      </c>
      <c r="EV98" s="280">
        <v>0.23472222222222219</v>
      </c>
      <c r="EW98" s="277"/>
      <c r="EX98" s="277"/>
      <c r="EY98" s="278"/>
      <c r="EZ98" s="273" cm="1">
        <f t="array" ref="EZ98">SUM(SUMIFS(CF98:EY98,CF$6:EY$6,{"EN(V)"}))</f>
        <v>120</v>
      </c>
      <c r="FA98" s="273" cm="1">
        <f t="array" ref="FA98">SUM(SUMIFS(CF98:EY98,CF$6:EY$6,{"INA(V)"}))</f>
        <v>0</v>
      </c>
      <c r="FB98" s="273" cm="1">
        <f t="array" ref="FB98">SUM(SUMIFS(CF98:EY98,CF$6:EY$6,{"EN(D)"}))</f>
        <v>59</v>
      </c>
      <c r="FC98" s="273" cm="1">
        <f t="array" ref="FC98">SUM(SUMIFS(CF98:EY98,CF$6:EY$6,{"INA(D)"}))</f>
        <v>0</v>
      </c>
      <c r="FD98" s="273" cm="1">
        <f t="array" ref="FD98">SUM(SUMIFS(CF98:EY98,CF$6:EY$6,{"EN(D)","EN(V)","INA(D)","INA(V)"}))</f>
        <v>179</v>
      </c>
      <c r="FE98" s="278" cm="1">
        <f t="array" ref="FE98">(SUM(SUMIFS(CF98:EY98,CF$6:EY$6,{"EN(TMS)"})))/12</f>
        <v>1.9560185185185184E-2</v>
      </c>
      <c r="FF98" s="278" cm="1">
        <f t="array" ref="FF98">(SUM(SUMIFS(CF98:EY98,CF$6:EY$6,{"INA(TMS)"})))/12</f>
        <v>0</v>
      </c>
      <c r="FG98" s="279">
        <v>69</v>
      </c>
      <c r="FH98" s="279">
        <v>245</v>
      </c>
      <c r="FI98" s="280">
        <v>0.19027777777777777</v>
      </c>
      <c r="FJ98" s="277"/>
      <c r="FK98" s="277"/>
      <c r="FL98" s="278"/>
      <c r="FM98" s="279">
        <v>30</v>
      </c>
      <c r="FN98" s="279">
        <v>178</v>
      </c>
      <c r="FO98" s="280">
        <v>0.20416666666666669</v>
      </c>
      <c r="FP98" s="277"/>
      <c r="FQ98" s="277"/>
      <c r="FR98" s="278"/>
      <c r="FS98" s="279">
        <v>36</v>
      </c>
      <c r="FT98" s="279">
        <v>230</v>
      </c>
      <c r="FU98" s="280" t="s">
        <v>267</v>
      </c>
      <c r="FV98" s="277"/>
      <c r="FW98" s="277"/>
      <c r="FX98" s="278"/>
      <c r="FY98" s="279">
        <v>31</v>
      </c>
      <c r="FZ98" s="279">
        <v>184</v>
      </c>
      <c r="GA98" s="280" t="s">
        <v>340</v>
      </c>
      <c r="GB98" s="277"/>
      <c r="GC98" s="277"/>
      <c r="GD98" s="278"/>
      <c r="GE98" s="279">
        <v>17</v>
      </c>
      <c r="GF98" s="279">
        <v>148</v>
      </c>
      <c r="GG98" s="280" t="s">
        <v>341</v>
      </c>
      <c r="GH98" s="277"/>
      <c r="GI98" s="277"/>
      <c r="GJ98" s="278"/>
      <c r="GK98" s="279">
        <v>19</v>
      </c>
      <c r="GL98" s="279">
        <v>174</v>
      </c>
      <c r="GM98" s="280" t="s">
        <v>326</v>
      </c>
      <c r="GN98" s="277"/>
      <c r="GO98" s="277"/>
      <c r="GP98" s="278"/>
      <c r="GQ98" s="279">
        <v>13</v>
      </c>
      <c r="GR98" s="279">
        <v>109</v>
      </c>
      <c r="GS98" s="280">
        <v>0.14027777777777778</v>
      </c>
      <c r="GT98" s="277"/>
      <c r="GU98" s="277"/>
      <c r="GV98" s="278"/>
      <c r="GW98" s="279">
        <v>15</v>
      </c>
      <c r="GX98" s="279">
        <v>90</v>
      </c>
      <c r="GY98" s="280">
        <v>0.31180555555555556</v>
      </c>
      <c r="GZ98" s="277"/>
      <c r="HA98" s="277"/>
      <c r="HB98" s="278"/>
      <c r="HC98" s="279">
        <v>16</v>
      </c>
      <c r="HD98" s="279">
        <v>108</v>
      </c>
      <c r="HE98" s="280">
        <v>0.13402777777777777</v>
      </c>
      <c r="HF98" s="277"/>
      <c r="HG98" s="277"/>
      <c r="HH98" s="278"/>
      <c r="HI98" s="279">
        <v>8</v>
      </c>
      <c r="HJ98" s="279">
        <v>112</v>
      </c>
      <c r="HK98" s="280">
        <v>0.25277777777777777</v>
      </c>
      <c r="HL98" s="277"/>
      <c r="HM98" s="277"/>
      <c r="HN98" s="278"/>
      <c r="HO98" s="279">
        <v>13</v>
      </c>
      <c r="HP98" s="279">
        <v>206</v>
      </c>
      <c r="HQ98" s="280">
        <v>0.24583333333333335</v>
      </c>
      <c r="HR98" s="277"/>
      <c r="HS98" s="277"/>
      <c r="HT98" s="278"/>
      <c r="HU98" s="279">
        <v>16</v>
      </c>
      <c r="HV98" s="279">
        <v>110</v>
      </c>
      <c r="HW98" s="280">
        <v>0.14444444444444446</v>
      </c>
      <c r="HX98" s="277"/>
      <c r="HY98" s="277"/>
      <c r="HZ98" s="278"/>
      <c r="IA98" s="273" cm="1">
        <f t="array" ref="IA98">SUM(SUMIFS(FG98:HZ98,FG$6:HZ$6,{"EN(V)"}))</f>
        <v>1894</v>
      </c>
      <c r="IB98" s="273" cm="1">
        <f t="array" ref="IB98">SUM(SUMIFS(FG98:HZ98,FG$6:HZ$6,{"INA(V)"}))</f>
        <v>0</v>
      </c>
      <c r="IC98" s="273" cm="1">
        <f t="array" ref="IC98">SUM(SUMIFS(FG98:HZ98,FG$6:HZ$6,{"EN(D)"}))</f>
        <v>283</v>
      </c>
      <c r="ID98" s="273" cm="1">
        <f t="array" ref="ID98">SUM(SUMIFS(FG98:HZ98,FG$6:HZ$6,{"INA(D)"}))</f>
        <v>0</v>
      </c>
      <c r="IE98" s="273" cm="1">
        <f t="array" ref="IE98">SUM(SUMIFS(FG98:HZ98,FG$6:HZ$6,{"EN(D)","EN(V)","INA(D)","INA(V)"}))</f>
        <v>2177</v>
      </c>
      <c r="IF98" s="278" cm="1">
        <f t="array" ref="IF98">(SUM(SUMIFS(FG98:HZ98,FG$6:HZ$6,{"EN(TMS)"})))/12</f>
        <v>0.13530092592592594</v>
      </c>
      <c r="IG98" s="278" cm="1">
        <f t="array" ref="IG98">(SUM(SUMIFS(FG98:HZ98,FG$6:HZ$6,{"INA(TMS)"})))/12</f>
        <v>0</v>
      </c>
      <c r="IH98" s="279">
        <v>25</v>
      </c>
      <c r="II98" s="279">
        <v>199</v>
      </c>
      <c r="IJ98" s="280">
        <v>0.18124999999999999</v>
      </c>
      <c r="IK98" s="277"/>
      <c r="IL98" s="277"/>
      <c r="IM98" s="278"/>
      <c r="IN98" s="279">
        <v>5</v>
      </c>
      <c r="IO98" s="279">
        <v>88</v>
      </c>
      <c r="IP98" s="280">
        <v>0.27430555555555552</v>
      </c>
      <c r="IQ98" s="277"/>
      <c r="IR98" s="277"/>
      <c r="IS98" s="278"/>
      <c r="IT98" s="279">
        <v>22</v>
      </c>
      <c r="IU98" s="279">
        <v>107</v>
      </c>
      <c r="IV98" s="280">
        <v>0.1423611111111111</v>
      </c>
      <c r="IW98" s="277"/>
      <c r="IX98" s="277"/>
      <c r="IY98" s="278"/>
      <c r="IZ98" s="279">
        <f>58+13</f>
        <v>71</v>
      </c>
      <c r="JA98" s="279">
        <v>55</v>
      </c>
      <c r="JB98" s="280">
        <v>0.22013888888888888</v>
      </c>
      <c r="JC98" s="277"/>
      <c r="JD98" s="277"/>
      <c r="JE98" s="278"/>
      <c r="JF98" s="279">
        <v>14</v>
      </c>
      <c r="JG98" s="279"/>
      <c r="JH98" s="280"/>
      <c r="JI98" s="277"/>
      <c r="JJ98" s="277"/>
      <c r="JK98" s="278"/>
      <c r="JL98" s="279">
        <v>20</v>
      </c>
      <c r="JM98" s="279"/>
      <c r="JN98" s="280"/>
      <c r="JO98" s="277"/>
      <c r="JP98" s="277"/>
      <c r="JQ98" s="278"/>
      <c r="JR98" s="279">
        <v>16</v>
      </c>
      <c r="JS98" s="279"/>
      <c r="JT98" s="280"/>
      <c r="JU98" s="277"/>
      <c r="JV98" s="277"/>
      <c r="JW98" s="278"/>
      <c r="JX98" s="279">
        <v>24</v>
      </c>
      <c r="JY98" s="279"/>
      <c r="JZ98" s="280"/>
      <c r="KA98" s="277"/>
      <c r="KB98" s="277"/>
      <c r="KC98" s="278"/>
      <c r="KD98" s="279">
        <v>52</v>
      </c>
      <c r="KE98" s="279"/>
      <c r="KF98" s="280"/>
      <c r="KG98" s="277"/>
      <c r="KH98" s="277"/>
      <c r="KI98" s="278"/>
      <c r="KJ98" s="279">
        <v>28</v>
      </c>
      <c r="KK98" s="279"/>
      <c r="KL98" s="280"/>
      <c r="KM98" s="277"/>
      <c r="KN98" s="277"/>
      <c r="KO98" s="278"/>
      <c r="KP98" s="279">
        <v>70</v>
      </c>
      <c r="KQ98" s="279"/>
      <c r="KR98" s="280"/>
      <c r="KS98" s="277"/>
      <c r="KT98" s="277"/>
      <c r="KU98" s="278"/>
      <c r="KV98" s="279">
        <v>24</v>
      </c>
      <c r="KW98" s="279"/>
      <c r="KX98" s="280"/>
      <c r="KY98" s="277"/>
      <c r="KZ98" s="277"/>
      <c r="LA98" s="278"/>
      <c r="LB98" s="273" cm="1">
        <f t="array" ref="LB98">SUM(SUMIFS(IH98:LA98,IH$6:LA$6,{"EN(V)"}))</f>
        <v>449</v>
      </c>
      <c r="LC98" s="273" cm="1">
        <f t="array" ref="LC98">SUM(SUMIFS(IH98:LA98,IH$6:LA$6,{"INA(V)"}))</f>
        <v>0</v>
      </c>
      <c r="LD98" s="273" cm="1">
        <f t="array" ref="LD98">SUM(SUMIFS(IH98:LA98,IH$6:LA$6,{"EN(D)"}))</f>
        <v>371</v>
      </c>
      <c r="LE98" s="273" cm="1">
        <f t="array" ref="LE98">SUM(SUMIFS(IH98:LA98,IH$6:LA$6,{"INA(D)"}))</f>
        <v>0</v>
      </c>
      <c r="LF98" s="273" cm="1">
        <f t="array" ref="LF98">SUM(SUMIFS(IH98:LA98,IH$6:LA$6,{"EN(D)","EN(V)","INA(D)","INA(V)"}))</f>
        <v>820</v>
      </c>
      <c r="LG98" s="278" cm="1">
        <f t="array" ref="LG98">(SUM(SUMIFS(IH98:LA98,IH$6:LA$6,{"EN(TMS)"})))/12</f>
        <v>6.8171296296296299E-2</v>
      </c>
      <c r="LH98" s="278" cm="1">
        <f t="array" ref="LH98">(SUM(SUMIFS(IH98:LA98,IH$6:LA$6,{"INA(TMS)"})))/12</f>
        <v>0</v>
      </c>
      <c r="LI98" s="279"/>
      <c r="LJ98" s="279"/>
      <c r="LK98" s="280"/>
      <c r="LL98" s="277"/>
      <c r="LM98" s="277"/>
      <c r="LN98" s="278"/>
      <c r="LO98" s="279">
        <v>7</v>
      </c>
      <c r="LP98" s="279"/>
      <c r="LQ98" s="280"/>
      <c r="LR98" s="277"/>
      <c r="LS98" s="277"/>
      <c r="LT98" s="278"/>
      <c r="LU98" s="279">
        <v>7</v>
      </c>
      <c r="LV98" s="279"/>
      <c r="LW98" s="280"/>
      <c r="LX98" s="277"/>
      <c r="LY98" s="277"/>
      <c r="LZ98" s="278"/>
      <c r="MA98" s="279">
        <v>2</v>
      </c>
      <c r="MB98" s="279"/>
      <c r="MC98" s="280"/>
      <c r="MD98" s="277"/>
      <c r="ME98" s="277"/>
      <c r="MF98" s="278"/>
      <c r="MG98" s="279">
        <v>4</v>
      </c>
      <c r="MH98" s="279"/>
      <c r="MI98" s="280"/>
      <c r="MJ98" s="277"/>
      <c r="MK98" s="277"/>
      <c r="ML98" s="278"/>
      <c r="MM98" s="279">
        <v>11</v>
      </c>
      <c r="MN98" s="279"/>
      <c r="MO98" s="280"/>
      <c r="MP98" s="277"/>
      <c r="MQ98" s="277"/>
      <c r="MR98" s="278"/>
      <c r="MS98" s="279">
        <v>5</v>
      </c>
      <c r="MT98" s="279"/>
      <c r="MU98" s="280"/>
      <c r="MV98" s="277"/>
      <c r="MW98" s="277"/>
      <c r="MX98" s="278"/>
      <c r="MY98" s="279"/>
      <c r="MZ98" s="279"/>
      <c r="NA98" s="280"/>
      <c r="NB98" s="277"/>
      <c r="NC98" s="277"/>
      <c r="ND98" s="278"/>
      <c r="NE98" s="279"/>
      <c r="NF98" s="279"/>
      <c r="NG98" s="280"/>
      <c r="NH98" s="277"/>
      <c r="NI98" s="277"/>
      <c r="NJ98" s="278"/>
      <c r="NK98" s="279"/>
      <c r="NL98" s="279"/>
      <c r="NM98" s="280"/>
      <c r="NN98" s="277"/>
      <c r="NO98" s="277"/>
      <c r="NP98" s="278"/>
      <c r="NQ98" s="279"/>
      <c r="NR98" s="279"/>
      <c r="NS98" s="280"/>
      <c r="NT98" s="277"/>
      <c r="NU98" s="277"/>
      <c r="NV98" s="278"/>
      <c r="NW98" s="279"/>
      <c r="NX98" s="279"/>
      <c r="NY98" s="280"/>
      <c r="NZ98" s="277"/>
      <c r="OA98" s="277"/>
      <c r="OB98" s="278"/>
      <c r="OC98" s="273" cm="1">
        <f t="array" ref="OC98">SUM(SUMIFS(LI98:OB98,LI$6:OB$6,{"EN(V)"}))</f>
        <v>0</v>
      </c>
      <c r="OD98" s="273" cm="1">
        <f t="array" ref="OD98">SUM(SUMIFS(LI98:OB98,LI$6:OB$6,{"INA(V)"}))</f>
        <v>0</v>
      </c>
      <c r="OE98" s="273" cm="1">
        <f t="array" ref="OE98">SUM(SUMIFS(LI98:OB98,LI$6:OB$6,{"EN(D)"}))</f>
        <v>36</v>
      </c>
      <c r="OF98" s="273" cm="1">
        <f t="array" ref="OF98">SUM(SUMIFS(LI98:OB98,LI$6:OB$6,{"INA(D)"}))</f>
        <v>0</v>
      </c>
      <c r="OG98" s="273" cm="1">
        <f t="array" ref="OG98">SUM(SUMIFS(LI98:OB98,LI$6:OB$6,{"EN(D)","EN(V)","INA(D)","INA(V)"}))</f>
        <v>36</v>
      </c>
      <c r="OH98" s="278" cm="1">
        <f t="array" ref="OH98">(SUM(SUMIFS(LI98:OB98,LI$6:OB$6,{"EN(TMS)"})))/12</f>
        <v>0</v>
      </c>
      <c r="OI98" s="278" cm="1">
        <f t="array" ref="OI98">(SUM(SUMIFS(LI98:OB98,LI$6:OB$6,{"INA(TMS)"})))/12</f>
        <v>0</v>
      </c>
    </row>
    <row r="99" spans="1:399" s="23" customFormat="1" ht="30">
      <c r="A99" s="273">
        <v>93</v>
      </c>
      <c r="B99" s="274" t="s">
        <v>66</v>
      </c>
      <c r="C99" s="273" t="s">
        <v>180</v>
      </c>
      <c r="D99" s="285"/>
      <c r="E99" s="279"/>
      <c r="F99" s="279"/>
      <c r="G99" s="280"/>
      <c r="H99" s="277"/>
      <c r="I99" s="277"/>
      <c r="J99" s="278"/>
      <c r="K99" s="279"/>
      <c r="L99" s="279"/>
      <c r="M99" s="280"/>
      <c r="N99" s="277"/>
      <c r="O99" s="277"/>
      <c r="P99" s="278"/>
      <c r="Q99" s="279"/>
      <c r="R99" s="279"/>
      <c r="S99" s="280"/>
      <c r="T99" s="277"/>
      <c r="U99" s="277"/>
      <c r="V99" s="278"/>
      <c r="W99" s="279"/>
      <c r="X99" s="279"/>
      <c r="Y99" s="280"/>
      <c r="Z99" s="277"/>
      <c r="AA99" s="277"/>
      <c r="AB99" s="278"/>
      <c r="AC99" s="279"/>
      <c r="AD99" s="279"/>
      <c r="AE99" s="280"/>
      <c r="AF99" s="277"/>
      <c r="AG99" s="277"/>
      <c r="AH99" s="278"/>
      <c r="AI99" s="279"/>
      <c r="AJ99" s="279"/>
      <c r="AK99" s="280"/>
      <c r="AL99" s="277"/>
      <c r="AM99" s="277"/>
      <c r="AN99" s="278"/>
      <c r="AO99" s="279"/>
      <c r="AP99" s="279"/>
      <c r="AQ99" s="280"/>
      <c r="AR99" s="277"/>
      <c r="AS99" s="277"/>
      <c r="AT99" s="278"/>
      <c r="AU99" s="279"/>
      <c r="AV99" s="279"/>
      <c r="AW99" s="280"/>
      <c r="AX99" s="277"/>
      <c r="AY99" s="277"/>
      <c r="AZ99" s="278"/>
      <c r="BA99" s="279"/>
      <c r="BB99" s="279"/>
      <c r="BC99" s="280"/>
      <c r="BD99" s="277"/>
      <c r="BE99" s="277"/>
      <c r="BF99" s="278"/>
      <c r="BG99" s="279"/>
      <c r="BH99" s="279"/>
      <c r="BI99" s="280"/>
      <c r="BJ99" s="277"/>
      <c r="BK99" s="277"/>
      <c r="BL99" s="278"/>
      <c r="BM99" s="279"/>
      <c r="BN99" s="279"/>
      <c r="BO99" s="280"/>
      <c r="BP99" s="277"/>
      <c r="BQ99" s="277"/>
      <c r="BR99" s="278"/>
      <c r="BS99" s="279"/>
      <c r="BT99" s="279"/>
      <c r="BU99" s="280"/>
      <c r="BV99" s="277"/>
      <c r="BW99" s="277"/>
      <c r="BX99" s="278"/>
      <c r="BY99" s="273" cm="1">
        <f t="array" ref="BY99">SUM(SUMIFS(E99:BX99,E$6:BX$6,{"EN(V)"}))</f>
        <v>0</v>
      </c>
      <c r="BZ99" s="273" cm="1">
        <f t="array" ref="BZ99">SUM(SUMIFS(E99:BX99,E$6:BX$6,{"INA(V)"}))</f>
        <v>0</v>
      </c>
      <c r="CA99" s="273" cm="1">
        <f t="array" ref="CA99">SUM(SUMIFS(E99:BX99,E$6:BX$6,{"EN(D)"}))</f>
        <v>0</v>
      </c>
      <c r="CB99" s="273" cm="1">
        <f t="array" ref="CB99">SUM(SUMIFS(E99:BX99,E$6:BX$6,{"INA(D)"}))</f>
        <v>0</v>
      </c>
      <c r="CC99" s="273" cm="1">
        <f t="array" ref="CC99">SUM(SUMIFS(E99:BX99,E$6:BX$6,{"EN(D)","EN(V)","INA(D)","INA(V)"}))</f>
        <v>0</v>
      </c>
      <c r="CD99" s="278" cm="1">
        <f t="array" ref="CD99">(SUM(SUMIFS(E99:BX99,E$6:BX$6,{"EN(TMS)"})))/12</f>
        <v>0</v>
      </c>
      <c r="CE99" s="278" cm="1">
        <f t="array" ref="CE99">(SUM(SUMIFS(E99:BX99,E$6:BX$6,{"INA(TMS)"})))/12</f>
        <v>0</v>
      </c>
      <c r="CF99" s="279"/>
      <c r="CG99" s="279"/>
      <c r="CH99" s="280"/>
      <c r="CI99" s="277"/>
      <c r="CJ99" s="277"/>
      <c r="CK99" s="278"/>
      <c r="CL99" s="279"/>
      <c r="CM99" s="279"/>
      <c r="CN99" s="280"/>
      <c r="CO99" s="277"/>
      <c r="CP99" s="277"/>
      <c r="CQ99" s="278"/>
      <c r="CR99" s="279"/>
      <c r="CS99" s="279"/>
      <c r="CT99" s="280"/>
      <c r="CU99" s="277"/>
      <c r="CV99" s="277"/>
      <c r="CW99" s="278"/>
      <c r="CX99" s="279"/>
      <c r="CY99" s="279"/>
      <c r="CZ99" s="280"/>
      <c r="DA99" s="277"/>
      <c r="DB99" s="277"/>
      <c r="DC99" s="278"/>
      <c r="DD99" s="279"/>
      <c r="DE99" s="279"/>
      <c r="DF99" s="280"/>
      <c r="DG99" s="277"/>
      <c r="DH99" s="277"/>
      <c r="DI99" s="278"/>
      <c r="DJ99" s="279"/>
      <c r="DK99" s="279"/>
      <c r="DL99" s="280"/>
      <c r="DM99" s="277"/>
      <c r="DN99" s="277"/>
      <c r="DO99" s="278"/>
      <c r="DP99" s="279"/>
      <c r="DQ99" s="279"/>
      <c r="DR99" s="280"/>
      <c r="DS99" s="277"/>
      <c r="DT99" s="277"/>
      <c r="DU99" s="278"/>
      <c r="DV99" s="279"/>
      <c r="DW99" s="279"/>
      <c r="DX99" s="280"/>
      <c r="DY99" s="277"/>
      <c r="DZ99" s="277"/>
      <c r="EA99" s="278"/>
      <c r="EB99" s="279"/>
      <c r="EC99" s="279"/>
      <c r="ED99" s="280"/>
      <c r="EE99" s="277"/>
      <c r="EF99" s="277"/>
      <c r="EG99" s="278"/>
      <c r="EH99" s="279"/>
      <c r="EI99" s="279"/>
      <c r="EJ99" s="280"/>
      <c r="EK99" s="277"/>
      <c r="EL99" s="277"/>
      <c r="EM99" s="278"/>
      <c r="EN99" s="279"/>
      <c r="EO99" s="279"/>
      <c r="EP99" s="280"/>
      <c r="EQ99" s="277"/>
      <c r="ER99" s="277"/>
      <c r="ES99" s="278"/>
      <c r="ET99" s="279"/>
      <c r="EU99" s="279"/>
      <c r="EV99" s="280"/>
      <c r="EW99" s="277"/>
      <c r="EX99" s="277"/>
      <c r="EY99" s="278"/>
      <c r="EZ99" s="273" cm="1">
        <f t="array" ref="EZ99">SUM(SUMIFS(CF99:EY99,CF$6:EY$6,{"EN(V)"}))</f>
        <v>0</v>
      </c>
      <c r="FA99" s="273" cm="1">
        <f t="array" ref="FA99">SUM(SUMIFS(CF99:EY99,CF$6:EY$6,{"INA(V)"}))</f>
        <v>0</v>
      </c>
      <c r="FB99" s="273" cm="1">
        <f t="array" ref="FB99">SUM(SUMIFS(CF99:EY99,CF$6:EY$6,{"EN(D)"}))</f>
        <v>0</v>
      </c>
      <c r="FC99" s="273" cm="1">
        <f t="array" ref="FC99">SUM(SUMIFS(CF99:EY99,CF$6:EY$6,{"INA(D)"}))</f>
        <v>0</v>
      </c>
      <c r="FD99" s="273" cm="1">
        <f t="array" ref="FD99">SUM(SUMIFS(CF99:EY99,CF$6:EY$6,{"EN(D)","EN(V)","INA(D)","INA(V)"}))</f>
        <v>0</v>
      </c>
      <c r="FE99" s="278" cm="1">
        <f t="array" ref="FE99">(SUM(SUMIFS(CF99:EY99,CF$6:EY$6,{"EN(TMS)"})))/12</f>
        <v>0</v>
      </c>
      <c r="FF99" s="278" cm="1">
        <f t="array" ref="FF99">(SUM(SUMIFS(CF99:EY99,CF$6:EY$6,{"INA(TMS)"})))/12</f>
        <v>0</v>
      </c>
      <c r="FG99" s="279">
        <v>60</v>
      </c>
      <c r="FH99" s="279">
        <v>391</v>
      </c>
      <c r="FI99" s="280">
        <v>0.11597222222222221</v>
      </c>
      <c r="FJ99" s="277"/>
      <c r="FK99" s="277"/>
      <c r="FL99" s="278"/>
      <c r="FM99" s="279">
        <v>89</v>
      </c>
      <c r="FN99" s="279">
        <v>199</v>
      </c>
      <c r="FO99" s="280">
        <v>8.6111111111111124E-2</v>
      </c>
      <c r="FP99" s="277"/>
      <c r="FQ99" s="277"/>
      <c r="FR99" s="278"/>
      <c r="FS99" s="279">
        <v>30</v>
      </c>
      <c r="FT99" s="279">
        <v>85</v>
      </c>
      <c r="FU99" s="280" t="s">
        <v>313</v>
      </c>
      <c r="FV99" s="277"/>
      <c r="FW99" s="277"/>
      <c r="FX99" s="278"/>
      <c r="FY99" s="279">
        <v>22</v>
      </c>
      <c r="FZ99" s="279">
        <v>42</v>
      </c>
      <c r="GA99" s="280" t="s">
        <v>342</v>
      </c>
      <c r="GB99" s="277"/>
      <c r="GC99" s="277"/>
      <c r="GD99" s="278"/>
      <c r="GE99" s="279">
        <v>12</v>
      </c>
      <c r="GF99" s="279">
        <v>27</v>
      </c>
      <c r="GG99" s="280" t="s">
        <v>343</v>
      </c>
      <c r="GH99" s="277"/>
      <c r="GI99" s="277"/>
      <c r="GJ99" s="278"/>
      <c r="GK99" s="279">
        <v>18</v>
      </c>
      <c r="GL99" s="279">
        <v>34</v>
      </c>
      <c r="GM99" s="280" t="s">
        <v>344</v>
      </c>
      <c r="GN99" s="277"/>
      <c r="GO99" s="277"/>
      <c r="GP99" s="278"/>
      <c r="GQ99" s="279">
        <v>25</v>
      </c>
      <c r="GR99" s="279">
        <v>34</v>
      </c>
      <c r="GS99" s="280">
        <v>0.30763888888888891</v>
      </c>
      <c r="GT99" s="277"/>
      <c r="GU99" s="277"/>
      <c r="GV99" s="278"/>
      <c r="GW99" s="279">
        <v>4</v>
      </c>
      <c r="GX99" s="279">
        <v>12</v>
      </c>
      <c r="GY99" s="280">
        <v>0.20416666666666669</v>
      </c>
      <c r="GZ99" s="277"/>
      <c r="HA99" s="277"/>
      <c r="HB99" s="278"/>
      <c r="HC99" s="279">
        <v>12</v>
      </c>
      <c r="HD99" s="279">
        <v>64</v>
      </c>
      <c r="HE99" s="280">
        <v>0.12847222222222224</v>
      </c>
      <c r="HF99" s="277"/>
      <c r="HG99" s="277"/>
      <c r="HH99" s="278"/>
      <c r="HI99" s="279">
        <v>9</v>
      </c>
      <c r="HJ99" s="279">
        <v>56</v>
      </c>
      <c r="HK99" s="280">
        <v>0.18611111111111112</v>
      </c>
      <c r="HL99" s="277"/>
      <c r="HM99" s="277"/>
      <c r="HN99" s="278"/>
      <c r="HO99" s="279">
        <v>6</v>
      </c>
      <c r="HP99" s="279">
        <v>39</v>
      </c>
      <c r="HQ99" s="280">
        <v>5.6944444444444443E-2</v>
      </c>
      <c r="HR99" s="277"/>
      <c r="HS99" s="277"/>
      <c r="HT99" s="278"/>
      <c r="HU99" s="279">
        <v>11</v>
      </c>
      <c r="HV99" s="279">
        <v>15</v>
      </c>
      <c r="HW99" s="280">
        <v>0.27638888888888885</v>
      </c>
      <c r="HX99" s="277"/>
      <c r="HY99" s="277"/>
      <c r="HZ99" s="278"/>
      <c r="IA99" s="273" cm="1">
        <f t="array" ref="IA99">SUM(SUMIFS(FG99:HZ99,FG$6:HZ$6,{"EN(V)"}))</f>
        <v>998</v>
      </c>
      <c r="IB99" s="273" cm="1">
        <f t="array" ref="IB99">SUM(SUMIFS(FG99:HZ99,FG$6:HZ$6,{"INA(V)"}))</f>
        <v>0</v>
      </c>
      <c r="IC99" s="273" cm="1">
        <f t="array" ref="IC99">SUM(SUMIFS(FG99:HZ99,FG$6:HZ$6,{"EN(D)"}))</f>
        <v>298</v>
      </c>
      <c r="ID99" s="273" cm="1">
        <f t="array" ref="ID99">SUM(SUMIFS(FG99:HZ99,FG$6:HZ$6,{"INA(D)"}))</f>
        <v>0</v>
      </c>
      <c r="IE99" s="273" cm="1">
        <f t="array" ref="IE99">SUM(SUMIFS(FG99:HZ99,FG$6:HZ$6,{"EN(D)","EN(V)","INA(D)","INA(V)"}))</f>
        <v>1296</v>
      </c>
      <c r="IF99" s="278" cm="1">
        <f t="array" ref="IF99">(SUM(SUMIFS(FG99:HZ99,FG$6:HZ$6,{"EN(TMS)"})))/12</f>
        <v>0.11348379629629629</v>
      </c>
      <c r="IG99" s="278" cm="1">
        <f t="array" ref="IG99">(SUM(SUMIFS(FG99:HZ99,FG$6:HZ$6,{"INA(TMS)"})))/12</f>
        <v>0</v>
      </c>
      <c r="IH99" s="279">
        <v>13</v>
      </c>
      <c r="II99" s="279">
        <v>17</v>
      </c>
      <c r="IJ99" s="280">
        <v>0.12708333333333333</v>
      </c>
      <c r="IK99" s="277"/>
      <c r="IL99" s="277"/>
      <c r="IM99" s="278"/>
      <c r="IN99" s="279">
        <v>6</v>
      </c>
      <c r="IO99" s="279">
        <v>7</v>
      </c>
      <c r="IP99" s="280">
        <v>0</v>
      </c>
      <c r="IQ99" s="277"/>
      <c r="IR99" s="277"/>
      <c r="IS99" s="278"/>
      <c r="IT99" s="279">
        <v>10</v>
      </c>
      <c r="IU99" s="279">
        <v>14</v>
      </c>
      <c r="IV99" s="280">
        <v>4.5138888888888888E-2</v>
      </c>
      <c r="IW99" s="277"/>
      <c r="IX99" s="277"/>
      <c r="IY99" s="278"/>
      <c r="IZ99" s="279">
        <v>8</v>
      </c>
      <c r="JA99" s="279">
        <v>13</v>
      </c>
      <c r="JB99" s="280">
        <v>0.3347222222222222</v>
      </c>
      <c r="JC99" s="277"/>
      <c r="JD99" s="277"/>
      <c r="JE99" s="278"/>
      <c r="JF99" s="279">
        <v>20</v>
      </c>
      <c r="JG99" s="279"/>
      <c r="JH99" s="280"/>
      <c r="JI99" s="277"/>
      <c r="JJ99" s="277"/>
      <c r="JK99" s="278"/>
      <c r="JL99" s="279">
        <v>32</v>
      </c>
      <c r="JM99" s="279"/>
      <c r="JN99" s="280"/>
      <c r="JO99" s="277"/>
      <c r="JP99" s="277"/>
      <c r="JQ99" s="278"/>
      <c r="JR99" s="279">
        <v>78</v>
      </c>
      <c r="JS99" s="279"/>
      <c r="JT99" s="280"/>
      <c r="JU99" s="277"/>
      <c r="JV99" s="277"/>
      <c r="JW99" s="278"/>
      <c r="JX99" s="279">
        <v>46</v>
      </c>
      <c r="JY99" s="279"/>
      <c r="JZ99" s="280"/>
      <c r="KA99" s="277"/>
      <c r="KB99" s="277"/>
      <c r="KC99" s="278"/>
      <c r="KD99" s="279">
        <v>10</v>
      </c>
      <c r="KE99" s="279"/>
      <c r="KF99" s="280"/>
      <c r="KG99" s="277"/>
      <c r="KH99" s="277"/>
      <c r="KI99" s="278"/>
      <c r="KJ99" s="279">
        <v>24</v>
      </c>
      <c r="KK99" s="279"/>
      <c r="KL99" s="280"/>
      <c r="KM99" s="277"/>
      <c r="KN99" s="277"/>
      <c r="KO99" s="278"/>
      <c r="KP99" s="279">
        <v>34</v>
      </c>
      <c r="KQ99" s="279"/>
      <c r="KR99" s="280"/>
      <c r="KS99" s="277"/>
      <c r="KT99" s="277"/>
      <c r="KU99" s="278"/>
      <c r="KV99" s="279">
        <v>4</v>
      </c>
      <c r="KW99" s="279"/>
      <c r="KX99" s="280"/>
      <c r="KY99" s="277"/>
      <c r="KZ99" s="277"/>
      <c r="LA99" s="278"/>
      <c r="LB99" s="273" cm="1">
        <f t="array" ref="LB99">SUM(SUMIFS(IH99:LA99,IH$6:LA$6,{"EN(V)"}))</f>
        <v>51</v>
      </c>
      <c r="LC99" s="273" cm="1">
        <f t="array" ref="LC99">SUM(SUMIFS(IH99:LA99,IH$6:LA$6,{"INA(V)"}))</f>
        <v>0</v>
      </c>
      <c r="LD99" s="273" cm="1">
        <f t="array" ref="LD99">SUM(SUMIFS(IH99:LA99,IH$6:LA$6,{"EN(D)"}))</f>
        <v>285</v>
      </c>
      <c r="LE99" s="273" cm="1">
        <f t="array" ref="LE99">SUM(SUMIFS(IH99:LA99,IH$6:LA$6,{"INA(D)"}))</f>
        <v>0</v>
      </c>
      <c r="LF99" s="273" cm="1">
        <f t="array" ref="LF99">SUM(SUMIFS(IH99:LA99,IH$6:LA$6,{"EN(D)","EN(V)","INA(D)","INA(V)"}))</f>
        <v>336</v>
      </c>
      <c r="LG99" s="278" cm="1">
        <f t="array" ref="LG99">(SUM(SUMIFS(IH99:LA99,IH$6:LA$6,{"EN(TMS)"})))/12</f>
        <v>4.2245370370370371E-2</v>
      </c>
      <c r="LH99" s="278" cm="1">
        <f t="array" ref="LH99">(SUM(SUMIFS(IH99:LA99,IH$6:LA$6,{"INA(TMS)"})))/12</f>
        <v>0</v>
      </c>
      <c r="LI99" s="279">
        <v>8</v>
      </c>
      <c r="LJ99" s="279"/>
      <c r="LK99" s="280"/>
      <c r="LL99" s="277"/>
      <c r="LM99" s="277"/>
      <c r="LN99" s="278"/>
      <c r="LO99" s="279">
        <v>6</v>
      </c>
      <c r="LP99" s="279"/>
      <c r="LQ99" s="280"/>
      <c r="LR99" s="277"/>
      <c r="LS99" s="277"/>
      <c r="LT99" s="278"/>
      <c r="LU99" s="279">
        <v>2</v>
      </c>
      <c r="LV99" s="279"/>
      <c r="LW99" s="280"/>
      <c r="LX99" s="277"/>
      <c r="LY99" s="277"/>
      <c r="LZ99" s="278"/>
      <c r="MA99" s="279">
        <v>2</v>
      </c>
      <c r="MB99" s="279"/>
      <c r="MC99" s="280"/>
      <c r="MD99" s="277"/>
      <c r="ME99" s="277"/>
      <c r="MF99" s="278"/>
      <c r="MG99" s="279">
        <v>4</v>
      </c>
      <c r="MH99" s="279"/>
      <c r="MI99" s="280"/>
      <c r="MJ99" s="277"/>
      <c r="MK99" s="277"/>
      <c r="ML99" s="278"/>
      <c r="MM99" s="279">
        <v>6</v>
      </c>
      <c r="MN99" s="279"/>
      <c r="MO99" s="280"/>
      <c r="MP99" s="277"/>
      <c r="MQ99" s="277"/>
      <c r="MR99" s="278"/>
      <c r="MS99" s="279"/>
      <c r="MT99" s="279"/>
      <c r="MU99" s="280"/>
      <c r="MV99" s="277"/>
      <c r="MW99" s="277"/>
      <c r="MX99" s="278"/>
      <c r="MY99" s="279"/>
      <c r="MZ99" s="279"/>
      <c r="NA99" s="280"/>
      <c r="NB99" s="277"/>
      <c r="NC99" s="277"/>
      <c r="ND99" s="278"/>
      <c r="NE99" s="279"/>
      <c r="NF99" s="279"/>
      <c r="NG99" s="280"/>
      <c r="NH99" s="277"/>
      <c r="NI99" s="277"/>
      <c r="NJ99" s="278"/>
      <c r="NK99" s="279"/>
      <c r="NL99" s="279"/>
      <c r="NM99" s="280"/>
      <c r="NN99" s="277"/>
      <c r="NO99" s="277"/>
      <c r="NP99" s="278"/>
      <c r="NQ99" s="279"/>
      <c r="NR99" s="279"/>
      <c r="NS99" s="280"/>
      <c r="NT99" s="277"/>
      <c r="NU99" s="277"/>
      <c r="NV99" s="278"/>
      <c r="NW99" s="279"/>
      <c r="NX99" s="279"/>
      <c r="NY99" s="280"/>
      <c r="NZ99" s="277"/>
      <c r="OA99" s="277"/>
      <c r="OB99" s="278"/>
      <c r="OC99" s="273" cm="1">
        <f t="array" ref="OC99">SUM(SUMIFS(LI99:OB99,LI$6:OB$6,{"EN(V)"}))</f>
        <v>0</v>
      </c>
      <c r="OD99" s="273" cm="1">
        <f t="array" ref="OD99">SUM(SUMIFS(LI99:OB99,LI$6:OB$6,{"INA(V)"}))</f>
        <v>0</v>
      </c>
      <c r="OE99" s="273" cm="1">
        <f t="array" ref="OE99">SUM(SUMIFS(LI99:OB99,LI$6:OB$6,{"EN(D)"}))</f>
        <v>28</v>
      </c>
      <c r="OF99" s="273" cm="1">
        <f t="array" ref="OF99">SUM(SUMIFS(LI99:OB99,LI$6:OB$6,{"INA(D)"}))</f>
        <v>0</v>
      </c>
      <c r="OG99" s="273" cm="1">
        <f t="array" ref="OG99">SUM(SUMIFS(LI99:OB99,LI$6:OB$6,{"EN(D)","EN(V)","INA(D)","INA(V)"}))</f>
        <v>28</v>
      </c>
      <c r="OH99" s="278" cm="1">
        <f t="array" ref="OH99">(SUM(SUMIFS(LI99:OB99,LI$6:OB$6,{"EN(TMS)"})))/12</f>
        <v>0</v>
      </c>
      <c r="OI99" s="278" cm="1">
        <f t="array" ref="OI99">(SUM(SUMIFS(LI99:OB99,LI$6:OB$6,{"INA(TMS)"})))/12</f>
        <v>0</v>
      </c>
    </row>
    <row r="100" spans="1:399" s="23" customFormat="1">
      <c r="A100" s="273">
        <v>94</v>
      </c>
      <c r="B100" s="274" t="s">
        <v>65</v>
      </c>
      <c r="C100" s="273" t="s">
        <v>181</v>
      </c>
      <c r="D100" s="285"/>
      <c r="E100" s="279"/>
      <c r="F100" s="279"/>
      <c r="G100" s="280"/>
      <c r="H100" s="277"/>
      <c r="I100" s="277"/>
      <c r="J100" s="278"/>
      <c r="K100" s="279"/>
      <c r="L100" s="279"/>
      <c r="M100" s="280"/>
      <c r="N100" s="277"/>
      <c r="O100" s="277"/>
      <c r="P100" s="278"/>
      <c r="Q100" s="279"/>
      <c r="R100" s="279"/>
      <c r="S100" s="280"/>
      <c r="T100" s="277"/>
      <c r="U100" s="277"/>
      <c r="V100" s="278"/>
      <c r="W100" s="279"/>
      <c r="X100" s="279"/>
      <c r="Y100" s="280"/>
      <c r="Z100" s="277"/>
      <c r="AA100" s="277"/>
      <c r="AB100" s="278"/>
      <c r="AC100" s="279"/>
      <c r="AD100" s="279"/>
      <c r="AE100" s="280"/>
      <c r="AF100" s="277"/>
      <c r="AG100" s="277"/>
      <c r="AH100" s="278"/>
      <c r="AI100" s="279"/>
      <c r="AJ100" s="279"/>
      <c r="AK100" s="280"/>
      <c r="AL100" s="277"/>
      <c r="AM100" s="277"/>
      <c r="AN100" s="278"/>
      <c r="AO100" s="279"/>
      <c r="AP100" s="279"/>
      <c r="AQ100" s="280"/>
      <c r="AR100" s="277"/>
      <c r="AS100" s="277"/>
      <c r="AT100" s="278"/>
      <c r="AU100" s="279"/>
      <c r="AV100" s="279"/>
      <c r="AW100" s="280"/>
      <c r="AX100" s="277"/>
      <c r="AY100" s="277"/>
      <c r="AZ100" s="278"/>
      <c r="BA100" s="279"/>
      <c r="BB100" s="279"/>
      <c r="BC100" s="280"/>
      <c r="BD100" s="277"/>
      <c r="BE100" s="277"/>
      <c r="BF100" s="278"/>
      <c r="BG100" s="279"/>
      <c r="BH100" s="279"/>
      <c r="BI100" s="280"/>
      <c r="BJ100" s="277"/>
      <c r="BK100" s="277"/>
      <c r="BL100" s="278"/>
      <c r="BM100" s="279"/>
      <c r="BN100" s="279"/>
      <c r="BO100" s="280"/>
      <c r="BP100" s="277"/>
      <c r="BQ100" s="277"/>
      <c r="BR100" s="278"/>
      <c r="BS100" s="279"/>
      <c r="BT100" s="279"/>
      <c r="BU100" s="280"/>
      <c r="BV100" s="277"/>
      <c r="BW100" s="277"/>
      <c r="BX100" s="278"/>
      <c r="BY100" s="273" cm="1">
        <f t="array" ref="BY100">SUM(SUMIFS(E100:BX100,E$6:BX$6,{"EN(V)"}))</f>
        <v>0</v>
      </c>
      <c r="BZ100" s="273" cm="1">
        <f t="array" ref="BZ100">SUM(SUMIFS(E100:BX100,E$6:BX$6,{"INA(V)"}))</f>
        <v>0</v>
      </c>
      <c r="CA100" s="273" cm="1">
        <f t="array" ref="CA100">SUM(SUMIFS(E100:BX100,E$6:BX$6,{"EN(D)"}))</f>
        <v>0</v>
      </c>
      <c r="CB100" s="273" cm="1">
        <f t="array" ref="CB100">SUM(SUMIFS(E100:BX100,E$6:BX$6,{"INA(D)"}))</f>
        <v>0</v>
      </c>
      <c r="CC100" s="273" cm="1">
        <f t="array" ref="CC100">SUM(SUMIFS(E100:BX100,E$6:BX$6,{"EN(D)","EN(V)","INA(D)","INA(V)"}))</f>
        <v>0</v>
      </c>
      <c r="CD100" s="278" cm="1">
        <f t="array" ref="CD100">(SUM(SUMIFS(E100:BX100,E$6:BX$6,{"EN(TMS)"})))/12</f>
        <v>0</v>
      </c>
      <c r="CE100" s="278" cm="1">
        <f t="array" ref="CE100">(SUM(SUMIFS(E100:BX100,E$6:BX$6,{"INA(TMS)"})))/12</f>
        <v>0</v>
      </c>
      <c r="CF100" s="279"/>
      <c r="CG100" s="279"/>
      <c r="CH100" s="280"/>
      <c r="CI100" s="277"/>
      <c r="CJ100" s="277"/>
      <c r="CK100" s="278"/>
      <c r="CL100" s="279"/>
      <c r="CM100" s="279"/>
      <c r="CN100" s="280"/>
      <c r="CO100" s="277"/>
      <c r="CP100" s="277"/>
      <c r="CQ100" s="278"/>
      <c r="CR100" s="279"/>
      <c r="CS100" s="279"/>
      <c r="CT100" s="280"/>
      <c r="CU100" s="277"/>
      <c r="CV100" s="277"/>
      <c r="CW100" s="278"/>
      <c r="CX100" s="279"/>
      <c r="CY100" s="279"/>
      <c r="CZ100" s="280"/>
      <c r="DA100" s="277"/>
      <c r="DB100" s="277"/>
      <c r="DC100" s="278"/>
      <c r="DD100" s="279"/>
      <c r="DE100" s="279"/>
      <c r="DF100" s="280"/>
      <c r="DG100" s="277"/>
      <c r="DH100" s="277"/>
      <c r="DI100" s="278"/>
      <c r="DJ100" s="279"/>
      <c r="DK100" s="279"/>
      <c r="DL100" s="280"/>
      <c r="DM100" s="277"/>
      <c r="DN100" s="277"/>
      <c r="DO100" s="278"/>
      <c r="DP100" s="279"/>
      <c r="DQ100" s="279"/>
      <c r="DR100" s="280"/>
      <c r="DS100" s="277"/>
      <c r="DT100" s="277"/>
      <c r="DU100" s="278"/>
      <c r="DV100" s="279"/>
      <c r="DW100" s="279"/>
      <c r="DX100" s="280"/>
      <c r="DY100" s="277"/>
      <c r="DZ100" s="277"/>
      <c r="EA100" s="278"/>
      <c r="EB100" s="279"/>
      <c r="EC100" s="279"/>
      <c r="ED100" s="280"/>
      <c r="EE100" s="277"/>
      <c r="EF100" s="277"/>
      <c r="EG100" s="278"/>
      <c r="EH100" s="279"/>
      <c r="EI100" s="279"/>
      <c r="EJ100" s="280"/>
      <c r="EK100" s="277"/>
      <c r="EL100" s="277"/>
      <c r="EM100" s="278"/>
      <c r="EN100" s="279"/>
      <c r="EO100" s="279"/>
      <c r="EP100" s="280"/>
      <c r="EQ100" s="277"/>
      <c r="ER100" s="277"/>
      <c r="ES100" s="278"/>
      <c r="ET100" s="279"/>
      <c r="EU100" s="279"/>
      <c r="EV100" s="280"/>
      <c r="EW100" s="277"/>
      <c r="EX100" s="277"/>
      <c r="EY100" s="278"/>
      <c r="EZ100" s="273" cm="1">
        <f t="array" ref="EZ100">SUM(SUMIFS(CF100:EY100,CF$6:EY$6,{"EN(V)"}))</f>
        <v>0</v>
      </c>
      <c r="FA100" s="273" cm="1">
        <f t="array" ref="FA100">SUM(SUMIFS(CF100:EY100,CF$6:EY$6,{"INA(V)"}))</f>
        <v>0</v>
      </c>
      <c r="FB100" s="273" cm="1">
        <f t="array" ref="FB100">SUM(SUMIFS(CF100:EY100,CF$6:EY$6,{"EN(D)"}))</f>
        <v>0</v>
      </c>
      <c r="FC100" s="273" cm="1">
        <f t="array" ref="FC100">SUM(SUMIFS(CF100:EY100,CF$6:EY$6,{"INA(D)"}))</f>
        <v>0</v>
      </c>
      <c r="FD100" s="273" cm="1">
        <f t="array" ref="FD100">SUM(SUMIFS(CF100:EY100,CF$6:EY$6,{"EN(D)","EN(V)","INA(D)","INA(V)"}))</f>
        <v>0</v>
      </c>
      <c r="FE100" s="278" cm="1">
        <f t="array" ref="FE100">(SUM(SUMIFS(CF100:EY100,CF$6:EY$6,{"EN(TMS)"})))/12</f>
        <v>0</v>
      </c>
      <c r="FF100" s="278" cm="1">
        <f t="array" ref="FF100">(SUM(SUMIFS(CF100:EY100,CF$6:EY$6,{"INA(TMS)"})))/12</f>
        <v>0</v>
      </c>
      <c r="FG100" s="279"/>
      <c r="FH100" s="279"/>
      <c r="FI100" s="280"/>
      <c r="FJ100" s="277">
        <v>111</v>
      </c>
      <c r="FK100" s="277"/>
      <c r="FL100" s="278"/>
      <c r="FM100" s="279"/>
      <c r="FN100" s="279"/>
      <c r="FO100" s="280"/>
      <c r="FP100" s="277">
        <v>30</v>
      </c>
      <c r="FQ100" s="277"/>
      <c r="FR100" s="278"/>
      <c r="FS100" s="279"/>
      <c r="FT100" s="279"/>
      <c r="FU100" s="280"/>
      <c r="FV100" s="277">
        <v>67</v>
      </c>
      <c r="FW100" s="277"/>
      <c r="FX100" s="278"/>
      <c r="FY100" s="279"/>
      <c r="FZ100" s="279"/>
      <c r="GA100" s="280"/>
      <c r="GB100" s="277">
        <v>9</v>
      </c>
      <c r="GC100" s="277">
        <v>13</v>
      </c>
      <c r="GD100" s="278" t="s">
        <v>196</v>
      </c>
      <c r="GE100" s="279"/>
      <c r="GF100" s="279"/>
      <c r="GG100" s="280"/>
      <c r="GH100" s="277">
        <v>3</v>
      </c>
      <c r="GI100" s="277">
        <v>4</v>
      </c>
      <c r="GJ100" s="278"/>
      <c r="GK100" s="279"/>
      <c r="GL100" s="279"/>
      <c r="GM100" s="280"/>
      <c r="GN100" s="277">
        <v>3</v>
      </c>
      <c r="GO100" s="277">
        <v>10</v>
      </c>
      <c r="GP100" s="278" t="s">
        <v>345</v>
      </c>
      <c r="GQ100" s="279"/>
      <c r="GR100" s="279"/>
      <c r="GS100" s="280"/>
      <c r="GT100" s="277">
        <v>2</v>
      </c>
      <c r="GU100" s="277">
        <v>1</v>
      </c>
      <c r="GV100" s="278"/>
      <c r="GW100" s="279"/>
      <c r="GX100" s="279"/>
      <c r="GY100" s="280"/>
      <c r="GZ100" s="277">
        <v>2</v>
      </c>
      <c r="HA100" s="277">
        <v>2</v>
      </c>
      <c r="HB100" s="278"/>
      <c r="HC100" s="279"/>
      <c r="HD100" s="279"/>
      <c r="HE100" s="280"/>
      <c r="HF100" s="277">
        <v>17</v>
      </c>
      <c r="HG100" s="277">
        <v>24</v>
      </c>
      <c r="HH100" s="278">
        <v>4.4444444444444446E-2</v>
      </c>
      <c r="HI100" s="279"/>
      <c r="HJ100" s="279"/>
      <c r="HK100" s="280"/>
      <c r="HL100" s="277">
        <v>10</v>
      </c>
      <c r="HM100" s="277">
        <v>29</v>
      </c>
      <c r="HN100" s="278">
        <v>0.22361111111111109</v>
      </c>
      <c r="HO100" s="279"/>
      <c r="HP100" s="279"/>
      <c r="HQ100" s="280"/>
      <c r="HR100" s="277">
        <v>15</v>
      </c>
      <c r="HS100" s="277">
        <v>26</v>
      </c>
      <c r="HT100" s="278">
        <v>0.13125000000000001</v>
      </c>
      <c r="HU100" s="279"/>
      <c r="HV100" s="279"/>
      <c r="HW100" s="280"/>
      <c r="HX100" s="277">
        <v>6</v>
      </c>
      <c r="HY100" s="277">
        <v>16</v>
      </c>
      <c r="HZ100" s="278">
        <v>7.3611111111111113E-2</v>
      </c>
      <c r="IA100" s="273" cm="1">
        <f t="array" ref="IA100">SUM(SUMIFS(FG100:HZ100,FG$6:HZ$6,{"EN(V)"}))</f>
        <v>0</v>
      </c>
      <c r="IB100" s="273" cm="1">
        <f t="array" ref="IB100">SUM(SUMIFS(FG100:HZ100,FG$6:HZ$6,{"INA(V)"}))</f>
        <v>125</v>
      </c>
      <c r="IC100" s="273" cm="1">
        <f t="array" ref="IC100">SUM(SUMIFS(FG100:HZ100,FG$6:HZ$6,{"EN(D)"}))</f>
        <v>0</v>
      </c>
      <c r="ID100" s="273" cm="1">
        <f t="array" ref="ID100">SUM(SUMIFS(FG100:HZ100,FG$6:HZ$6,{"INA(D)"}))</f>
        <v>275</v>
      </c>
      <c r="IE100" s="273" cm="1">
        <f t="array" ref="IE100">SUM(SUMIFS(FG100:HZ100,FG$6:HZ$6,{"EN(D)","EN(V)","INA(D)","INA(V)"}))</f>
        <v>400</v>
      </c>
      <c r="IF100" s="278" cm="1">
        <f t="array" ref="IF100">(SUM(SUMIFS(FG100:HZ100,FG$6:HZ$6,{"EN(TMS)"})))/12</f>
        <v>0</v>
      </c>
      <c r="IG100" s="278" cm="1">
        <f t="array" ref="IG100">(SUM(SUMIFS(FG100:HZ100,FG$6:HZ$6,{"INA(TMS)"})))/12</f>
        <v>3.9409722222222228E-2</v>
      </c>
      <c r="IH100" s="279"/>
      <c r="II100" s="279"/>
      <c r="IJ100" s="280"/>
      <c r="IK100" s="277">
        <v>9</v>
      </c>
      <c r="IL100" s="277">
        <v>23</v>
      </c>
      <c r="IM100" s="278">
        <v>9.1666666666666674E-2</v>
      </c>
      <c r="IN100" s="279"/>
      <c r="IO100" s="279"/>
      <c r="IP100" s="280"/>
      <c r="IQ100" s="277">
        <v>2</v>
      </c>
      <c r="IR100" s="277">
        <v>3</v>
      </c>
      <c r="IS100" s="278">
        <v>8.819444444444445E-2</v>
      </c>
      <c r="IT100" s="279"/>
      <c r="IU100" s="279"/>
      <c r="IV100" s="280"/>
      <c r="IW100" s="277">
        <v>15</v>
      </c>
      <c r="IX100" s="277">
        <v>21</v>
      </c>
      <c r="IY100" s="278">
        <v>0.15555555555555556</v>
      </c>
      <c r="IZ100" s="279"/>
      <c r="JA100" s="279"/>
      <c r="JB100" s="280"/>
      <c r="JC100" s="277">
        <v>3</v>
      </c>
      <c r="JD100" s="277">
        <v>11</v>
      </c>
      <c r="JE100" s="278">
        <v>7.5694444444444439E-2</v>
      </c>
      <c r="JF100" s="279"/>
      <c r="JG100" s="279"/>
      <c r="JH100" s="280"/>
      <c r="JI100" s="277">
        <v>6</v>
      </c>
      <c r="JJ100" s="277"/>
      <c r="JK100" s="278"/>
      <c r="JL100" s="279"/>
      <c r="JM100" s="279"/>
      <c r="JN100" s="280"/>
      <c r="JO100" s="277">
        <v>8</v>
      </c>
      <c r="JP100" s="277"/>
      <c r="JQ100" s="278"/>
      <c r="JR100" s="279"/>
      <c r="JS100" s="279"/>
      <c r="JT100" s="280"/>
      <c r="JU100" s="277"/>
      <c r="JV100" s="277"/>
      <c r="JW100" s="278"/>
      <c r="JX100" s="279"/>
      <c r="JY100" s="279"/>
      <c r="JZ100" s="280"/>
      <c r="KA100" s="277">
        <v>2</v>
      </c>
      <c r="KB100" s="277"/>
      <c r="KC100" s="278"/>
      <c r="KD100" s="279"/>
      <c r="KE100" s="279"/>
      <c r="KF100" s="280"/>
      <c r="KG100" s="277">
        <v>4</v>
      </c>
      <c r="KH100" s="277"/>
      <c r="KI100" s="278"/>
      <c r="KJ100" s="279"/>
      <c r="KK100" s="279"/>
      <c r="KL100" s="280"/>
      <c r="KM100" s="277">
        <v>4</v>
      </c>
      <c r="KN100" s="277"/>
      <c r="KO100" s="278"/>
      <c r="KP100" s="279"/>
      <c r="KQ100" s="279"/>
      <c r="KR100" s="280"/>
      <c r="KS100" s="277">
        <v>2</v>
      </c>
      <c r="KT100" s="277"/>
      <c r="KU100" s="278"/>
      <c r="KV100" s="279"/>
      <c r="KW100" s="279"/>
      <c r="KX100" s="280"/>
      <c r="KY100" s="277">
        <v>2</v>
      </c>
      <c r="KZ100" s="277"/>
      <c r="LA100" s="278"/>
      <c r="LB100" s="273" cm="1">
        <f t="array" ref="LB100">SUM(SUMIFS(IH100:LA100,IH$6:LA$6,{"EN(V)"}))</f>
        <v>0</v>
      </c>
      <c r="LC100" s="273" cm="1">
        <f t="array" ref="LC100">SUM(SUMIFS(IH100:LA100,IH$6:LA$6,{"INA(V)"}))</f>
        <v>58</v>
      </c>
      <c r="LD100" s="273" cm="1">
        <f t="array" ref="LD100">SUM(SUMIFS(IH100:LA100,IH$6:LA$6,{"EN(D)"}))</f>
        <v>0</v>
      </c>
      <c r="LE100" s="273" cm="1">
        <f t="array" ref="LE100">SUM(SUMIFS(IH100:LA100,IH$6:LA$6,{"INA(D)"}))</f>
        <v>57</v>
      </c>
      <c r="LF100" s="273" cm="1">
        <f t="array" ref="LF100">SUM(SUMIFS(IH100:LA100,IH$6:LA$6,{"EN(D)","EN(V)","INA(D)","INA(V)"}))</f>
        <v>115</v>
      </c>
      <c r="LG100" s="278" cm="1">
        <f t="array" ref="LG100">(SUM(SUMIFS(IH100:LA100,IH$6:LA$6,{"EN(TMS)"})))/12</f>
        <v>0</v>
      </c>
      <c r="LH100" s="278" cm="1">
        <f t="array" ref="LH100">(SUM(SUMIFS(IH100:LA100,IH$6:LA$6,{"INA(TMS)"})))/12</f>
        <v>3.425925925925926E-2</v>
      </c>
      <c r="LI100" s="279"/>
      <c r="LJ100" s="279"/>
      <c r="LK100" s="280"/>
      <c r="LL100" s="277">
        <v>2</v>
      </c>
      <c r="LM100" s="277"/>
      <c r="LN100" s="278"/>
      <c r="LO100" s="279"/>
      <c r="LP100" s="279"/>
      <c r="LQ100" s="280"/>
      <c r="LR100" s="277">
        <v>5</v>
      </c>
      <c r="LS100" s="277"/>
      <c r="LT100" s="278"/>
      <c r="LU100" s="279"/>
      <c r="LV100" s="279"/>
      <c r="LW100" s="280"/>
      <c r="LX100" s="277">
        <v>4</v>
      </c>
      <c r="LY100" s="277"/>
      <c r="LZ100" s="278"/>
      <c r="MA100" s="279"/>
      <c r="MB100" s="279"/>
      <c r="MC100" s="280"/>
      <c r="MD100" s="277">
        <v>2</v>
      </c>
      <c r="ME100" s="277"/>
      <c r="MF100" s="278"/>
      <c r="MG100" s="279"/>
      <c r="MH100" s="279"/>
      <c r="MI100" s="280"/>
      <c r="MJ100" s="277">
        <v>1</v>
      </c>
      <c r="MK100" s="277"/>
      <c r="ML100" s="278"/>
      <c r="MM100" s="279"/>
      <c r="MN100" s="279"/>
      <c r="MO100" s="280"/>
      <c r="MP100" s="277">
        <v>3</v>
      </c>
      <c r="MQ100" s="277"/>
      <c r="MR100" s="278"/>
      <c r="MS100" s="279"/>
      <c r="MT100" s="279"/>
      <c r="MU100" s="280"/>
      <c r="MV100" s="277">
        <v>1</v>
      </c>
      <c r="MW100" s="277"/>
      <c r="MX100" s="278"/>
      <c r="MY100" s="279"/>
      <c r="MZ100" s="279"/>
      <c r="NA100" s="280"/>
      <c r="NB100" s="277"/>
      <c r="NC100" s="277"/>
      <c r="ND100" s="278"/>
      <c r="NE100" s="279"/>
      <c r="NF100" s="279"/>
      <c r="NG100" s="280"/>
      <c r="NH100" s="277"/>
      <c r="NI100" s="277"/>
      <c r="NJ100" s="278"/>
      <c r="NK100" s="279"/>
      <c r="NL100" s="279"/>
      <c r="NM100" s="280"/>
      <c r="NN100" s="277"/>
      <c r="NO100" s="277"/>
      <c r="NP100" s="278"/>
      <c r="NQ100" s="279"/>
      <c r="NR100" s="279"/>
      <c r="NS100" s="280"/>
      <c r="NT100" s="277"/>
      <c r="NU100" s="277"/>
      <c r="NV100" s="278"/>
      <c r="NW100" s="279"/>
      <c r="NX100" s="279"/>
      <c r="NY100" s="280"/>
      <c r="NZ100" s="277"/>
      <c r="OA100" s="277"/>
      <c r="OB100" s="278"/>
      <c r="OC100" s="273" cm="1">
        <f t="array" ref="OC100">SUM(SUMIFS(LI100:OB100,LI$6:OB$6,{"EN(V)"}))</f>
        <v>0</v>
      </c>
      <c r="OD100" s="273" cm="1">
        <f t="array" ref="OD100">SUM(SUMIFS(LI100:OB100,LI$6:OB$6,{"INA(V)"}))</f>
        <v>0</v>
      </c>
      <c r="OE100" s="273" cm="1">
        <f t="array" ref="OE100">SUM(SUMIFS(LI100:OB100,LI$6:OB$6,{"EN(D)"}))</f>
        <v>0</v>
      </c>
      <c r="OF100" s="273" cm="1">
        <f t="array" ref="OF100">SUM(SUMIFS(LI100:OB100,LI$6:OB$6,{"INA(D)"}))</f>
        <v>18</v>
      </c>
      <c r="OG100" s="273" cm="1">
        <f t="array" ref="OG100">SUM(SUMIFS(LI100:OB100,LI$6:OB$6,{"EN(D)","EN(V)","INA(D)","INA(V)"}))</f>
        <v>18</v>
      </c>
      <c r="OH100" s="278" cm="1">
        <f t="array" ref="OH100">(SUM(SUMIFS(LI100:OB100,LI$6:OB$6,{"EN(TMS)"})))/12</f>
        <v>0</v>
      </c>
      <c r="OI100" s="278" cm="1">
        <f t="array" ref="OI100">(SUM(SUMIFS(LI100:OB100,LI$6:OB$6,{"INA(TMS)"})))/12</f>
        <v>0</v>
      </c>
    </row>
    <row r="101" spans="1:399" s="23" customFormat="1" ht="30">
      <c r="A101" s="273">
        <v>95</v>
      </c>
      <c r="B101" s="274" t="s">
        <v>64</v>
      </c>
      <c r="C101" s="273" t="s">
        <v>182</v>
      </c>
      <c r="D101" s="285"/>
      <c r="E101" s="279"/>
      <c r="F101" s="279"/>
      <c r="G101" s="280"/>
      <c r="H101" s="277"/>
      <c r="I101" s="277"/>
      <c r="J101" s="278"/>
      <c r="K101" s="279"/>
      <c r="L101" s="279"/>
      <c r="M101" s="280"/>
      <c r="N101" s="277"/>
      <c r="O101" s="277"/>
      <c r="P101" s="278"/>
      <c r="Q101" s="279"/>
      <c r="R101" s="279"/>
      <c r="S101" s="280"/>
      <c r="T101" s="277"/>
      <c r="U101" s="277"/>
      <c r="V101" s="278"/>
      <c r="W101" s="279"/>
      <c r="X101" s="279"/>
      <c r="Y101" s="280"/>
      <c r="Z101" s="277"/>
      <c r="AA101" s="277"/>
      <c r="AB101" s="278"/>
      <c r="AC101" s="279"/>
      <c r="AD101" s="279"/>
      <c r="AE101" s="280"/>
      <c r="AF101" s="277"/>
      <c r="AG101" s="277"/>
      <c r="AH101" s="278"/>
      <c r="AI101" s="279"/>
      <c r="AJ101" s="279"/>
      <c r="AK101" s="280"/>
      <c r="AL101" s="277"/>
      <c r="AM101" s="277"/>
      <c r="AN101" s="278"/>
      <c r="AO101" s="279"/>
      <c r="AP101" s="279"/>
      <c r="AQ101" s="280"/>
      <c r="AR101" s="277"/>
      <c r="AS101" s="277"/>
      <c r="AT101" s="278"/>
      <c r="AU101" s="279"/>
      <c r="AV101" s="279"/>
      <c r="AW101" s="280"/>
      <c r="AX101" s="277"/>
      <c r="AY101" s="277"/>
      <c r="AZ101" s="278"/>
      <c r="BA101" s="279"/>
      <c r="BB101" s="279"/>
      <c r="BC101" s="280"/>
      <c r="BD101" s="277"/>
      <c r="BE101" s="277"/>
      <c r="BF101" s="278"/>
      <c r="BG101" s="279"/>
      <c r="BH101" s="279"/>
      <c r="BI101" s="280"/>
      <c r="BJ101" s="277"/>
      <c r="BK101" s="277"/>
      <c r="BL101" s="278"/>
      <c r="BM101" s="279"/>
      <c r="BN101" s="279"/>
      <c r="BO101" s="280"/>
      <c r="BP101" s="277"/>
      <c r="BQ101" s="277"/>
      <c r="BR101" s="278"/>
      <c r="BS101" s="279"/>
      <c r="BT101" s="279"/>
      <c r="BU101" s="280"/>
      <c r="BV101" s="277"/>
      <c r="BW101" s="277"/>
      <c r="BX101" s="278"/>
      <c r="BY101" s="273" cm="1">
        <f t="array" ref="BY101">SUM(SUMIFS(E101:BX101,E$6:BX$6,{"EN(V)"}))</f>
        <v>0</v>
      </c>
      <c r="BZ101" s="273" cm="1">
        <f t="array" ref="BZ101">SUM(SUMIFS(E101:BX101,E$6:BX$6,{"INA(V)"}))</f>
        <v>0</v>
      </c>
      <c r="CA101" s="273" cm="1">
        <f t="array" ref="CA101">SUM(SUMIFS(E101:BX101,E$6:BX$6,{"EN(D)"}))</f>
        <v>0</v>
      </c>
      <c r="CB101" s="273" cm="1">
        <f t="array" ref="CB101">SUM(SUMIFS(E101:BX101,E$6:BX$6,{"INA(D)"}))</f>
        <v>0</v>
      </c>
      <c r="CC101" s="273" cm="1">
        <f t="array" ref="CC101">SUM(SUMIFS(E101:BX101,E$6:BX$6,{"EN(D)","EN(V)","INA(D)","INA(V)"}))</f>
        <v>0</v>
      </c>
      <c r="CD101" s="278" cm="1">
        <f t="array" ref="CD101">(SUM(SUMIFS(E101:BX101,E$6:BX$6,{"EN(TMS)"})))/12</f>
        <v>0</v>
      </c>
      <c r="CE101" s="278" cm="1">
        <f t="array" ref="CE101">(SUM(SUMIFS(E101:BX101,E$6:BX$6,{"INA(TMS)"})))/12</f>
        <v>0</v>
      </c>
      <c r="CF101" s="279"/>
      <c r="CG101" s="279"/>
      <c r="CH101" s="280"/>
      <c r="CI101" s="277"/>
      <c r="CJ101" s="277"/>
      <c r="CK101" s="278"/>
      <c r="CL101" s="279"/>
      <c r="CM101" s="279"/>
      <c r="CN101" s="280"/>
      <c r="CO101" s="277"/>
      <c r="CP101" s="277"/>
      <c r="CQ101" s="278"/>
      <c r="CR101" s="279"/>
      <c r="CS101" s="279"/>
      <c r="CT101" s="280"/>
      <c r="CU101" s="277"/>
      <c r="CV101" s="277"/>
      <c r="CW101" s="278"/>
      <c r="CX101" s="279"/>
      <c r="CY101" s="279"/>
      <c r="CZ101" s="280"/>
      <c r="DA101" s="277"/>
      <c r="DB101" s="277"/>
      <c r="DC101" s="278"/>
      <c r="DD101" s="279"/>
      <c r="DE101" s="279"/>
      <c r="DF101" s="280"/>
      <c r="DG101" s="277"/>
      <c r="DH101" s="277"/>
      <c r="DI101" s="278"/>
      <c r="DJ101" s="279"/>
      <c r="DK101" s="279"/>
      <c r="DL101" s="280"/>
      <c r="DM101" s="277"/>
      <c r="DN101" s="277"/>
      <c r="DO101" s="278"/>
      <c r="DP101" s="279"/>
      <c r="DQ101" s="279"/>
      <c r="DR101" s="280"/>
      <c r="DS101" s="277"/>
      <c r="DT101" s="277"/>
      <c r="DU101" s="278"/>
      <c r="DV101" s="279"/>
      <c r="DW101" s="279"/>
      <c r="DX101" s="280"/>
      <c r="DY101" s="277"/>
      <c r="DZ101" s="277"/>
      <c r="EA101" s="278"/>
      <c r="EB101" s="279"/>
      <c r="EC101" s="279"/>
      <c r="ED101" s="280"/>
      <c r="EE101" s="277"/>
      <c r="EF101" s="277"/>
      <c r="EG101" s="278"/>
      <c r="EH101" s="279"/>
      <c r="EI101" s="279"/>
      <c r="EJ101" s="280"/>
      <c r="EK101" s="277"/>
      <c r="EL101" s="277"/>
      <c r="EM101" s="278"/>
      <c r="EN101" s="279"/>
      <c r="EO101" s="279"/>
      <c r="EP101" s="280"/>
      <c r="EQ101" s="277"/>
      <c r="ER101" s="277"/>
      <c r="ES101" s="278"/>
      <c r="ET101" s="279"/>
      <c r="EU101" s="279"/>
      <c r="EV101" s="280"/>
      <c r="EW101" s="277"/>
      <c r="EX101" s="277"/>
      <c r="EY101" s="278"/>
      <c r="EZ101" s="273" cm="1">
        <f t="array" ref="EZ101">SUM(SUMIFS(CF101:EY101,CF$6:EY$6,{"EN(V)"}))</f>
        <v>0</v>
      </c>
      <c r="FA101" s="273" cm="1">
        <f t="array" ref="FA101">SUM(SUMIFS(CF101:EY101,CF$6:EY$6,{"INA(V)"}))</f>
        <v>0</v>
      </c>
      <c r="FB101" s="273" cm="1">
        <f t="array" ref="FB101">SUM(SUMIFS(CF101:EY101,CF$6:EY$6,{"EN(D)"}))</f>
        <v>0</v>
      </c>
      <c r="FC101" s="273" cm="1">
        <f t="array" ref="FC101">SUM(SUMIFS(CF101:EY101,CF$6:EY$6,{"INA(D)"}))</f>
        <v>0</v>
      </c>
      <c r="FD101" s="273" cm="1">
        <f t="array" ref="FD101">SUM(SUMIFS(CF101:EY101,CF$6:EY$6,{"EN(D)","EN(V)","INA(D)","INA(V)"}))</f>
        <v>0</v>
      </c>
      <c r="FE101" s="278" cm="1">
        <f t="array" ref="FE101">(SUM(SUMIFS(CF101:EY101,CF$6:EY$6,{"EN(TMS)"})))/12</f>
        <v>0</v>
      </c>
      <c r="FF101" s="278" cm="1">
        <f t="array" ref="FF101">(SUM(SUMIFS(CF101:EY101,CF$6:EY$6,{"INA(TMS)"})))/12</f>
        <v>0</v>
      </c>
      <c r="FG101" s="279">
        <v>18</v>
      </c>
      <c r="FH101" s="279">
        <v>144</v>
      </c>
      <c r="FI101" s="280">
        <v>7.3611111111111113E-2</v>
      </c>
      <c r="FJ101" s="277"/>
      <c r="FK101" s="277"/>
      <c r="FL101" s="278"/>
      <c r="FM101" s="279">
        <v>44</v>
      </c>
      <c r="FN101" s="279">
        <v>147</v>
      </c>
      <c r="FO101" s="280">
        <v>9.3055555555555558E-2</v>
      </c>
      <c r="FP101" s="277"/>
      <c r="FQ101" s="277"/>
      <c r="FR101" s="278"/>
      <c r="FS101" s="279">
        <v>19</v>
      </c>
      <c r="FT101" s="279">
        <v>78</v>
      </c>
      <c r="FU101" s="280" t="s">
        <v>346</v>
      </c>
      <c r="FV101" s="277"/>
      <c r="FW101" s="277"/>
      <c r="FX101" s="278"/>
      <c r="FY101" s="279">
        <v>13</v>
      </c>
      <c r="FZ101" s="279">
        <v>27</v>
      </c>
      <c r="GA101" s="280" t="s">
        <v>291</v>
      </c>
      <c r="GB101" s="277"/>
      <c r="GC101" s="277"/>
      <c r="GD101" s="278"/>
      <c r="GE101" s="279">
        <v>1</v>
      </c>
      <c r="GF101" s="279">
        <v>3</v>
      </c>
      <c r="GG101" s="280" t="s">
        <v>241</v>
      </c>
      <c r="GH101" s="277"/>
      <c r="GI101" s="277"/>
      <c r="GJ101" s="278"/>
      <c r="GK101" s="279">
        <v>4</v>
      </c>
      <c r="GL101" s="279">
        <v>14</v>
      </c>
      <c r="GM101" s="280" t="s">
        <v>285</v>
      </c>
      <c r="GN101" s="277"/>
      <c r="GO101" s="277"/>
      <c r="GP101" s="278"/>
      <c r="GQ101" s="279">
        <v>7</v>
      </c>
      <c r="GR101" s="279">
        <v>8</v>
      </c>
      <c r="GS101" s="280">
        <v>0.17569444444444446</v>
      </c>
      <c r="GT101" s="277"/>
      <c r="GU101" s="277"/>
      <c r="GV101" s="278"/>
      <c r="GW101" s="279">
        <v>3</v>
      </c>
      <c r="GX101" s="279">
        <v>7</v>
      </c>
      <c r="GY101" s="280">
        <v>0.21041666666666667</v>
      </c>
      <c r="GZ101" s="277"/>
      <c r="HA101" s="277"/>
      <c r="HB101" s="278"/>
      <c r="HC101" s="279">
        <v>2</v>
      </c>
      <c r="HD101" s="279">
        <v>9</v>
      </c>
      <c r="HE101" s="280">
        <v>3.125E-2</v>
      </c>
      <c r="HF101" s="277"/>
      <c r="HG101" s="277"/>
      <c r="HH101" s="278"/>
      <c r="HI101" s="279">
        <v>2</v>
      </c>
      <c r="HJ101" s="279">
        <v>3</v>
      </c>
      <c r="HK101" s="280">
        <v>4.1666666666666664E-2</v>
      </c>
      <c r="HL101" s="277"/>
      <c r="HM101" s="277"/>
      <c r="HN101" s="278"/>
      <c r="HO101" s="279">
        <v>1</v>
      </c>
      <c r="HP101" s="279">
        <v>5</v>
      </c>
      <c r="HQ101" s="280">
        <v>4.1666666666666666E-3</v>
      </c>
      <c r="HR101" s="277"/>
      <c r="HS101" s="277"/>
      <c r="HT101" s="278"/>
      <c r="HU101" s="279">
        <v>2</v>
      </c>
      <c r="HV101" s="279">
        <v>2</v>
      </c>
      <c r="HW101" s="280">
        <v>4.8611111111111112E-3</v>
      </c>
      <c r="HX101" s="277"/>
      <c r="HY101" s="277"/>
      <c r="HZ101" s="278"/>
      <c r="IA101" s="273" cm="1">
        <f t="array" ref="IA101">SUM(SUMIFS(FG101:HZ101,FG$6:HZ$6,{"EN(V)"}))</f>
        <v>447</v>
      </c>
      <c r="IB101" s="273" cm="1">
        <f t="array" ref="IB101">SUM(SUMIFS(FG101:HZ101,FG$6:HZ$6,{"INA(V)"}))</f>
        <v>0</v>
      </c>
      <c r="IC101" s="273" cm="1">
        <f t="array" ref="IC101">SUM(SUMIFS(FG101:HZ101,FG$6:HZ$6,{"EN(D)"}))</f>
        <v>116</v>
      </c>
      <c r="ID101" s="273" cm="1">
        <f t="array" ref="ID101">SUM(SUMIFS(FG101:HZ101,FG$6:HZ$6,{"INA(D)"}))</f>
        <v>0</v>
      </c>
      <c r="IE101" s="273" cm="1">
        <f t="array" ref="IE101">SUM(SUMIFS(FG101:HZ101,FG$6:HZ$6,{"EN(D)","EN(V)","INA(D)","INA(V)"}))</f>
        <v>563</v>
      </c>
      <c r="IF101" s="278" cm="1">
        <f t="array" ref="IF101">(SUM(SUMIFS(FG101:HZ101,FG$6:HZ$6,{"EN(TMS)"})))/12</f>
        <v>5.2893518518518513E-2</v>
      </c>
      <c r="IG101" s="278" cm="1">
        <f t="array" ref="IG101">(SUM(SUMIFS(FG101:HZ101,FG$6:HZ$6,{"INA(TMS)"})))/12</f>
        <v>0</v>
      </c>
      <c r="IH101" s="279">
        <v>2</v>
      </c>
      <c r="II101" s="279"/>
      <c r="IJ101" s="280"/>
      <c r="IK101" s="277"/>
      <c r="IL101" s="277"/>
      <c r="IM101" s="278"/>
      <c r="IN101" s="279">
        <v>1</v>
      </c>
      <c r="IO101" s="279">
        <v>2</v>
      </c>
      <c r="IP101" s="280">
        <v>0.76666666666666661</v>
      </c>
      <c r="IQ101" s="277"/>
      <c r="IR101" s="277"/>
      <c r="IS101" s="278"/>
      <c r="IT101" s="279">
        <v>4</v>
      </c>
      <c r="IU101" s="279"/>
      <c r="IV101" s="280"/>
      <c r="IW101" s="277"/>
      <c r="IX101" s="277"/>
      <c r="IY101" s="278"/>
      <c r="IZ101" s="279">
        <v>1</v>
      </c>
      <c r="JA101" s="279"/>
      <c r="JB101" s="280"/>
      <c r="JC101" s="277"/>
      <c r="JD101" s="277"/>
      <c r="JE101" s="278"/>
      <c r="JF101" s="279">
        <v>2</v>
      </c>
      <c r="JG101" s="279"/>
      <c r="JH101" s="280"/>
      <c r="JI101" s="277"/>
      <c r="JJ101" s="277"/>
      <c r="JK101" s="278"/>
      <c r="JL101" s="279">
        <v>4</v>
      </c>
      <c r="JM101" s="279"/>
      <c r="JN101" s="280"/>
      <c r="JO101" s="277"/>
      <c r="JP101" s="277"/>
      <c r="JQ101" s="278"/>
      <c r="JR101" s="279"/>
      <c r="JS101" s="279"/>
      <c r="JT101" s="280"/>
      <c r="JU101" s="277"/>
      <c r="JV101" s="277"/>
      <c r="JW101" s="278"/>
      <c r="JX101" s="279">
        <v>6</v>
      </c>
      <c r="JY101" s="279"/>
      <c r="JZ101" s="280"/>
      <c r="KA101" s="277"/>
      <c r="KB101" s="277"/>
      <c r="KC101" s="278"/>
      <c r="KD101" s="279">
        <v>4</v>
      </c>
      <c r="KE101" s="279"/>
      <c r="KF101" s="280"/>
      <c r="KG101" s="277"/>
      <c r="KH101" s="277"/>
      <c r="KI101" s="278"/>
      <c r="KJ101" s="279">
        <v>2</v>
      </c>
      <c r="KK101" s="279"/>
      <c r="KL101" s="280"/>
      <c r="KM101" s="277"/>
      <c r="KN101" s="277"/>
      <c r="KO101" s="278"/>
      <c r="KP101" s="279">
        <v>10</v>
      </c>
      <c r="KQ101" s="279"/>
      <c r="KR101" s="280"/>
      <c r="KS101" s="277"/>
      <c r="KT101" s="277"/>
      <c r="KU101" s="278"/>
      <c r="KV101" s="279"/>
      <c r="KW101" s="279"/>
      <c r="KX101" s="280"/>
      <c r="KY101" s="277"/>
      <c r="KZ101" s="277"/>
      <c r="LA101" s="278"/>
      <c r="LB101" s="273" cm="1">
        <f t="array" ref="LB101">SUM(SUMIFS(IH101:LA101,IH$6:LA$6,{"EN(V)"}))</f>
        <v>2</v>
      </c>
      <c r="LC101" s="273" cm="1">
        <f t="array" ref="LC101">SUM(SUMIFS(IH101:LA101,IH$6:LA$6,{"INA(V)"}))</f>
        <v>0</v>
      </c>
      <c r="LD101" s="273" cm="1">
        <f t="array" ref="LD101">SUM(SUMIFS(IH101:LA101,IH$6:LA$6,{"EN(D)"}))</f>
        <v>36</v>
      </c>
      <c r="LE101" s="273" cm="1">
        <f t="array" ref="LE101">SUM(SUMIFS(IH101:LA101,IH$6:LA$6,{"INA(D)"}))</f>
        <v>0</v>
      </c>
      <c r="LF101" s="273" cm="1">
        <f t="array" ref="LF101">SUM(SUMIFS(IH101:LA101,IH$6:LA$6,{"EN(D)","EN(V)","INA(D)","INA(V)"}))</f>
        <v>38</v>
      </c>
      <c r="LG101" s="278" cm="1">
        <f t="array" ref="LG101">(SUM(SUMIFS(IH101:LA101,IH$6:LA$6,{"EN(TMS)"})))/12</f>
        <v>6.3888888888888884E-2</v>
      </c>
      <c r="LH101" s="278" cm="1">
        <f t="array" ref="LH101">(SUM(SUMIFS(IH101:LA101,IH$6:LA$6,{"INA(TMS)"})))/12</f>
        <v>0</v>
      </c>
      <c r="LI101" s="279"/>
      <c r="LJ101" s="279"/>
      <c r="LK101" s="280"/>
      <c r="LL101" s="277"/>
      <c r="LM101" s="277"/>
      <c r="LN101" s="278"/>
      <c r="LO101" s="279">
        <v>1</v>
      </c>
      <c r="LP101" s="279"/>
      <c r="LQ101" s="280"/>
      <c r="LR101" s="277"/>
      <c r="LS101" s="277"/>
      <c r="LT101" s="278"/>
      <c r="LU101" s="279"/>
      <c r="LV101" s="279"/>
      <c r="LW101" s="280"/>
      <c r="LX101" s="277"/>
      <c r="LY101" s="277"/>
      <c r="LZ101" s="278"/>
      <c r="MA101" s="279"/>
      <c r="MB101" s="279"/>
      <c r="MC101" s="280"/>
      <c r="MD101" s="277"/>
      <c r="ME101" s="277"/>
      <c r="MF101" s="278"/>
      <c r="MG101" s="279">
        <v>1</v>
      </c>
      <c r="MH101" s="279"/>
      <c r="MI101" s="280"/>
      <c r="MJ101" s="277"/>
      <c r="MK101" s="277"/>
      <c r="ML101" s="278"/>
      <c r="MM101" s="279">
        <v>2</v>
      </c>
      <c r="MN101" s="279"/>
      <c r="MO101" s="280"/>
      <c r="MP101" s="277"/>
      <c r="MQ101" s="277"/>
      <c r="MR101" s="278"/>
      <c r="MS101" s="279">
        <v>0</v>
      </c>
      <c r="MT101" s="279"/>
      <c r="MU101" s="280"/>
      <c r="MV101" s="277"/>
      <c r="MW101" s="277"/>
      <c r="MX101" s="278"/>
      <c r="MY101" s="279"/>
      <c r="MZ101" s="279"/>
      <c r="NA101" s="280"/>
      <c r="NB101" s="277"/>
      <c r="NC101" s="277"/>
      <c r="ND101" s="278"/>
      <c r="NE101" s="279"/>
      <c r="NF101" s="279"/>
      <c r="NG101" s="280"/>
      <c r="NH101" s="277"/>
      <c r="NI101" s="277"/>
      <c r="NJ101" s="278"/>
      <c r="NK101" s="279"/>
      <c r="NL101" s="279"/>
      <c r="NM101" s="280"/>
      <c r="NN101" s="277"/>
      <c r="NO101" s="277"/>
      <c r="NP101" s="278"/>
      <c r="NQ101" s="279"/>
      <c r="NR101" s="279"/>
      <c r="NS101" s="280"/>
      <c r="NT101" s="277"/>
      <c r="NU101" s="277"/>
      <c r="NV101" s="278"/>
      <c r="NW101" s="279"/>
      <c r="NX101" s="279"/>
      <c r="NY101" s="280"/>
      <c r="NZ101" s="277"/>
      <c r="OA101" s="277"/>
      <c r="OB101" s="278"/>
      <c r="OC101" s="273" cm="1">
        <f t="array" ref="OC101">SUM(SUMIFS(LI101:OB101,LI$6:OB$6,{"EN(V)"}))</f>
        <v>0</v>
      </c>
      <c r="OD101" s="273" cm="1">
        <f t="array" ref="OD101">SUM(SUMIFS(LI101:OB101,LI$6:OB$6,{"INA(V)"}))</f>
        <v>0</v>
      </c>
      <c r="OE101" s="273" cm="1">
        <f t="array" ref="OE101">SUM(SUMIFS(LI101:OB101,LI$6:OB$6,{"EN(D)"}))</f>
        <v>4</v>
      </c>
      <c r="OF101" s="273" cm="1">
        <f t="array" ref="OF101">SUM(SUMIFS(LI101:OB101,LI$6:OB$6,{"INA(D)"}))</f>
        <v>0</v>
      </c>
      <c r="OG101" s="273" cm="1">
        <f t="array" ref="OG101">SUM(SUMIFS(LI101:OB101,LI$6:OB$6,{"EN(D)","EN(V)","INA(D)","INA(V)"}))</f>
        <v>4</v>
      </c>
      <c r="OH101" s="278" cm="1">
        <f t="array" ref="OH101">(SUM(SUMIFS(LI101:OB101,LI$6:OB$6,{"EN(TMS)"})))/12</f>
        <v>0</v>
      </c>
      <c r="OI101" s="278" cm="1">
        <f t="array" ref="OI101">(SUM(SUMIFS(LI101:OB101,LI$6:OB$6,{"INA(TMS)"})))/12</f>
        <v>0</v>
      </c>
    </row>
    <row r="102" spans="1:399" s="23" customFormat="1" ht="30">
      <c r="A102" s="273">
        <v>96</v>
      </c>
      <c r="B102" s="274" t="s">
        <v>63</v>
      </c>
      <c r="C102" s="273" t="s">
        <v>183</v>
      </c>
      <c r="D102" s="285"/>
      <c r="E102" s="279"/>
      <c r="F102" s="279"/>
      <c r="G102" s="280"/>
      <c r="H102" s="277"/>
      <c r="I102" s="277"/>
      <c r="J102" s="278"/>
      <c r="K102" s="279"/>
      <c r="L102" s="279"/>
      <c r="M102" s="280"/>
      <c r="N102" s="277"/>
      <c r="O102" s="277"/>
      <c r="P102" s="278"/>
      <c r="Q102" s="279"/>
      <c r="R102" s="279"/>
      <c r="S102" s="280"/>
      <c r="T102" s="277"/>
      <c r="U102" s="277"/>
      <c r="V102" s="278"/>
      <c r="W102" s="279"/>
      <c r="X102" s="279"/>
      <c r="Y102" s="280"/>
      <c r="Z102" s="277"/>
      <c r="AA102" s="277"/>
      <c r="AB102" s="278"/>
      <c r="AC102" s="279"/>
      <c r="AD102" s="279"/>
      <c r="AE102" s="280"/>
      <c r="AF102" s="277"/>
      <c r="AG102" s="277"/>
      <c r="AH102" s="278"/>
      <c r="AI102" s="279"/>
      <c r="AJ102" s="279"/>
      <c r="AK102" s="280"/>
      <c r="AL102" s="277"/>
      <c r="AM102" s="277"/>
      <c r="AN102" s="278"/>
      <c r="AO102" s="279"/>
      <c r="AP102" s="279"/>
      <c r="AQ102" s="280"/>
      <c r="AR102" s="277"/>
      <c r="AS102" s="277"/>
      <c r="AT102" s="278"/>
      <c r="AU102" s="279"/>
      <c r="AV102" s="279"/>
      <c r="AW102" s="280"/>
      <c r="AX102" s="277"/>
      <c r="AY102" s="277"/>
      <c r="AZ102" s="278"/>
      <c r="BA102" s="279"/>
      <c r="BB102" s="279"/>
      <c r="BC102" s="280"/>
      <c r="BD102" s="277"/>
      <c r="BE102" s="277"/>
      <c r="BF102" s="278"/>
      <c r="BG102" s="279"/>
      <c r="BH102" s="279"/>
      <c r="BI102" s="280"/>
      <c r="BJ102" s="277"/>
      <c r="BK102" s="277"/>
      <c r="BL102" s="278"/>
      <c r="BM102" s="279"/>
      <c r="BN102" s="279"/>
      <c r="BO102" s="280"/>
      <c r="BP102" s="277"/>
      <c r="BQ102" s="277"/>
      <c r="BR102" s="278"/>
      <c r="BS102" s="279"/>
      <c r="BT102" s="279"/>
      <c r="BU102" s="280"/>
      <c r="BV102" s="277"/>
      <c r="BW102" s="277"/>
      <c r="BX102" s="278"/>
      <c r="BY102" s="273" cm="1">
        <f t="array" ref="BY102">SUM(SUMIFS(E102:BX102,E$6:BX$6,{"EN(V)"}))</f>
        <v>0</v>
      </c>
      <c r="BZ102" s="273" cm="1">
        <f t="array" ref="BZ102">SUM(SUMIFS(E102:BX102,E$6:BX$6,{"INA(V)"}))</f>
        <v>0</v>
      </c>
      <c r="CA102" s="273" cm="1">
        <f t="array" ref="CA102">SUM(SUMIFS(E102:BX102,E$6:BX$6,{"EN(D)"}))</f>
        <v>0</v>
      </c>
      <c r="CB102" s="273" cm="1">
        <f t="array" ref="CB102">SUM(SUMIFS(E102:BX102,E$6:BX$6,{"INA(D)"}))</f>
        <v>0</v>
      </c>
      <c r="CC102" s="273" cm="1">
        <f t="array" ref="CC102">SUM(SUMIFS(E102:BX102,E$6:BX$6,{"EN(D)","EN(V)","INA(D)","INA(V)"}))</f>
        <v>0</v>
      </c>
      <c r="CD102" s="278" cm="1">
        <f t="array" ref="CD102">(SUM(SUMIFS(E102:BX102,E$6:BX$6,{"EN(TMS)"})))/12</f>
        <v>0</v>
      </c>
      <c r="CE102" s="278" cm="1">
        <f t="array" ref="CE102">(SUM(SUMIFS(E102:BX102,E$6:BX$6,{"INA(TMS)"})))/12</f>
        <v>0</v>
      </c>
      <c r="CF102" s="279"/>
      <c r="CG102" s="279"/>
      <c r="CH102" s="280"/>
      <c r="CI102" s="277"/>
      <c r="CJ102" s="277"/>
      <c r="CK102" s="278"/>
      <c r="CL102" s="279"/>
      <c r="CM102" s="279"/>
      <c r="CN102" s="280"/>
      <c r="CO102" s="277"/>
      <c r="CP102" s="277"/>
      <c r="CQ102" s="278"/>
      <c r="CR102" s="279"/>
      <c r="CS102" s="279"/>
      <c r="CT102" s="280"/>
      <c r="CU102" s="277"/>
      <c r="CV102" s="277"/>
      <c r="CW102" s="278"/>
      <c r="CX102" s="279"/>
      <c r="CY102" s="279"/>
      <c r="CZ102" s="280"/>
      <c r="DA102" s="277"/>
      <c r="DB102" s="277"/>
      <c r="DC102" s="278"/>
      <c r="DD102" s="279"/>
      <c r="DE102" s="279"/>
      <c r="DF102" s="280"/>
      <c r="DG102" s="277"/>
      <c r="DH102" s="277"/>
      <c r="DI102" s="278"/>
      <c r="DJ102" s="279"/>
      <c r="DK102" s="279"/>
      <c r="DL102" s="280"/>
      <c r="DM102" s="277"/>
      <c r="DN102" s="277"/>
      <c r="DO102" s="278"/>
      <c r="DP102" s="279"/>
      <c r="DQ102" s="279"/>
      <c r="DR102" s="280"/>
      <c r="DS102" s="277"/>
      <c r="DT102" s="277"/>
      <c r="DU102" s="278"/>
      <c r="DV102" s="279"/>
      <c r="DW102" s="279"/>
      <c r="DX102" s="280"/>
      <c r="DY102" s="277"/>
      <c r="DZ102" s="277"/>
      <c r="EA102" s="278"/>
      <c r="EB102" s="279"/>
      <c r="EC102" s="279"/>
      <c r="ED102" s="280"/>
      <c r="EE102" s="277"/>
      <c r="EF102" s="277"/>
      <c r="EG102" s="278"/>
      <c r="EH102" s="279"/>
      <c r="EI102" s="279"/>
      <c r="EJ102" s="280"/>
      <c r="EK102" s="277"/>
      <c r="EL102" s="277"/>
      <c r="EM102" s="278"/>
      <c r="EN102" s="279"/>
      <c r="EO102" s="279"/>
      <c r="EP102" s="280"/>
      <c r="EQ102" s="277"/>
      <c r="ER102" s="277"/>
      <c r="ES102" s="278"/>
      <c r="ET102" s="279"/>
      <c r="EU102" s="279"/>
      <c r="EV102" s="280"/>
      <c r="EW102" s="277"/>
      <c r="EX102" s="277"/>
      <c r="EY102" s="278"/>
      <c r="EZ102" s="273" cm="1">
        <f t="array" ref="EZ102">SUM(SUMIFS(CF102:EY102,CF$6:EY$6,{"EN(V)"}))</f>
        <v>0</v>
      </c>
      <c r="FA102" s="273" cm="1">
        <f t="array" ref="FA102">SUM(SUMIFS(CF102:EY102,CF$6:EY$6,{"INA(V)"}))</f>
        <v>0</v>
      </c>
      <c r="FB102" s="273" cm="1">
        <f t="array" ref="FB102">SUM(SUMIFS(CF102:EY102,CF$6:EY$6,{"EN(D)"}))</f>
        <v>0</v>
      </c>
      <c r="FC102" s="273" cm="1">
        <f t="array" ref="FC102">SUM(SUMIFS(CF102:EY102,CF$6:EY$6,{"INA(D)"}))</f>
        <v>0</v>
      </c>
      <c r="FD102" s="273" cm="1">
        <f t="array" ref="FD102">SUM(SUMIFS(CF102:EY102,CF$6:EY$6,{"EN(D)","EN(V)","INA(D)","INA(V)"}))</f>
        <v>0</v>
      </c>
      <c r="FE102" s="278" cm="1">
        <f t="array" ref="FE102">(SUM(SUMIFS(CF102:EY102,CF$6:EY$6,{"EN(TMS)"})))/12</f>
        <v>0</v>
      </c>
      <c r="FF102" s="278" cm="1">
        <f t="array" ref="FF102">(SUM(SUMIFS(CF102:EY102,CF$6:EY$6,{"INA(TMS)"})))/12</f>
        <v>0</v>
      </c>
      <c r="FG102" s="279"/>
      <c r="FH102" s="279"/>
      <c r="FI102" s="280"/>
      <c r="FJ102" s="277">
        <v>39</v>
      </c>
      <c r="FK102" s="277"/>
      <c r="FL102" s="278"/>
      <c r="FM102" s="279"/>
      <c r="FN102" s="279"/>
      <c r="FO102" s="280"/>
      <c r="FP102" s="277">
        <v>10</v>
      </c>
      <c r="FQ102" s="277"/>
      <c r="FR102" s="278"/>
      <c r="FS102" s="279"/>
      <c r="FT102" s="279"/>
      <c r="FU102" s="280"/>
      <c r="FV102" s="277">
        <v>8</v>
      </c>
      <c r="FW102" s="277"/>
      <c r="FX102" s="278"/>
      <c r="FY102" s="279"/>
      <c r="FZ102" s="279"/>
      <c r="GA102" s="280"/>
      <c r="GB102" s="277">
        <v>4</v>
      </c>
      <c r="GC102" s="277">
        <v>8</v>
      </c>
      <c r="GD102" s="278" t="s">
        <v>192</v>
      </c>
      <c r="GE102" s="279"/>
      <c r="GF102" s="279"/>
      <c r="GG102" s="280"/>
      <c r="GH102" s="277">
        <v>2</v>
      </c>
      <c r="GI102" s="277"/>
      <c r="GJ102" s="278"/>
      <c r="GK102" s="279"/>
      <c r="GL102" s="279"/>
      <c r="GM102" s="280"/>
      <c r="GN102" s="277">
        <v>2</v>
      </c>
      <c r="GO102" s="277">
        <v>6</v>
      </c>
      <c r="GP102" s="278" t="s">
        <v>202</v>
      </c>
      <c r="GQ102" s="279"/>
      <c r="GR102" s="279"/>
      <c r="GS102" s="280"/>
      <c r="GT102" s="277">
        <v>1</v>
      </c>
      <c r="GU102" s="277">
        <v>3</v>
      </c>
      <c r="GV102" s="278"/>
      <c r="GW102" s="279"/>
      <c r="GX102" s="279"/>
      <c r="GY102" s="280"/>
      <c r="GZ102" s="277"/>
      <c r="HA102" s="277">
        <v>1</v>
      </c>
      <c r="HB102" s="278">
        <v>0.87222222222222223</v>
      </c>
      <c r="HC102" s="279"/>
      <c r="HD102" s="279"/>
      <c r="HE102" s="280"/>
      <c r="HF102" s="277">
        <v>1</v>
      </c>
      <c r="HG102" s="277">
        <v>4</v>
      </c>
      <c r="HH102" s="278">
        <v>1.8749999999999999E-2</v>
      </c>
      <c r="HI102" s="279"/>
      <c r="HJ102" s="279"/>
      <c r="HK102" s="280"/>
      <c r="HL102" s="277">
        <v>1</v>
      </c>
      <c r="HM102" s="277">
        <v>3</v>
      </c>
      <c r="HN102" s="278">
        <v>4.1666666666666664E-2</v>
      </c>
      <c r="HO102" s="279"/>
      <c r="HP102" s="279"/>
      <c r="HQ102" s="280"/>
      <c r="HR102" s="277">
        <v>2</v>
      </c>
      <c r="HS102" s="277">
        <v>3</v>
      </c>
      <c r="HT102" s="278">
        <v>6.9444444444444447E-4</v>
      </c>
      <c r="HU102" s="279"/>
      <c r="HV102" s="279"/>
      <c r="HW102" s="280"/>
      <c r="HX102" s="277">
        <v>1</v>
      </c>
      <c r="HY102" s="277">
        <v>1</v>
      </c>
      <c r="HZ102" s="278">
        <v>0.18055555555555555</v>
      </c>
      <c r="IA102" s="273" cm="1">
        <f t="array" ref="IA102">SUM(SUMIFS(FG102:HZ102,FG$6:HZ$6,{"EN(V)"}))</f>
        <v>0</v>
      </c>
      <c r="IB102" s="273" cm="1">
        <f t="array" ref="IB102">SUM(SUMIFS(FG102:HZ102,FG$6:HZ$6,{"INA(V)"}))</f>
        <v>29</v>
      </c>
      <c r="IC102" s="273" cm="1">
        <f t="array" ref="IC102">SUM(SUMIFS(FG102:HZ102,FG$6:HZ$6,{"EN(D)"}))</f>
        <v>0</v>
      </c>
      <c r="ID102" s="273" cm="1">
        <f t="array" ref="ID102">SUM(SUMIFS(FG102:HZ102,FG$6:HZ$6,{"INA(D)"}))</f>
        <v>71</v>
      </c>
      <c r="IE102" s="273" cm="1">
        <f t="array" ref="IE102">SUM(SUMIFS(FG102:HZ102,FG$6:HZ$6,{"EN(D)","EN(V)","INA(D)","INA(V)"}))</f>
        <v>100</v>
      </c>
      <c r="IF102" s="278" cm="1">
        <f t="array" ref="IF102">(SUM(SUMIFS(FG102:HZ102,FG$6:HZ$6,{"EN(TMS)"})))/12</f>
        <v>0</v>
      </c>
      <c r="IG102" s="278" cm="1">
        <f t="array" ref="IG102">(SUM(SUMIFS(FG102:HZ102,FG$6:HZ$6,{"INA(TMS)"})))/12</f>
        <v>9.2824074074074073E-2</v>
      </c>
      <c r="IH102" s="279"/>
      <c r="II102" s="279"/>
      <c r="IJ102" s="280"/>
      <c r="IK102" s="277">
        <v>1</v>
      </c>
      <c r="IL102" s="277"/>
      <c r="IM102" s="278"/>
      <c r="IN102" s="279"/>
      <c r="IO102" s="279"/>
      <c r="IP102" s="280"/>
      <c r="IQ102" s="277">
        <v>1</v>
      </c>
      <c r="IR102" s="277">
        <v>1</v>
      </c>
      <c r="IS102" s="278">
        <v>0</v>
      </c>
      <c r="IT102" s="279"/>
      <c r="IU102" s="279"/>
      <c r="IV102" s="280"/>
      <c r="IW102" s="277">
        <v>1</v>
      </c>
      <c r="IX102" s="277"/>
      <c r="IY102" s="278"/>
      <c r="IZ102" s="279"/>
      <c r="JA102" s="279"/>
      <c r="JB102" s="280"/>
      <c r="JC102" s="277">
        <v>1</v>
      </c>
      <c r="JD102" s="277"/>
      <c r="JE102" s="278"/>
      <c r="JF102" s="279"/>
      <c r="JG102" s="279"/>
      <c r="JH102" s="280"/>
      <c r="JI102" s="277"/>
      <c r="JJ102" s="277"/>
      <c r="JK102" s="278"/>
      <c r="JL102" s="279"/>
      <c r="JM102" s="279"/>
      <c r="JN102" s="280"/>
      <c r="JO102" s="277">
        <v>2</v>
      </c>
      <c r="JP102" s="277"/>
      <c r="JQ102" s="278"/>
      <c r="JR102" s="279"/>
      <c r="JS102" s="279"/>
      <c r="JT102" s="280"/>
      <c r="JU102" s="277"/>
      <c r="JV102" s="277"/>
      <c r="JW102" s="278"/>
      <c r="JX102" s="279"/>
      <c r="JY102" s="279"/>
      <c r="JZ102" s="280"/>
      <c r="KA102" s="277">
        <v>2</v>
      </c>
      <c r="KB102" s="277"/>
      <c r="KC102" s="278"/>
      <c r="KD102" s="279"/>
      <c r="KE102" s="279"/>
      <c r="KF102" s="280"/>
      <c r="KG102" s="277">
        <v>2</v>
      </c>
      <c r="KH102" s="277"/>
      <c r="KI102" s="278"/>
      <c r="KJ102" s="279"/>
      <c r="KK102" s="279"/>
      <c r="KL102" s="280"/>
      <c r="KM102" s="277"/>
      <c r="KN102" s="277"/>
      <c r="KO102" s="278"/>
      <c r="KP102" s="279"/>
      <c r="KQ102" s="279"/>
      <c r="KR102" s="280"/>
      <c r="KS102" s="277"/>
      <c r="KT102" s="277"/>
      <c r="KU102" s="278"/>
      <c r="KV102" s="279"/>
      <c r="KW102" s="279"/>
      <c r="KX102" s="280"/>
      <c r="KY102" s="277">
        <v>2</v>
      </c>
      <c r="KZ102" s="277"/>
      <c r="LA102" s="278"/>
      <c r="LB102" s="273" cm="1">
        <f t="array" ref="LB102">SUM(SUMIFS(IH102:LA102,IH$6:LA$6,{"EN(V)"}))</f>
        <v>0</v>
      </c>
      <c r="LC102" s="273" cm="1">
        <f t="array" ref="LC102">SUM(SUMIFS(IH102:LA102,IH$6:LA$6,{"INA(V)"}))</f>
        <v>1</v>
      </c>
      <c r="LD102" s="273" cm="1">
        <f t="array" ref="LD102">SUM(SUMIFS(IH102:LA102,IH$6:LA$6,{"EN(D)"}))</f>
        <v>0</v>
      </c>
      <c r="LE102" s="273" cm="1">
        <f t="array" ref="LE102">SUM(SUMIFS(IH102:LA102,IH$6:LA$6,{"INA(D)"}))</f>
        <v>12</v>
      </c>
      <c r="LF102" s="273" cm="1">
        <f t="array" ref="LF102">SUM(SUMIFS(IH102:LA102,IH$6:LA$6,{"EN(D)","EN(V)","INA(D)","INA(V)"}))</f>
        <v>13</v>
      </c>
      <c r="LG102" s="278" cm="1">
        <f t="array" ref="LG102">(SUM(SUMIFS(IH102:LA102,IH$6:LA$6,{"EN(TMS)"})))/12</f>
        <v>0</v>
      </c>
      <c r="LH102" s="278" cm="1">
        <f t="array" ref="LH102">(SUM(SUMIFS(IH102:LA102,IH$6:LA$6,{"INA(TMS)"})))/12</f>
        <v>0</v>
      </c>
      <c r="LI102" s="279"/>
      <c r="LJ102" s="279"/>
      <c r="LK102" s="280"/>
      <c r="LL102" s="277"/>
      <c r="LM102" s="277"/>
      <c r="LN102" s="278"/>
      <c r="LO102" s="279"/>
      <c r="LP102" s="279"/>
      <c r="LQ102" s="280"/>
      <c r="LR102" s="277"/>
      <c r="LS102" s="277"/>
      <c r="LT102" s="278"/>
      <c r="LU102" s="279"/>
      <c r="LV102" s="279"/>
      <c r="LW102" s="280"/>
      <c r="LX102" s="277">
        <v>1</v>
      </c>
      <c r="LY102" s="277"/>
      <c r="LZ102" s="278"/>
      <c r="MA102" s="279"/>
      <c r="MB102" s="279"/>
      <c r="MC102" s="280"/>
      <c r="MD102" s="277">
        <v>2</v>
      </c>
      <c r="ME102" s="277"/>
      <c r="MF102" s="278"/>
      <c r="MG102" s="279"/>
      <c r="MH102" s="279"/>
      <c r="MI102" s="280"/>
      <c r="MJ102" s="277">
        <v>2</v>
      </c>
      <c r="MK102" s="277"/>
      <c r="ML102" s="278"/>
      <c r="MM102" s="279"/>
      <c r="MN102" s="279"/>
      <c r="MO102" s="280"/>
      <c r="MP102" s="277"/>
      <c r="MQ102" s="277"/>
      <c r="MR102" s="278"/>
      <c r="MS102" s="279"/>
      <c r="MT102" s="279"/>
      <c r="MU102" s="280"/>
      <c r="MV102" s="277"/>
      <c r="MW102" s="277"/>
      <c r="MX102" s="278"/>
      <c r="MY102" s="279"/>
      <c r="MZ102" s="279"/>
      <c r="NA102" s="280"/>
      <c r="NB102" s="277"/>
      <c r="NC102" s="277"/>
      <c r="ND102" s="278"/>
      <c r="NE102" s="279"/>
      <c r="NF102" s="279"/>
      <c r="NG102" s="280"/>
      <c r="NH102" s="277"/>
      <c r="NI102" s="277"/>
      <c r="NJ102" s="278"/>
      <c r="NK102" s="279"/>
      <c r="NL102" s="279"/>
      <c r="NM102" s="280"/>
      <c r="NN102" s="277"/>
      <c r="NO102" s="277"/>
      <c r="NP102" s="278"/>
      <c r="NQ102" s="279"/>
      <c r="NR102" s="279"/>
      <c r="NS102" s="280"/>
      <c r="NT102" s="277"/>
      <c r="NU102" s="277"/>
      <c r="NV102" s="278"/>
      <c r="NW102" s="279"/>
      <c r="NX102" s="279"/>
      <c r="NY102" s="280"/>
      <c r="NZ102" s="277"/>
      <c r="OA102" s="277"/>
      <c r="OB102" s="278"/>
      <c r="OC102" s="273" cm="1">
        <f t="array" ref="OC102">SUM(SUMIFS(LI102:OB102,LI$6:OB$6,{"EN(V)"}))</f>
        <v>0</v>
      </c>
      <c r="OD102" s="273" cm="1">
        <f t="array" ref="OD102">SUM(SUMIFS(LI102:OB102,LI$6:OB$6,{"INA(V)"}))</f>
        <v>0</v>
      </c>
      <c r="OE102" s="273" cm="1">
        <f t="array" ref="OE102">SUM(SUMIFS(LI102:OB102,LI$6:OB$6,{"EN(D)"}))</f>
        <v>0</v>
      </c>
      <c r="OF102" s="273" cm="1">
        <f t="array" ref="OF102">SUM(SUMIFS(LI102:OB102,LI$6:OB$6,{"INA(D)"}))</f>
        <v>5</v>
      </c>
      <c r="OG102" s="273" cm="1">
        <f t="array" ref="OG102">SUM(SUMIFS(LI102:OB102,LI$6:OB$6,{"EN(D)","EN(V)","INA(D)","INA(V)"}))</f>
        <v>5</v>
      </c>
      <c r="OH102" s="278" cm="1">
        <f t="array" ref="OH102">(SUM(SUMIFS(LI102:OB102,LI$6:OB$6,{"EN(TMS)"})))/12</f>
        <v>0</v>
      </c>
      <c r="OI102" s="278" cm="1">
        <f t="array" ref="OI102">(SUM(SUMIFS(LI102:OB102,LI$6:OB$6,{"INA(TMS)"})))/12</f>
        <v>0</v>
      </c>
    </row>
    <row r="103" spans="1:399" s="23" customFormat="1" ht="30">
      <c r="A103" s="273">
        <v>97</v>
      </c>
      <c r="B103" s="274" t="s">
        <v>62</v>
      </c>
      <c r="C103" s="273" t="s">
        <v>184</v>
      </c>
      <c r="D103" s="285"/>
      <c r="E103" s="279"/>
      <c r="F103" s="279"/>
      <c r="G103" s="280"/>
      <c r="H103" s="277"/>
      <c r="I103" s="277"/>
      <c r="J103" s="278"/>
      <c r="K103" s="279"/>
      <c r="L103" s="279"/>
      <c r="M103" s="280"/>
      <c r="N103" s="277"/>
      <c r="O103" s="277"/>
      <c r="P103" s="278"/>
      <c r="Q103" s="279"/>
      <c r="R103" s="279"/>
      <c r="S103" s="280"/>
      <c r="T103" s="277"/>
      <c r="U103" s="277"/>
      <c r="V103" s="278"/>
      <c r="W103" s="279"/>
      <c r="X103" s="279"/>
      <c r="Y103" s="280"/>
      <c r="Z103" s="277"/>
      <c r="AA103" s="277"/>
      <c r="AB103" s="278"/>
      <c r="AC103" s="279"/>
      <c r="AD103" s="279"/>
      <c r="AE103" s="280"/>
      <c r="AF103" s="277"/>
      <c r="AG103" s="277"/>
      <c r="AH103" s="278"/>
      <c r="AI103" s="279"/>
      <c r="AJ103" s="279"/>
      <c r="AK103" s="280"/>
      <c r="AL103" s="277"/>
      <c r="AM103" s="277"/>
      <c r="AN103" s="278"/>
      <c r="AO103" s="279"/>
      <c r="AP103" s="279"/>
      <c r="AQ103" s="280"/>
      <c r="AR103" s="277"/>
      <c r="AS103" s="277"/>
      <c r="AT103" s="278"/>
      <c r="AU103" s="279"/>
      <c r="AV103" s="279"/>
      <c r="AW103" s="280"/>
      <c r="AX103" s="277"/>
      <c r="AY103" s="277"/>
      <c r="AZ103" s="278"/>
      <c r="BA103" s="279"/>
      <c r="BB103" s="279"/>
      <c r="BC103" s="280"/>
      <c r="BD103" s="277"/>
      <c r="BE103" s="277"/>
      <c r="BF103" s="278"/>
      <c r="BG103" s="279"/>
      <c r="BH103" s="279"/>
      <c r="BI103" s="280"/>
      <c r="BJ103" s="277"/>
      <c r="BK103" s="277"/>
      <c r="BL103" s="278"/>
      <c r="BM103" s="279"/>
      <c r="BN103" s="279"/>
      <c r="BO103" s="280"/>
      <c r="BP103" s="277"/>
      <c r="BQ103" s="277"/>
      <c r="BR103" s="278"/>
      <c r="BS103" s="279"/>
      <c r="BT103" s="279"/>
      <c r="BU103" s="280"/>
      <c r="BV103" s="277"/>
      <c r="BW103" s="277"/>
      <c r="BX103" s="278"/>
      <c r="BY103" s="273" cm="1">
        <f t="array" ref="BY103">SUM(SUMIFS(E103:BX103,E$6:BX$6,{"EN(V)"}))</f>
        <v>0</v>
      </c>
      <c r="BZ103" s="273" cm="1">
        <f t="array" ref="BZ103">SUM(SUMIFS(E103:BX103,E$6:BX$6,{"INA(V)"}))</f>
        <v>0</v>
      </c>
      <c r="CA103" s="273" cm="1">
        <f t="array" ref="CA103">SUM(SUMIFS(E103:BX103,E$6:BX$6,{"EN(D)"}))</f>
        <v>0</v>
      </c>
      <c r="CB103" s="273" cm="1">
        <f t="array" ref="CB103">SUM(SUMIFS(E103:BX103,E$6:BX$6,{"INA(D)"}))</f>
        <v>0</v>
      </c>
      <c r="CC103" s="273" cm="1">
        <f t="array" ref="CC103">SUM(SUMIFS(E103:BX103,E$6:BX$6,{"EN(D)","EN(V)","INA(D)","INA(V)"}))</f>
        <v>0</v>
      </c>
      <c r="CD103" s="278" cm="1">
        <f t="array" ref="CD103">(SUM(SUMIFS(E103:BX103,E$6:BX$6,{"EN(TMS)"})))/12</f>
        <v>0</v>
      </c>
      <c r="CE103" s="278" cm="1">
        <f t="array" ref="CE103">(SUM(SUMIFS(E103:BX103,E$6:BX$6,{"INA(TMS)"})))/12</f>
        <v>0</v>
      </c>
      <c r="CF103" s="279"/>
      <c r="CG103" s="279"/>
      <c r="CH103" s="280"/>
      <c r="CI103" s="277"/>
      <c r="CJ103" s="277"/>
      <c r="CK103" s="278"/>
      <c r="CL103" s="279"/>
      <c r="CM103" s="279"/>
      <c r="CN103" s="280"/>
      <c r="CO103" s="277"/>
      <c r="CP103" s="277"/>
      <c r="CQ103" s="278"/>
      <c r="CR103" s="279"/>
      <c r="CS103" s="279"/>
      <c r="CT103" s="280"/>
      <c r="CU103" s="277"/>
      <c r="CV103" s="277"/>
      <c r="CW103" s="278"/>
      <c r="CX103" s="279"/>
      <c r="CY103" s="279"/>
      <c r="CZ103" s="280"/>
      <c r="DA103" s="277"/>
      <c r="DB103" s="277"/>
      <c r="DC103" s="278"/>
      <c r="DD103" s="279"/>
      <c r="DE103" s="279"/>
      <c r="DF103" s="280"/>
      <c r="DG103" s="277"/>
      <c r="DH103" s="277"/>
      <c r="DI103" s="278"/>
      <c r="DJ103" s="279"/>
      <c r="DK103" s="279"/>
      <c r="DL103" s="280"/>
      <c r="DM103" s="277"/>
      <c r="DN103" s="277"/>
      <c r="DO103" s="278"/>
      <c r="DP103" s="279"/>
      <c r="DQ103" s="279"/>
      <c r="DR103" s="280"/>
      <c r="DS103" s="277"/>
      <c r="DT103" s="277"/>
      <c r="DU103" s="278"/>
      <c r="DV103" s="279"/>
      <c r="DW103" s="279"/>
      <c r="DX103" s="280"/>
      <c r="DY103" s="277"/>
      <c r="DZ103" s="277"/>
      <c r="EA103" s="278"/>
      <c r="EB103" s="279"/>
      <c r="EC103" s="279"/>
      <c r="ED103" s="280"/>
      <c r="EE103" s="277"/>
      <c r="EF103" s="277"/>
      <c r="EG103" s="278"/>
      <c r="EH103" s="279"/>
      <c r="EI103" s="279"/>
      <c r="EJ103" s="280"/>
      <c r="EK103" s="277"/>
      <c r="EL103" s="277"/>
      <c r="EM103" s="278"/>
      <c r="EN103" s="279"/>
      <c r="EO103" s="279"/>
      <c r="EP103" s="280"/>
      <c r="EQ103" s="277"/>
      <c r="ER103" s="277"/>
      <c r="ES103" s="278"/>
      <c r="ET103" s="279"/>
      <c r="EU103" s="279"/>
      <c r="EV103" s="280"/>
      <c r="EW103" s="277"/>
      <c r="EX103" s="277"/>
      <c r="EY103" s="278"/>
      <c r="EZ103" s="273" cm="1">
        <f t="array" ref="EZ103">SUM(SUMIFS(CF103:EY103,CF$6:EY$6,{"EN(V)"}))</f>
        <v>0</v>
      </c>
      <c r="FA103" s="273" cm="1">
        <f t="array" ref="FA103">SUM(SUMIFS(CF103:EY103,CF$6:EY$6,{"INA(V)"}))</f>
        <v>0</v>
      </c>
      <c r="FB103" s="273" cm="1">
        <f t="array" ref="FB103">SUM(SUMIFS(CF103:EY103,CF$6:EY$6,{"EN(D)"}))</f>
        <v>0</v>
      </c>
      <c r="FC103" s="273" cm="1">
        <f t="array" ref="FC103">SUM(SUMIFS(CF103:EY103,CF$6:EY$6,{"INA(D)"}))</f>
        <v>0</v>
      </c>
      <c r="FD103" s="273" cm="1">
        <f t="array" ref="FD103">SUM(SUMIFS(CF103:EY103,CF$6:EY$6,{"EN(D)","EN(V)","INA(D)","INA(V)"}))</f>
        <v>0</v>
      </c>
      <c r="FE103" s="278" cm="1">
        <f t="array" ref="FE103">(SUM(SUMIFS(CF103:EY103,CF$6:EY$6,{"EN(TMS)"})))/12</f>
        <v>0</v>
      </c>
      <c r="FF103" s="278" cm="1">
        <f t="array" ref="FF103">(SUM(SUMIFS(CF103:EY103,CF$6:EY$6,{"INA(TMS)"})))/12</f>
        <v>0</v>
      </c>
      <c r="FG103" s="279"/>
      <c r="FH103" s="279"/>
      <c r="FI103" s="280"/>
      <c r="FJ103" s="277"/>
      <c r="FK103" s="277"/>
      <c r="FL103" s="278"/>
      <c r="FM103" s="279">
        <v>37</v>
      </c>
      <c r="FN103" s="279">
        <v>151</v>
      </c>
      <c r="FO103" s="280">
        <v>5.6250000000000001E-2</v>
      </c>
      <c r="FP103" s="277"/>
      <c r="FQ103" s="277"/>
      <c r="FR103" s="278"/>
      <c r="FS103" s="279">
        <v>52</v>
      </c>
      <c r="FT103" s="279">
        <v>201</v>
      </c>
      <c r="FU103" s="280" t="s">
        <v>347</v>
      </c>
      <c r="FV103" s="277"/>
      <c r="FW103" s="277"/>
      <c r="FX103" s="278"/>
      <c r="FY103" s="279">
        <v>35</v>
      </c>
      <c r="FZ103" s="279">
        <v>69</v>
      </c>
      <c r="GA103" s="280" t="s">
        <v>348</v>
      </c>
      <c r="GB103" s="277"/>
      <c r="GC103" s="277"/>
      <c r="GD103" s="278"/>
      <c r="GE103" s="279">
        <v>12</v>
      </c>
      <c r="GF103" s="279">
        <v>18</v>
      </c>
      <c r="GG103" s="280" t="s">
        <v>349</v>
      </c>
      <c r="GH103" s="277"/>
      <c r="GI103" s="277"/>
      <c r="GJ103" s="278"/>
      <c r="GK103" s="279">
        <v>11</v>
      </c>
      <c r="GL103" s="279">
        <v>17</v>
      </c>
      <c r="GM103" s="280" t="s">
        <v>320</v>
      </c>
      <c r="GN103" s="277"/>
      <c r="GO103" s="277"/>
      <c r="GP103" s="278"/>
      <c r="GQ103" s="279">
        <v>11</v>
      </c>
      <c r="GR103" s="279">
        <v>15</v>
      </c>
      <c r="GS103" s="280">
        <v>0.28819444444444448</v>
      </c>
      <c r="GT103" s="277"/>
      <c r="GU103" s="277"/>
      <c r="GV103" s="278"/>
      <c r="GW103" s="279">
        <v>10</v>
      </c>
      <c r="GX103" s="279">
        <v>17</v>
      </c>
      <c r="GY103" s="280">
        <v>1.5972222222222224E-2</v>
      </c>
      <c r="GZ103" s="277"/>
      <c r="HA103" s="277"/>
      <c r="HB103" s="278"/>
      <c r="HC103" s="279">
        <v>8</v>
      </c>
      <c r="HD103" s="279">
        <v>21</v>
      </c>
      <c r="HE103" s="280">
        <v>0.23263888888888887</v>
      </c>
      <c r="HF103" s="277"/>
      <c r="HG103" s="277"/>
      <c r="HH103" s="278"/>
      <c r="HI103" s="279">
        <v>10</v>
      </c>
      <c r="HJ103" s="279">
        <v>18</v>
      </c>
      <c r="HK103" s="280">
        <v>0.17083333333333331</v>
      </c>
      <c r="HL103" s="277"/>
      <c r="HM103" s="277"/>
      <c r="HN103" s="278"/>
      <c r="HO103" s="279">
        <v>7</v>
      </c>
      <c r="HP103" s="279">
        <v>13</v>
      </c>
      <c r="HQ103" s="280">
        <v>4.4444444444444446E-2</v>
      </c>
      <c r="HR103" s="277"/>
      <c r="HS103" s="277"/>
      <c r="HT103" s="278"/>
      <c r="HU103" s="279">
        <v>8</v>
      </c>
      <c r="HV103" s="279">
        <v>10</v>
      </c>
      <c r="HW103" s="280">
        <v>3.0555555555555555E-2</v>
      </c>
      <c r="HX103" s="277"/>
      <c r="HY103" s="277"/>
      <c r="HZ103" s="278"/>
      <c r="IA103" s="273" cm="1">
        <f t="array" ref="IA103">SUM(SUMIFS(FG103:HZ103,FG$6:HZ$6,{"EN(V)"}))</f>
        <v>550</v>
      </c>
      <c r="IB103" s="273" cm="1">
        <f t="array" ref="IB103">SUM(SUMIFS(FG103:HZ103,FG$6:HZ$6,{"INA(V)"}))</f>
        <v>0</v>
      </c>
      <c r="IC103" s="273" cm="1">
        <f t="array" ref="IC103">SUM(SUMIFS(FG103:HZ103,FG$6:HZ$6,{"EN(D)"}))</f>
        <v>201</v>
      </c>
      <c r="ID103" s="273" cm="1">
        <f t="array" ref="ID103">SUM(SUMIFS(FG103:HZ103,FG$6:HZ$6,{"INA(D)"}))</f>
        <v>0</v>
      </c>
      <c r="IE103" s="273" cm="1">
        <f t="array" ref="IE103">SUM(SUMIFS(FG103:HZ103,FG$6:HZ$6,{"EN(D)","EN(V)","INA(D)","INA(V)"}))</f>
        <v>751</v>
      </c>
      <c r="IF103" s="278" cm="1">
        <f t="array" ref="IF103">(SUM(SUMIFS(FG103:HZ103,FG$6:HZ$6,{"EN(TMS)"})))/12</f>
        <v>6.9907407407407404E-2</v>
      </c>
      <c r="IG103" s="278" cm="1">
        <f t="array" ref="IG103">(SUM(SUMIFS(FG103:HZ103,FG$6:HZ$6,{"INA(TMS)"})))/12</f>
        <v>0</v>
      </c>
      <c r="IH103" s="279">
        <v>5</v>
      </c>
      <c r="II103" s="279">
        <v>5</v>
      </c>
      <c r="IJ103" s="280">
        <v>5.4166666666666669E-2</v>
      </c>
      <c r="IK103" s="277"/>
      <c r="IL103" s="277"/>
      <c r="IM103" s="278"/>
      <c r="IN103" s="279">
        <v>7</v>
      </c>
      <c r="IO103" s="279">
        <v>6</v>
      </c>
      <c r="IP103" s="280">
        <v>1.3888888888888889E-3</v>
      </c>
      <c r="IQ103" s="277"/>
      <c r="IR103" s="277"/>
      <c r="IS103" s="278"/>
      <c r="IT103" s="279">
        <v>5</v>
      </c>
      <c r="IU103" s="279">
        <v>9</v>
      </c>
      <c r="IV103" s="280">
        <v>1.5972222222222224E-2</v>
      </c>
      <c r="IW103" s="277"/>
      <c r="IX103" s="277"/>
      <c r="IY103" s="278"/>
      <c r="IZ103" s="279">
        <v>8</v>
      </c>
      <c r="JA103" s="279">
        <v>5</v>
      </c>
      <c r="JB103" s="280">
        <v>1.5972222222222224E-2</v>
      </c>
      <c r="JC103" s="277"/>
      <c r="JD103" s="277"/>
      <c r="JE103" s="278"/>
      <c r="JF103" s="279">
        <v>12</v>
      </c>
      <c r="JG103" s="279"/>
      <c r="JH103" s="280"/>
      <c r="JI103" s="277"/>
      <c r="JJ103" s="277"/>
      <c r="JK103" s="278"/>
      <c r="JL103" s="279">
        <v>30</v>
      </c>
      <c r="JM103" s="279"/>
      <c r="JN103" s="280"/>
      <c r="JO103" s="277"/>
      <c r="JP103" s="277"/>
      <c r="JQ103" s="278"/>
      <c r="JR103" s="279">
        <v>6</v>
      </c>
      <c r="JS103" s="279"/>
      <c r="JT103" s="280"/>
      <c r="JU103" s="277"/>
      <c r="JV103" s="277"/>
      <c r="JW103" s="278"/>
      <c r="JX103" s="279">
        <v>4</v>
      </c>
      <c r="JY103" s="279"/>
      <c r="JZ103" s="280"/>
      <c r="KA103" s="277"/>
      <c r="KB103" s="277"/>
      <c r="KC103" s="278"/>
      <c r="KD103" s="279">
        <v>14</v>
      </c>
      <c r="KE103" s="279"/>
      <c r="KF103" s="280"/>
      <c r="KG103" s="277"/>
      <c r="KH103" s="277"/>
      <c r="KI103" s="278"/>
      <c r="KJ103" s="279">
        <v>2</v>
      </c>
      <c r="KK103" s="279"/>
      <c r="KL103" s="280"/>
      <c r="KM103" s="277"/>
      <c r="KN103" s="277"/>
      <c r="KO103" s="278"/>
      <c r="KP103" s="279">
        <v>2</v>
      </c>
      <c r="KQ103" s="279"/>
      <c r="KR103" s="280"/>
      <c r="KS103" s="277"/>
      <c r="KT103" s="277"/>
      <c r="KU103" s="278"/>
      <c r="KV103" s="279">
        <v>18</v>
      </c>
      <c r="KW103" s="279"/>
      <c r="KX103" s="280"/>
      <c r="KY103" s="277"/>
      <c r="KZ103" s="277"/>
      <c r="LA103" s="278"/>
      <c r="LB103" s="273" cm="1">
        <f t="array" ref="LB103">SUM(SUMIFS(IH103:LA103,IH$6:LA$6,{"EN(V)"}))</f>
        <v>25</v>
      </c>
      <c r="LC103" s="273" cm="1">
        <f t="array" ref="LC103">SUM(SUMIFS(IH103:LA103,IH$6:LA$6,{"INA(V)"}))</f>
        <v>0</v>
      </c>
      <c r="LD103" s="273" cm="1">
        <f t="array" ref="LD103">SUM(SUMIFS(IH103:LA103,IH$6:LA$6,{"EN(D)"}))</f>
        <v>113</v>
      </c>
      <c r="LE103" s="273" cm="1">
        <f t="array" ref="LE103">SUM(SUMIFS(IH103:LA103,IH$6:LA$6,{"INA(D)"}))</f>
        <v>0</v>
      </c>
      <c r="LF103" s="273" cm="1">
        <f t="array" ref="LF103">SUM(SUMIFS(IH103:LA103,IH$6:LA$6,{"EN(D)","EN(V)","INA(D)","INA(V)"}))</f>
        <v>138</v>
      </c>
      <c r="LG103" s="278" cm="1">
        <f t="array" ref="LG103">(SUM(SUMIFS(IH103:LA103,IH$6:LA$6,{"EN(TMS)"})))/12</f>
        <v>7.2916666666666676E-3</v>
      </c>
      <c r="LH103" s="278" cm="1">
        <f t="array" ref="LH103">(SUM(SUMIFS(IH103:LA103,IH$6:LA$6,{"INA(TMS)"})))/12</f>
        <v>0</v>
      </c>
      <c r="LI103" s="279">
        <v>16</v>
      </c>
      <c r="LJ103" s="279"/>
      <c r="LK103" s="280"/>
      <c r="LL103" s="277"/>
      <c r="LM103" s="277"/>
      <c r="LN103" s="278"/>
      <c r="LO103" s="279">
        <v>14</v>
      </c>
      <c r="LP103" s="279"/>
      <c r="LQ103" s="280"/>
      <c r="LR103" s="277"/>
      <c r="LS103" s="277"/>
      <c r="LT103" s="278"/>
      <c r="LU103" s="279">
        <v>1</v>
      </c>
      <c r="LV103" s="279"/>
      <c r="LW103" s="280"/>
      <c r="LX103" s="277"/>
      <c r="LY103" s="277"/>
      <c r="LZ103" s="278"/>
      <c r="MA103" s="279">
        <v>5</v>
      </c>
      <c r="MB103" s="279"/>
      <c r="MC103" s="280"/>
      <c r="MD103" s="277"/>
      <c r="ME103" s="277"/>
      <c r="MF103" s="278"/>
      <c r="MG103" s="279">
        <v>8</v>
      </c>
      <c r="MH103" s="279"/>
      <c r="MI103" s="280"/>
      <c r="MJ103" s="277"/>
      <c r="MK103" s="277"/>
      <c r="ML103" s="278"/>
      <c r="MM103" s="279">
        <v>6</v>
      </c>
      <c r="MN103" s="279"/>
      <c r="MO103" s="280"/>
      <c r="MP103" s="277"/>
      <c r="MQ103" s="277"/>
      <c r="MR103" s="278"/>
      <c r="MS103" s="279">
        <v>5</v>
      </c>
      <c r="MT103" s="279"/>
      <c r="MU103" s="280"/>
      <c r="MV103" s="277"/>
      <c r="MW103" s="277"/>
      <c r="MX103" s="278"/>
      <c r="MY103" s="279"/>
      <c r="MZ103" s="279"/>
      <c r="NA103" s="280"/>
      <c r="NB103" s="277"/>
      <c r="NC103" s="277"/>
      <c r="ND103" s="278"/>
      <c r="NE103" s="279"/>
      <c r="NF103" s="279"/>
      <c r="NG103" s="280"/>
      <c r="NH103" s="277"/>
      <c r="NI103" s="277"/>
      <c r="NJ103" s="278"/>
      <c r="NK103" s="279"/>
      <c r="NL103" s="279"/>
      <c r="NM103" s="280"/>
      <c r="NN103" s="277"/>
      <c r="NO103" s="277"/>
      <c r="NP103" s="278"/>
      <c r="NQ103" s="279"/>
      <c r="NR103" s="279"/>
      <c r="NS103" s="280"/>
      <c r="NT103" s="277"/>
      <c r="NU103" s="277"/>
      <c r="NV103" s="278"/>
      <c r="NW103" s="279"/>
      <c r="NX103" s="279"/>
      <c r="NY103" s="280"/>
      <c r="NZ103" s="277"/>
      <c r="OA103" s="277"/>
      <c r="OB103" s="278"/>
      <c r="OC103" s="273" cm="1">
        <f t="array" ref="OC103">SUM(SUMIFS(LI103:OB103,LI$6:OB$6,{"EN(V)"}))</f>
        <v>0</v>
      </c>
      <c r="OD103" s="273" cm="1">
        <f t="array" ref="OD103">SUM(SUMIFS(LI103:OB103,LI$6:OB$6,{"INA(V)"}))</f>
        <v>0</v>
      </c>
      <c r="OE103" s="273" cm="1">
        <f t="array" ref="OE103">SUM(SUMIFS(LI103:OB103,LI$6:OB$6,{"EN(D)"}))</f>
        <v>55</v>
      </c>
      <c r="OF103" s="273" cm="1">
        <f t="array" ref="OF103">SUM(SUMIFS(LI103:OB103,LI$6:OB$6,{"INA(D)"}))</f>
        <v>0</v>
      </c>
      <c r="OG103" s="273" cm="1">
        <f t="array" ref="OG103">SUM(SUMIFS(LI103:OB103,LI$6:OB$6,{"EN(D)","EN(V)","INA(D)","INA(V)"}))</f>
        <v>55</v>
      </c>
      <c r="OH103" s="278" cm="1">
        <f t="array" ref="OH103">(SUM(SUMIFS(LI103:OB103,LI$6:OB$6,{"EN(TMS)"})))/12</f>
        <v>0</v>
      </c>
      <c r="OI103" s="278" cm="1">
        <f t="array" ref="OI103">(SUM(SUMIFS(LI103:OB103,LI$6:OB$6,{"INA(TMS)"})))/12</f>
        <v>0</v>
      </c>
    </row>
    <row r="104" spans="1:399" s="23" customFormat="1">
      <c r="A104" s="273">
        <v>98</v>
      </c>
      <c r="B104" s="274" t="s">
        <v>61</v>
      </c>
      <c r="C104" s="273" t="s">
        <v>185</v>
      </c>
      <c r="D104" s="285"/>
      <c r="E104" s="279"/>
      <c r="F104" s="279"/>
      <c r="G104" s="280"/>
      <c r="H104" s="277"/>
      <c r="I104" s="277"/>
      <c r="J104" s="278"/>
      <c r="K104" s="279"/>
      <c r="L104" s="279"/>
      <c r="M104" s="280"/>
      <c r="N104" s="277"/>
      <c r="O104" s="277"/>
      <c r="P104" s="278"/>
      <c r="Q104" s="279"/>
      <c r="R104" s="279"/>
      <c r="S104" s="280"/>
      <c r="T104" s="277"/>
      <c r="U104" s="277"/>
      <c r="V104" s="278"/>
      <c r="W104" s="279"/>
      <c r="X104" s="279"/>
      <c r="Y104" s="280"/>
      <c r="Z104" s="277"/>
      <c r="AA104" s="277"/>
      <c r="AB104" s="278"/>
      <c r="AC104" s="279"/>
      <c r="AD104" s="279"/>
      <c r="AE104" s="280"/>
      <c r="AF104" s="277"/>
      <c r="AG104" s="277"/>
      <c r="AH104" s="278"/>
      <c r="AI104" s="279"/>
      <c r="AJ104" s="279"/>
      <c r="AK104" s="280"/>
      <c r="AL104" s="277"/>
      <c r="AM104" s="277"/>
      <c r="AN104" s="278"/>
      <c r="AO104" s="279"/>
      <c r="AP104" s="279"/>
      <c r="AQ104" s="280"/>
      <c r="AR104" s="277"/>
      <c r="AS104" s="277"/>
      <c r="AT104" s="278"/>
      <c r="AU104" s="279"/>
      <c r="AV104" s="279"/>
      <c r="AW104" s="280"/>
      <c r="AX104" s="277"/>
      <c r="AY104" s="277"/>
      <c r="AZ104" s="278"/>
      <c r="BA104" s="279"/>
      <c r="BB104" s="279"/>
      <c r="BC104" s="280"/>
      <c r="BD104" s="277"/>
      <c r="BE104" s="277"/>
      <c r="BF104" s="278"/>
      <c r="BG104" s="279"/>
      <c r="BH104" s="279"/>
      <c r="BI104" s="280"/>
      <c r="BJ104" s="277"/>
      <c r="BK104" s="277"/>
      <c r="BL104" s="278"/>
      <c r="BM104" s="279"/>
      <c r="BN104" s="279"/>
      <c r="BO104" s="280"/>
      <c r="BP104" s="277"/>
      <c r="BQ104" s="277"/>
      <c r="BR104" s="278"/>
      <c r="BS104" s="279"/>
      <c r="BT104" s="279"/>
      <c r="BU104" s="280"/>
      <c r="BV104" s="277"/>
      <c r="BW104" s="277"/>
      <c r="BX104" s="278"/>
      <c r="BY104" s="273" cm="1">
        <f t="array" ref="BY104">SUM(SUMIFS(E104:BX104,E$6:BX$6,{"EN(V)"}))</f>
        <v>0</v>
      </c>
      <c r="BZ104" s="273" cm="1">
        <f t="array" ref="BZ104">SUM(SUMIFS(E104:BX104,E$6:BX$6,{"INA(V)"}))</f>
        <v>0</v>
      </c>
      <c r="CA104" s="273" cm="1">
        <f t="array" ref="CA104">SUM(SUMIFS(E104:BX104,E$6:BX$6,{"EN(D)"}))</f>
        <v>0</v>
      </c>
      <c r="CB104" s="273" cm="1">
        <f t="array" ref="CB104">SUM(SUMIFS(E104:BX104,E$6:BX$6,{"INA(D)"}))</f>
        <v>0</v>
      </c>
      <c r="CC104" s="273" cm="1">
        <f t="array" ref="CC104">SUM(SUMIFS(E104:BX104,E$6:BX$6,{"EN(D)","EN(V)","INA(D)","INA(V)"}))</f>
        <v>0</v>
      </c>
      <c r="CD104" s="278" cm="1">
        <f t="array" ref="CD104">(SUM(SUMIFS(E104:BX104,E$6:BX$6,{"EN(TMS)"})))/12</f>
        <v>0</v>
      </c>
      <c r="CE104" s="278" cm="1">
        <f t="array" ref="CE104">(SUM(SUMIFS(E104:BX104,E$6:BX$6,{"INA(TMS)"})))/12</f>
        <v>0</v>
      </c>
      <c r="CF104" s="279"/>
      <c r="CG104" s="279"/>
      <c r="CH104" s="280"/>
      <c r="CI104" s="277"/>
      <c r="CJ104" s="277"/>
      <c r="CK104" s="278"/>
      <c r="CL104" s="279"/>
      <c r="CM104" s="279"/>
      <c r="CN104" s="280"/>
      <c r="CO104" s="277"/>
      <c r="CP104" s="277"/>
      <c r="CQ104" s="278"/>
      <c r="CR104" s="279"/>
      <c r="CS104" s="279"/>
      <c r="CT104" s="280"/>
      <c r="CU104" s="277"/>
      <c r="CV104" s="277"/>
      <c r="CW104" s="278"/>
      <c r="CX104" s="279"/>
      <c r="CY104" s="279"/>
      <c r="CZ104" s="280"/>
      <c r="DA104" s="277"/>
      <c r="DB104" s="277"/>
      <c r="DC104" s="278"/>
      <c r="DD104" s="279"/>
      <c r="DE104" s="279"/>
      <c r="DF104" s="280"/>
      <c r="DG104" s="277"/>
      <c r="DH104" s="277"/>
      <c r="DI104" s="278"/>
      <c r="DJ104" s="279"/>
      <c r="DK104" s="279"/>
      <c r="DL104" s="280"/>
      <c r="DM104" s="277"/>
      <c r="DN104" s="277"/>
      <c r="DO104" s="278"/>
      <c r="DP104" s="279"/>
      <c r="DQ104" s="279"/>
      <c r="DR104" s="280"/>
      <c r="DS104" s="277"/>
      <c r="DT104" s="277"/>
      <c r="DU104" s="278"/>
      <c r="DV104" s="279"/>
      <c r="DW104" s="279"/>
      <c r="DX104" s="280"/>
      <c r="DY104" s="277"/>
      <c r="DZ104" s="277"/>
      <c r="EA104" s="278"/>
      <c r="EB104" s="279"/>
      <c r="EC104" s="279"/>
      <c r="ED104" s="280"/>
      <c r="EE104" s="277"/>
      <c r="EF104" s="277"/>
      <c r="EG104" s="278"/>
      <c r="EH104" s="279"/>
      <c r="EI104" s="279"/>
      <c r="EJ104" s="280"/>
      <c r="EK104" s="277"/>
      <c r="EL104" s="277"/>
      <c r="EM104" s="278"/>
      <c r="EN104" s="279"/>
      <c r="EO104" s="279"/>
      <c r="EP104" s="280"/>
      <c r="EQ104" s="277"/>
      <c r="ER104" s="277"/>
      <c r="ES104" s="278"/>
      <c r="ET104" s="279"/>
      <c r="EU104" s="279"/>
      <c r="EV104" s="280"/>
      <c r="EW104" s="277"/>
      <c r="EX104" s="277"/>
      <c r="EY104" s="278"/>
      <c r="EZ104" s="273" cm="1">
        <f t="array" ref="EZ104">SUM(SUMIFS(CF104:EY104,CF$6:EY$6,{"EN(V)"}))</f>
        <v>0</v>
      </c>
      <c r="FA104" s="273" cm="1">
        <f t="array" ref="FA104">SUM(SUMIFS(CF104:EY104,CF$6:EY$6,{"INA(V)"}))</f>
        <v>0</v>
      </c>
      <c r="FB104" s="273" cm="1">
        <f t="array" ref="FB104">SUM(SUMIFS(CF104:EY104,CF$6:EY$6,{"EN(D)"}))</f>
        <v>0</v>
      </c>
      <c r="FC104" s="273" cm="1">
        <f t="array" ref="FC104">SUM(SUMIFS(CF104:EY104,CF$6:EY$6,{"INA(D)"}))</f>
        <v>0</v>
      </c>
      <c r="FD104" s="273" cm="1">
        <f t="array" ref="FD104">SUM(SUMIFS(CF104:EY104,CF$6:EY$6,{"EN(D)","EN(V)","INA(D)","INA(V)"}))</f>
        <v>0</v>
      </c>
      <c r="FE104" s="278" cm="1">
        <f t="array" ref="FE104">(SUM(SUMIFS(CF104:EY104,CF$6:EY$6,{"EN(TMS)"})))/12</f>
        <v>0</v>
      </c>
      <c r="FF104" s="278" cm="1">
        <f t="array" ref="FF104">(SUM(SUMIFS(CF104:EY104,CF$6:EY$6,{"INA(TMS)"})))/12</f>
        <v>0</v>
      </c>
      <c r="FG104" s="279"/>
      <c r="FH104" s="279"/>
      <c r="FI104" s="280"/>
      <c r="FJ104" s="277"/>
      <c r="FK104" s="277"/>
      <c r="FL104" s="278"/>
      <c r="FM104" s="279"/>
      <c r="FN104" s="279"/>
      <c r="FO104" s="280"/>
      <c r="FP104" s="277">
        <v>74</v>
      </c>
      <c r="FQ104" s="277"/>
      <c r="FR104" s="278"/>
      <c r="FS104" s="279"/>
      <c r="FT104" s="279"/>
      <c r="FU104" s="280"/>
      <c r="FV104" s="277">
        <v>50</v>
      </c>
      <c r="FW104" s="277"/>
      <c r="FX104" s="278"/>
      <c r="FY104" s="279"/>
      <c r="FZ104" s="279"/>
      <c r="GA104" s="280"/>
      <c r="GB104" s="277">
        <v>29</v>
      </c>
      <c r="GC104" s="277">
        <v>60</v>
      </c>
      <c r="GD104" s="278" t="s">
        <v>350</v>
      </c>
      <c r="GE104" s="279"/>
      <c r="GF104" s="279"/>
      <c r="GG104" s="280"/>
      <c r="GH104" s="277">
        <v>5</v>
      </c>
      <c r="GI104" s="277">
        <v>7</v>
      </c>
      <c r="GJ104" s="278" t="s">
        <v>351</v>
      </c>
      <c r="GK104" s="279"/>
      <c r="GL104" s="279"/>
      <c r="GM104" s="280"/>
      <c r="GN104" s="277">
        <v>7</v>
      </c>
      <c r="GO104" s="277">
        <v>3</v>
      </c>
      <c r="GP104" s="278" t="s">
        <v>352</v>
      </c>
      <c r="GQ104" s="279"/>
      <c r="GR104" s="279"/>
      <c r="GS104" s="280"/>
      <c r="GT104" s="277">
        <v>3</v>
      </c>
      <c r="GU104" s="277">
        <v>5</v>
      </c>
      <c r="GV104" s="278">
        <v>6.2499999999999995E-3</v>
      </c>
      <c r="GW104" s="279"/>
      <c r="GX104" s="279"/>
      <c r="GY104" s="280"/>
      <c r="GZ104" s="277">
        <v>3</v>
      </c>
      <c r="HA104" s="277">
        <v>3</v>
      </c>
      <c r="HB104" s="278">
        <v>5.5555555555555558E-3</v>
      </c>
      <c r="HC104" s="279"/>
      <c r="HD104" s="279"/>
      <c r="HE104" s="280"/>
      <c r="HF104" s="277">
        <v>4</v>
      </c>
      <c r="HG104" s="277">
        <v>5</v>
      </c>
      <c r="HH104" s="278">
        <v>1.0944444444444443</v>
      </c>
      <c r="HI104" s="279"/>
      <c r="HJ104" s="279"/>
      <c r="HK104" s="280"/>
      <c r="HL104" s="277">
        <v>7</v>
      </c>
      <c r="HM104" s="277">
        <v>7</v>
      </c>
      <c r="HN104" s="278">
        <v>0.19722222222222222</v>
      </c>
      <c r="HO104" s="279"/>
      <c r="HP104" s="279"/>
      <c r="HQ104" s="280"/>
      <c r="HR104" s="277">
        <v>7</v>
      </c>
      <c r="HS104" s="277">
        <v>6</v>
      </c>
      <c r="HT104" s="278">
        <v>7.0833333333333331E-2</v>
      </c>
      <c r="HU104" s="279"/>
      <c r="HV104" s="279"/>
      <c r="HW104" s="280"/>
      <c r="HX104" s="277">
        <v>4</v>
      </c>
      <c r="HY104" s="277">
        <v>9</v>
      </c>
      <c r="HZ104" s="278">
        <v>5.9027777777777783E-2</v>
      </c>
      <c r="IA104" s="273" cm="1">
        <f t="array" ref="IA104">SUM(SUMIFS(FG104:HZ104,FG$6:HZ$6,{"EN(V)"}))</f>
        <v>0</v>
      </c>
      <c r="IB104" s="273" cm="1">
        <f t="array" ref="IB104">SUM(SUMIFS(FG104:HZ104,FG$6:HZ$6,{"INA(V)"}))</f>
        <v>105</v>
      </c>
      <c r="IC104" s="273" cm="1">
        <f t="array" ref="IC104">SUM(SUMIFS(FG104:HZ104,FG$6:HZ$6,{"EN(D)"}))</f>
        <v>0</v>
      </c>
      <c r="ID104" s="273" cm="1">
        <f t="array" ref="ID104">SUM(SUMIFS(FG104:HZ104,FG$6:HZ$6,{"INA(D)"}))</f>
        <v>193</v>
      </c>
      <c r="IE104" s="273" cm="1">
        <f t="array" ref="IE104">SUM(SUMIFS(FG104:HZ104,FG$6:HZ$6,{"EN(D)","EN(V)","INA(D)","INA(V)"}))</f>
        <v>298</v>
      </c>
      <c r="IF104" s="278" cm="1">
        <f t="array" ref="IF104">(SUM(SUMIFS(FG104:HZ104,FG$6:HZ$6,{"EN(TMS)"})))/12</f>
        <v>0</v>
      </c>
      <c r="IG104" s="278" cm="1">
        <f t="array" ref="IG104">(SUM(SUMIFS(FG104:HZ104,FG$6:HZ$6,{"INA(TMS)"})))/12</f>
        <v>0.11944444444444442</v>
      </c>
      <c r="IH104" s="279"/>
      <c r="II104" s="279"/>
      <c r="IJ104" s="280"/>
      <c r="IK104" s="277">
        <v>3</v>
      </c>
      <c r="IL104" s="277">
        <v>21</v>
      </c>
      <c r="IM104" s="278">
        <v>0.23402777777777781</v>
      </c>
      <c r="IN104" s="279"/>
      <c r="IO104" s="279"/>
      <c r="IP104" s="280"/>
      <c r="IQ104" s="277">
        <v>2</v>
      </c>
      <c r="IR104" s="277">
        <v>3</v>
      </c>
      <c r="IS104" s="278">
        <v>6.1805555555555558E-2</v>
      </c>
      <c r="IT104" s="279"/>
      <c r="IU104" s="279"/>
      <c r="IV104" s="280"/>
      <c r="IW104" s="277">
        <v>6</v>
      </c>
      <c r="IX104" s="277">
        <v>12</v>
      </c>
      <c r="IY104" s="278">
        <v>8.0555555555555561E-2</v>
      </c>
      <c r="IZ104" s="279"/>
      <c r="JA104" s="279"/>
      <c r="JB104" s="280"/>
      <c r="JC104" s="277">
        <v>11</v>
      </c>
      <c r="JD104" s="277">
        <v>9</v>
      </c>
      <c r="JE104" s="278">
        <v>0.4291666666666667</v>
      </c>
      <c r="JF104" s="279"/>
      <c r="JG104" s="279"/>
      <c r="JH104" s="280"/>
      <c r="JI104" s="277">
        <v>10</v>
      </c>
      <c r="JJ104" s="277"/>
      <c r="JK104" s="278"/>
      <c r="JL104" s="279"/>
      <c r="JM104" s="279"/>
      <c r="JN104" s="280"/>
      <c r="JO104" s="277">
        <v>14</v>
      </c>
      <c r="JP104" s="277"/>
      <c r="JQ104" s="278"/>
      <c r="JR104" s="279"/>
      <c r="JS104" s="279"/>
      <c r="JT104" s="280"/>
      <c r="JU104" s="277"/>
      <c r="JV104" s="277"/>
      <c r="JW104" s="278"/>
      <c r="JX104" s="279"/>
      <c r="JY104" s="279"/>
      <c r="JZ104" s="280"/>
      <c r="KA104" s="277">
        <v>8</v>
      </c>
      <c r="KB104" s="277"/>
      <c r="KC104" s="278"/>
      <c r="KD104" s="279"/>
      <c r="KE104" s="279"/>
      <c r="KF104" s="280"/>
      <c r="KG104" s="277">
        <v>4</v>
      </c>
      <c r="KH104" s="277"/>
      <c r="KI104" s="278"/>
      <c r="KJ104" s="279"/>
      <c r="KK104" s="279"/>
      <c r="KL104" s="280"/>
      <c r="KM104" s="277">
        <v>20</v>
      </c>
      <c r="KN104" s="277"/>
      <c r="KO104" s="278"/>
      <c r="KP104" s="279"/>
      <c r="KQ104" s="279"/>
      <c r="KR104" s="280"/>
      <c r="KS104" s="277">
        <v>10</v>
      </c>
      <c r="KT104" s="277"/>
      <c r="KU104" s="278"/>
      <c r="KV104" s="279"/>
      <c r="KW104" s="279"/>
      <c r="KX104" s="280"/>
      <c r="KY104" s="277">
        <v>6</v>
      </c>
      <c r="KZ104" s="277"/>
      <c r="LA104" s="278"/>
      <c r="LB104" s="273" cm="1">
        <f t="array" ref="LB104">SUM(SUMIFS(IH104:LA104,IH$6:LA$6,{"EN(V)"}))</f>
        <v>0</v>
      </c>
      <c r="LC104" s="273" cm="1">
        <f t="array" ref="LC104">SUM(SUMIFS(IH104:LA104,IH$6:LA$6,{"INA(V)"}))</f>
        <v>45</v>
      </c>
      <c r="LD104" s="273" cm="1">
        <f t="array" ref="LD104">SUM(SUMIFS(IH104:LA104,IH$6:LA$6,{"EN(D)"}))</f>
        <v>0</v>
      </c>
      <c r="LE104" s="273" cm="1">
        <f t="array" ref="LE104">SUM(SUMIFS(IH104:LA104,IH$6:LA$6,{"INA(D)"}))</f>
        <v>94</v>
      </c>
      <c r="LF104" s="273" cm="1">
        <f t="array" ref="LF104">SUM(SUMIFS(IH104:LA104,IH$6:LA$6,{"EN(D)","EN(V)","INA(D)","INA(V)"}))</f>
        <v>139</v>
      </c>
      <c r="LG104" s="278" cm="1">
        <f t="array" ref="LG104">(SUM(SUMIFS(IH104:LA104,IH$6:LA$6,{"EN(TMS)"})))/12</f>
        <v>0</v>
      </c>
      <c r="LH104" s="278" cm="1">
        <f t="array" ref="LH104">(SUM(SUMIFS(IH104:LA104,IH$6:LA$6,{"INA(TMS)"})))/12</f>
        <v>6.7129629629629636E-2</v>
      </c>
      <c r="LI104" s="279"/>
      <c r="LJ104" s="279"/>
      <c r="LK104" s="280"/>
      <c r="LL104" s="277">
        <v>6</v>
      </c>
      <c r="LM104" s="277"/>
      <c r="LN104" s="278"/>
      <c r="LO104" s="279"/>
      <c r="LP104" s="279"/>
      <c r="LQ104" s="280"/>
      <c r="LR104" s="277">
        <v>17</v>
      </c>
      <c r="LS104" s="277"/>
      <c r="LT104" s="278"/>
      <c r="LU104" s="279"/>
      <c r="LV104" s="279"/>
      <c r="LW104" s="280"/>
      <c r="LX104" s="277">
        <v>3</v>
      </c>
      <c r="LY104" s="277"/>
      <c r="LZ104" s="278"/>
      <c r="MA104" s="279"/>
      <c r="MB104" s="279"/>
      <c r="MC104" s="280"/>
      <c r="MD104" s="277">
        <v>8</v>
      </c>
      <c r="ME104" s="277"/>
      <c r="MF104" s="278"/>
      <c r="MG104" s="279"/>
      <c r="MH104" s="279"/>
      <c r="MI104" s="280"/>
      <c r="MJ104" s="277">
        <v>3</v>
      </c>
      <c r="MK104" s="277"/>
      <c r="ML104" s="278"/>
      <c r="MM104" s="279"/>
      <c r="MN104" s="279"/>
      <c r="MO104" s="280"/>
      <c r="MP104" s="277">
        <v>10</v>
      </c>
      <c r="MQ104" s="277"/>
      <c r="MR104" s="278"/>
      <c r="MS104" s="279"/>
      <c r="MT104" s="279"/>
      <c r="MU104" s="280"/>
      <c r="MV104" s="277">
        <v>7</v>
      </c>
      <c r="MW104" s="277"/>
      <c r="MX104" s="278"/>
      <c r="MY104" s="279"/>
      <c r="MZ104" s="279"/>
      <c r="NA104" s="280"/>
      <c r="NB104" s="277"/>
      <c r="NC104" s="277"/>
      <c r="ND104" s="278"/>
      <c r="NE104" s="279"/>
      <c r="NF104" s="279"/>
      <c r="NG104" s="280"/>
      <c r="NH104" s="277"/>
      <c r="NI104" s="277"/>
      <c r="NJ104" s="278"/>
      <c r="NK104" s="279"/>
      <c r="NL104" s="279"/>
      <c r="NM104" s="280"/>
      <c r="NN104" s="277"/>
      <c r="NO104" s="277"/>
      <c r="NP104" s="278"/>
      <c r="NQ104" s="279"/>
      <c r="NR104" s="279"/>
      <c r="NS104" s="280"/>
      <c r="NT104" s="277"/>
      <c r="NU104" s="277"/>
      <c r="NV104" s="278"/>
      <c r="NW104" s="279"/>
      <c r="NX104" s="279"/>
      <c r="NY104" s="280"/>
      <c r="NZ104" s="277"/>
      <c r="OA104" s="277"/>
      <c r="OB104" s="278"/>
      <c r="OC104" s="273" cm="1">
        <f t="array" ref="OC104">SUM(SUMIFS(LI104:OB104,LI$6:OB$6,{"EN(V)"}))</f>
        <v>0</v>
      </c>
      <c r="OD104" s="273" cm="1">
        <f t="array" ref="OD104">SUM(SUMIFS(LI104:OB104,LI$6:OB$6,{"INA(V)"}))</f>
        <v>0</v>
      </c>
      <c r="OE104" s="273" cm="1">
        <f t="array" ref="OE104">SUM(SUMIFS(LI104:OB104,LI$6:OB$6,{"EN(D)"}))</f>
        <v>0</v>
      </c>
      <c r="OF104" s="273" cm="1">
        <f t="array" ref="OF104">SUM(SUMIFS(LI104:OB104,LI$6:OB$6,{"INA(D)"}))</f>
        <v>54</v>
      </c>
      <c r="OG104" s="273" cm="1">
        <f t="array" ref="OG104">SUM(SUMIFS(LI104:OB104,LI$6:OB$6,{"EN(D)","EN(V)","INA(D)","INA(V)"}))</f>
        <v>54</v>
      </c>
      <c r="OH104" s="278" cm="1">
        <f t="array" ref="OH104">(SUM(SUMIFS(LI104:OB104,LI$6:OB$6,{"EN(TMS)"})))/12</f>
        <v>0</v>
      </c>
      <c r="OI104" s="278" cm="1">
        <f t="array" ref="OI104">(SUM(SUMIFS(LI104:OB104,LI$6:OB$6,{"INA(TMS)"})))/12</f>
        <v>0</v>
      </c>
    </row>
    <row r="105" spans="1:399" s="23" customFormat="1" ht="30">
      <c r="A105" s="273">
        <v>99</v>
      </c>
      <c r="B105" s="274" t="s">
        <v>388</v>
      </c>
      <c r="C105" s="292" t="s">
        <v>389</v>
      </c>
      <c r="D105" s="285"/>
      <c r="E105" s="279"/>
      <c r="F105" s="279"/>
      <c r="G105" s="280"/>
      <c r="H105" s="277"/>
      <c r="I105" s="277"/>
      <c r="J105" s="278"/>
      <c r="K105" s="279"/>
      <c r="L105" s="279"/>
      <c r="M105" s="280"/>
      <c r="N105" s="277"/>
      <c r="O105" s="277"/>
      <c r="P105" s="278"/>
      <c r="Q105" s="279"/>
      <c r="R105" s="279"/>
      <c r="S105" s="280"/>
      <c r="T105" s="277"/>
      <c r="U105" s="277"/>
      <c r="V105" s="278"/>
      <c r="W105" s="279"/>
      <c r="X105" s="279"/>
      <c r="Y105" s="280"/>
      <c r="Z105" s="277"/>
      <c r="AA105" s="277"/>
      <c r="AB105" s="278"/>
      <c r="AC105" s="279"/>
      <c r="AD105" s="279"/>
      <c r="AE105" s="280"/>
      <c r="AF105" s="277"/>
      <c r="AG105" s="277"/>
      <c r="AH105" s="278"/>
      <c r="AI105" s="279"/>
      <c r="AJ105" s="279"/>
      <c r="AK105" s="280"/>
      <c r="AL105" s="277"/>
      <c r="AM105" s="277"/>
      <c r="AN105" s="278"/>
      <c r="AO105" s="279"/>
      <c r="AP105" s="279"/>
      <c r="AQ105" s="280"/>
      <c r="AR105" s="277"/>
      <c r="AS105" s="277"/>
      <c r="AT105" s="278"/>
      <c r="AU105" s="279"/>
      <c r="AV105" s="279"/>
      <c r="AW105" s="280"/>
      <c r="AX105" s="277"/>
      <c r="AY105" s="277"/>
      <c r="AZ105" s="278"/>
      <c r="BA105" s="279"/>
      <c r="BB105" s="279"/>
      <c r="BC105" s="280"/>
      <c r="BD105" s="277"/>
      <c r="BE105" s="277"/>
      <c r="BF105" s="278"/>
      <c r="BG105" s="279"/>
      <c r="BH105" s="279"/>
      <c r="BI105" s="280"/>
      <c r="BJ105" s="277"/>
      <c r="BK105" s="277"/>
      <c r="BL105" s="278"/>
      <c r="BM105" s="279"/>
      <c r="BN105" s="279"/>
      <c r="BO105" s="280"/>
      <c r="BP105" s="277"/>
      <c r="BQ105" s="277"/>
      <c r="BR105" s="278"/>
      <c r="BS105" s="279"/>
      <c r="BT105" s="279"/>
      <c r="BU105" s="280"/>
      <c r="BV105" s="277"/>
      <c r="BW105" s="277"/>
      <c r="BX105" s="278"/>
      <c r="BY105" s="273" cm="1">
        <f t="array" ref="BY105">SUM(SUMIFS(E105:BX105,E$6:BX$6,{"EN(V)"}))</f>
        <v>0</v>
      </c>
      <c r="BZ105" s="273" cm="1">
        <f t="array" ref="BZ105">SUM(SUMIFS(E105:BX105,E$6:BX$6,{"INA(V)"}))</f>
        <v>0</v>
      </c>
      <c r="CA105" s="273" cm="1">
        <f t="array" ref="CA105">SUM(SUMIFS(E105:BX105,E$6:BX$6,{"EN(D)"}))</f>
        <v>0</v>
      </c>
      <c r="CB105" s="273" cm="1">
        <f t="array" ref="CB105">SUM(SUMIFS(E105:BX105,E$6:BX$6,{"INA(D)"}))</f>
        <v>0</v>
      </c>
      <c r="CC105" s="273" cm="1">
        <f t="array" ref="CC105">SUM(SUMIFS(E105:BX105,E$6:BX$6,{"EN(D)","EN(V)","INA(D)","INA(V)"}))</f>
        <v>0</v>
      </c>
      <c r="CD105" s="278" cm="1">
        <f t="array" ref="CD105">(SUM(SUMIFS(E105:BX105,E$6:BX$6,{"EN(TMS)"})))/12</f>
        <v>0</v>
      </c>
      <c r="CE105" s="278" cm="1">
        <f t="array" ref="CE105">(SUM(SUMIFS(E105:BX105,E$6:BX$6,{"INA(TMS)"})))/12</f>
        <v>0</v>
      </c>
      <c r="CF105" s="279"/>
      <c r="CG105" s="279"/>
      <c r="CH105" s="280"/>
      <c r="CI105" s="277"/>
      <c r="CJ105" s="277"/>
      <c r="CK105" s="278"/>
      <c r="CL105" s="279"/>
      <c r="CM105" s="279"/>
      <c r="CN105" s="280"/>
      <c r="CO105" s="277"/>
      <c r="CP105" s="277"/>
      <c r="CQ105" s="278"/>
      <c r="CR105" s="279"/>
      <c r="CS105" s="279"/>
      <c r="CT105" s="280"/>
      <c r="CU105" s="277"/>
      <c r="CV105" s="277"/>
      <c r="CW105" s="278"/>
      <c r="CX105" s="279"/>
      <c r="CY105" s="279"/>
      <c r="CZ105" s="280"/>
      <c r="DA105" s="277"/>
      <c r="DB105" s="277"/>
      <c r="DC105" s="278"/>
      <c r="DD105" s="279"/>
      <c r="DE105" s="279"/>
      <c r="DF105" s="280"/>
      <c r="DG105" s="277"/>
      <c r="DH105" s="277"/>
      <c r="DI105" s="278"/>
      <c r="DJ105" s="279"/>
      <c r="DK105" s="279"/>
      <c r="DL105" s="280"/>
      <c r="DM105" s="277"/>
      <c r="DN105" s="277"/>
      <c r="DO105" s="278"/>
      <c r="DP105" s="279"/>
      <c r="DQ105" s="279"/>
      <c r="DR105" s="280"/>
      <c r="DS105" s="277"/>
      <c r="DT105" s="277"/>
      <c r="DU105" s="278"/>
      <c r="DV105" s="279"/>
      <c r="DW105" s="279"/>
      <c r="DX105" s="280"/>
      <c r="DY105" s="277"/>
      <c r="DZ105" s="277"/>
      <c r="EA105" s="278"/>
      <c r="EB105" s="279"/>
      <c r="EC105" s="279"/>
      <c r="ED105" s="280"/>
      <c r="EE105" s="277"/>
      <c r="EF105" s="277"/>
      <c r="EG105" s="278"/>
      <c r="EH105" s="279"/>
      <c r="EI105" s="279"/>
      <c r="EJ105" s="280"/>
      <c r="EK105" s="277"/>
      <c r="EL105" s="277"/>
      <c r="EM105" s="278"/>
      <c r="EN105" s="279"/>
      <c r="EO105" s="279"/>
      <c r="EP105" s="280"/>
      <c r="EQ105" s="277"/>
      <c r="ER105" s="277"/>
      <c r="ES105" s="278"/>
      <c r="ET105" s="279"/>
      <c r="EU105" s="279"/>
      <c r="EV105" s="280"/>
      <c r="EW105" s="277"/>
      <c r="EX105" s="277"/>
      <c r="EY105" s="278"/>
      <c r="EZ105" s="273" cm="1">
        <f t="array" ref="EZ105">SUM(SUMIFS(CF105:EY105,CF$6:EY$6,{"EN(V)"}))</f>
        <v>0</v>
      </c>
      <c r="FA105" s="273" cm="1">
        <f t="array" ref="FA105">SUM(SUMIFS(CF105:EY105,CF$6:EY$6,{"INA(V)"}))</f>
        <v>0</v>
      </c>
      <c r="FB105" s="273" cm="1">
        <f t="array" ref="FB105">SUM(SUMIFS(CF105:EY105,CF$6:EY$6,{"EN(D)"}))</f>
        <v>0</v>
      </c>
      <c r="FC105" s="273" cm="1">
        <f t="array" ref="FC105">SUM(SUMIFS(CF105:EY105,CF$6:EY$6,{"INA(D)"}))</f>
        <v>0</v>
      </c>
      <c r="FD105" s="273" cm="1">
        <f t="array" ref="FD105">SUM(SUMIFS(CF105:EY105,CF$6:EY$6,{"EN(D)","EN(V)","INA(D)","INA(V)"}))</f>
        <v>0</v>
      </c>
      <c r="FE105" s="278" cm="1">
        <f t="array" ref="FE105">(SUM(SUMIFS(CF105:EY105,CF$6:EY$6,{"EN(TMS)"})))/12</f>
        <v>0</v>
      </c>
      <c r="FF105" s="278" cm="1">
        <f t="array" ref="FF105">(SUM(SUMIFS(CF105:EY105,CF$6:EY$6,{"INA(TMS)"})))/12</f>
        <v>0</v>
      </c>
      <c r="FG105" s="279"/>
      <c r="FH105" s="279"/>
      <c r="FI105" s="280"/>
      <c r="FJ105" s="277"/>
      <c r="FK105" s="277"/>
      <c r="FL105" s="278"/>
      <c r="FM105" s="279"/>
      <c r="FN105" s="279"/>
      <c r="FO105" s="280"/>
      <c r="FP105" s="277"/>
      <c r="FQ105" s="277"/>
      <c r="FR105" s="278"/>
      <c r="FS105" s="279">
        <v>14</v>
      </c>
      <c r="FT105" s="279">
        <v>46</v>
      </c>
      <c r="FU105" s="280" t="s">
        <v>264</v>
      </c>
      <c r="FV105" s="277"/>
      <c r="FW105" s="277"/>
      <c r="FX105" s="278"/>
      <c r="FY105" s="279">
        <v>30</v>
      </c>
      <c r="FZ105" s="279">
        <v>98</v>
      </c>
      <c r="GA105" s="280" t="s">
        <v>353</v>
      </c>
      <c r="GB105" s="277"/>
      <c r="GC105" s="277"/>
      <c r="GD105" s="278"/>
      <c r="GE105" s="279">
        <v>27</v>
      </c>
      <c r="GF105" s="279">
        <v>152</v>
      </c>
      <c r="GG105" s="280" t="s">
        <v>286</v>
      </c>
      <c r="GH105" s="277"/>
      <c r="GI105" s="277"/>
      <c r="GJ105" s="278"/>
      <c r="GK105" s="279">
        <v>45</v>
      </c>
      <c r="GL105" s="279">
        <v>317</v>
      </c>
      <c r="GM105" s="280" t="s">
        <v>354</v>
      </c>
      <c r="GN105" s="277"/>
      <c r="GO105" s="277"/>
      <c r="GP105" s="278"/>
      <c r="GQ105" s="279">
        <v>43</v>
      </c>
      <c r="GR105" s="279">
        <v>352</v>
      </c>
      <c r="GS105" s="280">
        <v>0.24861111111111112</v>
      </c>
      <c r="GT105" s="277"/>
      <c r="GU105" s="277"/>
      <c r="GV105" s="278"/>
      <c r="GW105" s="279">
        <v>39</v>
      </c>
      <c r="GX105" s="279">
        <v>426</v>
      </c>
      <c r="GY105" s="280">
        <v>9.5833333333333326E-2</v>
      </c>
      <c r="GZ105" s="277"/>
      <c r="HA105" s="277"/>
      <c r="HB105" s="278"/>
      <c r="HC105" s="279">
        <v>62</v>
      </c>
      <c r="HD105" s="279">
        <v>368</v>
      </c>
      <c r="HE105" s="280">
        <v>0.26527777777777778</v>
      </c>
      <c r="HF105" s="277"/>
      <c r="HG105" s="277"/>
      <c r="HH105" s="278"/>
      <c r="HI105" s="279">
        <v>58</v>
      </c>
      <c r="HJ105" s="279">
        <v>399</v>
      </c>
      <c r="HK105" s="280">
        <v>0.31180555555555556</v>
      </c>
      <c r="HL105" s="277"/>
      <c r="HM105" s="277"/>
      <c r="HN105" s="278"/>
      <c r="HO105" s="279">
        <v>46</v>
      </c>
      <c r="HP105" s="279">
        <v>431</v>
      </c>
      <c r="HQ105" s="280">
        <v>0.38541666666666669</v>
      </c>
      <c r="HR105" s="277"/>
      <c r="HS105" s="277"/>
      <c r="HT105" s="278"/>
      <c r="HU105" s="279">
        <v>35</v>
      </c>
      <c r="HV105" s="279">
        <v>185</v>
      </c>
      <c r="HW105" s="280">
        <v>0.24861111111111112</v>
      </c>
      <c r="HX105" s="277"/>
      <c r="HY105" s="277"/>
      <c r="HZ105" s="278"/>
      <c r="IA105" s="273" cm="1">
        <f t="array" ref="IA105">SUM(SUMIFS(FG105:HZ105,FG$6:HZ$6,{"EN(V)"}))</f>
        <v>2774</v>
      </c>
      <c r="IB105" s="273" cm="1">
        <f t="array" ref="IB105">SUM(SUMIFS(FG105:HZ105,FG$6:HZ$6,{"INA(V)"}))</f>
        <v>0</v>
      </c>
      <c r="IC105" s="273" cm="1">
        <f t="array" ref="IC105">SUM(SUMIFS(FG105:HZ105,FG$6:HZ$6,{"EN(D)"}))</f>
        <v>399</v>
      </c>
      <c r="ID105" s="273" cm="1">
        <f t="array" ref="ID105">SUM(SUMIFS(FG105:HZ105,FG$6:HZ$6,{"INA(D)"}))</f>
        <v>0</v>
      </c>
      <c r="IE105" s="273" cm="1">
        <f t="array" ref="IE105">SUM(SUMIFS(FG105:HZ105,FG$6:HZ$6,{"EN(D)","EN(V)","INA(D)","INA(V)"}))</f>
        <v>3173</v>
      </c>
      <c r="IF105" s="278" cm="1">
        <f t="array" ref="IF105">(SUM(SUMIFS(FG105:HZ105,FG$6:HZ$6,{"EN(TMS)"})))/12</f>
        <v>0.12962962962962962</v>
      </c>
      <c r="IG105" s="278" cm="1">
        <f t="array" ref="IG105">(SUM(SUMIFS(FG105:HZ105,FG$6:HZ$6,{"INA(TMS)"})))/12</f>
        <v>0</v>
      </c>
      <c r="IH105" s="279">
        <v>28</v>
      </c>
      <c r="II105" s="279">
        <v>244</v>
      </c>
      <c r="IJ105" s="280">
        <v>0.26666666666666666</v>
      </c>
      <c r="IK105" s="277"/>
      <c r="IL105" s="277"/>
      <c r="IM105" s="278"/>
      <c r="IN105" s="279">
        <v>37</v>
      </c>
      <c r="IO105" s="279">
        <v>259</v>
      </c>
      <c r="IP105" s="280">
        <v>0.27013888888888887</v>
      </c>
      <c r="IQ105" s="277"/>
      <c r="IR105" s="277"/>
      <c r="IS105" s="278"/>
      <c r="IT105" s="279">
        <v>30</v>
      </c>
      <c r="IU105" s="279">
        <v>250</v>
      </c>
      <c r="IV105" s="280">
        <v>0.28402777777777777</v>
      </c>
      <c r="IW105" s="277"/>
      <c r="IX105" s="277"/>
      <c r="IY105" s="278"/>
      <c r="IZ105" s="279">
        <f>14+27</f>
        <v>41</v>
      </c>
      <c r="JA105" s="279">
        <v>211</v>
      </c>
      <c r="JB105" s="280">
        <v>0.29305555555555557</v>
      </c>
      <c r="JC105" s="277"/>
      <c r="JD105" s="277"/>
      <c r="JE105" s="278"/>
      <c r="JF105" s="279">
        <v>2</v>
      </c>
      <c r="JG105" s="279"/>
      <c r="JH105" s="280"/>
      <c r="JI105" s="277"/>
      <c r="JJ105" s="277"/>
      <c r="JK105" s="278"/>
      <c r="JL105" s="279">
        <v>22</v>
      </c>
      <c r="JM105" s="279"/>
      <c r="JN105" s="280"/>
      <c r="JO105" s="277"/>
      <c r="JP105" s="277"/>
      <c r="JQ105" s="278"/>
      <c r="JR105" s="279">
        <v>18</v>
      </c>
      <c r="JS105" s="279"/>
      <c r="JT105" s="280"/>
      <c r="JU105" s="277"/>
      <c r="JV105" s="277"/>
      <c r="JW105" s="278"/>
      <c r="JX105" s="279">
        <v>14</v>
      </c>
      <c r="JY105" s="279"/>
      <c r="JZ105" s="280"/>
      <c r="KA105" s="277"/>
      <c r="KB105" s="277"/>
      <c r="KC105" s="278"/>
      <c r="KD105" s="279">
        <v>16</v>
      </c>
      <c r="KE105" s="279"/>
      <c r="KF105" s="280"/>
      <c r="KG105" s="277"/>
      <c r="KH105" s="277"/>
      <c r="KI105" s="278"/>
      <c r="KJ105" s="279">
        <v>2</v>
      </c>
      <c r="KK105" s="279"/>
      <c r="KL105" s="280"/>
      <c r="KM105" s="277"/>
      <c r="KN105" s="277"/>
      <c r="KO105" s="278"/>
      <c r="KP105" s="279">
        <v>8</v>
      </c>
      <c r="KQ105" s="279"/>
      <c r="KR105" s="280"/>
      <c r="KS105" s="277"/>
      <c r="KT105" s="277"/>
      <c r="KU105" s="278"/>
      <c r="KV105" s="279">
        <v>2</v>
      </c>
      <c r="KW105" s="279"/>
      <c r="KX105" s="280"/>
      <c r="KY105" s="277"/>
      <c r="KZ105" s="277"/>
      <c r="LA105" s="278"/>
      <c r="LB105" s="273" cm="1">
        <f t="array" ref="LB105">SUM(SUMIFS(IH105:LA105,IH$6:LA$6,{"EN(V)"}))</f>
        <v>964</v>
      </c>
      <c r="LC105" s="273" cm="1">
        <f t="array" ref="LC105">SUM(SUMIFS(IH105:LA105,IH$6:LA$6,{"INA(V)"}))</f>
        <v>0</v>
      </c>
      <c r="LD105" s="273" cm="1">
        <f t="array" ref="LD105">SUM(SUMIFS(IH105:LA105,IH$6:LA$6,{"EN(D)"}))</f>
        <v>220</v>
      </c>
      <c r="LE105" s="273" cm="1">
        <f t="array" ref="LE105">SUM(SUMIFS(IH105:LA105,IH$6:LA$6,{"INA(D)"}))</f>
        <v>0</v>
      </c>
      <c r="LF105" s="273" cm="1">
        <f t="array" ref="LF105">SUM(SUMIFS(IH105:LA105,IH$6:LA$6,{"EN(D)","EN(V)","INA(D)","INA(V)"}))</f>
        <v>1184</v>
      </c>
      <c r="LG105" s="278" cm="1">
        <f t="array" ref="LG105">(SUM(SUMIFS(IH105:LA105,IH$6:LA$6,{"EN(TMS)"})))/12</f>
        <v>9.2824074074074073E-2</v>
      </c>
      <c r="LH105" s="278" cm="1">
        <f t="array" ref="LH105">(SUM(SUMIFS(IH105:LA105,IH$6:LA$6,{"INA(TMS)"})))/12</f>
        <v>0</v>
      </c>
      <c r="LI105" s="279">
        <v>6</v>
      </c>
      <c r="LJ105" s="279"/>
      <c r="LK105" s="280"/>
      <c r="LL105" s="277"/>
      <c r="LM105" s="277"/>
      <c r="LN105" s="278"/>
      <c r="LO105" s="279">
        <v>5</v>
      </c>
      <c r="LP105" s="279"/>
      <c r="LQ105" s="280"/>
      <c r="LR105" s="277"/>
      <c r="LS105" s="277"/>
      <c r="LT105" s="278"/>
      <c r="LU105" s="279">
        <v>3</v>
      </c>
      <c r="LV105" s="279"/>
      <c r="LW105" s="280"/>
      <c r="LX105" s="277"/>
      <c r="LY105" s="277"/>
      <c r="LZ105" s="278"/>
      <c r="MA105" s="279">
        <v>4</v>
      </c>
      <c r="MB105" s="279"/>
      <c r="MC105" s="280"/>
      <c r="MD105" s="277"/>
      <c r="ME105" s="277"/>
      <c r="MF105" s="278"/>
      <c r="MG105" s="279">
        <v>5</v>
      </c>
      <c r="MH105" s="279"/>
      <c r="MI105" s="280"/>
      <c r="MJ105" s="277"/>
      <c r="MK105" s="277"/>
      <c r="ML105" s="278"/>
      <c r="MM105" s="279">
        <v>8</v>
      </c>
      <c r="MN105" s="279"/>
      <c r="MO105" s="280"/>
      <c r="MP105" s="277"/>
      <c r="MQ105" s="277"/>
      <c r="MR105" s="278"/>
      <c r="MS105" s="279">
        <v>5</v>
      </c>
      <c r="MT105" s="279"/>
      <c r="MU105" s="280"/>
      <c r="MV105" s="277"/>
      <c r="MW105" s="277"/>
      <c r="MX105" s="278"/>
      <c r="MY105" s="279"/>
      <c r="MZ105" s="279"/>
      <c r="NA105" s="280"/>
      <c r="NB105" s="277"/>
      <c r="NC105" s="277"/>
      <c r="ND105" s="278"/>
      <c r="NE105" s="279"/>
      <c r="NF105" s="279"/>
      <c r="NG105" s="280"/>
      <c r="NH105" s="277"/>
      <c r="NI105" s="277"/>
      <c r="NJ105" s="278"/>
      <c r="NK105" s="279"/>
      <c r="NL105" s="279"/>
      <c r="NM105" s="280"/>
      <c r="NN105" s="277"/>
      <c r="NO105" s="277"/>
      <c r="NP105" s="278"/>
      <c r="NQ105" s="279"/>
      <c r="NR105" s="279"/>
      <c r="NS105" s="280"/>
      <c r="NT105" s="277"/>
      <c r="NU105" s="277"/>
      <c r="NV105" s="278"/>
      <c r="NW105" s="279"/>
      <c r="NX105" s="279"/>
      <c r="NY105" s="280"/>
      <c r="NZ105" s="277"/>
      <c r="OA105" s="277"/>
      <c r="OB105" s="278"/>
      <c r="OC105" s="273" cm="1">
        <f t="array" ref="OC105">SUM(SUMIFS(LI105:OB105,LI$6:OB$6,{"EN(V)"}))</f>
        <v>0</v>
      </c>
      <c r="OD105" s="273" cm="1">
        <f t="array" ref="OD105">SUM(SUMIFS(LI105:OB105,LI$6:OB$6,{"INA(V)"}))</f>
        <v>0</v>
      </c>
      <c r="OE105" s="273" cm="1">
        <f t="array" ref="OE105">SUM(SUMIFS(LI105:OB105,LI$6:OB$6,{"EN(D)"}))</f>
        <v>36</v>
      </c>
      <c r="OF105" s="273" cm="1">
        <f t="array" ref="OF105">SUM(SUMIFS(LI105:OB105,LI$6:OB$6,{"INA(D)"}))</f>
        <v>0</v>
      </c>
      <c r="OG105" s="273" cm="1">
        <f t="array" ref="OG105">SUM(SUMIFS(LI105:OB105,LI$6:OB$6,{"EN(D)","EN(V)","INA(D)","INA(V)"}))</f>
        <v>36</v>
      </c>
      <c r="OH105" s="278" cm="1">
        <f t="array" ref="OH105">(SUM(SUMIFS(LI105:OB105,LI$6:OB$6,{"EN(TMS)"})))/12</f>
        <v>0</v>
      </c>
      <c r="OI105" s="278" cm="1">
        <f t="array" ref="OI105">(SUM(SUMIFS(LI105:OB105,LI$6:OB$6,{"INA(TMS)"})))/12</f>
        <v>0</v>
      </c>
    </row>
    <row r="106" spans="1:399" s="23" customFormat="1" ht="30">
      <c r="A106" s="273">
        <v>100</v>
      </c>
      <c r="B106" s="274" t="s">
        <v>390</v>
      </c>
      <c r="C106" s="292" t="s">
        <v>417</v>
      </c>
      <c r="D106" s="285"/>
      <c r="E106" s="279"/>
      <c r="F106" s="279"/>
      <c r="G106" s="280"/>
      <c r="H106" s="277"/>
      <c r="I106" s="277"/>
      <c r="J106" s="278"/>
      <c r="K106" s="279"/>
      <c r="L106" s="279"/>
      <c r="M106" s="280"/>
      <c r="N106" s="277"/>
      <c r="O106" s="277"/>
      <c r="P106" s="278"/>
      <c r="Q106" s="279"/>
      <c r="R106" s="279"/>
      <c r="S106" s="280"/>
      <c r="T106" s="277"/>
      <c r="U106" s="277"/>
      <c r="V106" s="278"/>
      <c r="W106" s="279"/>
      <c r="X106" s="279"/>
      <c r="Y106" s="280"/>
      <c r="Z106" s="277"/>
      <c r="AA106" s="277"/>
      <c r="AB106" s="278"/>
      <c r="AC106" s="279"/>
      <c r="AD106" s="279"/>
      <c r="AE106" s="280"/>
      <c r="AF106" s="277"/>
      <c r="AG106" s="277"/>
      <c r="AH106" s="278"/>
      <c r="AI106" s="279"/>
      <c r="AJ106" s="279"/>
      <c r="AK106" s="280"/>
      <c r="AL106" s="277"/>
      <c r="AM106" s="277"/>
      <c r="AN106" s="278"/>
      <c r="AO106" s="279"/>
      <c r="AP106" s="279"/>
      <c r="AQ106" s="280"/>
      <c r="AR106" s="277"/>
      <c r="AS106" s="277"/>
      <c r="AT106" s="278"/>
      <c r="AU106" s="279"/>
      <c r="AV106" s="279"/>
      <c r="AW106" s="280"/>
      <c r="AX106" s="277"/>
      <c r="AY106" s="277"/>
      <c r="AZ106" s="278"/>
      <c r="BA106" s="279"/>
      <c r="BB106" s="279"/>
      <c r="BC106" s="280"/>
      <c r="BD106" s="277"/>
      <c r="BE106" s="277"/>
      <c r="BF106" s="278"/>
      <c r="BG106" s="279"/>
      <c r="BH106" s="279"/>
      <c r="BI106" s="280"/>
      <c r="BJ106" s="277"/>
      <c r="BK106" s="277"/>
      <c r="BL106" s="278"/>
      <c r="BM106" s="279"/>
      <c r="BN106" s="279"/>
      <c r="BO106" s="280"/>
      <c r="BP106" s="277"/>
      <c r="BQ106" s="277"/>
      <c r="BR106" s="278"/>
      <c r="BS106" s="279"/>
      <c r="BT106" s="279"/>
      <c r="BU106" s="280"/>
      <c r="BV106" s="277"/>
      <c r="BW106" s="277"/>
      <c r="BX106" s="278"/>
      <c r="BY106" s="273" cm="1">
        <f t="array" ref="BY106">SUM(SUMIFS(E106:BX106,E$6:BX$6,{"EN(V)"}))</f>
        <v>0</v>
      </c>
      <c r="BZ106" s="273" cm="1">
        <f t="array" ref="BZ106">SUM(SUMIFS(E106:BX106,E$6:BX$6,{"INA(V)"}))</f>
        <v>0</v>
      </c>
      <c r="CA106" s="273" cm="1">
        <f t="array" ref="CA106">SUM(SUMIFS(E106:BX106,E$6:BX$6,{"EN(D)"}))</f>
        <v>0</v>
      </c>
      <c r="CB106" s="273" cm="1">
        <f t="array" ref="CB106">SUM(SUMIFS(E106:BX106,E$6:BX$6,{"INA(D)"}))</f>
        <v>0</v>
      </c>
      <c r="CC106" s="273" cm="1">
        <f t="array" ref="CC106">SUM(SUMIFS(E106:BX106,E$6:BX$6,{"EN(D)","EN(V)","INA(D)","INA(V)"}))</f>
        <v>0</v>
      </c>
      <c r="CD106" s="278" cm="1">
        <f t="array" ref="CD106">(SUM(SUMIFS(E106:BX106,E$6:BX$6,{"EN(TMS)"})))/12</f>
        <v>0</v>
      </c>
      <c r="CE106" s="278" cm="1">
        <f t="array" ref="CE106">(SUM(SUMIFS(E106:BX106,E$6:BX$6,{"INA(TMS)"})))/12</f>
        <v>0</v>
      </c>
      <c r="CF106" s="279"/>
      <c r="CG106" s="279"/>
      <c r="CH106" s="280"/>
      <c r="CI106" s="277"/>
      <c r="CJ106" s="277"/>
      <c r="CK106" s="278"/>
      <c r="CL106" s="279"/>
      <c r="CM106" s="279"/>
      <c r="CN106" s="280"/>
      <c r="CO106" s="277"/>
      <c r="CP106" s="277"/>
      <c r="CQ106" s="278"/>
      <c r="CR106" s="279"/>
      <c r="CS106" s="279"/>
      <c r="CT106" s="280"/>
      <c r="CU106" s="277"/>
      <c r="CV106" s="277"/>
      <c r="CW106" s="278"/>
      <c r="CX106" s="279"/>
      <c r="CY106" s="279"/>
      <c r="CZ106" s="280"/>
      <c r="DA106" s="277"/>
      <c r="DB106" s="277"/>
      <c r="DC106" s="278"/>
      <c r="DD106" s="279"/>
      <c r="DE106" s="279"/>
      <c r="DF106" s="280"/>
      <c r="DG106" s="277"/>
      <c r="DH106" s="277"/>
      <c r="DI106" s="278"/>
      <c r="DJ106" s="279"/>
      <c r="DK106" s="279"/>
      <c r="DL106" s="280"/>
      <c r="DM106" s="277"/>
      <c r="DN106" s="277"/>
      <c r="DO106" s="278"/>
      <c r="DP106" s="279"/>
      <c r="DQ106" s="279"/>
      <c r="DR106" s="280"/>
      <c r="DS106" s="277"/>
      <c r="DT106" s="277"/>
      <c r="DU106" s="278"/>
      <c r="DV106" s="279"/>
      <c r="DW106" s="279"/>
      <c r="DX106" s="280"/>
      <c r="DY106" s="277"/>
      <c r="DZ106" s="277"/>
      <c r="EA106" s="278"/>
      <c r="EB106" s="279"/>
      <c r="EC106" s="279"/>
      <c r="ED106" s="280"/>
      <c r="EE106" s="277"/>
      <c r="EF106" s="277"/>
      <c r="EG106" s="278"/>
      <c r="EH106" s="279"/>
      <c r="EI106" s="279"/>
      <c r="EJ106" s="280"/>
      <c r="EK106" s="277"/>
      <c r="EL106" s="277"/>
      <c r="EM106" s="278"/>
      <c r="EN106" s="279"/>
      <c r="EO106" s="279"/>
      <c r="EP106" s="280"/>
      <c r="EQ106" s="277"/>
      <c r="ER106" s="277"/>
      <c r="ES106" s="278"/>
      <c r="ET106" s="279"/>
      <c r="EU106" s="279"/>
      <c r="EV106" s="280"/>
      <c r="EW106" s="277"/>
      <c r="EX106" s="277"/>
      <c r="EY106" s="278"/>
      <c r="EZ106" s="273" cm="1">
        <f t="array" ref="EZ106">SUM(SUMIFS(CF106:EY106,CF$6:EY$6,{"EN(V)"}))</f>
        <v>0</v>
      </c>
      <c r="FA106" s="273" cm="1">
        <f t="array" ref="FA106">SUM(SUMIFS(CF106:EY106,CF$6:EY$6,{"INA(V)"}))</f>
        <v>0</v>
      </c>
      <c r="FB106" s="273" cm="1">
        <f t="array" ref="FB106">SUM(SUMIFS(CF106:EY106,CF$6:EY$6,{"EN(D)"}))</f>
        <v>0</v>
      </c>
      <c r="FC106" s="273" cm="1">
        <f t="array" ref="FC106">SUM(SUMIFS(CF106:EY106,CF$6:EY$6,{"INA(D)"}))</f>
        <v>0</v>
      </c>
      <c r="FD106" s="273" cm="1">
        <f t="array" ref="FD106">SUM(SUMIFS(CF106:EY106,CF$6:EY$6,{"EN(D)","EN(V)","INA(D)","INA(V)"}))</f>
        <v>0</v>
      </c>
      <c r="FE106" s="278" cm="1">
        <f t="array" ref="FE106">(SUM(SUMIFS(CF106:EY106,CF$6:EY$6,{"EN(TMS)"})))/12</f>
        <v>0</v>
      </c>
      <c r="FF106" s="278" cm="1">
        <f t="array" ref="FF106">(SUM(SUMIFS(CF106:EY106,CF$6:EY$6,{"INA(TMS)"})))/12</f>
        <v>0</v>
      </c>
      <c r="FG106" s="279"/>
      <c r="FH106" s="279"/>
      <c r="FI106" s="280"/>
      <c r="FJ106" s="277"/>
      <c r="FK106" s="277"/>
      <c r="FL106" s="278"/>
      <c r="FM106" s="279"/>
      <c r="FN106" s="279"/>
      <c r="FO106" s="280"/>
      <c r="FP106" s="277"/>
      <c r="FQ106" s="277"/>
      <c r="FR106" s="278"/>
      <c r="FS106" s="279"/>
      <c r="FT106" s="279"/>
      <c r="FU106" s="280"/>
      <c r="FV106" s="277">
        <v>34</v>
      </c>
      <c r="FW106" s="277">
        <v>74</v>
      </c>
      <c r="FX106" s="278" t="s">
        <v>355</v>
      </c>
      <c r="FY106" s="279"/>
      <c r="FZ106" s="279"/>
      <c r="GA106" s="280"/>
      <c r="GB106" s="277">
        <v>19</v>
      </c>
      <c r="GC106" s="277">
        <v>77</v>
      </c>
      <c r="GD106" s="278" t="s">
        <v>225</v>
      </c>
      <c r="GE106" s="279"/>
      <c r="GF106" s="279"/>
      <c r="GG106" s="280"/>
      <c r="GH106" s="277">
        <v>29</v>
      </c>
      <c r="GI106" s="277">
        <v>149</v>
      </c>
      <c r="GJ106" s="278" t="s">
        <v>356</v>
      </c>
      <c r="GK106" s="279"/>
      <c r="GL106" s="279"/>
      <c r="GM106" s="280"/>
      <c r="GN106" s="277">
        <v>55</v>
      </c>
      <c r="GO106" s="277">
        <v>401</v>
      </c>
      <c r="GP106" s="278" t="s">
        <v>300</v>
      </c>
      <c r="GQ106" s="279"/>
      <c r="GR106" s="279"/>
      <c r="GS106" s="280"/>
      <c r="GT106" s="277">
        <v>51</v>
      </c>
      <c r="GU106" s="277">
        <v>323</v>
      </c>
      <c r="GV106" s="278">
        <v>0.16944444444444443</v>
      </c>
      <c r="GW106" s="279"/>
      <c r="GX106" s="279"/>
      <c r="GY106" s="280"/>
      <c r="GZ106" s="277">
        <v>41</v>
      </c>
      <c r="HA106" s="277">
        <v>336</v>
      </c>
      <c r="HB106" s="278">
        <v>0.21736111111111112</v>
      </c>
      <c r="HC106" s="279"/>
      <c r="HD106" s="279"/>
      <c r="HE106" s="280"/>
      <c r="HF106" s="277">
        <v>77</v>
      </c>
      <c r="HG106" s="277">
        <v>524</v>
      </c>
      <c r="HH106" s="278">
        <v>0.27916666666666667</v>
      </c>
      <c r="HI106" s="279"/>
      <c r="HJ106" s="279"/>
      <c r="HK106" s="280"/>
      <c r="HL106" s="277">
        <v>41</v>
      </c>
      <c r="HM106" s="277">
        <v>439</v>
      </c>
      <c r="HN106" s="278">
        <v>0.3520833333333333</v>
      </c>
      <c r="HO106" s="279"/>
      <c r="HP106" s="279"/>
      <c r="HQ106" s="280"/>
      <c r="HR106" s="277">
        <v>50</v>
      </c>
      <c r="HS106" s="277">
        <v>36</v>
      </c>
      <c r="HT106" s="278">
        <v>0.16250000000000001</v>
      </c>
      <c r="HU106" s="279"/>
      <c r="HV106" s="279"/>
      <c r="HW106" s="280"/>
      <c r="HX106" s="277">
        <v>37</v>
      </c>
      <c r="HY106" s="277">
        <v>394</v>
      </c>
      <c r="HZ106" s="278">
        <v>0.34166666666666662</v>
      </c>
      <c r="IA106" s="273" cm="1">
        <f t="array" ref="IA106">SUM(SUMIFS(FG106:HZ106,FG$6:HZ$6,{"EN(V)"}))</f>
        <v>0</v>
      </c>
      <c r="IB106" s="273" cm="1">
        <f t="array" ref="IB106">SUM(SUMIFS(FG106:HZ106,FG$6:HZ$6,{"INA(V)"}))</f>
        <v>2753</v>
      </c>
      <c r="IC106" s="273" cm="1">
        <f t="array" ref="IC106">SUM(SUMIFS(FG106:HZ106,FG$6:HZ$6,{"EN(D)"}))</f>
        <v>0</v>
      </c>
      <c r="ID106" s="273" cm="1">
        <f t="array" ref="ID106">SUM(SUMIFS(FG106:HZ106,FG$6:HZ$6,{"INA(D)"}))</f>
        <v>434</v>
      </c>
      <c r="IE106" s="273" cm="1">
        <f t="array" ref="IE106">SUM(SUMIFS(FG106:HZ106,FG$6:HZ$6,{"EN(D)","EN(V)","INA(D)","INA(V)"}))</f>
        <v>3187</v>
      </c>
      <c r="IF106" s="278" cm="1">
        <f t="array" ref="IF106">(SUM(SUMIFS(FG106:HZ106,FG$6:HZ$6,{"EN(TMS)"})))/12</f>
        <v>0</v>
      </c>
      <c r="IG106" s="278" cm="1">
        <f t="array" ref="IG106">(SUM(SUMIFS(FG106:HZ106,FG$6:HZ$6,{"INA(TMS)"})))/12</f>
        <v>0.12685185185185185</v>
      </c>
      <c r="IH106" s="279"/>
      <c r="II106" s="279"/>
      <c r="IJ106" s="280"/>
      <c r="IK106" s="277">
        <v>45</v>
      </c>
      <c r="IL106" s="277">
        <v>303</v>
      </c>
      <c r="IM106" s="278">
        <v>0.24027777777777778</v>
      </c>
      <c r="IN106" s="279"/>
      <c r="IO106" s="279"/>
      <c r="IP106" s="280"/>
      <c r="IQ106" s="277">
        <v>25</v>
      </c>
      <c r="IR106" s="277">
        <v>221</v>
      </c>
      <c r="IS106" s="278">
        <v>0.23263888888888887</v>
      </c>
      <c r="IT106" s="279"/>
      <c r="IU106" s="279"/>
      <c r="IV106" s="280"/>
      <c r="IW106" s="277">
        <v>23</v>
      </c>
      <c r="IX106" s="277">
        <v>209</v>
      </c>
      <c r="IY106" s="278">
        <v>0.28125</v>
      </c>
      <c r="IZ106" s="279"/>
      <c r="JA106" s="279"/>
      <c r="JB106" s="280"/>
      <c r="JC106" s="277">
        <f>18+21</f>
        <v>39</v>
      </c>
      <c r="JD106" s="277">
        <v>201</v>
      </c>
      <c r="JE106" s="278">
        <v>0.33124999999999999</v>
      </c>
      <c r="JF106" s="279"/>
      <c r="JG106" s="279"/>
      <c r="JH106" s="280"/>
      <c r="JI106" s="277">
        <v>10</v>
      </c>
      <c r="JJ106" s="277"/>
      <c r="JK106" s="278"/>
      <c r="JL106" s="279"/>
      <c r="JM106" s="279"/>
      <c r="JN106" s="280"/>
      <c r="JO106" s="277">
        <v>18</v>
      </c>
      <c r="JP106" s="277"/>
      <c r="JQ106" s="278"/>
      <c r="JR106" s="279"/>
      <c r="JS106" s="279"/>
      <c r="JT106" s="280"/>
      <c r="JU106" s="277">
        <v>22</v>
      </c>
      <c r="JV106" s="277"/>
      <c r="JW106" s="278"/>
      <c r="JX106" s="279"/>
      <c r="JY106" s="279"/>
      <c r="JZ106" s="280"/>
      <c r="KA106" s="277">
        <v>10</v>
      </c>
      <c r="KB106" s="277"/>
      <c r="KC106" s="278"/>
      <c r="KD106" s="279"/>
      <c r="KE106" s="279"/>
      <c r="KF106" s="280"/>
      <c r="KG106" s="277">
        <v>38</v>
      </c>
      <c r="KH106" s="277"/>
      <c r="KI106" s="278"/>
      <c r="KJ106" s="279"/>
      <c r="KK106" s="279"/>
      <c r="KL106" s="280"/>
      <c r="KM106" s="277">
        <v>18</v>
      </c>
      <c r="KN106" s="277"/>
      <c r="KO106" s="278"/>
      <c r="KP106" s="279"/>
      <c r="KQ106" s="279"/>
      <c r="KR106" s="280"/>
      <c r="KS106" s="277">
        <v>38</v>
      </c>
      <c r="KT106" s="277"/>
      <c r="KU106" s="278"/>
      <c r="KV106" s="279"/>
      <c r="KW106" s="279"/>
      <c r="KX106" s="280"/>
      <c r="KY106" s="277">
        <v>27</v>
      </c>
      <c r="KZ106" s="277"/>
      <c r="LA106" s="278"/>
      <c r="LB106" s="273" cm="1">
        <f t="array" ref="LB106">SUM(SUMIFS(IH106:LA106,IH$6:LA$6,{"EN(V)"}))</f>
        <v>0</v>
      </c>
      <c r="LC106" s="273" cm="1">
        <f t="array" ref="LC106">SUM(SUMIFS(IH106:LA106,IH$6:LA$6,{"INA(V)"}))</f>
        <v>934</v>
      </c>
      <c r="LD106" s="273" cm="1">
        <f t="array" ref="LD106">SUM(SUMIFS(IH106:LA106,IH$6:LA$6,{"EN(D)"}))</f>
        <v>0</v>
      </c>
      <c r="LE106" s="273" cm="1">
        <f t="array" ref="LE106">SUM(SUMIFS(IH106:LA106,IH$6:LA$6,{"INA(D)"}))</f>
        <v>313</v>
      </c>
      <c r="LF106" s="273" cm="1">
        <f t="array" ref="LF106">SUM(SUMIFS(IH106:LA106,IH$6:LA$6,{"EN(D)","EN(V)","INA(D)","INA(V)"}))</f>
        <v>1247</v>
      </c>
      <c r="LG106" s="278" cm="1">
        <f t="array" ref="LG106">(SUM(SUMIFS(IH106:LA106,IH$6:LA$6,{"EN(TMS)"})))/12</f>
        <v>0</v>
      </c>
      <c r="LH106" s="278" cm="1">
        <f t="array" ref="LH106">(SUM(SUMIFS(IH106:LA106,IH$6:LA$6,{"INA(TMS)"})))/12</f>
        <v>9.0451388888888887E-2</v>
      </c>
      <c r="LI106" s="279"/>
      <c r="LJ106" s="279"/>
      <c r="LK106" s="280"/>
      <c r="LL106" s="277">
        <v>8</v>
      </c>
      <c r="LM106" s="277"/>
      <c r="LN106" s="278"/>
      <c r="LO106" s="279"/>
      <c r="LP106" s="279"/>
      <c r="LQ106" s="280"/>
      <c r="LR106" s="277">
        <v>14</v>
      </c>
      <c r="LS106" s="277"/>
      <c r="LT106" s="278"/>
      <c r="LU106" s="279"/>
      <c r="LV106" s="279"/>
      <c r="LW106" s="280"/>
      <c r="LX106" s="277"/>
      <c r="LY106" s="277"/>
      <c r="LZ106" s="278"/>
      <c r="MA106" s="279"/>
      <c r="MB106" s="279"/>
      <c r="MC106" s="280"/>
      <c r="MD106" s="277"/>
      <c r="ME106" s="277"/>
      <c r="MF106" s="278"/>
      <c r="MG106" s="279"/>
      <c r="MH106" s="279"/>
      <c r="MI106" s="280"/>
      <c r="MJ106" s="277"/>
      <c r="MK106" s="277"/>
      <c r="ML106" s="278"/>
      <c r="MM106" s="279"/>
      <c r="MN106" s="279"/>
      <c r="MO106" s="280"/>
      <c r="MP106" s="277"/>
      <c r="MQ106" s="277"/>
      <c r="MR106" s="278"/>
      <c r="MS106" s="279"/>
      <c r="MT106" s="279"/>
      <c r="MU106" s="280"/>
      <c r="MV106" s="277">
        <v>0</v>
      </c>
      <c r="MW106" s="277"/>
      <c r="MX106" s="278"/>
      <c r="MY106" s="279"/>
      <c r="MZ106" s="279"/>
      <c r="NA106" s="280"/>
      <c r="NB106" s="277"/>
      <c r="NC106" s="277"/>
      <c r="ND106" s="278"/>
      <c r="NE106" s="279"/>
      <c r="NF106" s="279"/>
      <c r="NG106" s="280"/>
      <c r="NH106" s="277"/>
      <c r="NI106" s="277"/>
      <c r="NJ106" s="278"/>
      <c r="NK106" s="279"/>
      <c r="NL106" s="279"/>
      <c r="NM106" s="280"/>
      <c r="NN106" s="277"/>
      <c r="NO106" s="277"/>
      <c r="NP106" s="278"/>
      <c r="NQ106" s="279"/>
      <c r="NR106" s="279"/>
      <c r="NS106" s="280"/>
      <c r="NT106" s="277"/>
      <c r="NU106" s="277"/>
      <c r="NV106" s="278"/>
      <c r="NW106" s="279"/>
      <c r="NX106" s="279"/>
      <c r="NY106" s="280"/>
      <c r="NZ106" s="277"/>
      <c r="OA106" s="277"/>
      <c r="OB106" s="278"/>
      <c r="OC106" s="273" cm="1">
        <f t="array" ref="OC106">SUM(SUMIFS(LI106:OB106,LI$6:OB$6,{"EN(V)"}))</f>
        <v>0</v>
      </c>
      <c r="OD106" s="273" cm="1">
        <f t="array" ref="OD106">SUM(SUMIFS(LI106:OB106,LI$6:OB$6,{"INA(V)"}))</f>
        <v>0</v>
      </c>
      <c r="OE106" s="273" cm="1">
        <f t="array" ref="OE106">SUM(SUMIFS(LI106:OB106,LI$6:OB$6,{"EN(D)"}))</f>
        <v>0</v>
      </c>
      <c r="OF106" s="273" cm="1">
        <f t="array" ref="OF106">SUM(SUMIFS(LI106:OB106,LI$6:OB$6,{"INA(D)"}))</f>
        <v>22</v>
      </c>
      <c r="OG106" s="273" cm="1">
        <f t="array" ref="OG106">SUM(SUMIFS(LI106:OB106,LI$6:OB$6,{"EN(D)","EN(V)","INA(D)","INA(V)"}))</f>
        <v>22</v>
      </c>
      <c r="OH106" s="278" cm="1">
        <f t="array" ref="OH106">(SUM(SUMIFS(LI106:OB106,LI$6:OB$6,{"EN(TMS)"})))/12</f>
        <v>0</v>
      </c>
      <c r="OI106" s="278" cm="1">
        <f t="array" ref="OI106">(SUM(SUMIFS(LI106:OB106,LI$6:OB$6,{"INA(TMS)"})))/12</f>
        <v>0</v>
      </c>
    </row>
    <row r="107" spans="1:399" s="23" customFormat="1" ht="43.5" customHeight="1">
      <c r="A107" s="273">
        <v>101</v>
      </c>
      <c r="B107" s="274" t="s">
        <v>391</v>
      </c>
      <c r="C107" s="292" t="s">
        <v>418</v>
      </c>
      <c r="D107" s="285"/>
      <c r="E107" s="279"/>
      <c r="F107" s="279"/>
      <c r="G107" s="280"/>
      <c r="H107" s="277"/>
      <c r="I107" s="277"/>
      <c r="J107" s="278"/>
      <c r="K107" s="279"/>
      <c r="L107" s="279"/>
      <c r="M107" s="280"/>
      <c r="N107" s="277"/>
      <c r="O107" s="277"/>
      <c r="P107" s="278"/>
      <c r="Q107" s="279"/>
      <c r="R107" s="279"/>
      <c r="S107" s="280"/>
      <c r="T107" s="277"/>
      <c r="U107" s="277"/>
      <c r="V107" s="278"/>
      <c r="W107" s="279"/>
      <c r="X107" s="279"/>
      <c r="Y107" s="280"/>
      <c r="Z107" s="277"/>
      <c r="AA107" s="277"/>
      <c r="AB107" s="278"/>
      <c r="AC107" s="279"/>
      <c r="AD107" s="279"/>
      <c r="AE107" s="280"/>
      <c r="AF107" s="277"/>
      <c r="AG107" s="277"/>
      <c r="AH107" s="278"/>
      <c r="AI107" s="279"/>
      <c r="AJ107" s="279"/>
      <c r="AK107" s="280"/>
      <c r="AL107" s="277"/>
      <c r="AM107" s="277"/>
      <c r="AN107" s="278"/>
      <c r="AO107" s="279"/>
      <c r="AP107" s="279"/>
      <c r="AQ107" s="280"/>
      <c r="AR107" s="277"/>
      <c r="AS107" s="277"/>
      <c r="AT107" s="278"/>
      <c r="AU107" s="279"/>
      <c r="AV107" s="279"/>
      <c r="AW107" s="280"/>
      <c r="AX107" s="277"/>
      <c r="AY107" s="277"/>
      <c r="AZ107" s="278"/>
      <c r="BA107" s="279"/>
      <c r="BB107" s="279"/>
      <c r="BC107" s="280"/>
      <c r="BD107" s="277"/>
      <c r="BE107" s="277"/>
      <c r="BF107" s="278"/>
      <c r="BG107" s="279"/>
      <c r="BH107" s="279"/>
      <c r="BI107" s="280"/>
      <c r="BJ107" s="277"/>
      <c r="BK107" s="277"/>
      <c r="BL107" s="278"/>
      <c r="BM107" s="279"/>
      <c r="BN107" s="279"/>
      <c r="BO107" s="280"/>
      <c r="BP107" s="277"/>
      <c r="BQ107" s="277"/>
      <c r="BR107" s="278"/>
      <c r="BS107" s="279"/>
      <c r="BT107" s="279"/>
      <c r="BU107" s="280"/>
      <c r="BV107" s="277"/>
      <c r="BW107" s="277"/>
      <c r="BX107" s="278"/>
      <c r="BY107" s="273" cm="1">
        <f t="array" ref="BY107">SUM(SUMIFS(E107:BX107,E$6:BX$6,{"EN(V)"}))</f>
        <v>0</v>
      </c>
      <c r="BZ107" s="273" cm="1">
        <f t="array" ref="BZ107">SUM(SUMIFS(E107:BX107,E$6:BX$6,{"INA(V)"}))</f>
        <v>0</v>
      </c>
      <c r="CA107" s="273" cm="1">
        <f t="array" ref="CA107">SUM(SUMIFS(E107:BX107,E$6:BX$6,{"EN(D)"}))</f>
        <v>0</v>
      </c>
      <c r="CB107" s="273" cm="1">
        <f t="array" ref="CB107">SUM(SUMIFS(E107:BX107,E$6:BX$6,{"INA(D)"}))</f>
        <v>0</v>
      </c>
      <c r="CC107" s="273" cm="1">
        <f t="array" ref="CC107">SUM(SUMIFS(E107:BX107,E$6:BX$6,{"EN(D)","EN(V)","INA(D)","INA(V)"}))</f>
        <v>0</v>
      </c>
      <c r="CD107" s="278" cm="1">
        <f t="array" ref="CD107">(SUM(SUMIFS(E107:BX107,E$6:BX$6,{"EN(TMS)"})))/12</f>
        <v>0</v>
      </c>
      <c r="CE107" s="278" cm="1">
        <f t="array" ref="CE107">(SUM(SUMIFS(E107:BX107,E$6:BX$6,{"INA(TMS)"})))/12</f>
        <v>0</v>
      </c>
      <c r="CF107" s="279"/>
      <c r="CG107" s="279"/>
      <c r="CH107" s="280"/>
      <c r="CI107" s="277"/>
      <c r="CJ107" s="277"/>
      <c r="CK107" s="278"/>
      <c r="CL107" s="279"/>
      <c r="CM107" s="279"/>
      <c r="CN107" s="280"/>
      <c r="CO107" s="277"/>
      <c r="CP107" s="277"/>
      <c r="CQ107" s="278"/>
      <c r="CR107" s="279"/>
      <c r="CS107" s="279"/>
      <c r="CT107" s="280"/>
      <c r="CU107" s="277"/>
      <c r="CV107" s="277"/>
      <c r="CW107" s="278"/>
      <c r="CX107" s="279"/>
      <c r="CY107" s="279"/>
      <c r="CZ107" s="280"/>
      <c r="DA107" s="277"/>
      <c r="DB107" s="277"/>
      <c r="DC107" s="278"/>
      <c r="DD107" s="279"/>
      <c r="DE107" s="279"/>
      <c r="DF107" s="280"/>
      <c r="DG107" s="277"/>
      <c r="DH107" s="277"/>
      <c r="DI107" s="278"/>
      <c r="DJ107" s="279"/>
      <c r="DK107" s="279"/>
      <c r="DL107" s="280"/>
      <c r="DM107" s="277"/>
      <c r="DN107" s="277"/>
      <c r="DO107" s="278"/>
      <c r="DP107" s="279"/>
      <c r="DQ107" s="279"/>
      <c r="DR107" s="280"/>
      <c r="DS107" s="277"/>
      <c r="DT107" s="277"/>
      <c r="DU107" s="278"/>
      <c r="DV107" s="279"/>
      <c r="DW107" s="279"/>
      <c r="DX107" s="280"/>
      <c r="DY107" s="277"/>
      <c r="DZ107" s="277"/>
      <c r="EA107" s="278"/>
      <c r="EB107" s="279"/>
      <c r="EC107" s="279"/>
      <c r="ED107" s="280"/>
      <c r="EE107" s="277"/>
      <c r="EF107" s="277"/>
      <c r="EG107" s="278"/>
      <c r="EH107" s="279"/>
      <c r="EI107" s="279"/>
      <c r="EJ107" s="280"/>
      <c r="EK107" s="277"/>
      <c r="EL107" s="277"/>
      <c r="EM107" s="278"/>
      <c r="EN107" s="279"/>
      <c r="EO107" s="279"/>
      <c r="EP107" s="280"/>
      <c r="EQ107" s="277"/>
      <c r="ER107" s="277"/>
      <c r="ES107" s="278"/>
      <c r="ET107" s="279"/>
      <c r="EU107" s="279"/>
      <c r="EV107" s="280"/>
      <c r="EW107" s="277"/>
      <c r="EX107" s="277"/>
      <c r="EY107" s="278"/>
      <c r="EZ107" s="273" cm="1">
        <f t="array" ref="EZ107">SUM(SUMIFS(CF107:EY107,CF$6:EY$6,{"EN(V)"}))</f>
        <v>0</v>
      </c>
      <c r="FA107" s="273" cm="1">
        <f t="array" ref="FA107">SUM(SUMIFS(CF107:EY107,CF$6:EY$6,{"INA(V)"}))</f>
        <v>0</v>
      </c>
      <c r="FB107" s="273" cm="1">
        <f t="array" ref="FB107">SUM(SUMIFS(CF107:EY107,CF$6:EY$6,{"EN(D)"}))</f>
        <v>0</v>
      </c>
      <c r="FC107" s="273" cm="1">
        <f t="array" ref="FC107">SUM(SUMIFS(CF107:EY107,CF$6:EY$6,{"INA(D)"}))</f>
        <v>0</v>
      </c>
      <c r="FD107" s="273" cm="1">
        <f t="array" ref="FD107">SUM(SUMIFS(CF107:EY107,CF$6:EY$6,{"EN(D)","EN(V)","INA(D)","INA(V)"}))</f>
        <v>0</v>
      </c>
      <c r="FE107" s="278" cm="1">
        <f t="array" ref="FE107">(SUM(SUMIFS(CF107:EY107,CF$6:EY$6,{"EN(TMS)"})))/12</f>
        <v>0</v>
      </c>
      <c r="FF107" s="278" cm="1">
        <f t="array" ref="FF107">(SUM(SUMIFS(CF107:EY107,CF$6:EY$6,{"INA(TMS)"})))/12</f>
        <v>0</v>
      </c>
      <c r="FG107" s="279"/>
      <c r="FH107" s="279"/>
      <c r="FI107" s="280"/>
      <c r="FJ107" s="277"/>
      <c r="FK107" s="277"/>
      <c r="FL107" s="278"/>
      <c r="FM107" s="279"/>
      <c r="FN107" s="279"/>
      <c r="FO107" s="280"/>
      <c r="FP107" s="277"/>
      <c r="FQ107" s="277"/>
      <c r="FR107" s="278"/>
      <c r="FS107" s="279">
        <v>33</v>
      </c>
      <c r="FT107" s="279">
        <v>56</v>
      </c>
      <c r="FU107" s="280" t="s">
        <v>323</v>
      </c>
      <c r="FV107" s="277"/>
      <c r="FW107" s="277"/>
      <c r="FX107" s="278"/>
      <c r="FY107" s="279">
        <v>139</v>
      </c>
      <c r="FZ107" s="279">
        <v>236</v>
      </c>
      <c r="GA107" s="280" t="s">
        <v>187</v>
      </c>
      <c r="GB107" s="277"/>
      <c r="GC107" s="277"/>
      <c r="GD107" s="278"/>
      <c r="GE107" s="279">
        <v>17</v>
      </c>
      <c r="GF107" s="279">
        <v>33</v>
      </c>
      <c r="GG107" s="280" t="s">
        <v>283</v>
      </c>
      <c r="GH107" s="277"/>
      <c r="GI107" s="277"/>
      <c r="GJ107" s="278"/>
      <c r="GK107" s="279">
        <v>21</v>
      </c>
      <c r="GL107" s="279">
        <v>48</v>
      </c>
      <c r="GM107" s="280" t="s">
        <v>357</v>
      </c>
      <c r="GN107" s="277"/>
      <c r="GO107" s="277"/>
      <c r="GP107" s="278"/>
      <c r="GQ107" s="279">
        <v>17</v>
      </c>
      <c r="GR107" s="279">
        <v>23</v>
      </c>
      <c r="GS107" s="280">
        <v>0.19583333333333333</v>
      </c>
      <c r="GT107" s="277"/>
      <c r="GU107" s="277"/>
      <c r="GV107" s="278"/>
      <c r="GW107" s="279">
        <v>9</v>
      </c>
      <c r="GX107" s="279">
        <v>23</v>
      </c>
      <c r="GY107" s="280">
        <v>0.16805555555555554</v>
      </c>
      <c r="GZ107" s="277"/>
      <c r="HA107" s="277"/>
      <c r="HB107" s="278"/>
      <c r="HC107" s="279">
        <v>13</v>
      </c>
      <c r="HD107" s="279">
        <v>32</v>
      </c>
      <c r="HE107" s="280">
        <v>0.13680555555555554</v>
      </c>
      <c r="HF107" s="277"/>
      <c r="HG107" s="277"/>
      <c r="HH107" s="278"/>
      <c r="HI107" s="279">
        <v>6</v>
      </c>
      <c r="HJ107" s="279">
        <v>12</v>
      </c>
      <c r="HK107" s="280">
        <v>4.2361111111111106E-2</v>
      </c>
      <c r="HL107" s="277"/>
      <c r="HM107" s="277"/>
      <c r="HN107" s="278"/>
      <c r="HO107" s="279">
        <v>9</v>
      </c>
      <c r="HP107" s="279">
        <v>17</v>
      </c>
      <c r="HQ107" s="280">
        <v>9.2361111111111116E-2</v>
      </c>
      <c r="HR107" s="277"/>
      <c r="HS107" s="277"/>
      <c r="HT107" s="278"/>
      <c r="HU107" s="279">
        <v>5</v>
      </c>
      <c r="HV107" s="279">
        <v>8</v>
      </c>
      <c r="HW107" s="280">
        <v>7.6388888888888886E-3</v>
      </c>
      <c r="HX107" s="277"/>
      <c r="HY107" s="277"/>
      <c r="HZ107" s="278"/>
      <c r="IA107" s="273" cm="1">
        <f t="array" ref="IA107">SUM(SUMIFS(FG107:HZ107,FG$6:HZ$6,{"EN(V)"}))</f>
        <v>488</v>
      </c>
      <c r="IB107" s="273" cm="1">
        <f t="array" ref="IB107">SUM(SUMIFS(FG107:HZ107,FG$6:HZ$6,{"INA(V)"}))</f>
        <v>0</v>
      </c>
      <c r="IC107" s="273" cm="1">
        <f t="array" ref="IC107">SUM(SUMIFS(FG107:HZ107,FG$6:HZ$6,{"EN(D)"}))</f>
        <v>269</v>
      </c>
      <c r="ID107" s="273" cm="1">
        <f t="array" ref="ID107">SUM(SUMIFS(FG107:HZ107,FG$6:HZ$6,{"INA(D)"}))</f>
        <v>0</v>
      </c>
      <c r="IE107" s="273" cm="1">
        <f t="array" ref="IE107">SUM(SUMIFS(FG107:HZ107,FG$6:HZ$6,{"EN(D)","EN(V)","INA(D)","INA(V)"}))</f>
        <v>757</v>
      </c>
      <c r="IF107" s="278" cm="1">
        <f t="array" ref="IF107">(SUM(SUMIFS(FG107:HZ107,FG$6:HZ$6,{"EN(TMS)"})))/12</f>
        <v>5.3587962962962955E-2</v>
      </c>
      <c r="IG107" s="278" cm="1">
        <f t="array" ref="IG107">(SUM(SUMIFS(FG107:HZ107,FG$6:HZ$6,{"INA(TMS)"})))/12</f>
        <v>0</v>
      </c>
      <c r="IH107" s="279">
        <v>12</v>
      </c>
      <c r="II107" s="279">
        <v>24</v>
      </c>
      <c r="IJ107" s="280">
        <v>0.33680555555555558</v>
      </c>
      <c r="IK107" s="277"/>
      <c r="IL107" s="277"/>
      <c r="IM107" s="278"/>
      <c r="IN107" s="279">
        <v>7</v>
      </c>
      <c r="IO107" s="279">
        <v>16</v>
      </c>
      <c r="IP107" s="280">
        <v>0.17222222222222225</v>
      </c>
      <c r="IQ107" s="277"/>
      <c r="IR107" s="277"/>
      <c r="IS107" s="278"/>
      <c r="IT107" s="279">
        <v>7</v>
      </c>
      <c r="IU107" s="279">
        <v>15</v>
      </c>
      <c r="IV107" s="280">
        <v>0.50694444444444442</v>
      </c>
      <c r="IW107" s="277"/>
      <c r="IX107" s="277"/>
      <c r="IY107" s="278"/>
      <c r="IZ107" s="279">
        <v>5</v>
      </c>
      <c r="JA107" s="279">
        <v>4</v>
      </c>
      <c r="JB107" s="280">
        <v>0.32777777777777778</v>
      </c>
      <c r="JC107" s="277"/>
      <c r="JD107" s="277"/>
      <c r="JE107" s="278"/>
      <c r="JF107" s="279">
        <v>2</v>
      </c>
      <c r="JG107" s="279"/>
      <c r="JH107" s="280"/>
      <c r="JI107" s="277"/>
      <c r="JJ107" s="277"/>
      <c r="JK107" s="278"/>
      <c r="JL107" s="279">
        <v>20</v>
      </c>
      <c r="JM107" s="279"/>
      <c r="JN107" s="280"/>
      <c r="JO107" s="277"/>
      <c r="JP107" s="277"/>
      <c r="JQ107" s="278"/>
      <c r="JR107" s="279">
        <v>10</v>
      </c>
      <c r="JS107" s="279"/>
      <c r="JT107" s="280"/>
      <c r="JU107" s="277"/>
      <c r="JV107" s="277"/>
      <c r="JW107" s="278"/>
      <c r="JX107" s="279">
        <v>4</v>
      </c>
      <c r="JY107" s="279"/>
      <c r="JZ107" s="280"/>
      <c r="KA107" s="277"/>
      <c r="KB107" s="277"/>
      <c r="KC107" s="278"/>
      <c r="KD107" s="279">
        <v>16</v>
      </c>
      <c r="KE107" s="279"/>
      <c r="KF107" s="280"/>
      <c r="KG107" s="277"/>
      <c r="KH107" s="277"/>
      <c r="KI107" s="278"/>
      <c r="KJ107" s="279">
        <v>40</v>
      </c>
      <c r="KK107" s="279"/>
      <c r="KL107" s="280"/>
      <c r="KM107" s="277"/>
      <c r="KN107" s="277"/>
      <c r="KO107" s="278"/>
      <c r="KP107" s="279">
        <v>24</v>
      </c>
      <c r="KQ107" s="279"/>
      <c r="KR107" s="280"/>
      <c r="KS107" s="277"/>
      <c r="KT107" s="277"/>
      <c r="KU107" s="278"/>
      <c r="KV107" s="279">
        <v>18</v>
      </c>
      <c r="KW107" s="279"/>
      <c r="KX107" s="280"/>
      <c r="KY107" s="277"/>
      <c r="KZ107" s="277"/>
      <c r="LA107" s="278"/>
      <c r="LB107" s="273" cm="1">
        <f t="array" ref="LB107">SUM(SUMIFS(IH107:LA107,IH$6:LA$6,{"EN(V)"}))</f>
        <v>59</v>
      </c>
      <c r="LC107" s="273" cm="1">
        <f t="array" ref="LC107">SUM(SUMIFS(IH107:LA107,IH$6:LA$6,{"INA(V)"}))</f>
        <v>0</v>
      </c>
      <c r="LD107" s="273" cm="1">
        <f t="array" ref="LD107">SUM(SUMIFS(IH107:LA107,IH$6:LA$6,{"EN(D)"}))</f>
        <v>165</v>
      </c>
      <c r="LE107" s="273" cm="1">
        <f t="array" ref="LE107">SUM(SUMIFS(IH107:LA107,IH$6:LA$6,{"INA(D)"}))</f>
        <v>0</v>
      </c>
      <c r="LF107" s="273" cm="1">
        <f t="array" ref="LF107">SUM(SUMIFS(IH107:LA107,IH$6:LA$6,{"EN(D)","EN(V)","INA(D)","INA(V)"}))</f>
        <v>224</v>
      </c>
      <c r="LG107" s="278" cm="1">
        <f t="array" ref="LG107">(SUM(SUMIFS(IH107:LA107,IH$6:LA$6,{"EN(TMS)"})))/12</f>
        <v>0.11197916666666667</v>
      </c>
      <c r="LH107" s="278" cm="1">
        <f t="array" ref="LH107">(SUM(SUMIFS(IH107:LA107,IH$6:LA$6,{"INA(TMS)"})))/12</f>
        <v>0</v>
      </c>
      <c r="LI107" s="279">
        <v>16</v>
      </c>
      <c r="LJ107" s="279"/>
      <c r="LK107" s="280"/>
      <c r="LL107" s="277"/>
      <c r="LM107" s="277"/>
      <c r="LN107" s="278"/>
      <c r="LO107" s="279">
        <v>10</v>
      </c>
      <c r="LP107" s="279"/>
      <c r="LQ107" s="280"/>
      <c r="LR107" s="277"/>
      <c r="LS107" s="277"/>
      <c r="LT107" s="278"/>
      <c r="LU107" s="279">
        <v>3</v>
      </c>
      <c r="LV107" s="279"/>
      <c r="LW107" s="280"/>
      <c r="LX107" s="277"/>
      <c r="LY107" s="277"/>
      <c r="LZ107" s="278"/>
      <c r="MA107" s="279">
        <v>4</v>
      </c>
      <c r="MB107" s="279"/>
      <c r="MC107" s="280"/>
      <c r="MD107" s="277"/>
      <c r="ME107" s="277"/>
      <c r="MF107" s="278"/>
      <c r="MG107" s="279">
        <v>4</v>
      </c>
      <c r="MH107" s="279"/>
      <c r="MI107" s="280"/>
      <c r="MJ107" s="277"/>
      <c r="MK107" s="277"/>
      <c r="ML107" s="278"/>
      <c r="MM107" s="279">
        <v>5</v>
      </c>
      <c r="MN107" s="279"/>
      <c r="MO107" s="280"/>
      <c r="MP107" s="277"/>
      <c r="MQ107" s="277"/>
      <c r="MR107" s="278"/>
      <c r="MS107" s="279"/>
      <c r="MT107" s="279"/>
      <c r="MU107" s="280"/>
      <c r="MV107" s="277"/>
      <c r="MW107" s="277"/>
      <c r="MX107" s="278"/>
      <c r="MY107" s="279"/>
      <c r="MZ107" s="279"/>
      <c r="NA107" s="280"/>
      <c r="NB107" s="277"/>
      <c r="NC107" s="277"/>
      <c r="ND107" s="278"/>
      <c r="NE107" s="279"/>
      <c r="NF107" s="279"/>
      <c r="NG107" s="280"/>
      <c r="NH107" s="277"/>
      <c r="NI107" s="277"/>
      <c r="NJ107" s="278"/>
      <c r="NK107" s="279"/>
      <c r="NL107" s="279"/>
      <c r="NM107" s="280"/>
      <c r="NN107" s="277"/>
      <c r="NO107" s="277"/>
      <c r="NP107" s="278"/>
      <c r="NQ107" s="279"/>
      <c r="NR107" s="279"/>
      <c r="NS107" s="280"/>
      <c r="NT107" s="277"/>
      <c r="NU107" s="277"/>
      <c r="NV107" s="278"/>
      <c r="NW107" s="279"/>
      <c r="NX107" s="279"/>
      <c r="NY107" s="280"/>
      <c r="NZ107" s="277"/>
      <c r="OA107" s="277"/>
      <c r="OB107" s="278"/>
      <c r="OC107" s="273" cm="1">
        <f t="array" ref="OC107">SUM(SUMIFS(LI107:OB107,LI$6:OB$6,{"EN(V)"}))</f>
        <v>0</v>
      </c>
      <c r="OD107" s="273" cm="1">
        <f t="array" ref="OD107">SUM(SUMIFS(LI107:OB107,LI$6:OB$6,{"INA(V)"}))</f>
        <v>0</v>
      </c>
      <c r="OE107" s="273" cm="1">
        <f t="array" ref="OE107">SUM(SUMIFS(LI107:OB107,LI$6:OB$6,{"EN(D)"}))</f>
        <v>42</v>
      </c>
      <c r="OF107" s="273" cm="1">
        <f t="array" ref="OF107">SUM(SUMIFS(LI107:OB107,LI$6:OB$6,{"INA(D)"}))</f>
        <v>0</v>
      </c>
      <c r="OG107" s="273" cm="1">
        <f t="array" ref="OG107">SUM(SUMIFS(LI107:OB107,LI$6:OB$6,{"EN(D)","EN(V)","INA(D)","INA(V)"}))</f>
        <v>42</v>
      </c>
      <c r="OH107" s="278" cm="1">
        <f t="array" ref="OH107">(SUM(SUMIFS(LI107:OB107,LI$6:OB$6,{"EN(TMS)"})))/12</f>
        <v>0</v>
      </c>
      <c r="OI107" s="278" cm="1">
        <f t="array" ref="OI107">(SUM(SUMIFS(LI107:OB107,LI$6:OB$6,{"INA(TMS)"})))/12</f>
        <v>0</v>
      </c>
    </row>
    <row r="108" spans="1:399" s="23" customFormat="1" ht="30">
      <c r="A108" s="273">
        <v>102</v>
      </c>
      <c r="B108" s="274" t="s">
        <v>392</v>
      </c>
      <c r="C108" s="292" t="s">
        <v>419</v>
      </c>
      <c r="D108" s="285"/>
      <c r="E108" s="279"/>
      <c r="F108" s="279"/>
      <c r="G108" s="280"/>
      <c r="H108" s="277"/>
      <c r="I108" s="277"/>
      <c r="J108" s="278"/>
      <c r="K108" s="279"/>
      <c r="L108" s="279"/>
      <c r="M108" s="280"/>
      <c r="N108" s="277"/>
      <c r="O108" s="277"/>
      <c r="P108" s="278"/>
      <c r="Q108" s="279"/>
      <c r="R108" s="279"/>
      <c r="S108" s="280"/>
      <c r="T108" s="277"/>
      <c r="U108" s="277"/>
      <c r="V108" s="278"/>
      <c r="W108" s="279"/>
      <c r="X108" s="279"/>
      <c r="Y108" s="280"/>
      <c r="Z108" s="277"/>
      <c r="AA108" s="277"/>
      <c r="AB108" s="278"/>
      <c r="AC108" s="279"/>
      <c r="AD108" s="279"/>
      <c r="AE108" s="280"/>
      <c r="AF108" s="277"/>
      <c r="AG108" s="277"/>
      <c r="AH108" s="278"/>
      <c r="AI108" s="279"/>
      <c r="AJ108" s="279"/>
      <c r="AK108" s="280"/>
      <c r="AL108" s="277"/>
      <c r="AM108" s="277"/>
      <c r="AN108" s="278"/>
      <c r="AO108" s="279"/>
      <c r="AP108" s="279"/>
      <c r="AQ108" s="280"/>
      <c r="AR108" s="277"/>
      <c r="AS108" s="277"/>
      <c r="AT108" s="278"/>
      <c r="AU108" s="279"/>
      <c r="AV108" s="279"/>
      <c r="AW108" s="280"/>
      <c r="AX108" s="277"/>
      <c r="AY108" s="277"/>
      <c r="AZ108" s="278"/>
      <c r="BA108" s="279"/>
      <c r="BB108" s="279"/>
      <c r="BC108" s="280"/>
      <c r="BD108" s="277"/>
      <c r="BE108" s="277"/>
      <c r="BF108" s="278"/>
      <c r="BG108" s="279"/>
      <c r="BH108" s="279"/>
      <c r="BI108" s="280"/>
      <c r="BJ108" s="277"/>
      <c r="BK108" s="277"/>
      <c r="BL108" s="278"/>
      <c r="BM108" s="279"/>
      <c r="BN108" s="279"/>
      <c r="BO108" s="280"/>
      <c r="BP108" s="277"/>
      <c r="BQ108" s="277"/>
      <c r="BR108" s="278"/>
      <c r="BS108" s="279"/>
      <c r="BT108" s="279"/>
      <c r="BU108" s="280"/>
      <c r="BV108" s="277"/>
      <c r="BW108" s="277"/>
      <c r="BX108" s="278"/>
      <c r="BY108" s="273" cm="1">
        <f t="array" ref="BY108">SUM(SUMIFS(E108:BX108,E$6:BX$6,{"EN(V)"}))</f>
        <v>0</v>
      </c>
      <c r="BZ108" s="273" cm="1">
        <f t="array" ref="BZ108">SUM(SUMIFS(E108:BX108,E$6:BX$6,{"INA(V)"}))</f>
        <v>0</v>
      </c>
      <c r="CA108" s="273" cm="1">
        <f t="array" ref="CA108">SUM(SUMIFS(E108:BX108,E$6:BX$6,{"EN(D)"}))</f>
        <v>0</v>
      </c>
      <c r="CB108" s="273" cm="1">
        <f t="array" ref="CB108">SUM(SUMIFS(E108:BX108,E$6:BX$6,{"INA(D)"}))</f>
        <v>0</v>
      </c>
      <c r="CC108" s="273" cm="1">
        <f t="array" ref="CC108">SUM(SUMIFS(E108:BX108,E$6:BX$6,{"EN(D)","EN(V)","INA(D)","INA(V)"}))</f>
        <v>0</v>
      </c>
      <c r="CD108" s="278" cm="1">
        <f t="array" ref="CD108">(SUM(SUMIFS(E108:BX108,E$6:BX$6,{"EN(TMS)"})))/12</f>
        <v>0</v>
      </c>
      <c r="CE108" s="278" cm="1">
        <f t="array" ref="CE108">(SUM(SUMIFS(E108:BX108,E$6:BX$6,{"INA(TMS)"})))/12</f>
        <v>0</v>
      </c>
      <c r="CF108" s="279"/>
      <c r="CG108" s="279"/>
      <c r="CH108" s="280"/>
      <c r="CI108" s="277"/>
      <c r="CJ108" s="277"/>
      <c r="CK108" s="278"/>
      <c r="CL108" s="279"/>
      <c r="CM108" s="279"/>
      <c r="CN108" s="280"/>
      <c r="CO108" s="277"/>
      <c r="CP108" s="277"/>
      <c r="CQ108" s="278"/>
      <c r="CR108" s="279"/>
      <c r="CS108" s="279"/>
      <c r="CT108" s="280"/>
      <c r="CU108" s="277"/>
      <c r="CV108" s="277"/>
      <c r="CW108" s="278"/>
      <c r="CX108" s="279"/>
      <c r="CY108" s="279"/>
      <c r="CZ108" s="280"/>
      <c r="DA108" s="277"/>
      <c r="DB108" s="277"/>
      <c r="DC108" s="278"/>
      <c r="DD108" s="279"/>
      <c r="DE108" s="279"/>
      <c r="DF108" s="280"/>
      <c r="DG108" s="277"/>
      <c r="DH108" s="277"/>
      <c r="DI108" s="278"/>
      <c r="DJ108" s="279"/>
      <c r="DK108" s="279"/>
      <c r="DL108" s="280"/>
      <c r="DM108" s="277"/>
      <c r="DN108" s="277"/>
      <c r="DO108" s="278"/>
      <c r="DP108" s="279"/>
      <c r="DQ108" s="279"/>
      <c r="DR108" s="280"/>
      <c r="DS108" s="277"/>
      <c r="DT108" s="277"/>
      <c r="DU108" s="278"/>
      <c r="DV108" s="279"/>
      <c r="DW108" s="279"/>
      <c r="DX108" s="280"/>
      <c r="DY108" s="277"/>
      <c r="DZ108" s="277"/>
      <c r="EA108" s="278"/>
      <c r="EB108" s="279"/>
      <c r="EC108" s="279"/>
      <c r="ED108" s="280"/>
      <c r="EE108" s="277"/>
      <c r="EF108" s="277"/>
      <c r="EG108" s="278"/>
      <c r="EH108" s="279"/>
      <c r="EI108" s="279"/>
      <c r="EJ108" s="280"/>
      <c r="EK108" s="277"/>
      <c r="EL108" s="277"/>
      <c r="EM108" s="278"/>
      <c r="EN108" s="279"/>
      <c r="EO108" s="279"/>
      <c r="EP108" s="280"/>
      <c r="EQ108" s="277"/>
      <c r="ER108" s="277"/>
      <c r="ES108" s="278"/>
      <c r="ET108" s="279"/>
      <c r="EU108" s="279"/>
      <c r="EV108" s="280"/>
      <c r="EW108" s="277"/>
      <c r="EX108" s="277"/>
      <c r="EY108" s="278"/>
      <c r="EZ108" s="273" cm="1">
        <f t="array" ref="EZ108">SUM(SUMIFS(CF108:EY108,CF$6:EY$6,{"EN(V)"}))</f>
        <v>0</v>
      </c>
      <c r="FA108" s="273" cm="1">
        <f t="array" ref="FA108">SUM(SUMIFS(CF108:EY108,CF$6:EY$6,{"INA(V)"}))</f>
        <v>0</v>
      </c>
      <c r="FB108" s="273" cm="1">
        <f t="array" ref="FB108">SUM(SUMIFS(CF108:EY108,CF$6:EY$6,{"EN(D)"}))</f>
        <v>0</v>
      </c>
      <c r="FC108" s="273" cm="1">
        <f t="array" ref="FC108">SUM(SUMIFS(CF108:EY108,CF$6:EY$6,{"INA(D)"}))</f>
        <v>0</v>
      </c>
      <c r="FD108" s="273" cm="1">
        <f t="array" ref="FD108">SUM(SUMIFS(CF108:EY108,CF$6:EY$6,{"EN(D)","EN(V)","INA(D)","INA(V)"}))</f>
        <v>0</v>
      </c>
      <c r="FE108" s="278" cm="1">
        <f t="array" ref="FE108">(SUM(SUMIFS(CF108:EY108,CF$6:EY$6,{"EN(TMS)"})))/12</f>
        <v>0</v>
      </c>
      <c r="FF108" s="278" cm="1">
        <f t="array" ref="FF108">(SUM(SUMIFS(CF108:EY108,CF$6:EY$6,{"INA(TMS)"})))/12</f>
        <v>0</v>
      </c>
      <c r="FG108" s="279"/>
      <c r="FH108" s="279"/>
      <c r="FI108" s="280"/>
      <c r="FJ108" s="277"/>
      <c r="FK108" s="277"/>
      <c r="FL108" s="278"/>
      <c r="FM108" s="279"/>
      <c r="FN108" s="279"/>
      <c r="FO108" s="280"/>
      <c r="FP108" s="277"/>
      <c r="FQ108" s="277"/>
      <c r="FR108" s="278"/>
      <c r="FS108" s="279"/>
      <c r="FT108" s="279"/>
      <c r="FU108" s="280"/>
      <c r="FV108" s="277">
        <v>42</v>
      </c>
      <c r="FW108" s="277"/>
      <c r="FX108" s="278"/>
      <c r="FY108" s="279"/>
      <c r="FZ108" s="279"/>
      <c r="GA108" s="280"/>
      <c r="GB108" s="277">
        <v>59</v>
      </c>
      <c r="GC108" s="277">
        <v>123</v>
      </c>
      <c r="GD108" s="278" t="s">
        <v>331</v>
      </c>
      <c r="GE108" s="279"/>
      <c r="GF108" s="279"/>
      <c r="GG108" s="280"/>
      <c r="GH108" s="277">
        <v>4</v>
      </c>
      <c r="GI108" s="277">
        <v>9</v>
      </c>
      <c r="GJ108" s="278" t="s">
        <v>358</v>
      </c>
      <c r="GK108" s="279"/>
      <c r="GL108" s="279"/>
      <c r="GM108" s="280"/>
      <c r="GN108" s="277">
        <v>7</v>
      </c>
      <c r="GO108" s="277">
        <v>9</v>
      </c>
      <c r="GP108" s="278" t="s">
        <v>359</v>
      </c>
      <c r="GQ108" s="279"/>
      <c r="GR108" s="279"/>
      <c r="GS108" s="280"/>
      <c r="GT108" s="277">
        <v>2</v>
      </c>
      <c r="GU108" s="277">
        <v>10</v>
      </c>
      <c r="GV108" s="278">
        <v>4.7916666666666663E-2</v>
      </c>
      <c r="GW108" s="279"/>
      <c r="GX108" s="279"/>
      <c r="GY108" s="280"/>
      <c r="GZ108" s="277">
        <v>4</v>
      </c>
      <c r="HA108" s="277">
        <v>4</v>
      </c>
      <c r="HB108" s="278">
        <v>0.20208333333333331</v>
      </c>
      <c r="HC108" s="279"/>
      <c r="HD108" s="279"/>
      <c r="HE108" s="280"/>
      <c r="HF108" s="277">
        <v>3</v>
      </c>
      <c r="HG108" s="277">
        <v>6</v>
      </c>
      <c r="HH108" s="278">
        <v>5.9722222222222225E-2</v>
      </c>
      <c r="HI108" s="279"/>
      <c r="HJ108" s="279"/>
      <c r="HK108" s="280"/>
      <c r="HL108" s="277">
        <v>2</v>
      </c>
      <c r="HM108" s="277">
        <v>2</v>
      </c>
      <c r="HN108" s="278"/>
      <c r="HO108" s="279"/>
      <c r="HP108" s="279"/>
      <c r="HQ108" s="280"/>
      <c r="HR108" s="277">
        <v>6</v>
      </c>
      <c r="HS108" s="277">
        <v>6</v>
      </c>
      <c r="HT108" s="278">
        <v>0.15833333333333333</v>
      </c>
      <c r="HU108" s="279"/>
      <c r="HV108" s="279"/>
      <c r="HW108" s="280"/>
      <c r="HX108" s="277">
        <v>1</v>
      </c>
      <c r="HY108" s="277">
        <v>1</v>
      </c>
      <c r="HZ108" s="278"/>
      <c r="IA108" s="273" cm="1">
        <f t="array" ref="IA108">SUM(SUMIFS(FG108:HZ108,FG$6:HZ$6,{"EN(V)"}))</f>
        <v>0</v>
      </c>
      <c r="IB108" s="273" cm="1">
        <f t="array" ref="IB108">SUM(SUMIFS(FG108:HZ108,FG$6:HZ$6,{"INA(V)"}))</f>
        <v>170</v>
      </c>
      <c r="IC108" s="273" cm="1">
        <f t="array" ref="IC108">SUM(SUMIFS(FG108:HZ108,FG$6:HZ$6,{"EN(D)"}))</f>
        <v>0</v>
      </c>
      <c r="ID108" s="273" cm="1">
        <f t="array" ref="ID108">SUM(SUMIFS(FG108:HZ108,FG$6:HZ$6,{"INA(D)"}))</f>
        <v>130</v>
      </c>
      <c r="IE108" s="273" cm="1">
        <f t="array" ref="IE108">SUM(SUMIFS(FG108:HZ108,FG$6:HZ$6,{"EN(D)","EN(V)","INA(D)","INA(V)"}))</f>
        <v>300</v>
      </c>
      <c r="IF108" s="278" cm="1">
        <f t="array" ref="IF108">(SUM(SUMIFS(FG108:HZ108,FG$6:HZ$6,{"EN(TMS)"})))/12</f>
        <v>0</v>
      </c>
      <c r="IG108" s="278" cm="1">
        <f t="array" ref="IG108">(SUM(SUMIFS(FG108:HZ108,FG$6:HZ$6,{"INA(TMS)"})))/12</f>
        <v>3.9004629629629625E-2</v>
      </c>
      <c r="IH108" s="279"/>
      <c r="II108" s="279"/>
      <c r="IJ108" s="280"/>
      <c r="IK108" s="277">
        <v>9</v>
      </c>
      <c r="IL108" s="277">
        <v>16</v>
      </c>
      <c r="IM108" s="278">
        <v>6.8749999999999992E-2</v>
      </c>
      <c r="IN108" s="279"/>
      <c r="IO108" s="279"/>
      <c r="IP108" s="280"/>
      <c r="IQ108" s="277">
        <v>2</v>
      </c>
      <c r="IR108" s="277">
        <v>2</v>
      </c>
      <c r="IS108" s="278">
        <v>0</v>
      </c>
      <c r="IT108" s="279"/>
      <c r="IU108" s="279"/>
      <c r="IV108" s="280"/>
      <c r="IW108" s="277">
        <v>5</v>
      </c>
      <c r="IX108" s="277"/>
      <c r="IY108" s="278"/>
      <c r="IZ108" s="279"/>
      <c r="JA108" s="279"/>
      <c r="JB108" s="280"/>
      <c r="JC108" s="277">
        <v>5</v>
      </c>
      <c r="JD108" s="277">
        <v>4</v>
      </c>
      <c r="JE108" s="278"/>
      <c r="JF108" s="279"/>
      <c r="JG108" s="279"/>
      <c r="JH108" s="280"/>
      <c r="JI108" s="277">
        <v>2</v>
      </c>
      <c r="JJ108" s="277"/>
      <c r="JK108" s="278"/>
      <c r="JL108" s="279"/>
      <c r="JM108" s="279"/>
      <c r="JN108" s="280"/>
      <c r="JO108" s="277">
        <v>4</v>
      </c>
      <c r="JP108" s="277"/>
      <c r="JQ108" s="278"/>
      <c r="JR108" s="279"/>
      <c r="JS108" s="279"/>
      <c r="JT108" s="280"/>
      <c r="JU108" s="277"/>
      <c r="JV108" s="277"/>
      <c r="JW108" s="278"/>
      <c r="JX108" s="279"/>
      <c r="JY108" s="279"/>
      <c r="JZ108" s="280"/>
      <c r="KA108" s="277"/>
      <c r="KB108" s="277"/>
      <c r="KC108" s="278"/>
      <c r="KD108" s="279"/>
      <c r="KE108" s="279"/>
      <c r="KF108" s="280"/>
      <c r="KG108" s="277"/>
      <c r="KH108" s="277"/>
      <c r="KI108" s="278"/>
      <c r="KJ108" s="279"/>
      <c r="KK108" s="279"/>
      <c r="KL108" s="280"/>
      <c r="KM108" s="277">
        <v>2</v>
      </c>
      <c r="KN108" s="277"/>
      <c r="KO108" s="278"/>
      <c r="KP108" s="279"/>
      <c r="KQ108" s="279"/>
      <c r="KR108" s="280"/>
      <c r="KS108" s="277">
        <v>8</v>
      </c>
      <c r="KT108" s="277"/>
      <c r="KU108" s="278"/>
      <c r="KV108" s="279"/>
      <c r="KW108" s="279"/>
      <c r="KX108" s="280"/>
      <c r="KY108" s="277">
        <v>4</v>
      </c>
      <c r="KZ108" s="277"/>
      <c r="LA108" s="278"/>
      <c r="LB108" s="273" cm="1">
        <f t="array" ref="LB108">SUM(SUMIFS(IH108:LA108,IH$6:LA$6,{"EN(V)"}))</f>
        <v>0</v>
      </c>
      <c r="LC108" s="273" cm="1">
        <f t="array" ref="LC108">SUM(SUMIFS(IH108:LA108,IH$6:LA$6,{"INA(V)"}))</f>
        <v>22</v>
      </c>
      <c r="LD108" s="273" cm="1">
        <f t="array" ref="LD108">SUM(SUMIFS(IH108:LA108,IH$6:LA$6,{"EN(D)"}))</f>
        <v>0</v>
      </c>
      <c r="LE108" s="273" cm="1">
        <f t="array" ref="LE108">SUM(SUMIFS(IH108:LA108,IH$6:LA$6,{"INA(D)"}))</f>
        <v>41</v>
      </c>
      <c r="LF108" s="273" cm="1">
        <f t="array" ref="LF108">SUM(SUMIFS(IH108:LA108,IH$6:LA$6,{"EN(D)","EN(V)","INA(D)","INA(V)"}))</f>
        <v>63</v>
      </c>
      <c r="LG108" s="278" cm="1">
        <f t="array" ref="LG108">(SUM(SUMIFS(IH108:LA108,IH$6:LA$6,{"EN(TMS)"})))/12</f>
        <v>0</v>
      </c>
      <c r="LH108" s="278" cm="1">
        <f t="array" ref="LH108">(SUM(SUMIFS(IH108:LA108,IH$6:LA$6,{"INA(TMS)"})))/12</f>
        <v>5.7291666666666663E-3</v>
      </c>
      <c r="LI108" s="279"/>
      <c r="LJ108" s="279"/>
      <c r="LK108" s="280"/>
      <c r="LL108" s="277"/>
      <c r="LM108" s="277"/>
      <c r="LN108" s="278"/>
      <c r="LO108" s="279"/>
      <c r="LP108" s="279"/>
      <c r="LQ108" s="280"/>
      <c r="LR108" s="277">
        <v>4</v>
      </c>
      <c r="LS108" s="277"/>
      <c r="LT108" s="278"/>
      <c r="LU108" s="279"/>
      <c r="LV108" s="279"/>
      <c r="LW108" s="280"/>
      <c r="LX108" s="277"/>
      <c r="LY108" s="277"/>
      <c r="LZ108" s="278"/>
      <c r="MA108" s="279"/>
      <c r="MB108" s="279"/>
      <c r="MC108" s="280"/>
      <c r="MD108" s="277">
        <v>1</v>
      </c>
      <c r="ME108" s="277"/>
      <c r="MF108" s="278"/>
      <c r="MG108" s="279"/>
      <c r="MH108" s="279"/>
      <c r="MI108" s="280"/>
      <c r="MJ108" s="277">
        <v>1</v>
      </c>
      <c r="MK108" s="277"/>
      <c r="ML108" s="278"/>
      <c r="MM108" s="279"/>
      <c r="MN108" s="279"/>
      <c r="MO108" s="280"/>
      <c r="MP108" s="277">
        <v>2</v>
      </c>
      <c r="MQ108" s="277"/>
      <c r="MR108" s="278"/>
      <c r="MS108" s="279"/>
      <c r="MT108" s="279"/>
      <c r="MU108" s="280"/>
      <c r="MV108" s="277">
        <v>2</v>
      </c>
      <c r="MW108" s="277"/>
      <c r="MX108" s="278"/>
      <c r="MY108" s="279"/>
      <c r="MZ108" s="279"/>
      <c r="NA108" s="280"/>
      <c r="NB108" s="277"/>
      <c r="NC108" s="277"/>
      <c r="ND108" s="278"/>
      <c r="NE108" s="279"/>
      <c r="NF108" s="279"/>
      <c r="NG108" s="280"/>
      <c r="NH108" s="277"/>
      <c r="NI108" s="277"/>
      <c r="NJ108" s="278"/>
      <c r="NK108" s="279"/>
      <c r="NL108" s="279"/>
      <c r="NM108" s="280"/>
      <c r="NN108" s="277"/>
      <c r="NO108" s="277"/>
      <c r="NP108" s="278"/>
      <c r="NQ108" s="279"/>
      <c r="NR108" s="279"/>
      <c r="NS108" s="280"/>
      <c r="NT108" s="277"/>
      <c r="NU108" s="277"/>
      <c r="NV108" s="278"/>
      <c r="NW108" s="279"/>
      <c r="NX108" s="279"/>
      <c r="NY108" s="280"/>
      <c r="NZ108" s="277"/>
      <c r="OA108" s="277"/>
      <c r="OB108" s="278"/>
      <c r="OC108" s="273" cm="1">
        <f t="array" ref="OC108">SUM(SUMIFS(LI108:OB108,LI$6:OB$6,{"EN(V)"}))</f>
        <v>0</v>
      </c>
      <c r="OD108" s="273" cm="1">
        <f t="array" ref="OD108">SUM(SUMIFS(LI108:OB108,LI$6:OB$6,{"INA(V)"}))</f>
        <v>0</v>
      </c>
      <c r="OE108" s="273" cm="1">
        <f t="array" ref="OE108">SUM(SUMIFS(LI108:OB108,LI$6:OB$6,{"EN(D)"}))</f>
        <v>0</v>
      </c>
      <c r="OF108" s="273" cm="1">
        <f t="array" ref="OF108">SUM(SUMIFS(LI108:OB108,LI$6:OB$6,{"INA(D)"}))</f>
        <v>10</v>
      </c>
      <c r="OG108" s="273" cm="1">
        <f t="array" ref="OG108">SUM(SUMIFS(LI108:OB108,LI$6:OB$6,{"EN(D)","EN(V)","INA(D)","INA(V)"}))</f>
        <v>10</v>
      </c>
      <c r="OH108" s="278" cm="1">
        <f t="array" ref="OH108">(SUM(SUMIFS(LI108:OB108,LI$6:OB$6,{"EN(TMS)"})))/12</f>
        <v>0</v>
      </c>
      <c r="OI108" s="278" cm="1">
        <f t="array" ref="OI108">(SUM(SUMIFS(LI108:OB108,LI$6:OB$6,{"INA(TMS)"})))/12</f>
        <v>0</v>
      </c>
    </row>
    <row r="109" spans="1:399" s="23" customFormat="1" ht="30">
      <c r="A109" s="273">
        <v>103</v>
      </c>
      <c r="B109" s="274" t="s">
        <v>393</v>
      </c>
      <c r="C109" s="292" t="s">
        <v>420</v>
      </c>
      <c r="D109" s="285"/>
      <c r="E109" s="279"/>
      <c r="F109" s="279"/>
      <c r="G109" s="280"/>
      <c r="H109" s="277"/>
      <c r="I109" s="277"/>
      <c r="J109" s="278"/>
      <c r="K109" s="279"/>
      <c r="L109" s="279"/>
      <c r="M109" s="280"/>
      <c r="N109" s="277"/>
      <c r="O109" s="277"/>
      <c r="P109" s="278"/>
      <c r="Q109" s="279"/>
      <c r="R109" s="279"/>
      <c r="S109" s="280"/>
      <c r="T109" s="277"/>
      <c r="U109" s="277"/>
      <c r="V109" s="278"/>
      <c r="W109" s="279"/>
      <c r="X109" s="279"/>
      <c r="Y109" s="280"/>
      <c r="Z109" s="277"/>
      <c r="AA109" s="277"/>
      <c r="AB109" s="278"/>
      <c r="AC109" s="279"/>
      <c r="AD109" s="279"/>
      <c r="AE109" s="280"/>
      <c r="AF109" s="277"/>
      <c r="AG109" s="277"/>
      <c r="AH109" s="278"/>
      <c r="AI109" s="279"/>
      <c r="AJ109" s="279"/>
      <c r="AK109" s="280"/>
      <c r="AL109" s="277"/>
      <c r="AM109" s="277"/>
      <c r="AN109" s="278"/>
      <c r="AO109" s="279"/>
      <c r="AP109" s="279"/>
      <c r="AQ109" s="280"/>
      <c r="AR109" s="277"/>
      <c r="AS109" s="277"/>
      <c r="AT109" s="278"/>
      <c r="AU109" s="279"/>
      <c r="AV109" s="279"/>
      <c r="AW109" s="280"/>
      <c r="AX109" s="277"/>
      <c r="AY109" s="277"/>
      <c r="AZ109" s="278"/>
      <c r="BA109" s="279"/>
      <c r="BB109" s="279"/>
      <c r="BC109" s="280"/>
      <c r="BD109" s="277"/>
      <c r="BE109" s="277"/>
      <c r="BF109" s="278"/>
      <c r="BG109" s="279"/>
      <c r="BH109" s="279"/>
      <c r="BI109" s="280"/>
      <c r="BJ109" s="277"/>
      <c r="BK109" s="277"/>
      <c r="BL109" s="278"/>
      <c r="BM109" s="279"/>
      <c r="BN109" s="279"/>
      <c r="BO109" s="280"/>
      <c r="BP109" s="277"/>
      <c r="BQ109" s="277"/>
      <c r="BR109" s="278"/>
      <c r="BS109" s="279"/>
      <c r="BT109" s="279"/>
      <c r="BU109" s="280"/>
      <c r="BV109" s="277"/>
      <c r="BW109" s="277"/>
      <c r="BX109" s="278"/>
      <c r="BY109" s="273" cm="1">
        <f t="array" ref="BY109">SUM(SUMIFS(E109:BX109,E$6:BX$6,{"EN(V)"}))</f>
        <v>0</v>
      </c>
      <c r="BZ109" s="273" cm="1">
        <f t="array" ref="BZ109">SUM(SUMIFS(E109:BX109,E$6:BX$6,{"INA(V)"}))</f>
        <v>0</v>
      </c>
      <c r="CA109" s="273" cm="1">
        <f t="array" ref="CA109">SUM(SUMIFS(E109:BX109,E$6:BX$6,{"EN(D)"}))</f>
        <v>0</v>
      </c>
      <c r="CB109" s="273" cm="1">
        <f t="array" ref="CB109">SUM(SUMIFS(E109:BX109,E$6:BX$6,{"INA(D)"}))</f>
        <v>0</v>
      </c>
      <c r="CC109" s="273" cm="1">
        <f t="array" ref="CC109">SUM(SUMIFS(E109:BX109,E$6:BX$6,{"EN(D)","EN(V)","INA(D)","INA(V)"}))</f>
        <v>0</v>
      </c>
      <c r="CD109" s="278" cm="1">
        <f t="array" ref="CD109">(SUM(SUMIFS(E109:BX109,E$6:BX$6,{"EN(TMS)"})))/12</f>
        <v>0</v>
      </c>
      <c r="CE109" s="278" cm="1">
        <f t="array" ref="CE109">(SUM(SUMIFS(E109:BX109,E$6:BX$6,{"INA(TMS)"})))/12</f>
        <v>0</v>
      </c>
      <c r="CF109" s="279"/>
      <c r="CG109" s="279"/>
      <c r="CH109" s="280"/>
      <c r="CI109" s="277"/>
      <c r="CJ109" s="277"/>
      <c r="CK109" s="278"/>
      <c r="CL109" s="279"/>
      <c r="CM109" s="279"/>
      <c r="CN109" s="280"/>
      <c r="CO109" s="277"/>
      <c r="CP109" s="277"/>
      <c r="CQ109" s="278"/>
      <c r="CR109" s="279"/>
      <c r="CS109" s="279"/>
      <c r="CT109" s="280"/>
      <c r="CU109" s="277"/>
      <c r="CV109" s="277"/>
      <c r="CW109" s="278"/>
      <c r="CX109" s="279"/>
      <c r="CY109" s="279"/>
      <c r="CZ109" s="280"/>
      <c r="DA109" s="277"/>
      <c r="DB109" s="277"/>
      <c r="DC109" s="278"/>
      <c r="DD109" s="279"/>
      <c r="DE109" s="279"/>
      <c r="DF109" s="280"/>
      <c r="DG109" s="277"/>
      <c r="DH109" s="277"/>
      <c r="DI109" s="278"/>
      <c r="DJ109" s="279"/>
      <c r="DK109" s="279"/>
      <c r="DL109" s="280"/>
      <c r="DM109" s="277"/>
      <c r="DN109" s="277"/>
      <c r="DO109" s="278"/>
      <c r="DP109" s="279"/>
      <c r="DQ109" s="279"/>
      <c r="DR109" s="280"/>
      <c r="DS109" s="277"/>
      <c r="DT109" s="277"/>
      <c r="DU109" s="278"/>
      <c r="DV109" s="279"/>
      <c r="DW109" s="279"/>
      <c r="DX109" s="280"/>
      <c r="DY109" s="277"/>
      <c r="DZ109" s="277"/>
      <c r="EA109" s="278"/>
      <c r="EB109" s="279"/>
      <c r="EC109" s="279"/>
      <c r="ED109" s="280"/>
      <c r="EE109" s="277"/>
      <c r="EF109" s="277"/>
      <c r="EG109" s="278"/>
      <c r="EH109" s="279"/>
      <c r="EI109" s="279"/>
      <c r="EJ109" s="280"/>
      <c r="EK109" s="277"/>
      <c r="EL109" s="277"/>
      <c r="EM109" s="278"/>
      <c r="EN109" s="279"/>
      <c r="EO109" s="279"/>
      <c r="EP109" s="280"/>
      <c r="EQ109" s="277"/>
      <c r="ER109" s="277"/>
      <c r="ES109" s="278"/>
      <c r="ET109" s="279"/>
      <c r="EU109" s="279"/>
      <c r="EV109" s="280"/>
      <c r="EW109" s="277"/>
      <c r="EX109" s="277"/>
      <c r="EY109" s="278"/>
      <c r="EZ109" s="273" cm="1">
        <f t="array" ref="EZ109">SUM(SUMIFS(CF109:EY109,CF$6:EY$6,{"EN(V)"}))</f>
        <v>0</v>
      </c>
      <c r="FA109" s="273" cm="1">
        <f t="array" ref="FA109">SUM(SUMIFS(CF109:EY109,CF$6:EY$6,{"INA(V)"}))</f>
        <v>0</v>
      </c>
      <c r="FB109" s="273" cm="1">
        <f t="array" ref="FB109">SUM(SUMIFS(CF109:EY109,CF$6:EY$6,{"EN(D)"}))</f>
        <v>0</v>
      </c>
      <c r="FC109" s="273" cm="1">
        <f t="array" ref="FC109">SUM(SUMIFS(CF109:EY109,CF$6:EY$6,{"INA(D)"}))</f>
        <v>0</v>
      </c>
      <c r="FD109" s="273" cm="1">
        <f t="array" ref="FD109">SUM(SUMIFS(CF109:EY109,CF$6:EY$6,{"EN(D)","EN(V)","INA(D)","INA(V)"}))</f>
        <v>0</v>
      </c>
      <c r="FE109" s="278" cm="1">
        <f t="array" ref="FE109">(SUM(SUMIFS(CF109:EY109,CF$6:EY$6,{"EN(TMS)"})))/12</f>
        <v>0</v>
      </c>
      <c r="FF109" s="278" cm="1">
        <f t="array" ref="FF109">(SUM(SUMIFS(CF109:EY109,CF$6:EY$6,{"INA(TMS)"})))/12</f>
        <v>0</v>
      </c>
      <c r="FG109" s="279"/>
      <c r="FH109" s="279"/>
      <c r="FI109" s="280"/>
      <c r="FJ109" s="277"/>
      <c r="FK109" s="277"/>
      <c r="FL109" s="278"/>
      <c r="FM109" s="279"/>
      <c r="FN109" s="279"/>
      <c r="FO109" s="280"/>
      <c r="FP109" s="277"/>
      <c r="FQ109" s="277"/>
      <c r="FR109" s="278"/>
      <c r="FS109" s="279">
        <v>62</v>
      </c>
      <c r="FT109" s="279">
        <v>404</v>
      </c>
      <c r="FU109" s="280" t="s">
        <v>360</v>
      </c>
      <c r="FV109" s="277"/>
      <c r="FW109" s="277"/>
      <c r="FX109" s="278"/>
      <c r="FY109" s="279">
        <v>34</v>
      </c>
      <c r="FZ109" s="279">
        <v>61</v>
      </c>
      <c r="GA109" s="280" t="s">
        <v>361</v>
      </c>
      <c r="GB109" s="277"/>
      <c r="GC109" s="277"/>
      <c r="GD109" s="278"/>
      <c r="GE109" s="279">
        <v>3</v>
      </c>
      <c r="GF109" s="279">
        <v>13</v>
      </c>
      <c r="GG109" s="280" t="s">
        <v>249</v>
      </c>
      <c r="GH109" s="277"/>
      <c r="GI109" s="277"/>
      <c r="GJ109" s="278"/>
      <c r="GK109" s="279">
        <v>13</v>
      </c>
      <c r="GL109" s="279">
        <v>15</v>
      </c>
      <c r="GM109" s="280" t="s">
        <v>362</v>
      </c>
      <c r="GN109" s="277"/>
      <c r="GO109" s="277"/>
      <c r="GP109" s="278"/>
      <c r="GQ109" s="279">
        <v>12</v>
      </c>
      <c r="GR109" s="279">
        <v>19</v>
      </c>
      <c r="GS109" s="280" t="s">
        <v>1446</v>
      </c>
      <c r="GT109" s="277"/>
      <c r="GU109" s="277"/>
      <c r="GV109" s="278"/>
      <c r="GW109" s="279">
        <v>3</v>
      </c>
      <c r="GX109" s="279">
        <v>16</v>
      </c>
      <c r="GY109" s="280">
        <v>0.11041666666666666</v>
      </c>
      <c r="GZ109" s="277"/>
      <c r="HA109" s="277"/>
      <c r="HB109" s="278"/>
      <c r="HC109" s="279">
        <v>7</v>
      </c>
      <c r="HD109" s="279">
        <v>26</v>
      </c>
      <c r="HE109" s="280">
        <v>0.18819444444444444</v>
      </c>
      <c r="HF109" s="277"/>
      <c r="HG109" s="277"/>
      <c r="HH109" s="278"/>
      <c r="HI109" s="279">
        <v>10</v>
      </c>
      <c r="HJ109" s="279">
        <v>25</v>
      </c>
      <c r="HK109" s="280">
        <v>9.5138888888888884E-2</v>
      </c>
      <c r="HL109" s="277"/>
      <c r="HM109" s="277"/>
      <c r="HN109" s="278"/>
      <c r="HO109" s="279">
        <v>6</v>
      </c>
      <c r="HP109" s="279">
        <v>25</v>
      </c>
      <c r="HQ109" s="280">
        <v>8.6805555555555566E-2</v>
      </c>
      <c r="HR109" s="277"/>
      <c r="HS109" s="277"/>
      <c r="HT109" s="278"/>
      <c r="HU109" s="279">
        <v>5</v>
      </c>
      <c r="HV109" s="279">
        <v>7</v>
      </c>
      <c r="HW109" s="280">
        <v>0.49513888888888885</v>
      </c>
      <c r="HX109" s="277"/>
      <c r="HY109" s="277"/>
      <c r="HZ109" s="278"/>
      <c r="IA109" s="273" cm="1">
        <f t="array" ref="IA109">SUM(SUMIFS(FG109:HZ109,FG$6:HZ$6,{"EN(V)"}))</f>
        <v>611</v>
      </c>
      <c r="IB109" s="273" cm="1">
        <f t="array" ref="IB109">SUM(SUMIFS(FG109:HZ109,FG$6:HZ$6,{"INA(V)"}))</f>
        <v>0</v>
      </c>
      <c r="IC109" s="273" cm="1">
        <f t="array" ref="IC109">SUM(SUMIFS(FG109:HZ109,FG$6:HZ$6,{"EN(D)"}))</f>
        <v>155</v>
      </c>
      <c r="ID109" s="273" cm="1">
        <f t="array" ref="ID109">SUM(SUMIFS(FG109:HZ109,FG$6:HZ$6,{"INA(D)"}))</f>
        <v>0</v>
      </c>
      <c r="IE109" s="273" cm="1">
        <f t="array" ref="IE109">SUM(SUMIFS(FG109:HZ109,FG$6:HZ$6,{"EN(D)","EN(V)","INA(D)","INA(V)"}))</f>
        <v>766</v>
      </c>
      <c r="IF109" s="278" cm="1">
        <f t="array" ref="IF109">(SUM(SUMIFS(FG109:HZ109,FG$6:HZ$6,{"EN(TMS)"})))/12</f>
        <v>8.1307870370370364E-2</v>
      </c>
      <c r="IG109" s="278" cm="1">
        <f t="array" ref="IG109">(SUM(SUMIFS(FG109:HZ109,FG$6:HZ$6,{"INA(TMS)"})))/12</f>
        <v>0</v>
      </c>
      <c r="IH109" s="279">
        <v>5</v>
      </c>
      <c r="II109" s="279">
        <v>5</v>
      </c>
      <c r="IJ109" s="280">
        <v>3.2638888888888891E-2</v>
      </c>
      <c r="IK109" s="277"/>
      <c r="IL109" s="277"/>
      <c r="IM109" s="278"/>
      <c r="IN109" s="279"/>
      <c r="IO109" s="279">
        <v>1</v>
      </c>
      <c r="IP109" s="280">
        <v>4.3750000000000004E-2</v>
      </c>
      <c r="IQ109" s="277"/>
      <c r="IR109" s="277"/>
      <c r="IS109" s="278"/>
      <c r="IT109" s="279">
        <v>1</v>
      </c>
      <c r="IU109" s="279">
        <v>9</v>
      </c>
      <c r="IV109" s="280">
        <v>2.5694444444444447E-2</v>
      </c>
      <c r="IW109" s="277"/>
      <c r="IX109" s="277"/>
      <c r="IY109" s="278"/>
      <c r="IZ109" s="279">
        <f>4+2</f>
        <v>6</v>
      </c>
      <c r="JA109" s="279">
        <v>2</v>
      </c>
      <c r="JB109" s="280">
        <v>0.10972222222222222</v>
      </c>
      <c r="JC109" s="277"/>
      <c r="JD109" s="277"/>
      <c r="JE109" s="278"/>
      <c r="JF109" s="279">
        <v>16</v>
      </c>
      <c r="JG109" s="279"/>
      <c r="JH109" s="280"/>
      <c r="JI109" s="277"/>
      <c r="JJ109" s="277"/>
      <c r="JK109" s="278"/>
      <c r="JL109" s="279">
        <v>14</v>
      </c>
      <c r="JM109" s="279"/>
      <c r="JN109" s="280"/>
      <c r="JO109" s="277"/>
      <c r="JP109" s="277"/>
      <c r="JQ109" s="278"/>
      <c r="JR109" s="279">
        <v>6</v>
      </c>
      <c r="JS109" s="279"/>
      <c r="JT109" s="280"/>
      <c r="JU109" s="277"/>
      <c r="JV109" s="277"/>
      <c r="JW109" s="278"/>
      <c r="JX109" s="279"/>
      <c r="JY109" s="279"/>
      <c r="JZ109" s="280"/>
      <c r="KA109" s="277"/>
      <c r="KB109" s="277"/>
      <c r="KC109" s="278"/>
      <c r="KD109" s="279">
        <v>4</v>
      </c>
      <c r="KE109" s="279"/>
      <c r="KF109" s="280"/>
      <c r="KG109" s="277"/>
      <c r="KH109" s="277"/>
      <c r="KI109" s="278"/>
      <c r="KJ109" s="279"/>
      <c r="KK109" s="279"/>
      <c r="KL109" s="280"/>
      <c r="KM109" s="277"/>
      <c r="KN109" s="277"/>
      <c r="KO109" s="278"/>
      <c r="KP109" s="279">
        <v>2</v>
      </c>
      <c r="KQ109" s="279"/>
      <c r="KR109" s="280"/>
      <c r="KS109" s="277"/>
      <c r="KT109" s="277"/>
      <c r="KU109" s="278"/>
      <c r="KV109" s="279">
        <v>6</v>
      </c>
      <c r="KW109" s="279"/>
      <c r="KX109" s="280"/>
      <c r="KY109" s="277"/>
      <c r="KZ109" s="277"/>
      <c r="LA109" s="278"/>
      <c r="LB109" s="273" cm="1">
        <f t="array" ref="LB109">SUM(SUMIFS(IH109:LA109,IH$6:LA$6,{"EN(V)"}))</f>
        <v>17</v>
      </c>
      <c r="LC109" s="273" cm="1">
        <f t="array" ref="LC109">SUM(SUMIFS(IH109:LA109,IH$6:LA$6,{"INA(V)"}))</f>
        <v>0</v>
      </c>
      <c r="LD109" s="273" cm="1">
        <f t="array" ref="LD109">SUM(SUMIFS(IH109:LA109,IH$6:LA$6,{"EN(D)"}))</f>
        <v>60</v>
      </c>
      <c r="LE109" s="273" cm="1">
        <f t="array" ref="LE109">SUM(SUMIFS(IH109:LA109,IH$6:LA$6,{"INA(D)"}))</f>
        <v>0</v>
      </c>
      <c r="LF109" s="273" cm="1">
        <f t="array" ref="LF109">SUM(SUMIFS(IH109:LA109,IH$6:LA$6,{"EN(D)","EN(V)","INA(D)","INA(V)"}))</f>
        <v>77</v>
      </c>
      <c r="LG109" s="278" cm="1">
        <f t="array" ref="LG109">(SUM(SUMIFS(IH109:LA109,IH$6:LA$6,{"EN(TMS)"})))/12</f>
        <v>1.7650462962962965E-2</v>
      </c>
      <c r="LH109" s="278" cm="1">
        <f t="array" ref="LH109">(SUM(SUMIFS(IH109:LA109,IH$6:LA$6,{"INA(TMS)"})))/12</f>
        <v>0</v>
      </c>
      <c r="LI109" s="279"/>
      <c r="LJ109" s="279"/>
      <c r="LK109" s="280"/>
      <c r="LL109" s="277"/>
      <c r="LM109" s="277"/>
      <c r="LN109" s="278"/>
      <c r="LO109" s="279">
        <v>3</v>
      </c>
      <c r="LP109" s="279"/>
      <c r="LQ109" s="280"/>
      <c r="LR109" s="277"/>
      <c r="LS109" s="277"/>
      <c r="LT109" s="278"/>
      <c r="LU109" s="279">
        <v>1</v>
      </c>
      <c r="LV109" s="279"/>
      <c r="LW109" s="280"/>
      <c r="LX109" s="277"/>
      <c r="LY109" s="277"/>
      <c r="LZ109" s="278"/>
      <c r="MA109" s="279">
        <v>2</v>
      </c>
      <c r="MB109" s="279"/>
      <c r="MC109" s="280"/>
      <c r="MD109" s="277"/>
      <c r="ME109" s="277"/>
      <c r="MF109" s="278"/>
      <c r="MG109" s="279">
        <v>3</v>
      </c>
      <c r="MH109" s="279"/>
      <c r="MI109" s="280"/>
      <c r="MJ109" s="277"/>
      <c r="MK109" s="277"/>
      <c r="ML109" s="278"/>
      <c r="MM109" s="279">
        <v>3</v>
      </c>
      <c r="MN109" s="279"/>
      <c r="MO109" s="280"/>
      <c r="MP109" s="277"/>
      <c r="MQ109" s="277"/>
      <c r="MR109" s="278"/>
      <c r="MS109" s="279">
        <v>1</v>
      </c>
      <c r="MT109" s="279"/>
      <c r="MU109" s="280"/>
      <c r="MV109" s="277"/>
      <c r="MW109" s="277"/>
      <c r="MX109" s="278"/>
      <c r="MY109" s="279"/>
      <c r="MZ109" s="279"/>
      <c r="NA109" s="280"/>
      <c r="NB109" s="277"/>
      <c r="NC109" s="277"/>
      <c r="ND109" s="278"/>
      <c r="NE109" s="279"/>
      <c r="NF109" s="279"/>
      <c r="NG109" s="280"/>
      <c r="NH109" s="277"/>
      <c r="NI109" s="277"/>
      <c r="NJ109" s="278"/>
      <c r="NK109" s="279"/>
      <c r="NL109" s="279"/>
      <c r="NM109" s="280"/>
      <c r="NN109" s="277"/>
      <c r="NO109" s="277"/>
      <c r="NP109" s="278"/>
      <c r="NQ109" s="279"/>
      <c r="NR109" s="279"/>
      <c r="NS109" s="280"/>
      <c r="NT109" s="277"/>
      <c r="NU109" s="277"/>
      <c r="NV109" s="278"/>
      <c r="NW109" s="279"/>
      <c r="NX109" s="279"/>
      <c r="NY109" s="280"/>
      <c r="NZ109" s="277"/>
      <c r="OA109" s="277"/>
      <c r="OB109" s="278"/>
      <c r="OC109" s="273" cm="1">
        <f t="array" ref="OC109">SUM(SUMIFS(LI109:OB109,LI$6:OB$6,{"EN(V)"}))</f>
        <v>0</v>
      </c>
      <c r="OD109" s="273" cm="1">
        <f t="array" ref="OD109">SUM(SUMIFS(LI109:OB109,LI$6:OB$6,{"INA(V)"}))</f>
        <v>0</v>
      </c>
      <c r="OE109" s="273" cm="1">
        <f t="array" ref="OE109">SUM(SUMIFS(LI109:OB109,LI$6:OB$6,{"EN(D)"}))</f>
        <v>13</v>
      </c>
      <c r="OF109" s="273" cm="1">
        <f t="array" ref="OF109">SUM(SUMIFS(LI109:OB109,LI$6:OB$6,{"INA(D)"}))</f>
        <v>0</v>
      </c>
      <c r="OG109" s="273" cm="1">
        <f t="array" ref="OG109">SUM(SUMIFS(LI109:OB109,LI$6:OB$6,{"EN(D)","EN(V)","INA(D)","INA(V)"}))</f>
        <v>13</v>
      </c>
      <c r="OH109" s="278" cm="1">
        <f t="array" ref="OH109">(SUM(SUMIFS(LI109:OB109,LI$6:OB$6,{"EN(TMS)"})))/12</f>
        <v>0</v>
      </c>
      <c r="OI109" s="278" cm="1">
        <f t="array" ref="OI109">(SUM(SUMIFS(LI109:OB109,LI$6:OB$6,{"INA(TMS)"})))/12</f>
        <v>0</v>
      </c>
    </row>
    <row r="110" spans="1:399" s="23" customFormat="1" ht="30">
      <c r="A110" s="273">
        <v>104</v>
      </c>
      <c r="B110" s="274" t="s">
        <v>394</v>
      </c>
      <c r="C110" s="292" t="s">
        <v>421</v>
      </c>
      <c r="D110" s="285"/>
      <c r="E110" s="279"/>
      <c r="F110" s="279"/>
      <c r="G110" s="280"/>
      <c r="H110" s="277"/>
      <c r="I110" s="277"/>
      <c r="J110" s="278"/>
      <c r="K110" s="279"/>
      <c r="L110" s="279"/>
      <c r="M110" s="280"/>
      <c r="N110" s="277"/>
      <c r="O110" s="277"/>
      <c r="P110" s="278"/>
      <c r="Q110" s="279"/>
      <c r="R110" s="279"/>
      <c r="S110" s="280"/>
      <c r="T110" s="277"/>
      <c r="U110" s="277"/>
      <c r="V110" s="278"/>
      <c r="W110" s="279"/>
      <c r="X110" s="279"/>
      <c r="Y110" s="280"/>
      <c r="Z110" s="277"/>
      <c r="AA110" s="277"/>
      <c r="AB110" s="278"/>
      <c r="AC110" s="279"/>
      <c r="AD110" s="279"/>
      <c r="AE110" s="280"/>
      <c r="AF110" s="277"/>
      <c r="AG110" s="277"/>
      <c r="AH110" s="278"/>
      <c r="AI110" s="279"/>
      <c r="AJ110" s="279"/>
      <c r="AK110" s="280"/>
      <c r="AL110" s="277"/>
      <c r="AM110" s="277"/>
      <c r="AN110" s="278"/>
      <c r="AO110" s="279"/>
      <c r="AP110" s="279"/>
      <c r="AQ110" s="280"/>
      <c r="AR110" s="277"/>
      <c r="AS110" s="277"/>
      <c r="AT110" s="278"/>
      <c r="AU110" s="279"/>
      <c r="AV110" s="279"/>
      <c r="AW110" s="280"/>
      <c r="AX110" s="277"/>
      <c r="AY110" s="277"/>
      <c r="AZ110" s="278"/>
      <c r="BA110" s="279"/>
      <c r="BB110" s="279"/>
      <c r="BC110" s="280"/>
      <c r="BD110" s="277"/>
      <c r="BE110" s="277"/>
      <c r="BF110" s="278"/>
      <c r="BG110" s="279"/>
      <c r="BH110" s="279"/>
      <c r="BI110" s="280"/>
      <c r="BJ110" s="277"/>
      <c r="BK110" s="277"/>
      <c r="BL110" s="278"/>
      <c r="BM110" s="279"/>
      <c r="BN110" s="279"/>
      <c r="BO110" s="280"/>
      <c r="BP110" s="277"/>
      <c r="BQ110" s="277"/>
      <c r="BR110" s="278"/>
      <c r="BS110" s="279"/>
      <c r="BT110" s="279"/>
      <c r="BU110" s="280"/>
      <c r="BV110" s="277"/>
      <c r="BW110" s="277"/>
      <c r="BX110" s="278"/>
      <c r="BY110" s="273" cm="1">
        <f t="array" ref="BY110">SUM(SUMIFS(E110:BX110,E$6:BX$6,{"EN(V)"}))</f>
        <v>0</v>
      </c>
      <c r="BZ110" s="273" cm="1">
        <f t="array" ref="BZ110">SUM(SUMIFS(E110:BX110,E$6:BX$6,{"INA(V)"}))</f>
        <v>0</v>
      </c>
      <c r="CA110" s="273" cm="1">
        <f t="array" ref="CA110">SUM(SUMIFS(E110:BX110,E$6:BX$6,{"EN(D)"}))</f>
        <v>0</v>
      </c>
      <c r="CB110" s="273" cm="1">
        <f t="array" ref="CB110">SUM(SUMIFS(E110:BX110,E$6:BX$6,{"INA(D)"}))</f>
        <v>0</v>
      </c>
      <c r="CC110" s="273" cm="1">
        <f t="array" ref="CC110">SUM(SUMIFS(E110:BX110,E$6:BX$6,{"EN(D)","EN(V)","INA(D)","INA(V)"}))</f>
        <v>0</v>
      </c>
      <c r="CD110" s="278" cm="1">
        <f t="array" ref="CD110">(SUM(SUMIFS(E110:BX110,E$6:BX$6,{"EN(TMS)"})))/12</f>
        <v>0</v>
      </c>
      <c r="CE110" s="278" cm="1">
        <f t="array" ref="CE110">(SUM(SUMIFS(E110:BX110,E$6:BX$6,{"INA(TMS)"})))/12</f>
        <v>0</v>
      </c>
      <c r="CF110" s="279"/>
      <c r="CG110" s="279"/>
      <c r="CH110" s="280"/>
      <c r="CI110" s="277"/>
      <c r="CJ110" s="277"/>
      <c r="CK110" s="278"/>
      <c r="CL110" s="279"/>
      <c r="CM110" s="279"/>
      <c r="CN110" s="280"/>
      <c r="CO110" s="277"/>
      <c r="CP110" s="277"/>
      <c r="CQ110" s="278"/>
      <c r="CR110" s="279"/>
      <c r="CS110" s="279"/>
      <c r="CT110" s="280"/>
      <c r="CU110" s="277"/>
      <c r="CV110" s="277"/>
      <c r="CW110" s="278"/>
      <c r="CX110" s="279"/>
      <c r="CY110" s="279"/>
      <c r="CZ110" s="280"/>
      <c r="DA110" s="277"/>
      <c r="DB110" s="277"/>
      <c r="DC110" s="278"/>
      <c r="DD110" s="279"/>
      <c r="DE110" s="279"/>
      <c r="DF110" s="280"/>
      <c r="DG110" s="277"/>
      <c r="DH110" s="277"/>
      <c r="DI110" s="278"/>
      <c r="DJ110" s="279"/>
      <c r="DK110" s="279"/>
      <c r="DL110" s="280"/>
      <c r="DM110" s="277"/>
      <c r="DN110" s="277"/>
      <c r="DO110" s="278"/>
      <c r="DP110" s="279"/>
      <c r="DQ110" s="279"/>
      <c r="DR110" s="280"/>
      <c r="DS110" s="277"/>
      <c r="DT110" s="277"/>
      <c r="DU110" s="278"/>
      <c r="DV110" s="279"/>
      <c r="DW110" s="279"/>
      <c r="DX110" s="280"/>
      <c r="DY110" s="277"/>
      <c r="DZ110" s="277"/>
      <c r="EA110" s="278"/>
      <c r="EB110" s="279"/>
      <c r="EC110" s="279"/>
      <c r="ED110" s="280"/>
      <c r="EE110" s="277"/>
      <c r="EF110" s="277"/>
      <c r="EG110" s="278"/>
      <c r="EH110" s="279"/>
      <c r="EI110" s="279"/>
      <c r="EJ110" s="280"/>
      <c r="EK110" s="277"/>
      <c r="EL110" s="277"/>
      <c r="EM110" s="278"/>
      <c r="EN110" s="279"/>
      <c r="EO110" s="279"/>
      <c r="EP110" s="280"/>
      <c r="EQ110" s="277"/>
      <c r="ER110" s="277"/>
      <c r="ES110" s="278"/>
      <c r="ET110" s="279"/>
      <c r="EU110" s="279"/>
      <c r="EV110" s="280"/>
      <c r="EW110" s="277"/>
      <c r="EX110" s="277"/>
      <c r="EY110" s="278"/>
      <c r="EZ110" s="273" cm="1">
        <f t="array" ref="EZ110">SUM(SUMIFS(CF110:EY110,CF$6:EY$6,{"EN(V)"}))</f>
        <v>0</v>
      </c>
      <c r="FA110" s="273" cm="1">
        <f t="array" ref="FA110">SUM(SUMIFS(CF110:EY110,CF$6:EY$6,{"INA(V)"}))</f>
        <v>0</v>
      </c>
      <c r="FB110" s="273" cm="1">
        <f t="array" ref="FB110">SUM(SUMIFS(CF110:EY110,CF$6:EY$6,{"EN(D)"}))</f>
        <v>0</v>
      </c>
      <c r="FC110" s="273" cm="1">
        <f t="array" ref="FC110">SUM(SUMIFS(CF110:EY110,CF$6:EY$6,{"INA(D)"}))</f>
        <v>0</v>
      </c>
      <c r="FD110" s="273" cm="1">
        <f t="array" ref="FD110">SUM(SUMIFS(CF110:EY110,CF$6:EY$6,{"EN(D)","EN(V)","INA(D)","INA(V)"}))</f>
        <v>0</v>
      </c>
      <c r="FE110" s="278" cm="1">
        <f t="array" ref="FE110">(SUM(SUMIFS(CF110:EY110,CF$6:EY$6,{"EN(TMS)"})))/12</f>
        <v>0</v>
      </c>
      <c r="FF110" s="278" cm="1">
        <f t="array" ref="FF110">(SUM(SUMIFS(CF110:EY110,CF$6:EY$6,{"INA(TMS)"})))/12</f>
        <v>0</v>
      </c>
      <c r="FG110" s="279"/>
      <c r="FH110" s="279"/>
      <c r="FI110" s="280"/>
      <c r="FJ110" s="277"/>
      <c r="FK110" s="277"/>
      <c r="FL110" s="278"/>
      <c r="FM110" s="279"/>
      <c r="FN110" s="279"/>
      <c r="FO110" s="280"/>
      <c r="FP110" s="277"/>
      <c r="FQ110" s="277"/>
      <c r="FR110" s="278"/>
      <c r="FS110" s="279"/>
      <c r="FT110" s="279"/>
      <c r="FU110" s="280"/>
      <c r="FV110" s="277">
        <v>171</v>
      </c>
      <c r="FW110" s="277"/>
      <c r="FX110" s="278"/>
      <c r="FY110" s="279"/>
      <c r="FZ110" s="279"/>
      <c r="GA110" s="280"/>
      <c r="GB110" s="277">
        <v>29</v>
      </c>
      <c r="GC110" s="277">
        <v>68</v>
      </c>
      <c r="GD110" s="278" t="s">
        <v>287</v>
      </c>
      <c r="GE110" s="279"/>
      <c r="GF110" s="279"/>
      <c r="GG110" s="280"/>
      <c r="GH110" s="277">
        <v>5</v>
      </c>
      <c r="GI110" s="277">
        <v>10</v>
      </c>
      <c r="GJ110" s="278"/>
      <c r="GK110" s="279"/>
      <c r="GL110" s="279"/>
      <c r="GM110" s="280"/>
      <c r="GN110" s="277">
        <v>3</v>
      </c>
      <c r="GO110" s="277">
        <v>5</v>
      </c>
      <c r="GP110" s="278" t="s">
        <v>363</v>
      </c>
      <c r="GQ110" s="279"/>
      <c r="GR110" s="279"/>
      <c r="GS110" s="280"/>
      <c r="GT110" s="277">
        <v>6</v>
      </c>
      <c r="GU110" s="277">
        <v>9</v>
      </c>
      <c r="GV110" s="278">
        <v>0.40416666666666662</v>
      </c>
      <c r="GW110" s="279"/>
      <c r="GX110" s="279"/>
      <c r="GY110" s="280"/>
      <c r="GZ110" s="277">
        <v>6</v>
      </c>
      <c r="HA110" s="277">
        <v>8</v>
      </c>
      <c r="HB110" s="278">
        <v>0.15694444444444444</v>
      </c>
      <c r="HC110" s="279"/>
      <c r="HD110" s="279"/>
      <c r="HE110" s="280"/>
      <c r="HF110" s="277">
        <v>9</v>
      </c>
      <c r="HG110" s="277">
        <v>14</v>
      </c>
      <c r="HH110" s="278">
        <v>0.11527777777777777</v>
      </c>
      <c r="HI110" s="279"/>
      <c r="HJ110" s="279"/>
      <c r="HK110" s="280"/>
      <c r="HL110" s="277">
        <v>6</v>
      </c>
      <c r="HM110" s="277">
        <v>7</v>
      </c>
      <c r="HN110" s="278">
        <v>1.5277777777777777E-2</v>
      </c>
      <c r="HO110" s="279"/>
      <c r="HP110" s="279"/>
      <c r="HQ110" s="280"/>
      <c r="HR110" s="277">
        <v>10</v>
      </c>
      <c r="HS110" s="277">
        <v>15</v>
      </c>
      <c r="HT110" s="278">
        <v>0.14444444444444446</v>
      </c>
      <c r="HU110" s="279"/>
      <c r="HV110" s="279"/>
      <c r="HW110" s="280"/>
      <c r="HX110" s="277">
        <v>3</v>
      </c>
      <c r="HY110" s="277">
        <v>5</v>
      </c>
      <c r="HZ110" s="278">
        <v>0.15347222222222223</v>
      </c>
      <c r="IA110" s="273" cm="1">
        <f t="array" ref="IA110">SUM(SUMIFS(FG110:HZ110,FG$6:HZ$6,{"EN(V)"}))</f>
        <v>0</v>
      </c>
      <c r="IB110" s="273" cm="1">
        <f t="array" ref="IB110">SUM(SUMIFS(FG110:HZ110,FG$6:HZ$6,{"INA(V)"}))</f>
        <v>141</v>
      </c>
      <c r="IC110" s="273" cm="1">
        <f t="array" ref="IC110">SUM(SUMIFS(FG110:HZ110,FG$6:HZ$6,{"EN(D)"}))</f>
        <v>0</v>
      </c>
      <c r="ID110" s="273" cm="1">
        <f t="array" ref="ID110">SUM(SUMIFS(FG110:HZ110,FG$6:HZ$6,{"INA(D)"}))</f>
        <v>248</v>
      </c>
      <c r="IE110" s="273" cm="1">
        <f t="array" ref="IE110">SUM(SUMIFS(FG110:HZ110,FG$6:HZ$6,{"EN(D)","EN(V)","INA(D)","INA(V)"}))</f>
        <v>389</v>
      </c>
      <c r="IF110" s="278" cm="1">
        <f t="array" ref="IF110">(SUM(SUMIFS(FG110:HZ110,FG$6:HZ$6,{"EN(TMS)"})))/12</f>
        <v>0</v>
      </c>
      <c r="IG110" s="278" cm="1">
        <f t="array" ref="IG110">(SUM(SUMIFS(FG110:HZ110,FG$6:HZ$6,{"INA(TMS)"})))/12</f>
        <v>8.2465277777777776E-2</v>
      </c>
      <c r="IH110" s="279"/>
      <c r="II110" s="279"/>
      <c r="IJ110" s="280"/>
      <c r="IK110" s="277">
        <v>6</v>
      </c>
      <c r="IL110" s="277">
        <v>9</v>
      </c>
      <c r="IM110" s="278">
        <v>0.1076388888888889</v>
      </c>
      <c r="IN110" s="279"/>
      <c r="IO110" s="279"/>
      <c r="IP110" s="280"/>
      <c r="IQ110" s="277">
        <v>3</v>
      </c>
      <c r="IR110" s="277">
        <v>4</v>
      </c>
      <c r="IS110" s="278">
        <v>1.1111111111111112E-2</v>
      </c>
      <c r="IT110" s="279"/>
      <c r="IU110" s="279"/>
      <c r="IV110" s="280"/>
      <c r="IW110" s="277">
        <v>1</v>
      </c>
      <c r="IX110" s="277"/>
      <c r="IY110" s="278"/>
      <c r="IZ110" s="279"/>
      <c r="JA110" s="279"/>
      <c r="JB110" s="280"/>
      <c r="JC110" s="277">
        <v>4</v>
      </c>
      <c r="JD110" s="277">
        <v>4</v>
      </c>
      <c r="JE110" s="278">
        <v>9.0277777777777787E-3</v>
      </c>
      <c r="JF110" s="279"/>
      <c r="JG110" s="279"/>
      <c r="JH110" s="280"/>
      <c r="JI110" s="277">
        <v>2</v>
      </c>
      <c r="JJ110" s="277"/>
      <c r="JK110" s="278"/>
      <c r="JL110" s="279"/>
      <c r="JM110" s="279"/>
      <c r="JN110" s="280"/>
      <c r="JO110" s="277">
        <v>2</v>
      </c>
      <c r="JP110" s="277"/>
      <c r="JQ110" s="278"/>
      <c r="JR110" s="279"/>
      <c r="JS110" s="279"/>
      <c r="JT110" s="280"/>
      <c r="JU110" s="277"/>
      <c r="JV110" s="277"/>
      <c r="JW110" s="278"/>
      <c r="JX110" s="279"/>
      <c r="JY110" s="279"/>
      <c r="JZ110" s="280"/>
      <c r="KA110" s="277">
        <v>2</v>
      </c>
      <c r="KB110" s="277"/>
      <c r="KC110" s="278"/>
      <c r="KD110" s="279"/>
      <c r="KE110" s="279"/>
      <c r="KF110" s="280"/>
      <c r="KG110" s="277"/>
      <c r="KH110" s="277"/>
      <c r="KI110" s="278"/>
      <c r="KJ110" s="279"/>
      <c r="KK110" s="279"/>
      <c r="KL110" s="280"/>
      <c r="KM110" s="277">
        <v>2</v>
      </c>
      <c r="KN110" s="277"/>
      <c r="KO110" s="278"/>
      <c r="KP110" s="279"/>
      <c r="KQ110" s="279"/>
      <c r="KR110" s="280"/>
      <c r="KS110" s="277">
        <v>10</v>
      </c>
      <c r="KT110" s="277"/>
      <c r="KU110" s="278"/>
      <c r="KV110" s="279"/>
      <c r="KW110" s="279"/>
      <c r="KX110" s="280"/>
      <c r="KY110" s="277">
        <v>3</v>
      </c>
      <c r="KZ110" s="277"/>
      <c r="LA110" s="278"/>
      <c r="LB110" s="273" cm="1">
        <f t="array" ref="LB110">SUM(SUMIFS(IH110:LA110,IH$6:LA$6,{"EN(V)"}))</f>
        <v>0</v>
      </c>
      <c r="LC110" s="273" cm="1">
        <f t="array" ref="LC110">SUM(SUMIFS(IH110:LA110,IH$6:LA$6,{"INA(V)"}))</f>
        <v>17</v>
      </c>
      <c r="LD110" s="273" cm="1">
        <f t="array" ref="LD110">SUM(SUMIFS(IH110:LA110,IH$6:LA$6,{"EN(D)"}))</f>
        <v>0</v>
      </c>
      <c r="LE110" s="273" cm="1">
        <f t="array" ref="LE110">SUM(SUMIFS(IH110:LA110,IH$6:LA$6,{"INA(D)"}))</f>
        <v>35</v>
      </c>
      <c r="LF110" s="273" cm="1">
        <f t="array" ref="LF110">SUM(SUMIFS(IH110:LA110,IH$6:LA$6,{"EN(D)","EN(V)","INA(D)","INA(V)"}))</f>
        <v>52</v>
      </c>
      <c r="LG110" s="278" cm="1">
        <f t="array" ref="LG110">(SUM(SUMIFS(IH110:LA110,IH$6:LA$6,{"EN(TMS)"})))/12</f>
        <v>0</v>
      </c>
      <c r="LH110" s="278" cm="1">
        <f t="array" ref="LH110">(SUM(SUMIFS(IH110:LA110,IH$6:LA$6,{"INA(TMS)"})))/12</f>
        <v>1.064814814814815E-2</v>
      </c>
      <c r="LI110" s="279"/>
      <c r="LJ110" s="279"/>
      <c r="LK110" s="280"/>
      <c r="LL110" s="277">
        <v>4</v>
      </c>
      <c r="LM110" s="277"/>
      <c r="LN110" s="278"/>
      <c r="LO110" s="279"/>
      <c r="LP110" s="279"/>
      <c r="LQ110" s="280"/>
      <c r="LR110" s="277">
        <v>8</v>
      </c>
      <c r="LS110" s="277"/>
      <c r="LT110" s="278"/>
      <c r="LU110" s="279"/>
      <c r="LV110" s="279"/>
      <c r="LW110" s="280"/>
      <c r="LX110" s="277">
        <v>4</v>
      </c>
      <c r="LY110" s="277"/>
      <c r="LZ110" s="278"/>
      <c r="MA110" s="279"/>
      <c r="MB110" s="279"/>
      <c r="MC110" s="280"/>
      <c r="MD110" s="277">
        <v>1</v>
      </c>
      <c r="ME110" s="277"/>
      <c r="MF110" s="278"/>
      <c r="MG110" s="279"/>
      <c r="MH110" s="279"/>
      <c r="MI110" s="280"/>
      <c r="MJ110" s="277">
        <v>8</v>
      </c>
      <c r="MK110" s="277"/>
      <c r="ML110" s="278"/>
      <c r="MM110" s="279"/>
      <c r="MN110" s="279"/>
      <c r="MO110" s="280"/>
      <c r="MP110" s="277">
        <v>6</v>
      </c>
      <c r="MQ110" s="277"/>
      <c r="MR110" s="278"/>
      <c r="MS110" s="279"/>
      <c r="MT110" s="279"/>
      <c r="MU110" s="280"/>
      <c r="MV110" s="277">
        <v>2</v>
      </c>
      <c r="MW110" s="277"/>
      <c r="MX110" s="278"/>
      <c r="MY110" s="279"/>
      <c r="MZ110" s="279"/>
      <c r="NA110" s="280"/>
      <c r="NB110" s="277"/>
      <c r="NC110" s="277"/>
      <c r="ND110" s="278"/>
      <c r="NE110" s="279"/>
      <c r="NF110" s="279"/>
      <c r="NG110" s="280"/>
      <c r="NH110" s="277"/>
      <c r="NI110" s="277"/>
      <c r="NJ110" s="278"/>
      <c r="NK110" s="279"/>
      <c r="NL110" s="279"/>
      <c r="NM110" s="280"/>
      <c r="NN110" s="277"/>
      <c r="NO110" s="277"/>
      <c r="NP110" s="278"/>
      <c r="NQ110" s="279"/>
      <c r="NR110" s="279"/>
      <c r="NS110" s="280"/>
      <c r="NT110" s="277"/>
      <c r="NU110" s="277"/>
      <c r="NV110" s="278"/>
      <c r="NW110" s="279"/>
      <c r="NX110" s="279"/>
      <c r="NY110" s="280"/>
      <c r="NZ110" s="277"/>
      <c r="OA110" s="277"/>
      <c r="OB110" s="278"/>
      <c r="OC110" s="273" cm="1">
        <f t="array" ref="OC110">SUM(SUMIFS(LI110:OB110,LI$6:OB$6,{"EN(V)"}))</f>
        <v>0</v>
      </c>
      <c r="OD110" s="273" cm="1">
        <f t="array" ref="OD110">SUM(SUMIFS(LI110:OB110,LI$6:OB$6,{"INA(V)"}))</f>
        <v>0</v>
      </c>
      <c r="OE110" s="273" cm="1">
        <f t="array" ref="OE110">SUM(SUMIFS(LI110:OB110,LI$6:OB$6,{"EN(D)"}))</f>
        <v>0</v>
      </c>
      <c r="OF110" s="273" cm="1">
        <f t="array" ref="OF110">SUM(SUMIFS(LI110:OB110,LI$6:OB$6,{"INA(D)"}))</f>
        <v>33</v>
      </c>
      <c r="OG110" s="273" cm="1">
        <f t="array" ref="OG110">SUM(SUMIFS(LI110:OB110,LI$6:OB$6,{"EN(D)","EN(V)","INA(D)","INA(V)"}))</f>
        <v>33</v>
      </c>
      <c r="OH110" s="278" cm="1">
        <f t="array" ref="OH110">(SUM(SUMIFS(LI110:OB110,LI$6:OB$6,{"EN(TMS)"})))/12</f>
        <v>0</v>
      </c>
      <c r="OI110" s="278" cm="1">
        <f t="array" ref="OI110">(SUM(SUMIFS(LI110:OB110,LI$6:OB$6,{"INA(TMS)"})))/12</f>
        <v>0</v>
      </c>
    </row>
    <row r="111" spans="1:399" s="23" customFormat="1">
      <c r="A111" s="273">
        <v>105</v>
      </c>
      <c r="B111" s="274" t="s">
        <v>395</v>
      </c>
      <c r="C111" s="292" t="s">
        <v>422</v>
      </c>
      <c r="D111" s="285"/>
      <c r="E111" s="279"/>
      <c r="F111" s="279"/>
      <c r="G111" s="280"/>
      <c r="H111" s="277"/>
      <c r="I111" s="277"/>
      <c r="J111" s="278"/>
      <c r="K111" s="279"/>
      <c r="L111" s="279"/>
      <c r="M111" s="280"/>
      <c r="N111" s="277"/>
      <c r="O111" s="277"/>
      <c r="P111" s="278"/>
      <c r="Q111" s="279"/>
      <c r="R111" s="279"/>
      <c r="S111" s="280"/>
      <c r="T111" s="277"/>
      <c r="U111" s="277"/>
      <c r="V111" s="278"/>
      <c r="W111" s="279"/>
      <c r="X111" s="279"/>
      <c r="Y111" s="280"/>
      <c r="Z111" s="277"/>
      <c r="AA111" s="277"/>
      <c r="AB111" s="278"/>
      <c r="AC111" s="279"/>
      <c r="AD111" s="279"/>
      <c r="AE111" s="280"/>
      <c r="AF111" s="277"/>
      <c r="AG111" s="277"/>
      <c r="AH111" s="278"/>
      <c r="AI111" s="279"/>
      <c r="AJ111" s="279"/>
      <c r="AK111" s="280"/>
      <c r="AL111" s="277"/>
      <c r="AM111" s="277"/>
      <c r="AN111" s="278"/>
      <c r="AO111" s="279"/>
      <c r="AP111" s="279"/>
      <c r="AQ111" s="280"/>
      <c r="AR111" s="277"/>
      <c r="AS111" s="277"/>
      <c r="AT111" s="278"/>
      <c r="AU111" s="279"/>
      <c r="AV111" s="279"/>
      <c r="AW111" s="280"/>
      <c r="AX111" s="277"/>
      <c r="AY111" s="277"/>
      <c r="AZ111" s="278"/>
      <c r="BA111" s="279"/>
      <c r="BB111" s="279"/>
      <c r="BC111" s="280"/>
      <c r="BD111" s="277"/>
      <c r="BE111" s="277"/>
      <c r="BF111" s="278"/>
      <c r="BG111" s="279"/>
      <c r="BH111" s="279"/>
      <c r="BI111" s="280"/>
      <c r="BJ111" s="277"/>
      <c r="BK111" s="277"/>
      <c r="BL111" s="278"/>
      <c r="BM111" s="279"/>
      <c r="BN111" s="279"/>
      <c r="BO111" s="280"/>
      <c r="BP111" s="277"/>
      <c r="BQ111" s="277"/>
      <c r="BR111" s="278"/>
      <c r="BS111" s="279"/>
      <c r="BT111" s="279"/>
      <c r="BU111" s="280"/>
      <c r="BV111" s="277"/>
      <c r="BW111" s="277"/>
      <c r="BX111" s="278"/>
      <c r="BY111" s="273" cm="1">
        <f t="array" ref="BY111">SUM(SUMIFS(E111:BX111,E$6:BX$6,{"EN(V)"}))</f>
        <v>0</v>
      </c>
      <c r="BZ111" s="273" cm="1">
        <f t="array" ref="BZ111">SUM(SUMIFS(E111:BX111,E$6:BX$6,{"INA(V)"}))</f>
        <v>0</v>
      </c>
      <c r="CA111" s="273" cm="1">
        <f t="array" ref="CA111">SUM(SUMIFS(E111:BX111,E$6:BX$6,{"EN(D)"}))</f>
        <v>0</v>
      </c>
      <c r="CB111" s="273" cm="1">
        <f t="array" ref="CB111">SUM(SUMIFS(E111:BX111,E$6:BX$6,{"INA(D)"}))</f>
        <v>0</v>
      </c>
      <c r="CC111" s="273" cm="1">
        <f t="array" ref="CC111">SUM(SUMIFS(E111:BX111,E$6:BX$6,{"EN(D)","EN(V)","INA(D)","INA(V)"}))</f>
        <v>0</v>
      </c>
      <c r="CD111" s="278" cm="1">
        <f t="array" ref="CD111">(SUM(SUMIFS(E111:BX111,E$6:BX$6,{"EN(TMS)"})))/12</f>
        <v>0</v>
      </c>
      <c r="CE111" s="278" cm="1">
        <f t="array" ref="CE111">(SUM(SUMIFS(E111:BX111,E$6:BX$6,{"INA(TMS)"})))/12</f>
        <v>0</v>
      </c>
      <c r="CF111" s="279"/>
      <c r="CG111" s="279"/>
      <c r="CH111" s="280"/>
      <c r="CI111" s="277"/>
      <c r="CJ111" s="277"/>
      <c r="CK111" s="278"/>
      <c r="CL111" s="279"/>
      <c r="CM111" s="279"/>
      <c r="CN111" s="280"/>
      <c r="CO111" s="277"/>
      <c r="CP111" s="277"/>
      <c r="CQ111" s="278"/>
      <c r="CR111" s="279"/>
      <c r="CS111" s="279"/>
      <c r="CT111" s="280"/>
      <c r="CU111" s="277"/>
      <c r="CV111" s="277"/>
      <c r="CW111" s="278"/>
      <c r="CX111" s="279"/>
      <c r="CY111" s="279"/>
      <c r="CZ111" s="280"/>
      <c r="DA111" s="277"/>
      <c r="DB111" s="277"/>
      <c r="DC111" s="278"/>
      <c r="DD111" s="279"/>
      <c r="DE111" s="279"/>
      <c r="DF111" s="280"/>
      <c r="DG111" s="277"/>
      <c r="DH111" s="277"/>
      <c r="DI111" s="278"/>
      <c r="DJ111" s="279"/>
      <c r="DK111" s="279"/>
      <c r="DL111" s="280"/>
      <c r="DM111" s="277"/>
      <c r="DN111" s="277"/>
      <c r="DO111" s="278"/>
      <c r="DP111" s="279"/>
      <c r="DQ111" s="279"/>
      <c r="DR111" s="280"/>
      <c r="DS111" s="277"/>
      <c r="DT111" s="277"/>
      <c r="DU111" s="278"/>
      <c r="DV111" s="279"/>
      <c r="DW111" s="279"/>
      <c r="DX111" s="280"/>
      <c r="DY111" s="277"/>
      <c r="DZ111" s="277"/>
      <c r="EA111" s="278"/>
      <c r="EB111" s="279"/>
      <c r="EC111" s="279"/>
      <c r="ED111" s="280"/>
      <c r="EE111" s="277"/>
      <c r="EF111" s="277"/>
      <c r="EG111" s="278"/>
      <c r="EH111" s="279"/>
      <c r="EI111" s="279"/>
      <c r="EJ111" s="280"/>
      <c r="EK111" s="277"/>
      <c r="EL111" s="277"/>
      <c r="EM111" s="278"/>
      <c r="EN111" s="279"/>
      <c r="EO111" s="279"/>
      <c r="EP111" s="280"/>
      <c r="EQ111" s="277"/>
      <c r="ER111" s="277"/>
      <c r="ES111" s="278"/>
      <c r="ET111" s="279"/>
      <c r="EU111" s="279"/>
      <c r="EV111" s="280"/>
      <c r="EW111" s="277"/>
      <c r="EX111" s="277"/>
      <c r="EY111" s="278"/>
      <c r="EZ111" s="273" cm="1">
        <f t="array" ref="EZ111">SUM(SUMIFS(CF111:EY111,CF$6:EY$6,{"EN(V)"}))</f>
        <v>0</v>
      </c>
      <c r="FA111" s="273" cm="1">
        <f t="array" ref="FA111">SUM(SUMIFS(CF111:EY111,CF$6:EY$6,{"INA(V)"}))</f>
        <v>0</v>
      </c>
      <c r="FB111" s="273" cm="1">
        <f t="array" ref="FB111">SUM(SUMIFS(CF111:EY111,CF$6:EY$6,{"EN(D)"}))</f>
        <v>0</v>
      </c>
      <c r="FC111" s="273" cm="1">
        <f t="array" ref="FC111">SUM(SUMIFS(CF111:EY111,CF$6:EY$6,{"INA(D)"}))</f>
        <v>0</v>
      </c>
      <c r="FD111" s="273" cm="1">
        <f t="array" ref="FD111">SUM(SUMIFS(CF111:EY111,CF$6:EY$6,{"EN(D)","EN(V)","INA(D)","INA(V)"}))</f>
        <v>0</v>
      </c>
      <c r="FE111" s="278" cm="1">
        <f t="array" ref="FE111">(SUM(SUMIFS(CF111:EY111,CF$6:EY$6,{"EN(TMS)"})))/12</f>
        <v>0</v>
      </c>
      <c r="FF111" s="278" cm="1">
        <f t="array" ref="FF111">(SUM(SUMIFS(CF111:EY111,CF$6:EY$6,{"INA(TMS)"})))/12</f>
        <v>0</v>
      </c>
      <c r="FG111" s="279"/>
      <c r="FH111" s="279"/>
      <c r="FI111" s="280"/>
      <c r="FJ111" s="277"/>
      <c r="FK111" s="277"/>
      <c r="FL111" s="278"/>
      <c r="FM111" s="279"/>
      <c r="FN111" s="279"/>
      <c r="FO111" s="280"/>
      <c r="FP111" s="277"/>
      <c r="FQ111" s="277"/>
      <c r="FR111" s="278"/>
      <c r="FS111" s="279"/>
      <c r="FT111" s="279"/>
      <c r="FU111" s="280"/>
      <c r="FV111" s="277"/>
      <c r="FW111" s="277"/>
      <c r="FX111" s="278"/>
      <c r="FY111" s="279">
        <v>43</v>
      </c>
      <c r="FZ111" s="279">
        <v>51</v>
      </c>
      <c r="GA111" s="280" t="s">
        <v>364</v>
      </c>
      <c r="GB111" s="277"/>
      <c r="GC111" s="277"/>
      <c r="GD111" s="278"/>
      <c r="GE111" s="279">
        <v>36</v>
      </c>
      <c r="GF111" s="279">
        <v>73</v>
      </c>
      <c r="GG111" s="280" t="s">
        <v>365</v>
      </c>
      <c r="GH111" s="277"/>
      <c r="GI111" s="277"/>
      <c r="GJ111" s="278"/>
      <c r="GK111" s="279">
        <v>131</v>
      </c>
      <c r="GL111" s="279">
        <v>170</v>
      </c>
      <c r="GM111" s="280" t="s">
        <v>319</v>
      </c>
      <c r="GN111" s="277"/>
      <c r="GO111" s="277"/>
      <c r="GP111" s="278"/>
      <c r="GQ111" s="279">
        <v>23</v>
      </c>
      <c r="GR111" s="279">
        <v>53</v>
      </c>
      <c r="GS111" s="280">
        <v>0.18402777777777779</v>
      </c>
      <c r="GT111" s="277"/>
      <c r="GU111" s="277"/>
      <c r="GV111" s="278"/>
      <c r="GW111" s="279">
        <v>16</v>
      </c>
      <c r="GX111" s="279">
        <v>33</v>
      </c>
      <c r="GY111" s="280">
        <v>7.2222222222222229E-2</v>
      </c>
      <c r="GZ111" s="277"/>
      <c r="HA111" s="277"/>
      <c r="HB111" s="278"/>
      <c r="HC111" s="279">
        <v>16</v>
      </c>
      <c r="HD111" s="279">
        <v>38</v>
      </c>
      <c r="HE111" s="280">
        <v>9.5833333333333326E-2</v>
      </c>
      <c r="HF111" s="277"/>
      <c r="HG111" s="277"/>
      <c r="HH111" s="278"/>
      <c r="HI111" s="279">
        <v>19</v>
      </c>
      <c r="HJ111" s="279">
        <v>30</v>
      </c>
      <c r="HK111" s="280">
        <v>0.12013888888888889</v>
      </c>
      <c r="HL111" s="277"/>
      <c r="HM111" s="277"/>
      <c r="HN111" s="278"/>
      <c r="HO111" s="279">
        <v>13</v>
      </c>
      <c r="HP111" s="279">
        <v>23</v>
      </c>
      <c r="HQ111" s="280">
        <v>0.12638888888888888</v>
      </c>
      <c r="HR111" s="277"/>
      <c r="HS111" s="277"/>
      <c r="HT111" s="278"/>
      <c r="HU111" s="279">
        <v>11</v>
      </c>
      <c r="HV111" s="279">
        <v>17</v>
      </c>
      <c r="HW111" s="280">
        <v>0.33680555555555558</v>
      </c>
      <c r="HX111" s="277"/>
      <c r="HY111" s="277"/>
      <c r="HZ111" s="278"/>
      <c r="IA111" s="273" cm="1">
        <f t="array" ref="IA111">SUM(SUMIFS(FG111:HZ111,FG$6:HZ$6,{"EN(V)"}))</f>
        <v>488</v>
      </c>
      <c r="IB111" s="273" cm="1">
        <f t="array" ref="IB111">SUM(SUMIFS(FG111:HZ111,FG$6:HZ$6,{"INA(V)"}))</f>
        <v>0</v>
      </c>
      <c r="IC111" s="273" cm="1">
        <f t="array" ref="IC111">SUM(SUMIFS(FG111:HZ111,FG$6:HZ$6,{"EN(D)"}))</f>
        <v>308</v>
      </c>
      <c r="ID111" s="273" cm="1">
        <f t="array" ref="ID111">SUM(SUMIFS(FG111:HZ111,FG$6:HZ$6,{"INA(D)"}))</f>
        <v>0</v>
      </c>
      <c r="IE111" s="273" cm="1">
        <f t="array" ref="IE111">SUM(SUMIFS(FG111:HZ111,FG$6:HZ$6,{"EN(D)","EN(V)","INA(D)","INA(V)"}))</f>
        <v>796</v>
      </c>
      <c r="IF111" s="278" cm="1">
        <f t="array" ref="IF111">(SUM(SUMIFS(FG111:HZ111,FG$6:HZ$6,{"EN(TMS)"})))/12</f>
        <v>7.7951388888888903E-2</v>
      </c>
      <c r="IG111" s="278" cm="1">
        <f t="array" ref="IG111">(SUM(SUMIFS(FG111:HZ111,FG$6:HZ$6,{"INA(TMS)"})))/12</f>
        <v>0</v>
      </c>
      <c r="IH111" s="279">
        <v>10</v>
      </c>
      <c r="II111" s="279">
        <v>11</v>
      </c>
      <c r="IJ111" s="280">
        <v>9.0277777777777776E-2</v>
      </c>
      <c r="IK111" s="277"/>
      <c r="IL111" s="277"/>
      <c r="IM111" s="278"/>
      <c r="IN111" s="279">
        <v>5</v>
      </c>
      <c r="IO111" s="279">
        <v>8</v>
      </c>
      <c r="IP111" s="280">
        <v>0.28055555555555556</v>
      </c>
      <c r="IQ111" s="277"/>
      <c r="IR111" s="277"/>
      <c r="IS111" s="278"/>
      <c r="IT111" s="279">
        <v>7</v>
      </c>
      <c r="IU111" s="279">
        <v>11</v>
      </c>
      <c r="IV111" s="280">
        <v>0.10416666666666667</v>
      </c>
      <c r="IW111" s="277"/>
      <c r="IX111" s="277"/>
      <c r="IY111" s="278"/>
      <c r="IZ111" s="279">
        <v>4</v>
      </c>
      <c r="JA111" s="279">
        <v>1</v>
      </c>
      <c r="JB111" s="280">
        <v>2.1527777777777781E-2</v>
      </c>
      <c r="JC111" s="277"/>
      <c r="JD111" s="277"/>
      <c r="JE111" s="278"/>
      <c r="JF111" s="279"/>
      <c r="JG111" s="279"/>
      <c r="JH111" s="280"/>
      <c r="JI111" s="277"/>
      <c r="JJ111" s="277"/>
      <c r="JK111" s="278"/>
      <c r="JL111" s="279">
        <v>18</v>
      </c>
      <c r="JM111" s="279"/>
      <c r="JN111" s="280"/>
      <c r="JO111" s="277"/>
      <c r="JP111" s="277"/>
      <c r="JQ111" s="278"/>
      <c r="JR111" s="279">
        <v>16</v>
      </c>
      <c r="JS111" s="279"/>
      <c r="JT111" s="280"/>
      <c r="JU111" s="277"/>
      <c r="JV111" s="277"/>
      <c r="JW111" s="278"/>
      <c r="JX111" s="279">
        <v>12</v>
      </c>
      <c r="JY111" s="279"/>
      <c r="JZ111" s="280"/>
      <c r="KA111" s="277"/>
      <c r="KB111" s="277"/>
      <c r="KC111" s="278"/>
      <c r="KD111" s="279">
        <v>19</v>
      </c>
      <c r="KE111" s="279"/>
      <c r="KF111" s="280"/>
      <c r="KG111" s="277"/>
      <c r="KH111" s="277"/>
      <c r="KI111" s="278"/>
      <c r="KJ111" s="279">
        <v>18</v>
      </c>
      <c r="KK111" s="279"/>
      <c r="KL111" s="280"/>
      <c r="KM111" s="277"/>
      <c r="KN111" s="277"/>
      <c r="KO111" s="278"/>
      <c r="KP111" s="279">
        <v>8</v>
      </c>
      <c r="KQ111" s="279"/>
      <c r="KR111" s="280"/>
      <c r="KS111" s="277"/>
      <c r="KT111" s="277"/>
      <c r="KU111" s="278"/>
      <c r="KV111" s="279">
        <v>6</v>
      </c>
      <c r="KW111" s="279"/>
      <c r="KX111" s="280"/>
      <c r="KY111" s="277"/>
      <c r="KZ111" s="277"/>
      <c r="LA111" s="278"/>
      <c r="LB111" s="273" cm="1">
        <f t="array" ref="LB111">SUM(SUMIFS(IH111:LA111,IH$6:LA$6,{"EN(V)"}))</f>
        <v>31</v>
      </c>
      <c r="LC111" s="273" cm="1">
        <f t="array" ref="LC111">SUM(SUMIFS(IH111:LA111,IH$6:LA$6,{"INA(V)"}))</f>
        <v>0</v>
      </c>
      <c r="LD111" s="273" cm="1">
        <f t="array" ref="LD111">SUM(SUMIFS(IH111:LA111,IH$6:LA$6,{"EN(D)"}))</f>
        <v>123</v>
      </c>
      <c r="LE111" s="273" cm="1">
        <f t="array" ref="LE111">SUM(SUMIFS(IH111:LA111,IH$6:LA$6,{"INA(D)"}))</f>
        <v>0</v>
      </c>
      <c r="LF111" s="273" cm="1">
        <f t="array" ref="LF111">SUM(SUMIFS(IH111:LA111,IH$6:LA$6,{"EN(D)","EN(V)","INA(D)","INA(V)"}))</f>
        <v>154</v>
      </c>
      <c r="LG111" s="278" cm="1">
        <f t="array" ref="LG111">(SUM(SUMIFS(IH111:LA111,IH$6:LA$6,{"EN(TMS)"})))/12</f>
        <v>4.1377314814814818E-2</v>
      </c>
      <c r="LH111" s="278" cm="1">
        <f t="array" ref="LH111">(SUM(SUMIFS(IH111:LA111,IH$6:LA$6,{"INA(TMS)"})))/12</f>
        <v>0</v>
      </c>
      <c r="LI111" s="279">
        <v>14</v>
      </c>
      <c r="LJ111" s="279"/>
      <c r="LK111" s="280"/>
      <c r="LL111" s="277"/>
      <c r="LM111" s="277"/>
      <c r="LN111" s="278"/>
      <c r="LO111" s="279">
        <v>4</v>
      </c>
      <c r="LP111" s="279"/>
      <c r="LQ111" s="280"/>
      <c r="LR111" s="277"/>
      <c r="LS111" s="277"/>
      <c r="LT111" s="278"/>
      <c r="LU111" s="279">
        <v>5</v>
      </c>
      <c r="LV111" s="279"/>
      <c r="LW111" s="280"/>
      <c r="LX111" s="277"/>
      <c r="LY111" s="277"/>
      <c r="LZ111" s="278"/>
      <c r="MA111" s="279">
        <v>2</v>
      </c>
      <c r="MB111" s="279"/>
      <c r="MC111" s="280"/>
      <c r="MD111" s="277"/>
      <c r="ME111" s="277"/>
      <c r="MF111" s="278"/>
      <c r="MG111" s="279">
        <v>5</v>
      </c>
      <c r="MH111" s="279"/>
      <c r="MI111" s="280"/>
      <c r="MJ111" s="277"/>
      <c r="MK111" s="277"/>
      <c r="ML111" s="278"/>
      <c r="MM111" s="279">
        <v>4</v>
      </c>
      <c r="MN111" s="279"/>
      <c r="MO111" s="280"/>
      <c r="MP111" s="277"/>
      <c r="MQ111" s="277"/>
      <c r="MR111" s="278"/>
      <c r="MS111" s="279">
        <v>4</v>
      </c>
      <c r="MT111" s="279"/>
      <c r="MU111" s="280"/>
      <c r="MV111" s="277"/>
      <c r="MW111" s="277"/>
      <c r="MX111" s="278"/>
      <c r="MY111" s="279"/>
      <c r="MZ111" s="279"/>
      <c r="NA111" s="280"/>
      <c r="NB111" s="277"/>
      <c r="NC111" s="277"/>
      <c r="ND111" s="278"/>
      <c r="NE111" s="279"/>
      <c r="NF111" s="279"/>
      <c r="NG111" s="280"/>
      <c r="NH111" s="277"/>
      <c r="NI111" s="277"/>
      <c r="NJ111" s="278"/>
      <c r="NK111" s="279"/>
      <c r="NL111" s="279"/>
      <c r="NM111" s="280"/>
      <c r="NN111" s="277"/>
      <c r="NO111" s="277"/>
      <c r="NP111" s="278"/>
      <c r="NQ111" s="279"/>
      <c r="NR111" s="279"/>
      <c r="NS111" s="280"/>
      <c r="NT111" s="277"/>
      <c r="NU111" s="277"/>
      <c r="NV111" s="278"/>
      <c r="NW111" s="279"/>
      <c r="NX111" s="279"/>
      <c r="NY111" s="280"/>
      <c r="NZ111" s="277"/>
      <c r="OA111" s="277"/>
      <c r="OB111" s="278"/>
      <c r="OC111" s="273" cm="1">
        <f t="array" ref="OC111">SUM(SUMIFS(LI111:OB111,LI$6:OB$6,{"EN(V)"}))</f>
        <v>0</v>
      </c>
      <c r="OD111" s="273" cm="1">
        <f t="array" ref="OD111">SUM(SUMIFS(LI111:OB111,LI$6:OB$6,{"INA(V)"}))</f>
        <v>0</v>
      </c>
      <c r="OE111" s="273" cm="1">
        <f t="array" ref="OE111">SUM(SUMIFS(LI111:OB111,LI$6:OB$6,{"EN(D)"}))</f>
        <v>38</v>
      </c>
      <c r="OF111" s="273" cm="1">
        <f t="array" ref="OF111">SUM(SUMIFS(LI111:OB111,LI$6:OB$6,{"INA(D)"}))</f>
        <v>0</v>
      </c>
      <c r="OG111" s="273" cm="1">
        <f t="array" ref="OG111">SUM(SUMIFS(LI111:OB111,LI$6:OB$6,{"EN(D)","EN(V)","INA(D)","INA(V)"}))</f>
        <v>38</v>
      </c>
      <c r="OH111" s="278" cm="1">
        <f t="array" ref="OH111">(SUM(SUMIFS(LI111:OB111,LI$6:OB$6,{"EN(TMS)"})))/12</f>
        <v>0</v>
      </c>
      <c r="OI111" s="278" cm="1">
        <f t="array" ref="OI111">(SUM(SUMIFS(LI111:OB111,LI$6:OB$6,{"INA(TMS)"})))/12</f>
        <v>0</v>
      </c>
    </row>
    <row r="112" spans="1:399" s="23" customFormat="1">
      <c r="A112" s="273">
        <v>106</v>
      </c>
      <c r="B112" s="274" t="s">
        <v>396</v>
      </c>
      <c r="C112" s="292" t="s">
        <v>423</v>
      </c>
      <c r="D112" s="285"/>
      <c r="E112" s="279"/>
      <c r="F112" s="279"/>
      <c r="G112" s="280"/>
      <c r="H112" s="277"/>
      <c r="I112" s="277"/>
      <c r="J112" s="278"/>
      <c r="K112" s="279"/>
      <c r="L112" s="279"/>
      <c r="M112" s="280"/>
      <c r="N112" s="277"/>
      <c r="O112" s="277"/>
      <c r="P112" s="278"/>
      <c r="Q112" s="279"/>
      <c r="R112" s="279"/>
      <c r="S112" s="280"/>
      <c r="T112" s="277"/>
      <c r="U112" s="277"/>
      <c r="V112" s="278"/>
      <c r="W112" s="279"/>
      <c r="X112" s="279"/>
      <c r="Y112" s="280"/>
      <c r="Z112" s="277"/>
      <c r="AA112" s="277"/>
      <c r="AB112" s="278"/>
      <c r="AC112" s="279"/>
      <c r="AD112" s="279"/>
      <c r="AE112" s="280"/>
      <c r="AF112" s="277"/>
      <c r="AG112" s="277"/>
      <c r="AH112" s="278"/>
      <c r="AI112" s="279"/>
      <c r="AJ112" s="279"/>
      <c r="AK112" s="280"/>
      <c r="AL112" s="277"/>
      <c r="AM112" s="277"/>
      <c r="AN112" s="278"/>
      <c r="AO112" s="279"/>
      <c r="AP112" s="279"/>
      <c r="AQ112" s="280"/>
      <c r="AR112" s="277"/>
      <c r="AS112" s="277"/>
      <c r="AT112" s="278"/>
      <c r="AU112" s="279"/>
      <c r="AV112" s="279"/>
      <c r="AW112" s="280"/>
      <c r="AX112" s="277"/>
      <c r="AY112" s="277"/>
      <c r="AZ112" s="278"/>
      <c r="BA112" s="279"/>
      <c r="BB112" s="279"/>
      <c r="BC112" s="280"/>
      <c r="BD112" s="277"/>
      <c r="BE112" s="277"/>
      <c r="BF112" s="278"/>
      <c r="BG112" s="279"/>
      <c r="BH112" s="279"/>
      <c r="BI112" s="280"/>
      <c r="BJ112" s="277"/>
      <c r="BK112" s="277"/>
      <c r="BL112" s="278"/>
      <c r="BM112" s="279"/>
      <c r="BN112" s="279"/>
      <c r="BO112" s="280"/>
      <c r="BP112" s="277"/>
      <c r="BQ112" s="277"/>
      <c r="BR112" s="278"/>
      <c r="BS112" s="279"/>
      <c r="BT112" s="279"/>
      <c r="BU112" s="280"/>
      <c r="BV112" s="277"/>
      <c r="BW112" s="277"/>
      <c r="BX112" s="278"/>
      <c r="BY112" s="273" cm="1">
        <f t="array" ref="BY112">SUM(SUMIFS(E112:BX112,E$6:BX$6,{"EN(V)"}))</f>
        <v>0</v>
      </c>
      <c r="BZ112" s="273" cm="1">
        <f t="array" ref="BZ112">SUM(SUMIFS(E112:BX112,E$6:BX$6,{"INA(V)"}))</f>
        <v>0</v>
      </c>
      <c r="CA112" s="273" cm="1">
        <f t="array" ref="CA112">SUM(SUMIFS(E112:BX112,E$6:BX$6,{"EN(D)"}))</f>
        <v>0</v>
      </c>
      <c r="CB112" s="273" cm="1">
        <f t="array" ref="CB112">SUM(SUMIFS(E112:BX112,E$6:BX$6,{"INA(D)"}))</f>
        <v>0</v>
      </c>
      <c r="CC112" s="273" cm="1">
        <f t="array" ref="CC112">SUM(SUMIFS(E112:BX112,E$6:BX$6,{"EN(D)","EN(V)","INA(D)","INA(V)"}))</f>
        <v>0</v>
      </c>
      <c r="CD112" s="278" cm="1">
        <f t="array" ref="CD112">(SUM(SUMIFS(E112:BX112,E$6:BX$6,{"EN(TMS)"})))/12</f>
        <v>0</v>
      </c>
      <c r="CE112" s="278" cm="1">
        <f t="array" ref="CE112">(SUM(SUMIFS(E112:BX112,E$6:BX$6,{"INA(TMS)"})))/12</f>
        <v>0</v>
      </c>
      <c r="CF112" s="279"/>
      <c r="CG112" s="279"/>
      <c r="CH112" s="280"/>
      <c r="CI112" s="277"/>
      <c r="CJ112" s="277"/>
      <c r="CK112" s="278"/>
      <c r="CL112" s="279"/>
      <c r="CM112" s="279"/>
      <c r="CN112" s="280"/>
      <c r="CO112" s="277"/>
      <c r="CP112" s="277"/>
      <c r="CQ112" s="278"/>
      <c r="CR112" s="279"/>
      <c r="CS112" s="279"/>
      <c r="CT112" s="280"/>
      <c r="CU112" s="277"/>
      <c r="CV112" s="277"/>
      <c r="CW112" s="278"/>
      <c r="CX112" s="279"/>
      <c r="CY112" s="279"/>
      <c r="CZ112" s="280"/>
      <c r="DA112" s="277"/>
      <c r="DB112" s="277"/>
      <c r="DC112" s="278"/>
      <c r="DD112" s="279"/>
      <c r="DE112" s="279"/>
      <c r="DF112" s="280"/>
      <c r="DG112" s="277"/>
      <c r="DH112" s="277"/>
      <c r="DI112" s="278"/>
      <c r="DJ112" s="279"/>
      <c r="DK112" s="279"/>
      <c r="DL112" s="280"/>
      <c r="DM112" s="277"/>
      <c r="DN112" s="277"/>
      <c r="DO112" s="278"/>
      <c r="DP112" s="279"/>
      <c r="DQ112" s="279"/>
      <c r="DR112" s="280"/>
      <c r="DS112" s="277"/>
      <c r="DT112" s="277"/>
      <c r="DU112" s="278"/>
      <c r="DV112" s="279"/>
      <c r="DW112" s="279"/>
      <c r="DX112" s="280"/>
      <c r="DY112" s="277"/>
      <c r="DZ112" s="277"/>
      <c r="EA112" s="278"/>
      <c r="EB112" s="279"/>
      <c r="EC112" s="279"/>
      <c r="ED112" s="280"/>
      <c r="EE112" s="277"/>
      <c r="EF112" s="277"/>
      <c r="EG112" s="278"/>
      <c r="EH112" s="279"/>
      <c r="EI112" s="279"/>
      <c r="EJ112" s="280"/>
      <c r="EK112" s="277"/>
      <c r="EL112" s="277"/>
      <c r="EM112" s="278"/>
      <c r="EN112" s="279"/>
      <c r="EO112" s="279"/>
      <c r="EP112" s="280"/>
      <c r="EQ112" s="277"/>
      <c r="ER112" s="277"/>
      <c r="ES112" s="278"/>
      <c r="ET112" s="279"/>
      <c r="EU112" s="279"/>
      <c r="EV112" s="280"/>
      <c r="EW112" s="277"/>
      <c r="EX112" s="277"/>
      <c r="EY112" s="278"/>
      <c r="EZ112" s="273" cm="1">
        <f t="array" ref="EZ112">SUM(SUMIFS(CF112:EY112,CF$6:EY$6,{"EN(V)"}))</f>
        <v>0</v>
      </c>
      <c r="FA112" s="273" cm="1">
        <f t="array" ref="FA112">SUM(SUMIFS(CF112:EY112,CF$6:EY$6,{"INA(V)"}))</f>
        <v>0</v>
      </c>
      <c r="FB112" s="273" cm="1">
        <f t="array" ref="FB112">SUM(SUMIFS(CF112:EY112,CF$6:EY$6,{"EN(D)"}))</f>
        <v>0</v>
      </c>
      <c r="FC112" s="273" cm="1">
        <f t="array" ref="FC112">SUM(SUMIFS(CF112:EY112,CF$6:EY$6,{"INA(D)"}))</f>
        <v>0</v>
      </c>
      <c r="FD112" s="273" cm="1">
        <f t="array" ref="FD112">SUM(SUMIFS(CF112:EY112,CF$6:EY$6,{"EN(D)","EN(V)","INA(D)","INA(V)"}))</f>
        <v>0</v>
      </c>
      <c r="FE112" s="278" cm="1">
        <f t="array" ref="FE112">(SUM(SUMIFS(CF112:EY112,CF$6:EY$6,{"EN(TMS)"})))/12</f>
        <v>0</v>
      </c>
      <c r="FF112" s="278" cm="1">
        <f t="array" ref="FF112">(SUM(SUMIFS(CF112:EY112,CF$6:EY$6,{"INA(TMS)"})))/12</f>
        <v>0</v>
      </c>
      <c r="FG112" s="279"/>
      <c r="FH112" s="279"/>
      <c r="FI112" s="280"/>
      <c r="FJ112" s="277"/>
      <c r="FK112" s="277"/>
      <c r="FL112" s="278"/>
      <c r="FM112" s="279"/>
      <c r="FN112" s="279"/>
      <c r="FO112" s="280"/>
      <c r="FP112" s="277"/>
      <c r="FQ112" s="277"/>
      <c r="FR112" s="278"/>
      <c r="FS112" s="279"/>
      <c r="FT112" s="279"/>
      <c r="FU112" s="280"/>
      <c r="FV112" s="277"/>
      <c r="FW112" s="277"/>
      <c r="FX112" s="278"/>
      <c r="FY112" s="279"/>
      <c r="FZ112" s="279"/>
      <c r="GA112" s="280"/>
      <c r="GB112" s="277"/>
      <c r="GC112" s="277">
        <v>7</v>
      </c>
      <c r="GD112" s="278" t="s">
        <v>366</v>
      </c>
      <c r="GE112" s="279"/>
      <c r="GF112" s="279"/>
      <c r="GG112" s="280"/>
      <c r="GH112" s="277">
        <v>14</v>
      </c>
      <c r="GI112" s="277">
        <v>11</v>
      </c>
      <c r="GJ112" s="278" t="s">
        <v>367</v>
      </c>
      <c r="GK112" s="279"/>
      <c r="GL112" s="279"/>
      <c r="GM112" s="280"/>
      <c r="GN112" s="277">
        <v>27</v>
      </c>
      <c r="GO112" s="277">
        <v>73</v>
      </c>
      <c r="GP112" s="278" t="s">
        <v>368</v>
      </c>
      <c r="GQ112" s="279"/>
      <c r="GR112" s="279"/>
      <c r="GS112" s="280"/>
      <c r="GT112" s="277">
        <v>15</v>
      </c>
      <c r="GU112" s="277">
        <v>26</v>
      </c>
      <c r="GV112" s="278">
        <v>0.1277777777777778</v>
      </c>
      <c r="GW112" s="279"/>
      <c r="GX112" s="279"/>
      <c r="GY112" s="280"/>
      <c r="GZ112" s="277">
        <v>2</v>
      </c>
      <c r="HA112" s="277">
        <v>8</v>
      </c>
      <c r="HB112" s="278">
        <v>0.17152777777777775</v>
      </c>
      <c r="HC112" s="279"/>
      <c r="HD112" s="279"/>
      <c r="HE112" s="280"/>
      <c r="HF112" s="277">
        <v>5</v>
      </c>
      <c r="HG112" s="277">
        <v>40</v>
      </c>
      <c r="HH112" s="278">
        <v>9.5833333333333326E-2</v>
      </c>
      <c r="HI112" s="279"/>
      <c r="HJ112" s="279"/>
      <c r="HK112" s="280"/>
      <c r="HL112" s="277">
        <v>9</v>
      </c>
      <c r="HM112" s="277">
        <v>53</v>
      </c>
      <c r="HN112" s="278">
        <v>9.1666666666666674E-2</v>
      </c>
      <c r="HO112" s="279"/>
      <c r="HP112" s="279"/>
      <c r="HQ112" s="280"/>
      <c r="HR112" s="277">
        <v>1</v>
      </c>
      <c r="HS112" s="277">
        <v>25</v>
      </c>
      <c r="HT112" s="278">
        <v>0.12638888888888888</v>
      </c>
      <c r="HU112" s="279"/>
      <c r="HV112" s="279"/>
      <c r="HW112" s="280"/>
      <c r="HX112" s="277">
        <v>1</v>
      </c>
      <c r="HY112" s="277">
        <v>22</v>
      </c>
      <c r="HZ112" s="278"/>
      <c r="IA112" s="273" cm="1">
        <f t="array" ref="IA112">SUM(SUMIFS(FG112:HZ112,FG$6:HZ$6,{"EN(V)"}))</f>
        <v>0</v>
      </c>
      <c r="IB112" s="273" cm="1">
        <f t="array" ref="IB112">SUM(SUMIFS(FG112:HZ112,FG$6:HZ$6,{"INA(V)"}))</f>
        <v>265</v>
      </c>
      <c r="IC112" s="273" cm="1">
        <f t="array" ref="IC112">SUM(SUMIFS(FG112:HZ112,FG$6:HZ$6,{"EN(D)"}))</f>
        <v>0</v>
      </c>
      <c r="ID112" s="273" cm="1">
        <f t="array" ref="ID112">SUM(SUMIFS(FG112:HZ112,FG$6:HZ$6,{"INA(D)"}))</f>
        <v>74</v>
      </c>
      <c r="IE112" s="273" cm="1">
        <f t="array" ref="IE112">SUM(SUMIFS(FG112:HZ112,FG$6:HZ$6,{"EN(D)","EN(V)","INA(D)","INA(V)"}))</f>
        <v>339</v>
      </c>
      <c r="IF112" s="278" cm="1">
        <f t="array" ref="IF112">(SUM(SUMIFS(FG112:HZ112,FG$6:HZ$6,{"EN(TMS)"})))/12</f>
        <v>0</v>
      </c>
      <c r="IG112" s="278" cm="1">
        <f t="array" ref="IG112">(SUM(SUMIFS(FG112:HZ112,FG$6:HZ$6,{"INA(TMS)"})))/12</f>
        <v>5.1099537037037034E-2</v>
      </c>
      <c r="IH112" s="279"/>
      <c r="II112" s="279"/>
      <c r="IJ112" s="280"/>
      <c r="IK112" s="277"/>
      <c r="IL112" s="277">
        <v>21</v>
      </c>
      <c r="IM112" s="278">
        <v>0.20902777777777778</v>
      </c>
      <c r="IN112" s="279"/>
      <c r="IO112" s="279"/>
      <c r="IP112" s="280"/>
      <c r="IQ112" s="277"/>
      <c r="IR112" s="277">
        <v>8</v>
      </c>
      <c r="IS112" s="278">
        <v>0.28055555555555556</v>
      </c>
      <c r="IT112" s="279"/>
      <c r="IU112" s="279"/>
      <c r="IV112" s="280"/>
      <c r="IW112" s="277"/>
      <c r="IX112" s="277"/>
      <c r="IY112" s="278"/>
      <c r="IZ112" s="279"/>
      <c r="JA112" s="279"/>
      <c r="JB112" s="280"/>
      <c r="JC112" s="277">
        <v>2</v>
      </c>
      <c r="JD112" s="277"/>
      <c r="JE112" s="278"/>
      <c r="JF112" s="279"/>
      <c r="JG112" s="279"/>
      <c r="JH112" s="280"/>
      <c r="JI112" s="277">
        <v>4</v>
      </c>
      <c r="JJ112" s="277"/>
      <c r="JK112" s="278"/>
      <c r="JL112" s="279"/>
      <c r="JM112" s="279"/>
      <c r="JN112" s="280"/>
      <c r="JO112" s="277">
        <v>4</v>
      </c>
      <c r="JP112" s="277"/>
      <c r="JQ112" s="278"/>
      <c r="JR112" s="279"/>
      <c r="JS112" s="279"/>
      <c r="JT112" s="280"/>
      <c r="JU112" s="277">
        <v>4</v>
      </c>
      <c r="JV112" s="277"/>
      <c r="JW112" s="278"/>
      <c r="JX112" s="279"/>
      <c r="JY112" s="279"/>
      <c r="JZ112" s="280"/>
      <c r="KA112" s="277">
        <v>2</v>
      </c>
      <c r="KB112" s="277"/>
      <c r="KC112" s="278"/>
      <c r="KD112" s="279"/>
      <c r="KE112" s="279"/>
      <c r="KF112" s="280"/>
      <c r="KG112" s="277">
        <v>18</v>
      </c>
      <c r="KH112" s="277"/>
      <c r="KI112" s="278"/>
      <c r="KJ112" s="279"/>
      <c r="KK112" s="279"/>
      <c r="KL112" s="280"/>
      <c r="KM112" s="277">
        <v>10</v>
      </c>
      <c r="KN112" s="277"/>
      <c r="KO112" s="278"/>
      <c r="KP112" s="279"/>
      <c r="KQ112" s="279"/>
      <c r="KR112" s="280"/>
      <c r="KS112" s="277">
        <v>14</v>
      </c>
      <c r="KT112" s="277"/>
      <c r="KU112" s="278"/>
      <c r="KV112" s="279"/>
      <c r="KW112" s="279"/>
      <c r="KX112" s="280"/>
      <c r="KY112" s="277">
        <v>8</v>
      </c>
      <c r="KZ112" s="277"/>
      <c r="LA112" s="278"/>
      <c r="LB112" s="273" cm="1">
        <f t="array" ref="LB112">SUM(SUMIFS(IH112:LA112,IH$6:LA$6,{"EN(V)"}))</f>
        <v>0</v>
      </c>
      <c r="LC112" s="273" cm="1">
        <f t="array" ref="LC112">SUM(SUMIFS(IH112:LA112,IH$6:LA$6,{"INA(V)"}))</f>
        <v>29</v>
      </c>
      <c r="LD112" s="273" cm="1">
        <f t="array" ref="LD112">SUM(SUMIFS(IH112:LA112,IH$6:LA$6,{"EN(D)"}))</f>
        <v>0</v>
      </c>
      <c r="LE112" s="273" cm="1">
        <f t="array" ref="LE112">SUM(SUMIFS(IH112:LA112,IH$6:LA$6,{"INA(D)"}))</f>
        <v>66</v>
      </c>
      <c r="LF112" s="273" cm="1">
        <f t="array" ref="LF112">SUM(SUMIFS(IH112:LA112,IH$6:LA$6,{"EN(D)","EN(V)","INA(D)","INA(V)"}))</f>
        <v>95</v>
      </c>
      <c r="LG112" s="278" cm="1">
        <f t="array" ref="LG112">(SUM(SUMIFS(IH112:LA112,IH$6:LA$6,{"EN(TMS)"})))/12</f>
        <v>0</v>
      </c>
      <c r="LH112" s="278" cm="1">
        <f t="array" ref="LH112">(SUM(SUMIFS(IH112:LA112,IH$6:LA$6,{"INA(TMS)"})))/12</f>
        <v>4.0798611111111112E-2</v>
      </c>
      <c r="LI112" s="279"/>
      <c r="LJ112" s="279"/>
      <c r="LK112" s="280"/>
      <c r="LL112" s="277">
        <v>14</v>
      </c>
      <c r="LM112" s="277"/>
      <c r="LN112" s="278"/>
      <c r="LO112" s="279"/>
      <c r="LP112" s="279"/>
      <c r="LQ112" s="280"/>
      <c r="LR112" s="277">
        <v>3</v>
      </c>
      <c r="LS112" s="277"/>
      <c r="LT112" s="278"/>
      <c r="LU112" s="279"/>
      <c r="LV112" s="279"/>
      <c r="LW112" s="280"/>
      <c r="LX112" s="277">
        <v>8</v>
      </c>
      <c r="LY112" s="277"/>
      <c r="LZ112" s="278"/>
      <c r="MA112" s="279"/>
      <c r="MB112" s="279"/>
      <c r="MC112" s="280"/>
      <c r="MD112" s="277">
        <v>8</v>
      </c>
      <c r="ME112" s="277"/>
      <c r="MF112" s="278"/>
      <c r="MG112" s="279"/>
      <c r="MH112" s="279"/>
      <c r="MI112" s="280"/>
      <c r="MJ112" s="277">
        <v>6</v>
      </c>
      <c r="MK112" s="277"/>
      <c r="ML112" s="278"/>
      <c r="MM112" s="279"/>
      <c r="MN112" s="279"/>
      <c r="MO112" s="280"/>
      <c r="MP112" s="277">
        <v>3</v>
      </c>
      <c r="MQ112" s="277"/>
      <c r="MR112" s="278"/>
      <c r="MS112" s="279"/>
      <c r="MT112" s="279"/>
      <c r="MU112" s="280"/>
      <c r="MV112" s="277">
        <v>3</v>
      </c>
      <c r="MW112" s="277"/>
      <c r="MX112" s="278"/>
      <c r="MY112" s="279"/>
      <c r="MZ112" s="279"/>
      <c r="NA112" s="280"/>
      <c r="NB112" s="277"/>
      <c r="NC112" s="277"/>
      <c r="ND112" s="278"/>
      <c r="NE112" s="279"/>
      <c r="NF112" s="279"/>
      <c r="NG112" s="280"/>
      <c r="NH112" s="277"/>
      <c r="NI112" s="277"/>
      <c r="NJ112" s="278"/>
      <c r="NK112" s="279"/>
      <c r="NL112" s="279"/>
      <c r="NM112" s="280"/>
      <c r="NN112" s="277"/>
      <c r="NO112" s="277"/>
      <c r="NP112" s="278"/>
      <c r="NQ112" s="279"/>
      <c r="NR112" s="279"/>
      <c r="NS112" s="280"/>
      <c r="NT112" s="277"/>
      <c r="NU112" s="277"/>
      <c r="NV112" s="278"/>
      <c r="NW112" s="279"/>
      <c r="NX112" s="279"/>
      <c r="NY112" s="280"/>
      <c r="NZ112" s="277"/>
      <c r="OA112" s="277"/>
      <c r="OB112" s="278"/>
      <c r="OC112" s="273" cm="1">
        <f t="array" ref="OC112">SUM(SUMIFS(LI112:OB112,LI$6:OB$6,{"EN(V)"}))</f>
        <v>0</v>
      </c>
      <c r="OD112" s="273" cm="1">
        <f t="array" ref="OD112">SUM(SUMIFS(LI112:OB112,LI$6:OB$6,{"INA(V)"}))</f>
        <v>0</v>
      </c>
      <c r="OE112" s="273" cm="1">
        <f t="array" ref="OE112">SUM(SUMIFS(LI112:OB112,LI$6:OB$6,{"EN(D)"}))</f>
        <v>0</v>
      </c>
      <c r="OF112" s="273" cm="1">
        <f t="array" ref="OF112">SUM(SUMIFS(LI112:OB112,LI$6:OB$6,{"INA(D)"}))</f>
        <v>45</v>
      </c>
      <c r="OG112" s="273" cm="1">
        <f t="array" ref="OG112">SUM(SUMIFS(LI112:OB112,LI$6:OB$6,{"EN(D)","EN(V)","INA(D)","INA(V)"}))</f>
        <v>45</v>
      </c>
      <c r="OH112" s="278" cm="1">
        <f t="array" ref="OH112">(SUM(SUMIFS(LI112:OB112,LI$6:OB$6,{"EN(TMS)"})))/12</f>
        <v>0</v>
      </c>
      <c r="OI112" s="278" cm="1">
        <f t="array" ref="OI112">(SUM(SUMIFS(LI112:OB112,LI$6:OB$6,{"INA(TMS)"})))/12</f>
        <v>0</v>
      </c>
    </row>
    <row r="113" spans="1:399" s="23" customFormat="1" ht="30">
      <c r="A113" s="273">
        <v>107</v>
      </c>
      <c r="B113" s="274" t="s">
        <v>397</v>
      </c>
      <c r="C113" s="292" t="s">
        <v>424</v>
      </c>
      <c r="D113" s="285"/>
      <c r="E113" s="279"/>
      <c r="F113" s="279"/>
      <c r="G113" s="280"/>
      <c r="H113" s="277"/>
      <c r="I113" s="277"/>
      <c r="J113" s="278"/>
      <c r="K113" s="279"/>
      <c r="L113" s="279"/>
      <c r="M113" s="280"/>
      <c r="N113" s="277"/>
      <c r="O113" s="277"/>
      <c r="P113" s="278"/>
      <c r="Q113" s="279"/>
      <c r="R113" s="279"/>
      <c r="S113" s="280"/>
      <c r="T113" s="277"/>
      <c r="U113" s="277"/>
      <c r="V113" s="278"/>
      <c r="W113" s="279"/>
      <c r="X113" s="279"/>
      <c r="Y113" s="280"/>
      <c r="Z113" s="277"/>
      <c r="AA113" s="277"/>
      <c r="AB113" s="278"/>
      <c r="AC113" s="279"/>
      <c r="AD113" s="279"/>
      <c r="AE113" s="280"/>
      <c r="AF113" s="277"/>
      <c r="AG113" s="277"/>
      <c r="AH113" s="278"/>
      <c r="AI113" s="279"/>
      <c r="AJ113" s="279"/>
      <c r="AK113" s="280"/>
      <c r="AL113" s="277"/>
      <c r="AM113" s="277"/>
      <c r="AN113" s="278"/>
      <c r="AO113" s="279"/>
      <c r="AP113" s="279"/>
      <c r="AQ113" s="280"/>
      <c r="AR113" s="277"/>
      <c r="AS113" s="277"/>
      <c r="AT113" s="278"/>
      <c r="AU113" s="279"/>
      <c r="AV113" s="279"/>
      <c r="AW113" s="280"/>
      <c r="AX113" s="277"/>
      <c r="AY113" s="277"/>
      <c r="AZ113" s="278"/>
      <c r="BA113" s="279"/>
      <c r="BB113" s="279"/>
      <c r="BC113" s="280"/>
      <c r="BD113" s="277"/>
      <c r="BE113" s="277"/>
      <c r="BF113" s="278"/>
      <c r="BG113" s="279"/>
      <c r="BH113" s="279"/>
      <c r="BI113" s="280"/>
      <c r="BJ113" s="277"/>
      <c r="BK113" s="277"/>
      <c r="BL113" s="278"/>
      <c r="BM113" s="279"/>
      <c r="BN113" s="279"/>
      <c r="BO113" s="280"/>
      <c r="BP113" s="277"/>
      <c r="BQ113" s="277"/>
      <c r="BR113" s="278"/>
      <c r="BS113" s="279"/>
      <c r="BT113" s="279"/>
      <c r="BU113" s="280"/>
      <c r="BV113" s="277"/>
      <c r="BW113" s="277"/>
      <c r="BX113" s="278"/>
      <c r="BY113" s="273" cm="1">
        <f t="array" ref="BY113">SUM(SUMIFS(E113:BX113,E$6:BX$6,{"EN(V)"}))</f>
        <v>0</v>
      </c>
      <c r="BZ113" s="273" cm="1">
        <f t="array" ref="BZ113">SUM(SUMIFS(E113:BX113,E$6:BX$6,{"INA(V)"}))</f>
        <v>0</v>
      </c>
      <c r="CA113" s="273" cm="1">
        <f t="array" ref="CA113">SUM(SUMIFS(E113:BX113,E$6:BX$6,{"EN(D)"}))</f>
        <v>0</v>
      </c>
      <c r="CB113" s="273" cm="1">
        <f t="array" ref="CB113">SUM(SUMIFS(E113:BX113,E$6:BX$6,{"INA(D)"}))</f>
        <v>0</v>
      </c>
      <c r="CC113" s="273" cm="1">
        <f t="array" ref="CC113">SUM(SUMIFS(E113:BX113,E$6:BX$6,{"EN(D)","EN(V)","INA(D)","INA(V)"}))</f>
        <v>0</v>
      </c>
      <c r="CD113" s="278" cm="1">
        <f t="array" ref="CD113">(SUM(SUMIFS(E113:BX113,E$6:BX$6,{"EN(TMS)"})))/12</f>
        <v>0</v>
      </c>
      <c r="CE113" s="278" cm="1">
        <f t="array" ref="CE113">(SUM(SUMIFS(E113:BX113,E$6:BX$6,{"INA(TMS)"})))/12</f>
        <v>0</v>
      </c>
      <c r="CF113" s="279"/>
      <c r="CG113" s="279"/>
      <c r="CH113" s="280"/>
      <c r="CI113" s="277"/>
      <c r="CJ113" s="277"/>
      <c r="CK113" s="278"/>
      <c r="CL113" s="279"/>
      <c r="CM113" s="279"/>
      <c r="CN113" s="280"/>
      <c r="CO113" s="277"/>
      <c r="CP113" s="277"/>
      <c r="CQ113" s="278"/>
      <c r="CR113" s="279"/>
      <c r="CS113" s="279"/>
      <c r="CT113" s="280"/>
      <c r="CU113" s="277"/>
      <c r="CV113" s="277"/>
      <c r="CW113" s="278"/>
      <c r="CX113" s="279"/>
      <c r="CY113" s="279"/>
      <c r="CZ113" s="280"/>
      <c r="DA113" s="277"/>
      <c r="DB113" s="277"/>
      <c r="DC113" s="278"/>
      <c r="DD113" s="279"/>
      <c r="DE113" s="279"/>
      <c r="DF113" s="280"/>
      <c r="DG113" s="277"/>
      <c r="DH113" s="277"/>
      <c r="DI113" s="278"/>
      <c r="DJ113" s="279"/>
      <c r="DK113" s="279"/>
      <c r="DL113" s="280"/>
      <c r="DM113" s="277"/>
      <c r="DN113" s="277"/>
      <c r="DO113" s="278"/>
      <c r="DP113" s="279"/>
      <c r="DQ113" s="279"/>
      <c r="DR113" s="280"/>
      <c r="DS113" s="277"/>
      <c r="DT113" s="277"/>
      <c r="DU113" s="278"/>
      <c r="DV113" s="279"/>
      <c r="DW113" s="279"/>
      <c r="DX113" s="280"/>
      <c r="DY113" s="277"/>
      <c r="DZ113" s="277"/>
      <c r="EA113" s="278"/>
      <c r="EB113" s="279"/>
      <c r="EC113" s="279"/>
      <c r="ED113" s="280"/>
      <c r="EE113" s="277"/>
      <c r="EF113" s="277"/>
      <c r="EG113" s="278"/>
      <c r="EH113" s="279"/>
      <c r="EI113" s="279"/>
      <c r="EJ113" s="280"/>
      <c r="EK113" s="277"/>
      <c r="EL113" s="277"/>
      <c r="EM113" s="278"/>
      <c r="EN113" s="279"/>
      <c r="EO113" s="279"/>
      <c r="EP113" s="280"/>
      <c r="EQ113" s="277"/>
      <c r="ER113" s="277"/>
      <c r="ES113" s="278"/>
      <c r="ET113" s="279"/>
      <c r="EU113" s="279"/>
      <c r="EV113" s="280"/>
      <c r="EW113" s="277"/>
      <c r="EX113" s="277"/>
      <c r="EY113" s="278"/>
      <c r="EZ113" s="273" cm="1">
        <f t="array" ref="EZ113">SUM(SUMIFS(CF113:EY113,CF$6:EY$6,{"EN(V)"}))</f>
        <v>0</v>
      </c>
      <c r="FA113" s="273" cm="1">
        <f t="array" ref="FA113">SUM(SUMIFS(CF113:EY113,CF$6:EY$6,{"INA(V)"}))</f>
        <v>0</v>
      </c>
      <c r="FB113" s="273" cm="1">
        <f t="array" ref="FB113">SUM(SUMIFS(CF113:EY113,CF$6:EY$6,{"EN(D)"}))</f>
        <v>0</v>
      </c>
      <c r="FC113" s="273" cm="1">
        <f t="array" ref="FC113">SUM(SUMIFS(CF113:EY113,CF$6:EY$6,{"INA(D)"}))</f>
        <v>0</v>
      </c>
      <c r="FD113" s="273" cm="1">
        <f t="array" ref="FD113">SUM(SUMIFS(CF113:EY113,CF$6:EY$6,{"EN(D)","EN(V)","INA(D)","INA(V)"}))</f>
        <v>0</v>
      </c>
      <c r="FE113" s="278" cm="1">
        <f t="array" ref="FE113">(SUM(SUMIFS(CF113:EY113,CF$6:EY$6,{"EN(TMS)"})))/12</f>
        <v>0</v>
      </c>
      <c r="FF113" s="278" cm="1">
        <f t="array" ref="FF113">(SUM(SUMIFS(CF113:EY113,CF$6:EY$6,{"INA(TMS)"})))/12</f>
        <v>0</v>
      </c>
      <c r="FG113" s="279"/>
      <c r="FH113" s="279"/>
      <c r="FI113" s="280"/>
      <c r="FJ113" s="277"/>
      <c r="FK113" s="277"/>
      <c r="FL113" s="278"/>
      <c r="FM113" s="279"/>
      <c r="FN113" s="279"/>
      <c r="FO113" s="280"/>
      <c r="FP113" s="277"/>
      <c r="FQ113" s="277"/>
      <c r="FR113" s="278"/>
      <c r="FS113" s="279"/>
      <c r="FT113" s="279"/>
      <c r="FU113" s="280"/>
      <c r="FV113" s="277"/>
      <c r="FW113" s="277"/>
      <c r="FX113" s="278"/>
      <c r="FY113" s="279">
        <v>15</v>
      </c>
      <c r="FZ113" s="279">
        <v>15</v>
      </c>
      <c r="GA113" s="280" t="s">
        <v>282</v>
      </c>
      <c r="GB113" s="277"/>
      <c r="GC113" s="277"/>
      <c r="GD113" s="278"/>
      <c r="GE113" s="279">
        <v>43</v>
      </c>
      <c r="GF113" s="279">
        <v>60</v>
      </c>
      <c r="GG113" s="280" t="s">
        <v>226</v>
      </c>
      <c r="GH113" s="277"/>
      <c r="GI113" s="277"/>
      <c r="GJ113" s="278"/>
      <c r="GK113" s="279">
        <v>54</v>
      </c>
      <c r="GL113" s="279">
        <v>98</v>
      </c>
      <c r="GM113" s="280" t="s">
        <v>369</v>
      </c>
      <c r="GN113" s="277"/>
      <c r="GO113" s="277"/>
      <c r="GP113" s="278"/>
      <c r="GQ113" s="279">
        <v>28</v>
      </c>
      <c r="GR113" s="279">
        <v>54</v>
      </c>
      <c r="GS113" s="280">
        <v>0.10833333333333334</v>
      </c>
      <c r="GT113" s="277"/>
      <c r="GU113" s="277"/>
      <c r="GV113" s="278"/>
      <c r="GW113" s="279">
        <v>24</v>
      </c>
      <c r="GX113" s="279">
        <v>56</v>
      </c>
      <c r="GY113" s="280">
        <v>0.22152777777777777</v>
      </c>
      <c r="GZ113" s="277"/>
      <c r="HA113" s="277"/>
      <c r="HB113" s="278"/>
      <c r="HC113" s="279">
        <v>22</v>
      </c>
      <c r="HD113" s="279">
        <v>54</v>
      </c>
      <c r="HE113" s="280">
        <v>0.10902777777777778</v>
      </c>
      <c r="HF113" s="277"/>
      <c r="HG113" s="277"/>
      <c r="HH113" s="278"/>
      <c r="HI113" s="279">
        <v>14</v>
      </c>
      <c r="HJ113" s="279">
        <v>53</v>
      </c>
      <c r="HK113" s="280">
        <v>8.5416666666666655E-2</v>
      </c>
      <c r="HL113" s="277"/>
      <c r="HM113" s="277"/>
      <c r="HN113" s="278"/>
      <c r="HO113" s="279">
        <v>16</v>
      </c>
      <c r="HP113" s="279">
        <v>42</v>
      </c>
      <c r="HQ113" s="280">
        <v>0.11319444444444444</v>
      </c>
      <c r="HR113" s="277"/>
      <c r="HS113" s="277"/>
      <c r="HT113" s="278"/>
      <c r="HU113" s="279">
        <v>34</v>
      </c>
      <c r="HV113" s="279">
        <v>20</v>
      </c>
      <c r="HW113" s="280">
        <v>0.1423611111111111</v>
      </c>
      <c r="HX113" s="277"/>
      <c r="HY113" s="277"/>
      <c r="HZ113" s="278"/>
      <c r="IA113" s="273" cm="1">
        <f t="array" ref="IA113">SUM(SUMIFS(FG113:HZ113,FG$6:HZ$6,{"EN(V)"}))</f>
        <v>452</v>
      </c>
      <c r="IB113" s="273" cm="1">
        <f t="array" ref="IB113">SUM(SUMIFS(FG113:HZ113,FG$6:HZ$6,{"INA(V)"}))</f>
        <v>0</v>
      </c>
      <c r="IC113" s="273" cm="1">
        <f t="array" ref="IC113">SUM(SUMIFS(FG113:HZ113,FG$6:HZ$6,{"EN(D)"}))</f>
        <v>250</v>
      </c>
      <c r="ID113" s="273" cm="1">
        <f t="array" ref="ID113">SUM(SUMIFS(FG113:HZ113,FG$6:HZ$6,{"INA(D)"}))</f>
        <v>0</v>
      </c>
      <c r="IE113" s="273" cm="1">
        <f t="array" ref="IE113">SUM(SUMIFS(FG113:HZ113,FG$6:HZ$6,{"EN(D)","EN(V)","INA(D)","INA(V)"}))</f>
        <v>702</v>
      </c>
      <c r="IF113" s="278" cm="1">
        <f t="array" ref="IF113">(SUM(SUMIFS(FG113:HZ113,FG$6:HZ$6,{"EN(TMS)"})))/12</f>
        <v>6.4988425925925922E-2</v>
      </c>
      <c r="IG113" s="278" cm="1">
        <f t="array" ref="IG113">(SUM(SUMIFS(FG113:HZ113,FG$6:HZ$6,{"INA(TMS)"})))/12</f>
        <v>0</v>
      </c>
      <c r="IH113" s="279">
        <v>44</v>
      </c>
      <c r="II113" s="279">
        <v>31</v>
      </c>
      <c r="IJ113" s="280">
        <v>4.8611111111111112E-2</v>
      </c>
      <c r="IK113" s="277"/>
      <c r="IL113" s="277"/>
      <c r="IM113" s="278"/>
      <c r="IN113" s="279">
        <v>7</v>
      </c>
      <c r="IO113" s="279">
        <v>4</v>
      </c>
      <c r="IP113" s="280">
        <v>0.45416666666666666</v>
      </c>
      <c r="IQ113" s="277"/>
      <c r="IR113" s="277"/>
      <c r="IS113" s="278"/>
      <c r="IT113" s="279">
        <v>9</v>
      </c>
      <c r="IU113" s="279">
        <v>14</v>
      </c>
      <c r="IV113" s="280">
        <v>0.13125000000000001</v>
      </c>
      <c r="IW113" s="277"/>
      <c r="IX113" s="277"/>
      <c r="IY113" s="278"/>
      <c r="IZ113" s="279">
        <v>22</v>
      </c>
      <c r="JA113" s="279">
        <v>18</v>
      </c>
      <c r="JB113" s="280">
        <v>8.5416666666666655E-2</v>
      </c>
      <c r="JC113" s="277"/>
      <c r="JD113" s="277"/>
      <c r="JE113" s="278"/>
      <c r="JF113" s="279">
        <v>12</v>
      </c>
      <c r="JG113" s="279"/>
      <c r="JH113" s="280"/>
      <c r="JI113" s="277"/>
      <c r="JJ113" s="277"/>
      <c r="JK113" s="278"/>
      <c r="JL113" s="279">
        <v>18</v>
      </c>
      <c r="JM113" s="279"/>
      <c r="JN113" s="280"/>
      <c r="JO113" s="277"/>
      <c r="JP113" s="277"/>
      <c r="JQ113" s="278"/>
      <c r="JR113" s="279">
        <v>8</v>
      </c>
      <c r="JS113" s="279"/>
      <c r="JT113" s="280"/>
      <c r="JU113" s="277"/>
      <c r="JV113" s="277"/>
      <c r="JW113" s="278"/>
      <c r="JX113" s="279">
        <v>8</v>
      </c>
      <c r="JY113" s="279"/>
      <c r="JZ113" s="280"/>
      <c r="KA113" s="277"/>
      <c r="KB113" s="277"/>
      <c r="KC113" s="278"/>
      <c r="KD113" s="279">
        <v>22</v>
      </c>
      <c r="KE113" s="279"/>
      <c r="KF113" s="280"/>
      <c r="KG113" s="277"/>
      <c r="KH113" s="277"/>
      <c r="KI113" s="278"/>
      <c r="KJ113" s="279">
        <v>20</v>
      </c>
      <c r="KK113" s="279"/>
      <c r="KL113" s="280"/>
      <c r="KM113" s="277"/>
      <c r="KN113" s="277"/>
      <c r="KO113" s="278"/>
      <c r="KP113" s="279">
        <v>10</v>
      </c>
      <c r="KQ113" s="279"/>
      <c r="KR113" s="280"/>
      <c r="KS113" s="277"/>
      <c r="KT113" s="277"/>
      <c r="KU113" s="278"/>
      <c r="KV113" s="279">
        <v>16</v>
      </c>
      <c r="KW113" s="279"/>
      <c r="KX113" s="280"/>
      <c r="KY113" s="277"/>
      <c r="KZ113" s="277"/>
      <c r="LA113" s="278"/>
      <c r="LB113" s="273" cm="1">
        <f t="array" ref="LB113">SUM(SUMIFS(IH113:LA113,IH$6:LA$6,{"EN(V)"}))</f>
        <v>67</v>
      </c>
      <c r="LC113" s="273" cm="1">
        <f t="array" ref="LC113">SUM(SUMIFS(IH113:LA113,IH$6:LA$6,{"INA(V)"}))</f>
        <v>0</v>
      </c>
      <c r="LD113" s="273" cm="1">
        <f t="array" ref="LD113">SUM(SUMIFS(IH113:LA113,IH$6:LA$6,{"EN(D)"}))</f>
        <v>196</v>
      </c>
      <c r="LE113" s="273" cm="1">
        <f t="array" ref="LE113">SUM(SUMIFS(IH113:LA113,IH$6:LA$6,{"INA(D)"}))</f>
        <v>0</v>
      </c>
      <c r="LF113" s="273" cm="1">
        <f t="array" ref="LF113">SUM(SUMIFS(IH113:LA113,IH$6:LA$6,{"EN(D)","EN(V)","INA(D)","INA(V)"}))</f>
        <v>263</v>
      </c>
      <c r="LG113" s="278" cm="1">
        <f t="array" ref="LG113">(SUM(SUMIFS(IH113:LA113,IH$6:LA$6,{"EN(TMS)"})))/12</f>
        <v>5.9953703703703703E-2</v>
      </c>
      <c r="LH113" s="278" cm="1">
        <f t="array" ref="LH113">(SUM(SUMIFS(IH113:LA113,IH$6:LA$6,{"INA(TMS)"})))/12</f>
        <v>0</v>
      </c>
      <c r="LI113" s="279">
        <v>20</v>
      </c>
      <c r="LJ113" s="279"/>
      <c r="LK113" s="280"/>
      <c r="LL113" s="277"/>
      <c r="LM113" s="277"/>
      <c r="LN113" s="278"/>
      <c r="LO113" s="279">
        <v>11</v>
      </c>
      <c r="LP113" s="279"/>
      <c r="LQ113" s="280"/>
      <c r="LR113" s="277"/>
      <c r="LS113" s="277"/>
      <c r="LT113" s="278"/>
      <c r="LU113" s="279">
        <v>6</v>
      </c>
      <c r="LV113" s="279"/>
      <c r="LW113" s="280"/>
      <c r="LX113" s="277"/>
      <c r="LY113" s="277"/>
      <c r="LZ113" s="278"/>
      <c r="MA113" s="279">
        <v>6</v>
      </c>
      <c r="MB113" s="279"/>
      <c r="MC113" s="280"/>
      <c r="MD113" s="277"/>
      <c r="ME113" s="277"/>
      <c r="MF113" s="278"/>
      <c r="MG113" s="279">
        <v>5</v>
      </c>
      <c r="MH113" s="279"/>
      <c r="MI113" s="280"/>
      <c r="MJ113" s="277"/>
      <c r="MK113" s="277"/>
      <c r="ML113" s="278"/>
      <c r="MM113" s="279">
        <v>9</v>
      </c>
      <c r="MN113" s="279"/>
      <c r="MO113" s="280"/>
      <c r="MP113" s="277"/>
      <c r="MQ113" s="277"/>
      <c r="MR113" s="278"/>
      <c r="MS113" s="279">
        <v>11</v>
      </c>
      <c r="MT113" s="279"/>
      <c r="MU113" s="280"/>
      <c r="MV113" s="277"/>
      <c r="MW113" s="277"/>
      <c r="MX113" s="278"/>
      <c r="MY113" s="279"/>
      <c r="MZ113" s="279"/>
      <c r="NA113" s="280"/>
      <c r="NB113" s="277"/>
      <c r="NC113" s="277"/>
      <c r="ND113" s="278"/>
      <c r="NE113" s="279"/>
      <c r="NF113" s="279"/>
      <c r="NG113" s="280"/>
      <c r="NH113" s="277"/>
      <c r="NI113" s="277"/>
      <c r="NJ113" s="278"/>
      <c r="NK113" s="279"/>
      <c r="NL113" s="279"/>
      <c r="NM113" s="280"/>
      <c r="NN113" s="277"/>
      <c r="NO113" s="277"/>
      <c r="NP113" s="278"/>
      <c r="NQ113" s="279"/>
      <c r="NR113" s="279"/>
      <c r="NS113" s="280"/>
      <c r="NT113" s="277"/>
      <c r="NU113" s="277"/>
      <c r="NV113" s="278"/>
      <c r="NW113" s="279"/>
      <c r="NX113" s="279"/>
      <c r="NY113" s="280"/>
      <c r="NZ113" s="277"/>
      <c r="OA113" s="277"/>
      <c r="OB113" s="278"/>
      <c r="OC113" s="273" cm="1">
        <f t="array" ref="OC113">SUM(SUMIFS(LI113:OB113,LI$6:OB$6,{"EN(V)"}))</f>
        <v>0</v>
      </c>
      <c r="OD113" s="273" cm="1">
        <f t="array" ref="OD113">SUM(SUMIFS(LI113:OB113,LI$6:OB$6,{"INA(V)"}))</f>
        <v>0</v>
      </c>
      <c r="OE113" s="273" cm="1">
        <f t="array" ref="OE113">SUM(SUMIFS(LI113:OB113,LI$6:OB$6,{"EN(D)"}))</f>
        <v>68</v>
      </c>
      <c r="OF113" s="273" cm="1">
        <f t="array" ref="OF113">SUM(SUMIFS(LI113:OB113,LI$6:OB$6,{"INA(D)"}))</f>
        <v>0</v>
      </c>
      <c r="OG113" s="273" cm="1">
        <f t="array" ref="OG113">SUM(SUMIFS(LI113:OB113,LI$6:OB$6,{"EN(D)","EN(V)","INA(D)","INA(V)"}))</f>
        <v>68</v>
      </c>
      <c r="OH113" s="278" cm="1">
        <f t="array" ref="OH113">(SUM(SUMIFS(LI113:OB113,LI$6:OB$6,{"EN(TMS)"})))/12</f>
        <v>0</v>
      </c>
      <c r="OI113" s="278" cm="1">
        <f t="array" ref="OI113">(SUM(SUMIFS(LI113:OB113,LI$6:OB$6,{"INA(TMS)"})))/12</f>
        <v>0</v>
      </c>
    </row>
    <row r="114" spans="1:399" s="23" customFormat="1" ht="30">
      <c r="A114" s="273">
        <v>108</v>
      </c>
      <c r="B114" s="274" t="s">
        <v>398</v>
      </c>
      <c r="C114" s="292" t="s">
        <v>425</v>
      </c>
      <c r="D114" s="285"/>
      <c r="E114" s="279"/>
      <c r="F114" s="279"/>
      <c r="G114" s="280"/>
      <c r="H114" s="277"/>
      <c r="I114" s="277"/>
      <c r="J114" s="278"/>
      <c r="K114" s="279"/>
      <c r="L114" s="279"/>
      <c r="M114" s="280"/>
      <c r="N114" s="277"/>
      <c r="O114" s="277"/>
      <c r="P114" s="278"/>
      <c r="Q114" s="279"/>
      <c r="R114" s="279"/>
      <c r="S114" s="280"/>
      <c r="T114" s="277"/>
      <c r="U114" s="277"/>
      <c r="V114" s="278"/>
      <c r="W114" s="279"/>
      <c r="X114" s="279"/>
      <c r="Y114" s="280"/>
      <c r="Z114" s="277"/>
      <c r="AA114" s="277"/>
      <c r="AB114" s="278"/>
      <c r="AC114" s="279"/>
      <c r="AD114" s="279"/>
      <c r="AE114" s="280"/>
      <c r="AF114" s="277"/>
      <c r="AG114" s="277"/>
      <c r="AH114" s="278"/>
      <c r="AI114" s="279"/>
      <c r="AJ114" s="279"/>
      <c r="AK114" s="280"/>
      <c r="AL114" s="277"/>
      <c r="AM114" s="277"/>
      <c r="AN114" s="278"/>
      <c r="AO114" s="279"/>
      <c r="AP114" s="279"/>
      <c r="AQ114" s="280"/>
      <c r="AR114" s="277"/>
      <c r="AS114" s="277"/>
      <c r="AT114" s="278"/>
      <c r="AU114" s="279"/>
      <c r="AV114" s="279"/>
      <c r="AW114" s="280"/>
      <c r="AX114" s="277"/>
      <c r="AY114" s="277"/>
      <c r="AZ114" s="278"/>
      <c r="BA114" s="279"/>
      <c r="BB114" s="279"/>
      <c r="BC114" s="280"/>
      <c r="BD114" s="277"/>
      <c r="BE114" s="277"/>
      <c r="BF114" s="278"/>
      <c r="BG114" s="279"/>
      <c r="BH114" s="279"/>
      <c r="BI114" s="280"/>
      <c r="BJ114" s="277"/>
      <c r="BK114" s="277"/>
      <c r="BL114" s="278"/>
      <c r="BM114" s="279"/>
      <c r="BN114" s="279"/>
      <c r="BO114" s="280"/>
      <c r="BP114" s="277"/>
      <c r="BQ114" s="277"/>
      <c r="BR114" s="278"/>
      <c r="BS114" s="279"/>
      <c r="BT114" s="279"/>
      <c r="BU114" s="280"/>
      <c r="BV114" s="277"/>
      <c r="BW114" s="277"/>
      <c r="BX114" s="278"/>
      <c r="BY114" s="273" cm="1">
        <f t="array" ref="BY114">SUM(SUMIFS(E114:BX114,E$6:BX$6,{"EN(V)"}))</f>
        <v>0</v>
      </c>
      <c r="BZ114" s="273" cm="1">
        <f t="array" ref="BZ114">SUM(SUMIFS(E114:BX114,E$6:BX$6,{"INA(V)"}))</f>
        <v>0</v>
      </c>
      <c r="CA114" s="273" cm="1">
        <f t="array" ref="CA114">SUM(SUMIFS(E114:BX114,E$6:BX$6,{"EN(D)"}))</f>
        <v>0</v>
      </c>
      <c r="CB114" s="273" cm="1">
        <f t="array" ref="CB114">SUM(SUMIFS(E114:BX114,E$6:BX$6,{"INA(D)"}))</f>
        <v>0</v>
      </c>
      <c r="CC114" s="273" cm="1">
        <f t="array" ref="CC114">SUM(SUMIFS(E114:BX114,E$6:BX$6,{"EN(D)","EN(V)","INA(D)","INA(V)"}))</f>
        <v>0</v>
      </c>
      <c r="CD114" s="278" cm="1">
        <f t="array" ref="CD114">(SUM(SUMIFS(E114:BX114,E$6:BX$6,{"EN(TMS)"})))/12</f>
        <v>0</v>
      </c>
      <c r="CE114" s="278" cm="1">
        <f t="array" ref="CE114">(SUM(SUMIFS(E114:BX114,E$6:BX$6,{"INA(TMS)"})))/12</f>
        <v>0</v>
      </c>
      <c r="CF114" s="279"/>
      <c r="CG114" s="279"/>
      <c r="CH114" s="280"/>
      <c r="CI114" s="277"/>
      <c r="CJ114" s="277"/>
      <c r="CK114" s="278"/>
      <c r="CL114" s="279"/>
      <c r="CM114" s="279"/>
      <c r="CN114" s="280"/>
      <c r="CO114" s="277"/>
      <c r="CP114" s="277"/>
      <c r="CQ114" s="278"/>
      <c r="CR114" s="279"/>
      <c r="CS114" s="279"/>
      <c r="CT114" s="280"/>
      <c r="CU114" s="277"/>
      <c r="CV114" s="277"/>
      <c r="CW114" s="278"/>
      <c r="CX114" s="279"/>
      <c r="CY114" s="279"/>
      <c r="CZ114" s="280"/>
      <c r="DA114" s="277"/>
      <c r="DB114" s="277"/>
      <c r="DC114" s="278"/>
      <c r="DD114" s="279"/>
      <c r="DE114" s="279"/>
      <c r="DF114" s="280"/>
      <c r="DG114" s="277"/>
      <c r="DH114" s="277"/>
      <c r="DI114" s="278"/>
      <c r="DJ114" s="279"/>
      <c r="DK114" s="279"/>
      <c r="DL114" s="280"/>
      <c r="DM114" s="277"/>
      <c r="DN114" s="277"/>
      <c r="DO114" s="278"/>
      <c r="DP114" s="279"/>
      <c r="DQ114" s="279"/>
      <c r="DR114" s="280"/>
      <c r="DS114" s="277"/>
      <c r="DT114" s="277"/>
      <c r="DU114" s="278"/>
      <c r="DV114" s="279"/>
      <c r="DW114" s="279"/>
      <c r="DX114" s="280"/>
      <c r="DY114" s="277"/>
      <c r="DZ114" s="277"/>
      <c r="EA114" s="278"/>
      <c r="EB114" s="279"/>
      <c r="EC114" s="279"/>
      <c r="ED114" s="280"/>
      <c r="EE114" s="277"/>
      <c r="EF114" s="277"/>
      <c r="EG114" s="278"/>
      <c r="EH114" s="279"/>
      <c r="EI114" s="279"/>
      <c r="EJ114" s="280"/>
      <c r="EK114" s="277"/>
      <c r="EL114" s="277"/>
      <c r="EM114" s="278"/>
      <c r="EN114" s="279"/>
      <c r="EO114" s="279"/>
      <c r="EP114" s="280"/>
      <c r="EQ114" s="277"/>
      <c r="ER114" s="277"/>
      <c r="ES114" s="278"/>
      <c r="ET114" s="279"/>
      <c r="EU114" s="279"/>
      <c r="EV114" s="280"/>
      <c r="EW114" s="277"/>
      <c r="EX114" s="277"/>
      <c r="EY114" s="278"/>
      <c r="EZ114" s="273" cm="1">
        <f t="array" ref="EZ114">SUM(SUMIFS(CF114:EY114,CF$6:EY$6,{"EN(V)"}))</f>
        <v>0</v>
      </c>
      <c r="FA114" s="273" cm="1">
        <f t="array" ref="FA114">SUM(SUMIFS(CF114:EY114,CF$6:EY$6,{"INA(V)"}))</f>
        <v>0</v>
      </c>
      <c r="FB114" s="273" cm="1">
        <f t="array" ref="FB114">SUM(SUMIFS(CF114:EY114,CF$6:EY$6,{"EN(D)"}))</f>
        <v>0</v>
      </c>
      <c r="FC114" s="273" cm="1">
        <f t="array" ref="FC114">SUM(SUMIFS(CF114:EY114,CF$6:EY$6,{"INA(D)"}))</f>
        <v>0</v>
      </c>
      <c r="FD114" s="273" cm="1">
        <f t="array" ref="FD114">SUM(SUMIFS(CF114:EY114,CF$6:EY$6,{"EN(D)","EN(V)","INA(D)","INA(V)"}))</f>
        <v>0</v>
      </c>
      <c r="FE114" s="278" cm="1">
        <f t="array" ref="FE114">(SUM(SUMIFS(CF114:EY114,CF$6:EY$6,{"EN(TMS)"})))/12</f>
        <v>0</v>
      </c>
      <c r="FF114" s="278" cm="1">
        <f t="array" ref="FF114">(SUM(SUMIFS(CF114:EY114,CF$6:EY$6,{"INA(TMS)"})))/12</f>
        <v>0</v>
      </c>
      <c r="FG114" s="279"/>
      <c r="FH114" s="279"/>
      <c r="FI114" s="280"/>
      <c r="FJ114" s="277"/>
      <c r="FK114" s="277"/>
      <c r="FL114" s="278"/>
      <c r="FM114" s="279"/>
      <c r="FN114" s="279"/>
      <c r="FO114" s="280"/>
      <c r="FP114" s="277"/>
      <c r="FQ114" s="277"/>
      <c r="FR114" s="278"/>
      <c r="FS114" s="279"/>
      <c r="FT114" s="279"/>
      <c r="FU114" s="280"/>
      <c r="FV114" s="277"/>
      <c r="FW114" s="277"/>
      <c r="FX114" s="278"/>
      <c r="FY114" s="279"/>
      <c r="FZ114" s="279"/>
      <c r="GA114" s="280"/>
      <c r="GB114" s="277"/>
      <c r="GC114" s="277"/>
      <c r="GD114" s="278"/>
      <c r="GE114" s="279"/>
      <c r="GF114" s="279"/>
      <c r="GG114" s="280"/>
      <c r="GH114" s="277">
        <v>19</v>
      </c>
      <c r="GI114" s="277">
        <v>60</v>
      </c>
      <c r="GJ114" s="278" t="s">
        <v>341</v>
      </c>
      <c r="GK114" s="279"/>
      <c r="GL114" s="279"/>
      <c r="GM114" s="280"/>
      <c r="GN114" s="277">
        <v>80</v>
      </c>
      <c r="GO114" s="277">
        <v>85</v>
      </c>
      <c r="GP114" s="278" t="s">
        <v>320</v>
      </c>
      <c r="GQ114" s="279"/>
      <c r="GR114" s="279"/>
      <c r="GS114" s="280"/>
      <c r="GT114" s="277">
        <v>38</v>
      </c>
      <c r="GU114" s="277">
        <v>60</v>
      </c>
      <c r="GV114" s="278">
        <v>6.3194444444444442E-2</v>
      </c>
      <c r="GW114" s="279"/>
      <c r="GX114" s="279"/>
      <c r="GY114" s="280"/>
      <c r="GZ114" s="277">
        <v>8</v>
      </c>
      <c r="HA114" s="277">
        <v>15</v>
      </c>
      <c r="HB114" s="278">
        <v>0.20208333333333331</v>
      </c>
      <c r="HC114" s="279"/>
      <c r="HD114" s="279"/>
      <c r="HE114" s="280"/>
      <c r="HF114" s="277">
        <v>6</v>
      </c>
      <c r="HG114" s="277">
        <v>14</v>
      </c>
      <c r="HH114" s="278">
        <v>6.6666666666666666E-2</v>
      </c>
      <c r="HI114" s="279"/>
      <c r="HJ114" s="279"/>
      <c r="HK114" s="280"/>
      <c r="HL114" s="277">
        <v>16</v>
      </c>
      <c r="HM114" s="277">
        <v>27</v>
      </c>
      <c r="HN114" s="278">
        <v>0.13749999999999998</v>
      </c>
      <c r="HO114" s="279"/>
      <c r="HP114" s="279"/>
      <c r="HQ114" s="280"/>
      <c r="HR114" s="277">
        <v>20</v>
      </c>
      <c r="HS114" s="277">
        <v>26</v>
      </c>
      <c r="HT114" s="278">
        <v>0.29166666666666669</v>
      </c>
      <c r="HU114" s="279"/>
      <c r="HV114" s="279"/>
      <c r="HW114" s="280"/>
      <c r="HX114" s="277">
        <v>65</v>
      </c>
      <c r="HY114" s="277">
        <v>108</v>
      </c>
      <c r="HZ114" s="278">
        <v>6.8749999999999992E-2</v>
      </c>
      <c r="IA114" s="273" cm="1">
        <f t="array" ref="IA114">SUM(SUMIFS(FG114:HZ114,FG$6:HZ$6,{"EN(V)"}))</f>
        <v>0</v>
      </c>
      <c r="IB114" s="273" cm="1">
        <f t="array" ref="IB114">SUM(SUMIFS(FG114:HZ114,FG$6:HZ$6,{"INA(V)"}))</f>
        <v>395</v>
      </c>
      <c r="IC114" s="273" cm="1">
        <f t="array" ref="IC114">SUM(SUMIFS(FG114:HZ114,FG$6:HZ$6,{"EN(D)"}))</f>
        <v>0</v>
      </c>
      <c r="ID114" s="273" cm="1">
        <f t="array" ref="ID114">SUM(SUMIFS(FG114:HZ114,FG$6:HZ$6,{"INA(D)"}))</f>
        <v>252</v>
      </c>
      <c r="IE114" s="273" cm="1">
        <f t="array" ref="IE114">SUM(SUMIFS(FG114:HZ114,FG$6:HZ$6,{"EN(D)","EN(V)","INA(D)","INA(V)"}))</f>
        <v>647</v>
      </c>
      <c r="IF114" s="278" cm="1">
        <f t="array" ref="IF114">(SUM(SUMIFS(FG114:HZ114,FG$6:HZ$6,{"EN(TMS)"})))/12</f>
        <v>0</v>
      </c>
      <c r="IG114" s="278" cm="1">
        <f t="array" ref="IG114">(SUM(SUMIFS(FG114:HZ114,FG$6:HZ$6,{"INA(TMS)"})))/12</f>
        <v>6.9155092592592587E-2</v>
      </c>
      <c r="IH114" s="279"/>
      <c r="II114" s="279"/>
      <c r="IJ114" s="280"/>
      <c r="IK114" s="277">
        <v>9</v>
      </c>
      <c r="IL114" s="277">
        <v>15</v>
      </c>
      <c r="IM114" s="278">
        <v>0.17847222222222223</v>
      </c>
      <c r="IN114" s="279"/>
      <c r="IO114" s="279"/>
      <c r="IP114" s="280"/>
      <c r="IQ114" s="277">
        <v>5</v>
      </c>
      <c r="IR114" s="277">
        <v>6</v>
      </c>
      <c r="IS114" s="278">
        <v>3.7499999999999999E-2</v>
      </c>
      <c r="IT114" s="279"/>
      <c r="IU114" s="279"/>
      <c r="IV114" s="280"/>
      <c r="IW114" s="277">
        <v>6</v>
      </c>
      <c r="IX114" s="277">
        <v>8</v>
      </c>
      <c r="IY114" s="278">
        <v>8.4722222222222213E-2</v>
      </c>
      <c r="IZ114" s="279"/>
      <c r="JA114" s="279"/>
      <c r="JB114" s="280"/>
      <c r="JC114" s="277">
        <v>18</v>
      </c>
      <c r="JD114" s="277">
        <v>17</v>
      </c>
      <c r="JE114" s="278">
        <v>0.1013888888888889</v>
      </c>
      <c r="JF114" s="279"/>
      <c r="JG114" s="279"/>
      <c r="JH114" s="280"/>
      <c r="JI114" s="277">
        <v>4</v>
      </c>
      <c r="JJ114" s="277"/>
      <c r="JK114" s="278"/>
      <c r="JL114" s="279"/>
      <c r="JM114" s="279"/>
      <c r="JN114" s="280"/>
      <c r="JO114" s="277">
        <v>6</v>
      </c>
      <c r="JP114" s="277"/>
      <c r="JQ114" s="278"/>
      <c r="JR114" s="279"/>
      <c r="JS114" s="279"/>
      <c r="JT114" s="280"/>
      <c r="JU114" s="277">
        <v>6</v>
      </c>
      <c r="JV114" s="277"/>
      <c r="JW114" s="278"/>
      <c r="JX114" s="279"/>
      <c r="JY114" s="279"/>
      <c r="JZ114" s="280"/>
      <c r="KA114" s="277"/>
      <c r="KB114" s="277"/>
      <c r="KC114" s="278"/>
      <c r="KD114" s="279"/>
      <c r="KE114" s="279"/>
      <c r="KF114" s="280"/>
      <c r="KG114" s="277">
        <v>6</v>
      </c>
      <c r="KH114" s="277"/>
      <c r="KI114" s="278"/>
      <c r="KJ114" s="279"/>
      <c r="KK114" s="279"/>
      <c r="KL114" s="280"/>
      <c r="KM114" s="277">
        <v>20</v>
      </c>
      <c r="KN114" s="277"/>
      <c r="KO114" s="278"/>
      <c r="KP114" s="279"/>
      <c r="KQ114" s="279"/>
      <c r="KR114" s="280"/>
      <c r="KS114" s="277">
        <v>36</v>
      </c>
      <c r="KT114" s="277"/>
      <c r="KU114" s="278"/>
      <c r="KV114" s="279"/>
      <c r="KW114" s="279"/>
      <c r="KX114" s="280"/>
      <c r="KY114" s="277">
        <v>34</v>
      </c>
      <c r="KZ114" s="277"/>
      <c r="LA114" s="278"/>
      <c r="LB114" s="273" cm="1">
        <f t="array" ref="LB114">SUM(SUMIFS(IH114:LA114,IH$6:LA$6,{"EN(V)"}))</f>
        <v>0</v>
      </c>
      <c r="LC114" s="273" cm="1">
        <f t="array" ref="LC114">SUM(SUMIFS(IH114:LA114,IH$6:LA$6,{"INA(V)"}))</f>
        <v>46</v>
      </c>
      <c r="LD114" s="273" cm="1">
        <f t="array" ref="LD114">SUM(SUMIFS(IH114:LA114,IH$6:LA$6,{"EN(D)"}))</f>
        <v>0</v>
      </c>
      <c r="LE114" s="273" cm="1">
        <f t="array" ref="LE114">SUM(SUMIFS(IH114:LA114,IH$6:LA$6,{"INA(D)"}))</f>
        <v>150</v>
      </c>
      <c r="LF114" s="273" cm="1">
        <f t="array" ref="LF114">SUM(SUMIFS(IH114:LA114,IH$6:LA$6,{"EN(D)","EN(V)","INA(D)","INA(V)"}))</f>
        <v>196</v>
      </c>
      <c r="LG114" s="278" cm="1">
        <f t="array" ref="LG114">(SUM(SUMIFS(IH114:LA114,IH$6:LA$6,{"EN(TMS)"})))/12</f>
        <v>0</v>
      </c>
      <c r="LH114" s="278" cm="1">
        <f t="array" ref="LH114">(SUM(SUMIFS(IH114:LA114,IH$6:LA$6,{"INA(TMS)"})))/12</f>
        <v>3.3506944444444443E-2</v>
      </c>
      <c r="LI114" s="279"/>
      <c r="LJ114" s="279"/>
      <c r="LK114" s="280"/>
      <c r="LL114" s="277">
        <v>14</v>
      </c>
      <c r="LM114" s="277"/>
      <c r="LN114" s="278"/>
      <c r="LO114" s="279"/>
      <c r="LP114" s="279"/>
      <c r="LQ114" s="280"/>
      <c r="LR114" s="277">
        <v>10</v>
      </c>
      <c r="LS114" s="277"/>
      <c r="LT114" s="278"/>
      <c r="LU114" s="279"/>
      <c r="LV114" s="279"/>
      <c r="LW114" s="280"/>
      <c r="LX114" s="277">
        <v>4</v>
      </c>
      <c r="LY114" s="277"/>
      <c r="LZ114" s="278"/>
      <c r="MA114" s="279"/>
      <c r="MB114" s="279"/>
      <c r="MC114" s="280"/>
      <c r="MD114" s="277">
        <v>8</v>
      </c>
      <c r="ME114" s="277"/>
      <c r="MF114" s="278"/>
      <c r="MG114" s="279"/>
      <c r="MH114" s="279"/>
      <c r="MI114" s="280"/>
      <c r="MJ114" s="277">
        <v>2</v>
      </c>
      <c r="MK114" s="277"/>
      <c r="ML114" s="278"/>
      <c r="MM114" s="279"/>
      <c r="MN114" s="279"/>
      <c r="MO114" s="280"/>
      <c r="MP114" s="277">
        <v>6</v>
      </c>
      <c r="MQ114" s="277"/>
      <c r="MR114" s="278"/>
      <c r="MS114" s="279"/>
      <c r="MT114" s="279"/>
      <c r="MU114" s="280"/>
      <c r="MV114" s="277">
        <v>7</v>
      </c>
      <c r="MW114" s="277"/>
      <c r="MX114" s="278"/>
      <c r="MY114" s="279"/>
      <c r="MZ114" s="279"/>
      <c r="NA114" s="280"/>
      <c r="NB114" s="277"/>
      <c r="NC114" s="277"/>
      <c r="ND114" s="278"/>
      <c r="NE114" s="279"/>
      <c r="NF114" s="279"/>
      <c r="NG114" s="280"/>
      <c r="NH114" s="277"/>
      <c r="NI114" s="277"/>
      <c r="NJ114" s="278"/>
      <c r="NK114" s="279"/>
      <c r="NL114" s="279"/>
      <c r="NM114" s="280"/>
      <c r="NN114" s="277"/>
      <c r="NO114" s="277"/>
      <c r="NP114" s="278"/>
      <c r="NQ114" s="279"/>
      <c r="NR114" s="279"/>
      <c r="NS114" s="280"/>
      <c r="NT114" s="277"/>
      <c r="NU114" s="277"/>
      <c r="NV114" s="278"/>
      <c r="NW114" s="279"/>
      <c r="NX114" s="279"/>
      <c r="NY114" s="280"/>
      <c r="NZ114" s="277"/>
      <c r="OA114" s="277"/>
      <c r="OB114" s="278"/>
      <c r="OC114" s="273" cm="1">
        <f t="array" ref="OC114">SUM(SUMIFS(LI114:OB114,LI$6:OB$6,{"EN(V)"}))</f>
        <v>0</v>
      </c>
      <c r="OD114" s="273" cm="1">
        <f t="array" ref="OD114">SUM(SUMIFS(LI114:OB114,LI$6:OB$6,{"INA(V)"}))</f>
        <v>0</v>
      </c>
      <c r="OE114" s="273" cm="1">
        <f t="array" ref="OE114">SUM(SUMIFS(LI114:OB114,LI$6:OB$6,{"EN(D)"}))</f>
        <v>0</v>
      </c>
      <c r="OF114" s="273" cm="1">
        <f t="array" ref="OF114">SUM(SUMIFS(LI114:OB114,LI$6:OB$6,{"INA(D)"}))</f>
        <v>51</v>
      </c>
      <c r="OG114" s="273" cm="1">
        <f t="array" ref="OG114">SUM(SUMIFS(LI114:OB114,LI$6:OB$6,{"EN(D)","EN(V)","INA(D)","INA(V)"}))</f>
        <v>51</v>
      </c>
      <c r="OH114" s="278" cm="1">
        <f t="array" ref="OH114">(SUM(SUMIFS(LI114:OB114,LI$6:OB$6,{"EN(TMS)"})))/12</f>
        <v>0</v>
      </c>
      <c r="OI114" s="278" cm="1">
        <f t="array" ref="OI114">(SUM(SUMIFS(LI114:OB114,LI$6:OB$6,{"INA(TMS)"})))/12</f>
        <v>0</v>
      </c>
    </row>
    <row r="115" spans="1:399" s="23" customFormat="1" ht="30">
      <c r="A115" s="273">
        <v>109</v>
      </c>
      <c r="B115" s="274" t="s">
        <v>399</v>
      </c>
      <c r="C115" s="292" t="s">
        <v>400</v>
      </c>
      <c r="D115" s="285"/>
      <c r="E115" s="279"/>
      <c r="F115" s="279"/>
      <c r="G115" s="280"/>
      <c r="H115" s="277"/>
      <c r="I115" s="277"/>
      <c r="J115" s="278"/>
      <c r="K115" s="279"/>
      <c r="L115" s="279"/>
      <c r="M115" s="280"/>
      <c r="N115" s="277"/>
      <c r="O115" s="277"/>
      <c r="P115" s="278"/>
      <c r="Q115" s="279"/>
      <c r="R115" s="279"/>
      <c r="S115" s="280"/>
      <c r="T115" s="277"/>
      <c r="U115" s="277"/>
      <c r="V115" s="278"/>
      <c r="W115" s="279"/>
      <c r="X115" s="279"/>
      <c r="Y115" s="280"/>
      <c r="Z115" s="277"/>
      <c r="AA115" s="277"/>
      <c r="AB115" s="278"/>
      <c r="AC115" s="279"/>
      <c r="AD115" s="279"/>
      <c r="AE115" s="280"/>
      <c r="AF115" s="277"/>
      <c r="AG115" s="277"/>
      <c r="AH115" s="278"/>
      <c r="AI115" s="279"/>
      <c r="AJ115" s="279"/>
      <c r="AK115" s="280"/>
      <c r="AL115" s="277"/>
      <c r="AM115" s="277"/>
      <c r="AN115" s="278"/>
      <c r="AO115" s="279"/>
      <c r="AP115" s="279"/>
      <c r="AQ115" s="280"/>
      <c r="AR115" s="277"/>
      <c r="AS115" s="277"/>
      <c r="AT115" s="278"/>
      <c r="AU115" s="279"/>
      <c r="AV115" s="279"/>
      <c r="AW115" s="280"/>
      <c r="AX115" s="277"/>
      <c r="AY115" s="277"/>
      <c r="AZ115" s="278"/>
      <c r="BA115" s="279"/>
      <c r="BB115" s="279"/>
      <c r="BC115" s="280"/>
      <c r="BD115" s="277"/>
      <c r="BE115" s="277"/>
      <c r="BF115" s="278"/>
      <c r="BG115" s="279"/>
      <c r="BH115" s="279"/>
      <c r="BI115" s="280"/>
      <c r="BJ115" s="277"/>
      <c r="BK115" s="277"/>
      <c r="BL115" s="278"/>
      <c r="BM115" s="279"/>
      <c r="BN115" s="279"/>
      <c r="BO115" s="280"/>
      <c r="BP115" s="277"/>
      <c r="BQ115" s="277"/>
      <c r="BR115" s="278"/>
      <c r="BS115" s="279"/>
      <c r="BT115" s="279"/>
      <c r="BU115" s="280"/>
      <c r="BV115" s="277"/>
      <c r="BW115" s="277"/>
      <c r="BX115" s="278"/>
      <c r="BY115" s="273" cm="1">
        <f t="array" ref="BY115">SUM(SUMIFS(E115:BX115,E$6:BX$6,{"EN(V)"}))</f>
        <v>0</v>
      </c>
      <c r="BZ115" s="273" cm="1">
        <f t="array" ref="BZ115">SUM(SUMIFS(E115:BX115,E$6:BX$6,{"INA(V)"}))</f>
        <v>0</v>
      </c>
      <c r="CA115" s="273" cm="1">
        <f t="array" ref="CA115">SUM(SUMIFS(E115:BX115,E$6:BX$6,{"EN(D)"}))</f>
        <v>0</v>
      </c>
      <c r="CB115" s="273" cm="1">
        <f t="array" ref="CB115">SUM(SUMIFS(E115:BX115,E$6:BX$6,{"INA(D)"}))</f>
        <v>0</v>
      </c>
      <c r="CC115" s="273" cm="1">
        <f t="array" ref="CC115">SUM(SUMIFS(E115:BX115,E$6:BX$6,{"EN(D)","EN(V)","INA(D)","INA(V)"}))</f>
        <v>0</v>
      </c>
      <c r="CD115" s="278" cm="1">
        <f t="array" ref="CD115">(SUM(SUMIFS(E115:BX115,E$6:BX$6,{"EN(TMS)"})))/12</f>
        <v>0</v>
      </c>
      <c r="CE115" s="278" cm="1">
        <f t="array" ref="CE115">(SUM(SUMIFS(E115:BX115,E$6:BX$6,{"INA(TMS)"})))/12</f>
        <v>0</v>
      </c>
      <c r="CF115" s="279"/>
      <c r="CG115" s="279"/>
      <c r="CH115" s="280"/>
      <c r="CI115" s="277"/>
      <c r="CJ115" s="277"/>
      <c r="CK115" s="278"/>
      <c r="CL115" s="279"/>
      <c r="CM115" s="279"/>
      <c r="CN115" s="280"/>
      <c r="CO115" s="277"/>
      <c r="CP115" s="277"/>
      <c r="CQ115" s="278"/>
      <c r="CR115" s="279"/>
      <c r="CS115" s="279"/>
      <c r="CT115" s="280"/>
      <c r="CU115" s="277"/>
      <c r="CV115" s="277"/>
      <c r="CW115" s="278"/>
      <c r="CX115" s="279"/>
      <c r="CY115" s="279"/>
      <c r="CZ115" s="280"/>
      <c r="DA115" s="277"/>
      <c r="DB115" s="277"/>
      <c r="DC115" s="278"/>
      <c r="DD115" s="279"/>
      <c r="DE115" s="279"/>
      <c r="DF115" s="280"/>
      <c r="DG115" s="277"/>
      <c r="DH115" s="277"/>
      <c r="DI115" s="278"/>
      <c r="DJ115" s="279"/>
      <c r="DK115" s="279"/>
      <c r="DL115" s="280"/>
      <c r="DM115" s="277"/>
      <c r="DN115" s="277"/>
      <c r="DO115" s="278"/>
      <c r="DP115" s="279"/>
      <c r="DQ115" s="279"/>
      <c r="DR115" s="280"/>
      <c r="DS115" s="277"/>
      <c r="DT115" s="277"/>
      <c r="DU115" s="278"/>
      <c r="DV115" s="279"/>
      <c r="DW115" s="279"/>
      <c r="DX115" s="280"/>
      <c r="DY115" s="277"/>
      <c r="DZ115" s="277"/>
      <c r="EA115" s="278"/>
      <c r="EB115" s="279"/>
      <c r="EC115" s="279"/>
      <c r="ED115" s="280"/>
      <c r="EE115" s="277"/>
      <c r="EF115" s="277"/>
      <c r="EG115" s="278"/>
      <c r="EH115" s="279"/>
      <c r="EI115" s="279"/>
      <c r="EJ115" s="280"/>
      <c r="EK115" s="277"/>
      <c r="EL115" s="277"/>
      <c r="EM115" s="278"/>
      <c r="EN115" s="279"/>
      <c r="EO115" s="279"/>
      <c r="EP115" s="280"/>
      <c r="EQ115" s="277"/>
      <c r="ER115" s="277"/>
      <c r="ES115" s="278"/>
      <c r="ET115" s="279"/>
      <c r="EU115" s="279"/>
      <c r="EV115" s="280"/>
      <c r="EW115" s="277"/>
      <c r="EX115" s="277"/>
      <c r="EY115" s="278"/>
      <c r="EZ115" s="273" cm="1">
        <f t="array" ref="EZ115">SUM(SUMIFS(CF115:EY115,CF$6:EY$6,{"EN(V)"}))</f>
        <v>0</v>
      </c>
      <c r="FA115" s="273" cm="1">
        <f t="array" ref="FA115">SUM(SUMIFS(CF115:EY115,CF$6:EY$6,{"INA(V)"}))</f>
        <v>0</v>
      </c>
      <c r="FB115" s="273" cm="1">
        <f t="array" ref="FB115">SUM(SUMIFS(CF115:EY115,CF$6:EY$6,{"EN(D)"}))</f>
        <v>0</v>
      </c>
      <c r="FC115" s="273" cm="1">
        <f t="array" ref="FC115">SUM(SUMIFS(CF115:EY115,CF$6:EY$6,{"INA(D)"}))</f>
        <v>0</v>
      </c>
      <c r="FD115" s="273" cm="1">
        <f t="array" ref="FD115">SUM(SUMIFS(CF115:EY115,CF$6:EY$6,{"EN(D)","EN(V)","INA(D)","INA(V)"}))</f>
        <v>0</v>
      </c>
      <c r="FE115" s="278" cm="1">
        <f t="array" ref="FE115">(SUM(SUMIFS(CF115:EY115,CF$6:EY$6,{"EN(TMS)"})))/12</f>
        <v>0</v>
      </c>
      <c r="FF115" s="278" cm="1">
        <f t="array" ref="FF115">(SUM(SUMIFS(CF115:EY115,CF$6:EY$6,{"INA(TMS)"})))/12</f>
        <v>0</v>
      </c>
      <c r="FG115" s="279"/>
      <c r="FH115" s="279"/>
      <c r="FI115" s="280"/>
      <c r="FJ115" s="277"/>
      <c r="FK115" s="277"/>
      <c r="FL115" s="278"/>
      <c r="FM115" s="279"/>
      <c r="FN115" s="279"/>
      <c r="FO115" s="280"/>
      <c r="FP115" s="277"/>
      <c r="FQ115" s="277"/>
      <c r="FR115" s="278"/>
      <c r="FS115" s="279"/>
      <c r="FT115" s="279"/>
      <c r="FU115" s="280"/>
      <c r="FV115" s="277"/>
      <c r="FW115" s="277"/>
      <c r="FX115" s="278"/>
      <c r="FY115" s="279">
        <v>22</v>
      </c>
      <c r="FZ115" s="279">
        <v>48</v>
      </c>
      <c r="GA115" s="280" t="s">
        <v>194</v>
      </c>
      <c r="GB115" s="277"/>
      <c r="GC115" s="277"/>
      <c r="GD115" s="278"/>
      <c r="GE115" s="279">
        <v>10</v>
      </c>
      <c r="GF115" s="279">
        <v>47</v>
      </c>
      <c r="GG115" s="280" t="s">
        <v>264</v>
      </c>
      <c r="GH115" s="277"/>
      <c r="GI115" s="277"/>
      <c r="GJ115" s="278"/>
      <c r="GK115" s="279">
        <v>6</v>
      </c>
      <c r="GL115" s="279">
        <v>62</v>
      </c>
      <c r="GM115" s="280" t="s">
        <v>370</v>
      </c>
      <c r="GN115" s="277"/>
      <c r="GO115" s="277"/>
      <c r="GP115" s="278"/>
      <c r="GQ115" s="279">
        <v>7</v>
      </c>
      <c r="GR115" s="279">
        <v>36</v>
      </c>
      <c r="GS115" s="280">
        <v>4.7222222222222221E-2</v>
      </c>
      <c r="GT115" s="277"/>
      <c r="GU115" s="277"/>
      <c r="GV115" s="278"/>
      <c r="GW115" s="279">
        <v>5</v>
      </c>
      <c r="GX115" s="279">
        <v>26</v>
      </c>
      <c r="GY115" s="280">
        <v>0.11944444444444445</v>
      </c>
      <c r="GZ115" s="277"/>
      <c r="HA115" s="277"/>
      <c r="HB115" s="278"/>
      <c r="HC115" s="279">
        <v>3</v>
      </c>
      <c r="HD115" s="279"/>
      <c r="HE115" s="280"/>
      <c r="HF115" s="277"/>
      <c r="HG115" s="277"/>
      <c r="HH115" s="278"/>
      <c r="HI115" s="279">
        <v>4</v>
      </c>
      <c r="HJ115" s="279">
        <v>35</v>
      </c>
      <c r="HK115" s="280">
        <v>7.6388888888888886E-3</v>
      </c>
      <c r="HL115" s="277"/>
      <c r="HM115" s="277"/>
      <c r="HN115" s="278"/>
      <c r="HO115" s="279">
        <v>5</v>
      </c>
      <c r="HP115" s="279">
        <v>35</v>
      </c>
      <c r="HQ115" s="280">
        <v>0.14444444444444446</v>
      </c>
      <c r="HR115" s="277"/>
      <c r="HS115" s="277"/>
      <c r="HT115" s="278"/>
      <c r="HU115" s="279">
        <v>6</v>
      </c>
      <c r="HV115" s="279">
        <v>29</v>
      </c>
      <c r="HW115" s="280">
        <v>0.10347222222222223</v>
      </c>
      <c r="HX115" s="277"/>
      <c r="HY115" s="277"/>
      <c r="HZ115" s="278"/>
      <c r="IA115" s="273" cm="1">
        <f t="array" ref="IA115">SUM(SUMIFS(FG115:HZ115,FG$6:HZ$6,{"EN(V)"}))</f>
        <v>318</v>
      </c>
      <c r="IB115" s="273" cm="1">
        <f t="array" ref="IB115">SUM(SUMIFS(FG115:HZ115,FG$6:HZ$6,{"INA(V)"}))</f>
        <v>0</v>
      </c>
      <c r="IC115" s="273" cm="1">
        <f t="array" ref="IC115">SUM(SUMIFS(FG115:HZ115,FG$6:HZ$6,{"EN(D)"}))</f>
        <v>68</v>
      </c>
      <c r="ID115" s="273" cm="1">
        <f t="array" ref="ID115">SUM(SUMIFS(FG115:HZ115,FG$6:HZ$6,{"INA(D)"}))</f>
        <v>0</v>
      </c>
      <c r="IE115" s="273" cm="1">
        <f t="array" ref="IE115">SUM(SUMIFS(FG115:HZ115,FG$6:HZ$6,{"EN(D)","EN(V)","INA(D)","INA(V)"}))</f>
        <v>386</v>
      </c>
      <c r="IF115" s="278" cm="1">
        <f t="array" ref="IF115">(SUM(SUMIFS(FG115:HZ115,FG$6:HZ$6,{"EN(TMS)"})))/12</f>
        <v>3.5185185185185187E-2</v>
      </c>
      <c r="IG115" s="278" cm="1">
        <f t="array" ref="IG115">(SUM(SUMIFS(FG115:HZ115,FG$6:HZ$6,{"INA(TMS)"})))/12</f>
        <v>0</v>
      </c>
      <c r="IH115" s="279">
        <v>4</v>
      </c>
      <c r="II115" s="279">
        <v>27</v>
      </c>
      <c r="IJ115" s="280">
        <v>7.4305555555555555E-2</v>
      </c>
      <c r="IK115" s="277"/>
      <c r="IL115" s="277"/>
      <c r="IM115" s="278"/>
      <c r="IN115" s="279">
        <v>3</v>
      </c>
      <c r="IO115" s="279">
        <v>26</v>
      </c>
      <c r="IP115" s="280">
        <v>0.19305555555555554</v>
      </c>
      <c r="IQ115" s="277"/>
      <c r="IR115" s="277"/>
      <c r="IS115" s="278"/>
      <c r="IT115" s="279">
        <v>6</v>
      </c>
      <c r="IU115" s="279">
        <v>30</v>
      </c>
      <c r="IV115" s="280">
        <v>4.7916666666666663E-2</v>
      </c>
      <c r="IW115" s="277"/>
      <c r="IX115" s="277"/>
      <c r="IY115" s="278"/>
      <c r="IZ115" s="279">
        <f>3+7</f>
        <v>10</v>
      </c>
      <c r="JA115" s="279">
        <v>40</v>
      </c>
      <c r="JB115" s="280">
        <v>0.28611111111111115</v>
      </c>
      <c r="JC115" s="277"/>
      <c r="JD115" s="277"/>
      <c r="JE115" s="278"/>
      <c r="JF115" s="279">
        <v>4</v>
      </c>
      <c r="JG115" s="279"/>
      <c r="JH115" s="280"/>
      <c r="JI115" s="277"/>
      <c r="JJ115" s="277"/>
      <c r="JK115" s="278"/>
      <c r="JL115" s="279">
        <v>14</v>
      </c>
      <c r="JM115" s="279"/>
      <c r="JN115" s="280"/>
      <c r="JO115" s="277"/>
      <c r="JP115" s="277"/>
      <c r="JQ115" s="278"/>
      <c r="JR115" s="279">
        <v>8</v>
      </c>
      <c r="JS115" s="279"/>
      <c r="JT115" s="280"/>
      <c r="JU115" s="277"/>
      <c r="JV115" s="277"/>
      <c r="JW115" s="278"/>
      <c r="JX115" s="279">
        <v>10</v>
      </c>
      <c r="JY115" s="279"/>
      <c r="JZ115" s="280"/>
      <c r="KA115" s="277"/>
      <c r="KB115" s="277"/>
      <c r="KC115" s="278"/>
      <c r="KD115" s="279">
        <v>12</v>
      </c>
      <c r="KE115" s="279"/>
      <c r="KF115" s="280"/>
      <c r="KG115" s="277"/>
      <c r="KH115" s="277"/>
      <c r="KI115" s="278"/>
      <c r="KJ115" s="279">
        <v>2</v>
      </c>
      <c r="KK115" s="279"/>
      <c r="KL115" s="280"/>
      <c r="KM115" s="277"/>
      <c r="KN115" s="277"/>
      <c r="KO115" s="278"/>
      <c r="KP115" s="279">
        <v>10</v>
      </c>
      <c r="KQ115" s="279"/>
      <c r="KR115" s="280"/>
      <c r="KS115" s="277"/>
      <c r="KT115" s="277"/>
      <c r="KU115" s="278"/>
      <c r="KV115" s="279">
        <v>4</v>
      </c>
      <c r="KW115" s="279"/>
      <c r="KX115" s="280"/>
      <c r="KY115" s="277"/>
      <c r="KZ115" s="277"/>
      <c r="LA115" s="278"/>
      <c r="LB115" s="273" cm="1">
        <f t="array" ref="LB115">SUM(SUMIFS(IH115:LA115,IH$6:LA$6,{"EN(V)"}))</f>
        <v>123</v>
      </c>
      <c r="LC115" s="273" cm="1">
        <f t="array" ref="LC115">SUM(SUMIFS(IH115:LA115,IH$6:LA$6,{"INA(V)"}))</f>
        <v>0</v>
      </c>
      <c r="LD115" s="273" cm="1">
        <f t="array" ref="LD115">SUM(SUMIFS(IH115:LA115,IH$6:LA$6,{"EN(D)"}))</f>
        <v>87</v>
      </c>
      <c r="LE115" s="273" cm="1">
        <f t="array" ref="LE115">SUM(SUMIFS(IH115:LA115,IH$6:LA$6,{"INA(D)"}))</f>
        <v>0</v>
      </c>
      <c r="LF115" s="273" cm="1">
        <f t="array" ref="LF115">SUM(SUMIFS(IH115:LA115,IH$6:LA$6,{"EN(D)","EN(V)","INA(D)","INA(V)"}))</f>
        <v>210</v>
      </c>
      <c r="LG115" s="278" cm="1">
        <f t="array" ref="LG115">(SUM(SUMIFS(IH115:LA115,IH$6:LA$6,{"EN(TMS)"})))/12</f>
        <v>5.0115740740740745E-2</v>
      </c>
      <c r="LH115" s="278" cm="1">
        <f t="array" ref="LH115">(SUM(SUMIFS(IH115:LA115,IH$6:LA$6,{"INA(TMS)"})))/12</f>
        <v>0</v>
      </c>
      <c r="LI115" s="279">
        <v>8</v>
      </c>
      <c r="LJ115" s="279"/>
      <c r="LK115" s="280"/>
      <c r="LL115" s="277"/>
      <c r="LM115" s="277"/>
      <c r="LN115" s="278"/>
      <c r="LO115" s="279">
        <v>2</v>
      </c>
      <c r="LP115" s="279"/>
      <c r="LQ115" s="280"/>
      <c r="LR115" s="277"/>
      <c r="LS115" s="277"/>
      <c r="LT115" s="278"/>
      <c r="LU115" s="279"/>
      <c r="LV115" s="279"/>
      <c r="LW115" s="280"/>
      <c r="LX115" s="277"/>
      <c r="LY115" s="277"/>
      <c r="LZ115" s="278"/>
      <c r="MA115" s="279"/>
      <c r="MB115" s="279"/>
      <c r="MC115" s="280"/>
      <c r="MD115" s="277"/>
      <c r="ME115" s="277"/>
      <c r="MF115" s="278"/>
      <c r="MG115" s="279"/>
      <c r="MH115" s="279"/>
      <c r="MI115" s="280"/>
      <c r="MJ115" s="277"/>
      <c r="MK115" s="277"/>
      <c r="ML115" s="278"/>
      <c r="MM115" s="279"/>
      <c r="MN115" s="279"/>
      <c r="MO115" s="280"/>
      <c r="MP115" s="277"/>
      <c r="MQ115" s="277"/>
      <c r="MR115" s="278"/>
      <c r="MS115" s="279">
        <v>0</v>
      </c>
      <c r="MT115" s="279"/>
      <c r="MU115" s="280"/>
      <c r="MV115" s="277"/>
      <c r="MW115" s="277"/>
      <c r="MX115" s="278"/>
      <c r="MY115" s="279"/>
      <c r="MZ115" s="279"/>
      <c r="NA115" s="280"/>
      <c r="NB115" s="277"/>
      <c r="NC115" s="277"/>
      <c r="ND115" s="278"/>
      <c r="NE115" s="279"/>
      <c r="NF115" s="279"/>
      <c r="NG115" s="280"/>
      <c r="NH115" s="277"/>
      <c r="NI115" s="277"/>
      <c r="NJ115" s="278"/>
      <c r="NK115" s="279"/>
      <c r="NL115" s="279"/>
      <c r="NM115" s="280"/>
      <c r="NN115" s="277"/>
      <c r="NO115" s="277"/>
      <c r="NP115" s="278"/>
      <c r="NQ115" s="279"/>
      <c r="NR115" s="279"/>
      <c r="NS115" s="280"/>
      <c r="NT115" s="277"/>
      <c r="NU115" s="277"/>
      <c r="NV115" s="278"/>
      <c r="NW115" s="279"/>
      <c r="NX115" s="279"/>
      <c r="NY115" s="280"/>
      <c r="NZ115" s="277"/>
      <c r="OA115" s="277"/>
      <c r="OB115" s="278"/>
      <c r="OC115" s="273" cm="1">
        <f t="array" ref="OC115">SUM(SUMIFS(LI115:OB115,LI$6:OB$6,{"EN(V)"}))</f>
        <v>0</v>
      </c>
      <c r="OD115" s="273" cm="1">
        <f t="array" ref="OD115">SUM(SUMIFS(LI115:OB115,LI$6:OB$6,{"INA(V)"}))</f>
        <v>0</v>
      </c>
      <c r="OE115" s="273" cm="1">
        <f t="array" ref="OE115">SUM(SUMIFS(LI115:OB115,LI$6:OB$6,{"EN(D)"}))</f>
        <v>10</v>
      </c>
      <c r="OF115" s="273" cm="1">
        <f t="array" ref="OF115">SUM(SUMIFS(LI115:OB115,LI$6:OB$6,{"INA(D)"}))</f>
        <v>0</v>
      </c>
      <c r="OG115" s="273" cm="1">
        <f t="array" ref="OG115">SUM(SUMIFS(LI115:OB115,LI$6:OB$6,{"EN(D)","EN(V)","INA(D)","INA(V)"}))</f>
        <v>10</v>
      </c>
      <c r="OH115" s="278" cm="1">
        <f t="array" ref="OH115">(SUM(SUMIFS(LI115:OB115,LI$6:OB$6,{"EN(TMS)"})))/12</f>
        <v>0</v>
      </c>
      <c r="OI115" s="278" cm="1">
        <f t="array" ref="OI115">(SUM(SUMIFS(LI115:OB115,LI$6:OB$6,{"INA(TMS)"})))/12</f>
        <v>0</v>
      </c>
    </row>
    <row r="116" spans="1:399" s="23" customFormat="1" ht="30">
      <c r="A116" s="273">
        <v>110</v>
      </c>
      <c r="B116" s="274" t="s">
        <v>401</v>
      </c>
      <c r="C116" s="292" t="s">
        <v>402</v>
      </c>
      <c r="D116" s="285"/>
      <c r="E116" s="279"/>
      <c r="F116" s="279"/>
      <c r="G116" s="280"/>
      <c r="H116" s="277"/>
      <c r="I116" s="277"/>
      <c r="J116" s="278"/>
      <c r="K116" s="279"/>
      <c r="L116" s="279"/>
      <c r="M116" s="280"/>
      <c r="N116" s="277"/>
      <c r="O116" s="277"/>
      <c r="P116" s="278"/>
      <c r="Q116" s="279"/>
      <c r="R116" s="279"/>
      <c r="S116" s="280"/>
      <c r="T116" s="277"/>
      <c r="U116" s="277"/>
      <c r="V116" s="278"/>
      <c r="W116" s="279"/>
      <c r="X116" s="279"/>
      <c r="Y116" s="280"/>
      <c r="Z116" s="277"/>
      <c r="AA116" s="277"/>
      <c r="AB116" s="278"/>
      <c r="AC116" s="279"/>
      <c r="AD116" s="279"/>
      <c r="AE116" s="280"/>
      <c r="AF116" s="277"/>
      <c r="AG116" s="277"/>
      <c r="AH116" s="278"/>
      <c r="AI116" s="279"/>
      <c r="AJ116" s="279"/>
      <c r="AK116" s="280"/>
      <c r="AL116" s="277"/>
      <c r="AM116" s="277"/>
      <c r="AN116" s="278"/>
      <c r="AO116" s="279"/>
      <c r="AP116" s="279"/>
      <c r="AQ116" s="280"/>
      <c r="AR116" s="277"/>
      <c r="AS116" s="277"/>
      <c r="AT116" s="278"/>
      <c r="AU116" s="279"/>
      <c r="AV116" s="279"/>
      <c r="AW116" s="280"/>
      <c r="AX116" s="277"/>
      <c r="AY116" s="277"/>
      <c r="AZ116" s="278"/>
      <c r="BA116" s="279"/>
      <c r="BB116" s="279"/>
      <c r="BC116" s="280"/>
      <c r="BD116" s="277"/>
      <c r="BE116" s="277"/>
      <c r="BF116" s="278"/>
      <c r="BG116" s="279"/>
      <c r="BH116" s="279"/>
      <c r="BI116" s="280"/>
      <c r="BJ116" s="277"/>
      <c r="BK116" s="277"/>
      <c r="BL116" s="278"/>
      <c r="BM116" s="279"/>
      <c r="BN116" s="279"/>
      <c r="BO116" s="280"/>
      <c r="BP116" s="277"/>
      <c r="BQ116" s="277"/>
      <c r="BR116" s="278"/>
      <c r="BS116" s="279"/>
      <c r="BT116" s="279"/>
      <c r="BU116" s="280"/>
      <c r="BV116" s="277"/>
      <c r="BW116" s="277"/>
      <c r="BX116" s="278"/>
      <c r="BY116" s="273" cm="1">
        <f t="array" ref="BY116">SUM(SUMIFS(E116:BX116,E$6:BX$6,{"EN(V)"}))</f>
        <v>0</v>
      </c>
      <c r="BZ116" s="273" cm="1">
        <f t="array" ref="BZ116">SUM(SUMIFS(E116:BX116,E$6:BX$6,{"INA(V)"}))</f>
        <v>0</v>
      </c>
      <c r="CA116" s="273" cm="1">
        <f t="array" ref="CA116">SUM(SUMIFS(E116:BX116,E$6:BX$6,{"EN(D)"}))</f>
        <v>0</v>
      </c>
      <c r="CB116" s="273" cm="1">
        <f t="array" ref="CB116">SUM(SUMIFS(E116:BX116,E$6:BX$6,{"INA(D)"}))</f>
        <v>0</v>
      </c>
      <c r="CC116" s="273" cm="1">
        <f t="array" ref="CC116">SUM(SUMIFS(E116:BX116,E$6:BX$6,{"EN(D)","EN(V)","INA(D)","INA(V)"}))</f>
        <v>0</v>
      </c>
      <c r="CD116" s="278" cm="1">
        <f t="array" ref="CD116">(SUM(SUMIFS(E116:BX116,E$6:BX$6,{"EN(TMS)"})))/12</f>
        <v>0</v>
      </c>
      <c r="CE116" s="278" cm="1">
        <f t="array" ref="CE116">(SUM(SUMIFS(E116:BX116,E$6:BX$6,{"INA(TMS)"})))/12</f>
        <v>0</v>
      </c>
      <c r="CF116" s="279"/>
      <c r="CG116" s="279"/>
      <c r="CH116" s="280"/>
      <c r="CI116" s="277"/>
      <c r="CJ116" s="277"/>
      <c r="CK116" s="278"/>
      <c r="CL116" s="279"/>
      <c r="CM116" s="279"/>
      <c r="CN116" s="280"/>
      <c r="CO116" s="277"/>
      <c r="CP116" s="277"/>
      <c r="CQ116" s="278"/>
      <c r="CR116" s="279"/>
      <c r="CS116" s="279"/>
      <c r="CT116" s="280"/>
      <c r="CU116" s="277"/>
      <c r="CV116" s="277"/>
      <c r="CW116" s="278"/>
      <c r="CX116" s="279"/>
      <c r="CY116" s="279"/>
      <c r="CZ116" s="280"/>
      <c r="DA116" s="277"/>
      <c r="DB116" s="277"/>
      <c r="DC116" s="278"/>
      <c r="DD116" s="279"/>
      <c r="DE116" s="279"/>
      <c r="DF116" s="280"/>
      <c r="DG116" s="277"/>
      <c r="DH116" s="277"/>
      <c r="DI116" s="278"/>
      <c r="DJ116" s="279"/>
      <c r="DK116" s="279"/>
      <c r="DL116" s="280"/>
      <c r="DM116" s="277"/>
      <c r="DN116" s="277"/>
      <c r="DO116" s="278"/>
      <c r="DP116" s="279"/>
      <c r="DQ116" s="279"/>
      <c r="DR116" s="280"/>
      <c r="DS116" s="277"/>
      <c r="DT116" s="277"/>
      <c r="DU116" s="278"/>
      <c r="DV116" s="279"/>
      <c r="DW116" s="279"/>
      <c r="DX116" s="280"/>
      <c r="DY116" s="277"/>
      <c r="DZ116" s="277"/>
      <c r="EA116" s="278"/>
      <c r="EB116" s="279"/>
      <c r="EC116" s="279"/>
      <c r="ED116" s="280"/>
      <c r="EE116" s="277"/>
      <c r="EF116" s="277"/>
      <c r="EG116" s="278"/>
      <c r="EH116" s="279"/>
      <c r="EI116" s="279"/>
      <c r="EJ116" s="280"/>
      <c r="EK116" s="277"/>
      <c r="EL116" s="277"/>
      <c r="EM116" s="278"/>
      <c r="EN116" s="279"/>
      <c r="EO116" s="279"/>
      <c r="EP116" s="280"/>
      <c r="EQ116" s="277"/>
      <c r="ER116" s="277"/>
      <c r="ES116" s="278"/>
      <c r="ET116" s="279"/>
      <c r="EU116" s="279"/>
      <c r="EV116" s="280"/>
      <c r="EW116" s="277"/>
      <c r="EX116" s="277"/>
      <c r="EY116" s="278"/>
      <c r="EZ116" s="273" cm="1">
        <f t="array" ref="EZ116">SUM(SUMIFS(CF116:EY116,CF$6:EY$6,{"EN(V)"}))</f>
        <v>0</v>
      </c>
      <c r="FA116" s="273" cm="1">
        <f t="array" ref="FA116">SUM(SUMIFS(CF116:EY116,CF$6:EY$6,{"INA(V)"}))</f>
        <v>0</v>
      </c>
      <c r="FB116" s="273" cm="1">
        <f t="array" ref="FB116">SUM(SUMIFS(CF116:EY116,CF$6:EY$6,{"EN(D)"}))</f>
        <v>0</v>
      </c>
      <c r="FC116" s="273" cm="1">
        <f t="array" ref="FC116">SUM(SUMIFS(CF116:EY116,CF$6:EY$6,{"INA(D)"}))</f>
        <v>0</v>
      </c>
      <c r="FD116" s="273" cm="1">
        <f t="array" ref="FD116">SUM(SUMIFS(CF116:EY116,CF$6:EY$6,{"EN(D)","EN(V)","INA(D)","INA(V)"}))</f>
        <v>0</v>
      </c>
      <c r="FE116" s="278" cm="1">
        <f t="array" ref="FE116">(SUM(SUMIFS(CF116:EY116,CF$6:EY$6,{"EN(TMS)"})))/12</f>
        <v>0</v>
      </c>
      <c r="FF116" s="278" cm="1">
        <f t="array" ref="FF116">(SUM(SUMIFS(CF116:EY116,CF$6:EY$6,{"INA(TMS)"})))/12</f>
        <v>0</v>
      </c>
      <c r="FG116" s="279"/>
      <c r="FH116" s="279"/>
      <c r="FI116" s="280"/>
      <c r="FJ116" s="277"/>
      <c r="FK116" s="277"/>
      <c r="FL116" s="278"/>
      <c r="FM116" s="279"/>
      <c r="FN116" s="279"/>
      <c r="FO116" s="280"/>
      <c r="FP116" s="277"/>
      <c r="FQ116" s="277"/>
      <c r="FR116" s="278"/>
      <c r="FS116" s="279"/>
      <c r="FT116" s="279"/>
      <c r="FU116" s="280"/>
      <c r="FV116" s="277"/>
      <c r="FW116" s="277"/>
      <c r="FX116" s="278"/>
      <c r="FY116" s="279"/>
      <c r="FZ116" s="279"/>
      <c r="GA116" s="280"/>
      <c r="GB116" s="277">
        <v>14</v>
      </c>
      <c r="GC116" s="277">
        <v>46</v>
      </c>
      <c r="GD116" s="278" t="s">
        <v>270</v>
      </c>
      <c r="GE116" s="279"/>
      <c r="GF116" s="279"/>
      <c r="GG116" s="280"/>
      <c r="GH116" s="277">
        <v>4</v>
      </c>
      <c r="GI116" s="277">
        <v>59</v>
      </c>
      <c r="GJ116" s="278" t="s">
        <v>371</v>
      </c>
      <c r="GK116" s="279"/>
      <c r="GL116" s="279"/>
      <c r="GM116" s="280"/>
      <c r="GN116" s="277">
        <v>6</v>
      </c>
      <c r="GO116" s="277">
        <v>88</v>
      </c>
      <c r="GP116" s="278" t="s">
        <v>372</v>
      </c>
      <c r="GQ116" s="279"/>
      <c r="GR116" s="279"/>
      <c r="GS116" s="280"/>
      <c r="GT116" s="277">
        <v>17</v>
      </c>
      <c r="GU116" s="277">
        <v>106</v>
      </c>
      <c r="GV116" s="278">
        <v>0.3347222222222222</v>
      </c>
      <c r="GW116" s="279"/>
      <c r="GX116" s="279"/>
      <c r="GY116" s="280"/>
      <c r="GZ116" s="277">
        <v>9</v>
      </c>
      <c r="HA116" s="277">
        <v>69</v>
      </c>
      <c r="HB116" s="278">
        <v>0.28611111111111115</v>
      </c>
      <c r="HC116" s="279"/>
      <c r="HD116" s="279"/>
      <c r="HE116" s="280"/>
      <c r="HF116" s="277">
        <v>19</v>
      </c>
      <c r="HG116" s="277">
        <v>146</v>
      </c>
      <c r="HH116" s="278">
        <v>0.25208333333333333</v>
      </c>
      <c r="HI116" s="279"/>
      <c r="HJ116" s="279"/>
      <c r="HK116" s="280"/>
      <c r="HL116" s="277">
        <v>11</v>
      </c>
      <c r="HM116" s="277">
        <v>199</v>
      </c>
      <c r="HN116" s="278">
        <v>0.26874999999999999</v>
      </c>
      <c r="HO116" s="279"/>
      <c r="HP116" s="279"/>
      <c r="HQ116" s="280"/>
      <c r="HR116" s="277">
        <v>7</v>
      </c>
      <c r="HS116" s="277">
        <v>116</v>
      </c>
      <c r="HT116" s="278">
        <v>0.2722222222222222</v>
      </c>
      <c r="HU116" s="279"/>
      <c r="HV116" s="279"/>
      <c r="HW116" s="280"/>
      <c r="HX116" s="277">
        <v>8</v>
      </c>
      <c r="HY116" s="277">
        <v>148</v>
      </c>
      <c r="HZ116" s="278">
        <v>0.38611111111111113</v>
      </c>
      <c r="IA116" s="273" cm="1">
        <f t="array" ref="IA116">SUM(SUMIFS(FG116:HZ116,FG$6:HZ$6,{"EN(V)"}))</f>
        <v>0</v>
      </c>
      <c r="IB116" s="273" cm="1">
        <f t="array" ref="IB116">SUM(SUMIFS(FG116:HZ116,FG$6:HZ$6,{"INA(V)"}))</f>
        <v>977</v>
      </c>
      <c r="IC116" s="273" cm="1">
        <f t="array" ref="IC116">SUM(SUMIFS(FG116:HZ116,FG$6:HZ$6,{"EN(D)"}))</f>
        <v>0</v>
      </c>
      <c r="ID116" s="273" cm="1">
        <f t="array" ref="ID116">SUM(SUMIFS(FG116:HZ116,FG$6:HZ$6,{"INA(D)"}))</f>
        <v>95</v>
      </c>
      <c r="IE116" s="273" cm="1">
        <f t="array" ref="IE116">SUM(SUMIFS(FG116:HZ116,FG$6:HZ$6,{"EN(D)","EN(V)","INA(D)","INA(V)"}))</f>
        <v>1072</v>
      </c>
      <c r="IF116" s="278" cm="1">
        <f t="array" ref="IF116">(SUM(SUMIFS(FG116:HZ116,FG$6:HZ$6,{"EN(TMS)"})))/12</f>
        <v>0</v>
      </c>
      <c r="IG116" s="278" cm="1">
        <f t="array" ref="IG116">(SUM(SUMIFS(FG116:HZ116,FG$6:HZ$6,{"INA(TMS)"})))/12</f>
        <v>0.15</v>
      </c>
      <c r="IH116" s="279"/>
      <c r="II116" s="279"/>
      <c r="IJ116" s="280"/>
      <c r="IK116" s="277">
        <v>7</v>
      </c>
      <c r="IL116" s="277">
        <v>125</v>
      </c>
      <c r="IM116" s="278">
        <v>0.21527777777777779</v>
      </c>
      <c r="IN116" s="279"/>
      <c r="IO116" s="279"/>
      <c r="IP116" s="280"/>
      <c r="IQ116" s="277">
        <v>6</v>
      </c>
      <c r="IR116" s="277">
        <v>77</v>
      </c>
      <c r="IS116" s="278">
        <v>0.19166666666666665</v>
      </c>
      <c r="IT116" s="279"/>
      <c r="IU116" s="279"/>
      <c r="IV116" s="280"/>
      <c r="IW116" s="277">
        <v>25</v>
      </c>
      <c r="IX116" s="277">
        <v>168</v>
      </c>
      <c r="IY116" s="278">
        <v>0.23819444444444446</v>
      </c>
      <c r="IZ116" s="279"/>
      <c r="JA116" s="279"/>
      <c r="JB116" s="280"/>
      <c r="JC116" s="277">
        <f>6+28</f>
        <v>34</v>
      </c>
      <c r="JD116" s="277">
        <v>169</v>
      </c>
      <c r="JE116" s="278">
        <v>0.41319444444444442</v>
      </c>
      <c r="JF116" s="279"/>
      <c r="JG116" s="279"/>
      <c r="JH116" s="280"/>
      <c r="JI116" s="277">
        <v>10</v>
      </c>
      <c r="JJ116" s="277"/>
      <c r="JK116" s="278"/>
      <c r="JL116" s="279"/>
      <c r="JM116" s="279"/>
      <c r="JN116" s="280"/>
      <c r="JO116" s="277">
        <v>16</v>
      </c>
      <c r="JP116" s="277"/>
      <c r="JQ116" s="278"/>
      <c r="JR116" s="279"/>
      <c r="JS116" s="279"/>
      <c r="JT116" s="280"/>
      <c r="JU116" s="277">
        <v>10</v>
      </c>
      <c r="JV116" s="277"/>
      <c r="JW116" s="278"/>
      <c r="JX116" s="279"/>
      <c r="JY116" s="279"/>
      <c r="JZ116" s="280"/>
      <c r="KA116" s="277">
        <v>10</v>
      </c>
      <c r="KB116" s="277"/>
      <c r="KC116" s="278"/>
      <c r="KD116" s="279"/>
      <c r="KE116" s="279"/>
      <c r="KF116" s="280"/>
      <c r="KG116" s="277">
        <v>14</v>
      </c>
      <c r="KH116" s="277"/>
      <c r="KI116" s="278"/>
      <c r="KJ116" s="279"/>
      <c r="KK116" s="279"/>
      <c r="KL116" s="280"/>
      <c r="KM116" s="277">
        <v>12</v>
      </c>
      <c r="KN116" s="277"/>
      <c r="KO116" s="278"/>
      <c r="KP116" s="279"/>
      <c r="KQ116" s="279"/>
      <c r="KR116" s="280"/>
      <c r="KS116" s="277">
        <v>8</v>
      </c>
      <c r="KT116" s="277"/>
      <c r="KU116" s="278"/>
      <c r="KV116" s="279"/>
      <c r="KW116" s="279"/>
      <c r="KX116" s="280"/>
      <c r="KY116" s="277">
        <v>6</v>
      </c>
      <c r="KZ116" s="277"/>
      <c r="LA116" s="278"/>
      <c r="LB116" s="273" cm="1">
        <f t="array" ref="LB116">SUM(SUMIFS(IH116:LA116,IH$6:LA$6,{"EN(V)"}))</f>
        <v>0</v>
      </c>
      <c r="LC116" s="273" cm="1">
        <f t="array" ref="LC116">SUM(SUMIFS(IH116:LA116,IH$6:LA$6,{"INA(V)"}))</f>
        <v>539</v>
      </c>
      <c r="LD116" s="273" cm="1">
        <f t="array" ref="LD116">SUM(SUMIFS(IH116:LA116,IH$6:LA$6,{"EN(D)"}))</f>
        <v>0</v>
      </c>
      <c r="LE116" s="273" cm="1">
        <f t="array" ref="LE116">SUM(SUMIFS(IH116:LA116,IH$6:LA$6,{"INA(D)"}))</f>
        <v>158</v>
      </c>
      <c r="LF116" s="273" cm="1">
        <f t="array" ref="LF116">SUM(SUMIFS(IH116:LA116,IH$6:LA$6,{"EN(D)","EN(V)","INA(D)","INA(V)"}))</f>
        <v>697</v>
      </c>
      <c r="LG116" s="278" cm="1">
        <f t="array" ref="LG116">(SUM(SUMIFS(IH116:LA116,IH$6:LA$6,{"EN(TMS)"})))/12</f>
        <v>0</v>
      </c>
      <c r="LH116" s="278" cm="1">
        <f t="array" ref="LH116">(SUM(SUMIFS(IH116:LA116,IH$6:LA$6,{"INA(TMS)"})))/12</f>
        <v>8.819444444444445E-2</v>
      </c>
      <c r="LI116" s="279"/>
      <c r="LJ116" s="279"/>
      <c r="LK116" s="280"/>
      <c r="LL116" s="277">
        <v>30</v>
      </c>
      <c r="LM116" s="277"/>
      <c r="LN116" s="278"/>
      <c r="LO116" s="279"/>
      <c r="LP116" s="279"/>
      <c r="LQ116" s="280"/>
      <c r="LR116" s="277">
        <v>10</v>
      </c>
      <c r="LS116" s="277"/>
      <c r="LT116" s="278"/>
      <c r="LU116" s="279"/>
      <c r="LV116" s="279"/>
      <c r="LW116" s="280"/>
      <c r="LX116" s="277"/>
      <c r="LY116" s="277"/>
      <c r="LZ116" s="278"/>
      <c r="MA116" s="279"/>
      <c r="MB116" s="279"/>
      <c r="MC116" s="280"/>
      <c r="MD116" s="277">
        <v>4</v>
      </c>
      <c r="ME116" s="277"/>
      <c r="MF116" s="278"/>
      <c r="MG116" s="279"/>
      <c r="MH116" s="279"/>
      <c r="MI116" s="280"/>
      <c r="MJ116" s="277">
        <v>3</v>
      </c>
      <c r="MK116" s="277"/>
      <c r="ML116" s="278"/>
      <c r="MM116" s="279"/>
      <c r="MN116" s="279"/>
      <c r="MO116" s="280"/>
      <c r="MP116" s="277">
        <v>5</v>
      </c>
      <c r="MQ116" s="277"/>
      <c r="MR116" s="278"/>
      <c r="MS116" s="279"/>
      <c r="MT116" s="279"/>
      <c r="MU116" s="280"/>
      <c r="MV116" s="277">
        <v>4</v>
      </c>
      <c r="MW116" s="277"/>
      <c r="MX116" s="278"/>
      <c r="MY116" s="279"/>
      <c r="MZ116" s="279"/>
      <c r="NA116" s="280"/>
      <c r="NB116" s="277"/>
      <c r="NC116" s="277"/>
      <c r="ND116" s="278"/>
      <c r="NE116" s="279"/>
      <c r="NF116" s="279"/>
      <c r="NG116" s="280"/>
      <c r="NH116" s="277"/>
      <c r="NI116" s="277"/>
      <c r="NJ116" s="278"/>
      <c r="NK116" s="279"/>
      <c r="NL116" s="279"/>
      <c r="NM116" s="280"/>
      <c r="NN116" s="277"/>
      <c r="NO116" s="277"/>
      <c r="NP116" s="278"/>
      <c r="NQ116" s="279"/>
      <c r="NR116" s="279"/>
      <c r="NS116" s="280"/>
      <c r="NT116" s="277"/>
      <c r="NU116" s="277"/>
      <c r="NV116" s="278"/>
      <c r="NW116" s="279"/>
      <c r="NX116" s="279"/>
      <c r="NY116" s="280"/>
      <c r="NZ116" s="277"/>
      <c r="OA116" s="277"/>
      <c r="OB116" s="278"/>
      <c r="OC116" s="273" cm="1">
        <f t="array" ref="OC116">SUM(SUMIFS(LI116:OB116,LI$6:OB$6,{"EN(V)"}))</f>
        <v>0</v>
      </c>
      <c r="OD116" s="273" cm="1">
        <f t="array" ref="OD116">SUM(SUMIFS(LI116:OB116,LI$6:OB$6,{"INA(V)"}))</f>
        <v>0</v>
      </c>
      <c r="OE116" s="273" cm="1">
        <f t="array" ref="OE116">SUM(SUMIFS(LI116:OB116,LI$6:OB$6,{"EN(D)"}))</f>
        <v>0</v>
      </c>
      <c r="OF116" s="273" cm="1">
        <f t="array" ref="OF116">SUM(SUMIFS(LI116:OB116,LI$6:OB$6,{"INA(D)"}))</f>
        <v>56</v>
      </c>
      <c r="OG116" s="273" cm="1">
        <f t="array" ref="OG116">SUM(SUMIFS(LI116:OB116,LI$6:OB$6,{"EN(D)","EN(V)","INA(D)","INA(V)"}))</f>
        <v>56</v>
      </c>
      <c r="OH116" s="278" cm="1">
        <f t="array" ref="OH116">(SUM(SUMIFS(LI116:OB116,LI$6:OB$6,{"EN(TMS)"})))/12</f>
        <v>0</v>
      </c>
      <c r="OI116" s="278" cm="1">
        <f t="array" ref="OI116">(SUM(SUMIFS(LI116:OB116,LI$6:OB$6,{"INA(TMS)"})))/12</f>
        <v>0</v>
      </c>
    </row>
    <row r="117" spans="1:399" s="23" customFormat="1">
      <c r="A117" s="273">
        <v>111</v>
      </c>
      <c r="B117" s="274" t="s">
        <v>403</v>
      </c>
      <c r="C117" s="292" t="s">
        <v>404</v>
      </c>
      <c r="D117" s="285"/>
      <c r="E117" s="279"/>
      <c r="F117" s="279"/>
      <c r="G117" s="280"/>
      <c r="H117" s="277"/>
      <c r="I117" s="277"/>
      <c r="J117" s="278"/>
      <c r="K117" s="279"/>
      <c r="L117" s="279"/>
      <c r="M117" s="280"/>
      <c r="N117" s="277"/>
      <c r="O117" s="277"/>
      <c r="P117" s="278"/>
      <c r="Q117" s="279"/>
      <c r="R117" s="279"/>
      <c r="S117" s="280"/>
      <c r="T117" s="277"/>
      <c r="U117" s="277"/>
      <c r="V117" s="278"/>
      <c r="W117" s="279"/>
      <c r="X117" s="279"/>
      <c r="Y117" s="280"/>
      <c r="Z117" s="277"/>
      <c r="AA117" s="277"/>
      <c r="AB117" s="278"/>
      <c r="AC117" s="279"/>
      <c r="AD117" s="279"/>
      <c r="AE117" s="280"/>
      <c r="AF117" s="277"/>
      <c r="AG117" s="277"/>
      <c r="AH117" s="278"/>
      <c r="AI117" s="279"/>
      <c r="AJ117" s="279"/>
      <c r="AK117" s="280"/>
      <c r="AL117" s="277"/>
      <c r="AM117" s="277"/>
      <c r="AN117" s="278"/>
      <c r="AO117" s="279"/>
      <c r="AP117" s="279"/>
      <c r="AQ117" s="280"/>
      <c r="AR117" s="277"/>
      <c r="AS117" s="277"/>
      <c r="AT117" s="278"/>
      <c r="AU117" s="279"/>
      <c r="AV117" s="279"/>
      <c r="AW117" s="280"/>
      <c r="AX117" s="277"/>
      <c r="AY117" s="277"/>
      <c r="AZ117" s="278"/>
      <c r="BA117" s="279"/>
      <c r="BB117" s="279"/>
      <c r="BC117" s="280"/>
      <c r="BD117" s="277"/>
      <c r="BE117" s="277"/>
      <c r="BF117" s="278"/>
      <c r="BG117" s="279"/>
      <c r="BH117" s="279"/>
      <c r="BI117" s="280"/>
      <c r="BJ117" s="277"/>
      <c r="BK117" s="277"/>
      <c r="BL117" s="278"/>
      <c r="BM117" s="279"/>
      <c r="BN117" s="279"/>
      <c r="BO117" s="280"/>
      <c r="BP117" s="277"/>
      <c r="BQ117" s="277"/>
      <c r="BR117" s="278"/>
      <c r="BS117" s="279"/>
      <c r="BT117" s="279"/>
      <c r="BU117" s="280"/>
      <c r="BV117" s="277"/>
      <c r="BW117" s="277"/>
      <c r="BX117" s="278"/>
      <c r="BY117" s="273" cm="1">
        <f t="array" ref="BY117">SUM(SUMIFS(E117:BX117,E$6:BX$6,{"EN(V)"}))</f>
        <v>0</v>
      </c>
      <c r="BZ117" s="273" cm="1">
        <f t="array" ref="BZ117">SUM(SUMIFS(E117:BX117,E$6:BX$6,{"INA(V)"}))</f>
        <v>0</v>
      </c>
      <c r="CA117" s="273" cm="1">
        <f t="array" ref="CA117">SUM(SUMIFS(E117:BX117,E$6:BX$6,{"EN(D)"}))</f>
        <v>0</v>
      </c>
      <c r="CB117" s="273" cm="1">
        <f t="array" ref="CB117">SUM(SUMIFS(E117:BX117,E$6:BX$6,{"INA(D)"}))</f>
        <v>0</v>
      </c>
      <c r="CC117" s="273" cm="1">
        <f t="array" ref="CC117">SUM(SUMIFS(E117:BX117,E$6:BX$6,{"EN(D)","EN(V)","INA(D)","INA(V)"}))</f>
        <v>0</v>
      </c>
      <c r="CD117" s="278" cm="1">
        <f t="array" ref="CD117">(SUM(SUMIFS(E117:BX117,E$6:BX$6,{"EN(TMS)"})))/12</f>
        <v>0</v>
      </c>
      <c r="CE117" s="278" cm="1">
        <f t="array" ref="CE117">(SUM(SUMIFS(E117:BX117,E$6:BX$6,{"INA(TMS)"})))/12</f>
        <v>0</v>
      </c>
      <c r="CF117" s="279"/>
      <c r="CG117" s="279"/>
      <c r="CH117" s="280"/>
      <c r="CI117" s="277"/>
      <c r="CJ117" s="277"/>
      <c r="CK117" s="278"/>
      <c r="CL117" s="279"/>
      <c r="CM117" s="279"/>
      <c r="CN117" s="280"/>
      <c r="CO117" s="277"/>
      <c r="CP117" s="277"/>
      <c r="CQ117" s="278"/>
      <c r="CR117" s="279"/>
      <c r="CS117" s="279"/>
      <c r="CT117" s="280"/>
      <c r="CU117" s="277"/>
      <c r="CV117" s="277"/>
      <c r="CW117" s="278"/>
      <c r="CX117" s="279"/>
      <c r="CY117" s="279"/>
      <c r="CZ117" s="280"/>
      <c r="DA117" s="277"/>
      <c r="DB117" s="277"/>
      <c r="DC117" s="278"/>
      <c r="DD117" s="279"/>
      <c r="DE117" s="279"/>
      <c r="DF117" s="280"/>
      <c r="DG117" s="277"/>
      <c r="DH117" s="277"/>
      <c r="DI117" s="278"/>
      <c r="DJ117" s="279"/>
      <c r="DK117" s="279"/>
      <c r="DL117" s="280"/>
      <c r="DM117" s="277"/>
      <c r="DN117" s="277"/>
      <c r="DO117" s="278"/>
      <c r="DP117" s="279"/>
      <c r="DQ117" s="279"/>
      <c r="DR117" s="280"/>
      <c r="DS117" s="277"/>
      <c r="DT117" s="277"/>
      <c r="DU117" s="278"/>
      <c r="DV117" s="279"/>
      <c r="DW117" s="279"/>
      <c r="DX117" s="280"/>
      <c r="DY117" s="277"/>
      <c r="DZ117" s="277"/>
      <c r="EA117" s="278"/>
      <c r="EB117" s="279"/>
      <c r="EC117" s="279"/>
      <c r="ED117" s="280"/>
      <c r="EE117" s="277"/>
      <c r="EF117" s="277"/>
      <c r="EG117" s="278"/>
      <c r="EH117" s="279"/>
      <c r="EI117" s="279"/>
      <c r="EJ117" s="280"/>
      <c r="EK117" s="277"/>
      <c r="EL117" s="277"/>
      <c r="EM117" s="278"/>
      <c r="EN117" s="279"/>
      <c r="EO117" s="279"/>
      <c r="EP117" s="280"/>
      <c r="EQ117" s="277"/>
      <c r="ER117" s="277"/>
      <c r="ES117" s="278"/>
      <c r="ET117" s="279"/>
      <c r="EU117" s="279"/>
      <c r="EV117" s="280"/>
      <c r="EW117" s="277"/>
      <c r="EX117" s="277"/>
      <c r="EY117" s="278"/>
      <c r="EZ117" s="273" cm="1">
        <f t="array" ref="EZ117">SUM(SUMIFS(CF117:EY117,CF$6:EY$6,{"EN(V)"}))</f>
        <v>0</v>
      </c>
      <c r="FA117" s="273" cm="1">
        <f t="array" ref="FA117">SUM(SUMIFS(CF117:EY117,CF$6:EY$6,{"INA(V)"}))</f>
        <v>0</v>
      </c>
      <c r="FB117" s="273" cm="1">
        <f t="array" ref="FB117">SUM(SUMIFS(CF117:EY117,CF$6:EY$6,{"EN(D)"}))</f>
        <v>0</v>
      </c>
      <c r="FC117" s="273" cm="1">
        <f t="array" ref="FC117">SUM(SUMIFS(CF117:EY117,CF$6:EY$6,{"INA(D)"}))</f>
        <v>0</v>
      </c>
      <c r="FD117" s="273" cm="1">
        <f t="array" ref="FD117">SUM(SUMIFS(CF117:EY117,CF$6:EY$6,{"EN(D)","EN(V)","INA(D)","INA(V)"}))</f>
        <v>0</v>
      </c>
      <c r="FE117" s="278" cm="1">
        <f t="array" ref="FE117">(SUM(SUMIFS(CF117:EY117,CF$6:EY$6,{"EN(TMS)"})))/12</f>
        <v>0</v>
      </c>
      <c r="FF117" s="278" cm="1">
        <f t="array" ref="FF117">(SUM(SUMIFS(CF117:EY117,CF$6:EY$6,{"INA(TMS)"})))/12</f>
        <v>0</v>
      </c>
      <c r="FG117" s="279"/>
      <c r="FH117" s="279"/>
      <c r="FI117" s="280"/>
      <c r="FJ117" s="277"/>
      <c r="FK117" s="277"/>
      <c r="FL117" s="278"/>
      <c r="FM117" s="279"/>
      <c r="FN117" s="279"/>
      <c r="FO117" s="280"/>
      <c r="FP117" s="277"/>
      <c r="FQ117" s="277"/>
      <c r="FR117" s="278"/>
      <c r="FS117" s="279"/>
      <c r="FT117" s="279"/>
      <c r="FU117" s="280"/>
      <c r="FV117" s="277"/>
      <c r="FW117" s="277"/>
      <c r="FX117" s="278"/>
      <c r="FY117" s="279">
        <v>24</v>
      </c>
      <c r="FZ117" s="279">
        <v>68</v>
      </c>
      <c r="GA117" s="280" t="s">
        <v>373</v>
      </c>
      <c r="GB117" s="277"/>
      <c r="GC117" s="277"/>
      <c r="GD117" s="278"/>
      <c r="GE117" s="279">
        <v>18</v>
      </c>
      <c r="GF117" s="279">
        <v>81</v>
      </c>
      <c r="GG117" s="280" t="s">
        <v>374</v>
      </c>
      <c r="GH117" s="277"/>
      <c r="GI117" s="277"/>
      <c r="GJ117" s="278"/>
      <c r="GK117" s="279">
        <v>47</v>
      </c>
      <c r="GL117" s="279">
        <v>237</v>
      </c>
      <c r="GM117" s="280" t="s">
        <v>375</v>
      </c>
      <c r="GN117" s="277"/>
      <c r="GO117" s="277"/>
      <c r="GP117" s="278"/>
      <c r="GQ117" s="279">
        <v>40</v>
      </c>
      <c r="GR117" s="279">
        <v>306</v>
      </c>
      <c r="GS117" s="280">
        <v>0.13958333333333334</v>
      </c>
      <c r="GT117" s="277"/>
      <c r="GU117" s="277"/>
      <c r="GV117" s="278"/>
      <c r="GW117" s="279">
        <v>40</v>
      </c>
      <c r="GX117" s="279">
        <v>306</v>
      </c>
      <c r="GY117" s="280">
        <v>0.24583333333333335</v>
      </c>
      <c r="GZ117" s="277"/>
      <c r="HA117" s="277"/>
      <c r="HB117" s="278"/>
      <c r="HC117" s="279">
        <v>41</v>
      </c>
      <c r="HD117" s="279">
        <v>253</v>
      </c>
      <c r="HE117" s="280">
        <v>0.12847222222222224</v>
      </c>
      <c r="HF117" s="277"/>
      <c r="HG117" s="277"/>
      <c r="HH117" s="278"/>
      <c r="HI117" s="279">
        <v>40</v>
      </c>
      <c r="HJ117" s="279">
        <v>295</v>
      </c>
      <c r="HK117" s="280">
        <v>0.19791666666666666</v>
      </c>
      <c r="HL117" s="277"/>
      <c r="HM117" s="277"/>
      <c r="HN117" s="278"/>
      <c r="HO117" s="279">
        <v>40</v>
      </c>
      <c r="HP117" s="279">
        <v>300</v>
      </c>
      <c r="HQ117" s="280">
        <v>0.21319444444444444</v>
      </c>
      <c r="HR117" s="277"/>
      <c r="HS117" s="277"/>
      <c r="HT117" s="278"/>
      <c r="HU117" s="279">
        <v>36</v>
      </c>
      <c r="HV117" s="279">
        <v>222</v>
      </c>
      <c r="HW117" s="280">
        <v>0.22500000000000001</v>
      </c>
      <c r="HX117" s="277"/>
      <c r="HY117" s="277"/>
      <c r="HZ117" s="278"/>
      <c r="IA117" s="273" cm="1">
        <f t="array" ref="IA117">SUM(SUMIFS(FG117:HZ117,FG$6:HZ$6,{"EN(V)"}))</f>
        <v>2068</v>
      </c>
      <c r="IB117" s="273" cm="1">
        <f t="array" ref="IB117">SUM(SUMIFS(FG117:HZ117,FG$6:HZ$6,{"INA(V)"}))</f>
        <v>0</v>
      </c>
      <c r="IC117" s="273" cm="1">
        <f t="array" ref="IC117">SUM(SUMIFS(FG117:HZ117,FG$6:HZ$6,{"EN(D)"}))</f>
        <v>326</v>
      </c>
      <c r="ID117" s="273" cm="1">
        <f t="array" ref="ID117">SUM(SUMIFS(FG117:HZ117,FG$6:HZ$6,{"INA(D)"}))</f>
        <v>0</v>
      </c>
      <c r="IE117" s="273" cm="1">
        <f t="array" ref="IE117">SUM(SUMIFS(FG117:HZ117,FG$6:HZ$6,{"EN(D)","EN(V)","INA(D)","INA(V)"}))</f>
        <v>2394</v>
      </c>
      <c r="IF117" s="278" cm="1">
        <f t="array" ref="IF117">(SUM(SUMIFS(FG117:HZ117,FG$6:HZ$6,{"EN(TMS)"})))/12</f>
        <v>9.583333333333334E-2</v>
      </c>
      <c r="IG117" s="278" cm="1">
        <f t="array" ref="IG117">(SUM(SUMIFS(FG117:HZ117,FG$6:HZ$6,{"INA(TMS)"})))/12</f>
        <v>0</v>
      </c>
      <c r="IH117" s="279">
        <v>41</v>
      </c>
      <c r="II117" s="279">
        <v>279</v>
      </c>
      <c r="IJ117" s="280">
        <v>0.17222222222222225</v>
      </c>
      <c r="IK117" s="277"/>
      <c r="IL117" s="277"/>
      <c r="IM117" s="278"/>
      <c r="IN117" s="279">
        <v>35</v>
      </c>
      <c r="IO117" s="279">
        <v>259</v>
      </c>
      <c r="IP117" s="280">
        <v>0.27847222222222223</v>
      </c>
      <c r="IQ117" s="277"/>
      <c r="IR117" s="277"/>
      <c r="IS117" s="278"/>
      <c r="IT117" s="279">
        <v>51</v>
      </c>
      <c r="IU117" s="279">
        <v>343</v>
      </c>
      <c r="IV117" s="280">
        <v>0.22361111111111109</v>
      </c>
      <c r="IW117" s="277"/>
      <c r="IX117" s="277"/>
      <c r="IY117" s="278"/>
      <c r="IZ117" s="279">
        <f>19+42</f>
        <v>61</v>
      </c>
      <c r="JA117" s="279">
        <v>232</v>
      </c>
      <c r="JB117" s="280">
        <v>0.19375000000000001</v>
      </c>
      <c r="JC117" s="277"/>
      <c r="JD117" s="277"/>
      <c r="JE117" s="278"/>
      <c r="JF117" s="279">
        <v>16</v>
      </c>
      <c r="JG117" s="279"/>
      <c r="JH117" s="280"/>
      <c r="JI117" s="277"/>
      <c r="JJ117" s="277"/>
      <c r="JK117" s="278"/>
      <c r="JL117" s="279"/>
      <c r="JM117" s="279"/>
      <c r="JN117" s="280"/>
      <c r="JO117" s="277"/>
      <c r="JP117" s="277"/>
      <c r="JQ117" s="278"/>
      <c r="JR117" s="279">
        <v>8</v>
      </c>
      <c r="JS117" s="279"/>
      <c r="JT117" s="280"/>
      <c r="JU117" s="277"/>
      <c r="JV117" s="277"/>
      <c r="JW117" s="278"/>
      <c r="JX117" s="279">
        <v>12</v>
      </c>
      <c r="JY117" s="279"/>
      <c r="JZ117" s="280"/>
      <c r="KA117" s="277"/>
      <c r="KB117" s="277"/>
      <c r="KC117" s="278"/>
      <c r="KD117" s="279">
        <v>26</v>
      </c>
      <c r="KE117" s="279"/>
      <c r="KF117" s="280"/>
      <c r="KG117" s="277"/>
      <c r="KH117" s="277"/>
      <c r="KI117" s="278"/>
      <c r="KJ117" s="279">
        <v>10</v>
      </c>
      <c r="KK117" s="279"/>
      <c r="KL117" s="280"/>
      <c r="KM117" s="277"/>
      <c r="KN117" s="277"/>
      <c r="KO117" s="278"/>
      <c r="KP117" s="279">
        <v>32</v>
      </c>
      <c r="KQ117" s="279"/>
      <c r="KR117" s="280"/>
      <c r="KS117" s="277"/>
      <c r="KT117" s="277"/>
      <c r="KU117" s="278"/>
      <c r="KV117" s="279">
        <v>28</v>
      </c>
      <c r="KW117" s="279"/>
      <c r="KX117" s="280"/>
      <c r="KY117" s="277"/>
      <c r="KZ117" s="277"/>
      <c r="LA117" s="278"/>
      <c r="LB117" s="273" cm="1">
        <f t="array" ref="LB117">SUM(SUMIFS(IH117:LA117,IH$6:LA$6,{"EN(V)"}))</f>
        <v>1113</v>
      </c>
      <c r="LC117" s="273" cm="1">
        <f t="array" ref="LC117">SUM(SUMIFS(IH117:LA117,IH$6:LA$6,{"INA(V)"}))</f>
        <v>0</v>
      </c>
      <c r="LD117" s="273" cm="1">
        <f t="array" ref="LD117">SUM(SUMIFS(IH117:LA117,IH$6:LA$6,{"EN(D)"}))</f>
        <v>320</v>
      </c>
      <c r="LE117" s="273" cm="1">
        <f t="array" ref="LE117">SUM(SUMIFS(IH117:LA117,IH$6:LA$6,{"INA(D)"}))</f>
        <v>0</v>
      </c>
      <c r="LF117" s="273" cm="1">
        <f t="array" ref="LF117">SUM(SUMIFS(IH117:LA117,IH$6:LA$6,{"EN(D)","EN(V)","INA(D)","INA(V)"}))</f>
        <v>1433</v>
      </c>
      <c r="LG117" s="278" cm="1">
        <f t="array" ref="LG117">(SUM(SUMIFS(IH117:LA117,IH$6:LA$6,{"EN(TMS)"})))/12</f>
        <v>7.2337962962962965E-2</v>
      </c>
      <c r="LH117" s="278" cm="1">
        <f t="array" ref="LH117">(SUM(SUMIFS(IH117:LA117,IH$6:LA$6,{"INA(TMS)"})))/12</f>
        <v>0</v>
      </c>
      <c r="LI117" s="279">
        <v>36</v>
      </c>
      <c r="LJ117" s="279"/>
      <c r="LK117" s="280"/>
      <c r="LL117" s="277"/>
      <c r="LM117" s="277"/>
      <c r="LN117" s="278"/>
      <c r="LO117" s="279">
        <v>64</v>
      </c>
      <c r="LP117" s="279"/>
      <c r="LQ117" s="280"/>
      <c r="LR117" s="277"/>
      <c r="LS117" s="277"/>
      <c r="LT117" s="278"/>
      <c r="LU117" s="279">
        <v>17</v>
      </c>
      <c r="LV117" s="279"/>
      <c r="LW117" s="280"/>
      <c r="LX117" s="277"/>
      <c r="LY117" s="277"/>
      <c r="LZ117" s="278"/>
      <c r="MA117" s="279">
        <v>13</v>
      </c>
      <c r="MB117" s="279"/>
      <c r="MC117" s="280"/>
      <c r="MD117" s="277"/>
      <c r="ME117" s="277"/>
      <c r="MF117" s="278"/>
      <c r="MG117" s="279">
        <v>9</v>
      </c>
      <c r="MH117" s="279"/>
      <c r="MI117" s="280"/>
      <c r="MJ117" s="277"/>
      <c r="MK117" s="277"/>
      <c r="ML117" s="278"/>
      <c r="MM117" s="279">
        <v>22</v>
      </c>
      <c r="MN117" s="279"/>
      <c r="MO117" s="280"/>
      <c r="MP117" s="277"/>
      <c r="MQ117" s="277"/>
      <c r="MR117" s="278"/>
      <c r="MS117" s="279">
        <v>11</v>
      </c>
      <c r="MT117" s="279"/>
      <c r="MU117" s="280"/>
      <c r="MV117" s="277"/>
      <c r="MW117" s="277"/>
      <c r="MX117" s="278"/>
      <c r="MY117" s="279"/>
      <c r="MZ117" s="279"/>
      <c r="NA117" s="280"/>
      <c r="NB117" s="277"/>
      <c r="NC117" s="277"/>
      <c r="ND117" s="278"/>
      <c r="NE117" s="279"/>
      <c r="NF117" s="279"/>
      <c r="NG117" s="280"/>
      <c r="NH117" s="277"/>
      <c r="NI117" s="277"/>
      <c r="NJ117" s="278"/>
      <c r="NK117" s="279"/>
      <c r="NL117" s="279"/>
      <c r="NM117" s="280"/>
      <c r="NN117" s="277"/>
      <c r="NO117" s="277"/>
      <c r="NP117" s="278"/>
      <c r="NQ117" s="279"/>
      <c r="NR117" s="279"/>
      <c r="NS117" s="280"/>
      <c r="NT117" s="277"/>
      <c r="NU117" s="277"/>
      <c r="NV117" s="278"/>
      <c r="NW117" s="279"/>
      <c r="NX117" s="279"/>
      <c r="NY117" s="280"/>
      <c r="NZ117" s="277"/>
      <c r="OA117" s="277"/>
      <c r="OB117" s="278"/>
      <c r="OC117" s="273" cm="1">
        <f t="array" ref="OC117">SUM(SUMIFS(LI117:OB117,LI$6:OB$6,{"EN(V)"}))</f>
        <v>0</v>
      </c>
      <c r="OD117" s="273" cm="1">
        <f t="array" ref="OD117">SUM(SUMIFS(LI117:OB117,LI$6:OB$6,{"INA(V)"}))</f>
        <v>0</v>
      </c>
      <c r="OE117" s="273" cm="1">
        <f t="array" ref="OE117">SUM(SUMIFS(LI117:OB117,LI$6:OB$6,{"EN(D)"}))</f>
        <v>172</v>
      </c>
      <c r="OF117" s="273" cm="1">
        <f t="array" ref="OF117">SUM(SUMIFS(LI117:OB117,LI$6:OB$6,{"INA(D)"}))</f>
        <v>0</v>
      </c>
      <c r="OG117" s="273" cm="1">
        <f t="array" ref="OG117">SUM(SUMIFS(LI117:OB117,LI$6:OB$6,{"EN(D)","EN(V)","INA(D)","INA(V)"}))</f>
        <v>172</v>
      </c>
      <c r="OH117" s="278" cm="1">
        <f t="array" ref="OH117">(SUM(SUMIFS(LI117:OB117,LI$6:OB$6,{"EN(TMS)"})))/12</f>
        <v>0</v>
      </c>
      <c r="OI117" s="278" cm="1">
        <f t="array" ref="OI117">(SUM(SUMIFS(LI117:OB117,LI$6:OB$6,{"INA(TMS)"})))/12</f>
        <v>0</v>
      </c>
    </row>
    <row r="118" spans="1:399" s="23" customFormat="1">
      <c r="A118" s="273">
        <v>112</v>
      </c>
      <c r="B118" s="274" t="s">
        <v>405</v>
      </c>
      <c r="C118" s="292" t="s">
        <v>406</v>
      </c>
      <c r="D118" s="285"/>
      <c r="E118" s="279"/>
      <c r="F118" s="279"/>
      <c r="G118" s="280"/>
      <c r="H118" s="277"/>
      <c r="I118" s="277"/>
      <c r="J118" s="278"/>
      <c r="K118" s="279"/>
      <c r="L118" s="279"/>
      <c r="M118" s="280"/>
      <c r="N118" s="277"/>
      <c r="O118" s="277"/>
      <c r="P118" s="278"/>
      <c r="Q118" s="279"/>
      <c r="R118" s="279"/>
      <c r="S118" s="280"/>
      <c r="T118" s="277"/>
      <c r="U118" s="277"/>
      <c r="V118" s="278"/>
      <c r="W118" s="279"/>
      <c r="X118" s="279"/>
      <c r="Y118" s="280"/>
      <c r="Z118" s="277"/>
      <c r="AA118" s="277"/>
      <c r="AB118" s="278"/>
      <c r="AC118" s="279"/>
      <c r="AD118" s="279"/>
      <c r="AE118" s="280"/>
      <c r="AF118" s="277"/>
      <c r="AG118" s="277"/>
      <c r="AH118" s="278"/>
      <c r="AI118" s="279"/>
      <c r="AJ118" s="279"/>
      <c r="AK118" s="280"/>
      <c r="AL118" s="277"/>
      <c r="AM118" s="277"/>
      <c r="AN118" s="278"/>
      <c r="AO118" s="279"/>
      <c r="AP118" s="279"/>
      <c r="AQ118" s="280"/>
      <c r="AR118" s="277"/>
      <c r="AS118" s="277"/>
      <c r="AT118" s="278"/>
      <c r="AU118" s="279"/>
      <c r="AV118" s="279"/>
      <c r="AW118" s="280"/>
      <c r="AX118" s="277"/>
      <c r="AY118" s="277"/>
      <c r="AZ118" s="278"/>
      <c r="BA118" s="279"/>
      <c r="BB118" s="279"/>
      <c r="BC118" s="280"/>
      <c r="BD118" s="277"/>
      <c r="BE118" s="277"/>
      <c r="BF118" s="278"/>
      <c r="BG118" s="279"/>
      <c r="BH118" s="279"/>
      <c r="BI118" s="280"/>
      <c r="BJ118" s="277"/>
      <c r="BK118" s="277"/>
      <c r="BL118" s="278"/>
      <c r="BM118" s="279"/>
      <c r="BN118" s="279"/>
      <c r="BO118" s="280"/>
      <c r="BP118" s="277"/>
      <c r="BQ118" s="277"/>
      <c r="BR118" s="278"/>
      <c r="BS118" s="279"/>
      <c r="BT118" s="279"/>
      <c r="BU118" s="280"/>
      <c r="BV118" s="277"/>
      <c r="BW118" s="277"/>
      <c r="BX118" s="278"/>
      <c r="BY118" s="273" cm="1">
        <f t="array" ref="BY118">SUM(SUMIFS(E118:BX118,E$6:BX$6,{"EN(V)"}))</f>
        <v>0</v>
      </c>
      <c r="BZ118" s="273" cm="1">
        <f t="array" ref="BZ118">SUM(SUMIFS(E118:BX118,E$6:BX$6,{"INA(V)"}))</f>
        <v>0</v>
      </c>
      <c r="CA118" s="273" cm="1">
        <f t="array" ref="CA118">SUM(SUMIFS(E118:BX118,E$6:BX$6,{"EN(D)"}))</f>
        <v>0</v>
      </c>
      <c r="CB118" s="273" cm="1">
        <f t="array" ref="CB118">SUM(SUMIFS(E118:BX118,E$6:BX$6,{"INA(D)"}))</f>
        <v>0</v>
      </c>
      <c r="CC118" s="273" cm="1">
        <f t="array" ref="CC118">SUM(SUMIFS(E118:BX118,E$6:BX$6,{"EN(D)","EN(V)","INA(D)","INA(V)"}))</f>
        <v>0</v>
      </c>
      <c r="CD118" s="278" cm="1">
        <f t="array" ref="CD118">(SUM(SUMIFS(E118:BX118,E$6:BX$6,{"EN(TMS)"})))/12</f>
        <v>0</v>
      </c>
      <c r="CE118" s="278" cm="1">
        <f t="array" ref="CE118">(SUM(SUMIFS(E118:BX118,E$6:BX$6,{"INA(TMS)"})))/12</f>
        <v>0</v>
      </c>
      <c r="CF118" s="279"/>
      <c r="CG118" s="279"/>
      <c r="CH118" s="280"/>
      <c r="CI118" s="277"/>
      <c r="CJ118" s="277"/>
      <c r="CK118" s="278"/>
      <c r="CL118" s="279"/>
      <c r="CM118" s="279"/>
      <c r="CN118" s="280"/>
      <c r="CO118" s="277"/>
      <c r="CP118" s="277"/>
      <c r="CQ118" s="278"/>
      <c r="CR118" s="279"/>
      <c r="CS118" s="279"/>
      <c r="CT118" s="280"/>
      <c r="CU118" s="277"/>
      <c r="CV118" s="277"/>
      <c r="CW118" s="278"/>
      <c r="CX118" s="279"/>
      <c r="CY118" s="279"/>
      <c r="CZ118" s="280"/>
      <c r="DA118" s="277"/>
      <c r="DB118" s="277"/>
      <c r="DC118" s="278"/>
      <c r="DD118" s="279"/>
      <c r="DE118" s="279"/>
      <c r="DF118" s="280"/>
      <c r="DG118" s="277"/>
      <c r="DH118" s="277"/>
      <c r="DI118" s="278"/>
      <c r="DJ118" s="279"/>
      <c r="DK118" s="279"/>
      <c r="DL118" s="280"/>
      <c r="DM118" s="277"/>
      <c r="DN118" s="277"/>
      <c r="DO118" s="278"/>
      <c r="DP118" s="279"/>
      <c r="DQ118" s="279"/>
      <c r="DR118" s="280"/>
      <c r="DS118" s="277"/>
      <c r="DT118" s="277"/>
      <c r="DU118" s="278"/>
      <c r="DV118" s="279"/>
      <c r="DW118" s="279"/>
      <c r="DX118" s="280"/>
      <c r="DY118" s="277"/>
      <c r="DZ118" s="277"/>
      <c r="EA118" s="278"/>
      <c r="EB118" s="279"/>
      <c r="EC118" s="279"/>
      <c r="ED118" s="280"/>
      <c r="EE118" s="277"/>
      <c r="EF118" s="277"/>
      <c r="EG118" s="278"/>
      <c r="EH118" s="279"/>
      <c r="EI118" s="279"/>
      <c r="EJ118" s="280"/>
      <c r="EK118" s="277"/>
      <c r="EL118" s="277"/>
      <c r="EM118" s="278"/>
      <c r="EN118" s="279"/>
      <c r="EO118" s="279"/>
      <c r="EP118" s="280"/>
      <c r="EQ118" s="277"/>
      <c r="ER118" s="277"/>
      <c r="ES118" s="278"/>
      <c r="ET118" s="279"/>
      <c r="EU118" s="279"/>
      <c r="EV118" s="280"/>
      <c r="EW118" s="277"/>
      <c r="EX118" s="277"/>
      <c r="EY118" s="278"/>
      <c r="EZ118" s="273" cm="1">
        <f t="array" ref="EZ118">SUM(SUMIFS(CF118:EY118,CF$6:EY$6,{"EN(V)"}))</f>
        <v>0</v>
      </c>
      <c r="FA118" s="273" cm="1">
        <f t="array" ref="FA118">SUM(SUMIFS(CF118:EY118,CF$6:EY$6,{"INA(V)"}))</f>
        <v>0</v>
      </c>
      <c r="FB118" s="273" cm="1">
        <f t="array" ref="FB118">SUM(SUMIFS(CF118:EY118,CF$6:EY$6,{"EN(D)"}))</f>
        <v>0</v>
      </c>
      <c r="FC118" s="273" cm="1">
        <f t="array" ref="FC118">SUM(SUMIFS(CF118:EY118,CF$6:EY$6,{"INA(D)"}))</f>
        <v>0</v>
      </c>
      <c r="FD118" s="273" cm="1">
        <f t="array" ref="FD118">SUM(SUMIFS(CF118:EY118,CF$6:EY$6,{"EN(D)","EN(V)","INA(D)","INA(V)"}))</f>
        <v>0</v>
      </c>
      <c r="FE118" s="278" cm="1">
        <f t="array" ref="FE118">(SUM(SUMIFS(CF118:EY118,CF$6:EY$6,{"EN(TMS)"})))/12</f>
        <v>0</v>
      </c>
      <c r="FF118" s="278" cm="1">
        <f t="array" ref="FF118">(SUM(SUMIFS(CF118:EY118,CF$6:EY$6,{"INA(TMS)"})))/12</f>
        <v>0</v>
      </c>
      <c r="FG118" s="279"/>
      <c r="FH118" s="279"/>
      <c r="FI118" s="280"/>
      <c r="FJ118" s="277"/>
      <c r="FK118" s="277"/>
      <c r="FL118" s="278"/>
      <c r="FM118" s="279"/>
      <c r="FN118" s="279"/>
      <c r="FO118" s="280"/>
      <c r="FP118" s="277"/>
      <c r="FQ118" s="277"/>
      <c r="FR118" s="278"/>
      <c r="FS118" s="279"/>
      <c r="FT118" s="279"/>
      <c r="FU118" s="280"/>
      <c r="FV118" s="277"/>
      <c r="FW118" s="277"/>
      <c r="FX118" s="278"/>
      <c r="FY118" s="279"/>
      <c r="FZ118" s="279"/>
      <c r="GA118" s="280"/>
      <c r="GB118" s="277">
        <v>35</v>
      </c>
      <c r="GC118" s="277">
        <v>46</v>
      </c>
      <c r="GD118" s="278" t="s">
        <v>347</v>
      </c>
      <c r="GE118" s="279"/>
      <c r="GF118" s="279"/>
      <c r="GG118" s="280"/>
      <c r="GH118" s="277">
        <v>23</v>
      </c>
      <c r="GI118" s="277">
        <v>81</v>
      </c>
      <c r="GJ118" s="278" t="s">
        <v>295</v>
      </c>
      <c r="GK118" s="279"/>
      <c r="GL118" s="279"/>
      <c r="GM118" s="280"/>
      <c r="GN118" s="277">
        <v>49</v>
      </c>
      <c r="GO118" s="277">
        <v>249</v>
      </c>
      <c r="GP118" s="278" t="s">
        <v>376</v>
      </c>
      <c r="GQ118" s="279"/>
      <c r="GR118" s="279"/>
      <c r="GS118" s="280"/>
      <c r="GT118" s="277">
        <v>53</v>
      </c>
      <c r="GU118" s="277">
        <v>343</v>
      </c>
      <c r="GV118" s="278">
        <v>0.29236111111111113</v>
      </c>
      <c r="GW118" s="279"/>
      <c r="GX118" s="279"/>
      <c r="GY118" s="280"/>
      <c r="GZ118" s="277">
        <v>67</v>
      </c>
      <c r="HA118" s="277">
        <v>458</v>
      </c>
      <c r="HB118" s="278">
        <v>0.36319444444444443</v>
      </c>
      <c r="HC118" s="279"/>
      <c r="HD118" s="279"/>
      <c r="HE118" s="280"/>
      <c r="HF118" s="277">
        <v>72</v>
      </c>
      <c r="HG118" s="277">
        <v>625</v>
      </c>
      <c r="HH118" s="278">
        <v>0.26527777777777778</v>
      </c>
      <c r="HI118" s="279"/>
      <c r="HJ118" s="279"/>
      <c r="HK118" s="280"/>
      <c r="HL118" s="277">
        <v>81</v>
      </c>
      <c r="HM118" s="277">
        <v>862</v>
      </c>
      <c r="HN118" s="278">
        <v>0.28611111111111115</v>
      </c>
      <c r="HO118" s="279"/>
      <c r="HP118" s="279"/>
      <c r="HQ118" s="280"/>
      <c r="HR118" s="277">
        <v>90</v>
      </c>
      <c r="HS118" s="277">
        <v>955</v>
      </c>
      <c r="HT118" s="278">
        <v>0.33055555555555555</v>
      </c>
      <c r="HU118" s="279"/>
      <c r="HV118" s="279"/>
      <c r="HW118" s="280"/>
      <c r="HX118" s="277">
        <v>69</v>
      </c>
      <c r="HY118" s="277">
        <v>744</v>
      </c>
      <c r="HZ118" s="278">
        <v>0.40833333333333338</v>
      </c>
      <c r="IA118" s="273" cm="1">
        <f t="array" ref="IA118">SUM(SUMIFS(FG118:HZ118,FG$6:HZ$6,{"EN(V)"}))</f>
        <v>0</v>
      </c>
      <c r="IB118" s="273" cm="1">
        <f t="array" ref="IB118">SUM(SUMIFS(FG118:HZ118,FG$6:HZ$6,{"INA(V)"}))</f>
        <v>4363</v>
      </c>
      <c r="IC118" s="273" cm="1">
        <f t="array" ref="IC118">SUM(SUMIFS(FG118:HZ118,FG$6:HZ$6,{"EN(D)"}))</f>
        <v>0</v>
      </c>
      <c r="ID118" s="273" cm="1">
        <f t="array" ref="ID118">SUM(SUMIFS(FG118:HZ118,FG$6:HZ$6,{"INA(D)"}))</f>
        <v>539</v>
      </c>
      <c r="IE118" s="273" cm="1">
        <f t="array" ref="IE118">SUM(SUMIFS(FG118:HZ118,FG$6:HZ$6,{"EN(D)","EN(V)","INA(D)","INA(V)"}))</f>
        <v>4902</v>
      </c>
      <c r="IF118" s="278" cm="1">
        <f t="array" ref="IF118">(SUM(SUMIFS(FG118:HZ118,FG$6:HZ$6,{"EN(TMS)"})))/12</f>
        <v>0</v>
      </c>
      <c r="IG118" s="278" cm="1">
        <f t="array" ref="IG118">(SUM(SUMIFS(FG118:HZ118,FG$6:HZ$6,{"INA(TMS)"})))/12</f>
        <v>0.16215277777777778</v>
      </c>
      <c r="IH118" s="279"/>
      <c r="II118" s="279"/>
      <c r="IJ118" s="280"/>
      <c r="IK118" s="277">
        <v>67</v>
      </c>
      <c r="IL118" s="277">
        <v>784</v>
      </c>
      <c r="IM118" s="278">
        <v>0.32430555555555557</v>
      </c>
      <c r="IN118" s="279"/>
      <c r="IO118" s="279"/>
      <c r="IP118" s="280"/>
      <c r="IQ118" s="277">
        <v>75</v>
      </c>
      <c r="IR118" s="277">
        <v>574</v>
      </c>
      <c r="IS118" s="278">
        <v>0.28402777777777777</v>
      </c>
      <c r="IT118" s="279"/>
      <c r="IU118" s="279"/>
      <c r="IV118" s="280"/>
      <c r="IW118" s="277">
        <v>100</v>
      </c>
      <c r="IX118" s="277">
        <v>1025</v>
      </c>
      <c r="IY118" s="278">
        <v>0.28472222222222221</v>
      </c>
      <c r="IZ118" s="279"/>
      <c r="JA118" s="279"/>
      <c r="JB118" s="280"/>
      <c r="JC118" s="277">
        <f>85+62</f>
        <v>147</v>
      </c>
      <c r="JD118" s="277">
        <v>871</v>
      </c>
      <c r="JE118" s="278">
        <v>0.37638888888888888</v>
      </c>
      <c r="JF118" s="279"/>
      <c r="JG118" s="279"/>
      <c r="JH118" s="280"/>
      <c r="JI118" s="277">
        <v>20</v>
      </c>
      <c r="JJ118" s="277"/>
      <c r="JK118" s="278"/>
      <c r="JL118" s="279"/>
      <c r="JM118" s="279"/>
      <c r="JN118" s="280"/>
      <c r="JO118" s="277">
        <v>34</v>
      </c>
      <c r="JP118" s="277"/>
      <c r="JQ118" s="278"/>
      <c r="JR118" s="279"/>
      <c r="JS118" s="279"/>
      <c r="JT118" s="280"/>
      <c r="JU118" s="277">
        <v>24</v>
      </c>
      <c r="JV118" s="277"/>
      <c r="JW118" s="278"/>
      <c r="JX118" s="279"/>
      <c r="JY118" s="279"/>
      <c r="JZ118" s="280"/>
      <c r="KA118" s="277">
        <v>60</v>
      </c>
      <c r="KB118" s="277"/>
      <c r="KC118" s="278"/>
      <c r="KD118" s="279"/>
      <c r="KE118" s="279"/>
      <c r="KF118" s="280"/>
      <c r="KG118" s="277">
        <v>76</v>
      </c>
      <c r="KH118" s="277"/>
      <c r="KI118" s="278"/>
      <c r="KJ118" s="279"/>
      <c r="KK118" s="279"/>
      <c r="KL118" s="280"/>
      <c r="KM118" s="277">
        <v>108</v>
      </c>
      <c r="KN118" s="277"/>
      <c r="KO118" s="278"/>
      <c r="KP118" s="279"/>
      <c r="KQ118" s="279"/>
      <c r="KR118" s="280"/>
      <c r="KS118" s="277">
        <v>48</v>
      </c>
      <c r="KT118" s="277"/>
      <c r="KU118" s="278"/>
      <c r="KV118" s="279"/>
      <c r="KW118" s="279"/>
      <c r="KX118" s="280"/>
      <c r="KY118" s="277">
        <v>30</v>
      </c>
      <c r="KZ118" s="277"/>
      <c r="LA118" s="278"/>
      <c r="LB118" s="273" cm="1">
        <f t="array" ref="LB118">SUM(SUMIFS(IH118:LA118,IH$6:LA$6,{"EN(V)"}))</f>
        <v>0</v>
      </c>
      <c r="LC118" s="273" cm="1">
        <f t="array" ref="LC118">SUM(SUMIFS(IH118:LA118,IH$6:LA$6,{"INA(V)"}))</f>
        <v>3254</v>
      </c>
      <c r="LD118" s="273" cm="1">
        <f t="array" ref="LD118">SUM(SUMIFS(IH118:LA118,IH$6:LA$6,{"EN(D)"}))</f>
        <v>0</v>
      </c>
      <c r="LE118" s="273" cm="1">
        <f t="array" ref="LE118">SUM(SUMIFS(IH118:LA118,IH$6:LA$6,{"INA(D)"}))</f>
        <v>789</v>
      </c>
      <c r="LF118" s="273" cm="1">
        <f t="array" ref="LF118">SUM(SUMIFS(IH118:LA118,IH$6:LA$6,{"EN(D)","EN(V)","INA(D)","INA(V)"}))</f>
        <v>4043</v>
      </c>
      <c r="LG118" s="278" cm="1">
        <f t="array" ref="LG118">(SUM(SUMIFS(IH118:LA118,IH$6:LA$6,{"EN(TMS)"})))/12</f>
        <v>0</v>
      </c>
      <c r="LH118" s="278" cm="1">
        <f t="array" ref="LH118">(SUM(SUMIFS(IH118:LA118,IH$6:LA$6,{"INA(TMS)"})))/12</f>
        <v>0.10578703703703703</v>
      </c>
      <c r="LI118" s="279"/>
      <c r="LJ118" s="279"/>
      <c r="LK118" s="280"/>
      <c r="LL118" s="277">
        <v>34</v>
      </c>
      <c r="LM118" s="277"/>
      <c r="LN118" s="278"/>
      <c r="LO118" s="279"/>
      <c r="LP118" s="279"/>
      <c r="LQ118" s="280"/>
      <c r="LR118" s="277">
        <v>33</v>
      </c>
      <c r="LS118" s="277"/>
      <c r="LT118" s="278"/>
      <c r="LU118" s="279"/>
      <c r="LV118" s="279"/>
      <c r="LW118" s="280"/>
      <c r="LX118" s="277">
        <v>18</v>
      </c>
      <c r="LY118" s="277"/>
      <c r="LZ118" s="278"/>
      <c r="MA118" s="279"/>
      <c r="MB118" s="279"/>
      <c r="MC118" s="280"/>
      <c r="MD118" s="277">
        <v>20</v>
      </c>
      <c r="ME118" s="277"/>
      <c r="MF118" s="278"/>
      <c r="MG118" s="279"/>
      <c r="MH118" s="279"/>
      <c r="MI118" s="280"/>
      <c r="MJ118" s="277">
        <v>27</v>
      </c>
      <c r="MK118" s="277"/>
      <c r="ML118" s="278"/>
      <c r="MM118" s="279"/>
      <c r="MN118" s="279"/>
      <c r="MO118" s="280"/>
      <c r="MP118" s="277"/>
      <c r="MQ118" s="277"/>
      <c r="MR118" s="278"/>
      <c r="MS118" s="279"/>
      <c r="MT118" s="279"/>
      <c r="MU118" s="280"/>
      <c r="MV118" s="277"/>
      <c r="MW118" s="277"/>
      <c r="MX118" s="278"/>
      <c r="MY118" s="279"/>
      <c r="MZ118" s="279"/>
      <c r="NA118" s="280"/>
      <c r="NB118" s="277"/>
      <c r="NC118" s="277"/>
      <c r="ND118" s="278"/>
      <c r="NE118" s="279"/>
      <c r="NF118" s="279"/>
      <c r="NG118" s="280"/>
      <c r="NH118" s="277"/>
      <c r="NI118" s="277"/>
      <c r="NJ118" s="278"/>
      <c r="NK118" s="279"/>
      <c r="NL118" s="279"/>
      <c r="NM118" s="280"/>
      <c r="NN118" s="277"/>
      <c r="NO118" s="277"/>
      <c r="NP118" s="278"/>
      <c r="NQ118" s="279"/>
      <c r="NR118" s="279"/>
      <c r="NS118" s="280"/>
      <c r="NT118" s="277"/>
      <c r="NU118" s="277"/>
      <c r="NV118" s="278"/>
      <c r="NW118" s="279"/>
      <c r="NX118" s="279"/>
      <c r="NY118" s="280"/>
      <c r="NZ118" s="277"/>
      <c r="OA118" s="277"/>
      <c r="OB118" s="278"/>
      <c r="OC118" s="273" cm="1">
        <f t="array" ref="OC118">SUM(SUMIFS(LI118:OB118,LI$6:OB$6,{"EN(V)"}))</f>
        <v>0</v>
      </c>
      <c r="OD118" s="273" cm="1">
        <f t="array" ref="OD118">SUM(SUMIFS(LI118:OB118,LI$6:OB$6,{"INA(V)"}))</f>
        <v>0</v>
      </c>
      <c r="OE118" s="273" cm="1">
        <f t="array" ref="OE118">SUM(SUMIFS(LI118:OB118,LI$6:OB$6,{"EN(D)"}))</f>
        <v>0</v>
      </c>
      <c r="OF118" s="273" cm="1">
        <f t="array" ref="OF118">SUM(SUMIFS(LI118:OB118,LI$6:OB$6,{"INA(D)"}))</f>
        <v>132</v>
      </c>
      <c r="OG118" s="273" cm="1">
        <f t="array" ref="OG118">SUM(SUMIFS(LI118:OB118,LI$6:OB$6,{"EN(D)","EN(V)","INA(D)","INA(V)"}))</f>
        <v>132</v>
      </c>
      <c r="OH118" s="278" cm="1">
        <f t="array" ref="OH118">(SUM(SUMIFS(LI118:OB118,LI$6:OB$6,{"EN(TMS)"})))/12</f>
        <v>0</v>
      </c>
      <c r="OI118" s="278" cm="1">
        <f t="array" ref="OI118">(SUM(SUMIFS(LI118:OB118,LI$6:OB$6,{"INA(TMS)"})))/12</f>
        <v>0</v>
      </c>
    </row>
    <row r="119" spans="1:399" s="23" customFormat="1">
      <c r="A119" s="273">
        <v>113</v>
      </c>
      <c r="B119" s="274" t="s">
        <v>407</v>
      </c>
      <c r="C119" s="292" t="s">
        <v>426</v>
      </c>
      <c r="D119" s="285"/>
      <c r="E119" s="279"/>
      <c r="F119" s="279"/>
      <c r="G119" s="280"/>
      <c r="H119" s="277"/>
      <c r="I119" s="277"/>
      <c r="J119" s="278"/>
      <c r="K119" s="279"/>
      <c r="L119" s="279"/>
      <c r="M119" s="280"/>
      <c r="N119" s="277"/>
      <c r="O119" s="277"/>
      <c r="P119" s="278"/>
      <c r="Q119" s="279"/>
      <c r="R119" s="279"/>
      <c r="S119" s="280"/>
      <c r="T119" s="277"/>
      <c r="U119" s="277"/>
      <c r="V119" s="278"/>
      <c r="W119" s="279"/>
      <c r="X119" s="279"/>
      <c r="Y119" s="280"/>
      <c r="Z119" s="277"/>
      <c r="AA119" s="277"/>
      <c r="AB119" s="278"/>
      <c r="AC119" s="279"/>
      <c r="AD119" s="279"/>
      <c r="AE119" s="280"/>
      <c r="AF119" s="277"/>
      <c r="AG119" s="277"/>
      <c r="AH119" s="278"/>
      <c r="AI119" s="279"/>
      <c r="AJ119" s="279"/>
      <c r="AK119" s="280"/>
      <c r="AL119" s="277"/>
      <c r="AM119" s="277"/>
      <c r="AN119" s="278"/>
      <c r="AO119" s="279"/>
      <c r="AP119" s="279"/>
      <c r="AQ119" s="280"/>
      <c r="AR119" s="277"/>
      <c r="AS119" s="277"/>
      <c r="AT119" s="278"/>
      <c r="AU119" s="279"/>
      <c r="AV119" s="279"/>
      <c r="AW119" s="280"/>
      <c r="AX119" s="277"/>
      <c r="AY119" s="277"/>
      <c r="AZ119" s="278"/>
      <c r="BA119" s="279"/>
      <c r="BB119" s="279"/>
      <c r="BC119" s="280"/>
      <c r="BD119" s="277"/>
      <c r="BE119" s="277"/>
      <c r="BF119" s="278"/>
      <c r="BG119" s="279"/>
      <c r="BH119" s="279"/>
      <c r="BI119" s="280"/>
      <c r="BJ119" s="277"/>
      <c r="BK119" s="277"/>
      <c r="BL119" s="278"/>
      <c r="BM119" s="279"/>
      <c r="BN119" s="279"/>
      <c r="BO119" s="280"/>
      <c r="BP119" s="277"/>
      <c r="BQ119" s="277"/>
      <c r="BR119" s="278"/>
      <c r="BS119" s="279"/>
      <c r="BT119" s="279"/>
      <c r="BU119" s="280"/>
      <c r="BV119" s="277"/>
      <c r="BW119" s="277"/>
      <c r="BX119" s="278"/>
      <c r="BY119" s="273" cm="1">
        <f t="array" ref="BY119">SUM(SUMIFS(E119:BX119,E$6:BX$6,{"EN(V)"}))</f>
        <v>0</v>
      </c>
      <c r="BZ119" s="273" cm="1">
        <f t="array" ref="BZ119">SUM(SUMIFS(E119:BX119,E$6:BX$6,{"INA(V)"}))</f>
        <v>0</v>
      </c>
      <c r="CA119" s="273" cm="1">
        <f t="array" ref="CA119">SUM(SUMIFS(E119:BX119,E$6:BX$6,{"EN(D)"}))</f>
        <v>0</v>
      </c>
      <c r="CB119" s="273" cm="1">
        <f t="array" ref="CB119">SUM(SUMIFS(E119:BX119,E$6:BX$6,{"INA(D)"}))</f>
        <v>0</v>
      </c>
      <c r="CC119" s="273" cm="1">
        <f t="array" ref="CC119">SUM(SUMIFS(E119:BX119,E$6:BX$6,{"EN(D)","EN(V)","INA(D)","INA(V)"}))</f>
        <v>0</v>
      </c>
      <c r="CD119" s="278" cm="1">
        <f t="array" ref="CD119">(SUM(SUMIFS(E119:BX119,E$6:BX$6,{"EN(TMS)"})))/12</f>
        <v>0</v>
      </c>
      <c r="CE119" s="278" cm="1">
        <f t="array" ref="CE119">(SUM(SUMIFS(E119:BX119,E$6:BX$6,{"INA(TMS)"})))/12</f>
        <v>0</v>
      </c>
      <c r="CF119" s="279"/>
      <c r="CG119" s="279"/>
      <c r="CH119" s="280"/>
      <c r="CI119" s="277"/>
      <c r="CJ119" s="277"/>
      <c r="CK119" s="278"/>
      <c r="CL119" s="279"/>
      <c r="CM119" s="279"/>
      <c r="CN119" s="280"/>
      <c r="CO119" s="277"/>
      <c r="CP119" s="277"/>
      <c r="CQ119" s="278"/>
      <c r="CR119" s="279"/>
      <c r="CS119" s="279"/>
      <c r="CT119" s="280"/>
      <c r="CU119" s="277"/>
      <c r="CV119" s="277"/>
      <c r="CW119" s="278"/>
      <c r="CX119" s="279"/>
      <c r="CY119" s="279"/>
      <c r="CZ119" s="280"/>
      <c r="DA119" s="277"/>
      <c r="DB119" s="277"/>
      <c r="DC119" s="278"/>
      <c r="DD119" s="279"/>
      <c r="DE119" s="279"/>
      <c r="DF119" s="280"/>
      <c r="DG119" s="277"/>
      <c r="DH119" s="277"/>
      <c r="DI119" s="278"/>
      <c r="DJ119" s="279"/>
      <c r="DK119" s="279"/>
      <c r="DL119" s="280"/>
      <c r="DM119" s="277"/>
      <c r="DN119" s="277"/>
      <c r="DO119" s="278"/>
      <c r="DP119" s="279"/>
      <c r="DQ119" s="279"/>
      <c r="DR119" s="280"/>
      <c r="DS119" s="277"/>
      <c r="DT119" s="277"/>
      <c r="DU119" s="278"/>
      <c r="DV119" s="279"/>
      <c r="DW119" s="279"/>
      <c r="DX119" s="280"/>
      <c r="DY119" s="277"/>
      <c r="DZ119" s="277"/>
      <c r="EA119" s="278"/>
      <c r="EB119" s="279"/>
      <c r="EC119" s="279"/>
      <c r="ED119" s="280"/>
      <c r="EE119" s="277"/>
      <c r="EF119" s="277"/>
      <c r="EG119" s="278"/>
      <c r="EH119" s="279"/>
      <c r="EI119" s="279"/>
      <c r="EJ119" s="280"/>
      <c r="EK119" s="277"/>
      <c r="EL119" s="277"/>
      <c r="EM119" s="278"/>
      <c r="EN119" s="279"/>
      <c r="EO119" s="279"/>
      <c r="EP119" s="280"/>
      <c r="EQ119" s="277"/>
      <c r="ER119" s="277"/>
      <c r="ES119" s="278"/>
      <c r="ET119" s="279"/>
      <c r="EU119" s="279"/>
      <c r="EV119" s="280"/>
      <c r="EW119" s="277"/>
      <c r="EX119" s="277"/>
      <c r="EY119" s="278"/>
      <c r="EZ119" s="273" cm="1">
        <f t="array" ref="EZ119">SUM(SUMIFS(CF119:EY119,CF$6:EY$6,{"EN(V)"}))</f>
        <v>0</v>
      </c>
      <c r="FA119" s="273" cm="1">
        <f t="array" ref="FA119">SUM(SUMIFS(CF119:EY119,CF$6:EY$6,{"INA(V)"}))</f>
        <v>0</v>
      </c>
      <c r="FB119" s="273" cm="1">
        <f t="array" ref="FB119">SUM(SUMIFS(CF119:EY119,CF$6:EY$6,{"EN(D)"}))</f>
        <v>0</v>
      </c>
      <c r="FC119" s="273" cm="1">
        <f t="array" ref="FC119">SUM(SUMIFS(CF119:EY119,CF$6:EY$6,{"INA(D)"}))</f>
        <v>0</v>
      </c>
      <c r="FD119" s="273" cm="1">
        <f t="array" ref="FD119">SUM(SUMIFS(CF119:EY119,CF$6:EY$6,{"EN(D)","EN(V)","INA(D)","INA(V)"}))</f>
        <v>0</v>
      </c>
      <c r="FE119" s="278" cm="1">
        <f t="array" ref="FE119">(SUM(SUMIFS(CF119:EY119,CF$6:EY$6,{"EN(TMS)"})))/12</f>
        <v>0</v>
      </c>
      <c r="FF119" s="278" cm="1">
        <f t="array" ref="FF119">(SUM(SUMIFS(CF119:EY119,CF$6:EY$6,{"INA(TMS)"})))/12</f>
        <v>0</v>
      </c>
      <c r="FG119" s="279"/>
      <c r="FH119" s="279"/>
      <c r="FI119" s="280"/>
      <c r="FJ119" s="277"/>
      <c r="FK119" s="277"/>
      <c r="FL119" s="278"/>
      <c r="FM119" s="279"/>
      <c r="FN119" s="279"/>
      <c r="FO119" s="280"/>
      <c r="FP119" s="277"/>
      <c r="FQ119" s="277"/>
      <c r="FR119" s="278"/>
      <c r="FS119" s="279"/>
      <c r="FT119" s="279"/>
      <c r="FU119" s="280"/>
      <c r="FV119" s="277"/>
      <c r="FW119" s="277"/>
      <c r="FX119" s="278"/>
      <c r="FY119" s="279"/>
      <c r="FZ119" s="279"/>
      <c r="GA119" s="280"/>
      <c r="GB119" s="277"/>
      <c r="GC119" s="277"/>
      <c r="GD119" s="278"/>
      <c r="GE119" s="279">
        <v>50</v>
      </c>
      <c r="GF119" s="279">
        <v>73</v>
      </c>
      <c r="GG119" s="280" t="s">
        <v>377</v>
      </c>
      <c r="GH119" s="277"/>
      <c r="GI119" s="277"/>
      <c r="GJ119" s="278"/>
      <c r="GK119" s="279">
        <v>40</v>
      </c>
      <c r="GL119" s="279">
        <v>207</v>
      </c>
      <c r="GM119" s="280" t="s">
        <v>378</v>
      </c>
      <c r="GN119" s="277"/>
      <c r="GO119" s="277"/>
      <c r="GP119" s="278"/>
      <c r="GQ119" s="279">
        <v>65</v>
      </c>
      <c r="GR119" s="279">
        <v>214</v>
      </c>
      <c r="GS119" s="280">
        <v>0.21319444444444444</v>
      </c>
      <c r="GT119" s="277"/>
      <c r="GU119" s="277"/>
      <c r="GV119" s="278"/>
      <c r="GW119" s="279">
        <v>32</v>
      </c>
      <c r="GX119" s="279">
        <v>233</v>
      </c>
      <c r="GY119" s="280">
        <v>0.16597222222222222</v>
      </c>
      <c r="GZ119" s="277"/>
      <c r="HA119" s="277"/>
      <c r="HB119" s="278"/>
      <c r="HC119" s="279">
        <v>46</v>
      </c>
      <c r="HD119" s="279">
        <v>296</v>
      </c>
      <c r="HE119" s="280">
        <v>0.23124999999999998</v>
      </c>
      <c r="HF119" s="277"/>
      <c r="HG119" s="277"/>
      <c r="HH119" s="278"/>
      <c r="HI119" s="279">
        <v>34</v>
      </c>
      <c r="HJ119" s="279">
        <v>216</v>
      </c>
      <c r="HK119" s="280">
        <v>0.27986111111111112</v>
      </c>
      <c r="HL119" s="277"/>
      <c r="HM119" s="277"/>
      <c r="HN119" s="278"/>
      <c r="HO119" s="279">
        <v>34</v>
      </c>
      <c r="HP119" s="279">
        <v>235</v>
      </c>
      <c r="HQ119" s="280">
        <v>0.16805555555555554</v>
      </c>
      <c r="HR119" s="277"/>
      <c r="HS119" s="277"/>
      <c r="HT119" s="278"/>
      <c r="HU119" s="279">
        <v>38</v>
      </c>
      <c r="HV119" s="279">
        <v>203</v>
      </c>
      <c r="HW119" s="280">
        <v>0.22222222222222221</v>
      </c>
      <c r="HX119" s="277"/>
      <c r="HY119" s="277"/>
      <c r="HZ119" s="278"/>
      <c r="IA119" s="273" cm="1">
        <f t="array" ref="IA119">SUM(SUMIFS(FG119:HZ119,FG$6:HZ$6,{"EN(V)"}))</f>
        <v>1677</v>
      </c>
      <c r="IB119" s="273" cm="1">
        <f t="array" ref="IB119">SUM(SUMIFS(FG119:HZ119,FG$6:HZ$6,{"INA(V)"}))</f>
        <v>0</v>
      </c>
      <c r="IC119" s="273" cm="1">
        <f t="array" ref="IC119">SUM(SUMIFS(FG119:HZ119,FG$6:HZ$6,{"EN(D)"}))</f>
        <v>339</v>
      </c>
      <c r="ID119" s="273" cm="1">
        <f t="array" ref="ID119">SUM(SUMIFS(FG119:HZ119,FG$6:HZ$6,{"INA(D)"}))</f>
        <v>0</v>
      </c>
      <c r="IE119" s="273" cm="1">
        <f t="array" ref="IE119">SUM(SUMIFS(FG119:HZ119,FG$6:HZ$6,{"EN(D)","EN(V)","INA(D)","INA(V)"}))</f>
        <v>2016</v>
      </c>
      <c r="IF119" s="278" cm="1">
        <f t="array" ref="IF119">(SUM(SUMIFS(FG119:HZ119,FG$6:HZ$6,{"EN(TMS)"})))/12</f>
        <v>0.10671296296296295</v>
      </c>
      <c r="IG119" s="278" cm="1">
        <f t="array" ref="IG119">(SUM(SUMIFS(FG119:HZ119,FG$6:HZ$6,{"INA(TMS)"})))/12</f>
        <v>0</v>
      </c>
      <c r="IH119" s="279">
        <v>43</v>
      </c>
      <c r="II119" s="279">
        <v>194</v>
      </c>
      <c r="IJ119" s="280">
        <v>0.20208333333333331</v>
      </c>
      <c r="IK119" s="277"/>
      <c r="IL119" s="277"/>
      <c r="IM119" s="278"/>
      <c r="IN119" s="279">
        <v>23</v>
      </c>
      <c r="IO119" s="279">
        <v>155</v>
      </c>
      <c r="IP119" s="280">
        <v>0.13958333333333334</v>
      </c>
      <c r="IQ119" s="277"/>
      <c r="IR119" s="277"/>
      <c r="IS119" s="278"/>
      <c r="IT119" s="279">
        <v>24</v>
      </c>
      <c r="IU119" s="279">
        <v>172</v>
      </c>
      <c r="IV119" s="280">
        <v>0.30694444444444441</v>
      </c>
      <c r="IW119" s="277"/>
      <c r="IX119" s="277"/>
      <c r="IY119" s="278"/>
      <c r="IZ119" s="279">
        <f>8+14</f>
        <v>22</v>
      </c>
      <c r="JA119" s="279">
        <v>107</v>
      </c>
      <c r="JB119" s="280">
        <v>0.10694444444444444</v>
      </c>
      <c r="JC119" s="277"/>
      <c r="JD119" s="277"/>
      <c r="JE119" s="278"/>
      <c r="JF119" s="279">
        <v>4</v>
      </c>
      <c r="JG119" s="279"/>
      <c r="JH119" s="280"/>
      <c r="JI119" s="277"/>
      <c r="JJ119" s="277"/>
      <c r="JK119" s="278"/>
      <c r="JL119" s="279">
        <v>6</v>
      </c>
      <c r="JM119" s="279"/>
      <c r="JN119" s="280"/>
      <c r="JO119" s="277"/>
      <c r="JP119" s="277"/>
      <c r="JQ119" s="278"/>
      <c r="JR119" s="279">
        <v>18</v>
      </c>
      <c r="JS119" s="279"/>
      <c r="JT119" s="280"/>
      <c r="JU119" s="277"/>
      <c r="JV119" s="277"/>
      <c r="JW119" s="278"/>
      <c r="JX119" s="279">
        <v>14</v>
      </c>
      <c r="JY119" s="279"/>
      <c r="JZ119" s="280"/>
      <c r="KA119" s="277"/>
      <c r="KB119" s="277"/>
      <c r="KC119" s="278"/>
      <c r="KD119" s="279">
        <v>24</v>
      </c>
      <c r="KE119" s="279"/>
      <c r="KF119" s="280"/>
      <c r="KG119" s="277"/>
      <c r="KH119" s="277"/>
      <c r="KI119" s="278"/>
      <c r="KJ119" s="279">
        <v>14</v>
      </c>
      <c r="KK119" s="279"/>
      <c r="KL119" s="280"/>
      <c r="KM119" s="277"/>
      <c r="KN119" s="277"/>
      <c r="KO119" s="278"/>
      <c r="KP119" s="279">
        <v>22</v>
      </c>
      <c r="KQ119" s="279"/>
      <c r="KR119" s="280"/>
      <c r="KS119" s="277"/>
      <c r="KT119" s="277"/>
      <c r="KU119" s="278"/>
      <c r="KV119" s="279">
        <v>22</v>
      </c>
      <c r="KW119" s="279"/>
      <c r="KX119" s="280"/>
      <c r="KY119" s="277"/>
      <c r="KZ119" s="277"/>
      <c r="LA119" s="278"/>
      <c r="LB119" s="273" cm="1">
        <f t="array" ref="LB119">SUM(SUMIFS(IH119:LA119,IH$6:LA$6,{"EN(V)"}))</f>
        <v>628</v>
      </c>
      <c r="LC119" s="273" cm="1">
        <f t="array" ref="LC119">SUM(SUMIFS(IH119:LA119,IH$6:LA$6,{"INA(V)"}))</f>
        <v>0</v>
      </c>
      <c r="LD119" s="273" cm="1">
        <f t="array" ref="LD119">SUM(SUMIFS(IH119:LA119,IH$6:LA$6,{"EN(D)"}))</f>
        <v>236</v>
      </c>
      <c r="LE119" s="273" cm="1">
        <f t="array" ref="LE119">SUM(SUMIFS(IH119:LA119,IH$6:LA$6,{"INA(D)"}))</f>
        <v>0</v>
      </c>
      <c r="LF119" s="273" cm="1">
        <f t="array" ref="LF119">SUM(SUMIFS(IH119:LA119,IH$6:LA$6,{"EN(D)","EN(V)","INA(D)","INA(V)"}))</f>
        <v>864</v>
      </c>
      <c r="LG119" s="278" cm="1">
        <f t="array" ref="LG119">(SUM(SUMIFS(IH119:LA119,IH$6:LA$6,{"EN(TMS)"})))/12</f>
        <v>6.2962962962962957E-2</v>
      </c>
      <c r="LH119" s="278" cm="1">
        <f t="array" ref="LH119">(SUM(SUMIFS(IH119:LA119,IH$6:LA$6,{"INA(TMS)"})))/12</f>
        <v>0</v>
      </c>
      <c r="LI119" s="279">
        <v>44</v>
      </c>
      <c r="LJ119" s="279"/>
      <c r="LK119" s="280"/>
      <c r="LL119" s="277"/>
      <c r="LM119" s="277"/>
      <c r="LN119" s="278"/>
      <c r="LO119" s="279">
        <v>22</v>
      </c>
      <c r="LP119" s="279"/>
      <c r="LQ119" s="280"/>
      <c r="LR119" s="277"/>
      <c r="LS119" s="277"/>
      <c r="LT119" s="278"/>
      <c r="LU119" s="279">
        <v>21</v>
      </c>
      <c r="LV119" s="279"/>
      <c r="LW119" s="280"/>
      <c r="LX119" s="277"/>
      <c r="LY119" s="277"/>
      <c r="LZ119" s="278"/>
      <c r="MA119" s="279">
        <v>13</v>
      </c>
      <c r="MB119" s="279"/>
      <c r="MC119" s="280"/>
      <c r="MD119" s="277"/>
      <c r="ME119" s="277"/>
      <c r="MF119" s="278"/>
      <c r="MG119" s="279">
        <v>14</v>
      </c>
      <c r="MH119" s="279"/>
      <c r="MI119" s="280"/>
      <c r="MJ119" s="277"/>
      <c r="MK119" s="277"/>
      <c r="ML119" s="278"/>
      <c r="MM119" s="279">
        <v>16</v>
      </c>
      <c r="MN119" s="279"/>
      <c r="MO119" s="280"/>
      <c r="MP119" s="277"/>
      <c r="MQ119" s="277"/>
      <c r="MR119" s="278"/>
      <c r="MS119" s="279">
        <v>17</v>
      </c>
      <c r="MT119" s="279"/>
      <c r="MU119" s="280"/>
      <c r="MV119" s="277"/>
      <c r="MW119" s="277"/>
      <c r="MX119" s="278"/>
      <c r="MY119" s="279"/>
      <c r="MZ119" s="279"/>
      <c r="NA119" s="280"/>
      <c r="NB119" s="277"/>
      <c r="NC119" s="277"/>
      <c r="ND119" s="278"/>
      <c r="NE119" s="279"/>
      <c r="NF119" s="279"/>
      <c r="NG119" s="280"/>
      <c r="NH119" s="277"/>
      <c r="NI119" s="277"/>
      <c r="NJ119" s="278"/>
      <c r="NK119" s="279"/>
      <c r="NL119" s="279"/>
      <c r="NM119" s="280"/>
      <c r="NN119" s="277"/>
      <c r="NO119" s="277"/>
      <c r="NP119" s="278"/>
      <c r="NQ119" s="279"/>
      <c r="NR119" s="279"/>
      <c r="NS119" s="280"/>
      <c r="NT119" s="277"/>
      <c r="NU119" s="277"/>
      <c r="NV119" s="278"/>
      <c r="NW119" s="279"/>
      <c r="NX119" s="279"/>
      <c r="NY119" s="280"/>
      <c r="NZ119" s="277"/>
      <c r="OA119" s="277"/>
      <c r="OB119" s="278"/>
      <c r="OC119" s="273" cm="1">
        <f t="array" ref="OC119">SUM(SUMIFS(LI119:OB119,LI$6:OB$6,{"EN(V)"}))</f>
        <v>0</v>
      </c>
      <c r="OD119" s="273" cm="1">
        <f t="array" ref="OD119">SUM(SUMIFS(LI119:OB119,LI$6:OB$6,{"INA(V)"}))</f>
        <v>0</v>
      </c>
      <c r="OE119" s="273" cm="1">
        <f t="array" ref="OE119">SUM(SUMIFS(LI119:OB119,LI$6:OB$6,{"EN(D)"}))</f>
        <v>147</v>
      </c>
      <c r="OF119" s="273" cm="1">
        <f t="array" ref="OF119">SUM(SUMIFS(LI119:OB119,LI$6:OB$6,{"INA(D)"}))</f>
        <v>0</v>
      </c>
      <c r="OG119" s="273" cm="1">
        <f t="array" ref="OG119">SUM(SUMIFS(LI119:OB119,LI$6:OB$6,{"EN(D)","EN(V)","INA(D)","INA(V)"}))</f>
        <v>147</v>
      </c>
      <c r="OH119" s="278" cm="1">
        <f t="array" ref="OH119">(SUM(SUMIFS(LI119:OB119,LI$6:OB$6,{"EN(TMS)"})))/12</f>
        <v>0</v>
      </c>
      <c r="OI119" s="278" cm="1">
        <f t="array" ref="OI119">(SUM(SUMIFS(LI119:OB119,LI$6:OB$6,{"INA(TMS)"})))/12</f>
        <v>0</v>
      </c>
    </row>
    <row r="120" spans="1:399" s="23" customFormat="1">
      <c r="A120" s="273">
        <v>114</v>
      </c>
      <c r="B120" s="274" t="s">
        <v>408</v>
      </c>
      <c r="C120" s="292" t="s">
        <v>427</v>
      </c>
      <c r="D120" s="285"/>
      <c r="E120" s="279"/>
      <c r="F120" s="279"/>
      <c r="G120" s="280"/>
      <c r="H120" s="277"/>
      <c r="I120" s="277"/>
      <c r="J120" s="278"/>
      <c r="K120" s="279"/>
      <c r="L120" s="279"/>
      <c r="M120" s="280"/>
      <c r="N120" s="277"/>
      <c r="O120" s="277"/>
      <c r="P120" s="278"/>
      <c r="Q120" s="279"/>
      <c r="R120" s="279"/>
      <c r="S120" s="280"/>
      <c r="T120" s="277"/>
      <c r="U120" s="277"/>
      <c r="V120" s="278"/>
      <c r="W120" s="279"/>
      <c r="X120" s="279"/>
      <c r="Y120" s="280"/>
      <c r="Z120" s="277"/>
      <c r="AA120" s="277"/>
      <c r="AB120" s="278"/>
      <c r="AC120" s="279"/>
      <c r="AD120" s="279"/>
      <c r="AE120" s="280"/>
      <c r="AF120" s="277"/>
      <c r="AG120" s="277"/>
      <c r="AH120" s="278"/>
      <c r="AI120" s="279"/>
      <c r="AJ120" s="279"/>
      <c r="AK120" s="280"/>
      <c r="AL120" s="277"/>
      <c r="AM120" s="277"/>
      <c r="AN120" s="278"/>
      <c r="AO120" s="279"/>
      <c r="AP120" s="279"/>
      <c r="AQ120" s="280"/>
      <c r="AR120" s="277"/>
      <c r="AS120" s="277"/>
      <c r="AT120" s="278"/>
      <c r="AU120" s="279"/>
      <c r="AV120" s="279"/>
      <c r="AW120" s="280"/>
      <c r="AX120" s="277"/>
      <c r="AY120" s="277"/>
      <c r="AZ120" s="278"/>
      <c r="BA120" s="279"/>
      <c r="BB120" s="279"/>
      <c r="BC120" s="280"/>
      <c r="BD120" s="277"/>
      <c r="BE120" s="277"/>
      <c r="BF120" s="278"/>
      <c r="BG120" s="279"/>
      <c r="BH120" s="279"/>
      <c r="BI120" s="280"/>
      <c r="BJ120" s="277"/>
      <c r="BK120" s="277"/>
      <c r="BL120" s="278"/>
      <c r="BM120" s="279"/>
      <c r="BN120" s="279"/>
      <c r="BO120" s="280"/>
      <c r="BP120" s="277"/>
      <c r="BQ120" s="277"/>
      <c r="BR120" s="278"/>
      <c r="BS120" s="279"/>
      <c r="BT120" s="279"/>
      <c r="BU120" s="280"/>
      <c r="BV120" s="277"/>
      <c r="BW120" s="277"/>
      <c r="BX120" s="278"/>
      <c r="BY120" s="273" cm="1">
        <f t="array" ref="BY120">SUM(SUMIFS(E120:BX120,E$6:BX$6,{"EN(V)"}))</f>
        <v>0</v>
      </c>
      <c r="BZ120" s="273" cm="1">
        <f t="array" ref="BZ120">SUM(SUMIFS(E120:BX120,E$6:BX$6,{"INA(V)"}))</f>
        <v>0</v>
      </c>
      <c r="CA120" s="273" cm="1">
        <f t="array" ref="CA120">SUM(SUMIFS(E120:BX120,E$6:BX$6,{"EN(D)"}))</f>
        <v>0</v>
      </c>
      <c r="CB120" s="273" cm="1">
        <f t="array" ref="CB120">SUM(SUMIFS(E120:BX120,E$6:BX$6,{"INA(D)"}))</f>
        <v>0</v>
      </c>
      <c r="CC120" s="273" cm="1">
        <f t="array" ref="CC120">SUM(SUMIFS(E120:BX120,E$6:BX$6,{"EN(D)","EN(V)","INA(D)","INA(V)"}))</f>
        <v>0</v>
      </c>
      <c r="CD120" s="278" cm="1">
        <f t="array" ref="CD120">(SUM(SUMIFS(E120:BX120,E$6:BX$6,{"EN(TMS)"})))/12</f>
        <v>0</v>
      </c>
      <c r="CE120" s="278" cm="1">
        <f t="array" ref="CE120">(SUM(SUMIFS(E120:BX120,E$6:BX$6,{"INA(TMS)"})))/12</f>
        <v>0</v>
      </c>
      <c r="CF120" s="279"/>
      <c r="CG120" s="279"/>
      <c r="CH120" s="280"/>
      <c r="CI120" s="277"/>
      <c r="CJ120" s="277"/>
      <c r="CK120" s="278"/>
      <c r="CL120" s="279"/>
      <c r="CM120" s="279"/>
      <c r="CN120" s="280"/>
      <c r="CO120" s="277"/>
      <c r="CP120" s="277"/>
      <c r="CQ120" s="278"/>
      <c r="CR120" s="279"/>
      <c r="CS120" s="279"/>
      <c r="CT120" s="280"/>
      <c r="CU120" s="277"/>
      <c r="CV120" s="277"/>
      <c r="CW120" s="278"/>
      <c r="CX120" s="279"/>
      <c r="CY120" s="279"/>
      <c r="CZ120" s="280"/>
      <c r="DA120" s="277"/>
      <c r="DB120" s="277"/>
      <c r="DC120" s="278"/>
      <c r="DD120" s="279"/>
      <c r="DE120" s="279"/>
      <c r="DF120" s="280"/>
      <c r="DG120" s="277"/>
      <c r="DH120" s="277"/>
      <c r="DI120" s="278"/>
      <c r="DJ120" s="279"/>
      <c r="DK120" s="279"/>
      <c r="DL120" s="280"/>
      <c r="DM120" s="277"/>
      <c r="DN120" s="277"/>
      <c r="DO120" s="278"/>
      <c r="DP120" s="279"/>
      <c r="DQ120" s="279"/>
      <c r="DR120" s="280"/>
      <c r="DS120" s="277"/>
      <c r="DT120" s="277"/>
      <c r="DU120" s="278"/>
      <c r="DV120" s="279"/>
      <c r="DW120" s="279"/>
      <c r="DX120" s="280"/>
      <c r="DY120" s="277"/>
      <c r="DZ120" s="277"/>
      <c r="EA120" s="278"/>
      <c r="EB120" s="279"/>
      <c r="EC120" s="279"/>
      <c r="ED120" s="280"/>
      <c r="EE120" s="277"/>
      <c r="EF120" s="277"/>
      <c r="EG120" s="278"/>
      <c r="EH120" s="279"/>
      <c r="EI120" s="279"/>
      <c r="EJ120" s="280"/>
      <c r="EK120" s="277"/>
      <c r="EL120" s="277"/>
      <c r="EM120" s="278"/>
      <c r="EN120" s="279"/>
      <c r="EO120" s="279"/>
      <c r="EP120" s="280"/>
      <c r="EQ120" s="277"/>
      <c r="ER120" s="277"/>
      <c r="ES120" s="278"/>
      <c r="ET120" s="279"/>
      <c r="EU120" s="279"/>
      <c r="EV120" s="280"/>
      <c r="EW120" s="277"/>
      <c r="EX120" s="277"/>
      <c r="EY120" s="278"/>
      <c r="EZ120" s="273" cm="1">
        <f t="array" ref="EZ120">SUM(SUMIFS(CF120:EY120,CF$6:EY$6,{"EN(V)"}))</f>
        <v>0</v>
      </c>
      <c r="FA120" s="273" cm="1">
        <f t="array" ref="FA120">SUM(SUMIFS(CF120:EY120,CF$6:EY$6,{"INA(V)"}))</f>
        <v>0</v>
      </c>
      <c r="FB120" s="273" cm="1">
        <f t="array" ref="FB120">SUM(SUMIFS(CF120:EY120,CF$6:EY$6,{"EN(D)"}))</f>
        <v>0</v>
      </c>
      <c r="FC120" s="273" cm="1">
        <f t="array" ref="FC120">SUM(SUMIFS(CF120:EY120,CF$6:EY$6,{"INA(D)"}))</f>
        <v>0</v>
      </c>
      <c r="FD120" s="273" cm="1">
        <f t="array" ref="FD120">SUM(SUMIFS(CF120:EY120,CF$6:EY$6,{"EN(D)","EN(V)","INA(D)","INA(V)"}))</f>
        <v>0</v>
      </c>
      <c r="FE120" s="278" cm="1">
        <f t="array" ref="FE120">(SUM(SUMIFS(CF120:EY120,CF$6:EY$6,{"EN(TMS)"})))/12</f>
        <v>0</v>
      </c>
      <c r="FF120" s="278" cm="1">
        <f t="array" ref="FF120">(SUM(SUMIFS(CF120:EY120,CF$6:EY$6,{"INA(TMS)"})))/12</f>
        <v>0</v>
      </c>
      <c r="FG120" s="279"/>
      <c r="FH120" s="279"/>
      <c r="FI120" s="280"/>
      <c r="FJ120" s="277"/>
      <c r="FK120" s="277"/>
      <c r="FL120" s="278"/>
      <c r="FM120" s="279"/>
      <c r="FN120" s="279"/>
      <c r="FO120" s="280"/>
      <c r="FP120" s="277"/>
      <c r="FQ120" s="277"/>
      <c r="FR120" s="278"/>
      <c r="FS120" s="279"/>
      <c r="FT120" s="279"/>
      <c r="FU120" s="280"/>
      <c r="FV120" s="277"/>
      <c r="FW120" s="277"/>
      <c r="FX120" s="278"/>
      <c r="FY120" s="279"/>
      <c r="FZ120" s="279"/>
      <c r="GA120" s="280"/>
      <c r="GB120" s="277"/>
      <c r="GC120" s="277"/>
      <c r="GD120" s="278"/>
      <c r="GE120" s="279"/>
      <c r="GF120" s="279"/>
      <c r="GG120" s="280"/>
      <c r="GH120" s="277">
        <v>30</v>
      </c>
      <c r="GI120" s="277">
        <v>58</v>
      </c>
      <c r="GJ120" s="278" t="s">
        <v>367</v>
      </c>
      <c r="GK120" s="279"/>
      <c r="GL120" s="279"/>
      <c r="GM120" s="280"/>
      <c r="GN120" s="277">
        <v>20</v>
      </c>
      <c r="GO120" s="277">
        <v>92</v>
      </c>
      <c r="GP120" s="278" t="s">
        <v>379</v>
      </c>
      <c r="GQ120" s="279"/>
      <c r="GR120" s="279"/>
      <c r="GS120" s="280"/>
      <c r="GT120" s="277">
        <v>47</v>
      </c>
      <c r="GU120" s="277">
        <v>132</v>
      </c>
      <c r="GV120" s="278">
        <v>0.15069444444444444</v>
      </c>
      <c r="GW120" s="279"/>
      <c r="GX120" s="279"/>
      <c r="GY120" s="280"/>
      <c r="GZ120" s="277">
        <v>18</v>
      </c>
      <c r="HA120" s="277">
        <v>99</v>
      </c>
      <c r="HB120" s="278">
        <v>0.15625</v>
      </c>
      <c r="HC120" s="279"/>
      <c r="HD120" s="279"/>
      <c r="HE120" s="280"/>
      <c r="HF120" s="277">
        <v>28</v>
      </c>
      <c r="HG120" s="277">
        <v>241</v>
      </c>
      <c r="HH120" s="278">
        <v>0.17777777777777778</v>
      </c>
      <c r="HI120" s="279"/>
      <c r="HJ120" s="279"/>
      <c r="HK120" s="280"/>
      <c r="HL120" s="277">
        <v>38</v>
      </c>
      <c r="HM120" s="277">
        <v>251</v>
      </c>
      <c r="HN120" s="278">
        <v>0.27986111111111112</v>
      </c>
      <c r="HO120" s="279"/>
      <c r="HP120" s="279"/>
      <c r="HQ120" s="280"/>
      <c r="HR120" s="277">
        <v>31</v>
      </c>
      <c r="HS120" s="277">
        <v>234</v>
      </c>
      <c r="HT120" s="278">
        <v>0.28958333333333336</v>
      </c>
      <c r="HU120" s="279"/>
      <c r="HV120" s="279"/>
      <c r="HW120" s="280"/>
      <c r="HX120" s="277">
        <v>39</v>
      </c>
      <c r="HY120" s="277">
        <v>310</v>
      </c>
      <c r="HZ120" s="278">
        <v>0.4381944444444445</v>
      </c>
      <c r="IA120" s="273" cm="1">
        <f t="array" ref="IA120">SUM(SUMIFS(FG120:HZ120,FG$6:HZ$6,{"EN(V)"}))</f>
        <v>0</v>
      </c>
      <c r="IB120" s="273" cm="1">
        <f t="array" ref="IB120">SUM(SUMIFS(FG120:HZ120,FG$6:HZ$6,{"INA(V)"}))</f>
        <v>1417</v>
      </c>
      <c r="IC120" s="273" cm="1">
        <f t="array" ref="IC120">SUM(SUMIFS(FG120:HZ120,FG$6:HZ$6,{"EN(D)"}))</f>
        <v>0</v>
      </c>
      <c r="ID120" s="273" cm="1">
        <f t="array" ref="ID120">SUM(SUMIFS(FG120:HZ120,FG$6:HZ$6,{"INA(D)"}))</f>
        <v>251</v>
      </c>
      <c r="IE120" s="273" cm="1">
        <f t="array" ref="IE120">SUM(SUMIFS(FG120:HZ120,FG$6:HZ$6,{"EN(D)","EN(V)","INA(D)","INA(V)"}))</f>
        <v>1668</v>
      </c>
      <c r="IF120" s="278" cm="1">
        <f t="array" ref="IF120">(SUM(SUMIFS(FG120:HZ120,FG$6:HZ$6,{"EN(TMS)"})))/12</f>
        <v>0</v>
      </c>
      <c r="IG120" s="278" cm="1">
        <f t="array" ref="IG120">(SUM(SUMIFS(FG120:HZ120,FG$6:HZ$6,{"INA(TMS)"})))/12</f>
        <v>0.12436342592592593</v>
      </c>
      <c r="IH120" s="279"/>
      <c r="II120" s="279"/>
      <c r="IJ120" s="280"/>
      <c r="IK120" s="277">
        <v>41</v>
      </c>
      <c r="IL120" s="277">
        <v>293</v>
      </c>
      <c r="IM120" s="278">
        <v>0.32847222222222222</v>
      </c>
      <c r="IN120" s="279"/>
      <c r="IO120" s="279"/>
      <c r="IP120" s="280"/>
      <c r="IQ120" s="277">
        <v>30</v>
      </c>
      <c r="IR120" s="277">
        <v>327</v>
      </c>
      <c r="IS120" s="278">
        <v>0.43958333333333338</v>
      </c>
      <c r="IT120" s="279"/>
      <c r="IU120" s="279"/>
      <c r="IV120" s="280"/>
      <c r="IW120" s="277">
        <v>46</v>
      </c>
      <c r="IX120" s="277">
        <v>360</v>
      </c>
      <c r="IY120" s="278">
        <v>0.31527777777777777</v>
      </c>
      <c r="IZ120" s="279"/>
      <c r="JA120" s="279"/>
      <c r="JB120" s="280"/>
      <c r="JC120" s="277">
        <f>30+44</f>
        <v>74</v>
      </c>
      <c r="JD120" s="277">
        <v>311</v>
      </c>
      <c r="JE120" s="278">
        <v>0.26111111111111113</v>
      </c>
      <c r="JF120" s="279"/>
      <c r="JG120" s="279"/>
      <c r="JH120" s="280"/>
      <c r="JI120" s="277">
        <v>14</v>
      </c>
      <c r="JJ120" s="277"/>
      <c r="JK120" s="278"/>
      <c r="JL120" s="279"/>
      <c r="JM120" s="279"/>
      <c r="JN120" s="280"/>
      <c r="JO120" s="277">
        <v>20</v>
      </c>
      <c r="JP120" s="277"/>
      <c r="JQ120" s="278"/>
      <c r="JR120" s="279"/>
      <c r="JS120" s="279"/>
      <c r="JT120" s="280"/>
      <c r="JU120" s="277">
        <v>40</v>
      </c>
      <c r="JV120" s="277"/>
      <c r="JW120" s="278"/>
      <c r="JX120" s="279"/>
      <c r="JY120" s="279"/>
      <c r="JZ120" s="280"/>
      <c r="KA120" s="277">
        <v>40</v>
      </c>
      <c r="KB120" s="277"/>
      <c r="KC120" s="278"/>
      <c r="KD120" s="279"/>
      <c r="KE120" s="279"/>
      <c r="KF120" s="280"/>
      <c r="KG120" s="277">
        <v>56</v>
      </c>
      <c r="KH120" s="277"/>
      <c r="KI120" s="278"/>
      <c r="KJ120" s="279"/>
      <c r="KK120" s="279"/>
      <c r="KL120" s="280"/>
      <c r="KM120" s="277">
        <v>56</v>
      </c>
      <c r="KN120" s="277"/>
      <c r="KO120" s="278"/>
      <c r="KP120" s="279"/>
      <c r="KQ120" s="279"/>
      <c r="KR120" s="280"/>
      <c r="KS120" s="277">
        <v>101</v>
      </c>
      <c r="KT120" s="277"/>
      <c r="KU120" s="278"/>
      <c r="KV120" s="279"/>
      <c r="KW120" s="279"/>
      <c r="KX120" s="280"/>
      <c r="KY120" s="277">
        <v>90</v>
      </c>
      <c r="KZ120" s="277"/>
      <c r="LA120" s="278"/>
      <c r="LB120" s="273" cm="1">
        <f t="array" ref="LB120">SUM(SUMIFS(IH120:LA120,IH$6:LA$6,{"EN(V)"}))</f>
        <v>0</v>
      </c>
      <c r="LC120" s="273" cm="1">
        <f t="array" ref="LC120">SUM(SUMIFS(IH120:LA120,IH$6:LA$6,{"INA(V)"}))</f>
        <v>1291</v>
      </c>
      <c r="LD120" s="273" cm="1">
        <f t="array" ref="LD120">SUM(SUMIFS(IH120:LA120,IH$6:LA$6,{"EN(D)"}))</f>
        <v>0</v>
      </c>
      <c r="LE120" s="273" cm="1">
        <f t="array" ref="LE120">SUM(SUMIFS(IH120:LA120,IH$6:LA$6,{"INA(D)"}))</f>
        <v>608</v>
      </c>
      <c r="LF120" s="273" cm="1">
        <f t="array" ref="LF120">SUM(SUMIFS(IH120:LA120,IH$6:LA$6,{"EN(D)","EN(V)","INA(D)","INA(V)"}))</f>
        <v>1899</v>
      </c>
      <c r="LG120" s="278" cm="1">
        <f t="array" ref="LG120">(SUM(SUMIFS(IH120:LA120,IH$6:LA$6,{"EN(TMS)"})))/12</f>
        <v>0</v>
      </c>
      <c r="LH120" s="278" cm="1">
        <f t="array" ref="LH120">(SUM(SUMIFS(IH120:LA120,IH$6:LA$6,{"INA(TMS)"})))/12</f>
        <v>0.11203703703703705</v>
      </c>
      <c r="LI120" s="279"/>
      <c r="LJ120" s="279"/>
      <c r="LK120" s="280"/>
      <c r="LL120" s="277">
        <v>20</v>
      </c>
      <c r="LM120" s="277"/>
      <c r="LN120" s="278"/>
      <c r="LO120" s="279"/>
      <c r="LP120" s="279"/>
      <c r="LQ120" s="280"/>
      <c r="LR120" s="277">
        <v>38</v>
      </c>
      <c r="LS120" s="277"/>
      <c r="LT120" s="278"/>
      <c r="LU120" s="279"/>
      <c r="LV120" s="279"/>
      <c r="LW120" s="280"/>
      <c r="LX120" s="277">
        <v>19</v>
      </c>
      <c r="LY120" s="277"/>
      <c r="LZ120" s="278"/>
      <c r="MA120" s="279"/>
      <c r="MB120" s="279"/>
      <c r="MC120" s="280"/>
      <c r="MD120" s="277">
        <v>17</v>
      </c>
      <c r="ME120" s="277"/>
      <c r="MF120" s="278"/>
      <c r="MG120" s="279"/>
      <c r="MH120" s="279"/>
      <c r="MI120" s="280"/>
      <c r="MJ120" s="277">
        <v>40</v>
      </c>
      <c r="MK120" s="277"/>
      <c r="ML120" s="278"/>
      <c r="MM120" s="279"/>
      <c r="MN120" s="279"/>
      <c r="MO120" s="280"/>
      <c r="MP120" s="277">
        <v>31</v>
      </c>
      <c r="MQ120" s="277"/>
      <c r="MR120" s="278"/>
      <c r="MS120" s="279"/>
      <c r="MT120" s="279"/>
      <c r="MU120" s="280"/>
      <c r="MV120" s="277">
        <v>23</v>
      </c>
      <c r="MW120" s="277"/>
      <c r="MX120" s="278"/>
      <c r="MY120" s="279"/>
      <c r="MZ120" s="279"/>
      <c r="NA120" s="280"/>
      <c r="NB120" s="277"/>
      <c r="NC120" s="277"/>
      <c r="ND120" s="278"/>
      <c r="NE120" s="279"/>
      <c r="NF120" s="279"/>
      <c r="NG120" s="280"/>
      <c r="NH120" s="277"/>
      <c r="NI120" s="277"/>
      <c r="NJ120" s="278"/>
      <c r="NK120" s="279"/>
      <c r="NL120" s="279"/>
      <c r="NM120" s="280"/>
      <c r="NN120" s="277"/>
      <c r="NO120" s="277"/>
      <c r="NP120" s="278"/>
      <c r="NQ120" s="279"/>
      <c r="NR120" s="279"/>
      <c r="NS120" s="280"/>
      <c r="NT120" s="277"/>
      <c r="NU120" s="277"/>
      <c r="NV120" s="278"/>
      <c r="NW120" s="279"/>
      <c r="NX120" s="279"/>
      <c r="NY120" s="280"/>
      <c r="NZ120" s="277"/>
      <c r="OA120" s="277"/>
      <c r="OB120" s="278"/>
      <c r="OC120" s="273" cm="1">
        <f t="array" ref="OC120">SUM(SUMIFS(LI120:OB120,LI$6:OB$6,{"EN(V)"}))</f>
        <v>0</v>
      </c>
      <c r="OD120" s="273" cm="1">
        <f t="array" ref="OD120">SUM(SUMIFS(LI120:OB120,LI$6:OB$6,{"INA(V)"}))</f>
        <v>0</v>
      </c>
      <c r="OE120" s="273" cm="1">
        <f t="array" ref="OE120">SUM(SUMIFS(LI120:OB120,LI$6:OB$6,{"EN(D)"}))</f>
        <v>0</v>
      </c>
      <c r="OF120" s="273" cm="1">
        <f t="array" ref="OF120">SUM(SUMIFS(LI120:OB120,LI$6:OB$6,{"INA(D)"}))</f>
        <v>188</v>
      </c>
      <c r="OG120" s="273" cm="1">
        <f t="array" ref="OG120">SUM(SUMIFS(LI120:OB120,LI$6:OB$6,{"EN(D)","EN(V)","INA(D)","INA(V)"}))</f>
        <v>188</v>
      </c>
      <c r="OH120" s="278" cm="1">
        <f t="array" ref="OH120">(SUM(SUMIFS(LI120:OB120,LI$6:OB$6,{"EN(TMS)"})))/12</f>
        <v>0</v>
      </c>
      <c r="OI120" s="278" cm="1">
        <f t="array" ref="OI120">(SUM(SUMIFS(LI120:OB120,LI$6:OB$6,{"INA(TMS)"})))/12</f>
        <v>0</v>
      </c>
    </row>
    <row r="121" spans="1:399" s="23" customFormat="1" ht="30">
      <c r="A121" s="273">
        <v>115</v>
      </c>
      <c r="B121" s="274" t="s">
        <v>409</v>
      </c>
      <c r="C121" s="292" t="s">
        <v>428</v>
      </c>
      <c r="D121" s="285"/>
      <c r="E121" s="279"/>
      <c r="F121" s="279"/>
      <c r="G121" s="280"/>
      <c r="H121" s="277"/>
      <c r="I121" s="277"/>
      <c r="J121" s="278"/>
      <c r="K121" s="279"/>
      <c r="L121" s="279"/>
      <c r="M121" s="280"/>
      <c r="N121" s="277"/>
      <c r="O121" s="277"/>
      <c r="P121" s="278"/>
      <c r="Q121" s="279"/>
      <c r="R121" s="279"/>
      <c r="S121" s="280"/>
      <c r="T121" s="277"/>
      <c r="U121" s="277"/>
      <c r="V121" s="278"/>
      <c r="W121" s="279"/>
      <c r="X121" s="279"/>
      <c r="Y121" s="280"/>
      <c r="Z121" s="277"/>
      <c r="AA121" s="277"/>
      <c r="AB121" s="278"/>
      <c r="AC121" s="279"/>
      <c r="AD121" s="279"/>
      <c r="AE121" s="280"/>
      <c r="AF121" s="277"/>
      <c r="AG121" s="277"/>
      <c r="AH121" s="278"/>
      <c r="AI121" s="279"/>
      <c r="AJ121" s="279"/>
      <c r="AK121" s="280"/>
      <c r="AL121" s="277"/>
      <c r="AM121" s="277"/>
      <c r="AN121" s="278"/>
      <c r="AO121" s="279"/>
      <c r="AP121" s="279"/>
      <c r="AQ121" s="280"/>
      <c r="AR121" s="277"/>
      <c r="AS121" s="277"/>
      <c r="AT121" s="278"/>
      <c r="AU121" s="279"/>
      <c r="AV121" s="279"/>
      <c r="AW121" s="280"/>
      <c r="AX121" s="277"/>
      <c r="AY121" s="277"/>
      <c r="AZ121" s="278"/>
      <c r="BA121" s="279"/>
      <c r="BB121" s="279"/>
      <c r="BC121" s="280"/>
      <c r="BD121" s="277"/>
      <c r="BE121" s="277"/>
      <c r="BF121" s="278"/>
      <c r="BG121" s="279"/>
      <c r="BH121" s="279"/>
      <c r="BI121" s="280"/>
      <c r="BJ121" s="277"/>
      <c r="BK121" s="277"/>
      <c r="BL121" s="278"/>
      <c r="BM121" s="279"/>
      <c r="BN121" s="279"/>
      <c r="BO121" s="280"/>
      <c r="BP121" s="277"/>
      <c r="BQ121" s="277"/>
      <c r="BR121" s="278"/>
      <c r="BS121" s="279"/>
      <c r="BT121" s="279"/>
      <c r="BU121" s="280"/>
      <c r="BV121" s="277"/>
      <c r="BW121" s="277"/>
      <c r="BX121" s="278"/>
      <c r="BY121" s="273" cm="1">
        <f t="array" ref="BY121">SUM(SUMIFS(E121:BX121,E$6:BX$6,{"EN(V)"}))</f>
        <v>0</v>
      </c>
      <c r="BZ121" s="273" cm="1">
        <f t="array" ref="BZ121">SUM(SUMIFS(E121:BX121,E$6:BX$6,{"INA(V)"}))</f>
        <v>0</v>
      </c>
      <c r="CA121" s="273" cm="1">
        <f t="array" ref="CA121">SUM(SUMIFS(E121:BX121,E$6:BX$6,{"EN(D)"}))</f>
        <v>0</v>
      </c>
      <c r="CB121" s="273" cm="1">
        <f t="array" ref="CB121">SUM(SUMIFS(E121:BX121,E$6:BX$6,{"INA(D)"}))</f>
        <v>0</v>
      </c>
      <c r="CC121" s="273" cm="1">
        <f t="array" ref="CC121">SUM(SUMIFS(E121:BX121,E$6:BX$6,{"EN(D)","EN(V)","INA(D)","INA(V)"}))</f>
        <v>0</v>
      </c>
      <c r="CD121" s="278" cm="1">
        <f t="array" ref="CD121">(SUM(SUMIFS(E121:BX121,E$6:BX$6,{"EN(TMS)"})))/12</f>
        <v>0</v>
      </c>
      <c r="CE121" s="278" cm="1">
        <f t="array" ref="CE121">(SUM(SUMIFS(E121:BX121,E$6:BX$6,{"INA(TMS)"})))/12</f>
        <v>0</v>
      </c>
      <c r="CF121" s="279"/>
      <c r="CG121" s="279"/>
      <c r="CH121" s="280"/>
      <c r="CI121" s="277"/>
      <c r="CJ121" s="277"/>
      <c r="CK121" s="278"/>
      <c r="CL121" s="279"/>
      <c r="CM121" s="279"/>
      <c r="CN121" s="280"/>
      <c r="CO121" s="277"/>
      <c r="CP121" s="277"/>
      <c r="CQ121" s="278"/>
      <c r="CR121" s="279"/>
      <c r="CS121" s="279"/>
      <c r="CT121" s="280"/>
      <c r="CU121" s="277"/>
      <c r="CV121" s="277"/>
      <c r="CW121" s="278"/>
      <c r="CX121" s="279"/>
      <c r="CY121" s="279"/>
      <c r="CZ121" s="280"/>
      <c r="DA121" s="277"/>
      <c r="DB121" s="277"/>
      <c r="DC121" s="278"/>
      <c r="DD121" s="279"/>
      <c r="DE121" s="279"/>
      <c r="DF121" s="280"/>
      <c r="DG121" s="277"/>
      <c r="DH121" s="277"/>
      <c r="DI121" s="278"/>
      <c r="DJ121" s="279"/>
      <c r="DK121" s="279"/>
      <c r="DL121" s="280"/>
      <c r="DM121" s="277"/>
      <c r="DN121" s="277"/>
      <c r="DO121" s="278"/>
      <c r="DP121" s="279"/>
      <c r="DQ121" s="279"/>
      <c r="DR121" s="280"/>
      <c r="DS121" s="277"/>
      <c r="DT121" s="277"/>
      <c r="DU121" s="278"/>
      <c r="DV121" s="279"/>
      <c r="DW121" s="279"/>
      <c r="DX121" s="280"/>
      <c r="DY121" s="277"/>
      <c r="DZ121" s="277"/>
      <c r="EA121" s="278"/>
      <c r="EB121" s="279"/>
      <c r="EC121" s="279"/>
      <c r="ED121" s="280"/>
      <c r="EE121" s="277"/>
      <c r="EF121" s="277"/>
      <c r="EG121" s="278"/>
      <c r="EH121" s="279"/>
      <c r="EI121" s="279"/>
      <c r="EJ121" s="280"/>
      <c r="EK121" s="277"/>
      <c r="EL121" s="277"/>
      <c r="EM121" s="278"/>
      <c r="EN121" s="279"/>
      <c r="EO121" s="279"/>
      <c r="EP121" s="280"/>
      <c r="EQ121" s="277"/>
      <c r="ER121" s="277"/>
      <c r="ES121" s="278"/>
      <c r="ET121" s="279"/>
      <c r="EU121" s="279"/>
      <c r="EV121" s="280"/>
      <c r="EW121" s="277"/>
      <c r="EX121" s="277"/>
      <c r="EY121" s="278"/>
      <c r="EZ121" s="273" cm="1">
        <f t="array" ref="EZ121">SUM(SUMIFS(CF121:EY121,CF$6:EY$6,{"EN(V)"}))</f>
        <v>0</v>
      </c>
      <c r="FA121" s="273" cm="1">
        <f t="array" ref="FA121">SUM(SUMIFS(CF121:EY121,CF$6:EY$6,{"INA(V)"}))</f>
        <v>0</v>
      </c>
      <c r="FB121" s="273" cm="1">
        <f t="array" ref="FB121">SUM(SUMIFS(CF121:EY121,CF$6:EY$6,{"EN(D)"}))</f>
        <v>0</v>
      </c>
      <c r="FC121" s="273" cm="1">
        <f t="array" ref="FC121">SUM(SUMIFS(CF121:EY121,CF$6:EY$6,{"INA(D)"}))</f>
        <v>0</v>
      </c>
      <c r="FD121" s="273" cm="1">
        <f t="array" ref="FD121">SUM(SUMIFS(CF121:EY121,CF$6:EY$6,{"EN(D)","EN(V)","INA(D)","INA(V)"}))</f>
        <v>0</v>
      </c>
      <c r="FE121" s="278" cm="1">
        <f t="array" ref="FE121">(SUM(SUMIFS(CF121:EY121,CF$6:EY$6,{"EN(TMS)"})))/12</f>
        <v>0</v>
      </c>
      <c r="FF121" s="278" cm="1">
        <f t="array" ref="FF121">(SUM(SUMIFS(CF121:EY121,CF$6:EY$6,{"INA(TMS)"})))/12</f>
        <v>0</v>
      </c>
      <c r="FG121" s="279"/>
      <c r="FH121" s="279"/>
      <c r="FI121" s="280"/>
      <c r="FJ121" s="277"/>
      <c r="FK121" s="277"/>
      <c r="FL121" s="278"/>
      <c r="FM121" s="279"/>
      <c r="FN121" s="279"/>
      <c r="FO121" s="280"/>
      <c r="FP121" s="277"/>
      <c r="FQ121" s="277"/>
      <c r="FR121" s="278"/>
      <c r="FS121" s="279"/>
      <c r="FT121" s="279"/>
      <c r="FU121" s="280"/>
      <c r="FV121" s="277"/>
      <c r="FW121" s="277"/>
      <c r="FX121" s="278"/>
      <c r="FY121" s="279">
        <v>9</v>
      </c>
      <c r="FZ121" s="279">
        <v>7</v>
      </c>
      <c r="GA121" s="280" t="s">
        <v>248</v>
      </c>
      <c r="GB121" s="277"/>
      <c r="GC121" s="277"/>
      <c r="GD121" s="278"/>
      <c r="GE121" s="279">
        <v>41</v>
      </c>
      <c r="GF121" s="279">
        <v>169</v>
      </c>
      <c r="GG121" s="280" t="s">
        <v>380</v>
      </c>
      <c r="GH121" s="277"/>
      <c r="GI121" s="277"/>
      <c r="GJ121" s="278"/>
      <c r="GK121" s="279">
        <v>54</v>
      </c>
      <c r="GL121" s="279">
        <v>364</v>
      </c>
      <c r="GM121" s="280" t="s">
        <v>302</v>
      </c>
      <c r="GN121" s="277"/>
      <c r="GO121" s="277"/>
      <c r="GP121" s="278"/>
      <c r="GQ121" s="279">
        <v>66</v>
      </c>
      <c r="GR121" s="279">
        <v>359</v>
      </c>
      <c r="GS121" s="280">
        <v>0.21666666666666667</v>
      </c>
      <c r="GT121" s="277"/>
      <c r="GU121" s="277"/>
      <c r="GV121" s="278"/>
      <c r="GW121" s="279">
        <v>68</v>
      </c>
      <c r="GX121" s="279">
        <v>309</v>
      </c>
      <c r="GY121" s="280">
        <v>0.21249999999999999</v>
      </c>
      <c r="GZ121" s="277"/>
      <c r="HA121" s="277"/>
      <c r="HB121" s="278"/>
      <c r="HC121" s="279">
        <v>55</v>
      </c>
      <c r="HD121" s="279">
        <v>370</v>
      </c>
      <c r="HE121" s="280">
        <v>0.24583333333333335</v>
      </c>
      <c r="HF121" s="277"/>
      <c r="HG121" s="277"/>
      <c r="HH121" s="278"/>
      <c r="HI121" s="279">
        <v>65</v>
      </c>
      <c r="HJ121" s="279">
        <v>383</v>
      </c>
      <c r="HK121" s="280">
        <v>0.24513888888888888</v>
      </c>
      <c r="HL121" s="277"/>
      <c r="HM121" s="277"/>
      <c r="HN121" s="278"/>
      <c r="HO121" s="279">
        <v>52</v>
      </c>
      <c r="HP121" s="279">
        <v>352</v>
      </c>
      <c r="HQ121" s="280">
        <v>0.25763888888888892</v>
      </c>
      <c r="HR121" s="277"/>
      <c r="HS121" s="277"/>
      <c r="HT121" s="278"/>
      <c r="HU121" s="279">
        <v>58</v>
      </c>
      <c r="HV121" s="279">
        <v>306</v>
      </c>
      <c r="HW121" s="280">
        <v>0.26805555555555555</v>
      </c>
      <c r="HX121" s="277"/>
      <c r="HY121" s="277"/>
      <c r="HZ121" s="278"/>
      <c r="IA121" s="273" cm="1">
        <f t="array" ref="IA121">SUM(SUMIFS(FG121:HZ121,FG$6:HZ$6,{"EN(V)"}))</f>
        <v>2619</v>
      </c>
      <c r="IB121" s="273" cm="1">
        <f t="array" ref="IB121">SUM(SUMIFS(FG121:HZ121,FG$6:HZ$6,{"INA(V)"}))</f>
        <v>0</v>
      </c>
      <c r="IC121" s="273" cm="1">
        <f t="array" ref="IC121">SUM(SUMIFS(FG121:HZ121,FG$6:HZ$6,{"EN(D)"}))</f>
        <v>468</v>
      </c>
      <c r="ID121" s="273" cm="1">
        <f t="array" ref="ID121">SUM(SUMIFS(FG121:HZ121,FG$6:HZ$6,{"INA(D)"}))</f>
        <v>0</v>
      </c>
      <c r="IE121" s="273" cm="1">
        <f t="array" ref="IE121">SUM(SUMIFS(FG121:HZ121,FG$6:HZ$6,{"EN(D)","EN(V)","INA(D)","INA(V)"}))</f>
        <v>3087</v>
      </c>
      <c r="IF121" s="278" cm="1">
        <f t="array" ref="IF121">(SUM(SUMIFS(FG121:HZ121,FG$6:HZ$6,{"EN(TMS)"})))/12</f>
        <v>0.12048611111111111</v>
      </c>
      <c r="IG121" s="278" cm="1">
        <f t="array" ref="IG121">(SUM(SUMIFS(FG121:HZ121,FG$6:HZ$6,{"INA(TMS)"})))/12</f>
        <v>0</v>
      </c>
      <c r="IH121" s="279">
        <v>49</v>
      </c>
      <c r="II121" s="279">
        <v>234</v>
      </c>
      <c r="IJ121" s="280">
        <v>0.22500000000000001</v>
      </c>
      <c r="IK121" s="277"/>
      <c r="IL121" s="277"/>
      <c r="IM121" s="278"/>
      <c r="IN121" s="279">
        <v>42</v>
      </c>
      <c r="IO121" s="279">
        <v>278</v>
      </c>
      <c r="IP121" s="280">
        <v>0.21388888888888891</v>
      </c>
      <c r="IQ121" s="277"/>
      <c r="IR121" s="277"/>
      <c r="IS121" s="278"/>
      <c r="IT121" s="279">
        <v>43</v>
      </c>
      <c r="IU121" s="279">
        <v>294</v>
      </c>
      <c r="IV121" s="280">
        <v>0.25972222222222224</v>
      </c>
      <c r="IW121" s="277"/>
      <c r="IX121" s="277"/>
      <c r="IY121" s="278"/>
      <c r="IZ121" s="279">
        <f>8+34</f>
        <v>42</v>
      </c>
      <c r="JA121" s="279">
        <v>198</v>
      </c>
      <c r="JB121" s="280">
        <v>0.24236111111111111</v>
      </c>
      <c r="JC121" s="277"/>
      <c r="JD121" s="277"/>
      <c r="JE121" s="278"/>
      <c r="JF121" s="279">
        <v>20</v>
      </c>
      <c r="JG121" s="279"/>
      <c r="JH121" s="280"/>
      <c r="JI121" s="277"/>
      <c r="JJ121" s="277"/>
      <c r="JK121" s="278"/>
      <c r="JL121" s="279">
        <v>12</v>
      </c>
      <c r="JM121" s="279"/>
      <c r="JN121" s="280"/>
      <c r="JO121" s="277"/>
      <c r="JP121" s="277"/>
      <c r="JQ121" s="278"/>
      <c r="JR121" s="279">
        <v>16</v>
      </c>
      <c r="JS121" s="279"/>
      <c r="JT121" s="280"/>
      <c r="JU121" s="277"/>
      <c r="JV121" s="277"/>
      <c r="JW121" s="278"/>
      <c r="JX121" s="279">
        <v>22</v>
      </c>
      <c r="JY121" s="279"/>
      <c r="JZ121" s="280"/>
      <c r="KA121" s="277"/>
      <c r="KB121" s="277"/>
      <c r="KC121" s="278"/>
      <c r="KD121" s="279">
        <v>16</v>
      </c>
      <c r="KE121" s="279"/>
      <c r="KF121" s="280"/>
      <c r="KG121" s="277"/>
      <c r="KH121" s="277"/>
      <c r="KI121" s="278"/>
      <c r="KJ121" s="279">
        <v>28</v>
      </c>
      <c r="KK121" s="279"/>
      <c r="KL121" s="280"/>
      <c r="KM121" s="277"/>
      <c r="KN121" s="277"/>
      <c r="KO121" s="278"/>
      <c r="KP121" s="279">
        <v>24</v>
      </c>
      <c r="KQ121" s="279"/>
      <c r="KR121" s="280"/>
      <c r="KS121" s="277"/>
      <c r="KT121" s="277"/>
      <c r="KU121" s="278"/>
      <c r="KV121" s="279">
        <v>22</v>
      </c>
      <c r="KW121" s="279"/>
      <c r="KX121" s="280"/>
      <c r="KY121" s="277"/>
      <c r="KZ121" s="277"/>
      <c r="LA121" s="278"/>
      <c r="LB121" s="273" cm="1">
        <f t="array" ref="LB121">SUM(SUMIFS(IH121:LA121,IH$6:LA$6,{"EN(V)"}))</f>
        <v>1004</v>
      </c>
      <c r="LC121" s="273" cm="1">
        <f t="array" ref="LC121">SUM(SUMIFS(IH121:LA121,IH$6:LA$6,{"INA(V)"}))</f>
        <v>0</v>
      </c>
      <c r="LD121" s="273" cm="1">
        <f t="array" ref="LD121">SUM(SUMIFS(IH121:LA121,IH$6:LA$6,{"EN(D)"}))</f>
        <v>336</v>
      </c>
      <c r="LE121" s="273" cm="1">
        <f t="array" ref="LE121">SUM(SUMIFS(IH121:LA121,IH$6:LA$6,{"INA(D)"}))</f>
        <v>0</v>
      </c>
      <c r="LF121" s="273" cm="1">
        <f t="array" ref="LF121">SUM(SUMIFS(IH121:LA121,IH$6:LA$6,{"EN(D)","EN(V)","INA(D)","INA(V)"}))</f>
        <v>1340</v>
      </c>
      <c r="LG121" s="278" cm="1">
        <f t="array" ref="LG121">(SUM(SUMIFS(IH121:LA121,IH$6:LA$6,{"EN(TMS)"})))/12</f>
        <v>7.8414351851851846E-2</v>
      </c>
      <c r="LH121" s="278" cm="1">
        <f t="array" ref="LH121">(SUM(SUMIFS(IH121:LA121,IH$6:LA$6,{"INA(TMS)"})))/12</f>
        <v>0</v>
      </c>
      <c r="LI121" s="279">
        <v>14</v>
      </c>
      <c r="LJ121" s="279"/>
      <c r="LK121" s="280"/>
      <c r="LL121" s="277"/>
      <c r="LM121" s="277"/>
      <c r="LN121" s="278"/>
      <c r="LO121" s="279">
        <v>11</v>
      </c>
      <c r="LP121" s="279"/>
      <c r="LQ121" s="280"/>
      <c r="LR121" s="277"/>
      <c r="LS121" s="277"/>
      <c r="LT121" s="278"/>
      <c r="LU121" s="279">
        <v>4</v>
      </c>
      <c r="LV121" s="279"/>
      <c r="LW121" s="280"/>
      <c r="LX121" s="277"/>
      <c r="LY121" s="277"/>
      <c r="LZ121" s="278"/>
      <c r="MA121" s="279">
        <v>1</v>
      </c>
      <c r="MB121" s="279"/>
      <c r="MC121" s="280"/>
      <c r="MD121" s="277"/>
      <c r="ME121" s="277"/>
      <c r="MF121" s="278"/>
      <c r="MG121" s="279">
        <v>13</v>
      </c>
      <c r="MH121" s="279"/>
      <c r="MI121" s="280"/>
      <c r="MJ121" s="277"/>
      <c r="MK121" s="277"/>
      <c r="ML121" s="278"/>
      <c r="MM121" s="279">
        <v>9</v>
      </c>
      <c r="MN121" s="279"/>
      <c r="MO121" s="280"/>
      <c r="MP121" s="277"/>
      <c r="MQ121" s="277"/>
      <c r="MR121" s="278"/>
      <c r="MS121" s="279">
        <v>10</v>
      </c>
      <c r="MT121" s="279"/>
      <c r="MU121" s="280"/>
      <c r="MV121" s="277"/>
      <c r="MW121" s="277"/>
      <c r="MX121" s="278"/>
      <c r="MY121" s="279"/>
      <c r="MZ121" s="279"/>
      <c r="NA121" s="280"/>
      <c r="NB121" s="277"/>
      <c r="NC121" s="277"/>
      <c r="ND121" s="278"/>
      <c r="NE121" s="279"/>
      <c r="NF121" s="279"/>
      <c r="NG121" s="280"/>
      <c r="NH121" s="277"/>
      <c r="NI121" s="277"/>
      <c r="NJ121" s="278"/>
      <c r="NK121" s="279"/>
      <c r="NL121" s="279"/>
      <c r="NM121" s="280"/>
      <c r="NN121" s="277"/>
      <c r="NO121" s="277"/>
      <c r="NP121" s="278"/>
      <c r="NQ121" s="279"/>
      <c r="NR121" s="279"/>
      <c r="NS121" s="280"/>
      <c r="NT121" s="277"/>
      <c r="NU121" s="277"/>
      <c r="NV121" s="278"/>
      <c r="NW121" s="279"/>
      <c r="NX121" s="279"/>
      <c r="NY121" s="280"/>
      <c r="NZ121" s="277"/>
      <c r="OA121" s="277"/>
      <c r="OB121" s="278"/>
      <c r="OC121" s="273" cm="1">
        <f t="array" ref="OC121">SUM(SUMIFS(LI121:OB121,LI$6:OB$6,{"EN(V)"}))</f>
        <v>0</v>
      </c>
      <c r="OD121" s="273" cm="1">
        <f t="array" ref="OD121">SUM(SUMIFS(LI121:OB121,LI$6:OB$6,{"INA(V)"}))</f>
        <v>0</v>
      </c>
      <c r="OE121" s="273" cm="1">
        <f t="array" ref="OE121">SUM(SUMIFS(LI121:OB121,LI$6:OB$6,{"EN(D)"}))</f>
        <v>62</v>
      </c>
      <c r="OF121" s="273" cm="1">
        <f t="array" ref="OF121">SUM(SUMIFS(LI121:OB121,LI$6:OB$6,{"INA(D)"}))</f>
        <v>0</v>
      </c>
      <c r="OG121" s="273" cm="1">
        <f t="array" ref="OG121">SUM(SUMIFS(LI121:OB121,LI$6:OB$6,{"EN(D)","EN(V)","INA(D)","INA(V)"}))</f>
        <v>62</v>
      </c>
      <c r="OH121" s="278" cm="1">
        <f t="array" ref="OH121">(SUM(SUMIFS(LI121:OB121,LI$6:OB$6,{"EN(TMS)"})))/12</f>
        <v>0</v>
      </c>
      <c r="OI121" s="278" cm="1">
        <f t="array" ref="OI121">(SUM(SUMIFS(LI121:OB121,LI$6:OB$6,{"INA(TMS)"})))/12</f>
        <v>0</v>
      </c>
    </row>
    <row r="122" spans="1:399" s="23" customFormat="1" ht="30">
      <c r="A122" s="273">
        <v>116</v>
      </c>
      <c r="B122" s="274" t="s">
        <v>410</v>
      </c>
      <c r="C122" s="292" t="s">
        <v>429</v>
      </c>
      <c r="D122" s="285"/>
      <c r="E122" s="279"/>
      <c r="F122" s="279"/>
      <c r="G122" s="280"/>
      <c r="H122" s="277"/>
      <c r="I122" s="277"/>
      <c r="J122" s="278"/>
      <c r="K122" s="279"/>
      <c r="L122" s="279"/>
      <c r="M122" s="280"/>
      <c r="N122" s="277"/>
      <c r="O122" s="277"/>
      <c r="P122" s="278"/>
      <c r="Q122" s="279"/>
      <c r="R122" s="279"/>
      <c r="S122" s="280"/>
      <c r="T122" s="277"/>
      <c r="U122" s="277"/>
      <c r="V122" s="278"/>
      <c r="W122" s="279"/>
      <c r="X122" s="279"/>
      <c r="Y122" s="280"/>
      <c r="Z122" s="277"/>
      <c r="AA122" s="277"/>
      <c r="AB122" s="278"/>
      <c r="AC122" s="279"/>
      <c r="AD122" s="279"/>
      <c r="AE122" s="280"/>
      <c r="AF122" s="277"/>
      <c r="AG122" s="277"/>
      <c r="AH122" s="278"/>
      <c r="AI122" s="279"/>
      <c r="AJ122" s="279"/>
      <c r="AK122" s="280"/>
      <c r="AL122" s="277"/>
      <c r="AM122" s="277"/>
      <c r="AN122" s="278"/>
      <c r="AO122" s="279"/>
      <c r="AP122" s="279"/>
      <c r="AQ122" s="280"/>
      <c r="AR122" s="277"/>
      <c r="AS122" s="277"/>
      <c r="AT122" s="278"/>
      <c r="AU122" s="279"/>
      <c r="AV122" s="279"/>
      <c r="AW122" s="280"/>
      <c r="AX122" s="277"/>
      <c r="AY122" s="277"/>
      <c r="AZ122" s="278"/>
      <c r="BA122" s="279"/>
      <c r="BB122" s="279"/>
      <c r="BC122" s="280"/>
      <c r="BD122" s="277"/>
      <c r="BE122" s="277"/>
      <c r="BF122" s="278"/>
      <c r="BG122" s="279"/>
      <c r="BH122" s="279"/>
      <c r="BI122" s="280"/>
      <c r="BJ122" s="277"/>
      <c r="BK122" s="277"/>
      <c r="BL122" s="278"/>
      <c r="BM122" s="279"/>
      <c r="BN122" s="279"/>
      <c r="BO122" s="280"/>
      <c r="BP122" s="277"/>
      <c r="BQ122" s="277"/>
      <c r="BR122" s="278"/>
      <c r="BS122" s="279"/>
      <c r="BT122" s="279"/>
      <c r="BU122" s="280"/>
      <c r="BV122" s="277"/>
      <c r="BW122" s="277"/>
      <c r="BX122" s="278"/>
      <c r="BY122" s="273" cm="1">
        <f t="array" ref="BY122">SUM(SUMIFS(E122:BX122,E$6:BX$6,{"EN(V)"}))</f>
        <v>0</v>
      </c>
      <c r="BZ122" s="273" cm="1">
        <f t="array" ref="BZ122">SUM(SUMIFS(E122:BX122,E$6:BX$6,{"INA(V)"}))</f>
        <v>0</v>
      </c>
      <c r="CA122" s="273" cm="1">
        <f t="array" ref="CA122">SUM(SUMIFS(E122:BX122,E$6:BX$6,{"EN(D)"}))</f>
        <v>0</v>
      </c>
      <c r="CB122" s="273" cm="1">
        <f t="array" ref="CB122">SUM(SUMIFS(E122:BX122,E$6:BX$6,{"INA(D)"}))</f>
        <v>0</v>
      </c>
      <c r="CC122" s="273" cm="1">
        <f t="array" ref="CC122">SUM(SUMIFS(E122:BX122,E$6:BX$6,{"EN(D)","EN(V)","INA(D)","INA(V)"}))</f>
        <v>0</v>
      </c>
      <c r="CD122" s="278" cm="1">
        <f t="array" ref="CD122">(SUM(SUMIFS(E122:BX122,E$6:BX$6,{"EN(TMS)"})))/12</f>
        <v>0</v>
      </c>
      <c r="CE122" s="278" cm="1">
        <f t="array" ref="CE122">(SUM(SUMIFS(E122:BX122,E$6:BX$6,{"INA(TMS)"})))/12</f>
        <v>0</v>
      </c>
      <c r="CF122" s="279"/>
      <c r="CG122" s="279"/>
      <c r="CH122" s="280"/>
      <c r="CI122" s="277"/>
      <c r="CJ122" s="277"/>
      <c r="CK122" s="278"/>
      <c r="CL122" s="279"/>
      <c r="CM122" s="279"/>
      <c r="CN122" s="280"/>
      <c r="CO122" s="277"/>
      <c r="CP122" s="277"/>
      <c r="CQ122" s="278"/>
      <c r="CR122" s="279"/>
      <c r="CS122" s="279"/>
      <c r="CT122" s="280"/>
      <c r="CU122" s="277"/>
      <c r="CV122" s="277"/>
      <c r="CW122" s="278"/>
      <c r="CX122" s="279"/>
      <c r="CY122" s="279"/>
      <c r="CZ122" s="280"/>
      <c r="DA122" s="277"/>
      <c r="DB122" s="277"/>
      <c r="DC122" s="278"/>
      <c r="DD122" s="279"/>
      <c r="DE122" s="279"/>
      <c r="DF122" s="280"/>
      <c r="DG122" s="277"/>
      <c r="DH122" s="277"/>
      <c r="DI122" s="278"/>
      <c r="DJ122" s="279"/>
      <c r="DK122" s="279"/>
      <c r="DL122" s="280"/>
      <c r="DM122" s="277"/>
      <c r="DN122" s="277"/>
      <c r="DO122" s="278"/>
      <c r="DP122" s="279"/>
      <c r="DQ122" s="279"/>
      <c r="DR122" s="280"/>
      <c r="DS122" s="277"/>
      <c r="DT122" s="277"/>
      <c r="DU122" s="278"/>
      <c r="DV122" s="279"/>
      <c r="DW122" s="279"/>
      <c r="DX122" s="280"/>
      <c r="DY122" s="277"/>
      <c r="DZ122" s="277"/>
      <c r="EA122" s="278"/>
      <c r="EB122" s="279"/>
      <c r="EC122" s="279"/>
      <c r="ED122" s="280"/>
      <c r="EE122" s="277"/>
      <c r="EF122" s="277"/>
      <c r="EG122" s="278"/>
      <c r="EH122" s="279"/>
      <c r="EI122" s="279"/>
      <c r="EJ122" s="280"/>
      <c r="EK122" s="277"/>
      <c r="EL122" s="277"/>
      <c r="EM122" s="278"/>
      <c r="EN122" s="279"/>
      <c r="EO122" s="279"/>
      <c r="EP122" s="280"/>
      <c r="EQ122" s="277"/>
      <c r="ER122" s="277"/>
      <c r="ES122" s="278"/>
      <c r="ET122" s="279"/>
      <c r="EU122" s="279"/>
      <c r="EV122" s="280"/>
      <c r="EW122" s="277"/>
      <c r="EX122" s="277"/>
      <c r="EY122" s="278"/>
      <c r="EZ122" s="273" cm="1">
        <f t="array" ref="EZ122">SUM(SUMIFS(CF122:EY122,CF$6:EY$6,{"EN(V)"}))</f>
        <v>0</v>
      </c>
      <c r="FA122" s="273" cm="1">
        <f t="array" ref="FA122">SUM(SUMIFS(CF122:EY122,CF$6:EY$6,{"INA(V)"}))</f>
        <v>0</v>
      </c>
      <c r="FB122" s="273" cm="1">
        <f t="array" ref="FB122">SUM(SUMIFS(CF122:EY122,CF$6:EY$6,{"EN(D)"}))</f>
        <v>0</v>
      </c>
      <c r="FC122" s="273" cm="1">
        <f t="array" ref="FC122">SUM(SUMIFS(CF122:EY122,CF$6:EY$6,{"INA(D)"}))</f>
        <v>0</v>
      </c>
      <c r="FD122" s="273" cm="1">
        <f t="array" ref="FD122">SUM(SUMIFS(CF122:EY122,CF$6:EY$6,{"EN(D)","EN(V)","INA(D)","INA(V)"}))</f>
        <v>0</v>
      </c>
      <c r="FE122" s="278" cm="1">
        <f t="array" ref="FE122">(SUM(SUMIFS(CF122:EY122,CF$6:EY$6,{"EN(TMS)"})))/12</f>
        <v>0</v>
      </c>
      <c r="FF122" s="278" cm="1">
        <f t="array" ref="FF122">(SUM(SUMIFS(CF122:EY122,CF$6:EY$6,{"INA(TMS)"})))/12</f>
        <v>0</v>
      </c>
      <c r="FG122" s="279"/>
      <c r="FH122" s="279"/>
      <c r="FI122" s="280"/>
      <c r="FJ122" s="277"/>
      <c r="FK122" s="277"/>
      <c r="FL122" s="278"/>
      <c r="FM122" s="279"/>
      <c r="FN122" s="279"/>
      <c r="FO122" s="280"/>
      <c r="FP122" s="277"/>
      <c r="FQ122" s="277"/>
      <c r="FR122" s="278"/>
      <c r="FS122" s="279"/>
      <c r="FT122" s="279"/>
      <c r="FU122" s="280"/>
      <c r="FV122" s="277"/>
      <c r="FW122" s="277"/>
      <c r="FX122" s="278"/>
      <c r="FY122" s="279"/>
      <c r="FZ122" s="279"/>
      <c r="GA122" s="280"/>
      <c r="GB122" s="277">
        <v>11</v>
      </c>
      <c r="GC122" s="277"/>
      <c r="GD122" s="278"/>
      <c r="GE122" s="279"/>
      <c r="GF122" s="279"/>
      <c r="GG122" s="280"/>
      <c r="GH122" s="277">
        <v>24</v>
      </c>
      <c r="GI122" s="277">
        <v>74</v>
      </c>
      <c r="GJ122" s="278" t="s">
        <v>381</v>
      </c>
      <c r="GK122" s="279"/>
      <c r="GL122" s="279"/>
      <c r="GM122" s="280"/>
      <c r="GN122" s="277">
        <v>14</v>
      </c>
      <c r="GO122" s="277">
        <v>46</v>
      </c>
      <c r="GP122" s="278" t="s">
        <v>382</v>
      </c>
      <c r="GQ122" s="279"/>
      <c r="GR122" s="279"/>
      <c r="GS122" s="280"/>
      <c r="GT122" s="277">
        <v>26</v>
      </c>
      <c r="GU122" s="277">
        <v>66</v>
      </c>
      <c r="GV122" s="278">
        <v>6.0416666666666667E-2</v>
      </c>
      <c r="GW122" s="279"/>
      <c r="GX122" s="279"/>
      <c r="GY122" s="280"/>
      <c r="GZ122" s="277">
        <v>25</v>
      </c>
      <c r="HA122" s="277">
        <v>161</v>
      </c>
      <c r="HB122" s="278">
        <v>8.0555555555555561E-2</v>
      </c>
      <c r="HC122" s="279"/>
      <c r="HD122" s="279"/>
      <c r="HE122" s="280"/>
      <c r="HF122" s="277">
        <v>33</v>
      </c>
      <c r="HG122" s="277">
        <v>205</v>
      </c>
      <c r="HH122" s="278">
        <v>0.20902777777777778</v>
      </c>
      <c r="HI122" s="279"/>
      <c r="HJ122" s="279"/>
      <c r="HK122" s="280"/>
      <c r="HL122" s="277">
        <v>26</v>
      </c>
      <c r="HM122" s="277">
        <v>250</v>
      </c>
      <c r="HN122" s="278">
        <v>0.23055555555555554</v>
      </c>
      <c r="HO122" s="279"/>
      <c r="HP122" s="279"/>
      <c r="HQ122" s="280"/>
      <c r="HR122" s="277">
        <v>26</v>
      </c>
      <c r="HS122" s="277">
        <v>193</v>
      </c>
      <c r="HT122" s="278"/>
      <c r="HU122" s="279"/>
      <c r="HV122" s="279"/>
      <c r="HW122" s="280"/>
      <c r="HX122" s="277">
        <v>27</v>
      </c>
      <c r="HY122" s="277">
        <v>162</v>
      </c>
      <c r="HZ122" s="278">
        <v>0.17986111111111111</v>
      </c>
      <c r="IA122" s="273" cm="1">
        <f t="array" ref="IA122">SUM(SUMIFS(FG122:HZ122,FG$6:HZ$6,{"EN(V)"}))</f>
        <v>0</v>
      </c>
      <c r="IB122" s="273" cm="1">
        <f t="array" ref="IB122">SUM(SUMIFS(FG122:HZ122,FG$6:HZ$6,{"INA(V)"}))</f>
        <v>1157</v>
      </c>
      <c r="IC122" s="273" cm="1">
        <f t="array" ref="IC122">SUM(SUMIFS(FG122:HZ122,FG$6:HZ$6,{"EN(D)"}))</f>
        <v>0</v>
      </c>
      <c r="ID122" s="273" cm="1">
        <f t="array" ref="ID122">SUM(SUMIFS(FG122:HZ122,FG$6:HZ$6,{"INA(D)"}))</f>
        <v>212</v>
      </c>
      <c r="IE122" s="273" cm="1">
        <f t="array" ref="IE122">SUM(SUMIFS(FG122:HZ122,FG$6:HZ$6,{"EN(D)","EN(V)","INA(D)","INA(V)"}))</f>
        <v>1369</v>
      </c>
      <c r="IF122" s="278" cm="1">
        <f t="array" ref="IF122">(SUM(SUMIFS(FG122:HZ122,FG$6:HZ$6,{"EN(TMS)"})))/12</f>
        <v>0</v>
      </c>
      <c r="IG122" s="278" cm="1">
        <f t="array" ref="IG122">(SUM(SUMIFS(FG122:HZ122,FG$6:HZ$6,{"INA(TMS)"})))/12</f>
        <v>6.3368055555555552E-2</v>
      </c>
      <c r="IH122" s="279"/>
      <c r="II122" s="279"/>
      <c r="IJ122" s="280"/>
      <c r="IK122" s="277">
        <v>37</v>
      </c>
      <c r="IL122" s="277">
        <v>198</v>
      </c>
      <c r="IM122" s="278">
        <v>0.34861111111111115</v>
      </c>
      <c r="IN122" s="279"/>
      <c r="IO122" s="279"/>
      <c r="IP122" s="280"/>
      <c r="IQ122" s="277">
        <v>14</v>
      </c>
      <c r="IR122" s="277">
        <v>199</v>
      </c>
      <c r="IS122" s="278">
        <v>0.18472222222222223</v>
      </c>
      <c r="IT122" s="279"/>
      <c r="IU122" s="279"/>
      <c r="IV122" s="280"/>
      <c r="IW122" s="277">
        <v>20</v>
      </c>
      <c r="IX122" s="277">
        <v>236</v>
      </c>
      <c r="IY122" s="278">
        <v>0.2722222222222222</v>
      </c>
      <c r="IZ122" s="279"/>
      <c r="JA122" s="279"/>
      <c r="JB122" s="280"/>
      <c r="JC122" s="277">
        <f>8+20</f>
        <v>28</v>
      </c>
      <c r="JD122" s="277">
        <v>164</v>
      </c>
      <c r="JE122" s="278">
        <v>0.29375000000000001</v>
      </c>
      <c r="JF122" s="279"/>
      <c r="JG122" s="279"/>
      <c r="JH122" s="280"/>
      <c r="JI122" s="277">
        <v>10</v>
      </c>
      <c r="JJ122" s="277"/>
      <c r="JK122" s="278"/>
      <c r="JL122" s="279"/>
      <c r="JM122" s="279"/>
      <c r="JN122" s="280"/>
      <c r="JO122" s="277">
        <v>8</v>
      </c>
      <c r="JP122" s="277"/>
      <c r="JQ122" s="278"/>
      <c r="JR122" s="279"/>
      <c r="JS122" s="279"/>
      <c r="JT122" s="280"/>
      <c r="JU122" s="277">
        <v>20</v>
      </c>
      <c r="JV122" s="277"/>
      <c r="JW122" s="278"/>
      <c r="JX122" s="279"/>
      <c r="JY122" s="279"/>
      <c r="JZ122" s="280"/>
      <c r="KA122" s="277">
        <v>12</v>
      </c>
      <c r="KB122" s="277"/>
      <c r="KC122" s="278"/>
      <c r="KD122" s="279"/>
      <c r="KE122" s="279"/>
      <c r="KF122" s="280"/>
      <c r="KG122" s="277">
        <v>12</v>
      </c>
      <c r="KH122" s="277"/>
      <c r="KI122" s="278"/>
      <c r="KJ122" s="279"/>
      <c r="KK122" s="279"/>
      <c r="KL122" s="280"/>
      <c r="KM122" s="277">
        <v>10</v>
      </c>
      <c r="KN122" s="277"/>
      <c r="KO122" s="278"/>
      <c r="KP122" s="279"/>
      <c r="KQ122" s="279"/>
      <c r="KR122" s="280"/>
      <c r="KS122" s="277">
        <v>32</v>
      </c>
      <c r="KT122" s="277"/>
      <c r="KU122" s="278"/>
      <c r="KV122" s="279"/>
      <c r="KW122" s="279"/>
      <c r="KX122" s="280"/>
      <c r="KY122" s="277">
        <v>2</v>
      </c>
      <c r="KZ122" s="277"/>
      <c r="LA122" s="278"/>
      <c r="LB122" s="273" cm="1">
        <f t="array" ref="LB122">SUM(SUMIFS(IH122:LA122,IH$6:LA$6,{"EN(V)"}))</f>
        <v>0</v>
      </c>
      <c r="LC122" s="273" cm="1">
        <f t="array" ref="LC122">SUM(SUMIFS(IH122:LA122,IH$6:LA$6,{"INA(V)"}))</f>
        <v>797</v>
      </c>
      <c r="LD122" s="273" cm="1">
        <f t="array" ref="LD122">SUM(SUMIFS(IH122:LA122,IH$6:LA$6,{"EN(D)"}))</f>
        <v>0</v>
      </c>
      <c r="LE122" s="273" cm="1">
        <f t="array" ref="LE122">SUM(SUMIFS(IH122:LA122,IH$6:LA$6,{"INA(D)"}))</f>
        <v>205</v>
      </c>
      <c r="LF122" s="273" cm="1">
        <f t="array" ref="LF122">SUM(SUMIFS(IH122:LA122,IH$6:LA$6,{"EN(D)","EN(V)","INA(D)","INA(V)"}))</f>
        <v>1002</v>
      </c>
      <c r="LG122" s="278" cm="1">
        <f t="array" ref="LG122">(SUM(SUMIFS(IH122:LA122,IH$6:LA$6,{"EN(TMS)"})))/12</f>
        <v>0</v>
      </c>
      <c r="LH122" s="278" cm="1">
        <f t="array" ref="LH122">(SUM(SUMIFS(IH122:LA122,IH$6:LA$6,{"INA(TMS)"})))/12</f>
        <v>9.1608796296296299E-2</v>
      </c>
      <c r="LI122" s="279"/>
      <c r="LJ122" s="279"/>
      <c r="LK122" s="280"/>
      <c r="LL122" s="277">
        <v>4</v>
      </c>
      <c r="LM122" s="277"/>
      <c r="LN122" s="278"/>
      <c r="LO122" s="279"/>
      <c r="LP122" s="279"/>
      <c r="LQ122" s="280"/>
      <c r="LR122" s="277">
        <v>20</v>
      </c>
      <c r="LS122" s="277"/>
      <c r="LT122" s="278"/>
      <c r="LU122" s="279"/>
      <c r="LV122" s="279"/>
      <c r="LW122" s="280"/>
      <c r="LX122" s="277">
        <v>2</v>
      </c>
      <c r="LY122" s="277"/>
      <c r="LZ122" s="278"/>
      <c r="MA122" s="279"/>
      <c r="MB122" s="279"/>
      <c r="MC122" s="280"/>
      <c r="MD122" s="277">
        <v>1</v>
      </c>
      <c r="ME122" s="277"/>
      <c r="MF122" s="278"/>
      <c r="MG122" s="279"/>
      <c r="MH122" s="279"/>
      <c r="MI122" s="280"/>
      <c r="MJ122" s="277">
        <v>3</v>
      </c>
      <c r="MK122" s="277"/>
      <c r="ML122" s="278"/>
      <c r="MM122" s="279"/>
      <c r="MN122" s="279"/>
      <c r="MO122" s="280"/>
      <c r="MP122" s="277">
        <v>12</v>
      </c>
      <c r="MQ122" s="277"/>
      <c r="MR122" s="278"/>
      <c r="MS122" s="279"/>
      <c r="MT122" s="279"/>
      <c r="MU122" s="280"/>
      <c r="MV122" s="277">
        <v>10</v>
      </c>
      <c r="MW122" s="277"/>
      <c r="MX122" s="278"/>
      <c r="MY122" s="279"/>
      <c r="MZ122" s="279"/>
      <c r="NA122" s="280"/>
      <c r="NB122" s="277"/>
      <c r="NC122" s="277"/>
      <c r="ND122" s="278"/>
      <c r="NE122" s="279"/>
      <c r="NF122" s="279"/>
      <c r="NG122" s="280"/>
      <c r="NH122" s="277"/>
      <c r="NI122" s="277"/>
      <c r="NJ122" s="278"/>
      <c r="NK122" s="279"/>
      <c r="NL122" s="279"/>
      <c r="NM122" s="280"/>
      <c r="NN122" s="277"/>
      <c r="NO122" s="277"/>
      <c r="NP122" s="278"/>
      <c r="NQ122" s="279"/>
      <c r="NR122" s="279"/>
      <c r="NS122" s="280"/>
      <c r="NT122" s="277"/>
      <c r="NU122" s="277"/>
      <c r="NV122" s="278"/>
      <c r="NW122" s="279"/>
      <c r="NX122" s="279"/>
      <c r="NY122" s="280"/>
      <c r="NZ122" s="277"/>
      <c r="OA122" s="277"/>
      <c r="OB122" s="278"/>
      <c r="OC122" s="273" cm="1">
        <f t="array" ref="OC122">SUM(SUMIFS(LI122:OB122,LI$6:OB$6,{"EN(V)"}))</f>
        <v>0</v>
      </c>
      <c r="OD122" s="273" cm="1">
        <f t="array" ref="OD122">SUM(SUMIFS(LI122:OB122,LI$6:OB$6,{"INA(V)"}))</f>
        <v>0</v>
      </c>
      <c r="OE122" s="273" cm="1">
        <f t="array" ref="OE122">SUM(SUMIFS(LI122:OB122,LI$6:OB$6,{"EN(D)"}))</f>
        <v>0</v>
      </c>
      <c r="OF122" s="273" cm="1">
        <f t="array" ref="OF122">SUM(SUMIFS(LI122:OB122,LI$6:OB$6,{"INA(D)"}))</f>
        <v>52</v>
      </c>
      <c r="OG122" s="273" cm="1">
        <f t="array" ref="OG122">SUM(SUMIFS(LI122:OB122,LI$6:OB$6,{"EN(D)","EN(V)","INA(D)","INA(V)"}))</f>
        <v>52</v>
      </c>
      <c r="OH122" s="278" cm="1">
        <f t="array" ref="OH122">(SUM(SUMIFS(LI122:OB122,LI$6:OB$6,{"EN(TMS)"})))/12</f>
        <v>0</v>
      </c>
      <c r="OI122" s="278" cm="1">
        <f t="array" ref="OI122">(SUM(SUMIFS(LI122:OB122,LI$6:OB$6,{"INA(TMS)"})))/12</f>
        <v>0</v>
      </c>
    </row>
    <row r="123" spans="1:399" s="23" customFormat="1" ht="30">
      <c r="A123" s="273">
        <v>117</v>
      </c>
      <c r="B123" s="274" t="s">
        <v>411</v>
      </c>
      <c r="C123" s="292" t="s">
        <v>430</v>
      </c>
      <c r="D123" s="285"/>
      <c r="E123" s="279"/>
      <c r="F123" s="279"/>
      <c r="G123" s="280"/>
      <c r="H123" s="277"/>
      <c r="I123" s="277"/>
      <c r="J123" s="278"/>
      <c r="K123" s="279"/>
      <c r="L123" s="279"/>
      <c r="M123" s="280"/>
      <c r="N123" s="277"/>
      <c r="O123" s="277"/>
      <c r="P123" s="278"/>
      <c r="Q123" s="279"/>
      <c r="R123" s="279"/>
      <c r="S123" s="280"/>
      <c r="T123" s="277"/>
      <c r="U123" s="277"/>
      <c r="V123" s="278"/>
      <c r="W123" s="279"/>
      <c r="X123" s="279"/>
      <c r="Y123" s="280"/>
      <c r="Z123" s="277"/>
      <c r="AA123" s="277"/>
      <c r="AB123" s="278"/>
      <c r="AC123" s="279"/>
      <c r="AD123" s="279"/>
      <c r="AE123" s="280"/>
      <c r="AF123" s="277"/>
      <c r="AG123" s="277"/>
      <c r="AH123" s="278"/>
      <c r="AI123" s="279"/>
      <c r="AJ123" s="279"/>
      <c r="AK123" s="280"/>
      <c r="AL123" s="277"/>
      <c r="AM123" s="277"/>
      <c r="AN123" s="278"/>
      <c r="AO123" s="279"/>
      <c r="AP123" s="279"/>
      <c r="AQ123" s="280"/>
      <c r="AR123" s="277"/>
      <c r="AS123" s="277"/>
      <c r="AT123" s="278"/>
      <c r="AU123" s="279"/>
      <c r="AV123" s="279"/>
      <c r="AW123" s="280"/>
      <c r="AX123" s="277"/>
      <c r="AY123" s="277"/>
      <c r="AZ123" s="278"/>
      <c r="BA123" s="279"/>
      <c r="BB123" s="279"/>
      <c r="BC123" s="280"/>
      <c r="BD123" s="277"/>
      <c r="BE123" s="277"/>
      <c r="BF123" s="278"/>
      <c r="BG123" s="279"/>
      <c r="BH123" s="279"/>
      <c r="BI123" s="280"/>
      <c r="BJ123" s="277"/>
      <c r="BK123" s="277"/>
      <c r="BL123" s="278"/>
      <c r="BM123" s="279"/>
      <c r="BN123" s="279"/>
      <c r="BO123" s="280"/>
      <c r="BP123" s="277"/>
      <c r="BQ123" s="277"/>
      <c r="BR123" s="278"/>
      <c r="BS123" s="279"/>
      <c r="BT123" s="279"/>
      <c r="BU123" s="280"/>
      <c r="BV123" s="277"/>
      <c r="BW123" s="277"/>
      <c r="BX123" s="278"/>
      <c r="BY123" s="273" cm="1">
        <f t="array" ref="BY123">SUM(SUMIFS(E123:BX123,E$6:BX$6,{"EN(V)"}))</f>
        <v>0</v>
      </c>
      <c r="BZ123" s="273" cm="1">
        <f t="array" ref="BZ123">SUM(SUMIFS(E123:BX123,E$6:BX$6,{"INA(V)"}))</f>
        <v>0</v>
      </c>
      <c r="CA123" s="273" cm="1">
        <f t="array" ref="CA123">SUM(SUMIFS(E123:BX123,E$6:BX$6,{"EN(D)"}))</f>
        <v>0</v>
      </c>
      <c r="CB123" s="273" cm="1">
        <f t="array" ref="CB123">SUM(SUMIFS(E123:BX123,E$6:BX$6,{"INA(D)"}))</f>
        <v>0</v>
      </c>
      <c r="CC123" s="273" cm="1">
        <f t="array" ref="CC123">SUM(SUMIFS(E123:BX123,E$6:BX$6,{"EN(D)","EN(V)","INA(D)","INA(V)"}))</f>
        <v>0</v>
      </c>
      <c r="CD123" s="278" cm="1">
        <f t="array" ref="CD123">(SUM(SUMIFS(E123:BX123,E$6:BX$6,{"EN(TMS)"})))/12</f>
        <v>0</v>
      </c>
      <c r="CE123" s="278" cm="1">
        <f t="array" ref="CE123">(SUM(SUMIFS(E123:BX123,E$6:BX$6,{"INA(TMS)"})))/12</f>
        <v>0</v>
      </c>
      <c r="CF123" s="279"/>
      <c r="CG123" s="279"/>
      <c r="CH123" s="280"/>
      <c r="CI123" s="277"/>
      <c r="CJ123" s="277"/>
      <c r="CK123" s="278"/>
      <c r="CL123" s="279"/>
      <c r="CM123" s="279"/>
      <c r="CN123" s="280"/>
      <c r="CO123" s="277"/>
      <c r="CP123" s="277"/>
      <c r="CQ123" s="278"/>
      <c r="CR123" s="279"/>
      <c r="CS123" s="279"/>
      <c r="CT123" s="280"/>
      <c r="CU123" s="277"/>
      <c r="CV123" s="277"/>
      <c r="CW123" s="278"/>
      <c r="CX123" s="279"/>
      <c r="CY123" s="279"/>
      <c r="CZ123" s="280"/>
      <c r="DA123" s="277"/>
      <c r="DB123" s="277"/>
      <c r="DC123" s="278"/>
      <c r="DD123" s="279"/>
      <c r="DE123" s="279"/>
      <c r="DF123" s="280"/>
      <c r="DG123" s="277"/>
      <c r="DH123" s="277"/>
      <c r="DI123" s="278"/>
      <c r="DJ123" s="279"/>
      <c r="DK123" s="279"/>
      <c r="DL123" s="280"/>
      <c r="DM123" s="277"/>
      <c r="DN123" s="277"/>
      <c r="DO123" s="278"/>
      <c r="DP123" s="279"/>
      <c r="DQ123" s="279"/>
      <c r="DR123" s="280"/>
      <c r="DS123" s="277"/>
      <c r="DT123" s="277"/>
      <c r="DU123" s="278"/>
      <c r="DV123" s="279"/>
      <c r="DW123" s="279"/>
      <c r="DX123" s="280"/>
      <c r="DY123" s="277"/>
      <c r="DZ123" s="277"/>
      <c r="EA123" s="278"/>
      <c r="EB123" s="279"/>
      <c r="EC123" s="279"/>
      <c r="ED123" s="280"/>
      <c r="EE123" s="277"/>
      <c r="EF123" s="277"/>
      <c r="EG123" s="278"/>
      <c r="EH123" s="279"/>
      <c r="EI123" s="279"/>
      <c r="EJ123" s="280"/>
      <c r="EK123" s="277"/>
      <c r="EL123" s="277"/>
      <c r="EM123" s="278"/>
      <c r="EN123" s="279"/>
      <c r="EO123" s="279"/>
      <c r="EP123" s="280"/>
      <c r="EQ123" s="277"/>
      <c r="ER123" s="277"/>
      <c r="ES123" s="278"/>
      <c r="ET123" s="279"/>
      <c r="EU123" s="279"/>
      <c r="EV123" s="280"/>
      <c r="EW123" s="277"/>
      <c r="EX123" s="277"/>
      <c r="EY123" s="278"/>
      <c r="EZ123" s="273" cm="1">
        <f t="array" ref="EZ123">SUM(SUMIFS(CF123:EY123,CF$6:EY$6,{"EN(V)"}))</f>
        <v>0</v>
      </c>
      <c r="FA123" s="273" cm="1">
        <f t="array" ref="FA123">SUM(SUMIFS(CF123:EY123,CF$6:EY$6,{"INA(V)"}))</f>
        <v>0</v>
      </c>
      <c r="FB123" s="273" cm="1">
        <f t="array" ref="FB123">SUM(SUMIFS(CF123:EY123,CF$6:EY$6,{"EN(D)"}))</f>
        <v>0</v>
      </c>
      <c r="FC123" s="273" cm="1">
        <f t="array" ref="FC123">SUM(SUMIFS(CF123:EY123,CF$6:EY$6,{"INA(D)"}))</f>
        <v>0</v>
      </c>
      <c r="FD123" s="273" cm="1">
        <f t="array" ref="FD123">SUM(SUMIFS(CF123:EY123,CF$6:EY$6,{"EN(D)","EN(V)","INA(D)","INA(V)"}))</f>
        <v>0</v>
      </c>
      <c r="FE123" s="278" cm="1">
        <f t="array" ref="FE123">(SUM(SUMIFS(CF123:EY123,CF$6:EY$6,{"EN(TMS)"})))/12</f>
        <v>0</v>
      </c>
      <c r="FF123" s="278" cm="1">
        <f t="array" ref="FF123">(SUM(SUMIFS(CF123:EY123,CF$6:EY$6,{"INA(TMS)"})))/12</f>
        <v>0</v>
      </c>
      <c r="FG123" s="279"/>
      <c r="FH123" s="279"/>
      <c r="FI123" s="280"/>
      <c r="FJ123" s="277"/>
      <c r="FK123" s="277"/>
      <c r="FL123" s="278"/>
      <c r="FM123" s="279"/>
      <c r="FN123" s="279"/>
      <c r="FO123" s="280"/>
      <c r="FP123" s="277"/>
      <c r="FQ123" s="277"/>
      <c r="FR123" s="278"/>
      <c r="FS123" s="279"/>
      <c r="FT123" s="279"/>
      <c r="FU123" s="280"/>
      <c r="FV123" s="277"/>
      <c r="FW123" s="277"/>
      <c r="FX123" s="278"/>
      <c r="FY123" s="279">
        <v>59</v>
      </c>
      <c r="FZ123" s="279">
        <v>96</v>
      </c>
      <c r="GA123" s="280" t="s">
        <v>383</v>
      </c>
      <c r="GB123" s="277"/>
      <c r="GC123" s="277"/>
      <c r="GD123" s="278"/>
      <c r="GE123" s="279">
        <v>13</v>
      </c>
      <c r="GF123" s="279">
        <v>38</v>
      </c>
      <c r="GG123" s="280" t="s">
        <v>263</v>
      </c>
      <c r="GH123" s="277"/>
      <c r="GI123" s="277"/>
      <c r="GJ123" s="278"/>
      <c r="GK123" s="279">
        <v>14</v>
      </c>
      <c r="GL123" s="279">
        <v>45</v>
      </c>
      <c r="GM123" s="280" t="s">
        <v>346</v>
      </c>
      <c r="GN123" s="277"/>
      <c r="GO123" s="277"/>
      <c r="GP123" s="278"/>
      <c r="GQ123" s="279">
        <v>9</v>
      </c>
      <c r="GR123" s="279">
        <v>17</v>
      </c>
      <c r="GS123" s="280">
        <v>7.9861111111111105E-2</v>
      </c>
      <c r="GT123" s="277"/>
      <c r="GU123" s="277"/>
      <c r="GV123" s="278"/>
      <c r="GW123" s="279">
        <v>5</v>
      </c>
      <c r="GX123" s="279">
        <v>14</v>
      </c>
      <c r="GY123" s="280">
        <v>7.4999999999999997E-2</v>
      </c>
      <c r="GZ123" s="277"/>
      <c r="HA123" s="277"/>
      <c r="HB123" s="278"/>
      <c r="HC123" s="279">
        <v>4</v>
      </c>
      <c r="HD123" s="279">
        <v>20</v>
      </c>
      <c r="HE123" s="280">
        <v>7.4999999999999997E-2</v>
      </c>
      <c r="HF123" s="277"/>
      <c r="HG123" s="277"/>
      <c r="HH123" s="278"/>
      <c r="HI123" s="279">
        <v>9</v>
      </c>
      <c r="HJ123" s="279">
        <v>28</v>
      </c>
      <c r="HK123" s="280">
        <v>8.6111111111111124E-2</v>
      </c>
      <c r="HL123" s="277"/>
      <c r="HM123" s="277"/>
      <c r="HN123" s="278"/>
      <c r="HO123" s="279">
        <v>4</v>
      </c>
      <c r="HP123" s="279">
        <v>7</v>
      </c>
      <c r="HQ123" s="280">
        <v>5.0694444444444452E-2</v>
      </c>
      <c r="HR123" s="277"/>
      <c r="HS123" s="277"/>
      <c r="HT123" s="278"/>
      <c r="HU123" s="279">
        <v>4</v>
      </c>
      <c r="HV123" s="279">
        <v>9</v>
      </c>
      <c r="HW123" s="280">
        <v>0.19305555555555554</v>
      </c>
      <c r="HX123" s="277"/>
      <c r="HY123" s="277"/>
      <c r="HZ123" s="278"/>
      <c r="IA123" s="273" cm="1">
        <f t="array" ref="IA123">SUM(SUMIFS(FG123:HZ123,FG$6:HZ$6,{"EN(V)"}))</f>
        <v>274</v>
      </c>
      <c r="IB123" s="273" cm="1">
        <f t="array" ref="IB123">SUM(SUMIFS(FG123:HZ123,FG$6:HZ$6,{"INA(V)"}))</f>
        <v>0</v>
      </c>
      <c r="IC123" s="273" cm="1">
        <f t="array" ref="IC123">SUM(SUMIFS(FG123:HZ123,FG$6:HZ$6,{"EN(D)"}))</f>
        <v>121</v>
      </c>
      <c r="ID123" s="273" cm="1">
        <f t="array" ref="ID123">SUM(SUMIFS(FG123:HZ123,FG$6:HZ$6,{"INA(D)"}))</f>
        <v>0</v>
      </c>
      <c r="IE123" s="273" cm="1">
        <f t="array" ref="IE123">SUM(SUMIFS(FG123:HZ123,FG$6:HZ$6,{"EN(D)","EN(V)","INA(D)","INA(V)"}))</f>
        <v>395</v>
      </c>
      <c r="IF123" s="278" cm="1">
        <f t="array" ref="IF123">(SUM(SUMIFS(FG123:HZ123,FG$6:HZ$6,{"EN(TMS)"})))/12</f>
        <v>4.6643518518518522E-2</v>
      </c>
      <c r="IG123" s="278" cm="1">
        <f t="array" ref="IG123">(SUM(SUMIFS(FG123:HZ123,FG$6:HZ$6,{"INA(TMS)"})))/12</f>
        <v>0</v>
      </c>
      <c r="IH123" s="279">
        <v>7</v>
      </c>
      <c r="II123" s="279">
        <v>11</v>
      </c>
      <c r="IJ123" s="280">
        <v>1.5277777777777777E-2</v>
      </c>
      <c r="IK123" s="277"/>
      <c r="IL123" s="277"/>
      <c r="IM123" s="278"/>
      <c r="IN123" s="279">
        <v>4</v>
      </c>
      <c r="IO123" s="279">
        <v>6</v>
      </c>
      <c r="IP123" s="280">
        <v>0</v>
      </c>
      <c r="IQ123" s="277"/>
      <c r="IR123" s="277"/>
      <c r="IS123" s="278"/>
      <c r="IT123" s="279">
        <v>2</v>
      </c>
      <c r="IU123" s="279">
        <v>6</v>
      </c>
      <c r="IV123" s="280">
        <v>3.3333333333333333E-2</v>
      </c>
      <c r="IW123" s="277"/>
      <c r="IX123" s="277"/>
      <c r="IY123" s="278"/>
      <c r="IZ123" s="279">
        <v>4</v>
      </c>
      <c r="JA123" s="279">
        <v>9</v>
      </c>
      <c r="JB123" s="280">
        <v>0.15486111111111112</v>
      </c>
      <c r="JC123" s="277"/>
      <c r="JD123" s="277"/>
      <c r="JE123" s="278"/>
      <c r="JF123" s="279">
        <v>4</v>
      </c>
      <c r="JG123" s="279"/>
      <c r="JH123" s="280"/>
      <c r="JI123" s="277"/>
      <c r="JJ123" s="277"/>
      <c r="JK123" s="278"/>
      <c r="JL123" s="279">
        <v>14</v>
      </c>
      <c r="JM123" s="279"/>
      <c r="JN123" s="280"/>
      <c r="JO123" s="277"/>
      <c r="JP123" s="277"/>
      <c r="JQ123" s="278"/>
      <c r="JR123" s="279">
        <v>18</v>
      </c>
      <c r="JS123" s="279"/>
      <c r="JT123" s="280"/>
      <c r="JU123" s="277"/>
      <c r="JV123" s="277"/>
      <c r="JW123" s="278"/>
      <c r="JX123" s="279">
        <v>12</v>
      </c>
      <c r="JY123" s="279"/>
      <c r="JZ123" s="280"/>
      <c r="KA123" s="277"/>
      <c r="KB123" s="277"/>
      <c r="KC123" s="278"/>
      <c r="KD123" s="279">
        <v>4</v>
      </c>
      <c r="KE123" s="279"/>
      <c r="KF123" s="280"/>
      <c r="KG123" s="277"/>
      <c r="KH123" s="277"/>
      <c r="KI123" s="278"/>
      <c r="KJ123" s="279">
        <v>14</v>
      </c>
      <c r="KK123" s="279"/>
      <c r="KL123" s="280"/>
      <c r="KM123" s="277"/>
      <c r="KN123" s="277"/>
      <c r="KO123" s="278"/>
      <c r="KP123" s="279">
        <v>8</v>
      </c>
      <c r="KQ123" s="279"/>
      <c r="KR123" s="280"/>
      <c r="KS123" s="277"/>
      <c r="KT123" s="277"/>
      <c r="KU123" s="278"/>
      <c r="KV123" s="279">
        <v>8</v>
      </c>
      <c r="KW123" s="279"/>
      <c r="KX123" s="280"/>
      <c r="KY123" s="277"/>
      <c r="KZ123" s="277"/>
      <c r="LA123" s="278"/>
      <c r="LB123" s="273" cm="1">
        <f t="array" ref="LB123">SUM(SUMIFS(IH123:LA123,IH$6:LA$6,{"EN(V)"}))</f>
        <v>32</v>
      </c>
      <c r="LC123" s="273" cm="1">
        <f t="array" ref="LC123">SUM(SUMIFS(IH123:LA123,IH$6:LA$6,{"INA(V)"}))</f>
        <v>0</v>
      </c>
      <c r="LD123" s="273" cm="1">
        <f t="array" ref="LD123">SUM(SUMIFS(IH123:LA123,IH$6:LA$6,{"EN(D)"}))</f>
        <v>99</v>
      </c>
      <c r="LE123" s="273" cm="1">
        <f t="array" ref="LE123">SUM(SUMIFS(IH123:LA123,IH$6:LA$6,{"INA(D)"}))</f>
        <v>0</v>
      </c>
      <c r="LF123" s="273" cm="1">
        <f t="array" ref="LF123">SUM(SUMIFS(IH123:LA123,IH$6:LA$6,{"EN(D)","EN(V)","INA(D)","INA(V)"}))</f>
        <v>131</v>
      </c>
      <c r="LG123" s="278" cm="1">
        <f t="array" ref="LG123">(SUM(SUMIFS(IH123:LA123,IH$6:LA$6,{"EN(TMS)"})))/12</f>
        <v>1.695601851851852E-2</v>
      </c>
      <c r="LH123" s="278" cm="1">
        <f t="array" ref="LH123">(SUM(SUMIFS(IH123:LA123,IH$6:LA$6,{"INA(TMS)"})))/12</f>
        <v>0</v>
      </c>
      <c r="LI123" s="279">
        <v>6</v>
      </c>
      <c r="LJ123" s="279"/>
      <c r="LK123" s="280"/>
      <c r="LL123" s="277"/>
      <c r="LM123" s="277"/>
      <c r="LN123" s="278"/>
      <c r="LO123" s="279">
        <v>4</v>
      </c>
      <c r="LP123" s="279"/>
      <c r="LQ123" s="280"/>
      <c r="LR123" s="277"/>
      <c r="LS123" s="277"/>
      <c r="LT123" s="278"/>
      <c r="LU123" s="279">
        <v>2</v>
      </c>
      <c r="LV123" s="279"/>
      <c r="LW123" s="280"/>
      <c r="LX123" s="277"/>
      <c r="LY123" s="277"/>
      <c r="LZ123" s="278"/>
      <c r="MA123" s="279">
        <v>5</v>
      </c>
      <c r="MB123" s="279"/>
      <c r="MC123" s="280"/>
      <c r="MD123" s="277"/>
      <c r="ME123" s="277"/>
      <c r="MF123" s="278"/>
      <c r="MG123" s="279">
        <v>6</v>
      </c>
      <c r="MH123" s="279"/>
      <c r="MI123" s="280"/>
      <c r="MJ123" s="277"/>
      <c r="MK123" s="277"/>
      <c r="ML123" s="278"/>
      <c r="MM123" s="279">
        <v>3</v>
      </c>
      <c r="MN123" s="279"/>
      <c r="MO123" s="280"/>
      <c r="MP123" s="277"/>
      <c r="MQ123" s="277"/>
      <c r="MR123" s="278"/>
      <c r="MS123" s="279">
        <v>6</v>
      </c>
      <c r="MT123" s="279"/>
      <c r="MU123" s="280"/>
      <c r="MV123" s="277"/>
      <c r="MW123" s="277"/>
      <c r="MX123" s="278"/>
      <c r="MY123" s="279"/>
      <c r="MZ123" s="279"/>
      <c r="NA123" s="280"/>
      <c r="NB123" s="277"/>
      <c r="NC123" s="277"/>
      <c r="ND123" s="278"/>
      <c r="NE123" s="279"/>
      <c r="NF123" s="279"/>
      <c r="NG123" s="280"/>
      <c r="NH123" s="277"/>
      <c r="NI123" s="277"/>
      <c r="NJ123" s="278"/>
      <c r="NK123" s="279"/>
      <c r="NL123" s="279"/>
      <c r="NM123" s="280"/>
      <c r="NN123" s="277"/>
      <c r="NO123" s="277"/>
      <c r="NP123" s="278"/>
      <c r="NQ123" s="279"/>
      <c r="NR123" s="279"/>
      <c r="NS123" s="280"/>
      <c r="NT123" s="277"/>
      <c r="NU123" s="277"/>
      <c r="NV123" s="278"/>
      <c r="NW123" s="279"/>
      <c r="NX123" s="279"/>
      <c r="NY123" s="280"/>
      <c r="NZ123" s="277"/>
      <c r="OA123" s="277"/>
      <c r="OB123" s="278"/>
      <c r="OC123" s="273" cm="1">
        <f t="array" ref="OC123">SUM(SUMIFS(LI123:OB123,LI$6:OB$6,{"EN(V)"}))</f>
        <v>0</v>
      </c>
      <c r="OD123" s="273" cm="1">
        <f t="array" ref="OD123">SUM(SUMIFS(LI123:OB123,LI$6:OB$6,{"INA(V)"}))</f>
        <v>0</v>
      </c>
      <c r="OE123" s="273" cm="1">
        <f t="array" ref="OE123">SUM(SUMIFS(LI123:OB123,LI$6:OB$6,{"EN(D)"}))</f>
        <v>32</v>
      </c>
      <c r="OF123" s="273" cm="1">
        <f t="array" ref="OF123">SUM(SUMIFS(LI123:OB123,LI$6:OB$6,{"INA(D)"}))</f>
        <v>0</v>
      </c>
      <c r="OG123" s="273" cm="1">
        <f t="array" ref="OG123">SUM(SUMIFS(LI123:OB123,LI$6:OB$6,{"EN(D)","EN(V)","INA(D)","INA(V)"}))</f>
        <v>32</v>
      </c>
      <c r="OH123" s="278" cm="1">
        <f t="array" ref="OH123">(SUM(SUMIFS(LI123:OB123,LI$6:OB$6,{"EN(TMS)"})))/12</f>
        <v>0</v>
      </c>
      <c r="OI123" s="278" cm="1">
        <f t="array" ref="OI123">(SUM(SUMIFS(LI123:OB123,LI$6:OB$6,{"INA(TMS)"})))/12</f>
        <v>0</v>
      </c>
    </row>
    <row r="124" spans="1:399" s="23" customFormat="1" ht="30">
      <c r="A124" s="273">
        <v>118</v>
      </c>
      <c r="B124" s="274" t="s">
        <v>412</v>
      </c>
      <c r="C124" s="292" t="s">
        <v>431</v>
      </c>
      <c r="D124" s="285"/>
      <c r="E124" s="279"/>
      <c r="F124" s="279"/>
      <c r="G124" s="280"/>
      <c r="H124" s="277"/>
      <c r="I124" s="277"/>
      <c r="J124" s="278"/>
      <c r="K124" s="279"/>
      <c r="L124" s="279"/>
      <c r="M124" s="280"/>
      <c r="N124" s="277"/>
      <c r="O124" s="277"/>
      <c r="P124" s="278"/>
      <c r="Q124" s="279"/>
      <c r="R124" s="279"/>
      <c r="S124" s="280"/>
      <c r="T124" s="277"/>
      <c r="U124" s="277"/>
      <c r="V124" s="278"/>
      <c r="W124" s="279"/>
      <c r="X124" s="279"/>
      <c r="Y124" s="280"/>
      <c r="Z124" s="277"/>
      <c r="AA124" s="277"/>
      <c r="AB124" s="278"/>
      <c r="AC124" s="279"/>
      <c r="AD124" s="279"/>
      <c r="AE124" s="280"/>
      <c r="AF124" s="277"/>
      <c r="AG124" s="277"/>
      <c r="AH124" s="278"/>
      <c r="AI124" s="279"/>
      <c r="AJ124" s="279"/>
      <c r="AK124" s="280"/>
      <c r="AL124" s="277"/>
      <c r="AM124" s="277"/>
      <c r="AN124" s="278"/>
      <c r="AO124" s="279"/>
      <c r="AP124" s="279"/>
      <c r="AQ124" s="280"/>
      <c r="AR124" s="277"/>
      <c r="AS124" s="277"/>
      <c r="AT124" s="278"/>
      <c r="AU124" s="279"/>
      <c r="AV124" s="279"/>
      <c r="AW124" s="280"/>
      <c r="AX124" s="277"/>
      <c r="AY124" s="277"/>
      <c r="AZ124" s="278"/>
      <c r="BA124" s="279"/>
      <c r="BB124" s="279"/>
      <c r="BC124" s="280"/>
      <c r="BD124" s="277"/>
      <c r="BE124" s="277"/>
      <c r="BF124" s="278"/>
      <c r="BG124" s="279"/>
      <c r="BH124" s="279"/>
      <c r="BI124" s="280"/>
      <c r="BJ124" s="277"/>
      <c r="BK124" s="277"/>
      <c r="BL124" s="278"/>
      <c r="BM124" s="279"/>
      <c r="BN124" s="279"/>
      <c r="BO124" s="280"/>
      <c r="BP124" s="277"/>
      <c r="BQ124" s="277"/>
      <c r="BR124" s="278"/>
      <c r="BS124" s="279"/>
      <c r="BT124" s="279"/>
      <c r="BU124" s="280"/>
      <c r="BV124" s="277"/>
      <c r="BW124" s="277"/>
      <c r="BX124" s="278"/>
      <c r="BY124" s="273" cm="1">
        <f t="array" ref="BY124">SUM(SUMIFS(E124:BX124,E$6:BX$6,{"EN(V)"}))</f>
        <v>0</v>
      </c>
      <c r="BZ124" s="273" cm="1">
        <f t="array" ref="BZ124">SUM(SUMIFS(E124:BX124,E$6:BX$6,{"INA(V)"}))</f>
        <v>0</v>
      </c>
      <c r="CA124" s="273" cm="1">
        <f t="array" ref="CA124">SUM(SUMIFS(E124:BX124,E$6:BX$6,{"EN(D)"}))</f>
        <v>0</v>
      </c>
      <c r="CB124" s="273" cm="1">
        <f t="array" ref="CB124">SUM(SUMIFS(E124:BX124,E$6:BX$6,{"INA(D)"}))</f>
        <v>0</v>
      </c>
      <c r="CC124" s="273" cm="1">
        <f t="array" ref="CC124">SUM(SUMIFS(E124:BX124,E$6:BX$6,{"EN(D)","EN(V)","INA(D)","INA(V)"}))</f>
        <v>0</v>
      </c>
      <c r="CD124" s="278" cm="1">
        <f t="array" ref="CD124">(SUM(SUMIFS(E124:BX124,E$6:BX$6,{"EN(TMS)"})))/12</f>
        <v>0</v>
      </c>
      <c r="CE124" s="278" cm="1">
        <f t="array" ref="CE124">(SUM(SUMIFS(E124:BX124,E$6:BX$6,{"INA(TMS)"})))/12</f>
        <v>0</v>
      </c>
      <c r="CF124" s="279"/>
      <c r="CG124" s="279"/>
      <c r="CH124" s="280"/>
      <c r="CI124" s="277"/>
      <c r="CJ124" s="277"/>
      <c r="CK124" s="278"/>
      <c r="CL124" s="279"/>
      <c r="CM124" s="279"/>
      <c r="CN124" s="280"/>
      <c r="CO124" s="277"/>
      <c r="CP124" s="277"/>
      <c r="CQ124" s="278"/>
      <c r="CR124" s="279"/>
      <c r="CS124" s="279"/>
      <c r="CT124" s="280"/>
      <c r="CU124" s="277"/>
      <c r="CV124" s="277"/>
      <c r="CW124" s="278"/>
      <c r="CX124" s="279"/>
      <c r="CY124" s="279"/>
      <c r="CZ124" s="280"/>
      <c r="DA124" s="277"/>
      <c r="DB124" s="277"/>
      <c r="DC124" s="278"/>
      <c r="DD124" s="279"/>
      <c r="DE124" s="279"/>
      <c r="DF124" s="280"/>
      <c r="DG124" s="277"/>
      <c r="DH124" s="277"/>
      <c r="DI124" s="278"/>
      <c r="DJ124" s="279"/>
      <c r="DK124" s="279"/>
      <c r="DL124" s="280"/>
      <c r="DM124" s="277"/>
      <c r="DN124" s="277"/>
      <c r="DO124" s="278"/>
      <c r="DP124" s="279"/>
      <c r="DQ124" s="279"/>
      <c r="DR124" s="280"/>
      <c r="DS124" s="277"/>
      <c r="DT124" s="277"/>
      <c r="DU124" s="278"/>
      <c r="DV124" s="279"/>
      <c r="DW124" s="279"/>
      <c r="DX124" s="280"/>
      <c r="DY124" s="277"/>
      <c r="DZ124" s="277"/>
      <c r="EA124" s="278"/>
      <c r="EB124" s="279"/>
      <c r="EC124" s="279"/>
      <c r="ED124" s="280"/>
      <c r="EE124" s="277"/>
      <c r="EF124" s="277"/>
      <c r="EG124" s="278"/>
      <c r="EH124" s="279"/>
      <c r="EI124" s="279"/>
      <c r="EJ124" s="280"/>
      <c r="EK124" s="277"/>
      <c r="EL124" s="277"/>
      <c r="EM124" s="278"/>
      <c r="EN124" s="279"/>
      <c r="EO124" s="279"/>
      <c r="EP124" s="280"/>
      <c r="EQ124" s="277"/>
      <c r="ER124" s="277"/>
      <c r="ES124" s="278"/>
      <c r="ET124" s="279"/>
      <c r="EU124" s="279"/>
      <c r="EV124" s="280"/>
      <c r="EW124" s="277"/>
      <c r="EX124" s="277"/>
      <c r="EY124" s="278"/>
      <c r="EZ124" s="273" cm="1">
        <f t="array" ref="EZ124">SUM(SUMIFS(CF124:EY124,CF$6:EY$6,{"EN(V)"}))</f>
        <v>0</v>
      </c>
      <c r="FA124" s="273" cm="1">
        <f t="array" ref="FA124">SUM(SUMIFS(CF124:EY124,CF$6:EY$6,{"INA(V)"}))</f>
        <v>0</v>
      </c>
      <c r="FB124" s="273" cm="1">
        <f t="array" ref="FB124">SUM(SUMIFS(CF124:EY124,CF$6:EY$6,{"EN(D)"}))</f>
        <v>0</v>
      </c>
      <c r="FC124" s="273" cm="1">
        <f t="array" ref="FC124">SUM(SUMIFS(CF124:EY124,CF$6:EY$6,{"INA(D)"}))</f>
        <v>0</v>
      </c>
      <c r="FD124" s="273" cm="1">
        <f t="array" ref="FD124">SUM(SUMIFS(CF124:EY124,CF$6:EY$6,{"EN(D)","EN(V)","INA(D)","INA(V)"}))</f>
        <v>0</v>
      </c>
      <c r="FE124" s="278" cm="1">
        <f t="array" ref="FE124">(SUM(SUMIFS(CF124:EY124,CF$6:EY$6,{"EN(TMS)"})))/12</f>
        <v>0</v>
      </c>
      <c r="FF124" s="278" cm="1">
        <f t="array" ref="FF124">(SUM(SUMIFS(CF124:EY124,CF$6:EY$6,{"INA(TMS)"})))/12</f>
        <v>0</v>
      </c>
      <c r="FG124" s="279"/>
      <c r="FH124" s="279"/>
      <c r="FI124" s="280"/>
      <c r="FJ124" s="277"/>
      <c r="FK124" s="277"/>
      <c r="FL124" s="278"/>
      <c r="FM124" s="279"/>
      <c r="FN124" s="279"/>
      <c r="FO124" s="280"/>
      <c r="FP124" s="277"/>
      <c r="FQ124" s="277"/>
      <c r="FR124" s="278"/>
      <c r="FS124" s="279"/>
      <c r="FT124" s="279"/>
      <c r="FU124" s="280"/>
      <c r="FV124" s="277"/>
      <c r="FW124" s="277"/>
      <c r="FX124" s="278"/>
      <c r="FY124" s="279"/>
      <c r="FZ124" s="279"/>
      <c r="GA124" s="280"/>
      <c r="GB124" s="277">
        <v>27</v>
      </c>
      <c r="GC124" s="277">
        <v>41</v>
      </c>
      <c r="GD124" s="278" t="s">
        <v>384</v>
      </c>
      <c r="GE124" s="279"/>
      <c r="GF124" s="279"/>
      <c r="GG124" s="280"/>
      <c r="GH124" s="277">
        <v>22</v>
      </c>
      <c r="GI124" s="277">
        <v>42</v>
      </c>
      <c r="GJ124" s="278" t="s">
        <v>385</v>
      </c>
      <c r="GK124" s="279"/>
      <c r="GL124" s="279"/>
      <c r="GM124" s="280"/>
      <c r="GN124" s="277">
        <v>13</v>
      </c>
      <c r="GO124" s="277">
        <v>25</v>
      </c>
      <c r="GP124" s="278" t="s">
        <v>190</v>
      </c>
      <c r="GQ124" s="279"/>
      <c r="GR124" s="279"/>
      <c r="GS124" s="280"/>
      <c r="GT124" s="277">
        <v>33</v>
      </c>
      <c r="GU124" s="277">
        <v>56</v>
      </c>
      <c r="GV124" s="278">
        <v>0.12430555555555556</v>
      </c>
      <c r="GW124" s="279"/>
      <c r="GX124" s="279"/>
      <c r="GY124" s="280"/>
      <c r="GZ124" s="277">
        <v>8</v>
      </c>
      <c r="HA124" s="277"/>
      <c r="HB124" s="278"/>
      <c r="HC124" s="279"/>
      <c r="HD124" s="279"/>
      <c r="HE124" s="280"/>
      <c r="HF124" s="277">
        <v>3</v>
      </c>
      <c r="HG124" s="277">
        <v>19</v>
      </c>
      <c r="HH124" s="278">
        <v>8.7500000000000008E-2</v>
      </c>
      <c r="HI124" s="279"/>
      <c r="HJ124" s="279"/>
      <c r="HK124" s="280"/>
      <c r="HL124" s="277">
        <v>14</v>
      </c>
      <c r="HM124" s="277">
        <v>50</v>
      </c>
      <c r="HN124" s="278">
        <v>0.16666666666666666</v>
      </c>
      <c r="HO124" s="279"/>
      <c r="HP124" s="279"/>
      <c r="HQ124" s="280"/>
      <c r="HR124" s="277">
        <v>4</v>
      </c>
      <c r="HS124" s="277">
        <v>14</v>
      </c>
      <c r="HT124" s="278">
        <v>0.13402777777777777</v>
      </c>
      <c r="HU124" s="279"/>
      <c r="HV124" s="279"/>
      <c r="HW124" s="280"/>
      <c r="HX124" s="277">
        <v>7</v>
      </c>
      <c r="HY124" s="277">
        <v>17</v>
      </c>
      <c r="HZ124" s="278">
        <v>5.1388888888888894E-2</v>
      </c>
      <c r="IA124" s="273" cm="1">
        <f t="array" ref="IA124">SUM(SUMIFS(FG124:HZ124,FG$6:HZ$6,{"EN(V)"}))</f>
        <v>0</v>
      </c>
      <c r="IB124" s="273" cm="1">
        <f t="array" ref="IB124">SUM(SUMIFS(FG124:HZ124,FG$6:HZ$6,{"INA(V)"}))</f>
        <v>264</v>
      </c>
      <c r="IC124" s="273" cm="1">
        <f t="array" ref="IC124">SUM(SUMIFS(FG124:HZ124,FG$6:HZ$6,{"EN(D)"}))</f>
        <v>0</v>
      </c>
      <c r="ID124" s="273" cm="1">
        <f t="array" ref="ID124">SUM(SUMIFS(FG124:HZ124,FG$6:HZ$6,{"INA(D)"}))</f>
        <v>131</v>
      </c>
      <c r="IE124" s="273" cm="1">
        <f t="array" ref="IE124">SUM(SUMIFS(FG124:HZ124,FG$6:HZ$6,{"EN(D)","EN(V)","INA(D)","INA(V)"}))</f>
        <v>395</v>
      </c>
      <c r="IF124" s="278" cm="1">
        <f t="array" ref="IF124">(SUM(SUMIFS(FG124:HZ124,FG$6:HZ$6,{"EN(TMS)"})))/12</f>
        <v>0</v>
      </c>
      <c r="IG124" s="278" cm="1">
        <f t="array" ref="IG124">(SUM(SUMIFS(FG124:HZ124,FG$6:HZ$6,{"INA(TMS)"})))/12</f>
        <v>4.6990740740740743E-2</v>
      </c>
      <c r="IH124" s="279"/>
      <c r="II124" s="279"/>
      <c r="IJ124" s="280"/>
      <c r="IK124" s="277">
        <v>4</v>
      </c>
      <c r="IL124" s="277">
        <v>18</v>
      </c>
      <c r="IM124" s="278">
        <v>9.0277777777777776E-2</v>
      </c>
      <c r="IN124" s="279"/>
      <c r="IO124" s="279"/>
      <c r="IP124" s="280"/>
      <c r="IQ124" s="342">
        <v>9</v>
      </c>
      <c r="IR124" s="277">
        <v>20</v>
      </c>
      <c r="IS124" s="278">
        <v>8.4722222222222213E-2</v>
      </c>
      <c r="IT124" s="279"/>
      <c r="IU124" s="279"/>
      <c r="IV124" s="280"/>
      <c r="IW124" s="277">
        <v>9</v>
      </c>
      <c r="IX124" s="277">
        <v>33</v>
      </c>
      <c r="IY124" s="278">
        <v>0.23750000000000002</v>
      </c>
      <c r="IZ124" s="279"/>
      <c r="JA124" s="279"/>
      <c r="JB124" s="280"/>
      <c r="JC124" s="277">
        <v>2</v>
      </c>
      <c r="JD124" s="277">
        <v>15</v>
      </c>
      <c r="JE124" s="278">
        <v>2.7777777777777779E-3</v>
      </c>
      <c r="JF124" s="279"/>
      <c r="JG124" s="279"/>
      <c r="JH124" s="280"/>
      <c r="JI124" s="277">
        <v>4</v>
      </c>
      <c r="JJ124" s="277"/>
      <c r="JK124" s="278"/>
      <c r="JL124" s="279"/>
      <c r="JM124" s="279"/>
      <c r="JN124" s="280"/>
      <c r="JO124" s="277">
        <v>6</v>
      </c>
      <c r="JP124" s="277"/>
      <c r="JQ124" s="278"/>
      <c r="JR124" s="279"/>
      <c r="JS124" s="279"/>
      <c r="JT124" s="280"/>
      <c r="JU124" s="277">
        <v>6</v>
      </c>
      <c r="JV124" s="277"/>
      <c r="JW124" s="278"/>
      <c r="JX124" s="279">
        <v>4</v>
      </c>
      <c r="JY124" s="279"/>
      <c r="JZ124" s="280"/>
      <c r="KA124" s="277"/>
      <c r="KB124" s="277"/>
      <c r="KC124" s="278"/>
      <c r="KD124" s="279"/>
      <c r="KE124" s="279"/>
      <c r="KF124" s="280"/>
      <c r="KG124" s="277">
        <v>8</v>
      </c>
      <c r="KH124" s="277"/>
      <c r="KI124" s="278"/>
      <c r="KJ124" s="279"/>
      <c r="KK124" s="279"/>
      <c r="KL124" s="280"/>
      <c r="KM124" s="277">
        <v>26</v>
      </c>
      <c r="KN124" s="277"/>
      <c r="KO124" s="278"/>
      <c r="KP124" s="279"/>
      <c r="KQ124" s="279"/>
      <c r="KR124" s="280"/>
      <c r="KS124" s="277">
        <v>38</v>
      </c>
      <c r="KT124" s="277"/>
      <c r="KU124" s="278"/>
      <c r="KV124" s="279"/>
      <c r="KW124" s="279"/>
      <c r="KX124" s="280"/>
      <c r="KY124" s="277">
        <v>20</v>
      </c>
      <c r="KZ124" s="277"/>
      <c r="LA124" s="278"/>
      <c r="LB124" s="273" cm="1">
        <f t="array" ref="LB124">SUM(SUMIFS(IH124:LA124,IH$6:LA$6,{"EN(V)"}))</f>
        <v>0</v>
      </c>
      <c r="LC124" s="273" cm="1">
        <f t="array" ref="LC124">SUM(SUMIFS(IH124:LA124,IH$6:LA$6,{"INA(V)"}))</f>
        <v>86</v>
      </c>
      <c r="LD124" s="273" cm="1">
        <f t="array" ref="LD124">SUM(SUMIFS(IH124:LA124,IH$6:LA$6,{"EN(D)"}))</f>
        <v>4</v>
      </c>
      <c r="LE124" s="273" cm="1">
        <f t="array" ref="LE124">SUM(SUMIFS(IH124:LA124,IH$6:LA$6,{"INA(D)"}))</f>
        <v>132</v>
      </c>
      <c r="LF124" s="273" cm="1">
        <f t="array" ref="LF124">SUM(SUMIFS(IH124:LA124,IH$6:LA$6,{"EN(D)","EN(V)","INA(D)","INA(V)"}))</f>
        <v>222</v>
      </c>
      <c r="LG124" s="278" cm="1">
        <f t="array" ref="LG124">(SUM(SUMIFS(IH124:LA124,IH$6:LA$6,{"EN(TMS)"})))/12</f>
        <v>0</v>
      </c>
      <c r="LH124" s="278" cm="1">
        <f t="array" ref="LH124">(SUM(SUMIFS(IH124:LA124,IH$6:LA$6,{"INA(TMS)"})))/12</f>
        <v>3.4606481481481481E-2</v>
      </c>
      <c r="LI124" s="279"/>
      <c r="LJ124" s="279"/>
      <c r="LK124" s="280"/>
      <c r="LL124" s="277">
        <v>10</v>
      </c>
      <c r="LM124" s="277"/>
      <c r="LN124" s="278"/>
      <c r="LO124" s="279"/>
      <c r="LP124" s="279"/>
      <c r="LQ124" s="280"/>
      <c r="LR124" s="277">
        <v>15</v>
      </c>
      <c r="LS124" s="277"/>
      <c r="LT124" s="278"/>
      <c r="LU124" s="279"/>
      <c r="LV124" s="279"/>
      <c r="LW124" s="280"/>
      <c r="LX124" s="277">
        <v>1</v>
      </c>
      <c r="LY124" s="277"/>
      <c r="LZ124" s="278"/>
      <c r="MA124" s="279"/>
      <c r="MB124" s="279"/>
      <c r="MC124" s="280"/>
      <c r="MD124" s="277">
        <v>9</v>
      </c>
      <c r="ME124" s="277"/>
      <c r="MF124" s="278"/>
      <c r="MG124" s="279"/>
      <c r="MH124" s="279"/>
      <c r="MI124" s="280"/>
      <c r="MJ124" s="277">
        <v>8</v>
      </c>
      <c r="MK124" s="277"/>
      <c r="ML124" s="278"/>
      <c r="MM124" s="279"/>
      <c r="MN124" s="279"/>
      <c r="MO124" s="280"/>
      <c r="MP124" s="277">
        <v>5</v>
      </c>
      <c r="MQ124" s="277"/>
      <c r="MR124" s="278"/>
      <c r="MS124" s="279"/>
      <c r="MT124" s="279"/>
      <c r="MU124" s="280"/>
      <c r="MV124" s="277">
        <v>7</v>
      </c>
      <c r="MW124" s="277"/>
      <c r="MX124" s="278"/>
      <c r="MY124" s="279"/>
      <c r="MZ124" s="279"/>
      <c r="NA124" s="280"/>
      <c r="NB124" s="277"/>
      <c r="NC124" s="277"/>
      <c r="ND124" s="278"/>
      <c r="NE124" s="279"/>
      <c r="NF124" s="279"/>
      <c r="NG124" s="280"/>
      <c r="NH124" s="277"/>
      <c r="NI124" s="277"/>
      <c r="NJ124" s="278"/>
      <c r="NK124" s="279"/>
      <c r="NL124" s="279"/>
      <c r="NM124" s="280"/>
      <c r="NN124" s="277"/>
      <c r="NO124" s="277"/>
      <c r="NP124" s="278"/>
      <c r="NQ124" s="279"/>
      <c r="NR124" s="279"/>
      <c r="NS124" s="280"/>
      <c r="NT124" s="277"/>
      <c r="NU124" s="277"/>
      <c r="NV124" s="278"/>
      <c r="NW124" s="279"/>
      <c r="NX124" s="279"/>
      <c r="NY124" s="280"/>
      <c r="NZ124" s="277"/>
      <c r="OA124" s="277"/>
      <c r="OB124" s="278"/>
      <c r="OC124" s="273" cm="1">
        <f t="array" ref="OC124">SUM(SUMIFS(LI124:OB124,LI$6:OB$6,{"EN(V)"}))</f>
        <v>0</v>
      </c>
      <c r="OD124" s="273" cm="1">
        <f t="array" ref="OD124">SUM(SUMIFS(LI124:OB124,LI$6:OB$6,{"INA(V)"}))</f>
        <v>0</v>
      </c>
      <c r="OE124" s="273" cm="1">
        <f t="array" ref="OE124">SUM(SUMIFS(LI124:OB124,LI$6:OB$6,{"EN(D)"}))</f>
        <v>0</v>
      </c>
      <c r="OF124" s="273" cm="1">
        <f t="array" ref="OF124">SUM(SUMIFS(LI124:OB124,LI$6:OB$6,{"INA(D)"}))</f>
        <v>55</v>
      </c>
      <c r="OG124" s="273" cm="1">
        <f t="array" ref="OG124">SUM(SUMIFS(LI124:OB124,LI$6:OB$6,{"EN(D)","EN(V)","INA(D)","INA(V)"}))</f>
        <v>55</v>
      </c>
      <c r="OH124" s="278" cm="1">
        <f t="array" ref="OH124">(SUM(SUMIFS(LI124:OB124,LI$6:OB$6,{"EN(TMS)"})))/12</f>
        <v>0</v>
      </c>
      <c r="OI124" s="278" cm="1">
        <f t="array" ref="OI124">(SUM(SUMIFS(LI124:OB124,LI$6:OB$6,{"INA(TMS)"})))/12</f>
        <v>0</v>
      </c>
    </row>
    <row r="125" spans="1:399" s="23" customFormat="1">
      <c r="A125" s="273">
        <v>119</v>
      </c>
      <c r="B125" s="274" t="s">
        <v>413</v>
      </c>
      <c r="C125" s="292" t="s">
        <v>414</v>
      </c>
      <c r="D125" s="285"/>
      <c r="E125" s="279"/>
      <c r="F125" s="279"/>
      <c r="G125" s="280"/>
      <c r="H125" s="277"/>
      <c r="I125" s="277"/>
      <c r="J125" s="278"/>
      <c r="K125" s="279"/>
      <c r="L125" s="279"/>
      <c r="M125" s="280"/>
      <c r="N125" s="277"/>
      <c r="O125" s="277"/>
      <c r="P125" s="278"/>
      <c r="Q125" s="279"/>
      <c r="R125" s="279"/>
      <c r="S125" s="280"/>
      <c r="T125" s="277"/>
      <c r="U125" s="277"/>
      <c r="V125" s="278"/>
      <c r="W125" s="279"/>
      <c r="X125" s="279"/>
      <c r="Y125" s="280"/>
      <c r="Z125" s="277"/>
      <c r="AA125" s="277"/>
      <c r="AB125" s="278"/>
      <c r="AC125" s="279"/>
      <c r="AD125" s="279"/>
      <c r="AE125" s="280"/>
      <c r="AF125" s="277"/>
      <c r="AG125" s="277"/>
      <c r="AH125" s="278"/>
      <c r="AI125" s="279"/>
      <c r="AJ125" s="279"/>
      <c r="AK125" s="280"/>
      <c r="AL125" s="277"/>
      <c r="AM125" s="277"/>
      <c r="AN125" s="278"/>
      <c r="AO125" s="279"/>
      <c r="AP125" s="279"/>
      <c r="AQ125" s="280"/>
      <c r="AR125" s="277"/>
      <c r="AS125" s="277"/>
      <c r="AT125" s="278"/>
      <c r="AU125" s="279"/>
      <c r="AV125" s="279"/>
      <c r="AW125" s="280"/>
      <c r="AX125" s="277"/>
      <c r="AY125" s="277"/>
      <c r="AZ125" s="278"/>
      <c r="BA125" s="279"/>
      <c r="BB125" s="279"/>
      <c r="BC125" s="280"/>
      <c r="BD125" s="277"/>
      <c r="BE125" s="277"/>
      <c r="BF125" s="278"/>
      <c r="BG125" s="279"/>
      <c r="BH125" s="279"/>
      <c r="BI125" s="280"/>
      <c r="BJ125" s="277"/>
      <c r="BK125" s="277"/>
      <c r="BL125" s="278"/>
      <c r="BM125" s="279"/>
      <c r="BN125" s="279"/>
      <c r="BO125" s="280"/>
      <c r="BP125" s="277"/>
      <c r="BQ125" s="277"/>
      <c r="BR125" s="278"/>
      <c r="BS125" s="279"/>
      <c r="BT125" s="279"/>
      <c r="BU125" s="280"/>
      <c r="BV125" s="277"/>
      <c r="BW125" s="277"/>
      <c r="BX125" s="278"/>
      <c r="BY125" s="273" cm="1">
        <f t="array" ref="BY125">SUM(SUMIFS(E125:BX125,E$6:BX$6,{"EN(V)"}))</f>
        <v>0</v>
      </c>
      <c r="BZ125" s="273" cm="1">
        <f t="array" ref="BZ125">SUM(SUMIFS(E125:BX125,E$6:BX$6,{"INA(V)"}))</f>
        <v>0</v>
      </c>
      <c r="CA125" s="273" cm="1">
        <f t="array" ref="CA125">SUM(SUMIFS(E125:BX125,E$6:BX$6,{"EN(D)"}))</f>
        <v>0</v>
      </c>
      <c r="CB125" s="273" cm="1">
        <f t="array" ref="CB125">SUM(SUMIFS(E125:BX125,E$6:BX$6,{"INA(D)"}))</f>
        <v>0</v>
      </c>
      <c r="CC125" s="273" cm="1">
        <f t="array" ref="CC125">SUM(SUMIFS(E125:BX125,E$6:BX$6,{"EN(D)","EN(V)","INA(D)","INA(V)"}))</f>
        <v>0</v>
      </c>
      <c r="CD125" s="278" cm="1">
        <f t="array" ref="CD125">(SUM(SUMIFS(E125:BX125,E$6:BX$6,{"EN(TMS)"})))/12</f>
        <v>0</v>
      </c>
      <c r="CE125" s="278" cm="1">
        <f t="array" ref="CE125">(SUM(SUMIFS(E125:BX125,E$6:BX$6,{"INA(TMS)"})))/12</f>
        <v>0</v>
      </c>
      <c r="CF125" s="279"/>
      <c r="CG125" s="279"/>
      <c r="CH125" s="280"/>
      <c r="CI125" s="277"/>
      <c r="CJ125" s="277"/>
      <c r="CK125" s="278"/>
      <c r="CL125" s="279"/>
      <c r="CM125" s="279"/>
      <c r="CN125" s="280"/>
      <c r="CO125" s="277"/>
      <c r="CP125" s="277"/>
      <c r="CQ125" s="278"/>
      <c r="CR125" s="279"/>
      <c r="CS125" s="279"/>
      <c r="CT125" s="280"/>
      <c r="CU125" s="277"/>
      <c r="CV125" s="277"/>
      <c r="CW125" s="278"/>
      <c r="CX125" s="279"/>
      <c r="CY125" s="279"/>
      <c r="CZ125" s="280"/>
      <c r="DA125" s="277"/>
      <c r="DB125" s="277"/>
      <c r="DC125" s="278"/>
      <c r="DD125" s="279"/>
      <c r="DE125" s="279"/>
      <c r="DF125" s="280"/>
      <c r="DG125" s="277"/>
      <c r="DH125" s="277"/>
      <c r="DI125" s="278"/>
      <c r="DJ125" s="279"/>
      <c r="DK125" s="279"/>
      <c r="DL125" s="280"/>
      <c r="DM125" s="277"/>
      <c r="DN125" s="277"/>
      <c r="DO125" s="278"/>
      <c r="DP125" s="279"/>
      <c r="DQ125" s="279"/>
      <c r="DR125" s="280"/>
      <c r="DS125" s="277"/>
      <c r="DT125" s="277"/>
      <c r="DU125" s="278"/>
      <c r="DV125" s="279"/>
      <c r="DW125" s="279"/>
      <c r="DX125" s="280"/>
      <c r="DY125" s="277"/>
      <c r="DZ125" s="277"/>
      <c r="EA125" s="278"/>
      <c r="EB125" s="279"/>
      <c r="EC125" s="279"/>
      <c r="ED125" s="280"/>
      <c r="EE125" s="277"/>
      <c r="EF125" s="277"/>
      <c r="EG125" s="278"/>
      <c r="EH125" s="279"/>
      <c r="EI125" s="279"/>
      <c r="EJ125" s="280"/>
      <c r="EK125" s="277"/>
      <c r="EL125" s="277"/>
      <c r="EM125" s="278"/>
      <c r="EN125" s="279"/>
      <c r="EO125" s="279"/>
      <c r="EP125" s="280"/>
      <c r="EQ125" s="277"/>
      <c r="ER125" s="277"/>
      <c r="ES125" s="278"/>
      <c r="ET125" s="279"/>
      <c r="EU125" s="279"/>
      <c r="EV125" s="280"/>
      <c r="EW125" s="277"/>
      <c r="EX125" s="277"/>
      <c r="EY125" s="278"/>
      <c r="EZ125" s="273" cm="1">
        <f t="array" ref="EZ125">SUM(SUMIFS(CF125:EY125,CF$6:EY$6,{"EN(V)"}))</f>
        <v>0</v>
      </c>
      <c r="FA125" s="273" cm="1">
        <f t="array" ref="FA125">SUM(SUMIFS(CF125:EY125,CF$6:EY$6,{"INA(V)"}))</f>
        <v>0</v>
      </c>
      <c r="FB125" s="273" cm="1">
        <f t="array" ref="FB125">SUM(SUMIFS(CF125:EY125,CF$6:EY$6,{"EN(D)"}))</f>
        <v>0</v>
      </c>
      <c r="FC125" s="273" cm="1">
        <f t="array" ref="FC125">SUM(SUMIFS(CF125:EY125,CF$6:EY$6,{"INA(D)"}))</f>
        <v>0</v>
      </c>
      <c r="FD125" s="273" cm="1">
        <f t="array" ref="FD125">SUM(SUMIFS(CF125:EY125,CF$6:EY$6,{"EN(D)","EN(V)","INA(D)","INA(V)"}))</f>
        <v>0</v>
      </c>
      <c r="FE125" s="278" cm="1">
        <f t="array" ref="FE125">(SUM(SUMIFS(CF125:EY125,CF$6:EY$6,{"EN(TMS)"})))/12</f>
        <v>0</v>
      </c>
      <c r="FF125" s="278" cm="1">
        <f t="array" ref="FF125">(SUM(SUMIFS(CF125:EY125,CF$6:EY$6,{"INA(TMS)"})))/12</f>
        <v>0</v>
      </c>
      <c r="FG125" s="279"/>
      <c r="FH125" s="279"/>
      <c r="FI125" s="280"/>
      <c r="FJ125" s="277"/>
      <c r="FK125" s="277"/>
      <c r="FL125" s="278"/>
      <c r="FM125" s="279"/>
      <c r="FN125" s="279"/>
      <c r="FO125" s="280"/>
      <c r="FP125" s="277"/>
      <c r="FQ125" s="277"/>
      <c r="FR125" s="278"/>
      <c r="FS125" s="279"/>
      <c r="FT125" s="279"/>
      <c r="FU125" s="280"/>
      <c r="FV125" s="277"/>
      <c r="FW125" s="277"/>
      <c r="FX125" s="278"/>
      <c r="FY125" s="279"/>
      <c r="FZ125" s="279"/>
      <c r="GA125" s="280"/>
      <c r="GB125" s="277"/>
      <c r="GC125" s="277"/>
      <c r="GD125" s="278"/>
      <c r="GE125" s="279"/>
      <c r="GF125" s="279"/>
      <c r="GG125" s="280"/>
      <c r="GH125" s="277"/>
      <c r="GI125" s="277"/>
      <c r="GJ125" s="278"/>
      <c r="GK125" s="279">
        <v>18</v>
      </c>
      <c r="GL125" s="279">
        <v>4</v>
      </c>
      <c r="GM125" s="280" t="s">
        <v>386</v>
      </c>
      <c r="GN125" s="277"/>
      <c r="GO125" s="277"/>
      <c r="GP125" s="278"/>
      <c r="GQ125" s="279">
        <v>43</v>
      </c>
      <c r="GR125" s="279">
        <v>74</v>
      </c>
      <c r="GS125" s="280">
        <v>0.16319444444444445</v>
      </c>
      <c r="GT125" s="277"/>
      <c r="GU125" s="277"/>
      <c r="GV125" s="278"/>
      <c r="GW125" s="279">
        <v>25</v>
      </c>
      <c r="GX125" s="279">
        <v>47</v>
      </c>
      <c r="GY125" s="280">
        <v>8.4027777777777771E-2</v>
      </c>
      <c r="GZ125" s="277"/>
      <c r="HA125" s="277"/>
      <c r="HB125" s="278"/>
      <c r="HC125" s="279">
        <v>17</v>
      </c>
      <c r="HD125" s="279">
        <v>43</v>
      </c>
      <c r="HE125" s="280">
        <v>9.2361111111111116E-2</v>
      </c>
      <c r="HF125" s="277"/>
      <c r="HG125" s="277"/>
      <c r="HH125" s="278"/>
      <c r="HI125" s="279">
        <v>13</v>
      </c>
      <c r="HJ125" s="279">
        <v>19</v>
      </c>
      <c r="HK125" s="280">
        <v>0.30694444444444441</v>
      </c>
      <c r="HL125" s="277"/>
      <c r="HM125" s="277"/>
      <c r="HN125" s="278"/>
      <c r="HO125" s="279">
        <v>8</v>
      </c>
      <c r="HP125" s="279">
        <v>10</v>
      </c>
      <c r="HQ125" s="280">
        <v>3.5416666666666666E-2</v>
      </c>
      <c r="HR125" s="277"/>
      <c r="HS125" s="277"/>
      <c r="HT125" s="278"/>
      <c r="HU125" s="279">
        <v>6</v>
      </c>
      <c r="HV125" s="279">
        <v>8</v>
      </c>
      <c r="HW125" s="280">
        <v>2.2916666666666669E-2</v>
      </c>
      <c r="HX125" s="277"/>
      <c r="HY125" s="277"/>
      <c r="HZ125" s="278"/>
      <c r="IA125" s="273" cm="1">
        <f t="array" ref="IA125">SUM(SUMIFS(FG125:HZ125,FG$6:HZ$6,{"EN(V)"}))</f>
        <v>205</v>
      </c>
      <c r="IB125" s="273" cm="1">
        <f t="array" ref="IB125">SUM(SUMIFS(FG125:HZ125,FG$6:HZ$6,{"INA(V)"}))</f>
        <v>0</v>
      </c>
      <c r="IC125" s="273" cm="1">
        <f t="array" ref="IC125">SUM(SUMIFS(FG125:HZ125,FG$6:HZ$6,{"EN(D)"}))</f>
        <v>130</v>
      </c>
      <c r="ID125" s="273" cm="1">
        <f t="array" ref="ID125">SUM(SUMIFS(FG125:HZ125,FG$6:HZ$6,{"INA(D)"}))</f>
        <v>0</v>
      </c>
      <c r="IE125" s="273" cm="1">
        <f t="array" ref="IE125">SUM(SUMIFS(FG125:HZ125,FG$6:HZ$6,{"EN(D)","EN(V)","INA(D)","INA(V)"}))</f>
        <v>335</v>
      </c>
      <c r="IF125" s="278" cm="1">
        <f t="array" ref="IF125">(SUM(SUMIFS(FG125:HZ125,FG$6:HZ$6,{"EN(TMS)"})))/12</f>
        <v>5.873842592592593E-2</v>
      </c>
      <c r="IG125" s="278" cm="1">
        <f t="array" ref="IG125">(SUM(SUMIFS(FG125:HZ125,FG$6:HZ$6,{"INA(TMS)"})))/12</f>
        <v>0</v>
      </c>
      <c r="IH125" s="279">
        <v>9</v>
      </c>
      <c r="II125" s="279">
        <v>7</v>
      </c>
      <c r="IJ125" s="280">
        <v>0.11388888888888889</v>
      </c>
      <c r="IK125" s="277"/>
      <c r="IL125" s="277"/>
      <c r="IM125" s="278"/>
      <c r="IN125" s="279">
        <v>5</v>
      </c>
      <c r="IO125" s="279">
        <v>5</v>
      </c>
      <c r="IP125" s="280">
        <v>0.27291666666666664</v>
      </c>
      <c r="IQ125" s="277"/>
      <c r="IR125" s="277"/>
      <c r="IS125" s="278"/>
      <c r="IT125" s="279"/>
      <c r="IU125" s="279">
        <v>11</v>
      </c>
      <c r="IV125" s="280">
        <v>2.2222222222222223E-2</v>
      </c>
      <c r="IW125" s="277"/>
      <c r="IX125" s="277"/>
      <c r="IY125" s="278"/>
      <c r="IZ125" s="279">
        <v>4</v>
      </c>
      <c r="JA125" s="279">
        <v>3</v>
      </c>
      <c r="JB125" s="280">
        <v>1.7361111111111112E-2</v>
      </c>
      <c r="JC125" s="277"/>
      <c r="JD125" s="277"/>
      <c r="JE125" s="278"/>
      <c r="JF125" s="279">
        <v>10</v>
      </c>
      <c r="JG125" s="279"/>
      <c r="JH125" s="280"/>
      <c r="JI125" s="277"/>
      <c r="JJ125" s="277"/>
      <c r="JK125" s="278"/>
      <c r="JL125" s="279">
        <v>12</v>
      </c>
      <c r="JM125" s="279"/>
      <c r="JN125" s="280"/>
      <c r="JO125" s="277"/>
      <c r="JP125" s="277"/>
      <c r="JQ125" s="278"/>
      <c r="JR125" s="279">
        <v>2</v>
      </c>
      <c r="JS125" s="279"/>
      <c r="JT125" s="280"/>
      <c r="JU125" s="277"/>
      <c r="JV125" s="277"/>
      <c r="JW125" s="278"/>
      <c r="JX125" s="279">
        <v>2</v>
      </c>
      <c r="JY125" s="279"/>
      <c r="JZ125" s="280"/>
      <c r="KA125" s="277"/>
      <c r="KB125" s="277"/>
      <c r="KC125" s="278"/>
      <c r="KD125" s="279">
        <v>8</v>
      </c>
      <c r="KE125" s="279"/>
      <c r="KF125" s="280"/>
      <c r="KG125" s="277"/>
      <c r="KH125" s="277"/>
      <c r="KI125" s="278"/>
      <c r="KJ125" s="279">
        <v>4</v>
      </c>
      <c r="KK125" s="279"/>
      <c r="KL125" s="280"/>
      <c r="KM125" s="277"/>
      <c r="KN125" s="277"/>
      <c r="KO125" s="278"/>
      <c r="KP125" s="279">
        <v>2</v>
      </c>
      <c r="KQ125" s="279"/>
      <c r="KR125" s="280"/>
      <c r="KS125" s="277"/>
      <c r="KT125" s="277"/>
      <c r="KU125" s="278"/>
      <c r="KV125" s="279">
        <v>10</v>
      </c>
      <c r="KW125" s="279"/>
      <c r="KX125" s="280"/>
      <c r="KY125" s="277"/>
      <c r="KZ125" s="277"/>
      <c r="LA125" s="278"/>
      <c r="LB125" s="273" cm="1">
        <f t="array" ref="LB125">SUM(SUMIFS(IH125:LA125,IH$6:LA$6,{"EN(V)"}))</f>
        <v>26</v>
      </c>
      <c r="LC125" s="273" cm="1">
        <f t="array" ref="LC125">SUM(SUMIFS(IH125:LA125,IH$6:LA$6,{"INA(V)"}))</f>
        <v>0</v>
      </c>
      <c r="LD125" s="273" cm="1">
        <f t="array" ref="LD125">SUM(SUMIFS(IH125:LA125,IH$6:LA$6,{"EN(D)"}))</f>
        <v>68</v>
      </c>
      <c r="LE125" s="273" cm="1">
        <f t="array" ref="LE125">SUM(SUMIFS(IH125:LA125,IH$6:LA$6,{"INA(D)"}))</f>
        <v>0</v>
      </c>
      <c r="LF125" s="273" cm="1">
        <f t="array" ref="LF125">SUM(SUMIFS(IH125:LA125,IH$6:LA$6,{"EN(D)","EN(V)","INA(D)","INA(V)"}))</f>
        <v>94</v>
      </c>
      <c r="LG125" s="278" cm="1">
        <f t="array" ref="LG125">(SUM(SUMIFS(IH125:LA125,IH$6:LA$6,{"EN(TMS)"})))/12</f>
        <v>3.5532407407407401E-2</v>
      </c>
      <c r="LH125" s="278" cm="1">
        <f t="array" ref="LH125">(SUM(SUMIFS(IH125:LA125,IH$6:LA$6,{"INA(TMS)"})))/12</f>
        <v>0</v>
      </c>
      <c r="LI125" s="279">
        <v>6</v>
      </c>
      <c r="LJ125" s="279"/>
      <c r="LK125" s="280"/>
      <c r="LL125" s="277"/>
      <c r="LM125" s="277"/>
      <c r="LN125" s="278"/>
      <c r="LO125" s="279">
        <v>9</v>
      </c>
      <c r="LP125" s="279"/>
      <c r="LQ125" s="280"/>
      <c r="LR125" s="277"/>
      <c r="LS125" s="277"/>
      <c r="LT125" s="278"/>
      <c r="LU125" s="279">
        <v>4</v>
      </c>
      <c r="LV125" s="279"/>
      <c r="LW125" s="280"/>
      <c r="LX125" s="277"/>
      <c r="LY125" s="277"/>
      <c r="LZ125" s="278"/>
      <c r="MA125" s="279">
        <v>11</v>
      </c>
      <c r="MB125" s="279"/>
      <c r="MC125" s="280"/>
      <c r="MD125" s="277"/>
      <c r="ME125" s="277"/>
      <c r="MF125" s="278"/>
      <c r="MG125" s="279">
        <v>6</v>
      </c>
      <c r="MH125" s="279"/>
      <c r="MI125" s="280"/>
      <c r="MJ125" s="277"/>
      <c r="MK125" s="277"/>
      <c r="ML125" s="278"/>
      <c r="MM125" s="279">
        <v>6</v>
      </c>
      <c r="MN125" s="279"/>
      <c r="MO125" s="280"/>
      <c r="MP125" s="277"/>
      <c r="MQ125" s="277"/>
      <c r="MR125" s="278"/>
      <c r="MS125" s="279">
        <v>6</v>
      </c>
      <c r="MT125" s="279"/>
      <c r="MU125" s="280"/>
      <c r="MV125" s="277"/>
      <c r="MW125" s="277"/>
      <c r="MX125" s="278"/>
      <c r="MY125" s="279"/>
      <c r="MZ125" s="279"/>
      <c r="NA125" s="280"/>
      <c r="NB125" s="277"/>
      <c r="NC125" s="277"/>
      <c r="ND125" s="278"/>
      <c r="NE125" s="279"/>
      <c r="NF125" s="279"/>
      <c r="NG125" s="280"/>
      <c r="NH125" s="277"/>
      <c r="NI125" s="277"/>
      <c r="NJ125" s="278"/>
      <c r="NK125" s="279"/>
      <c r="NL125" s="279"/>
      <c r="NM125" s="280"/>
      <c r="NN125" s="277"/>
      <c r="NO125" s="277"/>
      <c r="NP125" s="278"/>
      <c r="NQ125" s="279"/>
      <c r="NR125" s="279"/>
      <c r="NS125" s="280"/>
      <c r="NT125" s="277"/>
      <c r="NU125" s="277"/>
      <c r="NV125" s="278"/>
      <c r="NW125" s="279"/>
      <c r="NX125" s="279"/>
      <c r="NY125" s="280"/>
      <c r="NZ125" s="277"/>
      <c r="OA125" s="277"/>
      <c r="OB125" s="278"/>
      <c r="OC125" s="273" cm="1">
        <f t="array" ref="OC125">SUM(SUMIFS(LI125:OB125,LI$6:OB$6,{"EN(V)"}))</f>
        <v>0</v>
      </c>
      <c r="OD125" s="273" cm="1">
        <f t="array" ref="OD125">SUM(SUMIFS(LI125:OB125,LI$6:OB$6,{"INA(V)"}))</f>
        <v>0</v>
      </c>
      <c r="OE125" s="273" cm="1">
        <f t="array" ref="OE125">SUM(SUMIFS(LI125:OB125,LI$6:OB$6,{"EN(D)"}))</f>
        <v>48</v>
      </c>
      <c r="OF125" s="273" cm="1">
        <f t="array" ref="OF125">SUM(SUMIFS(LI125:OB125,LI$6:OB$6,{"INA(D)"}))</f>
        <v>0</v>
      </c>
      <c r="OG125" s="273" cm="1">
        <f t="array" ref="OG125">SUM(SUMIFS(LI125:OB125,LI$6:OB$6,{"EN(D)","EN(V)","INA(D)","INA(V)"}))</f>
        <v>48</v>
      </c>
      <c r="OH125" s="278" cm="1">
        <f t="array" ref="OH125">(SUM(SUMIFS(LI125:OB125,LI$6:OB$6,{"EN(TMS)"})))/12</f>
        <v>0</v>
      </c>
      <c r="OI125" s="278" cm="1">
        <f t="array" ref="OI125">(SUM(SUMIFS(LI125:OB125,LI$6:OB$6,{"INA(TMS)"})))/12</f>
        <v>0</v>
      </c>
    </row>
    <row r="126" spans="1:399" s="23" customFormat="1">
      <c r="A126" s="273">
        <v>120</v>
      </c>
      <c r="B126" s="274" t="s">
        <v>415</v>
      </c>
      <c r="C126" s="292" t="s">
        <v>416</v>
      </c>
      <c r="D126" s="285"/>
      <c r="E126" s="279"/>
      <c r="F126" s="279"/>
      <c r="G126" s="280"/>
      <c r="H126" s="277"/>
      <c r="I126" s="277"/>
      <c r="J126" s="278"/>
      <c r="K126" s="279"/>
      <c r="L126" s="279"/>
      <c r="M126" s="280"/>
      <c r="N126" s="277"/>
      <c r="O126" s="277"/>
      <c r="P126" s="278"/>
      <c r="Q126" s="279"/>
      <c r="R126" s="279"/>
      <c r="S126" s="280"/>
      <c r="T126" s="277"/>
      <c r="U126" s="277"/>
      <c r="V126" s="278"/>
      <c r="W126" s="279"/>
      <c r="X126" s="279"/>
      <c r="Y126" s="280"/>
      <c r="Z126" s="277"/>
      <c r="AA126" s="277"/>
      <c r="AB126" s="278"/>
      <c r="AC126" s="279"/>
      <c r="AD126" s="279"/>
      <c r="AE126" s="280"/>
      <c r="AF126" s="277"/>
      <c r="AG126" s="277"/>
      <c r="AH126" s="278"/>
      <c r="AI126" s="279"/>
      <c r="AJ126" s="279"/>
      <c r="AK126" s="280"/>
      <c r="AL126" s="277"/>
      <c r="AM126" s="277"/>
      <c r="AN126" s="278"/>
      <c r="AO126" s="279"/>
      <c r="AP126" s="279"/>
      <c r="AQ126" s="280"/>
      <c r="AR126" s="277"/>
      <c r="AS126" s="277"/>
      <c r="AT126" s="278"/>
      <c r="AU126" s="279"/>
      <c r="AV126" s="279"/>
      <c r="AW126" s="280"/>
      <c r="AX126" s="277"/>
      <c r="AY126" s="277"/>
      <c r="AZ126" s="278"/>
      <c r="BA126" s="279"/>
      <c r="BB126" s="279"/>
      <c r="BC126" s="280"/>
      <c r="BD126" s="277"/>
      <c r="BE126" s="277"/>
      <c r="BF126" s="278"/>
      <c r="BG126" s="279"/>
      <c r="BH126" s="279"/>
      <c r="BI126" s="280"/>
      <c r="BJ126" s="277"/>
      <c r="BK126" s="277"/>
      <c r="BL126" s="278"/>
      <c r="BM126" s="279"/>
      <c r="BN126" s="279"/>
      <c r="BO126" s="280"/>
      <c r="BP126" s="277"/>
      <c r="BQ126" s="277"/>
      <c r="BR126" s="278"/>
      <c r="BS126" s="279"/>
      <c r="BT126" s="279"/>
      <c r="BU126" s="280"/>
      <c r="BV126" s="277"/>
      <c r="BW126" s="277"/>
      <c r="BX126" s="278"/>
      <c r="BY126" s="273" cm="1">
        <f t="array" ref="BY126">SUM(SUMIFS(E126:BX126,E$6:BX$6,{"EN(V)"}))</f>
        <v>0</v>
      </c>
      <c r="BZ126" s="273" cm="1">
        <f t="array" ref="BZ126">SUM(SUMIFS(E126:BX126,E$6:BX$6,{"INA(V)"}))</f>
        <v>0</v>
      </c>
      <c r="CA126" s="273" cm="1">
        <f t="array" ref="CA126">SUM(SUMIFS(E126:BX126,E$6:BX$6,{"EN(D)"}))</f>
        <v>0</v>
      </c>
      <c r="CB126" s="273" cm="1">
        <f t="array" ref="CB126">SUM(SUMIFS(E126:BX126,E$6:BX$6,{"INA(D)"}))</f>
        <v>0</v>
      </c>
      <c r="CC126" s="273" cm="1">
        <f t="array" ref="CC126">SUM(SUMIFS(E126:BX126,E$6:BX$6,{"EN(D)","EN(V)","INA(D)","INA(V)"}))</f>
        <v>0</v>
      </c>
      <c r="CD126" s="278" cm="1">
        <f t="array" ref="CD126">(SUM(SUMIFS(E126:BX126,E$6:BX$6,{"EN(TMS)"})))/12</f>
        <v>0</v>
      </c>
      <c r="CE126" s="278" cm="1">
        <f t="array" ref="CE126">(SUM(SUMIFS(E126:BX126,E$6:BX$6,{"INA(TMS)"})))/12</f>
        <v>0</v>
      </c>
      <c r="CF126" s="279"/>
      <c r="CG126" s="279"/>
      <c r="CH126" s="280"/>
      <c r="CI126" s="277"/>
      <c r="CJ126" s="277"/>
      <c r="CK126" s="278"/>
      <c r="CL126" s="279"/>
      <c r="CM126" s="279"/>
      <c r="CN126" s="280"/>
      <c r="CO126" s="277"/>
      <c r="CP126" s="277"/>
      <c r="CQ126" s="278"/>
      <c r="CR126" s="279"/>
      <c r="CS126" s="279"/>
      <c r="CT126" s="280"/>
      <c r="CU126" s="277"/>
      <c r="CV126" s="277"/>
      <c r="CW126" s="278"/>
      <c r="CX126" s="279"/>
      <c r="CY126" s="279"/>
      <c r="CZ126" s="280"/>
      <c r="DA126" s="277"/>
      <c r="DB126" s="277"/>
      <c r="DC126" s="278"/>
      <c r="DD126" s="279"/>
      <c r="DE126" s="279"/>
      <c r="DF126" s="280"/>
      <c r="DG126" s="277"/>
      <c r="DH126" s="277"/>
      <c r="DI126" s="278"/>
      <c r="DJ126" s="279"/>
      <c r="DK126" s="279"/>
      <c r="DL126" s="280"/>
      <c r="DM126" s="277"/>
      <c r="DN126" s="277"/>
      <c r="DO126" s="278"/>
      <c r="DP126" s="279"/>
      <c r="DQ126" s="279"/>
      <c r="DR126" s="280"/>
      <c r="DS126" s="277"/>
      <c r="DT126" s="277"/>
      <c r="DU126" s="278"/>
      <c r="DV126" s="279"/>
      <c r="DW126" s="279"/>
      <c r="DX126" s="280"/>
      <c r="DY126" s="277"/>
      <c r="DZ126" s="277"/>
      <c r="EA126" s="278"/>
      <c r="EB126" s="279"/>
      <c r="EC126" s="279"/>
      <c r="ED126" s="280"/>
      <c r="EE126" s="277"/>
      <c r="EF126" s="277"/>
      <c r="EG126" s="278"/>
      <c r="EH126" s="279"/>
      <c r="EI126" s="279"/>
      <c r="EJ126" s="280"/>
      <c r="EK126" s="277"/>
      <c r="EL126" s="277"/>
      <c r="EM126" s="278"/>
      <c r="EN126" s="279"/>
      <c r="EO126" s="279"/>
      <c r="EP126" s="280"/>
      <c r="EQ126" s="277"/>
      <c r="ER126" s="277"/>
      <c r="ES126" s="278"/>
      <c r="ET126" s="279"/>
      <c r="EU126" s="279"/>
      <c r="EV126" s="280"/>
      <c r="EW126" s="277"/>
      <c r="EX126" s="277"/>
      <c r="EY126" s="278"/>
      <c r="EZ126" s="273" cm="1">
        <f t="array" ref="EZ126">SUM(SUMIFS(CF126:EY126,CF$6:EY$6,{"EN(V)"}))</f>
        <v>0</v>
      </c>
      <c r="FA126" s="273" cm="1">
        <f t="array" ref="FA126">SUM(SUMIFS(CF126:EY126,CF$6:EY$6,{"INA(V)"}))</f>
        <v>0</v>
      </c>
      <c r="FB126" s="273" cm="1">
        <f t="array" ref="FB126">SUM(SUMIFS(CF126:EY126,CF$6:EY$6,{"EN(D)"}))</f>
        <v>0</v>
      </c>
      <c r="FC126" s="273" cm="1">
        <f t="array" ref="FC126">SUM(SUMIFS(CF126:EY126,CF$6:EY$6,{"INA(D)"}))</f>
        <v>0</v>
      </c>
      <c r="FD126" s="273" cm="1">
        <f t="array" ref="FD126">SUM(SUMIFS(CF126:EY126,CF$6:EY$6,{"EN(D)","EN(V)","INA(D)","INA(V)"}))</f>
        <v>0</v>
      </c>
      <c r="FE126" s="278" cm="1">
        <f t="array" ref="FE126">(SUM(SUMIFS(CF126:EY126,CF$6:EY$6,{"EN(TMS)"})))/12</f>
        <v>0</v>
      </c>
      <c r="FF126" s="278" cm="1">
        <f t="array" ref="FF126">(SUM(SUMIFS(CF126:EY126,CF$6:EY$6,{"INA(TMS)"})))/12</f>
        <v>0</v>
      </c>
      <c r="FG126" s="279"/>
      <c r="FH126" s="279"/>
      <c r="FI126" s="280"/>
      <c r="FJ126" s="277"/>
      <c r="FK126" s="277"/>
      <c r="FL126" s="278"/>
      <c r="FM126" s="279"/>
      <c r="FN126" s="279"/>
      <c r="FO126" s="280"/>
      <c r="FP126" s="277"/>
      <c r="FQ126" s="277"/>
      <c r="FR126" s="278"/>
      <c r="FS126" s="279"/>
      <c r="FT126" s="279"/>
      <c r="FU126" s="280"/>
      <c r="FV126" s="277"/>
      <c r="FW126" s="277"/>
      <c r="FX126" s="278"/>
      <c r="FY126" s="279"/>
      <c r="FZ126" s="279"/>
      <c r="GA126" s="280"/>
      <c r="GB126" s="277"/>
      <c r="GC126" s="277"/>
      <c r="GD126" s="278"/>
      <c r="GE126" s="279"/>
      <c r="GF126" s="279"/>
      <c r="GG126" s="280"/>
      <c r="GH126" s="277"/>
      <c r="GI126" s="277"/>
      <c r="GJ126" s="278"/>
      <c r="GK126" s="279"/>
      <c r="GL126" s="279"/>
      <c r="GM126" s="280"/>
      <c r="GN126" s="277">
        <v>27</v>
      </c>
      <c r="GO126" s="277">
        <v>34</v>
      </c>
      <c r="GP126" s="278" t="s">
        <v>387</v>
      </c>
      <c r="GQ126" s="279"/>
      <c r="GR126" s="279"/>
      <c r="GS126" s="280"/>
      <c r="GT126" s="277">
        <v>105</v>
      </c>
      <c r="GU126" s="277">
        <v>172</v>
      </c>
      <c r="GV126" s="278">
        <v>0.14791666666666667</v>
      </c>
      <c r="GW126" s="279"/>
      <c r="GX126" s="279"/>
      <c r="GY126" s="280"/>
      <c r="GZ126" s="277">
        <v>30</v>
      </c>
      <c r="HA126" s="277">
        <v>88</v>
      </c>
      <c r="HB126" s="278">
        <v>8.4722222222222213E-2</v>
      </c>
      <c r="HC126" s="279"/>
      <c r="HD126" s="279"/>
      <c r="HE126" s="280"/>
      <c r="HF126" s="277">
        <v>13</v>
      </c>
      <c r="HG126" s="277">
        <v>38</v>
      </c>
      <c r="HH126" s="278">
        <v>0.18819444444444444</v>
      </c>
      <c r="HI126" s="279"/>
      <c r="HJ126" s="279"/>
      <c r="HK126" s="280"/>
      <c r="HL126" s="277">
        <v>14</v>
      </c>
      <c r="HM126" s="277">
        <v>15</v>
      </c>
      <c r="HN126" s="278">
        <v>0.15347222222222223</v>
      </c>
      <c r="HO126" s="279"/>
      <c r="HP126" s="279"/>
      <c r="HQ126" s="280"/>
      <c r="HR126" s="277">
        <v>9</v>
      </c>
      <c r="HS126" s="277">
        <v>17</v>
      </c>
      <c r="HT126" s="278">
        <v>8.6805555555555566E-2</v>
      </c>
      <c r="HU126" s="279"/>
      <c r="HV126" s="279"/>
      <c r="HW126" s="280"/>
      <c r="HX126" s="277">
        <v>5</v>
      </c>
      <c r="HY126" s="277">
        <v>5</v>
      </c>
      <c r="HZ126" s="278">
        <v>0.29583333333333334</v>
      </c>
      <c r="IA126" s="273" cm="1">
        <f t="array" ref="IA126">SUM(SUMIFS(FG126:HZ126,FG$6:HZ$6,{"EN(V)"}))</f>
        <v>0</v>
      </c>
      <c r="IB126" s="273" cm="1">
        <f t="array" ref="IB126">SUM(SUMIFS(FG126:HZ126,FG$6:HZ$6,{"INA(V)"}))</f>
        <v>369</v>
      </c>
      <c r="IC126" s="273" cm="1">
        <f t="array" ref="IC126">SUM(SUMIFS(FG126:HZ126,FG$6:HZ$6,{"EN(D)"}))</f>
        <v>0</v>
      </c>
      <c r="ID126" s="273" cm="1">
        <f t="array" ref="ID126">SUM(SUMIFS(FG126:HZ126,FG$6:HZ$6,{"INA(D)"}))</f>
        <v>203</v>
      </c>
      <c r="IE126" s="273" cm="1">
        <f t="array" ref="IE126">SUM(SUMIFS(FG126:HZ126,FG$6:HZ$6,{"EN(D)","EN(V)","INA(D)","INA(V)"}))</f>
        <v>572</v>
      </c>
      <c r="IF126" s="278" cm="1">
        <f t="array" ref="IF126">(SUM(SUMIFS(FG126:HZ126,FG$6:HZ$6,{"EN(TMS)"})))/12</f>
        <v>0</v>
      </c>
      <c r="IG126" s="278" cm="1">
        <f t="array" ref="IG126">(SUM(SUMIFS(FG126:HZ126,FG$6:HZ$6,{"INA(TMS)"})))/12</f>
        <v>7.9745370370370383E-2</v>
      </c>
      <c r="IH126" s="279"/>
      <c r="II126" s="279"/>
      <c r="IJ126" s="280"/>
      <c r="IK126" s="277"/>
      <c r="IL126" s="277">
        <v>6</v>
      </c>
      <c r="IM126" s="278">
        <v>5.7638888888888885E-2</v>
      </c>
      <c r="IN126" s="279"/>
      <c r="IO126" s="279"/>
      <c r="IP126" s="280"/>
      <c r="IQ126" s="277">
        <v>9</v>
      </c>
      <c r="IR126" s="277">
        <v>12</v>
      </c>
      <c r="IS126" s="278">
        <v>0.27638888888888885</v>
      </c>
      <c r="IT126" s="279">
        <v>7</v>
      </c>
      <c r="IU126" s="279"/>
      <c r="IV126" s="280"/>
      <c r="IW126" s="277">
        <v>4</v>
      </c>
      <c r="IX126" s="277">
        <v>9</v>
      </c>
      <c r="IY126" s="278">
        <v>9.7222222222222224E-2</v>
      </c>
      <c r="IZ126" s="279"/>
      <c r="JA126" s="279"/>
      <c r="JB126" s="280"/>
      <c r="JC126" s="277">
        <v>4</v>
      </c>
      <c r="JD126" s="277">
        <v>12</v>
      </c>
      <c r="JE126" s="278">
        <v>2.7083333333333334E-2</v>
      </c>
      <c r="JF126" s="279"/>
      <c r="JG126" s="279"/>
      <c r="JH126" s="280"/>
      <c r="JI126" s="277"/>
      <c r="JJ126" s="277"/>
      <c r="JK126" s="278"/>
      <c r="JL126" s="279"/>
      <c r="JM126" s="279"/>
      <c r="JN126" s="280"/>
      <c r="JO126" s="277">
        <v>16</v>
      </c>
      <c r="JP126" s="277"/>
      <c r="JQ126" s="278"/>
      <c r="JR126" s="279"/>
      <c r="JS126" s="279"/>
      <c r="JT126" s="280"/>
      <c r="JU126" s="277">
        <v>6</v>
      </c>
      <c r="JV126" s="277"/>
      <c r="JW126" s="278"/>
      <c r="JX126" s="279"/>
      <c r="JY126" s="279"/>
      <c r="JZ126" s="280"/>
      <c r="KA126" s="277">
        <v>2</v>
      </c>
      <c r="KB126" s="277"/>
      <c r="KC126" s="278"/>
      <c r="KD126" s="279"/>
      <c r="KE126" s="279"/>
      <c r="KF126" s="280"/>
      <c r="KG126" s="277">
        <v>6</v>
      </c>
      <c r="KH126" s="277"/>
      <c r="KI126" s="278"/>
      <c r="KJ126" s="279"/>
      <c r="KK126" s="279"/>
      <c r="KL126" s="280"/>
      <c r="KM126" s="277">
        <v>14</v>
      </c>
      <c r="KN126" s="277"/>
      <c r="KO126" s="278"/>
      <c r="KP126" s="279"/>
      <c r="KQ126" s="279"/>
      <c r="KR126" s="280"/>
      <c r="KS126" s="277">
        <v>18</v>
      </c>
      <c r="KT126" s="277"/>
      <c r="KU126" s="278"/>
      <c r="KV126" s="279"/>
      <c r="KW126" s="279"/>
      <c r="KX126" s="280"/>
      <c r="KY126" s="277">
        <v>10</v>
      </c>
      <c r="KZ126" s="277"/>
      <c r="LA126" s="278"/>
      <c r="LB126" s="273" cm="1">
        <f t="array" ref="LB126">SUM(SUMIFS(IH126:LA126,IH$6:LA$6,{"EN(V)"}))</f>
        <v>0</v>
      </c>
      <c r="LC126" s="273" cm="1">
        <f t="array" ref="LC126">SUM(SUMIFS(IH126:LA126,IH$6:LA$6,{"INA(V)"}))</f>
        <v>39</v>
      </c>
      <c r="LD126" s="273" cm="1">
        <f t="array" ref="LD126">SUM(SUMIFS(IH126:LA126,IH$6:LA$6,{"EN(D)"}))</f>
        <v>7</v>
      </c>
      <c r="LE126" s="273" cm="1">
        <f t="array" ref="LE126">SUM(SUMIFS(IH126:LA126,IH$6:LA$6,{"INA(D)"}))</f>
        <v>89</v>
      </c>
      <c r="LF126" s="273" cm="1">
        <f t="array" ref="LF126">SUM(SUMIFS(IH126:LA126,IH$6:LA$6,{"EN(D)","EN(V)","INA(D)","INA(V)"}))</f>
        <v>135</v>
      </c>
      <c r="LG126" s="278" cm="1">
        <f t="array" ref="LG126">(SUM(SUMIFS(IH126:LA126,IH$6:LA$6,{"EN(TMS)"})))/12</f>
        <v>0</v>
      </c>
      <c r="LH126" s="278" cm="1">
        <f t="array" ref="LH126">(SUM(SUMIFS(IH126:LA126,IH$6:LA$6,{"INA(TMS)"})))/12</f>
        <v>3.8194444444444441E-2</v>
      </c>
      <c r="LI126" s="279"/>
      <c r="LJ126" s="279"/>
      <c r="LK126" s="280"/>
      <c r="LL126" s="277">
        <v>10</v>
      </c>
      <c r="LM126" s="277"/>
      <c r="LN126" s="278"/>
      <c r="LO126" s="279"/>
      <c r="LP126" s="279"/>
      <c r="LQ126" s="280"/>
      <c r="LR126" s="277">
        <v>14</v>
      </c>
      <c r="LS126" s="277"/>
      <c r="LT126" s="278"/>
      <c r="LU126" s="279"/>
      <c r="LV126" s="279"/>
      <c r="LW126" s="280"/>
      <c r="LX126" s="277">
        <v>13</v>
      </c>
      <c r="LY126" s="277"/>
      <c r="LZ126" s="278"/>
      <c r="MA126" s="279"/>
      <c r="MB126" s="279"/>
      <c r="MC126" s="280"/>
      <c r="MD126" s="277">
        <v>5</v>
      </c>
      <c r="ME126" s="277"/>
      <c r="MF126" s="278"/>
      <c r="MG126" s="279"/>
      <c r="MH126" s="279"/>
      <c r="MI126" s="280"/>
      <c r="MJ126" s="277">
        <v>12</v>
      </c>
      <c r="MK126" s="277"/>
      <c r="ML126" s="278"/>
      <c r="MM126" s="279"/>
      <c r="MN126" s="279"/>
      <c r="MO126" s="280"/>
      <c r="MP126" s="277">
        <v>9</v>
      </c>
      <c r="MQ126" s="277"/>
      <c r="MR126" s="278"/>
      <c r="MS126" s="279"/>
      <c r="MT126" s="279"/>
      <c r="MU126" s="280"/>
      <c r="MV126" s="277">
        <v>4</v>
      </c>
      <c r="MW126" s="277"/>
      <c r="MX126" s="278"/>
      <c r="MY126" s="279"/>
      <c r="MZ126" s="279"/>
      <c r="NA126" s="280"/>
      <c r="NB126" s="277"/>
      <c r="NC126" s="277"/>
      <c r="ND126" s="278"/>
      <c r="NE126" s="279"/>
      <c r="NF126" s="279"/>
      <c r="NG126" s="280"/>
      <c r="NH126" s="277"/>
      <c r="NI126" s="277"/>
      <c r="NJ126" s="278"/>
      <c r="NK126" s="279"/>
      <c r="NL126" s="279"/>
      <c r="NM126" s="280"/>
      <c r="NN126" s="277"/>
      <c r="NO126" s="277"/>
      <c r="NP126" s="278"/>
      <c r="NQ126" s="279"/>
      <c r="NR126" s="279"/>
      <c r="NS126" s="280"/>
      <c r="NT126" s="277"/>
      <c r="NU126" s="277"/>
      <c r="NV126" s="278"/>
      <c r="NW126" s="279"/>
      <c r="NX126" s="279"/>
      <c r="NY126" s="280"/>
      <c r="NZ126" s="277"/>
      <c r="OA126" s="277"/>
      <c r="OB126" s="278"/>
      <c r="OC126" s="273" cm="1">
        <f t="array" ref="OC126">SUM(SUMIFS(LI126:OB126,LI$6:OB$6,{"EN(V)"}))</f>
        <v>0</v>
      </c>
      <c r="OD126" s="273" cm="1">
        <f t="array" ref="OD126">SUM(SUMIFS(LI126:OB126,LI$6:OB$6,{"INA(V)"}))</f>
        <v>0</v>
      </c>
      <c r="OE126" s="273" cm="1">
        <f t="array" ref="OE126">SUM(SUMIFS(LI126:OB126,LI$6:OB$6,{"EN(D)"}))</f>
        <v>0</v>
      </c>
      <c r="OF126" s="273" cm="1">
        <f t="array" ref="OF126">SUM(SUMIFS(LI126:OB126,LI$6:OB$6,{"INA(D)"}))</f>
        <v>67</v>
      </c>
      <c r="OG126" s="273" cm="1">
        <f t="array" ref="OG126">SUM(SUMIFS(LI126:OB126,LI$6:OB$6,{"EN(D)","EN(V)","INA(D)","INA(V)"}))</f>
        <v>67</v>
      </c>
      <c r="OH126" s="278" cm="1">
        <f t="array" ref="OH126">(SUM(SUMIFS(LI126:OB126,LI$6:OB$6,{"EN(TMS)"})))/12</f>
        <v>0</v>
      </c>
      <c r="OI126" s="278" cm="1">
        <f t="array" ref="OI126">(SUM(SUMIFS(LI126:OB126,LI$6:OB$6,{"INA(TMS)"})))/12</f>
        <v>0</v>
      </c>
    </row>
    <row r="127" spans="1:399" s="23" customFormat="1" ht="30">
      <c r="A127" s="273">
        <v>121</v>
      </c>
      <c r="B127" s="274" t="s">
        <v>1428</v>
      </c>
      <c r="C127" s="273" t="s">
        <v>1411</v>
      </c>
      <c r="D127" s="285"/>
      <c r="E127" s="279"/>
      <c r="F127" s="279"/>
      <c r="G127" s="280"/>
      <c r="H127" s="277"/>
      <c r="I127" s="277"/>
      <c r="J127" s="278"/>
      <c r="K127" s="279"/>
      <c r="L127" s="279"/>
      <c r="M127" s="280"/>
      <c r="N127" s="277"/>
      <c r="O127" s="277"/>
      <c r="P127" s="278"/>
      <c r="Q127" s="279"/>
      <c r="R127" s="279"/>
      <c r="S127" s="280"/>
      <c r="T127" s="277"/>
      <c r="U127" s="277"/>
      <c r="V127" s="278"/>
      <c r="W127" s="279"/>
      <c r="X127" s="279"/>
      <c r="Y127" s="280"/>
      <c r="Z127" s="277"/>
      <c r="AA127" s="277"/>
      <c r="AB127" s="278"/>
      <c r="AC127" s="279"/>
      <c r="AD127" s="279"/>
      <c r="AE127" s="280"/>
      <c r="AF127" s="277"/>
      <c r="AG127" s="277"/>
      <c r="AH127" s="278"/>
      <c r="AI127" s="279"/>
      <c r="AJ127" s="279"/>
      <c r="AK127" s="280"/>
      <c r="AL127" s="277"/>
      <c r="AM127" s="277"/>
      <c r="AN127" s="278"/>
      <c r="AO127" s="279"/>
      <c r="AP127" s="279"/>
      <c r="AQ127" s="280"/>
      <c r="AR127" s="277"/>
      <c r="AS127" s="277"/>
      <c r="AT127" s="278"/>
      <c r="AU127" s="279"/>
      <c r="AV127" s="279"/>
      <c r="AW127" s="280"/>
      <c r="AX127" s="277"/>
      <c r="AY127" s="277"/>
      <c r="AZ127" s="278"/>
      <c r="BA127" s="279"/>
      <c r="BB127" s="279"/>
      <c r="BC127" s="280"/>
      <c r="BD127" s="277"/>
      <c r="BE127" s="277"/>
      <c r="BF127" s="278"/>
      <c r="BG127" s="279"/>
      <c r="BH127" s="279"/>
      <c r="BI127" s="280"/>
      <c r="BJ127" s="277"/>
      <c r="BK127" s="277"/>
      <c r="BL127" s="278"/>
      <c r="BM127" s="279"/>
      <c r="BN127" s="279"/>
      <c r="BO127" s="280"/>
      <c r="BP127" s="277"/>
      <c r="BQ127" s="277"/>
      <c r="BR127" s="278"/>
      <c r="BS127" s="279"/>
      <c r="BT127" s="279"/>
      <c r="BU127" s="280"/>
      <c r="BV127" s="277"/>
      <c r="BW127" s="277"/>
      <c r="BX127" s="278"/>
      <c r="BY127" s="273" cm="1">
        <f t="array" ref="BY127">SUM(SUMIFS(E127:BX127,E$6:BX$6,{"EN(V)"}))</f>
        <v>0</v>
      </c>
      <c r="BZ127" s="273" cm="1">
        <f t="array" ref="BZ127">SUM(SUMIFS(E127:BX127,E$6:BX$6,{"INA(V)"}))</f>
        <v>0</v>
      </c>
      <c r="CA127" s="273" cm="1">
        <f t="array" ref="CA127">SUM(SUMIFS(E127:BX127,E$6:BX$6,{"EN(D)"}))</f>
        <v>0</v>
      </c>
      <c r="CB127" s="273" cm="1">
        <f t="array" ref="CB127">SUM(SUMIFS(E127:BX127,E$6:BX$6,{"INA(D)"}))</f>
        <v>0</v>
      </c>
      <c r="CC127" s="273" cm="1">
        <f t="array" ref="CC127">SUM(SUMIFS(E127:BX127,E$6:BX$6,{"EN(D)","EN(V)","INA(D)","INA(V)"}))</f>
        <v>0</v>
      </c>
      <c r="CD127" s="278" cm="1">
        <f t="array" ref="CD127">(SUM(SUMIFS(E127:BX127,E$6:BX$6,{"EN(TMS)"})))/12</f>
        <v>0</v>
      </c>
      <c r="CE127" s="278" cm="1">
        <f t="array" ref="CE127">(SUM(SUMIFS(E127:BX127,E$6:BX$6,{"INA(TMS)"})))/12</f>
        <v>0</v>
      </c>
      <c r="CF127" s="279"/>
      <c r="CG127" s="279"/>
      <c r="CH127" s="280"/>
      <c r="CI127" s="277"/>
      <c r="CJ127" s="277"/>
      <c r="CK127" s="278"/>
      <c r="CL127" s="279"/>
      <c r="CM127" s="279"/>
      <c r="CN127" s="280"/>
      <c r="CO127" s="277"/>
      <c r="CP127" s="277"/>
      <c r="CQ127" s="278"/>
      <c r="CR127" s="279"/>
      <c r="CS127" s="279"/>
      <c r="CT127" s="280"/>
      <c r="CU127" s="277"/>
      <c r="CV127" s="277"/>
      <c r="CW127" s="278"/>
      <c r="CX127" s="279"/>
      <c r="CY127" s="279"/>
      <c r="CZ127" s="280"/>
      <c r="DA127" s="277"/>
      <c r="DB127" s="277"/>
      <c r="DC127" s="278"/>
      <c r="DD127" s="279"/>
      <c r="DE127" s="279"/>
      <c r="DF127" s="280"/>
      <c r="DG127" s="277"/>
      <c r="DH127" s="277"/>
      <c r="DI127" s="278"/>
      <c r="DJ127" s="279"/>
      <c r="DK127" s="279"/>
      <c r="DL127" s="280"/>
      <c r="DM127" s="277"/>
      <c r="DN127" s="277"/>
      <c r="DO127" s="278"/>
      <c r="DP127" s="279"/>
      <c r="DQ127" s="279"/>
      <c r="DR127" s="280"/>
      <c r="DS127" s="277"/>
      <c r="DT127" s="277"/>
      <c r="DU127" s="278"/>
      <c r="DV127" s="279"/>
      <c r="DW127" s="279"/>
      <c r="DX127" s="280"/>
      <c r="DY127" s="277"/>
      <c r="DZ127" s="277"/>
      <c r="EA127" s="278"/>
      <c r="EB127" s="279"/>
      <c r="EC127" s="279"/>
      <c r="ED127" s="280"/>
      <c r="EE127" s="277"/>
      <c r="EF127" s="277"/>
      <c r="EG127" s="278"/>
      <c r="EH127" s="279"/>
      <c r="EI127" s="279"/>
      <c r="EJ127" s="280"/>
      <c r="EK127" s="277"/>
      <c r="EL127" s="277"/>
      <c r="EM127" s="278"/>
      <c r="EN127" s="279"/>
      <c r="EO127" s="279"/>
      <c r="EP127" s="280"/>
      <c r="EQ127" s="277"/>
      <c r="ER127" s="277"/>
      <c r="ES127" s="278"/>
      <c r="ET127" s="279"/>
      <c r="EU127" s="279"/>
      <c r="EV127" s="280"/>
      <c r="EW127" s="277"/>
      <c r="EX127" s="277"/>
      <c r="EY127" s="278"/>
      <c r="EZ127" s="273" cm="1">
        <f t="array" ref="EZ127">SUM(SUMIFS(CF127:EY127,CF$6:EY$6,{"EN(V)"}))</f>
        <v>0</v>
      </c>
      <c r="FA127" s="273" cm="1">
        <f t="array" ref="FA127">SUM(SUMIFS(CF127:EY127,CF$6:EY$6,{"INA(V)"}))</f>
        <v>0</v>
      </c>
      <c r="FB127" s="273" cm="1">
        <f t="array" ref="FB127">SUM(SUMIFS(CF127:EY127,CF$6:EY$6,{"EN(D)"}))</f>
        <v>0</v>
      </c>
      <c r="FC127" s="273" cm="1">
        <f t="array" ref="FC127">SUM(SUMIFS(CF127:EY127,CF$6:EY$6,{"INA(D)"}))</f>
        <v>0</v>
      </c>
      <c r="FD127" s="273" cm="1">
        <f t="array" ref="FD127">SUM(SUMIFS(CF127:EY127,CF$6:EY$6,{"EN(D)","EN(V)","INA(D)","INA(V)"}))</f>
        <v>0</v>
      </c>
      <c r="FE127" s="278" cm="1">
        <f t="array" ref="FE127">(SUM(SUMIFS(CF127:EY127,CF$6:EY$6,{"EN(TMS)"})))/12</f>
        <v>0</v>
      </c>
      <c r="FF127" s="278" cm="1">
        <f t="array" ref="FF127">(SUM(SUMIFS(CF127:EY127,CF$6:EY$6,{"INA(TMS)"})))/12</f>
        <v>0</v>
      </c>
      <c r="FG127" s="279"/>
      <c r="FH127" s="279"/>
      <c r="FI127" s="280"/>
      <c r="FJ127" s="277"/>
      <c r="FK127" s="277"/>
      <c r="FL127" s="278"/>
      <c r="FM127" s="279"/>
      <c r="FN127" s="279"/>
      <c r="FO127" s="280"/>
      <c r="FP127" s="277"/>
      <c r="FQ127" s="277"/>
      <c r="FR127" s="278"/>
      <c r="FS127" s="279"/>
      <c r="FT127" s="279"/>
      <c r="FU127" s="280"/>
      <c r="FV127" s="277"/>
      <c r="FW127" s="277"/>
      <c r="FX127" s="278"/>
      <c r="FY127" s="279"/>
      <c r="FZ127" s="279"/>
      <c r="GA127" s="280"/>
      <c r="GB127" s="277"/>
      <c r="GC127" s="277"/>
      <c r="GD127" s="278"/>
      <c r="GE127" s="279"/>
      <c r="GF127" s="279"/>
      <c r="GG127" s="280"/>
      <c r="GH127" s="277"/>
      <c r="GI127" s="277"/>
      <c r="GJ127" s="278"/>
      <c r="GK127" s="279"/>
      <c r="GL127" s="279"/>
      <c r="GM127" s="280"/>
      <c r="GN127" s="277"/>
      <c r="GO127" s="277"/>
      <c r="GP127" s="278"/>
      <c r="GQ127" s="279"/>
      <c r="GR127" s="279"/>
      <c r="GS127" s="280"/>
      <c r="GT127" s="277">
        <v>25</v>
      </c>
      <c r="GU127" s="277">
        <v>54</v>
      </c>
      <c r="GV127" s="278">
        <v>0.16944444444444443</v>
      </c>
      <c r="GW127" s="279"/>
      <c r="GX127" s="279"/>
      <c r="GY127" s="280"/>
      <c r="GZ127" s="277">
        <v>24</v>
      </c>
      <c r="HA127" s="277">
        <v>49</v>
      </c>
      <c r="HB127" s="278">
        <v>0.25277777777777777</v>
      </c>
      <c r="HC127" s="279"/>
      <c r="HD127" s="279"/>
      <c r="HE127" s="280"/>
      <c r="HF127" s="277">
        <v>20</v>
      </c>
      <c r="HG127" s="277">
        <v>48</v>
      </c>
      <c r="HH127" s="278">
        <v>0.21319444444444444</v>
      </c>
      <c r="HI127" s="279"/>
      <c r="HJ127" s="279"/>
      <c r="HK127" s="280"/>
      <c r="HL127" s="277">
        <v>23</v>
      </c>
      <c r="HM127" s="277">
        <v>54</v>
      </c>
      <c r="HN127" s="278">
        <v>0.12847222222222224</v>
      </c>
      <c r="HO127" s="279">
        <v>22</v>
      </c>
      <c r="HP127" s="279"/>
      <c r="HQ127" s="280"/>
      <c r="HR127" s="277">
        <v>24</v>
      </c>
      <c r="HS127" s="277">
        <v>55</v>
      </c>
      <c r="HT127" s="278">
        <v>5.9027777777777783E-2</v>
      </c>
      <c r="HU127" s="279"/>
      <c r="HV127" s="279"/>
      <c r="HW127" s="280"/>
      <c r="HX127" s="277">
        <v>20</v>
      </c>
      <c r="HY127" s="277">
        <v>46</v>
      </c>
      <c r="HZ127" s="278">
        <v>0.37638888888888888</v>
      </c>
      <c r="IA127" s="273" cm="1">
        <f t="array" ref="IA127">SUM(SUMIFS(FG127:HZ127,FG$6:HZ$6,{"EN(V)"}))</f>
        <v>0</v>
      </c>
      <c r="IB127" s="273" cm="1">
        <f t="array" ref="IB127">SUM(SUMIFS(FG127:HZ127,FG$6:HZ$6,{"INA(V)"}))</f>
        <v>306</v>
      </c>
      <c r="IC127" s="273" cm="1">
        <f t="array" ref="IC127">SUM(SUMIFS(FG127:HZ127,FG$6:HZ$6,{"EN(D)"}))</f>
        <v>22</v>
      </c>
      <c r="ID127" s="273" cm="1">
        <f t="array" ref="ID127">SUM(SUMIFS(FG127:HZ127,FG$6:HZ$6,{"INA(D)"}))</f>
        <v>136</v>
      </c>
      <c r="IE127" s="273" cm="1">
        <f t="array" ref="IE127">SUM(SUMIFS(FG127:HZ127,FG$6:HZ$6,{"EN(D)","EN(V)","INA(D)","INA(V)"}))</f>
        <v>464</v>
      </c>
      <c r="IF127" s="278" cm="1">
        <f t="array" ref="IF127">(SUM(SUMIFS(FG127:HZ127,FG$6:HZ$6,{"EN(TMS)"})))/12</f>
        <v>0</v>
      </c>
      <c r="IG127" s="278" cm="1">
        <f t="array" ref="IG127">(SUM(SUMIFS(FG127:HZ127,FG$6:HZ$6,{"INA(TMS)"})))/12</f>
        <v>9.9942129629629631E-2</v>
      </c>
      <c r="IH127" s="279"/>
      <c r="II127" s="279"/>
      <c r="IJ127" s="280"/>
      <c r="IK127" s="277">
        <v>5</v>
      </c>
      <c r="IL127" s="277">
        <v>43</v>
      </c>
      <c r="IM127" s="278">
        <v>0.21597222222222223</v>
      </c>
      <c r="IN127" s="279"/>
      <c r="IO127" s="279"/>
      <c r="IP127" s="280"/>
      <c r="IQ127" s="342">
        <v>13</v>
      </c>
      <c r="IR127" s="277">
        <v>14</v>
      </c>
      <c r="IS127" s="278">
        <v>5.8333333333333327E-2</v>
      </c>
      <c r="IT127" s="279"/>
      <c r="IU127" s="279"/>
      <c r="IV127" s="280"/>
      <c r="IW127" s="277">
        <v>36</v>
      </c>
      <c r="IX127" s="277">
        <v>68</v>
      </c>
      <c r="IY127" s="278">
        <v>0.19513888888888889</v>
      </c>
      <c r="IZ127" s="279"/>
      <c r="JA127" s="279"/>
      <c r="JB127" s="280"/>
      <c r="JC127" s="277">
        <v>30</v>
      </c>
      <c r="JD127" s="277">
        <v>61</v>
      </c>
      <c r="JE127" s="278">
        <v>0.20347222222222219</v>
      </c>
      <c r="JF127" s="279"/>
      <c r="JG127" s="279"/>
      <c r="JH127" s="280"/>
      <c r="JI127" s="277">
        <v>8</v>
      </c>
      <c r="JJ127" s="277"/>
      <c r="JK127" s="278"/>
      <c r="JL127" s="279"/>
      <c r="JM127" s="279"/>
      <c r="JN127" s="280"/>
      <c r="JO127" s="277">
        <v>84</v>
      </c>
      <c r="JP127" s="277"/>
      <c r="JQ127" s="278"/>
      <c r="JR127" s="279"/>
      <c r="JS127" s="279"/>
      <c r="JT127" s="280"/>
      <c r="JU127" s="277">
        <v>50</v>
      </c>
      <c r="JV127" s="277"/>
      <c r="JW127" s="278"/>
      <c r="JX127" s="279"/>
      <c r="JY127" s="279"/>
      <c r="JZ127" s="280"/>
      <c r="KA127" s="277">
        <v>127</v>
      </c>
      <c r="KB127" s="277"/>
      <c r="KC127" s="278"/>
      <c r="KD127" s="279"/>
      <c r="KE127" s="279"/>
      <c r="KF127" s="280"/>
      <c r="KG127" s="277">
        <v>82</v>
      </c>
      <c r="KH127" s="277"/>
      <c r="KI127" s="278"/>
      <c r="KJ127" s="279"/>
      <c r="KK127" s="279"/>
      <c r="KL127" s="280"/>
      <c r="KM127" s="277">
        <v>86</v>
      </c>
      <c r="KN127" s="277"/>
      <c r="KO127" s="278"/>
      <c r="KP127" s="279"/>
      <c r="KQ127" s="279"/>
      <c r="KR127" s="280"/>
      <c r="KS127" s="277">
        <v>172</v>
      </c>
      <c r="KT127" s="277"/>
      <c r="KU127" s="278"/>
      <c r="KV127" s="279"/>
      <c r="KW127" s="279"/>
      <c r="KX127" s="280"/>
      <c r="KY127" s="277">
        <v>74</v>
      </c>
      <c r="KZ127" s="277"/>
      <c r="LA127" s="278"/>
      <c r="LB127" s="273" cm="1">
        <f t="array" ref="LB127">SUM(SUMIFS(IH127:LA127,IH$6:LA$6,{"EN(V)"}))</f>
        <v>0</v>
      </c>
      <c r="LC127" s="273" cm="1">
        <f t="array" ref="LC127">SUM(SUMIFS(IH127:LA127,IH$6:LA$6,{"INA(V)"}))</f>
        <v>186</v>
      </c>
      <c r="LD127" s="273" cm="1">
        <f t="array" ref="LD127">SUM(SUMIFS(IH127:LA127,IH$6:LA$6,{"EN(D)"}))</f>
        <v>0</v>
      </c>
      <c r="LE127" s="273" cm="1">
        <f t="array" ref="LE127">SUM(SUMIFS(IH127:LA127,IH$6:LA$6,{"INA(D)"}))</f>
        <v>767</v>
      </c>
      <c r="LF127" s="273" cm="1">
        <f t="array" ref="LF127">SUM(SUMIFS(IH127:LA127,IH$6:LA$6,{"EN(D)","EN(V)","INA(D)","INA(V)"}))</f>
        <v>953</v>
      </c>
      <c r="LG127" s="278" cm="1">
        <f t="array" ref="LG127">(SUM(SUMIFS(IH127:LA127,IH$6:LA$6,{"EN(TMS)"})))/12</f>
        <v>0</v>
      </c>
      <c r="LH127" s="278" cm="1">
        <f t="array" ref="LH127">(SUM(SUMIFS(IH127:LA127,IH$6:LA$6,{"INA(TMS)"})))/12</f>
        <v>5.6076388888888884E-2</v>
      </c>
      <c r="LI127" s="279"/>
      <c r="LJ127" s="279"/>
      <c r="LK127" s="280"/>
      <c r="LL127" s="277">
        <v>72</v>
      </c>
      <c r="LM127" s="277"/>
      <c r="LN127" s="278"/>
      <c r="LO127" s="279"/>
      <c r="LP127" s="279"/>
      <c r="LQ127" s="280"/>
      <c r="LR127" s="277">
        <v>52</v>
      </c>
      <c r="LS127" s="277"/>
      <c r="LT127" s="278"/>
      <c r="LU127" s="279"/>
      <c r="LV127" s="279"/>
      <c r="LW127" s="280"/>
      <c r="LX127" s="277">
        <v>25</v>
      </c>
      <c r="LY127" s="277"/>
      <c r="LZ127" s="278"/>
      <c r="MA127" s="279"/>
      <c r="MB127" s="279"/>
      <c r="MC127" s="280"/>
      <c r="MD127" s="277">
        <v>16</v>
      </c>
      <c r="ME127" s="277"/>
      <c r="MF127" s="278"/>
      <c r="MG127" s="279"/>
      <c r="MH127" s="279"/>
      <c r="MI127" s="280"/>
      <c r="MJ127" s="277">
        <v>25</v>
      </c>
      <c r="MK127" s="277"/>
      <c r="ML127" s="278"/>
      <c r="MM127" s="279"/>
      <c r="MN127" s="279"/>
      <c r="MO127" s="280"/>
      <c r="MP127" s="277">
        <v>19</v>
      </c>
      <c r="MQ127" s="277"/>
      <c r="MR127" s="278"/>
      <c r="MS127" s="279"/>
      <c r="MT127" s="279"/>
      <c r="MU127" s="280"/>
      <c r="MV127" s="277">
        <v>16</v>
      </c>
      <c r="MW127" s="277"/>
      <c r="MX127" s="278"/>
      <c r="MY127" s="279"/>
      <c r="MZ127" s="279"/>
      <c r="NA127" s="280"/>
      <c r="NB127" s="277"/>
      <c r="NC127" s="277"/>
      <c r="ND127" s="278"/>
      <c r="NE127" s="279"/>
      <c r="NF127" s="279"/>
      <c r="NG127" s="280"/>
      <c r="NH127" s="277"/>
      <c r="NI127" s="277"/>
      <c r="NJ127" s="278"/>
      <c r="NK127" s="279"/>
      <c r="NL127" s="279"/>
      <c r="NM127" s="280"/>
      <c r="NN127" s="277"/>
      <c r="NO127" s="277"/>
      <c r="NP127" s="278"/>
      <c r="NQ127" s="279"/>
      <c r="NR127" s="279"/>
      <c r="NS127" s="280"/>
      <c r="NT127" s="277"/>
      <c r="NU127" s="277"/>
      <c r="NV127" s="278"/>
      <c r="NW127" s="279"/>
      <c r="NX127" s="279"/>
      <c r="NY127" s="280"/>
      <c r="NZ127" s="277"/>
      <c r="OA127" s="277"/>
      <c r="OB127" s="278"/>
      <c r="OC127" s="273" cm="1">
        <f t="array" ref="OC127">SUM(SUMIFS(LI127:OB127,LI$6:OB$6,{"EN(V)"}))</f>
        <v>0</v>
      </c>
      <c r="OD127" s="273" cm="1">
        <f t="array" ref="OD127">SUM(SUMIFS(LI127:OB127,LI$6:OB$6,{"INA(V)"}))</f>
        <v>0</v>
      </c>
      <c r="OE127" s="273" cm="1">
        <f t="array" ref="OE127">SUM(SUMIFS(LI127:OB127,LI$6:OB$6,{"EN(D)"}))</f>
        <v>0</v>
      </c>
      <c r="OF127" s="273" cm="1">
        <f t="array" ref="OF127">SUM(SUMIFS(LI127:OB127,LI$6:OB$6,{"INA(D)"}))</f>
        <v>225</v>
      </c>
      <c r="OG127" s="273" cm="1">
        <f t="array" ref="OG127">SUM(SUMIFS(LI127:OB127,LI$6:OB$6,{"EN(D)","EN(V)","INA(D)","INA(V)"}))</f>
        <v>225</v>
      </c>
      <c r="OH127" s="278" cm="1">
        <f t="array" ref="OH127">(SUM(SUMIFS(LI127:OB127,LI$6:OB$6,{"EN(TMS)"})))/12</f>
        <v>0</v>
      </c>
      <c r="OI127" s="278" cm="1">
        <f t="array" ref="OI127">(SUM(SUMIFS(LI127:OB127,LI$6:OB$6,{"INA(TMS)"})))/12</f>
        <v>0</v>
      </c>
    </row>
    <row r="128" spans="1:399" s="23" customFormat="1" ht="30">
      <c r="A128" s="273">
        <v>122</v>
      </c>
      <c r="B128" s="274" t="s">
        <v>1429</v>
      </c>
      <c r="C128" s="273" t="s">
        <v>1412</v>
      </c>
      <c r="D128" s="285"/>
      <c r="E128" s="279"/>
      <c r="F128" s="279"/>
      <c r="G128" s="280"/>
      <c r="H128" s="277"/>
      <c r="I128" s="277"/>
      <c r="J128" s="278"/>
      <c r="K128" s="279"/>
      <c r="L128" s="279"/>
      <c r="M128" s="280"/>
      <c r="N128" s="277"/>
      <c r="O128" s="277"/>
      <c r="P128" s="278"/>
      <c r="Q128" s="279"/>
      <c r="R128" s="279"/>
      <c r="S128" s="280"/>
      <c r="T128" s="277"/>
      <c r="U128" s="277"/>
      <c r="V128" s="278"/>
      <c r="W128" s="279"/>
      <c r="X128" s="279"/>
      <c r="Y128" s="280"/>
      <c r="Z128" s="277"/>
      <c r="AA128" s="277"/>
      <c r="AB128" s="278"/>
      <c r="AC128" s="279"/>
      <c r="AD128" s="279"/>
      <c r="AE128" s="280"/>
      <c r="AF128" s="277"/>
      <c r="AG128" s="277"/>
      <c r="AH128" s="278"/>
      <c r="AI128" s="279"/>
      <c r="AJ128" s="279"/>
      <c r="AK128" s="280"/>
      <c r="AL128" s="277"/>
      <c r="AM128" s="277"/>
      <c r="AN128" s="278"/>
      <c r="AO128" s="279"/>
      <c r="AP128" s="279"/>
      <c r="AQ128" s="280"/>
      <c r="AR128" s="277"/>
      <c r="AS128" s="277"/>
      <c r="AT128" s="278"/>
      <c r="AU128" s="279"/>
      <c r="AV128" s="279"/>
      <c r="AW128" s="280"/>
      <c r="AX128" s="277"/>
      <c r="AY128" s="277"/>
      <c r="AZ128" s="278"/>
      <c r="BA128" s="279"/>
      <c r="BB128" s="279"/>
      <c r="BC128" s="280"/>
      <c r="BD128" s="277"/>
      <c r="BE128" s="277"/>
      <c r="BF128" s="278"/>
      <c r="BG128" s="279"/>
      <c r="BH128" s="279"/>
      <c r="BI128" s="280"/>
      <c r="BJ128" s="277"/>
      <c r="BK128" s="277"/>
      <c r="BL128" s="278"/>
      <c r="BM128" s="279"/>
      <c r="BN128" s="279"/>
      <c r="BO128" s="280"/>
      <c r="BP128" s="277"/>
      <c r="BQ128" s="277"/>
      <c r="BR128" s="278"/>
      <c r="BS128" s="279"/>
      <c r="BT128" s="279"/>
      <c r="BU128" s="280"/>
      <c r="BV128" s="277"/>
      <c r="BW128" s="277"/>
      <c r="BX128" s="278"/>
      <c r="BY128" s="273" cm="1">
        <f t="array" ref="BY128">SUM(SUMIFS(E128:BX128,E$6:BX$6,{"EN(V)"}))</f>
        <v>0</v>
      </c>
      <c r="BZ128" s="273" cm="1">
        <f t="array" ref="BZ128">SUM(SUMIFS(E128:BX128,E$6:BX$6,{"INA(V)"}))</f>
        <v>0</v>
      </c>
      <c r="CA128" s="273" cm="1">
        <f t="array" ref="CA128">SUM(SUMIFS(E128:BX128,E$6:BX$6,{"EN(D)"}))</f>
        <v>0</v>
      </c>
      <c r="CB128" s="273" cm="1">
        <f t="array" ref="CB128">SUM(SUMIFS(E128:BX128,E$6:BX$6,{"INA(D)"}))</f>
        <v>0</v>
      </c>
      <c r="CC128" s="273" cm="1">
        <f t="array" ref="CC128">SUM(SUMIFS(E128:BX128,E$6:BX$6,{"EN(D)","EN(V)","INA(D)","INA(V)"}))</f>
        <v>0</v>
      </c>
      <c r="CD128" s="278" cm="1">
        <f t="array" ref="CD128">(SUM(SUMIFS(E128:BX128,E$6:BX$6,{"EN(TMS)"})))/12</f>
        <v>0</v>
      </c>
      <c r="CE128" s="278" cm="1">
        <f t="array" ref="CE128">(SUM(SUMIFS(E128:BX128,E$6:BX$6,{"INA(TMS)"})))/12</f>
        <v>0</v>
      </c>
      <c r="CF128" s="279"/>
      <c r="CG128" s="279"/>
      <c r="CH128" s="280"/>
      <c r="CI128" s="277"/>
      <c r="CJ128" s="277"/>
      <c r="CK128" s="278"/>
      <c r="CL128" s="279"/>
      <c r="CM128" s="279"/>
      <c r="CN128" s="280"/>
      <c r="CO128" s="277"/>
      <c r="CP128" s="277"/>
      <c r="CQ128" s="278"/>
      <c r="CR128" s="279"/>
      <c r="CS128" s="279"/>
      <c r="CT128" s="280"/>
      <c r="CU128" s="277"/>
      <c r="CV128" s="277"/>
      <c r="CW128" s="278"/>
      <c r="CX128" s="279"/>
      <c r="CY128" s="279"/>
      <c r="CZ128" s="280"/>
      <c r="DA128" s="277"/>
      <c r="DB128" s="277"/>
      <c r="DC128" s="278"/>
      <c r="DD128" s="279"/>
      <c r="DE128" s="279"/>
      <c r="DF128" s="280"/>
      <c r="DG128" s="277"/>
      <c r="DH128" s="277"/>
      <c r="DI128" s="278"/>
      <c r="DJ128" s="279"/>
      <c r="DK128" s="279"/>
      <c r="DL128" s="280"/>
      <c r="DM128" s="277"/>
      <c r="DN128" s="277"/>
      <c r="DO128" s="278"/>
      <c r="DP128" s="279"/>
      <c r="DQ128" s="279"/>
      <c r="DR128" s="280"/>
      <c r="DS128" s="277"/>
      <c r="DT128" s="277"/>
      <c r="DU128" s="278"/>
      <c r="DV128" s="279"/>
      <c r="DW128" s="279"/>
      <c r="DX128" s="280"/>
      <c r="DY128" s="277"/>
      <c r="DZ128" s="277"/>
      <c r="EA128" s="278"/>
      <c r="EB128" s="279"/>
      <c r="EC128" s="279"/>
      <c r="ED128" s="280"/>
      <c r="EE128" s="277"/>
      <c r="EF128" s="277"/>
      <c r="EG128" s="278"/>
      <c r="EH128" s="279"/>
      <c r="EI128" s="279"/>
      <c r="EJ128" s="280"/>
      <c r="EK128" s="277"/>
      <c r="EL128" s="277"/>
      <c r="EM128" s="278"/>
      <c r="EN128" s="279"/>
      <c r="EO128" s="279"/>
      <c r="EP128" s="280"/>
      <c r="EQ128" s="277"/>
      <c r="ER128" s="277"/>
      <c r="ES128" s="278"/>
      <c r="ET128" s="279"/>
      <c r="EU128" s="279"/>
      <c r="EV128" s="280"/>
      <c r="EW128" s="277"/>
      <c r="EX128" s="277"/>
      <c r="EY128" s="278"/>
      <c r="EZ128" s="273" cm="1">
        <f t="array" ref="EZ128">SUM(SUMIFS(CF128:EY128,CF$6:EY$6,{"EN(V)"}))</f>
        <v>0</v>
      </c>
      <c r="FA128" s="273" cm="1">
        <f t="array" ref="FA128">SUM(SUMIFS(CF128:EY128,CF$6:EY$6,{"INA(V)"}))</f>
        <v>0</v>
      </c>
      <c r="FB128" s="273" cm="1">
        <f t="array" ref="FB128">SUM(SUMIFS(CF128:EY128,CF$6:EY$6,{"EN(D)"}))</f>
        <v>0</v>
      </c>
      <c r="FC128" s="273" cm="1">
        <f t="array" ref="FC128">SUM(SUMIFS(CF128:EY128,CF$6:EY$6,{"INA(D)"}))</f>
        <v>0</v>
      </c>
      <c r="FD128" s="273" cm="1">
        <f t="array" ref="FD128">SUM(SUMIFS(CF128:EY128,CF$6:EY$6,{"EN(D)","EN(V)","INA(D)","INA(V)"}))</f>
        <v>0</v>
      </c>
      <c r="FE128" s="278" cm="1">
        <f t="array" ref="FE128">(SUM(SUMIFS(CF128:EY128,CF$6:EY$6,{"EN(TMS)"})))/12</f>
        <v>0</v>
      </c>
      <c r="FF128" s="278" cm="1">
        <f t="array" ref="FF128">(SUM(SUMIFS(CF128:EY128,CF$6:EY$6,{"INA(TMS)"})))/12</f>
        <v>0</v>
      </c>
      <c r="FG128" s="279"/>
      <c r="FH128" s="279"/>
      <c r="FI128" s="280"/>
      <c r="FJ128" s="277"/>
      <c r="FK128" s="277"/>
      <c r="FL128" s="278"/>
      <c r="FM128" s="279"/>
      <c r="FN128" s="279"/>
      <c r="FO128" s="280"/>
      <c r="FP128" s="277"/>
      <c r="FQ128" s="277"/>
      <c r="FR128" s="278"/>
      <c r="FS128" s="279"/>
      <c r="FT128" s="279"/>
      <c r="FU128" s="280"/>
      <c r="FV128" s="277"/>
      <c r="FW128" s="277"/>
      <c r="FX128" s="278"/>
      <c r="FY128" s="279"/>
      <c r="FZ128" s="279"/>
      <c r="GA128" s="280"/>
      <c r="GB128" s="277"/>
      <c r="GC128" s="277"/>
      <c r="GD128" s="278"/>
      <c r="GE128" s="279"/>
      <c r="GF128" s="279"/>
      <c r="GG128" s="280"/>
      <c r="GH128" s="277"/>
      <c r="GI128" s="277"/>
      <c r="GJ128" s="278"/>
      <c r="GK128" s="279"/>
      <c r="GL128" s="279"/>
      <c r="GM128" s="280"/>
      <c r="GN128" s="277"/>
      <c r="GO128" s="277"/>
      <c r="GP128" s="278"/>
      <c r="GQ128" s="279"/>
      <c r="GR128" s="279"/>
      <c r="GS128" s="280"/>
      <c r="GT128" s="277"/>
      <c r="GU128" s="277"/>
      <c r="GV128" s="278"/>
      <c r="GW128" s="279"/>
      <c r="GX128" s="279"/>
      <c r="GY128" s="280"/>
      <c r="GZ128" s="277">
        <v>57</v>
      </c>
      <c r="HA128" s="277">
        <v>54</v>
      </c>
      <c r="HB128" s="278">
        <v>0.24583333333333335</v>
      </c>
      <c r="HC128" s="279"/>
      <c r="HD128" s="279"/>
      <c r="HE128" s="280"/>
      <c r="HF128" s="277">
        <v>31</v>
      </c>
      <c r="HG128" s="277">
        <v>34</v>
      </c>
      <c r="HH128" s="278">
        <v>0.10694444444444444</v>
      </c>
      <c r="HI128" s="279"/>
      <c r="HJ128" s="279"/>
      <c r="HK128" s="280"/>
      <c r="HL128" s="277">
        <v>21</v>
      </c>
      <c r="HM128" s="277">
        <v>33</v>
      </c>
      <c r="HN128" s="278">
        <v>8.4722222222222213E-2</v>
      </c>
      <c r="HO128" s="279"/>
      <c r="HP128" s="279"/>
      <c r="HQ128" s="280"/>
      <c r="HR128" s="277">
        <v>20</v>
      </c>
      <c r="HS128" s="277">
        <v>30</v>
      </c>
      <c r="HT128" s="278">
        <v>4.7222222222222221E-2</v>
      </c>
      <c r="HU128" s="279"/>
      <c r="HV128" s="279"/>
      <c r="HW128" s="280"/>
      <c r="HX128" s="277">
        <v>10</v>
      </c>
      <c r="HY128" s="277"/>
      <c r="HZ128" s="278"/>
      <c r="IA128" s="273" cm="1">
        <f t="array" ref="IA128">SUM(SUMIFS(FG128:HZ128,FG$6:HZ$6,{"EN(V)"}))</f>
        <v>0</v>
      </c>
      <c r="IB128" s="273" cm="1">
        <f t="array" ref="IB128">SUM(SUMIFS(FG128:HZ128,FG$6:HZ$6,{"INA(V)"}))</f>
        <v>151</v>
      </c>
      <c r="IC128" s="273" cm="1">
        <f t="array" ref="IC128">SUM(SUMIFS(FG128:HZ128,FG$6:HZ$6,{"EN(D)"}))</f>
        <v>0</v>
      </c>
      <c r="ID128" s="273" cm="1">
        <f t="array" ref="ID128">SUM(SUMIFS(FG128:HZ128,FG$6:HZ$6,{"INA(D)"}))</f>
        <v>139</v>
      </c>
      <c r="IE128" s="273" cm="1">
        <f t="array" ref="IE128">SUM(SUMIFS(FG128:HZ128,FG$6:HZ$6,{"EN(D)","EN(V)","INA(D)","INA(V)"}))</f>
        <v>290</v>
      </c>
      <c r="IF128" s="278" cm="1">
        <f t="array" ref="IF128">(SUM(SUMIFS(FG128:HZ128,FG$6:HZ$6,{"EN(TMS)"})))/12</f>
        <v>0</v>
      </c>
      <c r="IG128" s="278" cm="1">
        <f t="array" ref="IG128">(SUM(SUMIFS(FG128:HZ128,FG$6:HZ$6,{"INA(TMS)"})))/12</f>
        <v>4.0393518518518516E-2</v>
      </c>
      <c r="IH128" s="279"/>
      <c r="II128" s="279"/>
      <c r="IJ128" s="280"/>
      <c r="IK128" s="277">
        <v>8</v>
      </c>
      <c r="IL128" s="277">
        <v>10</v>
      </c>
      <c r="IM128" s="278">
        <v>5.4166666666666669E-2</v>
      </c>
      <c r="IN128" s="279"/>
      <c r="IO128" s="279"/>
      <c r="IP128" s="280"/>
      <c r="IQ128" s="277">
        <v>3</v>
      </c>
      <c r="IR128" s="277">
        <v>3</v>
      </c>
      <c r="IS128" s="278">
        <v>0.1173611111111111</v>
      </c>
      <c r="IT128" s="279"/>
      <c r="IU128" s="279"/>
      <c r="IV128" s="280"/>
      <c r="IW128" s="277">
        <v>7</v>
      </c>
      <c r="IX128" s="277">
        <v>9</v>
      </c>
      <c r="IY128" s="278">
        <v>0.10625</v>
      </c>
      <c r="IZ128" s="279"/>
      <c r="JA128" s="279"/>
      <c r="JB128" s="280"/>
      <c r="JC128" s="277"/>
      <c r="JD128" s="277"/>
      <c r="JE128" s="278"/>
      <c r="JF128" s="279"/>
      <c r="JG128" s="279"/>
      <c r="JH128" s="280"/>
      <c r="JI128" s="277">
        <v>2</v>
      </c>
      <c r="JJ128" s="277"/>
      <c r="JK128" s="278"/>
      <c r="JL128" s="279"/>
      <c r="JM128" s="279"/>
      <c r="JN128" s="280"/>
      <c r="JO128" s="277"/>
      <c r="JP128" s="277"/>
      <c r="JQ128" s="278"/>
      <c r="JR128" s="279"/>
      <c r="JS128" s="279"/>
      <c r="JT128" s="280"/>
      <c r="JU128" s="277">
        <v>8</v>
      </c>
      <c r="JV128" s="277"/>
      <c r="JW128" s="278"/>
      <c r="JX128" s="279"/>
      <c r="JY128" s="279"/>
      <c r="JZ128" s="280"/>
      <c r="KA128" s="277">
        <v>18</v>
      </c>
      <c r="KB128" s="277"/>
      <c r="KC128" s="278"/>
      <c r="KD128" s="279"/>
      <c r="KE128" s="279"/>
      <c r="KF128" s="280"/>
      <c r="KG128" s="277">
        <v>28</v>
      </c>
      <c r="KH128" s="277"/>
      <c r="KI128" s="278"/>
      <c r="KJ128" s="279"/>
      <c r="KK128" s="279"/>
      <c r="KL128" s="280"/>
      <c r="KM128" s="277">
        <v>12</v>
      </c>
      <c r="KN128" s="277"/>
      <c r="KO128" s="278"/>
      <c r="KP128" s="279"/>
      <c r="KQ128" s="279"/>
      <c r="KR128" s="280"/>
      <c r="KS128" s="277">
        <v>6</v>
      </c>
      <c r="KT128" s="277"/>
      <c r="KU128" s="278"/>
      <c r="KV128" s="279"/>
      <c r="KW128" s="279"/>
      <c r="KX128" s="280"/>
      <c r="KY128" s="277">
        <v>8</v>
      </c>
      <c r="KZ128" s="277"/>
      <c r="LA128" s="278"/>
      <c r="LB128" s="273" cm="1">
        <f t="array" ref="LB128">SUM(SUMIFS(IH128:LA128,IH$6:LA$6,{"EN(V)"}))</f>
        <v>0</v>
      </c>
      <c r="LC128" s="273" cm="1">
        <f t="array" ref="LC128">SUM(SUMIFS(IH128:LA128,IH$6:LA$6,{"INA(V)"}))</f>
        <v>22</v>
      </c>
      <c r="LD128" s="273" cm="1">
        <f t="array" ref="LD128">SUM(SUMIFS(IH128:LA128,IH$6:LA$6,{"EN(D)"}))</f>
        <v>0</v>
      </c>
      <c r="LE128" s="273" cm="1">
        <f t="array" ref="LE128">SUM(SUMIFS(IH128:LA128,IH$6:LA$6,{"INA(D)"}))</f>
        <v>100</v>
      </c>
      <c r="LF128" s="273" cm="1">
        <f t="array" ref="LF128">SUM(SUMIFS(IH128:LA128,IH$6:LA$6,{"EN(D)","EN(V)","INA(D)","INA(V)"}))</f>
        <v>122</v>
      </c>
      <c r="LG128" s="278" cm="1">
        <f t="array" ref="LG128">(SUM(SUMIFS(IH128:LA128,IH$6:LA$6,{"EN(TMS)"})))/12</f>
        <v>0</v>
      </c>
      <c r="LH128" s="278" cm="1">
        <f t="array" ref="LH128">(SUM(SUMIFS(IH128:LA128,IH$6:LA$6,{"INA(TMS)"})))/12</f>
        <v>2.314814814814815E-2</v>
      </c>
      <c r="LI128" s="279"/>
      <c r="LJ128" s="279"/>
      <c r="LK128" s="280"/>
      <c r="LL128" s="277">
        <v>10</v>
      </c>
      <c r="LM128" s="277"/>
      <c r="LN128" s="278"/>
      <c r="LO128" s="279"/>
      <c r="LP128" s="279"/>
      <c r="LQ128" s="280"/>
      <c r="LR128" s="277">
        <v>14</v>
      </c>
      <c r="LS128" s="277"/>
      <c r="LT128" s="278"/>
      <c r="LU128" s="279"/>
      <c r="LV128" s="279"/>
      <c r="LW128" s="280"/>
      <c r="LX128" s="277">
        <v>2</v>
      </c>
      <c r="LY128" s="277"/>
      <c r="LZ128" s="278"/>
      <c r="MA128" s="279"/>
      <c r="MB128" s="279"/>
      <c r="MC128" s="280"/>
      <c r="MD128" s="277">
        <v>5</v>
      </c>
      <c r="ME128" s="277"/>
      <c r="MF128" s="278"/>
      <c r="MG128" s="279"/>
      <c r="MH128" s="279"/>
      <c r="MI128" s="280"/>
      <c r="MJ128" s="277">
        <v>6</v>
      </c>
      <c r="MK128" s="277"/>
      <c r="ML128" s="278"/>
      <c r="MM128" s="279"/>
      <c r="MN128" s="279"/>
      <c r="MO128" s="280"/>
      <c r="MP128" s="277">
        <v>5</v>
      </c>
      <c r="MQ128" s="277"/>
      <c r="MR128" s="278"/>
      <c r="MS128" s="279"/>
      <c r="MT128" s="279"/>
      <c r="MU128" s="280"/>
      <c r="MV128" s="277">
        <v>8</v>
      </c>
      <c r="MW128" s="277"/>
      <c r="MX128" s="278"/>
      <c r="MY128" s="279"/>
      <c r="MZ128" s="279"/>
      <c r="NA128" s="280"/>
      <c r="NB128" s="277"/>
      <c r="NC128" s="277"/>
      <c r="ND128" s="278"/>
      <c r="NE128" s="279"/>
      <c r="NF128" s="279"/>
      <c r="NG128" s="280"/>
      <c r="NH128" s="277"/>
      <c r="NI128" s="277"/>
      <c r="NJ128" s="278"/>
      <c r="NK128" s="279"/>
      <c r="NL128" s="279"/>
      <c r="NM128" s="280"/>
      <c r="NN128" s="277"/>
      <c r="NO128" s="277"/>
      <c r="NP128" s="278"/>
      <c r="NQ128" s="279"/>
      <c r="NR128" s="279"/>
      <c r="NS128" s="280"/>
      <c r="NT128" s="277"/>
      <c r="NU128" s="277"/>
      <c r="NV128" s="278"/>
      <c r="NW128" s="279"/>
      <c r="NX128" s="279"/>
      <c r="NY128" s="280"/>
      <c r="NZ128" s="277"/>
      <c r="OA128" s="277"/>
      <c r="OB128" s="278"/>
      <c r="OC128" s="273" cm="1">
        <f t="array" ref="OC128">SUM(SUMIFS(LI128:OB128,LI$6:OB$6,{"EN(V)"}))</f>
        <v>0</v>
      </c>
      <c r="OD128" s="273" cm="1">
        <f t="array" ref="OD128">SUM(SUMIFS(LI128:OB128,LI$6:OB$6,{"INA(V)"}))</f>
        <v>0</v>
      </c>
      <c r="OE128" s="273" cm="1">
        <f t="array" ref="OE128">SUM(SUMIFS(LI128:OB128,LI$6:OB$6,{"EN(D)"}))</f>
        <v>0</v>
      </c>
      <c r="OF128" s="273" cm="1">
        <f t="array" ref="OF128">SUM(SUMIFS(LI128:OB128,LI$6:OB$6,{"INA(D)"}))</f>
        <v>50</v>
      </c>
      <c r="OG128" s="273" cm="1">
        <f t="array" ref="OG128">SUM(SUMIFS(LI128:OB128,LI$6:OB$6,{"EN(D)","EN(V)","INA(D)","INA(V)"}))</f>
        <v>50</v>
      </c>
      <c r="OH128" s="278" cm="1">
        <f t="array" ref="OH128">(SUM(SUMIFS(LI128:OB128,LI$6:OB$6,{"EN(TMS)"})))/12</f>
        <v>0</v>
      </c>
      <c r="OI128" s="278" cm="1">
        <f t="array" ref="OI128">(SUM(SUMIFS(LI128:OB128,LI$6:OB$6,{"INA(TMS)"})))/12</f>
        <v>0</v>
      </c>
    </row>
    <row r="129" spans="1:399" s="23" customFormat="1" ht="30">
      <c r="A129" s="273">
        <v>123</v>
      </c>
      <c r="B129" s="274" t="s">
        <v>1430</v>
      </c>
      <c r="C129" s="273" t="s">
        <v>1413</v>
      </c>
      <c r="D129" s="285"/>
      <c r="E129" s="279"/>
      <c r="F129" s="279"/>
      <c r="G129" s="280"/>
      <c r="H129" s="277"/>
      <c r="I129" s="277"/>
      <c r="J129" s="278"/>
      <c r="K129" s="279"/>
      <c r="L129" s="279"/>
      <c r="M129" s="280"/>
      <c r="N129" s="277"/>
      <c r="O129" s="277"/>
      <c r="P129" s="278"/>
      <c r="Q129" s="279"/>
      <c r="R129" s="279"/>
      <c r="S129" s="280"/>
      <c r="T129" s="277"/>
      <c r="U129" s="277"/>
      <c r="V129" s="278"/>
      <c r="W129" s="279"/>
      <c r="X129" s="279"/>
      <c r="Y129" s="280"/>
      <c r="Z129" s="277"/>
      <c r="AA129" s="277"/>
      <c r="AB129" s="278"/>
      <c r="AC129" s="279"/>
      <c r="AD129" s="279"/>
      <c r="AE129" s="280"/>
      <c r="AF129" s="277"/>
      <c r="AG129" s="277"/>
      <c r="AH129" s="278"/>
      <c r="AI129" s="279"/>
      <c r="AJ129" s="279"/>
      <c r="AK129" s="280"/>
      <c r="AL129" s="277"/>
      <c r="AM129" s="277"/>
      <c r="AN129" s="278"/>
      <c r="AO129" s="279"/>
      <c r="AP129" s="279"/>
      <c r="AQ129" s="280"/>
      <c r="AR129" s="277"/>
      <c r="AS129" s="277"/>
      <c r="AT129" s="278"/>
      <c r="AU129" s="279"/>
      <c r="AV129" s="279"/>
      <c r="AW129" s="280"/>
      <c r="AX129" s="277"/>
      <c r="AY129" s="277"/>
      <c r="AZ129" s="278"/>
      <c r="BA129" s="279"/>
      <c r="BB129" s="279"/>
      <c r="BC129" s="280"/>
      <c r="BD129" s="277"/>
      <c r="BE129" s="277"/>
      <c r="BF129" s="278"/>
      <c r="BG129" s="279"/>
      <c r="BH129" s="279"/>
      <c r="BI129" s="280"/>
      <c r="BJ129" s="277"/>
      <c r="BK129" s="277"/>
      <c r="BL129" s="278"/>
      <c r="BM129" s="279"/>
      <c r="BN129" s="279"/>
      <c r="BO129" s="280"/>
      <c r="BP129" s="277"/>
      <c r="BQ129" s="277"/>
      <c r="BR129" s="278"/>
      <c r="BS129" s="279"/>
      <c r="BT129" s="279"/>
      <c r="BU129" s="280"/>
      <c r="BV129" s="277"/>
      <c r="BW129" s="277"/>
      <c r="BX129" s="278"/>
      <c r="BY129" s="273" cm="1">
        <f t="array" ref="BY129">SUM(SUMIFS(E129:BX129,E$6:BX$6,{"EN(V)"}))</f>
        <v>0</v>
      </c>
      <c r="BZ129" s="273" cm="1">
        <f t="array" ref="BZ129">SUM(SUMIFS(E129:BX129,E$6:BX$6,{"INA(V)"}))</f>
        <v>0</v>
      </c>
      <c r="CA129" s="273" cm="1">
        <f t="array" ref="CA129">SUM(SUMIFS(E129:BX129,E$6:BX$6,{"EN(D)"}))</f>
        <v>0</v>
      </c>
      <c r="CB129" s="273" cm="1">
        <f t="array" ref="CB129">SUM(SUMIFS(E129:BX129,E$6:BX$6,{"INA(D)"}))</f>
        <v>0</v>
      </c>
      <c r="CC129" s="273" cm="1">
        <f t="array" ref="CC129">SUM(SUMIFS(E129:BX129,E$6:BX$6,{"EN(D)","EN(V)","INA(D)","INA(V)"}))</f>
        <v>0</v>
      </c>
      <c r="CD129" s="278" cm="1">
        <f t="array" ref="CD129">(SUM(SUMIFS(E129:BX129,E$6:BX$6,{"EN(TMS)"})))/12</f>
        <v>0</v>
      </c>
      <c r="CE129" s="278" cm="1">
        <f t="array" ref="CE129">(SUM(SUMIFS(E129:BX129,E$6:BX$6,{"INA(TMS)"})))/12</f>
        <v>0</v>
      </c>
      <c r="CF129" s="279"/>
      <c r="CG129" s="279"/>
      <c r="CH129" s="280"/>
      <c r="CI129" s="277"/>
      <c r="CJ129" s="277"/>
      <c r="CK129" s="278"/>
      <c r="CL129" s="279"/>
      <c r="CM129" s="279"/>
      <c r="CN129" s="280"/>
      <c r="CO129" s="277"/>
      <c r="CP129" s="277"/>
      <c r="CQ129" s="278"/>
      <c r="CR129" s="279"/>
      <c r="CS129" s="279"/>
      <c r="CT129" s="280"/>
      <c r="CU129" s="277"/>
      <c r="CV129" s="277"/>
      <c r="CW129" s="278"/>
      <c r="CX129" s="279"/>
      <c r="CY129" s="279"/>
      <c r="CZ129" s="280"/>
      <c r="DA129" s="277"/>
      <c r="DB129" s="277"/>
      <c r="DC129" s="278"/>
      <c r="DD129" s="279"/>
      <c r="DE129" s="279"/>
      <c r="DF129" s="280"/>
      <c r="DG129" s="277"/>
      <c r="DH129" s="277"/>
      <c r="DI129" s="278"/>
      <c r="DJ129" s="279"/>
      <c r="DK129" s="279"/>
      <c r="DL129" s="280"/>
      <c r="DM129" s="277"/>
      <c r="DN129" s="277"/>
      <c r="DO129" s="278"/>
      <c r="DP129" s="279"/>
      <c r="DQ129" s="279"/>
      <c r="DR129" s="280"/>
      <c r="DS129" s="277"/>
      <c r="DT129" s="277"/>
      <c r="DU129" s="278"/>
      <c r="DV129" s="279"/>
      <c r="DW129" s="279"/>
      <c r="DX129" s="280"/>
      <c r="DY129" s="277"/>
      <c r="DZ129" s="277"/>
      <c r="EA129" s="278"/>
      <c r="EB129" s="279"/>
      <c r="EC129" s="279"/>
      <c r="ED129" s="280"/>
      <c r="EE129" s="277"/>
      <c r="EF129" s="277"/>
      <c r="EG129" s="278"/>
      <c r="EH129" s="279"/>
      <c r="EI129" s="279"/>
      <c r="EJ129" s="280"/>
      <c r="EK129" s="277"/>
      <c r="EL129" s="277"/>
      <c r="EM129" s="278"/>
      <c r="EN129" s="279"/>
      <c r="EO129" s="279"/>
      <c r="EP129" s="280"/>
      <c r="EQ129" s="277"/>
      <c r="ER129" s="277"/>
      <c r="ES129" s="278"/>
      <c r="ET129" s="279"/>
      <c r="EU129" s="279"/>
      <c r="EV129" s="280"/>
      <c r="EW129" s="277"/>
      <c r="EX129" s="277"/>
      <c r="EY129" s="278"/>
      <c r="EZ129" s="273" cm="1">
        <f t="array" ref="EZ129">SUM(SUMIFS(CF129:EY129,CF$6:EY$6,{"EN(V)"}))</f>
        <v>0</v>
      </c>
      <c r="FA129" s="273" cm="1">
        <f t="array" ref="FA129">SUM(SUMIFS(CF129:EY129,CF$6:EY$6,{"INA(V)"}))</f>
        <v>0</v>
      </c>
      <c r="FB129" s="273" cm="1">
        <f t="array" ref="FB129">SUM(SUMIFS(CF129:EY129,CF$6:EY$6,{"EN(D)"}))</f>
        <v>0</v>
      </c>
      <c r="FC129" s="273" cm="1">
        <f t="array" ref="FC129">SUM(SUMIFS(CF129:EY129,CF$6:EY$6,{"INA(D)"}))</f>
        <v>0</v>
      </c>
      <c r="FD129" s="273" cm="1">
        <f t="array" ref="FD129">SUM(SUMIFS(CF129:EY129,CF$6:EY$6,{"EN(D)","EN(V)","INA(D)","INA(V)"}))</f>
        <v>0</v>
      </c>
      <c r="FE129" s="278" cm="1">
        <f t="array" ref="FE129">(SUM(SUMIFS(CF129:EY129,CF$6:EY$6,{"EN(TMS)"})))/12</f>
        <v>0</v>
      </c>
      <c r="FF129" s="278" cm="1">
        <f t="array" ref="FF129">(SUM(SUMIFS(CF129:EY129,CF$6:EY$6,{"INA(TMS)"})))/12</f>
        <v>0</v>
      </c>
      <c r="FG129" s="279"/>
      <c r="FH129" s="279"/>
      <c r="FI129" s="280"/>
      <c r="FJ129" s="277"/>
      <c r="FK129" s="277"/>
      <c r="FL129" s="278"/>
      <c r="FM129" s="279"/>
      <c r="FN129" s="279"/>
      <c r="FO129" s="280"/>
      <c r="FP129" s="277"/>
      <c r="FQ129" s="277"/>
      <c r="FR129" s="278"/>
      <c r="FS129" s="279"/>
      <c r="FT129" s="279"/>
      <c r="FU129" s="280"/>
      <c r="FV129" s="277"/>
      <c r="FW129" s="277"/>
      <c r="FX129" s="278"/>
      <c r="FY129" s="279"/>
      <c r="FZ129" s="279"/>
      <c r="GA129" s="280"/>
      <c r="GB129" s="277"/>
      <c r="GC129" s="277"/>
      <c r="GD129" s="278"/>
      <c r="GE129" s="279"/>
      <c r="GF129" s="279"/>
      <c r="GG129" s="280"/>
      <c r="GH129" s="277"/>
      <c r="GI129" s="277"/>
      <c r="GJ129" s="278"/>
      <c r="GK129" s="279"/>
      <c r="GL129" s="279"/>
      <c r="GM129" s="280"/>
      <c r="GN129" s="277"/>
      <c r="GO129" s="277"/>
      <c r="GP129" s="278"/>
      <c r="GQ129" s="279"/>
      <c r="GR129" s="279"/>
      <c r="GS129" s="280"/>
      <c r="GT129" s="277"/>
      <c r="GU129" s="277"/>
      <c r="GV129" s="278"/>
      <c r="GW129" s="279">
        <v>24</v>
      </c>
      <c r="GX129" s="279">
        <v>30</v>
      </c>
      <c r="GY129" s="280">
        <v>0.11944444444444445</v>
      </c>
      <c r="GZ129" s="277"/>
      <c r="HA129" s="277"/>
      <c r="HB129" s="278"/>
      <c r="HC129" s="279">
        <v>12</v>
      </c>
      <c r="HD129" s="279">
        <v>22</v>
      </c>
      <c r="HE129" s="280">
        <v>3.1944444444444449E-2</v>
      </c>
      <c r="HF129" s="277"/>
      <c r="HG129" s="277"/>
      <c r="HH129" s="278"/>
      <c r="HI129" s="279">
        <v>17</v>
      </c>
      <c r="HJ129" s="279">
        <v>30</v>
      </c>
      <c r="HK129" s="280">
        <v>6.1805555555555558E-2</v>
      </c>
      <c r="HL129" s="277"/>
      <c r="HM129" s="277"/>
      <c r="HN129" s="278"/>
      <c r="HO129" s="279">
        <v>4</v>
      </c>
      <c r="HP129" s="279">
        <v>11</v>
      </c>
      <c r="HQ129" s="280">
        <v>0.39444444444444443</v>
      </c>
      <c r="HR129" s="277"/>
      <c r="HS129" s="277"/>
      <c r="HT129" s="278"/>
      <c r="HU129" s="279">
        <v>11</v>
      </c>
      <c r="HV129" s="279">
        <v>16</v>
      </c>
      <c r="HW129" s="280">
        <v>5.9027777777777783E-2</v>
      </c>
      <c r="HX129" s="277"/>
      <c r="HY129" s="277"/>
      <c r="HZ129" s="278"/>
      <c r="IA129" s="273" cm="1">
        <f t="array" ref="IA129">SUM(SUMIFS(FG129:HZ129,FG$6:HZ$6,{"EN(V)"}))</f>
        <v>109</v>
      </c>
      <c r="IB129" s="273" cm="1">
        <f t="array" ref="IB129">SUM(SUMIFS(FG129:HZ129,FG$6:HZ$6,{"INA(V)"}))</f>
        <v>0</v>
      </c>
      <c r="IC129" s="273" cm="1">
        <f t="array" ref="IC129">SUM(SUMIFS(FG129:HZ129,FG$6:HZ$6,{"EN(D)"}))</f>
        <v>68</v>
      </c>
      <c r="ID129" s="273" cm="1">
        <f t="array" ref="ID129">SUM(SUMIFS(FG129:HZ129,FG$6:HZ$6,{"INA(D)"}))</f>
        <v>0</v>
      </c>
      <c r="IE129" s="273" cm="1">
        <f t="array" ref="IE129">SUM(SUMIFS(FG129:HZ129,FG$6:HZ$6,{"EN(D)","EN(V)","INA(D)","INA(V)"}))</f>
        <v>177</v>
      </c>
      <c r="IF129" s="278" cm="1">
        <f t="array" ref="IF129">(SUM(SUMIFS(FG129:HZ129,FG$6:HZ$6,{"EN(TMS)"})))/12</f>
        <v>5.5555555555555552E-2</v>
      </c>
      <c r="IG129" s="278" cm="1">
        <f t="array" ref="IG129">(SUM(SUMIFS(FG129:HZ129,FG$6:HZ$6,{"INA(TMS)"})))/12</f>
        <v>0</v>
      </c>
      <c r="IH129" s="279">
        <v>8</v>
      </c>
      <c r="II129" s="279">
        <v>10</v>
      </c>
      <c r="IJ129" s="280">
        <v>0.42777777777777781</v>
      </c>
      <c r="IK129" s="277"/>
      <c r="IL129" s="277"/>
      <c r="IM129" s="278"/>
      <c r="IN129" s="279">
        <v>6</v>
      </c>
      <c r="IO129" s="279">
        <v>14</v>
      </c>
      <c r="IP129" s="280">
        <v>0.28541666666666665</v>
      </c>
      <c r="IQ129" s="277"/>
      <c r="IR129" s="277"/>
      <c r="IS129" s="278"/>
      <c r="IT129" s="279">
        <v>9</v>
      </c>
      <c r="IU129" s="279">
        <v>9</v>
      </c>
      <c r="IV129" s="280">
        <v>0.23750000000000002</v>
      </c>
      <c r="IW129" s="277"/>
      <c r="IX129" s="277"/>
      <c r="IY129" s="278"/>
      <c r="IZ129" s="279">
        <v>2</v>
      </c>
      <c r="JA129" s="279">
        <v>6</v>
      </c>
      <c r="JB129" s="280">
        <v>4.8611111111111112E-2</v>
      </c>
      <c r="JC129" s="277"/>
      <c r="JD129" s="277"/>
      <c r="JE129" s="278"/>
      <c r="JF129" s="279">
        <v>8</v>
      </c>
      <c r="JG129" s="279"/>
      <c r="JH129" s="280"/>
      <c r="JI129" s="277"/>
      <c r="JJ129" s="277"/>
      <c r="JK129" s="278"/>
      <c r="JL129" s="279">
        <v>8</v>
      </c>
      <c r="JM129" s="279"/>
      <c r="JN129" s="280"/>
      <c r="JO129" s="277"/>
      <c r="JP129" s="277"/>
      <c r="JQ129" s="278"/>
      <c r="JR129" s="279">
        <v>10</v>
      </c>
      <c r="JS129" s="279"/>
      <c r="JT129" s="280"/>
      <c r="JU129" s="277"/>
      <c r="JV129" s="277"/>
      <c r="JW129" s="278"/>
      <c r="JX129" s="279">
        <v>10</v>
      </c>
      <c r="JY129" s="279"/>
      <c r="JZ129" s="280"/>
      <c r="KA129" s="277"/>
      <c r="KB129" s="277"/>
      <c r="KC129" s="278"/>
      <c r="KD129" s="279">
        <v>14</v>
      </c>
      <c r="KE129" s="279"/>
      <c r="KF129" s="280"/>
      <c r="KG129" s="277"/>
      <c r="KH129" s="277"/>
      <c r="KI129" s="278"/>
      <c r="KJ129" s="279">
        <v>10</v>
      </c>
      <c r="KK129" s="279"/>
      <c r="KL129" s="280"/>
      <c r="KM129" s="277"/>
      <c r="KN129" s="277"/>
      <c r="KO129" s="278"/>
      <c r="KP129" s="279">
        <v>12</v>
      </c>
      <c r="KQ129" s="279"/>
      <c r="KR129" s="280"/>
      <c r="KS129" s="277"/>
      <c r="KT129" s="277"/>
      <c r="KU129" s="278"/>
      <c r="KV129" s="279">
        <v>6</v>
      </c>
      <c r="KW129" s="279"/>
      <c r="KX129" s="280"/>
      <c r="KY129" s="277"/>
      <c r="KZ129" s="277"/>
      <c r="LA129" s="278"/>
      <c r="LB129" s="273" cm="1">
        <f t="array" ref="LB129">SUM(SUMIFS(IH129:LA129,IH$6:LA$6,{"EN(V)"}))</f>
        <v>39</v>
      </c>
      <c r="LC129" s="273" cm="1">
        <f t="array" ref="LC129">SUM(SUMIFS(IH129:LA129,IH$6:LA$6,{"INA(V)"}))</f>
        <v>0</v>
      </c>
      <c r="LD129" s="273" cm="1">
        <f t="array" ref="LD129">SUM(SUMIFS(IH129:LA129,IH$6:LA$6,{"EN(D)"}))</f>
        <v>103</v>
      </c>
      <c r="LE129" s="273" cm="1">
        <f t="array" ref="LE129">SUM(SUMIFS(IH129:LA129,IH$6:LA$6,{"INA(D)"}))</f>
        <v>0</v>
      </c>
      <c r="LF129" s="273" cm="1">
        <f t="array" ref="LF129">SUM(SUMIFS(IH129:LA129,IH$6:LA$6,{"EN(D)","EN(V)","INA(D)","INA(V)"}))</f>
        <v>142</v>
      </c>
      <c r="LG129" s="278" cm="1">
        <f t="array" ref="LG129">(SUM(SUMIFS(IH129:LA129,IH$6:LA$6,{"EN(TMS)"})))/12</f>
        <v>8.3275462962962968E-2</v>
      </c>
      <c r="LH129" s="278" cm="1">
        <f t="array" ref="LH129">(SUM(SUMIFS(IH129:LA129,IH$6:LA$6,{"INA(TMS)"})))/12</f>
        <v>0</v>
      </c>
      <c r="LI129" s="279">
        <v>10</v>
      </c>
      <c r="LJ129" s="279"/>
      <c r="LK129" s="280"/>
      <c r="LL129" s="277"/>
      <c r="LM129" s="277"/>
      <c r="LN129" s="278"/>
      <c r="LO129" s="279">
        <v>10</v>
      </c>
      <c r="LP129" s="279"/>
      <c r="LQ129" s="280"/>
      <c r="LR129" s="277"/>
      <c r="LS129" s="277"/>
      <c r="LT129" s="278"/>
      <c r="LU129" s="279">
        <v>2</v>
      </c>
      <c r="LV129" s="279"/>
      <c r="LW129" s="280"/>
      <c r="LX129" s="277"/>
      <c r="LY129" s="277"/>
      <c r="LZ129" s="278"/>
      <c r="MA129" s="279">
        <v>7</v>
      </c>
      <c r="MB129" s="279"/>
      <c r="MC129" s="280"/>
      <c r="MD129" s="277"/>
      <c r="ME129" s="277"/>
      <c r="MF129" s="278"/>
      <c r="MG129" s="279">
        <v>4</v>
      </c>
      <c r="MH129" s="279"/>
      <c r="MI129" s="280"/>
      <c r="MJ129" s="277"/>
      <c r="MK129" s="277"/>
      <c r="ML129" s="278"/>
      <c r="MM129" s="279">
        <v>13</v>
      </c>
      <c r="MN129" s="279"/>
      <c r="MO129" s="280"/>
      <c r="MP129" s="277"/>
      <c r="MQ129" s="277"/>
      <c r="MR129" s="278"/>
      <c r="MS129" s="279">
        <v>5</v>
      </c>
      <c r="MT129" s="279"/>
      <c r="MU129" s="280"/>
      <c r="MV129" s="277"/>
      <c r="MW129" s="277"/>
      <c r="MX129" s="278"/>
      <c r="MY129" s="279"/>
      <c r="MZ129" s="279"/>
      <c r="NA129" s="280"/>
      <c r="NB129" s="277"/>
      <c r="NC129" s="277"/>
      <c r="ND129" s="278"/>
      <c r="NE129" s="279"/>
      <c r="NF129" s="279"/>
      <c r="NG129" s="280"/>
      <c r="NH129" s="277"/>
      <c r="NI129" s="277"/>
      <c r="NJ129" s="278"/>
      <c r="NK129" s="279"/>
      <c r="NL129" s="279"/>
      <c r="NM129" s="280"/>
      <c r="NN129" s="277"/>
      <c r="NO129" s="277"/>
      <c r="NP129" s="278"/>
      <c r="NQ129" s="279"/>
      <c r="NR129" s="279"/>
      <c r="NS129" s="280"/>
      <c r="NT129" s="277"/>
      <c r="NU129" s="277"/>
      <c r="NV129" s="278"/>
      <c r="NW129" s="279"/>
      <c r="NX129" s="279"/>
      <c r="NY129" s="280"/>
      <c r="NZ129" s="277"/>
      <c r="OA129" s="277"/>
      <c r="OB129" s="278"/>
      <c r="OC129" s="273" cm="1">
        <f t="array" ref="OC129">SUM(SUMIFS(LI129:OB129,LI$6:OB$6,{"EN(V)"}))</f>
        <v>0</v>
      </c>
      <c r="OD129" s="273" cm="1">
        <f t="array" ref="OD129">SUM(SUMIFS(LI129:OB129,LI$6:OB$6,{"INA(V)"}))</f>
        <v>0</v>
      </c>
      <c r="OE129" s="273" cm="1">
        <f t="array" ref="OE129">SUM(SUMIFS(LI129:OB129,LI$6:OB$6,{"EN(D)"}))</f>
        <v>51</v>
      </c>
      <c r="OF129" s="273" cm="1">
        <f t="array" ref="OF129">SUM(SUMIFS(LI129:OB129,LI$6:OB$6,{"INA(D)"}))</f>
        <v>0</v>
      </c>
      <c r="OG129" s="273" cm="1">
        <f t="array" ref="OG129">SUM(SUMIFS(LI129:OB129,LI$6:OB$6,{"EN(D)","EN(V)","INA(D)","INA(V)"}))</f>
        <v>51</v>
      </c>
      <c r="OH129" s="278" cm="1">
        <f t="array" ref="OH129">(SUM(SUMIFS(LI129:OB129,LI$6:OB$6,{"EN(TMS)"})))/12</f>
        <v>0</v>
      </c>
      <c r="OI129" s="278" cm="1">
        <f t="array" ref="OI129">(SUM(SUMIFS(LI129:OB129,LI$6:OB$6,{"INA(TMS)"})))/12</f>
        <v>0</v>
      </c>
    </row>
    <row r="130" spans="1:399" s="23" customFormat="1" ht="60">
      <c r="A130" s="273">
        <v>124</v>
      </c>
      <c r="B130" s="274" t="s">
        <v>1431</v>
      </c>
      <c r="C130" s="273" t="s">
        <v>1416</v>
      </c>
      <c r="D130" s="285"/>
      <c r="E130" s="279"/>
      <c r="F130" s="279"/>
      <c r="G130" s="280"/>
      <c r="H130" s="277"/>
      <c r="I130" s="277"/>
      <c r="J130" s="278"/>
      <c r="K130" s="279"/>
      <c r="L130" s="279"/>
      <c r="M130" s="280"/>
      <c r="N130" s="277"/>
      <c r="O130" s="277"/>
      <c r="P130" s="278"/>
      <c r="Q130" s="279"/>
      <c r="R130" s="279"/>
      <c r="S130" s="280"/>
      <c r="T130" s="277"/>
      <c r="U130" s="277"/>
      <c r="V130" s="278"/>
      <c r="W130" s="279"/>
      <c r="X130" s="279"/>
      <c r="Y130" s="280"/>
      <c r="Z130" s="277"/>
      <c r="AA130" s="277"/>
      <c r="AB130" s="278"/>
      <c r="AC130" s="279"/>
      <c r="AD130" s="279"/>
      <c r="AE130" s="280"/>
      <c r="AF130" s="277"/>
      <c r="AG130" s="277"/>
      <c r="AH130" s="278"/>
      <c r="AI130" s="279"/>
      <c r="AJ130" s="279"/>
      <c r="AK130" s="280"/>
      <c r="AL130" s="277"/>
      <c r="AM130" s="277"/>
      <c r="AN130" s="278"/>
      <c r="AO130" s="279"/>
      <c r="AP130" s="279"/>
      <c r="AQ130" s="280"/>
      <c r="AR130" s="277"/>
      <c r="AS130" s="277"/>
      <c r="AT130" s="278"/>
      <c r="AU130" s="279"/>
      <c r="AV130" s="279"/>
      <c r="AW130" s="280"/>
      <c r="AX130" s="277"/>
      <c r="AY130" s="277"/>
      <c r="AZ130" s="278"/>
      <c r="BA130" s="279"/>
      <c r="BB130" s="279"/>
      <c r="BC130" s="280"/>
      <c r="BD130" s="277"/>
      <c r="BE130" s="277"/>
      <c r="BF130" s="278"/>
      <c r="BG130" s="279"/>
      <c r="BH130" s="279"/>
      <c r="BI130" s="280"/>
      <c r="BJ130" s="277"/>
      <c r="BK130" s="277"/>
      <c r="BL130" s="278"/>
      <c r="BM130" s="279"/>
      <c r="BN130" s="279"/>
      <c r="BO130" s="280"/>
      <c r="BP130" s="277"/>
      <c r="BQ130" s="277"/>
      <c r="BR130" s="278"/>
      <c r="BS130" s="279"/>
      <c r="BT130" s="279"/>
      <c r="BU130" s="280"/>
      <c r="BV130" s="277"/>
      <c r="BW130" s="277"/>
      <c r="BX130" s="278"/>
      <c r="BY130" s="273" cm="1">
        <f t="array" ref="BY130">SUM(SUMIFS(E130:BX130,E$6:BX$6,{"EN(V)"}))</f>
        <v>0</v>
      </c>
      <c r="BZ130" s="273" cm="1">
        <f t="array" ref="BZ130">SUM(SUMIFS(E130:BX130,E$6:BX$6,{"INA(V)"}))</f>
        <v>0</v>
      </c>
      <c r="CA130" s="273" cm="1">
        <f t="array" ref="CA130">SUM(SUMIFS(E130:BX130,E$6:BX$6,{"EN(D)"}))</f>
        <v>0</v>
      </c>
      <c r="CB130" s="273" cm="1">
        <f t="array" ref="CB130">SUM(SUMIFS(E130:BX130,E$6:BX$6,{"INA(D)"}))</f>
        <v>0</v>
      </c>
      <c r="CC130" s="273" cm="1">
        <f t="array" ref="CC130">SUM(SUMIFS(E130:BX130,E$6:BX$6,{"EN(D)","EN(V)","INA(D)","INA(V)"}))</f>
        <v>0</v>
      </c>
      <c r="CD130" s="278" cm="1">
        <f t="array" ref="CD130">(SUM(SUMIFS(E130:BX130,E$6:BX$6,{"EN(TMS)"})))/12</f>
        <v>0</v>
      </c>
      <c r="CE130" s="278" cm="1">
        <f t="array" ref="CE130">(SUM(SUMIFS(E130:BX130,E$6:BX$6,{"INA(TMS)"})))/12</f>
        <v>0</v>
      </c>
      <c r="CF130" s="279"/>
      <c r="CG130" s="279"/>
      <c r="CH130" s="280"/>
      <c r="CI130" s="277"/>
      <c r="CJ130" s="277"/>
      <c r="CK130" s="278"/>
      <c r="CL130" s="279"/>
      <c r="CM130" s="279"/>
      <c r="CN130" s="280"/>
      <c r="CO130" s="277"/>
      <c r="CP130" s="277"/>
      <c r="CQ130" s="278"/>
      <c r="CR130" s="279"/>
      <c r="CS130" s="279"/>
      <c r="CT130" s="280"/>
      <c r="CU130" s="277"/>
      <c r="CV130" s="277"/>
      <c r="CW130" s="278"/>
      <c r="CX130" s="279"/>
      <c r="CY130" s="279"/>
      <c r="CZ130" s="280"/>
      <c r="DA130" s="277"/>
      <c r="DB130" s="277"/>
      <c r="DC130" s="278"/>
      <c r="DD130" s="279"/>
      <c r="DE130" s="279"/>
      <c r="DF130" s="280"/>
      <c r="DG130" s="277"/>
      <c r="DH130" s="277"/>
      <c r="DI130" s="278"/>
      <c r="DJ130" s="279"/>
      <c r="DK130" s="279"/>
      <c r="DL130" s="280"/>
      <c r="DM130" s="277"/>
      <c r="DN130" s="277"/>
      <c r="DO130" s="278"/>
      <c r="DP130" s="279"/>
      <c r="DQ130" s="279"/>
      <c r="DR130" s="280"/>
      <c r="DS130" s="277"/>
      <c r="DT130" s="277"/>
      <c r="DU130" s="278"/>
      <c r="DV130" s="279"/>
      <c r="DW130" s="279"/>
      <c r="DX130" s="280"/>
      <c r="DY130" s="277"/>
      <c r="DZ130" s="277"/>
      <c r="EA130" s="278"/>
      <c r="EB130" s="279"/>
      <c r="EC130" s="279"/>
      <c r="ED130" s="280"/>
      <c r="EE130" s="277"/>
      <c r="EF130" s="277"/>
      <c r="EG130" s="278"/>
      <c r="EH130" s="279"/>
      <c r="EI130" s="279"/>
      <c r="EJ130" s="280"/>
      <c r="EK130" s="277"/>
      <c r="EL130" s="277"/>
      <c r="EM130" s="278"/>
      <c r="EN130" s="279"/>
      <c r="EO130" s="279"/>
      <c r="EP130" s="280"/>
      <c r="EQ130" s="277"/>
      <c r="ER130" s="277"/>
      <c r="ES130" s="278"/>
      <c r="ET130" s="279"/>
      <c r="EU130" s="279"/>
      <c r="EV130" s="280"/>
      <c r="EW130" s="277"/>
      <c r="EX130" s="277"/>
      <c r="EY130" s="278"/>
      <c r="EZ130" s="273" cm="1">
        <f t="array" ref="EZ130">SUM(SUMIFS(CF130:EY130,CF$6:EY$6,{"EN(V)"}))</f>
        <v>0</v>
      </c>
      <c r="FA130" s="273" cm="1">
        <f t="array" ref="FA130">SUM(SUMIFS(CF130:EY130,CF$6:EY$6,{"INA(V)"}))</f>
        <v>0</v>
      </c>
      <c r="FB130" s="273" cm="1">
        <f t="array" ref="FB130">SUM(SUMIFS(CF130:EY130,CF$6:EY$6,{"EN(D)"}))</f>
        <v>0</v>
      </c>
      <c r="FC130" s="273" cm="1">
        <f t="array" ref="FC130">SUM(SUMIFS(CF130:EY130,CF$6:EY$6,{"INA(D)"}))</f>
        <v>0</v>
      </c>
      <c r="FD130" s="273" cm="1">
        <f t="array" ref="FD130">SUM(SUMIFS(CF130:EY130,CF$6:EY$6,{"EN(D)","EN(V)","INA(D)","INA(V)"}))</f>
        <v>0</v>
      </c>
      <c r="FE130" s="278" cm="1">
        <f t="array" ref="FE130">(SUM(SUMIFS(CF130:EY130,CF$6:EY$6,{"EN(TMS)"})))/12</f>
        <v>0</v>
      </c>
      <c r="FF130" s="278" cm="1">
        <f t="array" ref="FF130">(SUM(SUMIFS(CF130:EY130,CF$6:EY$6,{"INA(TMS)"})))/12</f>
        <v>0</v>
      </c>
      <c r="FG130" s="279"/>
      <c r="FH130" s="279"/>
      <c r="FI130" s="280"/>
      <c r="FJ130" s="277"/>
      <c r="FK130" s="277"/>
      <c r="FL130" s="278"/>
      <c r="FM130" s="279"/>
      <c r="FN130" s="279"/>
      <c r="FO130" s="280"/>
      <c r="FP130" s="277"/>
      <c r="FQ130" s="277"/>
      <c r="FR130" s="278"/>
      <c r="FS130" s="279"/>
      <c r="FT130" s="279"/>
      <c r="FU130" s="280"/>
      <c r="FV130" s="277"/>
      <c r="FW130" s="277"/>
      <c r="FX130" s="278"/>
      <c r="FY130" s="279"/>
      <c r="FZ130" s="279"/>
      <c r="GA130" s="280"/>
      <c r="GB130" s="277"/>
      <c r="GC130" s="277"/>
      <c r="GD130" s="278"/>
      <c r="GE130" s="279"/>
      <c r="GF130" s="279"/>
      <c r="GG130" s="280"/>
      <c r="GH130" s="277"/>
      <c r="GI130" s="277"/>
      <c r="GJ130" s="278"/>
      <c r="GK130" s="279"/>
      <c r="GL130" s="279"/>
      <c r="GM130" s="280"/>
      <c r="GN130" s="277"/>
      <c r="GO130" s="277"/>
      <c r="GP130" s="278"/>
      <c r="GQ130" s="279"/>
      <c r="GR130" s="279"/>
      <c r="GS130" s="280"/>
      <c r="GT130" s="277"/>
      <c r="GU130" s="277"/>
      <c r="GV130" s="278"/>
      <c r="GW130" s="279"/>
      <c r="GX130" s="279"/>
      <c r="GY130" s="280"/>
      <c r="GZ130" s="277"/>
      <c r="HA130" s="277"/>
      <c r="HB130" s="278"/>
      <c r="HC130" s="279"/>
      <c r="HD130" s="279"/>
      <c r="HE130" s="280"/>
      <c r="HF130" s="277"/>
      <c r="HG130" s="277"/>
      <c r="HH130" s="278"/>
      <c r="HI130" s="279"/>
      <c r="HJ130" s="279"/>
      <c r="HK130" s="280"/>
      <c r="HL130" s="277">
        <v>17</v>
      </c>
      <c r="HM130" s="277">
        <v>66</v>
      </c>
      <c r="HN130" s="278">
        <v>9.6527777777777768E-2</v>
      </c>
      <c r="HO130" s="279"/>
      <c r="HP130" s="279"/>
      <c r="HQ130" s="280"/>
      <c r="HR130" s="277">
        <v>20</v>
      </c>
      <c r="HS130" s="277">
        <v>68</v>
      </c>
      <c r="HT130" s="278">
        <v>0.17916666666666667</v>
      </c>
      <c r="HU130" s="279"/>
      <c r="HV130" s="279"/>
      <c r="HW130" s="280"/>
      <c r="HX130" s="277">
        <v>10</v>
      </c>
      <c r="HY130" s="277">
        <v>18</v>
      </c>
      <c r="HZ130" s="278">
        <v>0.3444444444444445</v>
      </c>
      <c r="IA130" s="273" cm="1">
        <f t="array" ref="IA130">SUM(SUMIFS(FG130:HZ130,FG$6:HZ$6,{"EN(V)"}))</f>
        <v>0</v>
      </c>
      <c r="IB130" s="273" cm="1">
        <f t="array" ref="IB130">SUM(SUMIFS(FG130:HZ130,FG$6:HZ$6,{"INA(V)"}))</f>
        <v>152</v>
      </c>
      <c r="IC130" s="273" cm="1">
        <f t="array" ref="IC130">SUM(SUMIFS(FG130:HZ130,FG$6:HZ$6,{"EN(D)"}))</f>
        <v>0</v>
      </c>
      <c r="ID130" s="273" cm="1">
        <f t="array" ref="ID130">SUM(SUMIFS(FG130:HZ130,FG$6:HZ$6,{"INA(D)"}))</f>
        <v>47</v>
      </c>
      <c r="IE130" s="273" cm="1">
        <f t="array" ref="IE130">SUM(SUMIFS(FG130:HZ130,FG$6:HZ$6,{"EN(D)","EN(V)","INA(D)","INA(V)"}))</f>
        <v>199</v>
      </c>
      <c r="IF130" s="278" cm="1">
        <f t="array" ref="IF130">(SUM(SUMIFS(FG130:HZ130,FG$6:HZ$6,{"EN(TMS)"})))/12</f>
        <v>0</v>
      </c>
      <c r="IG130" s="278" cm="1">
        <f t="array" ref="IG130">(SUM(SUMIFS(FG130:HZ130,FG$6:HZ$6,{"INA(TMS)"})))/12</f>
        <v>5.1678240740740754E-2</v>
      </c>
      <c r="IH130" s="279"/>
      <c r="II130" s="279"/>
      <c r="IJ130" s="280"/>
      <c r="IK130" s="277">
        <v>5</v>
      </c>
      <c r="IL130" s="277">
        <v>9</v>
      </c>
      <c r="IM130" s="278">
        <v>0.13263888888888889</v>
      </c>
      <c r="IN130" s="279"/>
      <c r="IO130" s="279"/>
      <c r="IP130" s="280"/>
      <c r="IQ130" s="277">
        <v>3</v>
      </c>
      <c r="IR130" s="277">
        <v>7</v>
      </c>
      <c r="IS130" s="278">
        <v>1.6666666666666666E-2</v>
      </c>
      <c r="IT130" s="279"/>
      <c r="IU130" s="279"/>
      <c r="IV130" s="280"/>
      <c r="IW130" s="277">
        <v>7</v>
      </c>
      <c r="IX130" s="277">
        <v>9</v>
      </c>
      <c r="IY130" s="278">
        <v>0.12013888888888889</v>
      </c>
      <c r="IZ130" s="279"/>
      <c r="JA130" s="279"/>
      <c r="JB130" s="280"/>
      <c r="JC130" s="277">
        <v>4</v>
      </c>
      <c r="JD130" s="277">
        <v>13</v>
      </c>
      <c r="JE130" s="278">
        <v>0.78125</v>
      </c>
      <c r="JF130" s="279"/>
      <c r="JG130" s="279"/>
      <c r="JH130" s="280"/>
      <c r="JI130" s="277">
        <v>6</v>
      </c>
      <c r="JJ130" s="277"/>
      <c r="JK130" s="278"/>
      <c r="JL130" s="279"/>
      <c r="JM130" s="279"/>
      <c r="JN130" s="280"/>
      <c r="JO130" s="277">
        <v>2</v>
      </c>
      <c r="JP130" s="277"/>
      <c r="JQ130" s="278"/>
      <c r="JR130" s="279"/>
      <c r="JS130" s="279"/>
      <c r="JT130" s="280"/>
      <c r="JU130" s="277">
        <v>6</v>
      </c>
      <c r="JV130" s="277"/>
      <c r="JW130" s="278"/>
      <c r="JX130" s="279"/>
      <c r="JY130" s="279"/>
      <c r="JZ130" s="280"/>
      <c r="KA130" s="277">
        <v>12</v>
      </c>
      <c r="KB130" s="277"/>
      <c r="KC130" s="278"/>
      <c r="KD130" s="279"/>
      <c r="KE130" s="279"/>
      <c r="KF130" s="280"/>
      <c r="KG130" s="277">
        <v>4</v>
      </c>
      <c r="KH130" s="277"/>
      <c r="KI130" s="278"/>
      <c r="KJ130" s="279"/>
      <c r="KK130" s="279"/>
      <c r="KL130" s="280"/>
      <c r="KM130" s="277"/>
      <c r="KN130" s="277"/>
      <c r="KO130" s="278"/>
      <c r="KP130" s="279"/>
      <c r="KQ130" s="279"/>
      <c r="KR130" s="280"/>
      <c r="KS130" s="277">
        <v>6</v>
      </c>
      <c r="KT130" s="277"/>
      <c r="KU130" s="278"/>
      <c r="KV130" s="279"/>
      <c r="KW130" s="279"/>
      <c r="KX130" s="280"/>
      <c r="KY130" s="277">
        <v>4</v>
      </c>
      <c r="KZ130" s="277"/>
      <c r="LA130" s="278"/>
      <c r="LB130" s="273" cm="1">
        <f t="array" ref="LB130">SUM(SUMIFS(IH130:LA130,IH$6:LA$6,{"EN(V)"}))</f>
        <v>0</v>
      </c>
      <c r="LC130" s="273" cm="1">
        <f t="array" ref="LC130">SUM(SUMIFS(IH130:LA130,IH$6:LA$6,{"INA(V)"}))</f>
        <v>38</v>
      </c>
      <c r="LD130" s="273" cm="1">
        <f t="array" ref="LD130">SUM(SUMIFS(IH130:LA130,IH$6:LA$6,{"EN(D)"}))</f>
        <v>0</v>
      </c>
      <c r="LE130" s="273" cm="1">
        <f t="array" ref="LE130">SUM(SUMIFS(IH130:LA130,IH$6:LA$6,{"INA(D)"}))</f>
        <v>59</v>
      </c>
      <c r="LF130" s="273" cm="1">
        <f t="array" ref="LF130">SUM(SUMIFS(IH130:LA130,IH$6:LA$6,{"EN(D)","EN(V)","INA(D)","INA(V)"}))</f>
        <v>97</v>
      </c>
      <c r="LG130" s="278" cm="1">
        <f t="array" ref="LG130">(SUM(SUMIFS(IH130:LA130,IH$6:LA$6,{"EN(TMS)"})))/12</f>
        <v>0</v>
      </c>
      <c r="LH130" s="278" cm="1">
        <f t="array" ref="LH130">(SUM(SUMIFS(IH130:LA130,IH$6:LA$6,{"INA(TMS)"})))/12</f>
        <v>8.7557870370370369E-2</v>
      </c>
      <c r="LI130" s="279"/>
      <c r="LJ130" s="279"/>
      <c r="LK130" s="280"/>
      <c r="LL130" s="277"/>
      <c r="LM130" s="277"/>
      <c r="LN130" s="278"/>
      <c r="LO130" s="279">
        <v>1</v>
      </c>
      <c r="LP130" s="279"/>
      <c r="LQ130" s="280"/>
      <c r="LR130" s="277"/>
      <c r="LS130" s="277"/>
      <c r="LT130" s="278"/>
      <c r="LU130" s="279"/>
      <c r="LV130" s="279"/>
      <c r="LW130" s="280"/>
      <c r="LX130" s="277">
        <v>2</v>
      </c>
      <c r="LY130" s="277"/>
      <c r="LZ130" s="278"/>
      <c r="MA130" s="279"/>
      <c r="MB130" s="279"/>
      <c r="MC130" s="280"/>
      <c r="MD130" s="277">
        <v>1</v>
      </c>
      <c r="ME130" s="277"/>
      <c r="MF130" s="278"/>
      <c r="MG130" s="279"/>
      <c r="MH130" s="279"/>
      <c r="MI130" s="280"/>
      <c r="MJ130" s="277">
        <v>2</v>
      </c>
      <c r="MK130" s="277"/>
      <c r="ML130" s="278"/>
      <c r="MM130" s="279"/>
      <c r="MN130" s="279"/>
      <c r="MO130" s="280"/>
      <c r="MP130" s="277"/>
      <c r="MQ130" s="277"/>
      <c r="MR130" s="278"/>
      <c r="MS130" s="279"/>
      <c r="MT130" s="279"/>
      <c r="MU130" s="280"/>
      <c r="MV130" s="277">
        <v>1</v>
      </c>
      <c r="MW130" s="277"/>
      <c r="MX130" s="278"/>
      <c r="MY130" s="279"/>
      <c r="MZ130" s="279"/>
      <c r="NA130" s="280"/>
      <c r="NB130" s="277"/>
      <c r="NC130" s="277"/>
      <c r="ND130" s="278"/>
      <c r="NE130" s="279"/>
      <c r="NF130" s="279"/>
      <c r="NG130" s="280"/>
      <c r="NH130" s="277"/>
      <c r="NI130" s="277"/>
      <c r="NJ130" s="278"/>
      <c r="NK130" s="279"/>
      <c r="NL130" s="279"/>
      <c r="NM130" s="280"/>
      <c r="NN130" s="277"/>
      <c r="NO130" s="277"/>
      <c r="NP130" s="278"/>
      <c r="NQ130" s="279"/>
      <c r="NR130" s="279"/>
      <c r="NS130" s="280"/>
      <c r="NT130" s="277"/>
      <c r="NU130" s="277"/>
      <c r="NV130" s="278"/>
      <c r="NW130" s="279"/>
      <c r="NX130" s="279"/>
      <c r="NY130" s="280"/>
      <c r="NZ130" s="277"/>
      <c r="OA130" s="277"/>
      <c r="OB130" s="278"/>
      <c r="OC130" s="273" cm="1">
        <f t="array" ref="OC130">SUM(SUMIFS(LI130:OB130,LI$6:OB$6,{"EN(V)"}))</f>
        <v>0</v>
      </c>
      <c r="OD130" s="273" cm="1">
        <f t="array" ref="OD130">SUM(SUMIFS(LI130:OB130,LI$6:OB$6,{"INA(V)"}))</f>
        <v>0</v>
      </c>
      <c r="OE130" s="273" cm="1">
        <f t="array" ref="OE130">SUM(SUMIFS(LI130:OB130,LI$6:OB$6,{"EN(D)"}))</f>
        <v>1</v>
      </c>
      <c r="OF130" s="273" cm="1">
        <f t="array" ref="OF130">SUM(SUMIFS(LI130:OB130,LI$6:OB$6,{"INA(D)"}))</f>
        <v>6</v>
      </c>
      <c r="OG130" s="273" cm="1">
        <f t="array" ref="OG130">SUM(SUMIFS(LI130:OB130,LI$6:OB$6,{"EN(D)","EN(V)","INA(D)","INA(V)"}))</f>
        <v>7</v>
      </c>
      <c r="OH130" s="278" cm="1">
        <f t="array" ref="OH130">(SUM(SUMIFS(LI130:OB130,LI$6:OB$6,{"EN(TMS)"})))/12</f>
        <v>0</v>
      </c>
      <c r="OI130" s="278" cm="1">
        <f t="array" ref="OI130">(SUM(SUMIFS(LI130:OB130,LI$6:OB$6,{"INA(TMS)"})))/12</f>
        <v>0</v>
      </c>
    </row>
    <row r="131" spans="1:399" s="23" customFormat="1" ht="45">
      <c r="A131" s="273">
        <v>125</v>
      </c>
      <c r="B131" s="274" t="s">
        <v>1432</v>
      </c>
      <c r="C131" s="273" t="s">
        <v>1417</v>
      </c>
      <c r="D131" s="285"/>
      <c r="E131" s="279"/>
      <c r="F131" s="279"/>
      <c r="G131" s="280"/>
      <c r="H131" s="277"/>
      <c r="I131" s="277"/>
      <c r="J131" s="278"/>
      <c r="K131" s="279"/>
      <c r="L131" s="279"/>
      <c r="M131" s="280"/>
      <c r="N131" s="277"/>
      <c r="O131" s="277"/>
      <c r="P131" s="278"/>
      <c r="Q131" s="279"/>
      <c r="R131" s="279"/>
      <c r="S131" s="280"/>
      <c r="T131" s="277"/>
      <c r="U131" s="277"/>
      <c r="V131" s="278"/>
      <c r="W131" s="279"/>
      <c r="X131" s="279"/>
      <c r="Y131" s="280"/>
      <c r="Z131" s="277"/>
      <c r="AA131" s="277"/>
      <c r="AB131" s="278"/>
      <c r="AC131" s="279"/>
      <c r="AD131" s="279"/>
      <c r="AE131" s="280"/>
      <c r="AF131" s="277"/>
      <c r="AG131" s="277"/>
      <c r="AH131" s="278"/>
      <c r="AI131" s="279"/>
      <c r="AJ131" s="279"/>
      <c r="AK131" s="280"/>
      <c r="AL131" s="277"/>
      <c r="AM131" s="277"/>
      <c r="AN131" s="278"/>
      <c r="AO131" s="279"/>
      <c r="AP131" s="279"/>
      <c r="AQ131" s="280"/>
      <c r="AR131" s="277"/>
      <c r="AS131" s="277"/>
      <c r="AT131" s="278"/>
      <c r="AU131" s="279"/>
      <c r="AV131" s="279"/>
      <c r="AW131" s="280"/>
      <c r="AX131" s="277"/>
      <c r="AY131" s="277"/>
      <c r="AZ131" s="278"/>
      <c r="BA131" s="279"/>
      <c r="BB131" s="279"/>
      <c r="BC131" s="280"/>
      <c r="BD131" s="277"/>
      <c r="BE131" s="277"/>
      <c r="BF131" s="278"/>
      <c r="BG131" s="279"/>
      <c r="BH131" s="279"/>
      <c r="BI131" s="280"/>
      <c r="BJ131" s="277"/>
      <c r="BK131" s="277"/>
      <c r="BL131" s="278"/>
      <c r="BM131" s="279"/>
      <c r="BN131" s="279"/>
      <c r="BO131" s="280"/>
      <c r="BP131" s="277"/>
      <c r="BQ131" s="277"/>
      <c r="BR131" s="278"/>
      <c r="BS131" s="279"/>
      <c r="BT131" s="279"/>
      <c r="BU131" s="280"/>
      <c r="BV131" s="277"/>
      <c r="BW131" s="277"/>
      <c r="BX131" s="278"/>
      <c r="BY131" s="273" cm="1">
        <f t="array" ref="BY131">SUM(SUMIFS(E131:BX131,E$6:BX$6,{"EN(V)"}))</f>
        <v>0</v>
      </c>
      <c r="BZ131" s="273" cm="1">
        <f t="array" ref="BZ131">SUM(SUMIFS(E131:BX131,E$6:BX$6,{"INA(V)"}))</f>
        <v>0</v>
      </c>
      <c r="CA131" s="273" cm="1">
        <f t="array" ref="CA131">SUM(SUMIFS(E131:BX131,E$6:BX$6,{"EN(D)"}))</f>
        <v>0</v>
      </c>
      <c r="CB131" s="273" cm="1">
        <f t="array" ref="CB131">SUM(SUMIFS(E131:BX131,E$6:BX$6,{"INA(D)"}))</f>
        <v>0</v>
      </c>
      <c r="CC131" s="273" cm="1">
        <f t="array" ref="CC131">SUM(SUMIFS(E131:BX131,E$6:BX$6,{"EN(D)","EN(V)","INA(D)","INA(V)"}))</f>
        <v>0</v>
      </c>
      <c r="CD131" s="278" cm="1">
        <f t="array" ref="CD131">(SUM(SUMIFS(E131:BX131,E$6:BX$6,{"EN(TMS)"})))/12</f>
        <v>0</v>
      </c>
      <c r="CE131" s="278" cm="1">
        <f t="array" ref="CE131">(SUM(SUMIFS(E131:BX131,E$6:BX$6,{"INA(TMS)"})))/12</f>
        <v>0</v>
      </c>
      <c r="CF131" s="279"/>
      <c r="CG131" s="279"/>
      <c r="CH131" s="280"/>
      <c r="CI131" s="277"/>
      <c r="CJ131" s="277"/>
      <c r="CK131" s="278"/>
      <c r="CL131" s="279"/>
      <c r="CM131" s="279"/>
      <c r="CN131" s="280"/>
      <c r="CO131" s="277"/>
      <c r="CP131" s="277"/>
      <c r="CQ131" s="278"/>
      <c r="CR131" s="279"/>
      <c r="CS131" s="279"/>
      <c r="CT131" s="280"/>
      <c r="CU131" s="277"/>
      <c r="CV131" s="277"/>
      <c r="CW131" s="278"/>
      <c r="CX131" s="279"/>
      <c r="CY131" s="279"/>
      <c r="CZ131" s="280"/>
      <c r="DA131" s="277"/>
      <c r="DB131" s="277"/>
      <c r="DC131" s="278"/>
      <c r="DD131" s="279"/>
      <c r="DE131" s="279"/>
      <c r="DF131" s="280"/>
      <c r="DG131" s="277"/>
      <c r="DH131" s="277"/>
      <c r="DI131" s="278"/>
      <c r="DJ131" s="279"/>
      <c r="DK131" s="279"/>
      <c r="DL131" s="280"/>
      <c r="DM131" s="277"/>
      <c r="DN131" s="277"/>
      <c r="DO131" s="278"/>
      <c r="DP131" s="279"/>
      <c r="DQ131" s="279"/>
      <c r="DR131" s="280"/>
      <c r="DS131" s="277"/>
      <c r="DT131" s="277"/>
      <c r="DU131" s="278"/>
      <c r="DV131" s="279"/>
      <c r="DW131" s="279"/>
      <c r="DX131" s="280"/>
      <c r="DY131" s="277"/>
      <c r="DZ131" s="277"/>
      <c r="EA131" s="278"/>
      <c r="EB131" s="279"/>
      <c r="EC131" s="279"/>
      <c r="ED131" s="280"/>
      <c r="EE131" s="277"/>
      <c r="EF131" s="277"/>
      <c r="EG131" s="278"/>
      <c r="EH131" s="279"/>
      <c r="EI131" s="279"/>
      <c r="EJ131" s="280"/>
      <c r="EK131" s="277"/>
      <c r="EL131" s="277"/>
      <c r="EM131" s="278"/>
      <c r="EN131" s="279"/>
      <c r="EO131" s="279"/>
      <c r="EP131" s="280"/>
      <c r="EQ131" s="277"/>
      <c r="ER131" s="277"/>
      <c r="ES131" s="278"/>
      <c r="ET131" s="279"/>
      <c r="EU131" s="279"/>
      <c r="EV131" s="280"/>
      <c r="EW131" s="277"/>
      <c r="EX131" s="277"/>
      <c r="EY131" s="278"/>
      <c r="EZ131" s="273" cm="1">
        <f t="array" ref="EZ131">SUM(SUMIFS(CF131:EY131,CF$6:EY$6,{"EN(V)"}))</f>
        <v>0</v>
      </c>
      <c r="FA131" s="273" cm="1">
        <f t="array" ref="FA131">SUM(SUMIFS(CF131:EY131,CF$6:EY$6,{"INA(V)"}))</f>
        <v>0</v>
      </c>
      <c r="FB131" s="273" cm="1">
        <f t="array" ref="FB131">SUM(SUMIFS(CF131:EY131,CF$6:EY$6,{"EN(D)"}))</f>
        <v>0</v>
      </c>
      <c r="FC131" s="273" cm="1">
        <f t="array" ref="FC131">SUM(SUMIFS(CF131:EY131,CF$6:EY$6,{"INA(D)"}))</f>
        <v>0</v>
      </c>
      <c r="FD131" s="273" cm="1">
        <f t="array" ref="FD131">SUM(SUMIFS(CF131:EY131,CF$6:EY$6,{"EN(D)","EN(V)","INA(D)","INA(V)"}))</f>
        <v>0</v>
      </c>
      <c r="FE131" s="278" cm="1">
        <f t="array" ref="FE131">(SUM(SUMIFS(CF131:EY131,CF$6:EY$6,{"EN(TMS)"})))/12</f>
        <v>0</v>
      </c>
      <c r="FF131" s="278" cm="1">
        <f t="array" ref="FF131">(SUM(SUMIFS(CF131:EY131,CF$6:EY$6,{"INA(TMS)"})))/12</f>
        <v>0</v>
      </c>
      <c r="FG131" s="279"/>
      <c r="FH131" s="279"/>
      <c r="FI131" s="280"/>
      <c r="FJ131" s="277"/>
      <c r="FK131" s="277"/>
      <c r="FL131" s="278"/>
      <c r="FM131" s="279"/>
      <c r="FN131" s="279"/>
      <c r="FO131" s="280"/>
      <c r="FP131" s="277"/>
      <c r="FQ131" s="277"/>
      <c r="FR131" s="278"/>
      <c r="FS131" s="279"/>
      <c r="FT131" s="279"/>
      <c r="FU131" s="280"/>
      <c r="FV131" s="277"/>
      <c r="FW131" s="277"/>
      <c r="FX131" s="278"/>
      <c r="FY131" s="279"/>
      <c r="FZ131" s="279"/>
      <c r="GA131" s="280"/>
      <c r="GB131" s="277"/>
      <c r="GC131" s="277"/>
      <c r="GD131" s="278"/>
      <c r="GE131" s="279"/>
      <c r="GF131" s="279"/>
      <c r="GG131" s="280"/>
      <c r="GH131" s="277"/>
      <c r="GI131" s="277"/>
      <c r="GJ131" s="278"/>
      <c r="GK131" s="279"/>
      <c r="GL131" s="279"/>
      <c r="GM131" s="280"/>
      <c r="GN131" s="277"/>
      <c r="GO131" s="277"/>
      <c r="GP131" s="278"/>
      <c r="GQ131" s="279"/>
      <c r="GR131" s="279"/>
      <c r="GS131" s="280"/>
      <c r="GT131" s="277"/>
      <c r="GU131" s="277"/>
      <c r="GV131" s="278"/>
      <c r="GW131" s="279"/>
      <c r="GX131" s="279"/>
      <c r="GY131" s="280"/>
      <c r="GZ131" s="277"/>
      <c r="HA131" s="277"/>
      <c r="HB131" s="278"/>
      <c r="HC131" s="279"/>
      <c r="HD131" s="279"/>
      <c r="HE131" s="280"/>
      <c r="HF131" s="277"/>
      <c r="HG131" s="277"/>
      <c r="HH131" s="278"/>
      <c r="HI131" s="279">
        <v>25</v>
      </c>
      <c r="HJ131" s="279">
        <v>58</v>
      </c>
      <c r="HK131" s="280">
        <v>0.15069444444444444</v>
      </c>
      <c r="HL131" s="277"/>
      <c r="HM131" s="277"/>
      <c r="HN131" s="278"/>
      <c r="HO131" s="279">
        <v>10</v>
      </c>
      <c r="HP131" s="279">
        <v>24</v>
      </c>
      <c r="HQ131" s="280">
        <v>6.3888888888888884E-2</v>
      </c>
      <c r="HR131" s="277"/>
      <c r="HS131" s="277"/>
      <c r="HT131" s="278"/>
      <c r="HU131" s="279">
        <v>7</v>
      </c>
      <c r="HV131" s="279"/>
      <c r="HW131" s="280"/>
      <c r="HX131" s="277"/>
      <c r="HY131" s="277"/>
      <c r="HZ131" s="278"/>
      <c r="IA131" s="273" cm="1">
        <f t="array" ref="IA131">SUM(SUMIFS(FG131:HZ131,FG$6:HZ$6,{"EN(V)"}))</f>
        <v>82</v>
      </c>
      <c r="IB131" s="273" cm="1">
        <f t="array" ref="IB131">SUM(SUMIFS(FG131:HZ131,FG$6:HZ$6,{"INA(V)"}))</f>
        <v>0</v>
      </c>
      <c r="IC131" s="273" cm="1">
        <f t="array" ref="IC131">SUM(SUMIFS(FG131:HZ131,FG$6:HZ$6,{"EN(D)"}))</f>
        <v>42</v>
      </c>
      <c r="ID131" s="273" cm="1">
        <f t="array" ref="ID131">SUM(SUMIFS(FG131:HZ131,FG$6:HZ$6,{"INA(D)"}))</f>
        <v>0</v>
      </c>
      <c r="IE131" s="273" cm="1">
        <f t="array" ref="IE131">SUM(SUMIFS(FG131:HZ131,FG$6:HZ$6,{"EN(D)","EN(V)","INA(D)","INA(V)"}))</f>
        <v>124</v>
      </c>
      <c r="IF131" s="278" cm="1">
        <f t="array" ref="IF131">(SUM(SUMIFS(FG131:HZ131,FG$6:HZ$6,{"EN(TMS)"})))/12</f>
        <v>1.7881944444444443E-2</v>
      </c>
      <c r="IG131" s="278" cm="1">
        <f t="array" ref="IG131">(SUM(SUMIFS(FG131:HZ131,FG$6:HZ$6,{"INA(TMS)"})))/12</f>
        <v>0</v>
      </c>
      <c r="IH131" s="279">
        <v>8</v>
      </c>
      <c r="II131" s="279"/>
      <c r="IJ131" s="280"/>
      <c r="IK131" s="277"/>
      <c r="IL131" s="277"/>
      <c r="IM131" s="278"/>
      <c r="IN131" s="279">
        <v>6</v>
      </c>
      <c r="IO131" s="279">
        <v>4</v>
      </c>
      <c r="IP131" s="280">
        <v>0.1173611111111111</v>
      </c>
      <c r="IQ131" s="277"/>
      <c r="IR131" s="277"/>
      <c r="IS131" s="278"/>
      <c r="IT131" s="279">
        <v>8</v>
      </c>
      <c r="IU131" s="279">
        <v>7</v>
      </c>
      <c r="IV131" s="280">
        <v>2.7083333333333334E-2</v>
      </c>
      <c r="IW131" s="277"/>
      <c r="IX131" s="277"/>
      <c r="IY131" s="278"/>
      <c r="IZ131" s="279">
        <v>2</v>
      </c>
      <c r="JA131" s="279"/>
      <c r="JB131" s="280"/>
      <c r="JC131" s="277"/>
      <c r="JD131" s="277"/>
      <c r="JE131" s="278"/>
      <c r="JF131" s="279">
        <v>6</v>
      </c>
      <c r="JG131" s="279"/>
      <c r="JH131" s="280"/>
      <c r="JI131" s="277"/>
      <c r="JJ131" s="277"/>
      <c r="JK131" s="278"/>
      <c r="JL131" s="279">
        <v>18</v>
      </c>
      <c r="JM131" s="279"/>
      <c r="JN131" s="280"/>
      <c r="JO131" s="277"/>
      <c r="JP131" s="277"/>
      <c r="JQ131" s="278"/>
      <c r="JR131" s="279">
        <v>4</v>
      </c>
      <c r="JS131" s="279"/>
      <c r="JT131" s="280"/>
      <c r="JU131" s="277"/>
      <c r="JV131" s="277"/>
      <c r="JW131" s="278"/>
      <c r="JX131" s="279">
        <v>6</v>
      </c>
      <c r="JY131" s="279"/>
      <c r="JZ131" s="280"/>
      <c r="KA131" s="277"/>
      <c r="KB131" s="277"/>
      <c r="KC131" s="278"/>
      <c r="KD131" s="279">
        <v>6</v>
      </c>
      <c r="KE131" s="279"/>
      <c r="KF131" s="280"/>
      <c r="KG131" s="277"/>
      <c r="KH131" s="277"/>
      <c r="KI131" s="278"/>
      <c r="KJ131" s="279">
        <v>2</v>
      </c>
      <c r="KK131" s="279"/>
      <c r="KL131" s="280"/>
      <c r="KM131" s="277"/>
      <c r="KN131" s="277"/>
      <c r="KO131" s="278"/>
      <c r="KP131" s="279">
        <v>2</v>
      </c>
      <c r="KQ131" s="279"/>
      <c r="KR131" s="280"/>
      <c r="KS131" s="277"/>
      <c r="KT131" s="277"/>
      <c r="KU131" s="278"/>
      <c r="KV131" s="279">
        <v>2</v>
      </c>
      <c r="KW131" s="279"/>
      <c r="KX131" s="280"/>
      <c r="KY131" s="277"/>
      <c r="KZ131" s="277"/>
      <c r="LA131" s="278"/>
      <c r="LB131" s="273" cm="1">
        <f t="array" ref="LB131">SUM(SUMIFS(IH131:LA131,IH$6:LA$6,{"EN(V)"}))</f>
        <v>11</v>
      </c>
      <c r="LC131" s="273" cm="1">
        <f t="array" ref="LC131">SUM(SUMIFS(IH131:LA131,IH$6:LA$6,{"INA(V)"}))</f>
        <v>0</v>
      </c>
      <c r="LD131" s="273" cm="1">
        <f t="array" ref="LD131">SUM(SUMIFS(IH131:LA131,IH$6:LA$6,{"EN(D)"}))</f>
        <v>70</v>
      </c>
      <c r="LE131" s="273" cm="1">
        <f t="array" ref="LE131">SUM(SUMIFS(IH131:LA131,IH$6:LA$6,{"INA(D)"}))</f>
        <v>0</v>
      </c>
      <c r="LF131" s="273" cm="1">
        <f t="array" ref="LF131">SUM(SUMIFS(IH131:LA131,IH$6:LA$6,{"EN(D)","EN(V)","INA(D)","INA(V)"}))</f>
        <v>81</v>
      </c>
      <c r="LG131" s="278" cm="1">
        <f t="array" ref="LG131">(SUM(SUMIFS(IH131:LA131,IH$6:LA$6,{"EN(TMS)"})))/12</f>
        <v>1.2037037037037035E-2</v>
      </c>
      <c r="LH131" s="278" cm="1">
        <f t="array" ref="LH131">(SUM(SUMIFS(IH131:LA131,IH$6:LA$6,{"INA(TMS)"})))/12</f>
        <v>0</v>
      </c>
      <c r="LI131" s="279"/>
      <c r="LJ131" s="279"/>
      <c r="LK131" s="280"/>
      <c r="LL131" s="277"/>
      <c r="LM131" s="277"/>
      <c r="LN131" s="278"/>
      <c r="LO131" s="279">
        <v>1</v>
      </c>
      <c r="LP131" s="279"/>
      <c r="LQ131" s="280"/>
      <c r="LR131" s="277"/>
      <c r="LS131" s="277"/>
      <c r="LT131" s="278"/>
      <c r="LU131" s="279"/>
      <c r="LV131" s="279"/>
      <c r="LW131" s="280"/>
      <c r="LX131" s="277"/>
      <c r="LY131" s="277"/>
      <c r="LZ131" s="278"/>
      <c r="MA131" s="279"/>
      <c r="MB131" s="279"/>
      <c r="MC131" s="280"/>
      <c r="MD131" s="277"/>
      <c r="ME131" s="277"/>
      <c r="MF131" s="278"/>
      <c r="MG131" s="279"/>
      <c r="MH131" s="279"/>
      <c r="MI131" s="280"/>
      <c r="MJ131" s="277"/>
      <c r="MK131" s="277"/>
      <c r="ML131" s="278"/>
      <c r="MM131" s="279"/>
      <c r="MN131" s="279"/>
      <c r="MO131" s="280"/>
      <c r="MP131" s="277"/>
      <c r="MQ131" s="277"/>
      <c r="MR131" s="278"/>
      <c r="MS131" s="279"/>
      <c r="MT131" s="279"/>
      <c r="MU131" s="280"/>
      <c r="MV131" s="277"/>
      <c r="MW131" s="277"/>
      <c r="MX131" s="278"/>
      <c r="MY131" s="279"/>
      <c r="MZ131" s="279"/>
      <c r="NA131" s="280"/>
      <c r="NB131" s="277"/>
      <c r="NC131" s="277"/>
      <c r="ND131" s="278"/>
      <c r="NE131" s="279"/>
      <c r="NF131" s="279"/>
      <c r="NG131" s="280"/>
      <c r="NH131" s="277"/>
      <c r="NI131" s="277"/>
      <c r="NJ131" s="278"/>
      <c r="NK131" s="279"/>
      <c r="NL131" s="279"/>
      <c r="NM131" s="280"/>
      <c r="NN131" s="277"/>
      <c r="NO131" s="277"/>
      <c r="NP131" s="278"/>
      <c r="NQ131" s="279"/>
      <c r="NR131" s="279"/>
      <c r="NS131" s="280"/>
      <c r="NT131" s="277"/>
      <c r="NU131" s="277"/>
      <c r="NV131" s="278"/>
      <c r="NW131" s="279"/>
      <c r="NX131" s="279"/>
      <c r="NY131" s="280"/>
      <c r="NZ131" s="277"/>
      <c r="OA131" s="277"/>
      <c r="OB131" s="278"/>
      <c r="OC131" s="273" cm="1">
        <f t="array" ref="OC131">SUM(SUMIFS(LI131:OB131,LI$6:OB$6,{"EN(V)"}))</f>
        <v>0</v>
      </c>
      <c r="OD131" s="273" cm="1">
        <f t="array" ref="OD131">SUM(SUMIFS(LI131:OB131,LI$6:OB$6,{"INA(V)"}))</f>
        <v>0</v>
      </c>
      <c r="OE131" s="273" cm="1">
        <f t="array" ref="OE131">SUM(SUMIFS(LI131:OB131,LI$6:OB$6,{"EN(D)"}))</f>
        <v>1</v>
      </c>
      <c r="OF131" s="273" cm="1">
        <f t="array" ref="OF131">SUM(SUMIFS(LI131:OB131,LI$6:OB$6,{"INA(D)"}))</f>
        <v>0</v>
      </c>
      <c r="OG131" s="273" cm="1">
        <f t="array" ref="OG131">SUM(SUMIFS(LI131:OB131,LI$6:OB$6,{"EN(D)","EN(V)","INA(D)","INA(V)"}))</f>
        <v>1</v>
      </c>
      <c r="OH131" s="278" cm="1">
        <f t="array" ref="OH131">(SUM(SUMIFS(LI131:OB131,LI$6:OB$6,{"EN(TMS)"})))/12</f>
        <v>0</v>
      </c>
      <c r="OI131" s="278" cm="1">
        <f t="array" ref="OI131">(SUM(SUMIFS(LI131:OB131,LI$6:OB$6,{"INA(TMS)"})))/12</f>
        <v>0</v>
      </c>
    </row>
    <row r="132" spans="1:399" s="23" customFormat="1" ht="30">
      <c r="A132" s="273">
        <v>126</v>
      </c>
      <c r="B132" s="274" t="s">
        <v>1433</v>
      </c>
      <c r="C132" s="273" t="s">
        <v>1418</v>
      </c>
      <c r="D132" s="285"/>
      <c r="E132" s="279"/>
      <c r="F132" s="279"/>
      <c r="G132" s="280"/>
      <c r="H132" s="277"/>
      <c r="I132" s="277"/>
      <c r="J132" s="278"/>
      <c r="K132" s="279"/>
      <c r="L132" s="279"/>
      <c r="M132" s="280"/>
      <c r="N132" s="277"/>
      <c r="O132" s="277"/>
      <c r="P132" s="278"/>
      <c r="Q132" s="279"/>
      <c r="R132" s="279"/>
      <c r="S132" s="280"/>
      <c r="T132" s="277"/>
      <c r="U132" s="277"/>
      <c r="V132" s="278"/>
      <c r="W132" s="279"/>
      <c r="X132" s="279"/>
      <c r="Y132" s="280"/>
      <c r="Z132" s="277"/>
      <c r="AA132" s="277"/>
      <c r="AB132" s="278"/>
      <c r="AC132" s="279"/>
      <c r="AD132" s="279"/>
      <c r="AE132" s="280"/>
      <c r="AF132" s="277"/>
      <c r="AG132" s="277"/>
      <c r="AH132" s="278"/>
      <c r="AI132" s="279"/>
      <c r="AJ132" s="279"/>
      <c r="AK132" s="280"/>
      <c r="AL132" s="277"/>
      <c r="AM132" s="277"/>
      <c r="AN132" s="278"/>
      <c r="AO132" s="279"/>
      <c r="AP132" s="279"/>
      <c r="AQ132" s="280"/>
      <c r="AR132" s="277"/>
      <c r="AS132" s="277"/>
      <c r="AT132" s="278"/>
      <c r="AU132" s="279"/>
      <c r="AV132" s="279"/>
      <c r="AW132" s="280"/>
      <c r="AX132" s="277"/>
      <c r="AY132" s="277"/>
      <c r="AZ132" s="278"/>
      <c r="BA132" s="279"/>
      <c r="BB132" s="279"/>
      <c r="BC132" s="280"/>
      <c r="BD132" s="277"/>
      <c r="BE132" s="277"/>
      <c r="BF132" s="278"/>
      <c r="BG132" s="279"/>
      <c r="BH132" s="279"/>
      <c r="BI132" s="280"/>
      <c r="BJ132" s="277"/>
      <c r="BK132" s="277"/>
      <c r="BL132" s="278"/>
      <c r="BM132" s="279"/>
      <c r="BN132" s="279"/>
      <c r="BO132" s="280"/>
      <c r="BP132" s="277"/>
      <c r="BQ132" s="277"/>
      <c r="BR132" s="278"/>
      <c r="BS132" s="279"/>
      <c r="BT132" s="279"/>
      <c r="BU132" s="280"/>
      <c r="BV132" s="277"/>
      <c r="BW132" s="277"/>
      <c r="BX132" s="278"/>
      <c r="BY132" s="273" cm="1">
        <f t="array" ref="BY132">SUM(SUMIFS(E132:BX132,E$6:BX$6,{"EN(V)"}))</f>
        <v>0</v>
      </c>
      <c r="BZ132" s="273" cm="1">
        <f t="array" ref="BZ132">SUM(SUMIFS(E132:BX132,E$6:BX$6,{"INA(V)"}))</f>
        <v>0</v>
      </c>
      <c r="CA132" s="273" cm="1">
        <f t="array" ref="CA132">SUM(SUMIFS(E132:BX132,E$6:BX$6,{"EN(D)"}))</f>
        <v>0</v>
      </c>
      <c r="CB132" s="273" cm="1">
        <f t="array" ref="CB132">SUM(SUMIFS(E132:BX132,E$6:BX$6,{"INA(D)"}))</f>
        <v>0</v>
      </c>
      <c r="CC132" s="273" cm="1">
        <f t="array" ref="CC132">SUM(SUMIFS(E132:BX132,E$6:BX$6,{"EN(D)","EN(V)","INA(D)","INA(V)"}))</f>
        <v>0</v>
      </c>
      <c r="CD132" s="278" cm="1">
        <f t="array" ref="CD132">(SUM(SUMIFS(E132:BX132,E$6:BX$6,{"EN(TMS)"})))/12</f>
        <v>0</v>
      </c>
      <c r="CE132" s="278" cm="1">
        <f t="array" ref="CE132">(SUM(SUMIFS(E132:BX132,E$6:BX$6,{"INA(TMS)"})))/12</f>
        <v>0</v>
      </c>
      <c r="CF132" s="279"/>
      <c r="CG132" s="279"/>
      <c r="CH132" s="280"/>
      <c r="CI132" s="277"/>
      <c r="CJ132" s="277"/>
      <c r="CK132" s="278"/>
      <c r="CL132" s="279"/>
      <c r="CM132" s="279"/>
      <c r="CN132" s="280"/>
      <c r="CO132" s="277"/>
      <c r="CP132" s="277"/>
      <c r="CQ132" s="278"/>
      <c r="CR132" s="279"/>
      <c r="CS132" s="279"/>
      <c r="CT132" s="280"/>
      <c r="CU132" s="277"/>
      <c r="CV132" s="277"/>
      <c r="CW132" s="278"/>
      <c r="CX132" s="279"/>
      <c r="CY132" s="279"/>
      <c r="CZ132" s="280"/>
      <c r="DA132" s="277"/>
      <c r="DB132" s="277"/>
      <c r="DC132" s="278"/>
      <c r="DD132" s="279"/>
      <c r="DE132" s="279"/>
      <c r="DF132" s="280"/>
      <c r="DG132" s="277"/>
      <c r="DH132" s="277"/>
      <c r="DI132" s="278"/>
      <c r="DJ132" s="279"/>
      <c r="DK132" s="279"/>
      <c r="DL132" s="280"/>
      <c r="DM132" s="277"/>
      <c r="DN132" s="277"/>
      <c r="DO132" s="278"/>
      <c r="DP132" s="279"/>
      <c r="DQ132" s="279"/>
      <c r="DR132" s="280"/>
      <c r="DS132" s="277"/>
      <c r="DT132" s="277"/>
      <c r="DU132" s="278"/>
      <c r="DV132" s="279"/>
      <c r="DW132" s="279"/>
      <c r="DX132" s="280"/>
      <c r="DY132" s="277"/>
      <c r="DZ132" s="277"/>
      <c r="EA132" s="278"/>
      <c r="EB132" s="279"/>
      <c r="EC132" s="279"/>
      <c r="ED132" s="280"/>
      <c r="EE132" s="277"/>
      <c r="EF132" s="277"/>
      <c r="EG132" s="278"/>
      <c r="EH132" s="279"/>
      <c r="EI132" s="279"/>
      <c r="EJ132" s="280"/>
      <c r="EK132" s="277"/>
      <c r="EL132" s="277"/>
      <c r="EM132" s="278"/>
      <c r="EN132" s="279"/>
      <c r="EO132" s="279"/>
      <c r="EP132" s="280"/>
      <c r="EQ132" s="277"/>
      <c r="ER132" s="277"/>
      <c r="ES132" s="278"/>
      <c r="ET132" s="279"/>
      <c r="EU132" s="279"/>
      <c r="EV132" s="280"/>
      <c r="EW132" s="277"/>
      <c r="EX132" s="277"/>
      <c r="EY132" s="278"/>
      <c r="EZ132" s="273" cm="1">
        <f t="array" ref="EZ132">SUM(SUMIFS(CF132:EY132,CF$6:EY$6,{"EN(V)"}))</f>
        <v>0</v>
      </c>
      <c r="FA132" s="273" cm="1">
        <f t="array" ref="FA132">SUM(SUMIFS(CF132:EY132,CF$6:EY$6,{"INA(V)"}))</f>
        <v>0</v>
      </c>
      <c r="FB132" s="273" cm="1">
        <f t="array" ref="FB132">SUM(SUMIFS(CF132:EY132,CF$6:EY$6,{"EN(D)"}))</f>
        <v>0</v>
      </c>
      <c r="FC132" s="273" cm="1">
        <f t="array" ref="FC132">SUM(SUMIFS(CF132:EY132,CF$6:EY$6,{"INA(D)"}))</f>
        <v>0</v>
      </c>
      <c r="FD132" s="273" cm="1">
        <f t="array" ref="FD132">SUM(SUMIFS(CF132:EY132,CF$6:EY$6,{"EN(D)","EN(V)","INA(D)","INA(V)"}))</f>
        <v>0</v>
      </c>
      <c r="FE132" s="278" cm="1">
        <f t="array" ref="FE132">(SUM(SUMIFS(CF132:EY132,CF$6:EY$6,{"EN(TMS)"})))/12</f>
        <v>0</v>
      </c>
      <c r="FF132" s="278" cm="1">
        <f t="array" ref="FF132">(SUM(SUMIFS(CF132:EY132,CF$6:EY$6,{"INA(TMS)"})))/12</f>
        <v>0</v>
      </c>
      <c r="FG132" s="279"/>
      <c r="FH132" s="279"/>
      <c r="FI132" s="280"/>
      <c r="FJ132" s="277"/>
      <c r="FK132" s="277"/>
      <c r="FL132" s="278"/>
      <c r="FM132" s="279"/>
      <c r="FN132" s="279"/>
      <c r="FO132" s="280"/>
      <c r="FP132" s="277"/>
      <c r="FQ132" s="277"/>
      <c r="FR132" s="278"/>
      <c r="FS132" s="279"/>
      <c r="FT132" s="279"/>
      <c r="FU132" s="280"/>
      <c r="FV132" s="277"/>
      <c r="FW132" s="277"/>
      <c r="FX132" s="278"/>
      <c r="FY132" s="279"/>
      <c r="FZ132" s="279"/>
      <c r="GA132" s="280"/>
      <c r="GB132" s="277"/>
      <c r="GC132" s="277"/>
      <c r="GD132" s="278"/>
      <c r="GE132" s="279"/>
      <c r="GF132" s="279"/>
      <c r="GG132" s="280"/>
      <c r="GH132" s="277"/>
      <c r="GI132" s="277"/>
      <c r="GJ132" s="278"/>
      <c r="GK132" s="279"/>
      <c r="GL132" s="279"/>
      <c r="GM132" s="280"/>
      <c r="GN132" s="277"/>
      <c r="GO132" s="277"/>
      <c r="GP132" s="278"/>
      <c r="GQ132" s="279"/>
      <c r="GR132" s="279"/>
      <c r="GS132" s="280"/>
      <c r="GT132" s="277"/>
      <c r="GU132" s="277"/>
      <c r="GV132" s="278"/>
      <c r="GW132" s="279"/>
      <c r="GX132" s="279"/>
      <c r="GY132" s="280"/>
      <c r="GZ132" s="277"/>
      <c r="HA132" s="277"/>
      <c r="HB132" s="278"/>
      <c r="HC132" s="279"/>
      <c r="HD132" s="279"/>
      <c r="HE132" s="280"/>
      <c r="HF132" s="277"/>
      <c r="HG132" s="277"/>
      <c r="HH132" s="278"/>
      <c r="HI132" s="279"/>
      <c r="HJ132" s="279"/>
      <c r="HK132" s="280"/>
      <c r="HL132" s="277">
        <v>16</v>
      </c>
      <c r="HM132" s="277">
        <v>40</v>
      </c>
      <c r="HN132" s="278">
        <v>7.013888888888889E-2</v>
      </c>
      <c r="HO132" s="279"/>
      <c r="HP132" s="279"/>
      <c r="HQ132" s="280"/>
      <c r="HR132" s="277">
        <v>8</v>
      </c>
      <c r="HS132" s="277">
        <v>14</v>
      </c>
      <c r="HT132" s="278">
        <v>4.3750000000000004E-2</v>
      </c>
      <c r="HU132" s="279"/>
      <c r="HV132" s="279"/>
      <c r="HW132" s="280"/>
      <c r="HX132" s="277"/>
      <c r="HY132" s="277">
        <v>4</v>
      </c>
      <c r="HZ132" s="278">
        <v>8.5416666666666655E-2</v>
      </c>
      <c r="IA132" s="273" cm="1">
        <f t="array" ref="IA132">SUM(SUMIFS(FG132:HZ132,FG$6:HZ$6,{"EN(V)"}))</f>
        <v>0</v>
      </c>
      <c r="IB132" s="273" cm="1">
        <f t="array" ref="IB132">SUM(SUMIFS(FG132:HZ132,FG$6:HZ$6,{"INA(V)"}))</f>
        <v>58</v>
      </c>
      <c r="IC132" s="273" cm="1">
        <f t="array" ref="IC132">SUM(SUMIFS(FG132:HZ132,FG$6:HZ$6,{"EN(D)"}))</f>
        <v>0</v>
      </c>
      <c r="ID132" s="273" cm="1">
        <f t="array" ref="ID132">SUM(SUMIFS(FG132:HZ132,FG$6:HZ$6,{"INA(D)"}))</f>
        <v>24</v>
      </c>
      <c r="IE132" s="273" cm="1">
        <f t="array" ref="IE132">SUM(SUMIFS(FG132:HZ132,FG$6:HZ$6,{"EN(D)","EN(V)","INA(D)","INA(V)"}))</f>
        <v>82</v>
      </c>
      <c r="IF132" s="278" cm="1">
        <f t="array" ref="IF132">(SUM(SUMIFS(FG132:HZ132,FG$6:HZ$6,{"EN(TMS)"})))/12</f>
        <v>0</v>
      </c>
      <c r="IG132" s="278" cm="1">
        <f t="array" ref="IG132">(SUM(SUMIFS(FG132:HZ132,FG$6:HZ$6,{"INA(TMS)"})))/12</f>
        <v>1.6608796296296299E-2</v>
      </c>
      <c r="IH132" s="279"/>
      <c r="II132" s="279"/>
      <c r="IJ132" s="280"/>
      <c r="IK132" s="277">
        <v>1</v>
      </c>
      <c r="IL132" s="277">
        <v>1</v>
      </c>
      <c r="IM132" s="278">
        <v>6.5972222222222224E-2</v>
      </c>
      <c r="IN132" s="279"/>
      <c r="IO132" s="279"/>
      <c r="IP132" s="280"/>
      <c r="IQ132" s="277">
        <v>3</v>
      </c>
      <c r="IR132" s="277">
        <v>7</v>
      </c>
      <c r="IS132" s="278">
        <v>3.5416666666666666E-2</v>
      </c>
      <c r="IT132" s="279"/>
      <c r="IU132" s="279"/>
      <c r="IV132" s="280"/>
      <c r="IW132" s="277">
        <v>1</v>
      </c>
      <c r="IX132" s="277"/>
      <c r="IY132" s="278"/>
      <c r="IZ132" s="279"/>
      <c r="JA132" s="279"/>
      <c r="JB132" s="280"/>
      <c r="JC132" s="277">
        <v>3</v>
      </c>
      <c r="JD132" s="277">
        <v>3</v>
      </c>
      <c r="JE132" s="278">
        <v>1.3194444444444444E-2</v>
      </c>
      <c r="JF132" s="279"/>
      <c r="JG132" s="279"/>
      <c r="JH132" s="280"/>
      <c r="JI132" s="277"/>
      <c r="JJ132" s="277"/>
      <c r="JK132" s="278"/>
      <c r="JL132" s="279"/>
      <c r="JM132" s="279"/>
      <c r="JN132" s="280"/>
      <c r="JO132" s="277">
        <v>2</v>
      </c>
      <c r="JP132" s="277"/>
      <c r="JQ132" s="278"/>
      <c r="JR132" s="279"/>
      <c r="JS132" s="279"/>
      <c r="JT132" s="280"/>
      <c r="JU132" s="277"/>
      <c r="JV132" s="277"/>
      <c r="JW132" s="278"/>
      <c r="JX132" s="279"/>
      <c r="JY132" s="279"/>
      <c r="JZ132" s="280"/>
      <c r="KA132" s="277"/>
      <c r="KB132" s="277"/>
      <c r="KC132" s="278"/>
      <c r="KD132" s="279"/>
      <c r="KE132" s="279"/>
      <c r="KF132" s="280"/>
      <c r="KG132" s="277">
        <v>2</v>
      </c>
      <c r="KH132" s="277"/>
      <c r="KI132" s="278"/>
      <c r="KJ132" s="279"/>
      <c r="KK132" s="279"/>
      <c r="KL132" s="280"/>
      <c r="KM132" s="277"/>
      <c r="KN132" s="277"/>
      <c r="KO132" s="278"/>
      <c r="KP132" s="279"/>
      <c r="KQ132" s="279"/>
      <c r="KR132" s="280"/>
      <c r="KS132" s="277">
        <v>2</v>
      </c>
      <c r="KT132" s="277"/>
      <c r="KU132" s="278"/>
      <c r="KV132" s="279"/>
      <c r="KW132" s="279"/>
      <c r="KX132" s="280"/>
      <c r="KY132" s="277">
        <v>4</v>
      </c>
      <c r="KZ132" s="277"/>
      <c r="LA132" s="278"/>
      <c r="LB132" s="273" cm="1">
        <f t="array" ref="LB132">SUM(SUMIFS(IH132:LA132,IH$6:LA$6,{"EN(V)"}))</f>
        <v>0</v>
      </c>
      <c r="LC132" s="273" cm="1">
        <f t="array" ref="LC132">SUM(SUMIFS(IH132:LA132,IH$6:LA$6,{"INA(V)"}))</f>
        <v>11</v>
      </c>
      <c r="LD132" s="273" cm="1">
        <f t="array" ref="LD132">SUM(SUMIFS(IH132:LA132,IH$6:LA$6,{"EN(D)"}))</f>
        <v>0</v>
      </c>
      <c r="LE132" s="273" cm="1">
        <f t="array" ref="LE132">SUM(SUMIFS(IH132:LA132,IH$6:LA$6,{"INA(D)"}))</f>
        <v>18</v>
      </c>
      <c r="LF132" s="273" cm="1">
        <f t="array" ref="LF132">SUM(SUMIFS(IH132:LA132,IH$6:LA$6,{"EN(D)","EN(V)","INA(D)","INA(V)"}))</f>
        <v>29</v>
      </c>
      <c r="LG132" s="278" cm="1">
        <f t="array" ref="LG132">(SUM(SUMIFS(IH132:LA132,IH$6:LA$6,{"EN(TMS)"})))/12</f>
        <v>0</v>
      </c>
      <c r="LH132" s="278" cm="1">
        <f t="array" ref="LH132">(SUM(SUMIFS(IH132:LA132,IH$6:LA$6,{"INA(TMS)"})))/12</f>
        <v>9.5486111111111101E-3</v>
      </c>
      <c r="LI132" s="279"/>
      <c r="LJ132" s="279"/>
      <c r="LK132" s="280"/>
      <c r="LL132" s="277"/>
      <c r="LM132" s="277"/>
      <c r="LN132" s="278"/>
      <c r="LO132" s="279"/>
      <c r="LP132" s="279"/>
      <c r="LQ132" s="280"/>
      <c r="LR132" s="277">
        <v>1</v>
      </c>
      <c r="LS132" s="277"/>
      <c r="LT132" s="278"/>
      <c r="LU132" s="279"/>
      <c r="LV132" s="279"/>
      <c r="LW132" s="280"/>
      <c r="LX132" s="277">
        <v>1</v>
      </c>
      <c r="LY132" s="277"/>
      <c r="LZ132" s="278"/>
      <c r="MA132" s="279"/>
      <c r="MB132" s="279"/>
      <c r="MC132" s="280"/>
      <c r="MD132" s="277"/>
      <c r="ME132" s="277"/>
      <c r="MF132" s="278"/>
      <c r="MG132" s="279"/>
      <c r="MH132" s="279"/>
      <c r="MI132" s="280"/>
      <c r="MJ132" s="277">
        <v>2</v>
      </c>
      <c r="MK132" s="277"/>
      <c r="ML132" s="278"/>
      <c r="MM132" s="279"/>
      <c r="MN132" s="279"/>
      <c r="MO132" s="280"/>
      <c r="MP132" s="277">
        <v>1</v>
      </c>
      <c r="MQ132" s="277"/>
      <c r="MR132" s="278"/>
      <c r="MS132" s="279"/>
      <c r="MT132" s="279"/>
      <c r="MU132" s="280"/>
      <c r="MV132" s="277">
        <v>0</v>
      </c>
      <c r="MW132" s="277"/>
      <c r="MX132" s="278"/>
      <c r="MY132" s="279"/>
      <c r="MZ132" s="279"/>
      <c r="NA132" s="280"/>
      <c r="NB132" s="277"/>
      <c r="NC132" s="277"/>
      <c r="ND132" s="278"/>
      <c r="NE132" s="279"/>
      <c r="NF132" s="279"/>
      <c r="NG132" s="280"/>
      <c r="NH132" s="277"/>
      <c r="NI132" s="277"/>
      <c r="NJ132" s="278"/>
      <c r="NK132" s="279"/>
      <c r="NL132" s="279"/>
      <c r="NM132" s="280"/>
      <c r="NN132" s="277"/>
      <c r="NO132" s="277"/>
      <c r="NP132" s="278"/>
      <c r="NQ132" s="279"/>
      <c r="NR132" s="279"/>
      <c r="NS132" s="280"/>
      <c r="NT132" s="277"/>
      <c r="NU132" s="277"/>
      <c r="NV132" s="278"/>
      <c r="NW132" s="279"/>
      <c r="NX132" s="279"/>
      <c r="NY132" s="280"/>
      <c r="NZ132" s="277"/>
      <c r="OA132" s="277"/>
      <c r="OB132" s="278"/>
      <c r="OC132" s="273" cm="1">
        <f t="array" ref="OC132">SUM(SUMIFS(LI132:OB132,LI$6:OB$6,{"EN(V)"}))</f>
        <v>0</v>
      </c>
      <c r="OD132" s="273" cm="1">
        <f t="array" ref="OD132">SUM(SUMIFS(LI132:OB132,LI$6:OB$6,{"INA(V)"}))</f>
        <v>0</v>
      </c>
      <c r="OE132" s="273" cm="1">
        <f t="array" ref="OE132">SUM(SUMIFS(LI132:OB132,LI$6:OB$6,{"EN(D)"}))</f>
        <v>0</v>
      </c>
      <c r="OF132" s="273" cm="1">
        <f t="array" ref="OF132">SUM(SUMIFS(LI132:OB132,LI$6:OB$6,{"INA(D)"}))</f>
        <v>5</v>
      </c>
      <c r="OG132" s="273" cm="1">
        <f t="array" ref="OG132">SUM(SUMIFS(LI132:OB132,LI$6:OB$6,{"EN(D)","EN(V)","INA(D)","INA(V)"}))</f>
        <v>5</v>
      </c>
      <c r="OH132" s="278" cm="1">
        <f t="array" ref="OH132">(SUM(SUMIFS(LI132:OB132,LI$6:OB$6,{"EN(TMS)"})))/12</f>
        <v>0</v>
      </c>
      <c r="OI132" s="278" cm="1">
        <f t="array" ref="OI132">(SUM(SUMIFS(LI132:OB132,LI$6:OB$6,{"INA(TMS)"})))/12</f>
        <v>0</v>
      </c>
    </row>
    <row r="133" spans="1:399" s="23" customFormat="1" ht="30">
      <c r="A133" s="273">
        <v>127</v>
      </c>
      <c r="B133" s="274" t="s">
        <v>1434</v>
      </c>
      <c r="C133" s="273" t="s">
        <v>1419</v>
      </c>
      <c r="D133" s="285"/>
      <c r="E133" s="279"/>
      <c r="F133" s="279"/>
      <c r="G133" s="280"/>
      <c r="H133" s="277"/>
      <c r="I133" s="277"/>
      <c r="J133" s="278"/>
      <c r="K133" s="279"/>
      <c r="L133" s="279"/>
      <c r="M133" s="280"/>
      <c r="N133" s="277"/>
      <c r="O133" s="277"/>
      <c r="P133" s="278"/>
      <c r="Q133" s="279"/>
      <c r="R133" s="279"/>
      <c r="S133" s="280"/>
      <c r="T133" s="277"/>
      <c r="U133" s="277"/>
      <c r="V133" s="278"/>
      <c r="W133" s="279"/>
      <c r="X133" s="279"/>
      <c r="Y133" s="280"/>
      <c r="Z133" s="277"/>
      <c r="AA133" s="277"/>
      <c r="AB133" s="278"/>
      <c r="AC133" s="279"/>
      <c r="AD133" s="279"/>
      <c r="AE133" s="280"/>
      <c r="AF133" s="277"/>
      <c r="AG133" s="277"/>
      <c r="AH133" s="278"/>
      <c r="AI133" s="279"/>
      <c r="AJ133" s="279"/>
      <c r="AK133" s="280"/>
      <c r="AL133" s="277"/>
      <c r="AM133" s="277"/>
      <c r="AN133" s="278"/>
      <c r="AO133" s="279"/>
      <c r="AP133" s="279"/>
      <c r="AQ133" s="280"/>
      <c r="AR133" s="277"/>
      <c r="AS133" s="277"/>
      <c r="AT133" s="278"/>
      <c r="AU133" s="279"/>
      <c r="AV133" s="279"/>
      <c r="AW133" s="280"/>
      <c r="AX133" s="277"/>
      <c r="AY133" s="277"/>
      <c r="AZ133" s="278"/>
      <c r="BA133" s="279"/>
      <c r="BB133" s="279"/>
      <c r="BC133" s="280"/>
      <c r="BD133" s="277"/>
      <c r="BE133" s="277"/>
      <c r="BF133" s="278"/>
      <c r="BG133" s="279"/>
      <c r="BH133" s="279"/>
      <c r="BI133" s="280"/>
      <c r="BJ133" s="277"/>
      <c r="BK133" s="277"/>
      <c r="BL133" s="278"/>
      <c r="BM133" s="279"/>
      <c r="BN133" s="279"/>
      <c r="BO133" s="280"/>
      <c r="BP133" s="277"/>
      <c r="BQ133" s="277"/>
      <c r="BR133" s="278"/>
      <c r="BS133" s="279"/>
      <c r="BT133" s="279"/>
      <c r="BU133" s="280"/>
      <c r="BV133" s="277"/>
      <c r="BW133" s="277"/>
      <c r="BX133" s="278"/>
      <c r="BY133" s="273" cm="1">
        <f t="array" ref="BY133">SUM(SUMIFS(E133:BX133,E$6:BX$6,{"EN(V)"}))</f>
        <v>0</v>
      </c>
      <c r="BZ133" s="273" cm="1">
        <f t="array" ref="BZ133">SUM(SUMIFS(E133:BX133,E$6:BX$6,{"INA(V)"}))</f>
        <v>0</v>
      </c>
      <c r="CA133" s="273" cm="1">
        <f t="array" ref="CA133">SUM(SUMIFS(E133:BX133,E$6:BX$6,{"EN(D)"}))</f>
        <v>0</v>
      </c>
      <c r="CB133" s="273" cm="1">
        <f t="array" ref="CB133">SUM(SUMIFS(E133:BX133,E$6:BX$6,{"INA(D)"}))</f>
        <v>0</v>
      </c>
      <c r="CC133" s="273" cm="1">
        <f t="array" ref="CC133">SUM(SUMIFS(E133:BX133,E$6:BX$6,{"EN(D)","EN(V)","INA(D)","INA(V)"}))</f>
        <v>0</v>
      </c>
      <c r="CD133" s="278" cm="1">
        <f t="array" ref="CD133">(SUM(SUMIFS(E133:BX133,E$6:BX$6,{"EN(TMS)"})))/12</f>
        <v>0</v>
      </c>
      <c r="CE133" s="278" cm="1">
        <f t="array" ref="CE133">(SUM(SUMIFS(E133:BX133,E$6:BX$6,{"INA(TMS)"})))/12</f>
        <v>0</v>
      </c>
      <c r="CF133" s="279"/>
      <c r="CG133" s="279"/>
      <c r="CH133" s="280"/>
      <c r="CI133" s="277"/>
      <c r="CJ133" s="277"/>
      <c r="CK133" s="278"/>
      <c r="CL133" s="279"/>
      <c r="CM133" s="279"/>
      <c r="CN133" s="280"/>
      <c r="CO133" s="277"/>
      <c r="CP133" s="277"/>
      <c r="CQ133" s="278"/>
      <c r="CR133" s="279"/>
      <c r="CS133" s="279"/>
      <c r="CT133" s="280"/>
      <c r="CU133" s="277"/>
      <c r="CV133" s="277"/>
      <c r="CW133" s="278"/>
      <c r="CX133" s="279"/>
      <c r="CY133" s="279"/>
      <c r="CZ133" s="280"/>
      <c r="DA133" s="277"/>
      <c r="DB133" s="277"/>
      <c r="DC133" s="278"/>
      <c r="DD133" s="279"/>
      <c r="DE133" s="279"/>
      <c r="DF133" s="280"/>
      <c r="DG133" s="277"/>
      <c r="DH133" s="277"/>
      <c r="DI133" s="278"/>
      <c r="DJ133" s="279"/>
      <c r="DK133" s="279"/>
      <c r="DL133" s="280"/>
      <c r="DM133" s="277"/>
      <c r="DN133" s="277"/>
      <c r="DO133" s="278"/>
      <c r="DP133" s="279"/>
      <c r="DQ133" s="279"/>
      <c r="DR133" s="280"/>
      <c r="DS133" s="277"/>
      <c r="DT133" s="277"/>
      <c r="DU133" s="278"/>
      <c r="DV133" s="279"/>
      <c r="DW133" s="279"/>
      <c r="DX133" s="280"/>
      <c r="DY133" s="277"/>
      <c r="DZ133" s="277"/>
      <c r="EA133" s="278"/>
      <c r="EB133" s="279"/>
      <c r="EC133" s="279"/>
      <c r="ED133" s="280"/>
      <c r="EE133" s="277"/>
      <c r="EF133" s="277"/>
      <c r="EG133" s="278"/>
      <c r="EH133" s="279"/>
      <c r="EI133" s="279"/>
      <c r="EJ133" s="280"/>
      <c r="EK133" s="277"/>
      <c r="EL133" s="277"/>
      <c r="EM133" s="278"/>
      <c r="EN133" s="279"/>
      <c r="EO133" s="279"/>
      <c r="EP133" s="280"/>
      <c r="EQ133" s="277"/>
      <c r="ER133" s="277"/>
      <c r="ES133" s="278"/>
      <c r="ET133" s="279"/>
      <c r="EU133" s="279"/>
      <c r="EV133" s="280"/>
      <c r="EW133" s="277"/>
      <c r="EX133" s="277"/>
      <c r="EY133" s="278"/>
      <c r="EZ133" s="273" cm="1">
        <f t="array" ref="EZ133">SUM(SUMIFS(CF133:EY133,CF$6:EY$6,{"EN(V)"}))</f>
        <v>0</v>
      </c>
      <c r="FA133" s="273" cm="1">
        <f t="array" ref="FA133">SUM(SUMIFS(CF133:EY133,CF$6:EY$6,{"INA(V)"}))</f>
        <v>0</v>
      </c>
      <c r="FB133" s="273" cm="1">
        <f t="array" ref="FB133">SUM(SUMIFS(CF133:EY133,CF$6:EY$6,{"EN(D)"}))</f>
        <v>0</v>
      </c>
      <c r="FC133" s="273" cm="1">
        <f t="array" ref="FC133">SUM(SUMIFS(CF133:EY133,CF$6:EY$6,{"INA(D)"}))</f>
        <v>0</v>
      </c>
      <c r="FD133" s="273" cm="1">
        <f t="array" ref="FD133">SUM(SUMIFS(CF133:EY133,CF$6:EY$6,{"EN(D)","EN(V)","INA(D)","INA(V)"}))</f>
        <v>0</v>
      </c>
      <c r="FE133" s="278" cm="1">
        <f t="array" ref="FE133">(SUM(SUMIFS(CF133:EY133,CF$6:EY$6,{"EN(TMS)"})))/12</f>
        <v>0</v>
      </c>
      <c r="FF133" s="278" cm="1">
        <f t="array" ref="FF133">(SUM(SUMIFS(CF133:EY133,CF$6:EY$6,{"INA(TMS)"})))/12</f>
        <v>0</v>
      </c>
      <c r="FG133" s="279"/>
      <c r="FH133" s="279"/>
      <c r="FI133" s="280"/>
      <c r="FJ133" s="277"/>
      <c r="FK133" s="277"/>
      <c r="FL133" s="278"/>
      <c r="FM133" s="279"/>
      <c r="FN133" s="279"/>
      <c r="FO133" s="280"/>
      <c r="FP133" s="277"/>
      <c r="FQ133" s="277"/>
      <c r="FR133" s="278"/>
      <c r="FS133" s="279"/>
      <c r="FT133" s="279"/>
      <c r="FU133" s="280"/>
      <c r="FV133" s="277"/>
      <c r="FW133" s="277"/>
      <c r="FX133" s="278"/>
      <c r="FY133" s="279"/>
      <c r="FZ133" s="279"/>
      <c r="GA133" s="280"/>
      <c r="GB133" s="277"/>
      <c r="GC133" s="277"/>
      <c r="GD133" s="278"/>
      <c r="GE133" s="279"/>
      <c r="GF133" s="279"/>
      <c r="GG133" s="280"/>
      <c r="GH133" s="277"/>
      <c r="GI133" s="277"/>
      <c r="GJ133" s="278"/>
      <c r="GK133" s="279"/>
      <c r="GL133" s="279"/>
      <c r="GM133" s="280"/>
      <c r="GN133" s="277"/>
      <c r="GO133" s="277"/>
      <c r="GP133" s="278"/>
      <c r="GQ133" s="279"/>
      <c r="GR133" s="279"/>
      <c r="GS133" s="280"/>
      <c r="GT133" s="277"/>
      <c r="GU133" s="277"/>
      <c r="GV133" s="278"/>
      <c r="GW133" s="279"/>
      <c r="GX133" s="279"/>
      <c r="GY133" s="280"/>
      <c r="GZ133" s="277"/>
      <c r="HA133" s="277"/>
      <c r="HB133" s="278"/>
      <c r="HC133" s="279"/>
      <c r="HD133" s="279"/>
      <c r="HE133" s="280"/>
      <c r="HF133" s="277"/>
      <c r="HG133" s="277"/>
      <c r="HH133" s="278"/>
      <c r="HI133" s="279">
        <v>17</v>
      </c>
      <c r="HJ133" s="279">
        <v>41</v>
      </c>
      <c r="HK133" s="280">
        <v>0.2076388888888889</v>
      </c>
      <c r="HL133" s="277"/>
      <c r="HM133" s="277"/>
      <c r="HN133" s="278"/>
      <c r="HO133" s="279">
        <v>5</v>
      </c>
      <c r="HP133" s="279">
        <v>23</v>
      </c>
      <c r="HQ133" s="280">
        <v>9.0972222222222218E-2</v>
      </c>
      <c r="HR133" s="277"/>
      <c r="HS133" s="277"/>
      <c r="HT133" s="278"/>
      <c r="HU133" s="279">
        <v>7</v>
      </c>
      <c r="HV133" s="279">
        <v>14</v>
      </c>
      <c r="HW133" s="280">
        <v>0.16805555555555554</v>
      </c>
      <c r="HX133" s="277"/>
      <c r="HY133" s="277"/>
      <c r="HZ133" s="278"/>
      <c r="IA133" s="273" cm="1">
        <f t="array" ref="IA133">SUM(SUMIFS(FG133:HZ133,FG$6:HZ$6,{"EN(V)"}))</f>
        <v>78</v>
      </c>
      <c r="IB133" s="273" cm="1">
        <f t="array" ref="IB133">SUM(SUMIFS(FG133:HZ133,FG$6:HZ$6,{"INA(V)"}))</f>
        <v>0</v>
      </c>
      <c r="IC133" s="273" cm="1">
        <f t="array" ref="IC133">SUM(SUMIFS(FG133:HZ133,FG$6:HZ$6,{"EN(D)"}))</f>
        <v>29</v>
      </c>
      <c r="ID133" s="273" cm="1">
        <f t="array" ref="ID133">SUM(SUMIFS(FG133:HZ133,FG$6:HZ$6,{"INA(D)"}))</f>
        <v>0</v>
      </c>
      <c r="IE133" s="273" cm="1">
        <f t="array" ref="IE133">SUM(SUMIFS(FG133:HZ133,FG$6:HZ$6,{"EN(D)","EN(V)","INA(D)","INA(V)"}))</f>
        <v>107</v>
      </c>
      <c r="IF133" s="278" cm="1">
        <f t="array" ref="IF133">(SUM(SUMIFS(FG133:HZ133,FG$6:HZ$6,{"EN(TMS)"})))/12</f>
        <v>3.888888888888889E-2</v>
      </c>
      <c r="IG133" s="278" cm="1">
        <f t="array" ref="IG133">(SUM(SUMIFS(FG133:HZ133,FG$6:HZ$6,{"INA(TMS)"})))/12</f>
        <v>0</v>
      </c>
      <c r="IH133" s="279">
        <v>7</v>
      </c>
      <c r="II133" s="279">
        <v>21</v>
      </c>
      <c r="IJ133" s="280">
        <v>8.8888888888888892E-2</v>
      </c>
      <c r="IK133" s="277"/>
      <c r="IL133" s="277"/>
      <c r="IM133" s="278"/>
      <c r="IN133" s="279">
        <v>6</v>
      </c>
      <c r="IO133" s="279">
        <v>7</v>
      </c>
      <c r="IP133" s="280">
        <v>0.23055555555555554</v>
      </c>
      <c r="IQ133" s="277"/>
      <c r="IR133" s="277"/>
      <c r="IS133" s="278"/>
      <c r="IT133" s="279">
        <v>9</v>
      </c>
      <c r="IU133" s="279">
        <v>9</v>
      </c>
      <c r="IV133" s="280">
        <v>5.347222222222222E-2</v>
      </c>
      <c r="IW133" s="277"/>
      <c r="IX133" s="277"/>
      <c r="IY133" s="278"/>
      <c r="IZ133" s="279">
        <v>3</v>
      </c>
      <c r="JA133" s="279">
        <v>4</v>
      </c>
      <c r="JB133" s="280">
        <v>4.6527777777777779E-2</v>
      </c>
      <c r="JC133" s="277"/>
      <c r="JD133" s="277"/>
      <c r="JE133" s="278"/>
      <c r="JF133" s="279"/>
      <c r="JG133" s="279"/>
      <c r="JH133" s="280"/>
      <c r="JI133" s="277"/>
      <c r="JJ133" s="277"/>
      <c r="JK133" s="278"/>
      <c r="JL133" s="279"/>
      <c r="JM133" s="279"/>
      <c r="JN133" s="280"/>
      <c r="JO133" s="277"/>
      <c r="JP133" s="277"/>
      <c r="JQ133" s="278"/>
      <c r="JR133" s="279">
        <v>4</v>
      </c>
      <c r="JS133" s="279"/>
      <c r="JT133" s="280"/>
      <c r="JU133" s="277"/>
      <c r="JV133" s="277"/>
      <c r="JW133" s="278"/>
      <c r="JX133" s="279"/>
      <c r="JY133" s="279"/>
      <c r="JZ133" s="280"/>
      <c r="KA133" s="277"/>
      <c r="KB133" s="277"/>
      <c r="KC133" s="278"/>
      <c r="KD133" s="279">
        <v>6</v>
      </c>
      <c r="KE133" s="279"/>
      <c r="KF133" s="280"/>
      <c r="KG133" s="277"/>
      <c r="KH133" s="277"/>
      <c r="KI133" s="278"/>
      <c r="KJ133" s="279">
        <v>2</v>
      </c>
      <c r="KK133" s="279"/>
      <c r="KL133" s="280"/>
      <c r="KM133" s="277"/>
      <c r="KN133" s="277"/>
      <c r="KO133" s="278"/>
      <c r="KP133" s="279"/>
      <c r="KQ133" s="279"/>
      <c r="KR133" s="280"/>
      <c r="KS133" s="277"/>
      <c r="KT133" s="277"/>
      <c r="KU133" s="278"/>
      <c r="KV133" s="279">
        <v>2</v>
      </c>
      <c r="KW133" s="279"/>
      <c r="KX133" s="280"/>
      <c r="KY133" s="277"/>
      <c r="KZ133" s="277"/>
      <c r="LA133" s="278"/>
      <c r="LB133" s="273" cm="1">
        <f t="array" ref="LB133">SUM(SUMIFS(IH133:LA133,IH$6:LA$6,{"EN(V)"}))</f>
        <v>41</v>
      </c>
      <c r="LC133" s="273" cm="1">
        <f t="array" ref="LC133">SUM(SUMIFS(IH133:LA133,IH$6:LA$6,{"INA(V)"}))</f>
        <v>0</v>
      </c>
      <c r="LD133" s="273" cm="1">
        <f t="array" ref="LD133">SUM(SUMIFS(IH133:LA133,IH$6:LA$6,{"EN(D)"}))</f>
        <v>39</v>
      </c>
      <c r="LE133" s="273" cm="1">
        <f t="array" ref="LE133">SUM(SUMIFS(IH133:LA133,IH$6:LA$6,{"INA(D)"}))</f>
        <v>0</v>
      </c>
      <c r="LF133" s="273" cm="1">
        <f t="array" ref="LF133">SUM(SUMIFS(IH133:LA133,IH$6:LA$6,{"EN(D)","EN(V)","INA(D)","INA(V)"}))</f>
        <v>80</v>
      </c>
      <c r="LG133" s="278" cm="1">
        <f t="array" ref="LG133">(SUM(SUMIFS(IH133:LA133,IH$6:LA$6,{"EN(TMS)"})))/12</f>
        <v>3.4953703703703702E-2</v>
      </c>
      <c r="LH133" s="278" cm="1">
        <f t="array" ref="LH133">(SUM(SUMIFS(IH133:LA133,IH$6:LA$6,{"INA(TMS)"})))/12</f>
        <v>0</v>
      </c>
      <c r="LI133" s="279"/>
      <c r="LJ133" s="279"/>
      <c r="LK133" s="280"/>
      <c r="LL133" s="277"/>
      <c r="LM133" s="277"/>
      <c r="LN133" s="278"/>
      <c r="LO133" s="279"/>
      <c r="LP133" s="279"/>
      <c r="LQ133" s="280"/>
      <c r="LR133" s="277"/>
      <c r="LS133" s="277"/>
      <c r="LT133" s="278"/>
      <c r="LU133" s="279"/>
      <c r="LV133" s="279"/>
      <c r="LW133" s="280"/>
      <c r="LX133" s="277"/>
      <c r="LY133" s="277"/>
      <c r="LZ133" s="278"/>
      <c r="MA133" s="279"/>
      <c r="MB133" s="279"/>
      <c r="MC133" s="280"/>
      <c r="MD133" s="277"/>
      <c r="ME133" s="277"/>
      <c r="MF133" s="278"/>
      <c r="MG133" s="279"/>
      <c r="MH133" s="279"/>
      <c r="MI133" s="280"/>
      <c r="MJ133" s="277"/>
      <c r="MK133" s="277"/>
      <c r="ML133" s="278"/>
      <c r="MM133" s="279"/>
      <c r="MN133" s="279"/>
      <c r="MO133" s="280"/>
      <c r="MP133" s="277"/>
      <c r="MQ133" s="277"/>
      <c r="MR133" s="278"/>
      <c r="MS133" s="279">
        <v>0</v>
      </c>
      <c r="MT133" s="279"/>
      <c r="MU133" s="280"/>
      <c r="MV133" s="277"/>
      <c r="MW133" s="277"/>
      <c r="MX133" s="278"/>
      <c r="MY133" s="279"/>
      <c r="MZ133" s="279"/>
      <c r="NA133" s="280"/>
      <c r="NB133" s="277"/>
      <c r="NC133" s="277"/>
      <c r="ND133" s="278"/>
      <c r="NE133" s="279"/>
      <c r="NF133" s="279"/>
      <c r="NG133" s="280"/>
      <c r="NH133" s="277"/>
      <c r="NI133" s="277"/>
      <c r="NJ133" s="278"/>
      <c r="NK133" s="279"/>
      <c r="NL133" s="279"/>
      <c r="NM133" s="280"/>
      <c r="NN133" s="277"/>
      <c r="NO133" s="277"/>
      <c r="NP133" s="278"/>
      <c r="NQ133" s="279"/>
      <c r="NR133" s="279"/>
      <c r="NS133" s="280"/>
      <c r="NT133" s="277"/>
      <c r="NU133" s="277"/>
      <c r="NV133" s="278"/>
      <c r="NW133" s="279"/>
      <c r="NX133" s="279"/>
      <c r="NY133" s="280"/>
      <c r="NZ133" s="277"/>
      <c r="OA133" s="277"/>
      <c r="OB133" s="278"/>
      <c r="OC133" s="273" cm="1">
        <f t="array" ref="OC133">SUM(SUMIFS(LI133:OB133,LI$6:OB$6,{"EN(V)"}))</f>
        <v>0</v>
      </c>
      <c r="OD133" s="273" cm="1">
        <f t="array" ref="OD133">SUM(SUMIFS(LI133:OB133,LI$6:OB$6,{"INA(V)"}))</f>
        <v>0</v>
      </c>
      <c r="OE133" s="273" cm="1">
        <f t="array" ref="OE133">SUM(SUMIFS(LI133:OB133,LI$6:OB$6,{"EN(D)"}))</f>
        <v>0</v>
      </c>
      <c r="OF133" s="273" cm="1">
        <f t="array" ref="OF133">SUM(SUMIFS(LI133:OB133,LI$6:OB$6,{"INA(D)"}))</f>
        <v>0</v>
      </c>
      <c r="OG133" s="273" cm="1">
        <f t="array" ref="OG133">SUM(SUMIFS(LI133:OB133,LI$6:OB$6,{"EN(D)","EN(V)","INA(D)","INA(V)"}))</f>
        <v>0</v>
      </c>
      <c r="OH133" s="278" cm="1">
        <f t="array" ref="OH133">(SUM(SUMIFS(LI133:OB133,LI$6:OB$6,{"EN(TMS)"})))/12</f>
        <v>0</v>
      </c>
      <c r="OI133" s="278" cm="1">
        <f t="array" ref="OI133">(SUM(SUMIFS(LI133:OB133,LI$6:OB$6,{"INA(TMS)"})))/12</f>
        <v>0</v>
      </c>
    </row>
    <row r="134" spans="1:399" s="23" customFormat="1" ht="30">
      <c r="A134" s="273">
        <v>128</v>
      </c>
      <c r="B134" s="274" t="s">
        <v>1435</v>
      </c>
      <c r="C134" s="273" t="s">
        <v>1414</v>
      </c>
      <c r="D134" s="285"/>
      <c r="E134" s="279"/>
      <c r="F134" s="279"/>
      <c r="G134" s="280"/>
      <c r="H134" s="277"/>
      <c r="I134" s="277"/>
      <c r="J134" s="278"/>
      <c r="K134" s="279"/>
      <c r="L134" s="279"/>
      <c r="M134" s="280"/>
      <c r="N134" s="277"/>
      <c r="O134" s="277"/>
      <c r="P134" s="278"/>
      <c r="Q134" s="279"/>
      <c r="R134" s="279"/>
      <c r="S134" s="280"/>
      <c r="T134" s="277"/>
      <c r="U134" s="277"/>
      <c r="V134" s="278"/>
      <c r="W134" s="279"/>
      <c r="X134" s="279"/>
      <c r="Y134" s="280"/>
      <c r="Z134" s="277"/>
      <c r="AA134" s="277"/>
      <c r="AB134" s="278"/>
      <c r="AC134" s="279"/>
      <c r="AD134" s="279"/>
      <c r="AE134" s="280"/>
      <c r="AF134" s="277"/>
      <c r="AG134" s="277"/>
      <c r="AH134" s="278"/>
      <c r="AI134" s="279"/>
      <c r="AJ134" s="279"/>
      <c r="AK134" s="280"/>
      <c r="AL134" s="277"/>
      <c r="AM134" s="277"/>
      <c r="AN134" s="278"/>
      <c r="AO134" s="279"/>
      <c r="AP134" s="279"/>
      <c r="AQ134" s="280"/>
      <c r="AR134" s="277"/>
      <c r="AS134" s="277"/>
      <c r="AT134" s="278"/>
      <c r="AU134" s="279"/>
      <c r="AV134" s="279"/>
      <c r="AW134" s="280"/>
      <c r="AX134" s="277"/>
      <c r="AY134" s="277"/>
      <c r="AZ134" s="278"/>
      <c r="BA134" s="279"/>
      <c r="BB134" s="279"/>
      <c r="BC134" s="280"/>
      <c r="BD134" s="277"/>
      <c r="BE134" s="277"/>
      <c r="BF134" s="278"/>
      <c r="BG134" s="279"/>
      <c r="BH134" s="279"/>
      <c r="BI134" s="280"/>
      <c r="BJ134" s="277"/>
      <c r="BK134" s="277"/>
      <c r="BL134" s="278"/>
      <c r="BM134" s="279"/>
      <c r="BN134" s="279"/>
      <c r="BO134" s="280"/>
      <c r="BP134" s="277"/>
      <c r="BQ134" s="277"/>
      <c r="BR134" s="278"/>
      <c r="BS134" s="279"/>
      <c r="BT134" s="279"/>
      <c r="BU134" s="280"/>
      <c r="BV134" s="277"/>
      <c r="BW134" s="277"/>
      <c r="BX134" s="278"/>
      <c r="BY134" s="273" cm="1">
        <f t="array" ref="BY134">SUM(SUMIFS(E134:BX134,E$6:BX$6,{"EN(V)"}))</f>
        <v>0</v>
      </c>
      <c r="BZ134" s="273" cm="1">
        <f t="array" ref="BZ134">SUM(SUMIFS(E134:BX134,E$6:BX$6,{"INA(V)"}))</f>
        <v>0</v>
      </c>
      <c r="CA134" s="273" cm="1">
        <f t="array" ref="CA134">SUM(SUMIFS(E134:BX134,E$6:BX$6,{"EN(D)"}))</f>
        <v>0</v>
      </c>
      <c r="CB134" s="273" cm="1">
        <f t="array" ref="CB134">SUM(SUMIFS(E134:BX134,E$6:BX$6,{"INA(D)"}))</f>
        <v>0</v>
      </c>
      <c r="CC134" s="273" cm="1">
        <f t="array" ref="CC134">SUM(SUMIFS(E134:BX134,E$6:BX$6,{"EN(D)","EN(V)","INA(D)","INA(V)"}))</f>
        <v>0</v>
      </c>
      <c r="CD134" s="278" cm="1">
        <f t="array" ref="CD134">(SUM(SUMIFS(E134:BX134,E$6:BX$6,{"EN(TMS)"})))/12</f>
        <v>0</v>
      </c>
      <c r="CE134" s="278" cm="1">
        <f t="array" ref="CE134">(SUM(SUMIFS(E134:BX134,E$6:BX$6,{"INA(TMS)"})))/12</f>
        <v>0</v>
      </c>
      <c r="CF134" s="279"/>
      <c r="CG134" s="279"/>
      <c r="CH134" s="280"/>
      <c r="CI134" s="277"/>
      <c r="CJ134" s="277"/>
      <c r="CK134" s="278"/>
      <c r="CL134" s="279"/>
      <c r="CM134" s="279"/>
      <c r="CN134" s="280"/>
      <c r="CO134" s="277"/>
      <c r="CP134" s="277"/>
      <c r="CQ134" s="278"/>
      <c r="CR134" s="279"/>
      <c r="CS134" s="279"/>
      <c r="CT134" s="280"/>
      <c r="CU134" s="277"/>
      <c r="CV134" s="277"/>
      <c r="CW134" s="278"/>
      <c r="CX134" s="279"/>
      <c r="CY134" s="279"/>
      <c r="CZ134" s="280"/>
      <c r="DA134" s="277"/>
      <c r="DB134" s="277"/>
      <c r="DC134" s="278"/>
      <c r="DD134" s="279"/>
      <c r="DE134" s="279"/>
      <c r="DF134" s="280"/>
      <c r="DG134" s="277"/>
      <c r="DH134" s="277"/>
      <c r="DI134" s="278"/>
      <c r="DJ134" s="279"/>
      <c r="DK134" s="279"/>
      <c r="DL134" s="280"/>
      <c r="DM134" s="277"/>
      <c r="DN134" s="277"/>
      <c r="DO134" s="278"/>
      <c r="DP134" s="279"/>
      <c r="DQ134" s="279"/>
      <c r="DR134" s="280"/>
      <c r="DS134" s="277"/>
      <c r="DT134" s="277"/>
      <c r="DU134" s="278"/>
      <c r="DV134" s="279"/>
      <c r="DW134" s="279"/>
      <c r="DX134" s="280"/>
      <c r="DY134" s="277"/>
      <c r="DZ134" s="277"/>
      <c r="EA134" s="278"/>
      <c r="EB134" s="279"/>
      <c r="EC134" s="279"/>
      <c r="ED134" s="280"/>
      <c r="EE134" s="277"/>
      <c r="EF134" s="277"/>
      <c r="EG134" s="278"/>
      <c r="EH134" s="279"/>
      <c r="EI134" s="279"/>
      <c r="EJ134" s="280"/>
      <c r="EK134" s="277"/>
      <c r="EL134" s="277"/>
      <c r="EM134" s="278"/>
      <c r="EN134" s="279"/>
      <c r="EO134" s="279"/>
      <c r="EP134" s="280"/>
      <c r="EQ134" s="277"/>
      <c r="ER134" s="277"/>
      <c r="ES134" s="278"/>
      <c r="ET134" s="279"/>
      <c r="EU134" s="279"/>
      <c r="EV134" s="280"/>
      <c r="EW134" s="277"/>
      <c r="EX134" s="277"/>
      <c r="EY134" s="278"/>
      <c r="EZ134" s="273" cm="1">
        <f t="array" ref="EZ134">SUM(SUMIFS(CF134:EY134,CF$6:EY$6,{"EN(V)"}))</f>
        <v>0</v>
      </c>
      <c r="FA134" s="273" cm="1">
        <f t="array" ref="FA134">SUM(SUMIFS(CF134:EY134,CF$6:EY$6,{"INA(V)"}))</f>
        <v>0</v>
      </c>
      <c r="FB134" s="273" cm="1">
        <f t="array" ref="FB134">SUM(SUMIFS(CF134:EY134,CF$6:EY$6,{"EN(D)"}))</f>
        <v>0</v>
      </c>
      <c r="FC134" s="273" cm="1">
        <f t="array" ref="FC134">SUM(SUMIFS(CF134:EY134,CF$6:EY$6,{"INA(D)"}))</f>
        <v>0</v>
      </c>
      <c r="FD134" s="273" cm="1">
        <f t="array" ref="FD134">SUM(SUMIFS(CF134:EY134,CF$6:EY$6,{"EN(D)","EN(V)","INA(D)","INA(V)"}))</f>
        <v>0</v>
      </c>
      <c r="FE134" s="278" cm="1">
        <f t="array" ref="FE134">(SUM(SUMIFS(CF134:EY134,CF$6:EY$6,{"EN(TMS)"})))/12</f>
        <v>0</v>
      </c>
      <c r="FF134" s="278" cm="1">
        <f t="array" ref="FF134">(SUM(SUMIFS(CF134:EY134,CF$6:EY$6,{"INA(TMS)"})))/12</f>
        <v>0</v>
      </c>
      <c r="FG134" s="279"/>
      <c r="FH134" s="279"/>
      <c r="FI134" s="280"/>
      <c r="FJ134" s="277"/>
      <c r="FK134" s="277"/>
      <c r="FL134" s="278"/>
      <c r="FM134" s="279"/>
      <c r="FN134" s="279"/>
      <c r="FO134" s="280"/>
      <c r="FP134" s="277"/>
      <c r="FQ134" s="277"/>
      <c r="FR134" s="278"/>
      <c r="FS134" s="279"/>
      <c r="FT134" s="279"/>
      <c r="FU134" s="280"/>
      <c r="FV134" s="277"/>
      <c r="FW134" s="277"/>
      <c r="FX134" s="278"/>
      <c r="FY134" s="279"/>
      <c r="FZ134" s="279"/>
      <c r="GA134" s="280"/>
      <c r="GB134" s="277"/>
      <c r="GC134" s="277"/>
      <c r="GD134" s="278"/>
      <c r="GE134" s="279"/>
      <c r="GF134" s="279"/>
      <c r="GG134" s="280"/>
      <c r="GH134" s="277"/>
      <c r="GI134" s="277"/>
      <c r="GJ134" s="278"/>
      <c r="GK134" s="279"/>
      <c r="GL134" s="279"/>
      <c r="GM134" s="280"/>
      <c r="GN134" s="277"/>
      <c r="GO134" s="277"/>
      <c r="GP134" s="278"/>
      <c r="GQ134" s="279"/>
      <c r="GR134" s="279"/>
      <c r="GS134" s="280"/>
      <c r="GT134" s="277"/>
      <c r="GU134" s="277"/>
      <c r="GV134" s="278"/>
      <c r="GW134" s="279"/>
      <c r="GX134" s="279"/>
      <c r="GY134" s="280"/>
      <c r="GZ134" s="277"/>
      <c r="HA134" s="277"/>
      <c r="HB134" s="278"/>
      <c r="HC134" s="279"/>
      <c r="HD134" s="279"/>
      <c r="HE134" s="280"/>
      <c r="HF134" s="277">
        <v>31</v>
      </c>
      <c r="HG134" s="277">
        <v>114</v>
      </c>
      <c r="HH134" s="278">
        <v>9.9999999999999992E-2</v>
      </c>
      <c r="HI134" s="279"/>
      <c r="HJ134" s="279"/>
      <c r="HK134" s="280"/>
      <c r="HL134" s="277">
        <v>17</v>
      </c>
      <c r="HM134" s="277">
        <v>39</v>
      </c>
      <c r="HN134" s="278">
        <v>2.9166666666666664E-2</v>
      </c>
      <c r="HO134" s="279"/>
      <c r="HP134" s="279"/>
      <c r="HQ134" s="280"/>
      <c r="HR134" s="277">
        <v>5</v>
      </c>
      <c r="HS134" s="277">
        <v>23</v>
      </c>
      <c r="HT134" s="278">
        <v>5.1388888888888894E-2</v>
      </c>
      <c r="HU134" s="279"/>
      <c r="HV134" s="279"/>
      <c r="HW134" s="280"/>
      <c r="HX134" s="277">
        <v>7</v>
      </c>
      <c r="HY134" s="277">
        <v>23</v>
      </c>
      <c r="HZ134" s="278">
        <v>0.20694444444444446</v>
      </c>
      <c r="IA134" s="273" cm="1">
        <f t="array" ref="IA134">SUM(SUMIFS(FG134:HZ134,FG$6:HZ$6,{"EN(V)"}))</f>
        <v>0</v>
      </c>
      <c r="IB134" s="273" cm="1">
        <f t="array" ref="IB134">SUM(SUMIFS(FG134:HZ134,FG$6:HZ$6,{"INA(V)"}))</f>
        <v>199</v>
      </c>
      <c r="IC134" s="273" cm="1">
        <f t="array" ref="IC134">SUM(SUMIFS(FG134:HZ134,FG$6:HZ$6,{"EN(D)"}))</f>
        <v>0</v>
      </c>
      <c r="ID134" s="273" cm="1">
        <f t="array" ref="ID134">SUM(SUMIFS(FG134:HZ134,FG$6:HZ$6,{"INA(D)"}))</f>
        <v>60</v>
      </c>
      <c r="IE134" s="273" cm="1">
        <f t="array" ref="IE134">SUM(SUMIFS(FG134:HZ134,FG$6:HZ$6,{"EN(D)","EN(V)","INA(D)","INA(V)"}))</f>
        <v>259</v>
      </c>
      <c r="IF134" s="278" cm="1">
        <f t="array" ref="IF134">(SUM(SUMIFS(FG134:HZ134,FG$6:HZ$6,{"EN(TMS)"})))/12</f>
        <v>0</v>
      </c>
      <c r="IG134" s="278" cm="1">
        <f t="array" ref="IG134">(SUM(SUMIFS(FG134:HZ134,FG$6:HZ$6,{"INA(TMS)"})))/12</f>
        <v>3.229166666666667E-2</v>
      </c>
      <c r="IH134" s="279"/>
      <c r="II134" s="279"/>
      <c r="IJ134" s="280"/>
      <c r="IK134" s="277">
        <v>1</v>
      </c>
      <c r="IL134" s="277">
        <v>8</v>
      </c>
      <c r="IM134" s="278">
        <v>4.3750000000000004E-2</v>
      </c>
      <c r="IN134" s="279"/>
      <c r="IO134" s="279"/>
      <c r="IP134" s="280"/>
      <c r="IQ134" s="277">
        <v>2</v>
      </c>
      <c r="IR134" s="277">
        <v>3</v>
      </c>
      <c r="IS134" s="278">
        <v>5.5555555555555558E-3</v>
      </c>
      <c r="IT134" s="279"/>
      <c r="IU134" s="279"/>
      <c r="IV134" s="280"/>
      <c r="IW134" s="277">
        <v>3</v>
      </c>
      <c r="IX134" s="277">
        <v>5</v>
      </c>
      <c r="IY134" s="278">
        <v>0.18680555555555556</v>
      </c>
      <c r="IZ134" s="279"/>
      <c r="JA134" s="279"/>
      <c r="JB134" s="280"/>
      <c r="JC134" s="277">
        <v>1</v>
      </c>
      <c r="JD134" s="277">
        <v>4</v>
      </c>
      <c r="JE134" s="278">
        <v>4.1666666666666666E-3</v>
      </c>
      <c r="JF134" s="279"/>
      <c r="JG134" s="279"/>
      <c r="JH134" s="280"/>
      <c r="JI134" s="277">
        <v>2</v>
      </c>
      <c r="JJ134" s="277"/>
      <c r="JK134" s="278"/>
      <c r="JL134" s="279"/>
      <c r="JM134" s="279"/>
      <c r="JN134" s="280"/>
      <c r="JO134" s="277"/>
      <c r="JP134" s="277"/>
      <c r="JQ134" s="278"/>
      <c r="JR134" s="279"/>
      <c r="JS134" s="279"/>
      <c r="JT134" s="280"/>
      <c r="JU134" s="277"/>
      <c r="JV134" s="277"/>
      <c r="JW134" s="278"/>
      <c r="JX134" s="279"/>
      <c r="JY134" s="279"/>
      <c r="JZ134" s="280"/>
      <c r="KA134" s="277"/>
      <c r="KB134" s="277"/>
      <c r="KC134" s="278"/>
      <c r="KD134" s="279"/>
      <c r="KE134" s="279"/>
      <c r="KF134" s="280"/>
      <c r="KG134" s="277"/>
      <c r="KH134" s="277"/>
      <c r="KI134" s="278"/>
      <c r="KJ134" s="279"/>
      <c r="KK134" s="279"/>
      <c r="KL134" s="280"/>
      <c r="KM134" s="277"/>
      <c r="KN134" s="277"/>
      <c r="KO134" s="278"/>
      <c r="KP134" s="279"/>
      <c r="KQ134" s="279"/>
      <c r="KR134" s="280"/>
      <c r="KS134" s="277"/>
      <c r="KT134" s="277"/>
      <c r="KU134" s="278"/>
      <c r="KV134" s="279"/>
      <c r="KW134" s="279"/>
      <c r="KX134" s="280"/>
      <c r="KY134" s="277"/>
      <c r="KZ134" s="277"/>
      <c r="LA134" s="278"/>
      <c r="LB134" s="273" cm="1">
        <f t="array" ref="LB134">SUM(SUMIFS(IH134:LA134,IH$6:LA$6,{"EN(V)"}))</f>
        <v>0</v>
      </c>
      <c r="LC134" s="273" cm="1">
        <f t="array" ref="LC134">SUM(SUMIFS(IH134:LA134,IH$6:LA$6,{"INA(V)"}))</f>
        <v>20</v>
      </c>
      <c r="LD134" s="273" cm="1">
        <f t="array" ref="LD134">SUM(SUMIFS(IH134:LA134,IH$6:LA$6,{"EN(D)"}))</f>
        <v>0</v>
      </c>
      <c r="LE134" s="273" cm="1">
        <f t="array" ref="LE134">SUM(SUMIFS(IH134:LA134,IH$6:LA$6,{"INA(D)"}))</f>
        <v>9</v>
      </c>
      <c r="LF134" s="273" cm="1">
        <f t="array" ref="LF134">SUM(SUMIFS(IH134:LA134,IH$6:LA$6,{"EN(D)","EN(V)","INA(D)","INA(V)"}))</f>
        <v>29</v>
      </c>
      <c r="LG134" s="278" cm="1">
        <f t="array" ref="LG134">(SUM(SUMIFS(IH134:LA134,IH$6:LA$6,{"EN(TMS)"})))/12</f>
        <v>0</v>
      </c>
      <c r="LH134" s="278" cm="1">
        <f t="array" ref="LH134">(SUM(SUMIFS(IH134:LA134,IH$6:LA$6,{"INA(TMS)"})))/12</f>
        <v>2.0023148148148148E-2</v>
      </c>
      <c r="LI134" s="279"/>
      <c r="LJ134" s="279"/>
      <c r="LK134" s="280"/>
      <c r="LL134" s="277"/>
      <c r="LM134" s="277"/>
      <c r="LN134" s="278"/>
      <c r="LO134" s="279"/>
      <c r="LP134" s="279"/>
      <c r="LQ134" s="280"/>
      <c r="LR134" s="277"/>
      <c r="LS134" s="277"/>
      <c r="LT134" s="278"/>
      <c r="LU134" s="279"/>
      <c r="LV134" s="279"/>
      <c r="LW134" s="280"/>
      <c r="LX134" s="277">
        <v>1</v>
      </c>
      <c r="LY134" s="277"/>
      <c r="LZ134" s="278"/>
      <c r="MA134" s="279"/>
      <c r="MB134" s="279"/>
      <c r="MC134" s="280"/>
      <c r="MD134" s="277"/>
      <c r="ME134" s="277"/>
      <c r="MF134" s="278"/>
      <c r="MG134" s="279"/>
      <c r="MH134" s="279"/>
      <c r="MI134" s="280"/>
      <c r="MJ134" s="277"/>
      <c r="MK134" s="277"/>
      <c r="ML134" s="278"/>
      <c r="MM134" s="279"/>
      <c r="MN134" s="279"/>
      <c r="MO134" s="280"/>
      <c r="MP134" s="277"/>
      <c r="MQ134" s="277"/>
      <c r="MR134" s="278"/>
      <c r="MS134" s="279"/>
      <c r="MT134" s="279"/>
      <c r="MU134" s="280"/>
      <c r="MV134" s="277">
        <v>0</v>
      </c>
      <c r="MW134" s="277"/>
      <c r="MX134" s="278"/>
      <c r="MY134" s="279"/>
      <c r="MZ134" s="279"/>
      <c r="NA134" s="280"/>
      <c r="NB134" s="277"/>
      <c r="NC134" s="277"/>
      <c r="ND134" s="278"/>
      <c r="NE134" s="279"/>
      <c r="NF134" s="279"/>
      <c r="NG134" s="280"/>
      <c r="NH134" s="277"/>
      <c r="NI134" s="277"/>
      <c r="NJ134" s="278"/>
      <c r="NK134" s="279"/>
      <c r="NL134" s="279"/>
      <c r="NM134" s="280"/>
      <c r="NN134" s="277"/>
      <c r="NO134" s="277"/>
      <c r="NP134" s="278"/>
      <c r="NQ134" s="279"/>
      <c r="NR134" s="279"/>
      <c r="NS134" s="280"/>
      <c r="NT134" s="277"/>
      <c r="NU134" s="277"/>
      <c r="NV134" s="278"/>
      <c r="NW134" s="279"/>
      <c r="NX134" s="279"/>
      <c r="NY134" s="280"/>
      <c r="NZ134" s="277"/>
      <c r="OA134" s="277"/>
      <c r="OB134" s="278"/>
      <c r="OC134" s="273" cm="1">
        <f t="array" ref="OC134">SUM(SUMIFS(LI134:OB134,LI$6:OB$6,{"EN(V)"}))</f>
        <v>0</v>
      </c>
      <c r="OD134" s="273" cm="1">
        <f t="array" ref="OD134">SUM(SUMIFS(LI134:OB134,LI$6:OB$6,{"INA(V)"}))</f>
        <v>0</v>
      </c>
      <c r="OE134" s="273" cm="1">
        <f t="array" ref="OE134">SUM(SUMIFS(LI134:OB134,LI$6:OB$6,{"EN(D)"}))</f>
        <v>0</v>
      </c>
      <c r="OF134" s="273" cm="1">
        <f t="array" ref="OF134">SUM(SUMIFS(LI134:OB134,LI$6:OB$6,{"INA(D)"}))</f>
        <v>1</v>
      </c>
      <c r="OG134" s="273" cm="1">
        <f t="array" ref="OG134">SUM(SUMIFS(LI134:OB134,LI$6:OB$6,{"EN(D)","EN(V)","INA(D)","INA(V)"}))</f>
        <v>1</v>
      </c>
      <c r="OH134" s="278" cm="1">
        <f t="array" ref="OH134">(SUM(SUMIFS(LI134:OB134,LI$6:OB$6,{"EN(TMS)"})))/12</f>
        <v>0</v>
      </c>
      <c r="OI134" s="278" cm="1">
        <f t="array" ref="OI134">(SUM(SUMIFS(LI134:OB134,LI$6:OB$6,{"INA(TMS)"})))/12</f>
        <v>0</v>
      </c>
    </row>
    <row r="135" spans="1:399" s="23" customFormat="1" ht="30">
      <c r="A135" s="273">
        <v>129</v>
      </c>
      <c r="B135" s="274" t="s">
        <v>1436</v>
      </c>
      <c r="C135" s="273" t="s">
        <v>1415</v>
      </c>
      <c r="D135" s="285"/>
      <c r="E135" s="279"/>
      <c r="F135" s="279"/>
      <c r="G135" s="280"/>
      <c r="H135" s="277"/>
      <c r="I135" s="277"/>
      <c r="J135" s="278"/>
      <c r="K135" s="279"/>
      <c r="L135" s="279"/>
      <c r="M135" s="280"/>
      <c r="N135" s="277"/>
      <c r="O135" s="277"/>
      <c r="P135" s="278"/>
      <c r="Q135" s="279"/>
      <c r="R135" s="279"/>
      <c r="S135" s="280"/>
      <c r="T135" s="277"/>
      <c r="U135" s="277"/>
      <c r="V135" s="278"/>
      <c r="W135" s="279"/>
      <c r="X135" s="279"/>
      <c r="Y135" s="280"/>
      <c r="Z135" s="277"/>
      <c r="AA135" s="277"/>
      <c r="AB135" s="278"/>
      <c r="AC135" s="279"/>
      <c r="AD135" s="279"/>
      <c r="AE135" s="280"/>
      <c r="AF135" s="277"/>
      <c r="AG135" s="277"/>
      <c r="AH135" s="278"/>
      <c r="AI135" s="279"/>
      <c r="AJ135" s="279"/>
      <c r="AK135" s="280"/>
      <c r="AL135" s="277"/>
      <c r="AM135" s="277"/>
      <c r="AN135" s="278"/>
      <c r="AO135" s="279"/>
      <c r="AP135" s="279"/>
      <c r="AQ135" s="280"/>
      <c r="AR135" s="277"/>
      <c r="AS135" s="277"/>
      <c r="AT135" s="278"/>
      <c r="AU135" s="279"/>
      <c r="AV135" s="279"/>
      <c r="AW135" s="280"/>
      <c r="AX135" s="277"/>
      <c r="AY135" s="277"/>
      <c r="AZ135" s="278"/>
      <c r="BA135" s="279"/>
      <c r="BB135" s="279"/>
      <c r="BC135" s="280"/>
      <c r="BD135" s="277"/>
      <c r="BE135" s="277"/>
      <c r="BF135" s="278"/>
      <c r="BG135" s="279"/>
      <c r="BH135" s="279"/>
      <c r="BI135" s="280"/>
      <c r="BJ135" s="277"/>
      <c r="BK135" s="277"/>
      <c r="BL135" s="278"/>
      <c r="BM135" s="279"/>
      <c r="BN135" s="279"/>
      <c r="BO135" s="280"/>
      <c r="BP135" s="277"/>
      <c r="BQ135" s="277"/>
      <c r="BR135" s="278"/>
      <c r="BS135" s="279"/>
      <c r="BT135" s="279"/>
      <c r="BU135" s="280"/>
      <c r="BV135" s="277"/>
      <c r="BW135" s="277"/>
      <c r="BX135" s="278"/>
      <c r="BY135" s="273" cm="1">
        <f t="array" ref="BY135">SUM(SUMIFS(E135:BX135,E$6:BX$6,{"EN(V)"}))</f>
        <v>0</v>
      </c>
      <c r="BZ135" s="273" cm="1">
        <f t="array" ref="BZ135">SUM(SUMIFS(E135:BX135,E$6:BX$6,{"INA(V)"}))</f>
        <v>0</v>
      </c>
      <c r="CA135" s="273" cm="1">
        <f t="array" ref="CA135">SUM(SUMIFS(E135:BX135,E$6:BX$6,{"EN(D)"}))</f>
        <v>0</v>
      </c>
      <c r="CB135" s="273" cm="1">
        <f t="array" ref="CB135">SUM(SUMIFS(E135:BX135,E$6:BX$6,{"INA(D)"}))</f>
        <v>0</v>
      </c>
      <c r="CC135" s="273" cm="1">
        <f t="array" ref="CC135">SUM(SUMIFS(E135:BX135,E$6:BX$6,{"EN(D)","EN(V)","INA(D)","INA(V)"}))</f>
        <v>0</v>
      </c>
      <c r="CD135" s="278" cm="1">
        <f t="array" ref="CD135">(SUM(SUMIFS(E135:BX135,E$6:BX$6,{"EN(TMS)"})))/12</f>
        <v>0</v>
      </c>
      <c r="CE135" s="278" cm="1">
        <f t="array" ref="CE135">(SUM(SUMIFS(E135:BX135,E$6:BX$6,{"INA(TMS)"})))/12</f>
        <v>0</v>
      </c>
      <c r="CF135" s="279"/>
      <c r="CG135" s="279"/>
      <c r="CH135" s="280"/>
      <c r="CI135" s="277"/>
      <c r="CJ135" s="277"/>
      <c r="CK135" s="278"/>
      <c r="CL135" s="279"/>
      <c r="CM135" s="279"/>
      <c r="CN135" s="280"/>
      <c r="CO135" s="277"/>
      <c r="CP135" s="277"/>
      <c r="CQ135" s="278"/>
      <c r="CR135" s="279"/>
      <c r="CS135" s="279"/>
      <c r="CT135" s="280"/>
      <c r="CU135" s="277"/>
      <c r="CV135" s="277"/>
      <c r="CW135" s="278"/>
      <c r="CX135" s="279"/>
      <c r="CY135" s="279"/>
      <c r="CZ135" s="280"/>
      <c r="DA135" s="277"/>
      <c r="DB135" s="277"/>
      <c r="DC135" s="278"/>
      <c r="DD135" s="279"/>
      <c r="DE135" s="279"/>
      <c r="DF135" s="280"/>
      <c r="DG135" s="277"/>
      <c r="DH135" s="277"/>
      <c r="DI135" s="278"/>
      <c r="DJ135" s="279"/>
      <c r="DK135" s="279"/>
      <c r="DL135" s="280"/>
      <c r="DM135" s="277"/>
      <c r="DN135" s="277"/>
      <c r="DO135" s="278"/>
      <c r="DP135" s="279"/>
      <c r="DQ135" s="279"/>
      <c r="DR135" s="280"/>
      <c r="DS135" s="277"/>
      <c r="DT135" s="277"/>
      <c r="DU135" s="278"/>
      <c r="DV135" s="279"/>
      <c r="DW135" s="279"/>
      <c r="DX135" s="280"/>
      <c r="DY135" s="277"/>
      <c r="DZ135" s="277"/>
      <c r="EA135" s="278"/>
      <c r="EB135" s="279"/>
      <c r="EC135" s="279"/>
      <c r="ED135" s="280"/>
      <c r="EE135" s="277"/>
      <c r="EF135" s="277"/>
      <c r="EG135" s="278"/>
      <c r="EH135" s="279"/>
      <c r="EI135" s="279"/>
      <c r="EJ135" s="280"/>
      <c r="EK135" s="277"/>
      <c r="EL135" s="277"/>
      <c r="EM135" s="278"/>
      <c r="EN135" s="279"/>
      <c r="EO135" s="279"/>
      <c r="EP135" s="280"/>
      <c r="EQ135" s="277"/>
      <c r="ER135" s="277"/>
      <c r="ES135" s="278"/>
      <c r="ET135" s="279"/>
      <c r="EU135" s="279"/>
      <c r="EV135" s="280"/>
      <c r="EW135" s="277"/>
      <c r="EX135" s="277"/>
      <c r="EY135" s="278"/>
      <c r="EZ135" s="273" cm="1">
        <f t="array" ref="EZ135">SUM(SUMIFS(CF135:EY135,CF$6:EY$6,{"EN(V)"}))</f>
        <v>0</v>
      </c>
      <c r="FA135" s="273" cm="1">
        <f t="array" ref="FA135">SUM(SUMIFS(CF135:EY135,CF$6:EY$6,{"INA(V)"}))</f>
        <v>0</v>
      </c>
      <c r="FB135" s="273" cm="1">
        <f t="array" ref="FB135">SUM(SUMIFS(CF135:EY135,CF$6:EY$6,{"EN(D)"}))</f>
        <v>0</v>
      </c>
      <c r="FC135" s="273" cm="1">
        <f t="array" ref="FC135">SUM(SUMIFS(CF135:EY135,CF$6:EY$6,{"INA(D)"}))</f>
        <v>0</v>
      </c>
      <c r="FD135" s="273" cm="1">
        <f t="array" ref="FD135">SUM(SUMIFS(CF135:EY135,CF$6:EY$6,{"EN(D)","EN(V)","INA(D)","INA(V)"}))</f>
        <v>0</v>
      </c>
      <c r="FE135" s="278" cm="1">
        <f t="array" ref="FE135">(SUM(SUMIFS(CF135:EY135,CF$6:EY$6,{"EN(TMS)"})))/12</f>
        <v>0</v>
      </c>
      <c r="FF135" s="278" cm="1">
        <f t="array" ref="FF135">(SUM(SUMIFS(CF135:EY135,CF$6:EY$6,{"INA(TMS)"})))/12</f>
        <v>0</v>
      </c>
      <c r="FG135" s="279"/>
      <c r="FH135" s="279"/>
      <c r="FI135" s="280"/>
      <c r="FJ135" s="277"/>
      <c r="FK135" s="277"/>
      <c r="FL135" s="278"/>
      <c r="FM135" s="279"/>
      <c r="FN135" s="279"/>
      <c r="FO135" s="280"/>
      <c r="FP135" s="277"/>
      <c r="FQ135" s="277"/>
      <c r="FR135" s="278"/>
      <c r="FS135" s="279"/>
      <c r="FT135" s="279"/>
      <c r="FU135" s="280"/>
      <c r="FV135" s="277"/>
      <c r="FW135" s="277"/>
      <c r="FX135" s="278"/>
      <c r="FY135" s="279"/>
      <c r="FZ135" s="279"/>
      <c r="GA135" s="280"/>
      <c r="GB135" s="277"/>
      <c r="GC135" s="277"/>
      <c r="GD135" s="278"/>
      <c r="GE135" s="279"/>
      <c r="GF135" s="279"/>
      <c r="GG135" s="280"/>
      <c r="GH135" s="277"/>
      <c r="GI135" s="277"/>
      <c r="GJ135" s="278"/>
      <c r="GK135" s="279"/>
      <c r="GL135" s="279"/>
      <c r="GM135" s="280"/>
      <c r="GN135" s="277"/>
      <c r="GO135" s="277"/>
      <c r="GP135" s="278"/>
      <c r="GQ135" s="279"/>
      <c r="GR135" s="279"/>
      <c r="GS135" s="280"/>
      <c r="GT135" s="277"/>
      <c r="GU135" s="277"/>
      <c r="GV135" s="278"/>
      <c r="GW135" s="279"/>
      <c r="GX135" s="279"/>
      <c r="GY135" s="280"/>
      <c r="GZ135" s="277"/>
      <c r="HA135" s="277"/>
      <c r="HB135" s="278"/>
      <c r="HC135" s="279">
        <v>39</v>
      </c>
      <c r="HD135" s="279">
        <v>94</v>
      </c>
      <c r="HE135" s="280">
        <v>7.1527777777777787E-2</v>
      </c>
      <c r="HF135" s="277"/>
      <c r="HG135" s="277"/>
      <c r="HH135" s="278"/>
      <c r="HI135" s="279">
        <v>23</v>
      </c>
      <c r="HJ135" s="279">
        <v>46</v>
      </c>
      <c r="HK135" s="280">
        <v>7.7777777777777779E-2</v>
      </c>
      <c r="HL135" s="277"/>
      <c r="HM135" s="277"/>
      <c r="HN135" s="278"/>
      <c r="HO135" s="279">
        <v>16</v>
      </c>
      <c r="HP135" s="279">
        <v>33</v>
      </c>
      <c r="HQ135" s="280">
        <v>0.20277777777777781</v>
      </c>
      <c r="HR135" s="277"/>
      <c r="HS135" s="277"/>
      <c r="HT135" s="278"/>
      <c r="HU135" s="279">
        <v>4</v>
      </c>
      <c r="HV135" s="279">
        <v>10</v>
      </c>
      <c r="HW135" s="280">
        <v>0.16874999999999998</v>
      </c>
      <c r="HX135" s="277"/>
      <c r="HY135" s="277"/>
      <c r="HZ135" s="278"/>
      <c r="IA135" s="273" cm="1">
        <f t="array" ref="IA135">SUM(SUMIFS(FG135:HZ135,FG$6:HZ$6,{"EN(V)"}))</f>
        <v>183</v>
      </c>
      <c r="IB135" s="273" cm="1">
        <f t="array" ref="IB135">SUM(SUMIFS(FG135:HZ135,FG$6:HZ$6,{"INA(V)"}))</f>
        <v>0</v>
      </c>
      <c r="IC135" s="273" cm="1">
        <f t="array" ref="IC135">SUM(SUMIFS(FG135:HZ135,FG$6:HZ$6,{"EN(D)"}))</f>
        <v>82</v>
      </c>
      <c r="ID135" s="273" cm="1">
        <f t="array" ref="ID135">SUM(SUMIFS(FG135:HZ135,FG$6:HZ$6,{"INA(D)"}))</f>
        <v>0</v>
      </c>
      <c r="IE135" s="273" cm="1">
        <f t="array" ref="IE135">SUM(SUMIFS(FG135:HZ135,FG$6:HZ$6,{"EN(D)","EN(V)","INA(D)","INA(V)"}))</f>
        <v>265</v>
      </c>
      <c r="IF135" s="278" cm="1">
        <f t="array" ref="IF135">(SUM(SUMIFS(FG135:HZ135,FG$6:HZ$6,{"EN(TMS)"})))/12</f>
        <v>4.3402777777777783E-2</v>
      </c>
      <c r="IG135" s="278" cm="1">
        <f t="array" ref="IG135">(SUM(SUMIFS(FG135:HZ135,FG$6:HZ$6,{"INA(TMS)"})))/12</f>
        <v>0</v>
      </c>
      <c r="IH135" s="279">
        <v>3</v>
      </c>
      <c r="II135" s="279">
        <v>10</v>
      </c>
      <c r="IJ135" s="280">
        <v>4.3750000000000004E-2</v>
      </c>
      <c r="IK135" s="277"/>
      <c r="IL135" s="277"/>
      <c r="IM135" s="278"/>
      <c r="IN135" s="279">
        <v>2</v>
      </c>
      <c r="IO135" s="279">
        <v>5</v>
      </c>
      <c r="IP135" s="280">
        <v>8.0555555555555561E-2</v>
      </c>
      <c r="IQ135" s="277"/>
      <c r="IR135" s="277"/>
      <c r="IS135" s="278"/>
      <c r="IT135" s="279">
        <v>4</v>
      </c>
      <c r="IU135" s="279">
        <v>5</v>
      </c>
      <c r="IV135" s="280">
        <v>0.12638888888888888</v>
      </c>
      <c r="IW135" s="277"/>
      <c r="IX135" s="277"/>
      <c r="IY135" s="278"/>
      <c r="IZ135" s="279"/>
      <c r="JA135" s="279"/>
      <c r="JB135" s="280"/>
      <c r="JC135" s="277"/>
      <c r="JD135" s="277"/>
      <c r="JE135" s="278"/>
      <c r="JF135" s="279">
        <v>6</v>
      </c>
      <c r="JG135" s="279"/>
      <c r="JH135" s="280"/>
      <c r="JI135" s="277"/>
      <c r="JJ135" s="277"/>
      <c r="JK135" s="278"/>
      <c r="JL135" s="279">
        <v>6</v>
      </c>
      <c r="JM135" s="279"/>
      <c r="JN135" s="280"/>
      <c r="JO135" s="277"/>
      <c r="JP135" s="277"/>
      <c r="JQ135" s="278"/>
      <c r="JR135" s="279"/>
      <c r="JS135" s="279"/>
      <c r="JT135" s="280"/>
      <c r="JU135" s="277"/>
      <c r="JV135" s="277"/>
      <c r="JW135" s="278"/>
      <c r="JX135" s="279">
        <v>2</v>
      </c>
      <c r="JY135" s="279"/>
      <c r="JZ135" s="280"/>
      <c r="KA135" s="277"/>
      <c r="KB135" s="277"/>
      <c r="KC135" s="278"/>
      <c r="KD135" s="279"/>
      <c r="KE135" s="279"/>
      <c r="KF135" s="280"/>
      <c r="KG135" s="277">
        <v>2</v>
      </c>
      <c r="KH135" s="277"/>
      <c r="KI135" s="278"/>
      <c r="KJ135" s="279"/>
      <c r="KK135" s="279"/>
      <c r="KL135" s="280"/>
      <c r="KM135" s="277"/>
      <c r="KN135" s="277"/>
      <c r="KO135" s="278"/>
      <c r="KP135" s="279"/>
      <c r="KQ135" s="279"/>
      <c r="KR135" s="280"/>
      <c r="KS135" s="277"/>
      <c r="KT135" s="277"/>
      <c r="KU135" s="278"/>
      <c r="KV135" s="279">
        <v>2</v>
      </c>
      <c r="KW135" s="279"/>
      <c r="KX135" s="280"/>
      <c r="KY135" s="277"/>
      <c r="KZ135" s="277"/>
      <c r="LA135" s="278"/>
      <c r="LB135" s="273" cm="1">
        <f t="array" ref="LB135">SUM(SUMIFS(IH135:LA135,IH$6:LA$6,{"EN(V)"}))</f>
        <v>20</v>
      </c>
      <c r="LC135" s="273" cm="1">
        <f t="array" ref="LC135">SUM(SUMIFS(IH135:LA135,IH$6:LA$6,{"INA(V)"}))</f>
        <v>0</v>
      </c>
      <c r="LD135" s="273" cm="1">
        <f t="array" ref="LD135">SUM(SUMIFS(IH135:LA135,IH$6:LA$6,{"EN(D)"}))</f>
        <v>25</v>
      </c>
      <c r="LE135" s="273" cm="1">
        <f t="array" ref="LE135">SUM(SUMIFS(IH135:LA135,IH$6:LA$6,{"INA(D)"}))</f>
        <v>2</v>
      </c>
      <c r="LF135" s="273" cm="1">
        <f t="array" ref="LF135">SUM(SUMIFS(IH135:LA135,IH$6:LA$6,{"EN(D)","EN(V)","INA(D)","INA(V)"}))</f>
        <v>47</v>
      </c>
      <c r="LG135" s="278" cm="1">
        <f t="array" ref="LG135">(SUM(SUMIFS(IH135:LA135,IH$6:LA$6,{"EN(TMS)"})))/12</f>
        <v>2.0891203703703703E-2</v>
      </c>
      <c r="LH135" s="278" cm="1">
        <f t="array" ref="LH135">(SUM(SUMIFS(IH135:LA135,IH$6:LA$6,{"INA(TMS)"})))/12</f>
        <v>0</v>
      </c>
      <c r="LI135" s="279"/>
      <c r="LJ135" s="279"/>
      <c r="LK135" s="280"/>
      <c r="LL135" s="277"/>
      <c r="LM135" s="277"/>
      <c r="LN135" s="278"/>
      <c r="LO135" s="279"/>
      <c r="LP135" s="279"/>
      <c r="LQ135" s="280"/>
      <c r="LR135" s="277"/>
      <c r="LS135" s="277"/>
      <c r="LT135" s="278"/>
      <c r="LU135" s="279"/>
      <c r="LV135" s="279"/>
      <c r="LW135" s="280"/>
      <c r="LX135" s="277"/>
      <c r="LY135" s="277"/>
      <c r="LZ135" s="278"/>
      <c r="MA135" s="279">
        <v>3</v>
      </c>
      <c r="MB135" s="279"/>
      <c r="MC135" s="280"/>
      <c r="MD135" s="277"/>
      <c r="ME135" s="277"/>
      <c r="MF135" s="278"/>
      <c r="MG135" s="279"/>
      <c r="MH135" s="279"/>
      <c r="MI135" s="280"/>
      <c r="MJ135" s="277"/>
      <c r="MK135" s="277"/>
      <c r="ML135" s="278"/>
      <c r="MM135" s="279">
        <v>1</v>
      </c>
      <c r="MN135" s="279"/>
      <c r="MO135" s="280"/>
      <c r="MP135" s="277"/>
      <c r="MQ135" s="277"/>
      <c r="MR135" s="278"/>
      <c r="MS135" s="279">
        <v>1</v>
      </c>
      <c r="MT135" s="279"/>
      <c r="MU135" s="280"/>
      <c r="MV135" s="277"/>
      <c r="MW135" s="277"/>
      <c r="MX135" s="278"/>
      <c r="MY135" s="279"/>
      <c r="MZ135" s="279"/>
      <c r="NA135" s="280"/>
      <c r="NB135" s="277"/>
      <c r="NC135" s="277"/>
      <c r="ND135" s="278"/>
      <c r="NE135" s="279"/>
      <c r="NF135" s="279"/>
      <c r="NG135" s="280"/>
      <c r="NH135" s="277"/>
      <c r="NI135" s="277"/>
      <c r="NJ135" s="278"/>
      <c r="NK135" s="279"/>
      <c r="NL135" s="279"/>
      <c r="NM135" s="280"/>
      <c r="NN135" s="277"/>
      <c r="NO135" s="277"/>
      <c r="NP135" s="278"/>
      <c r="NQ135" s="279"/>
      <c r="NR135" s="279"/>
      <c r="NS135" s="280"/>
      <c r="NT135" s="277"/>
      <c r="NU135" s="277"/>
      <c r="NV135" s="278"/>
      <c r="NW135" s="279"/>
      <c r="NX135" s="279"/>
      <c r="NY135" s="280"/>
      <c r="NZ135" s="277"/>
      <c r="OA135" s="277"/>
      <c r="OB135" s="278"/>
      <c r="OC135" s="273" cm="1">
        <f t="array" ref="OC135">SUM(SUMIFS(LI135:OB135,LI$6:OB$6,{"EN(V)"}))</f>
        <v>0</v>
      </c>
      <c r="OD135" s="273" cm="1">
        <f t="array" ref="OD135">SUM(SUMIFS(LI135:OB135,LI$6:OB$6,{"INA(V)"}))</f>
        <v>0</v>
      </c>
      <c r="OE135" s="273" cm="1">
        <f t="array" ref="OE135">SUM(SUMIFS(LI135:OB135,LI$6:OB$6,{"EN(D)"}))</f>
        <v>5</v>
      </c>
      <c r="OF135" s="273" cm="1">
        <f t="array" ref="OF135">SUM(SUMIFS(LI135:OB135,LI$6:OB$6,{"INA(D)"}))</f>
        <v>0</v>
      </c>
      <c r="OG135" s="273" cm="1">
        <f t="array" ref="OG135">SUM(SUMIFS(LI135:OB135,LI$6:OB$6,{"EN(D)","EN(V)","INA(D)","INA(V)"}))</f>
        <v>5</v>
      </c>
      <c r="OH135" s="278" cm="1">
        <f t="array" ref="OH135">(SUM(SUMIFS(LI135:OB135,LI$6:OB$6,{"EN(TMS)"})))/12</f>
        <v>0</v>
      </c>
      <c r="OI135" s="278" cm="1">
        <f t="array" ref="OI135">(SUM(SUMIFS(LI135:OB135,LI$6:OB$6,{"INA(TMS)"})))/12</f>
        <v>0</v>
      </c>
    </row>
    <row r="136" spans="1:399" s="23" customFormat="1" ht="30">
      <c r="A136" s="273">
        <v>130</v>
      </c>
      <c r="B136" s="274" t="s">
        <v>1437</v>
      </c>
      <c r="C136" s="273" t="s">
        <v>1422</v>
      </c>
      <c r="D136" s="285"/>
      <c r="E136" s="279"/>
      <c r="F136" s="279"/>
      <c r="G136" s="280"/>
      <c r="H136" s="277"/>
      <c r="I136" s="277"/>
      <c r="J136" s="278"/>
      <c r="K136" s="279"/>
      <c r="L136" s="279"/>
      <c r="M136" s="280"/>
      <c r="N136" s="277"/>
      <c r="O136" s="277"/>
      <c r="P136" s="278"/>
      <c r="Q136" s="279"/>
      <c r="R136" s="279"/>
      <c r="S136" s="280"/>
      <c r="T136" s="277"/>
      <c r="U136" s="277"/>
      <c r="V136" s="278"/>
      <c r="W136" s="279"/>
      <c r="X136" s="279"/>
      <c r="Y136" s="280"/>
      <c r="Z136" s="277"/>
      <c r="AA136" s="277"/>
      <c r="AB136" s="278"/>
      <c r="AC136" s="279"/>
      <c r="AD136" s="279"/>
      <c r="AE136" s="280"/>
      <c r="AF136" s="277"/>
      <c r="AG136" s="277"/>
      <c r="AH136" s="278"/>
      <c r="AI136" s="279"/>
      <c r="AJ136" s="279"/>
      <c r="AK136" s="280"/>
      <c r="AL136" s="277"/>
      <c r="AM136" s="277"/>
      <c r="AN136" s="278"/>
      <c r="AO136" s="279"/>
      <c r="AP136" s="279"/>
      <c r="AQ136" s="280"/>
      <c r="AR136" s="277"/>
      <c r="AS136" s="277"/>
      <c r="AT136" s="278"/>
      <c r="AU136" s="279"/>
      <c r="AV136" s="279"/>
      <c r="AW136" s="280"/>
      <c r="AX136" s="277"/>
      <c r="AY136" s="277"/>
      <c r="AZ136" s="278"/>
      <c r="BA136" s="279"/>
      <c r="BB136" s="279"/>
      <c r="BC136" s="280"/>
      <c r="BD136" s="277"/>
      <c r="BE136" s="277"/>
      <c r="BF136" s="278"/>
      <c r="BG136" s="279"/>
      <c r="BH136" s="279"/>
      <c r="BI136" s="280"/>
      <c r="BJ136" s="277"/>
      <c r="BK136" s="277"/>
      <c r="BL136" s="278"/>
      <c r="BM136" s="279"/>
      <c r="BN136" s="279"/>
      <c r="BO136" s="280"/>
      <c r="BP136" s="277"/>
      <c r="BQ136" s="277"/>
      <c r="BR136" s="278"/>
      <c r="BS136" s="279"/>
      <c r="BT136" s="279"/>
      <c r="BU136" s="280"/>
      <c r="BV136" s="277"/>
      <c r="BW136" s="277"/>
      <c r="BX136" s="278"/>
      <c r="BY136" s="273" cm="1">
        <f t="array" ref="BY136">SUM(SUMIFS(E136:BX136,E$6:BX$6,{"EN(V)"}))</f>
        <v>0</v>
      </c>
      <c r="BZ136" s="273" cm="1">
        <f t="array" ref="BZ136">SUM(SUMIFS(E136:BX136,E$6:BX$6,{"INA(V)"}))</f>
        <v>0</v>
      </c>
      <c r="CA136" s="273" cm="1">
        <f t="array" ref="CA136">SUM(SUMIFS(E136:BX136,E$6:BX$6,{"EN(D)"}))</f>
        <v>0</v>
      </c>
      <c r="CB136" s="273" cm="1">
        <f t="array" ref="CB136">SUM(SUMIFS(E136:BX136,E$6:BX$6,{"INA(D)"}))</f>
        <v>0</v>
      </c>
      <c r="CC136" s="273" cm="1">
        <f t="array" ref="CC136">SUM(SUMIFS(E136:BX136,E$6:BX$6,{"EN(D)","EN(V)","INA(D)","INA(V)"}))</f>
        <v>0</v>
      </c>
      <c r="CD136" s="278" cm="1">
        <f t="array" ref="CD136">(SUM(SUMIFS(E136:BX136,E$6:BX$6,{"EN(TMS)"})))/12</f>
        <v>0</v>
      </c>
      <c r="CE136" s="278" cm="1">
        <f t="array" ref="CE136">(SUM(SUMIFS(E136:BX136,E$6:BX$6,{"INA(TMS)"})))/12</f>
        <v>0</v>
      </c>
      <c r="CF136" s="279"/>
      <c r="CG136" s="279"/>
      <c r="CH136" s="280"/>
      <c r="CI136" s="277"/>
      <c r="CJ136" s="277"/>
      <c r="CK136" s="278"/>
      <c r="CL136" s="279"/>
      <c r="CM136" s="279"/>
      <c r="CN136" s="280"/>
      <c r="CO136" s="277"/>
      <c r="CP136" s="277"/>
      <c r="CQ136" s="278"/>
      <c r="CR136" s="279"/>
      <c r="CS136" s="279"/>
      <c r="CT136" s="280"/>
      <c r="CU136" s="277"/>
      <c r="CV136" s="277"/>
      <c r="CW136" s="278"/>
      <c r="CX136" s="279"/>
      <c r="CY136" s="279"/>
      <c r="CZ136" s="280"/>
      <c r="DA136" s="277"/>
      <c r="DB136" s="277"/>
      <c r="DC136" s="278"/>
      <c r="DD136" s="279"/>
      <c r="DE136" s="279"/>
      <c r="DF136" s="280"/>
      <c r="DG136" s="277"/>
      <c r="DH136" s="277"/>
      <c r="DI136" s="278"/>
      <c r="DJ136" s="279"/>
      <c r="DK136" s="279"/>
      <c r="DL136" s="280"/>
      <c r="DM136" s="277"/>
      <c r="DN136" s="277"/>
      <c r="DO136" s="278"/>
      <c r="DP136" s="279"/>
      <c r="DQ136" s="279"/>
      <c r="DR136" s="280"/>
      <c r="DS136" s="277"/>
      <c r="DT136" s="277"/>
      <c r="DU136" s="278"/>
      <c r="DV136" s="279"/>
      <c r="DW136" s="279"/>
      <c r="DX136" s="280"/>
      <c r="DY136" s="277"/>
      <c r="DZ136" s="277"/>
      <c r="EA136" s="278"/>
      <c r="EB136" s="279"/>
      <c r="EC136" s="279"/>
      <c r="ED136" s="280"/>
      <c r="EE136" s="277"/>
      <c r="EF136" s="277"/>
      <c r="EG136" s="278"/>
      <c r="EH136" s="279"/>
      <c r="EI136" s="279"/>
      <c r="EJ136" s="280"/>
      <c r="EK136" s="277"/>
      <c r="EL136" s="277"/>
      <c r="EM136" s="278"/>
      <c r="EN136" s="279"/>
      <c r="EO136" s="279"/>
      <c r="EP136" s="280"/>
      <c r="EQ136" s="277"/>
      <c r="ER136" s="277"/>
      <c r="ES136" s="278"/>
      <c r="ET136" s="279"/>
      <c r="EU136" s="279"/>
      <c r="EV136" s="280"/>
      <c r="EW136" s="277"/>
      <c r="EX136" s="277"/>
      <c r="EY136" s="278"/>
      <c r="EZ136" s="273" cm="1">
        <f t="array" ref="EZ136">SUM(SUMIFS(CF136:EY136,CF$6:EY$6,{"EN(V)"}))</f>
        <v>0</v>
      </c>
      <c r="FA136" s="273" cm="1">
        <f t="array" ref="FA136">SUM(SUMIFS(CF136:EY136,CF$6:EY$6,{"INA(V)"}))</f>
        <v>0</v>
      </c>
      <c r="FB136" s="273" cm="1">
        <f t="array" ref="FB136">SUM(SUMIFS(CF136:EY136,CF$6:EY$6,{"EN(D)"}))</f>
        <v>0</v>
      </c>
      <c r="FC136" s="273" cm="1">
        <f t="array" ref="FC136">SUM(SUMIFS(CF136:EY136,CF$6:EY$6,{"INA(D)"}))</f>
        <v>0</v>
      </c>
      <c r="FD136" s="273" cm="1">
        <f t="array" ref="FD136">SUM(SUMIFS(CF136:EY136,CF$6:EY$6,{"EN(D)","EN(V)","INA(D)","INA(V)"}))</f>
        <v>0</v>
      </c>
      <c r="FE136" s="278" cm="1">
        <f t="array" ref="FE136">(SUM(SUMIFS(CF136:EY136,CF$6:EY$6,{"EN(TMS)"})))/12</f>
        <v>0</v>
      </c>
      <c r="FF136" s="278" cm="1">
        <f t="array" ref="FF136">(SUM(SUMIFS(CF136:EY136,CF$6:EY$6,{"INA(TMS)"})))/12</f>
        <v>0</v>
      </c>
      <c r="FG136" s="279"/>
      <c r="FH136" s="279"/>
      <c r="FI136" s="280"/>
      <c r="FJ136" s="277"/>
      <c r="FK136" s="277"/>
      <c r="FL136" s="278"/>
      <c r="FM136" s="279"/>
      <c r="FN136" s="279"/>
      <c r="FO136" s="280"/>
      <c r="FP136" s="277"/>
      <c r="FQ136" s="277"/>
      <c r="FR136" s="278"/>
      <c r="FS136" s="279"/>
      <c r="FT136" s="279"/>
      <c r="FU136" s="280"/>
      <c r="FV136" s="277"/>
      <c r="FW136" s="277"/>
      <c r="FX136" s="278"/>
      <c r="FY136" s="279"/>
      <c r="FZ136" s="279"/>
      <c r="GA136" s="280"/>
      <c r="GB136" s="277"/>
      <c r="GC136" s="277"/>
      <c r="GD136" s="278"/>
      <c r="GE136" s="279"/>
      <c r="GF136" s="279"/>
      <c r="GG136" s="280"/>
      <c r="GH136" s="277"/>
      <c r="GI136" s="277"/>
      <c r="GJ136" s="278"/>
      <c r="GK136" s="279"/>
      <c r="GL136" s="279"/>
      <c r="GM136" s="280"/>
      <c r="GN136" s="277"/>
      <c r="GO136" s="277"/>
      <c r="GP136" s="278"/>
      <c r="GQ136" s="279"/>
      <c r="GR136" s="279"/>
      <c r="GS136" s="280"/>
      <c r="GT136" s="277"/>
      <c r="GU136" s="277"/>
      <c r="GV136" s="278"/>
      <c r="GW136" s="279"/>
      <c r="GX136" s="279"/>
      <c r="GY136" s="280"/>
      <c r="GZ136" s="277"/>
      <c r="HA136" s="277"/>
      <c r="HB136" s="278"/>
      <c r="HC136" s="279"/>
      <c r="HD136" s="279"/>
      <c r="HE136" s="280"/>
      <c r="HF136" s="277"/>
      <c r="HG136" s="277"/>
      <c r="HH136" s="278"/>
      <c r="HI136" s="279"/>
      <c r="HJ136" s="279"/>
      <c r="HK136" s="280"/>
      <c r="HL136" s="277">
        <v>14</v>
      </c>
      <c r="HM136" s="277">
        <v>26</v>
      </c>
      <c r="HN136" s="278">
        <v>0.11597222222222221</v>
      </c>
      <c r="HO136" s="279"/>
      <c r="HP136" s="279"/>
      <c r="HQ136" s="280"/>
      <c r="HR136" s="277">
        <v>27</v>
      </c>
      <c r="HS136" s="277">
        <v>32</v>
      </c>
      <c r="HT136" s="278">
        <v>0.1361111111111111</v>
      </c>
      <c r="HU136" s="279"/>
      <c r="HV136" s="279"/>
      <c r="HW136" s="280"/>
      <c r="HX136" s="277">
        <v>19</v>
      </c>
      <c r="HY136" s="277">
        <v>42</v>
      </c>
      <c r="HZ136" s="278">
        <v>0.23611111111111113</v>
      </c>
      <c r="IA136" s="273" cm="1">
        <f t="array" ref="IA136">SUM(SUMIFS(FG136:HZ136,FG$6:HZ$6,{"EN(V)"}))</f>
        <v>0</v>
      </c>
      <c r="IB136" s="273" cm="1">
        <f t="array" ref="IB136">SUM(SUMIFS(FG136:HZ136,FG$6:HZ$6,{"INA(V)"}))</f>
        <v>100</v>
      </c>
      <c r="IC136" s="273" cm="1">
        <f t="array" ref="IC136">SUM(SUMIFS(FG136:HZ136,FG$6:HZ$6,{"EN(D)"}))</f>
        <v>0</v>
      </c>
      <c r="ID136" s="273" cm="1">
        <f t="array" ref="ID136">SUM(SUMIFS(FG136:HZ136,FG$6:HZ$6,{"INA(D)"}))</f>
        <v>60</v>
      </c>
      <c r="IE136" s="273" cm="1">
        <f t="array" ref="IE136">SUM(SUMIFS(FG136:HZ136,FG$6:HZ$6,{"EN(D)","EN(V)","INA(D)","INA(V)"}))</f>
        <v>160</v>
      </c>
      <c r="IF136" s="278" cm="1">
        <f t="array" ref="IF136">(SUM(SUMIFS(FG136:HZ136,FG$6:HZ$6,{"EN(TMS)"})))/12</f>
        <v>0</v>
      </c>
      <c r="IG136" s="278" cm="1">
        <f t="array" ref="IG136">(SUM(SUMIFS(FG136:HZ136,FG$6:HZ$6,{"INA(TMS)"})))/12</f>
        <v>4.0682870370370376E-2</v>
      </c>
      <c r="IH136" s="279"/>
      <c r="II136" s="279"/>
      <c r="IJ136" s="280"/>
      <c r="IK136" s="277">
        <v>1</v>
      </c>
      <c r="IL136" s="277">
        <v>13</v>
      </c>
      <c r="IM136" s="278">
        <v>0.1013888888888889</v>
      </c>
      <c r="IN136" s="279"/>
      <c r="IO136" s="279"/>
      <c r="IP136" s="280"/>
      <c r="IQ136" s="277">
        <v>8</v>
      </c>
      <c r="IR136" s="277">
        <v>11</v>
      </c>
      <c r="IS136" s="278">
        <v>0.20555555555555557</v>
      </c>
      <c r="IT136" s="279"/>
      <c r="IU136" s="279"/>
      <c r="IV136" s="280"/>
      <c r="IW136" s="277">
        <v>6</v>
      </c>
      <c r="IX136" s="277"/>
      <c r="IY136" s="278"/>
      <c r="IZ136" s="279"/>
      <c r="JA136" s="279"/>
      <c r="JB136" s="280"/>
      <c r="JC136" s="277">
        <v>6</v>
      </c>
      <c r="JD136" s="277"/>
      <c r="JE136" s="278"/>
      <c r="JF136" s="279"/>
      <c r="JG136" s="279"/>
      <c r="JH136" s="280"/>
      <c r="JI136" s="277">
        <v>4</v>
      </c>
      <c r="JJ136" s="277"/>
      <c r="JK136" s="278"/>
      <c r="JL136" s="279"/>
      <c r="JM136" s="279"/>
      <c r="JN136" s="280"/>
      <c r="JO136" s="277">
        <v>6</v>
      </c>
      <c r="JP136" s="277"/>
      <c r="JQ136" s="278"/>
      <c r="JR136" s="279"/>
      <c r="JS136" s="279"/>
      <c r="JT136" s="280"/>
      <c r="JU136" s="277">
        <v>4</v>
      </c>
      <c r="JV136" s="277"/>
      <c r="JW136" s="278"/>
      <c r="JX136" s="279"/>
      <c r="JY136" s="279"/>
      <c r="JZ136" s="280"/>
      <c r="KA136" s="277">
        <v>2</v>
      </c>
      <c r="KB136" s="277"/>
      <c r="KC136" s="278"/>
      <c r="KD136" s="279"/>
      <c r="KE136" s="279"/>
      <c r="KF136" s="280"/>
      <c r="KG136" s="277"/>
      <c r="KH136" s="277"/>
      <c r="KI136" s="278"/>
      <c r="KJ136" s="279"/>
      <c r="KK136" s="279"/>
      <c r="KL136" s="280"/>
      <c r="KM136" s="277">
        <v>2</v>
      </c>
      <c r="KN136" s="277"/>
      <c r="KO136" s="278"/>
      <c r="KP136" s="279"/>
      <c r="KQ136" s="279"/>
      <c r="KR136" s="280"/>
      <c r="KS136" s="277">
        <v>4</v>
      </c>
      <c r="KT136" s="277"/>
      <c r="KU136" s="278"/>
      <c r="KV136" s="279"/>
      <c r="KW136" s="279"/>
      <c r="KX136" s="280"/>
      <c r="KY136" s="277"/>
      <c r="KZ136" s="277"/>
      <c r="LA136" s="278"/>
      <c r="LB136" s="273" cm="1">
        <f t="array" ref="LB136">SUM(SUMIFS(IH136:LA136,IH$6:LA$6,{"EN(V)"}))</f>
        <v>0</v>
      </c>
      <c r="LC136" s="273" cm="1">
        <f t="array" ref="LC136">SUM(SUMIFS(IH136:LA136,IH$6:LA$6,{"INA(V)"}))</f>
        <v>24</v>
      </c>
      <c r="LD136" s="273" cm="1">
        <f t="array" ref="LD136">SUM(SUMIFS(IH136:LA136,IH$6:LA$6,{"EN(D)"}))</f>
        <v>0</v>
      </c>
      <c r="LE136" s="273" cm="1">
        <f t="array" ref="LE136">SUM(SUMIFS(IH136:LA136,IH$6:LA$6,{"INA(D)"}))</f>
        <v>43</v>
      </c>
      <c r="LF136" s="273" cm="1">
        <f t="array" ref="LF136">SUM(SUMIFS(IH136:LA136,IH$6:LA$6,{"EN(D)","EN(V)","INA(D)","INA(V)"}))</f>
        <v>67</v>
      </c>
      <c r="LG136" s="278" cm="1">
        <f t="array" ref="LG136">(SUM(SUMIFS(IH136:LA136,IH$6:LA$6,{"EN(TMS)"})))/12</f>
        <v>0</v>
      </c>
      <c r="LH136" s="278" cm="1">
        <f t="array" ref="LH136">(SUM(SUMIFS(IH136:LA136,IH$6:LA$6,{"INA(TMS)"})))/12</f>
        <v>2.5578703703703704E-2</v>
      </c>
      <c r="LI136" s="279"/>
      <c r="LJ136" s="279"/>
      <c r="LK136" s="280"/>
      <c r="LL136" s="277">
        <v>6</v>
      </c>
      <c r="LM136" s="277"/>
      <c r="LN136" s="278"/>
      <c r="LO136" s="279"/>
      <c r="LP136" s="279"/>
      <c r="LQ136" s="280"/>
      <c r="LR136" s="277">
        <v>3</v>
      </c>
      <c r="LS136" s="277"/>
      <c r="LT136" s="278"/>
      <c r="LU136" s="279"/>
      <c r="LV136" s="279"/>
      <c r="LW136" s="280"/>
      <c r="LX136" s="277">
        <v>4</v>
      </c>
      <c r="LY136" s="277"/>
      <c r="LZ136" s="278"/>
      <c r="MA136" s="279"/>
      <c r="MB136" s="279"/>
      <c r="MC136" s="280"/>
      <c r="MD136" s="277">
        <v>4</v>
      </c>
      <c r="ME136" s="277"/>
      <c r="MF136" s="278"/>
      <c r="MG136" s="279"/>
      <c r="MH136" s="279"/>
      <c r="MI136" s="280"/>
      <c r="MJ136" s="277"/>
      <c r="MK136" s="277"/>
      <c r="ML136" s="278"/>
      <c r="MM136" s="279"/>
      <c r="MN136" s="279"/>
      <c r="MO136" s="280"/>
      <c r="MP136" s="277">
        <v>3</v>
      </c>
      <c r="MQ136" s="277"/>
      <c r="MR136" s="278"/>
      <c r="MS136" s="279"/>
      <c r="MT136" s="279"/>
      <c r="MU136" s="280"/>
      <c r="MV136" s="277">
        <v>2</v>
      </c>
      <c r="MW136" s="277"/>
      <c r="MX136" s="278"/>
      <c r="MY136" s="279"/>
      <c r="MZ136" s="279"/>
      <c r="NA136" s="280"/>
      <c r="NB136" s="277"/>
      <c r="NC136" s="277"/>
      <c r="ND136" s="278"/>
      <c r="NE136" s="279"/>
      <c r="NF136" s="279"/>
      <c r="NG136" s="280"/>
      <c r="NH136" s="277"/>
      <c r="NI136" s="277"/>
      <c r="NJ136" s="278"/>
      <c r="NK136" s="279"/>
      <c r="NL136" s="279"/>
      <c r="NM136" s="280"/>
      <c r="NN136" s="277"/>
      <c r="NO136" s="277"/>
      <c r="NP136" s="278"/>
      <c r="NQ136" s="279"/>
      <c r="NR136" s="279"/>
      <c r="NS136" s="280"/>
      <c r="NT136" s="277"/>
      <c r="NU136" s="277"/>
      <c r="NV136" s="278"/>
      <c r="NW136" s="279"/>
      <c r="NX136" s="279"/>
      <c r="NY136" s="280"/>
      <c r="NZ136" s="277"/>
      <c r="OA136" s="277"/>
      <c r="OB136" s="278"/>
      <c r="OC136" s="273" cm="1">
        <f t="array" ref="OC136">SUM(SUMIFS(LI136:OB136,LI$6:OB$6,{"EN(V)"}))</f>
        <v>0</v>
      </c>
      <c r="OD136" s="273" cm="1">
        <f t="array" ref="OD136">SUM(SUMIFS(LI136:OB136,LI$6:OB$6,{"INA(V)"}))</f>
        <v>0</v>
      </c>
      <c r="OE136" s="273" cm="1">
        <f t="array" ref="OE136">SUM(SUMIFS(LI136:OB136,LI$6:OB$6,{"EN(D)"}))</f>
        <v>0</v>
      </c>
      <c r="OF136" s="273" cm="1">
        <f t="array" ref="OF136">SUM(SUMIFS(LI136:OB136,LI$6:OB$6,{"INA(D)"}))</f>
        <v>22</v>
      </c>
      <c r="OG136" s="273" cm="1">
        <f t="array" ref="OG136">SUM(SUMIFS(LI136:OB136,LI$6:OB$6,{"EN(D)","EN(V)","INA(D)","INA(V)"}))</f>
        <v>22</v>
      </c>
      <c r="OH136" s="278" cm="1">
        <f t="array" ref="OH136">(SUM(SUMIFS(LI136:OB136,LI$6:OB$6,{"EN(TMS)"})))/12</f>
        <v>0</v>
      </c>
      <c r="OI136" s="278" cm="1">
        <f t="array" ref="OI136">(SUM(SUMIFS(LI136:OB136,LI$6:OB$6,{"INA(TMS)"})))/12</f>
        <v>0</v>
      </c>
    </row>
    <row r="137" spans="1:399" s="23" customFormat="1" ht="30">
      <c r="A137" s="273">
        <v>131</v>
      </c>
      <c r="B137" s="274" t="s">
        <v>1438</v>
      </c>
      <c r="C137" s="273" t="s">
        <v>1423</v>
      </c>
      <c r="D137" s="285"/>
      <c r="E137" s="279"/>
      <c r="F137" s="279"/>
      <c r="G137" s="280"/>
      <c r="H137" s="277"/>
      <c r="I137" s="277"/>
      <c r="J137" s="278"/>
      <c r="K137" s="279"/>
      <c r="L137" s="279"/>
      <c r="M137" s="280"/>
      <c r="N137" s="277"/>
      <c r="O137" s="277"/>
      <c r="P137" s="278"/>
      <c r="Q137" s="279"/>
      <c r="R137" s="279"/>
      <c r="S137" s="280"/>
      <c r="T137" s="277"/>
      <c r="U137" s="277"/>
      <c r="V137" s="278"/>
      <c r="W137" s="279"/>
      <c r="X137" s="279"/>
      <c r="Y137" s="280"/>
      <c r="Z137" s="277"/>
      <c r="AA137" s="277"/>
      <c r="AB137" s="278"/>
      <c r="AC137" s="279"/>
      <c r="AD137" s="279"/>
      <c r="AE137" s="280"/>
      <c r="AF137" s="277"/>
      <c r="AG137" s="277"/>
      <c r="AH137" s="278"/>
      <c r="AI137" s="279"/>
      <c r="AJ137" s="279"/>
      <c r="AK137" s="280"/>
      <c r="AL137" s="277"/>
      <c r="AM137" s="277"/>
      <c r="AN137" s="278"/>
      <c r="AO137" s="279"/>
      <c r="AP137" s="279"/>
      <c r="AQ137" s="280"/>
      <c r="AR137" s="277"/>
      <c r="AS137" s="277"/>
      <c r="AT137" s="278"/>
      <c r="AU137" s="279"/>
      <c r="AV137" s="279"/>
      <c r="AW137" s="280"/>
      <c r="AX137" s="277"/>
      <c r="AY137" s="277"/>
      <c r="AZ137" s="278"/>
      <c r="BA137" s="279"/>
      <c r="BB137" s="279"/>
      <c r="BC137" s="280"/>
      <c r="BD137" s="277"/>
      <c r="BE137" s="277"/>
      <c r="BF137" s="278"/>
      <c r="BG137" s="279"/>
      <c r="BH137" s="279"/>
      <c r="BI137" s="280"/>
      <c r="BJ137" s="277"/>
      <c r="BK137" s="277"/>
      <c r="BL137" s="278"/>
      <c r="BM137" s="279"/>
      <c r="BN137" s="279"/>
      <c r="BO137" s="280"/>
      <c r="BP137" s="277"/>
      <c r="BQ137" s="277"/>
      <c r="BR137" s="278"/>
      <c r="BS137" s="279"/>
      <c r="BT137" s="279"/>
      <c r="BU137" s="280"/>
      <c r="BV137" s="277"/>
      <c r="BW137" s="277"/>
      <c r="BX137" s="278"/>
      <c r="BY137" s="273" cm="1">
        <f t="array" ref="BY137">SUM(SUMIFS(E137:BX137,E$6:BX$6,{"EN(V)"}))</f>
        <v>0</v>
      </c>
      <c r="BZ137" s="273" cm="1">
        <f t="array" ref="BZ137">SUM(SUMIFS(E137:BX137,E$6:BX$6,{"INA(V)"}))</f>
        <v>0</v>
      </c>
      <c r="CA137" s="273" cm="1">
        <f t="array" ref="CA137">SUM(SUMIFS(E137:BX137,E$6:BX$6,{"EN(D)"}))</f>
        <v>0</v>
      </c>
      <c r="CB137" s="273" cm="1">
        <f t="array" ref="CB137">SUM(SUMIFS(E137:BX137,E$6:BX$6,{"INA(D)"}))</f>
        <v>0</v>
      </c>
      <c r="CC137" s="273" cm="1">
        <f t="array" ref="CC137">SUM(SUMIFS(E137:BX137,E$6:BX$6,{"EN(D)","EN(V)","INA(D)","INA(V)"}))</f>
        <v>0</v>
      </c>
      <c r="CD137" s="278" cm="1">
        <f t="array" ref="CD137">(SUM(SUMIFS(E137:BX137,E$6:BX$6,{"EN(TMS)"})))/12</f>
        <v>0</v>
      </c>
      <c r="CE137" s="278" cm="1">
        <f t="array" ref="CE137">(SUM(SUMIFS(E137:BX137,E$6:BX$6,{"INA(TMS)"})))/12</f>
        <v>0</v>
      </c>
      <c r="CF137" s="279"/>
      <c r="CG137" s="279"/>
      <c r="CH137" s="280"/>
      <c r="CI137" s="277"/>
      <c r="CJ137" s="277"/>
      <c r="CK137" s="278"/>
      <c r="CL137" s="279"/>
      <c r="CM137" s="279"/>
      <c r="CN137" s="280"/>
      <c r="CO137" s="277"/>
      <c r="CP137" s="277"/>
      <c r="CQ137" s="278"/>
      <c r="CR137" s="279"/>
      <c r="CS137" s="279"/>
      <c r="CT137" s="280"/>
      <c r="CU137" s="277"/>
      <c r="CV137" s="277"/>
      <c r="CW137" s="278"/>
      <c r="CX137" s="279"/>
      <c r="CY137" s="279"/>
      <c r="CZ137" s="280"/>
      <c r="DA137" s="277"/>
      <c r="DB137" s="277"/>
      <c r="DC137" s="278"/>
      <c r="DD137" s="279"/>
      <c r="DE137" s="279"/>
      <c r="DF137" s="280"/>
      <c r="DG137" s="277"/>
      <c r="DH137" s="277"/>
      <c r="DI137" s="278"/>
      <c r="DJ137" s="279"/>
      <c r="DK137" s="279"/>
      <c r="DL137" s="280"/>
      <c r="DM137" s="277"/>
      <c r="DN137" s="277"/>
      <c r="DO137" s="278"/>
      <c r="DP137" s="279"/>
      <c r="DQ137" s="279"/>
      <c r="DR137" s="280"/>
      <c r="DS137" s="277"/>
      <c r="DT137" s="277"/>
      <c r="DU137" s="278"/>
      <c r="DV137" s="279"/>
      <c r="DW137" s="279"/>
      <c r="DX137" s="280"/>
      <c r="DY137" s="277"/>
      <c r="DZ137" s="277"/>
      <c r="EA137" s="278"/>
      <c r="EB137" s="279"/>
      <c r="EC137" s="279"/>
      <c r="ED137" s="280"/>
      <c r="EE137" s="277"/>
      <c r="EF137" s="277"/>
      <c r="EG137" s="278"/>
      <c r="EH137" s="279"/>
      <c r="EI137" s="279"/>
      <c r="EJ137" s="280"/>
      <c r="EK137" s="277"/>
      <c r="EL137" s="277"/>
      <c r="EM137" s="278"/>
      <c r="EN137" s="279"/>
      <c r="EO137" s="279"/>
      <c r="EP137" s="280"/>
      <c r="EQ137" s="277"/>
      <c r="ER137" s="277"/>
      <c r="ES137" s="278"/>
      <c r="ET137" s="279"/>
      <c r="EU137" s="279"/>
      <c r="EV137" s="280"/>
      <c r="EW137" s="277"/>
      <c r="EX137" s="277"/>
      <c r="EY137" s="278"/>
      <c r="EZ137" s="273" cm="1">
        <f t="array" ref="EZ137">SUM(SUMIFS(CF137:EY137,CF$6:EY$6,{"EN(V)"}))</f>
        <v>0</v>
      </c>
      <c r="FA137" s="273" cm="1">
        <f t="array" ref="FA137">SUM(SUMIFS(CF137:EY137,CF$6:EY$6,{"INA(V)"}))</f>
        <v>0</v>
      </c>
      <c r="FB137" s="273" cm="1">
        <f t="array" ref="FB137">SUM(SUMIFS(CF137:EY137,CF$6:EY$6,{"EN(D)"}))</f>
        <v>0</v>
      </c>
      <c r="FC137" s="273" cm="1">
        <f t="array" ref="FC137">SUM(SUMIFS(CF137:EY137,CF$6:EY$6,{"INA(D)"}))</f>
        <v>0</v>
      </c>
      <c r="FD137" s="273" cm="1">
        <f t="array" ref="FD137">SUM(SUMIFS(CF137:EY137,CF$6:EY$6,{"EN(D)","EN(V)","INA(D)","INA(V)"}))</f>
        <v>0</v>
      </c>
      <c r="FE137" s="278" cm="1">
        <f t="array" ref="FE137">(SUM(SUMIFS(CF137:EY137,CF$6:EY$6,{"EN(TMS)"})))/12</f>
        <v>0</v>
      </c>
      <c r="FF137" s="278" cm="1">
        <f t="array" ref="FF137">(SUM(SUMIFS(CF137:EY137,CF$6:EY$6,{"INA(TMS)"})))/12</f>
        <v>0</v>
      </c>
      <c r="FG137" s="279"/>
      <c r="FH137" s="279"/>
      <c r="FI137" s="280"/>
      <c r="FJ137" s="277"/>
      <c r="FK137" s="277"/>
      <c r="FL137" s="278"/>
      <c r="FM137" s="279"/>
      <c r="FN137" s="279"/>
      <c r="FO137" s="280"/>
      <c r="FP137" s="277"/>
      <c r="FQ137" s="277"/>
      <c r="FR137" s="278"/>
      <c r="FS137" s="279"/>
      <c r="FT137" s="279"/>
      <c r="FU137" s="280"/>
      <c r="FV137" s="277"/>
      <c r="FW137" s="277"/>
      <c r="FX137" s="278"/>
      <c r="FY137" s="279"/>
      <c r="FZ137" s="279"/>
      <c r="GA137" s="280"/>
      <c r="GB137" s="277"/>
      <c r="GC137" s="277"/>
      <c r="GD137" s="278"/>
      <c r="GE137" s="279"/>
      <c r="GF137" s="279"/>
      <c r="GG137" s="280"/>
      <c r="GH137" s="277"/>
      <c r="GI137" s="277"/>
      <c r="GJ137" s="278"/>
      <c r="GK137" s="279"/>
      <c r="GL137" s="279"/>
      <c r="GM137" s="280"/>
      <c r="GN137" s="277"/>
      <c r="GO137" s="277"/>
      <c r="GP137" s="278"/>
      <c r="GQ137" s="279"/>
      <c r="GR137" s="279"/>
      <c r="GS137" s="280"/>
      <c r="GT137" s="277"/>
      <c r="GU137" s="277"/>
      <c r="GV137" s="278"/>
      <c r="GW137" s="279"/>
      <c r="GX137" s="279"/>
      <c r="GY137" s="280"/>
      <c r="GZ137" s="277"/>
      <c r="HA137" s="277"/>
      <c r="HB137" s="278"/>
      <c r="HC137" s="279"/>
      <c r="HD137" s="279"/>
      <c r="HE137" s="280"/>
      <c r="HF137" s="277"/>
      <c r="HG137" s="277"/>
      <c r="HH137" s="278"/>
      <c r="HI137" s="279">
        <v>13</v>
      </c>
      <c r="HJ137" s="279">
        <v>21</v>
      </c>
      <c r="HK137" s="280">
        <v>7.7777777777777779E-2</v>
      </c>
      <c r="HL137" s="277"/>
      <c r="HM137" s="277"/>
      <c r="HN137" s="278"/>
      <c r="HO137" s="279">
        <v>18</v>
      </c>
      <c r="HP137" s="279">
        <v>23</v>
      </c>
      <c r="HQ137" s="280">
        <v>0.1763888888888889</v>
      </c>
      <c r="HR137" s="277"/>
      <c r="HS137" s="277"/>
      <c r="HT137" s="278"/>
      <c r="HU137" s="279">
        <v>12</v>
      </c>
      <c r="HV137" s="279">
        <v>15</v>
      </c>
      <c r="HW137" s="280">
        <v>6.5277777777777782E-2</v>
      </c>
      <c r="HX137" s="277"/>
      <c r="HY137" s="277"/>
      <c r="HZ137" s="278"/>
      <c r="IA137" s="273" cm="1">
        <f t="array" ref="IA137">SUM(SUMIFS(FG137:HZ137,FG$6:HZ$6,{"EN(V)"}))</f>
        <v>59</v>
      </c>
      <c r="IB137" s="273" cm="1">
        <f t="array" ref="IB137">SUM(SUMIFS(FG137:HZ137,FG$6:HZ$6,{"INA(V)"}))</f>
        <v>0</v>
      </c>
      <c r="IC137" s="273" cm="1">
        <f t="array" ref="IC137">SUM(SUMIFS(FG137:HZ137,FG$6:HZ$6,{"EN(D)"}))</f>
        <v>43</v>
      </c>
      <c r="ID137" s="273" cm="1">
        <f t="array" ref="ID137">SUM(SUMIFS(FG137:HZ137,FG$6:HZ$6,{"INA(D)"}))</f>
        <v>0</v>
      </c>
      <c r="IE137" s="273" cm="1">
        <f t="array" ref="IE137">SUM(SUMIFS(FG137:HZ137,FG$6:HZ$6,{"EN(D)","EN(V)","INA(D)","INA(V)"}))</f>
        <v>102</v>
      </c>
      <c r="IF137" s="278" cm="1">
        <f t="array" ref="IF137">(SUM(SUMIFS(FG137:HZ137,FG$6:HZ$6,{"EN(TMS)"})))/12</f>
        <v>2.6620370370370367E-2</v>
      </c>
      <c r="IG137" s="278" cm="1">
        <f t="array" ref="IG137">(SUM(SUMIFS(FG137:HZ137,FG$6:HZ$6,{"INA(TMS)"})))/12</f>
        <v>0</v>
      </c>
      <c r="IH137" s="279">
        <v>18</v>
      </c>
      <c r="II137" s="279">
        <v>18</v>
      </c>
      <c r="IJ137" s="280">
        <v>0.11805555555555557</v>
      </c>
      <c r="IK137" s="277"/>
      <c r="IL137" s="277"/>
      <c r="IM137" s="278"/>
      <c r="IN137" s="279">
        <v>11</v>
      </c>
      <c r="IO137" s="279">
        <v>9</v>
      </c>
      <c r="IP137" s="280">
        <v>0.22152777777777777</v>
      </c>
      <c r="IQ137" s="277"/>
      <c r="IR137" s="277"/>
      <c r="IS137" s="278"/>
      <c r="IT137" s="279">
        <v>6</v>
      </c>
      <c r="IU137" s="279">
        <v>11</v>
      </c>
      <c r="IV137" s="280">
        <v>1.1111111111111112E-2</v>
      </c>
      <c r="IW137" s="277"/>
      <c r="IX137" s="277"/>
      <c r="IY137" s="278"/>
      <c r="IZ137" s="279">
        <v>4</v>
      </c>
      <c r="JA137" s="279">
        <v>3</v>
      </c>
      <c r="JB137" s="280">
        <v>4.1666666666666664E-2</v>
      </c>
      <c r="JC137" s="277"/>
      <c r="JD137" s="277"/>
      <c r="JE137" s="278"/>
      <c r="JF137" s="279">
        <v>4</v>
      </c>
      <c r="JG137" s="279"/>
      <c r="JH137" s="280"/>
      <c r="JI137" s="277"/>
      <c r="JJ137" s="277"/>
      <c r="JK137" s="278"/>
      <c r="JL137" s="279">
        <v>22</v>
      </c>
      <c r="JM137" s="279"/>
      <c r="JN137" s="280"/>
      <c r="JO137" s="277"/>
      <c r="JP137" s="277"/>
      <c r="JQ137" s="278"/>
      <c r="JR137" s="279">
        <v>6</v>
      </c>
      <c r="JS137" s="279"/>
      <c r="JT137" s="280"/>
      <c r="JU137" s="277"/>
      <c r="JV137" s="277"/>
      <c r="JW137" s="278"/>
      <c r="JX137" s="279">
        <v>2</v>
      </c>
      <c r="JY137" s="279"/>
      <c r="JZ137" s="280"/>
      <c r="KA137" s="277"/>
      <c r="KB137" s="277"/>
      <c r="KC137" s="278"/>
      <c r="KD137" s="279">
        <v>4</v>
      </c>
      <c r="KE137" s="279"/>
      <c r="KF137" s="280"/>
      <c r="KG137" s="277"/>
      <c r="KH137" s="277"/>
      <c r="KI137" s="278"/>
      <c r="KJ137" s="279"/>
      <c r="KK137" s="279"/>
      <c r="KL137" s="280"/>
      <c r="KM137" s="277"/>
      <c r="KN137" s="277"/>
      <c r="KO137" s="278"/>
      <c r="KP137" s="279">
        <v>4</v>
      </c>
      <c r="KQ137" s="279"/>
      <c r="KR137" s="280"/>
      <c r="KS137" s="277"/>
      <c r="KT137" s="277"/>
      <c r="KU137" s="278"/>
      <c r="KV137" s="279">
        <v>4</v>
      </c>
      <c r="KW137" s="279"/>
      <c r="KX137" s="280"/>
      <c r="KY137" s="277"/>
      <c r="KZ137" s="277"/>
      <c r="LA137" s="278"/>
      <c r="LB137" s="273" cm="1">
        <f t="array" ref="LB137">SUM(SUMIFS(IH137:LA137,IH$6:LA$6,{"EN(V)"}))</f>
        <v>41</v>
      </c>
      <c r="LC137" s="273" cm="1">
        <f t="array" ref="LC137">SUM(SUMIFS(IH137:LA137,IH$6:LA$6,{"INA(V)"}))</f>
        <v>0</v>
      </c>
      <c r="LD137" s="273" cm="1">
        <f t="array" ref="LD137">SUM(SUMIFS(IH137:LA137,IH$6:LA$6,{"EN(D)"}))</f>
        <v>85</v>
      </c>
      <c r="LE137" s="273" cm="1">
        <f t="array" ref="LE137">SUM(SUMIFS(IH137:LA137,IH$6:LA$6,{"INA(D)"}))</f>
        <v>0</v>
      </c>
      <c r="LF137" s="273" cm="1">
        <f t="array" ref="LF137">SUM(SUMIFS(IH137:LA137,IH$6:LA$6,{"EN(D)","EN(V)","INA(D)","INA(V)"}))</f>
        <v>126</v>
      </c>
      <c r="LG137" s="278" cm="1">
        <f t="array" ref="LG137">(SUM(SUMIFS(IH137:LA137,IH$6:LA$6,{"EN(TMS)"})))/12</f>
        <v>3.2696759259259266E-2</v>
      </c>
      <c r="LH137" s="278" cm="1">
        <f t="array" ref="LH137">(SUM(SUMIFS(IH137:LA137,IH$6:LA$6,{"INA(TMS)"})))/12</f>
        <v>0</v>
      </c>
      <c r="LI137" s="279"/>
      <c r="LJ137" s="279"/>
      <c r="LK137" s="280"/>
      <c r="LL137" s="277"/>
      <c r="LM137" s="277"/>
      <c r="LN137" s="278"/>
      <c r="LO137" s="279"/>
      <c r="LP137" s="279"/>
      <c r="LQ137" s="280"/>
      <c r="LR137" s="277"/>
      <c r="LS137" s="277"/>
      <c r="LT137" s="278"/>
      <c r="LU137" s="279"/>
      <c r="LV137" s="279"/>
      <c r="LW137" s="280"/>
      <c r="LX137" s="277"/>
      <c r="LY137" s="277"/>
      <c r="LZ137" s="278"/>
      <c r="MA137" s="279"/>
      <c r="MB137" s="279"/>
      <c r="MC137" s="280"/>
      <c r="MD137" s="277"/>
      <c r="ME137" s="277"/>
      <c r="MF137" s="278"/>
      <c r="MG137" s="279"/>
      <c r="MH137" s="279"/>
      <c r="MI137" s="280"/>
      <c r="MJ137" s="277"/>
      <c r="MK137" s="277"/>
      <c r="ML137" s="278"/>
      <c r="MM137" s="279"/>
      <c r="MN137" s="279"/>
      <c r="MO137" s="280"/>
      <c r="MP137" s="277"/>
      <c r="MQ137" s="277"/>
      <c r="MR137" s="278"/>
      <c r="MS137" s="279">
        <v>0</v>
      </c>
      <c r="MT137" s="279"/>
      <c r="MU137" s="280"/>
      <c r="MV137" s="277"/>
      <c r="MW137" s="277"/>
      <c r="MX137" s="278"/>
      <c r="MY137" s="279"/>
      <c r="MZ137" s="279"/>
      <c r="NA137" s="280"/>
      <c r="NB137" s="277"/>
      <c r="NC137" s="277"/>
      <c r="ND137" s="278"/>
      <c r="NE137" s="279"/>
      <c r="NF137" s="279"/>
      <c r="NG137" s="280"/>
      <c r="NH137" s="277"/>
      <c r="NI137" s="277"/>
      <c r="NJ137" s="278"/>
      <c r="NK137" s="279"/>
      <c r="NL137" s="279"/>
      <c r="NM137" s="280"/>
      <c r="NN137" s="277"/>
      <c r="NO137" s="277"/>
      <c r="NP137" s="278"/>
      <c r="NQ137" s="279"/>
      <c r="NR137" s="279"/>
      <c r="NS137" s="280"/>
      <c r="NT137" s="277"/>
      <c r="NU137" s="277"/>
      <c r="NV137" s="278"/>
      <c r="NW137" s="279"/>
      <c r="NX137" s="279"/>
      <c r="NY137" s="280"/>
      <c r="NZ137" s="277"/>
      <c r="OA137" s="277"/>
      <c r="OB137" s="278"/>
      <c r="OC137" s="273" cm="1">
        <f t="array" ref="OC137">SUM(SUMIFS(LI137:OB137,LI$6:OB$6,{"EN(V)"}))</f>
        <v>0</v>
      </c>
      <c r="OD137" s="273" cm="1">
        <f t="array" ref="OD137">SUM(SUMIFS(LI137:OB137,LI$6:OB$6,{"INA(V)"}))</f>
        <v>0</v>
      </c>
      <c r="OE137" s="273" cm="1">
        <f t="array" ref="OE137">SUM(SUMIFS(LI137:OB137,LI$6:OB$6,{"EN(D)"}))</f>
        <v>0</v>
      </c>
      <c r="OF137" s="273" cm="1">
        <f t="array" ref="OF137">SUM(SUMIFS(LI137:OB137,LI$6:OB$6,{"INA(D)"}))</f>
        <v>0</v>
      </c>
      <c r="OG137" s="273" cm="1">
        <f t="array" ref="OG137">SUM(SUMIFS(LI137:OB137,LI$6:OB$6,{"EN(D)","EN(V)","INA(D)","INA(V)"}))</f>
        <v>0</v>
      </c>
      <c r="OH137" s="278" cm="1">
        <f t="array" ref="OH137">(SUM(SUMIFS(LI137:OB137,LI$6:OB$6,{"EN(TMS)"})))/12</f>
        <v>0</v>
      </c>
      <c r="OI137" s="278" cm="1">
        <f t="array" ref="OI137">(SUM(SUMIFS(LI137:OB137,LI$6:OB$6,{"INA(TMS)"})))/12</f>
        <v>0</v>
      </c>
    </row>
    <row r="138" spans="1:399" s="23" customFormat="1" ht="30">
      <c r="A138" s="273">
        <v>132</v>
      </c>
      <c r="B138" s="274" t="s">
        <v>1439</v>
      </c>
      <c r="C138" s="273" t="s">
        <v>1421</v>
      </c>
      <c r="D138" s="285"/>
      <c r="E138" s="279"/>
      <c r="F138" s="279"/>
      <c r="G138" s="280"/>
      <c r="H138" s="277"/>
      <c r="I138" s="277"/>
      <c r="J138" s="278"/>
      <c r="K138" s="279"/>
      <c r="L138" s="279"/>
      <c r="M138" s="280"/>
      <c r="N138" s="277"/>
      <c r="O138" s="277"/>
      <c r="P138" s="278"/>
      <c r="Q138" s="279"/>
      <c r="R138" s="279"/>
      <c r="S138" s="280"/>
      <c r="T138" s="277"/>
      <c r="U138" s="277"/>
      <c r="V138" s="278"/>
      <c r="W138" s="279"/>
      <c r="X138" s="279"/>
      <c r="Y138" s="280"/>
      <c r="Z138" s="277"/>
      <c r="AA138" s="277"/>
      <c r="AB138" s="278"/>
      <c r="AC138" s="279"/>
      <c r="AD138" s="279"/>
      <c r="AE138" s="280"/>
      <c r="AF138" s="277"/>
      <c r="AG138" s="277"/>
      <c r="AH138" s="278"/>
      <c r="AI138" s="279"/>
      <c r="AJ138" s="279"/>
      <c r="AK138" s="280"/>
      <c r="AL138" s="277"/>
      <c r="AM138" s="277"/>
      <c r="AN138" s="278"/>
      <c r="AO138" s="279"/>
      <c r="AP138" s="279"/>
      <c r="AQ138" s="280"/>
      <c r="AR138" s="277"/>
      <c r="AS138" s="277"/>
      <c r="AT138" s="278"/>
      <c r="AU138" s="279"/>
      <c r="AV138" s="279"/>
      <c r="AW138" s="280"/>
      <c r="AX138" s="277"/>
      <c r="AY138" s="277"/>
      <c r="AZ138" s="278"/>
      <c r="BA138" s="279"/>
      <c r="BB138" s="279"/>
      <c r="BC138" s="280"/>
      <c r="BD138" s="277"/>
      <c r="BE138" s="277"/>
      <c r="BF138" s="278"/>
      <c r="BG138" s="279"/>
      <c r="BH138" s="279"/>
      <c r="BI138" s="280"/>
      <c r="BJ138" s="277"/>
      <c r="BK138" s="277"/>
      <c r="BL138" s="278"/>
      <c r="BM138" s="279"/>
      <c r="BN138" s="279"/>
      <c r="BO138" s="280"/>
      <c r="BP138" s="277"/>
      <c r="BQ138" s="277"/>
      <c r="BR138" s="278"/>
      <c r="BS138" s="279"/>
      <c r="BT138" s="279"/>
      <c r="BU138" s="280"/>
      <c r="BV138" s="277"/>
      <c r="BW138" s="277"/>
      <c r="BX138" s="278"/>
      <c r="BY138" s="273" cm="1">
        <f t="array" ref="BY138">SUM(SUMIFS(E138:BX138,E$6:BX$6,{"EN(V)"}))</f>
        <v>0</v>
      </c>
      <c r="BZ138" s="273" cm="1">
        <f t="array" ref="BZ138">SUM(SUMIFS(E138:BX138,E$6:BX$6,{"INA(V)"}))</f>
        <v>0</v>
      </c>
      <c r="CA138" s="273" cm="1">
        <f t="array" ref="CA138">SUM(SUMIFS(E138:BX138,E$6:BX$6,{"EN(D)"}))</f>
        <v>0</v>
      </c>
      <c r="CB138" s="273" cm="1">
        <f t="array" ref="CB138">SUM(SUMIFS(E138:BX138,E$6:BX$6,{"INA(D)"}))</f>
        <v>0</v>
      </c>
      <c r="CC138" s="273" cm="1">
        <f t="array" ref="CC138">SUM(SUMIFS(E138:BX138,E$6:BX$6,{"EN(D)","EN(V)","INA(D)","INA(V)"}))</f>
        <v>0</v>
      </c>
      <c r="CD138" s="278" cm="1">
        <f t="array" ref="CD138">(SUM(SUMIFS(E138:BX138,E$6:BX$6,{"EN(TMS)"})))/12</f>
        <v>0</v>
      </c>
      <c r="CE138" s="278" cm="1">
        <f t="array" ref="CE138">(SUM(SUMIFS(E138:BX138,E$6:BX$6,{"INA(TMS)"})))/12</f>
        <v>0</v>
      </c>
      <c r="CF138" s="279"/>
      <c r="CG138" s="279"/>
      <c r="CH138" s="280"/>
      <c r="CI138" s="277"/>
      <c r="CJ138" s="277"/>
      <c r="CK138" s="278"/>
      <c r="CL138" s="279"/>
      <c r="CM138" s="279"/>
      <c r="CN138" s="280"/>
      <c r="CO138" s="277"/>
      <c r="CP138" s="277"/>
      <c r="CQ138" s="278"/>
      <c r="CR138" s="279"/>
      <c r="CS138" s="279"/>
      <c r="CT138" s="280"/>
      <c r="CU138" s="277"/>
      <c r="CV138" s="277"/>
      <c r="CW138" s="278"/>
      <c r="CX138" s="279"/>
      <c r="CY138" s="279"/>
      <c r="CZ138" s="280"/>
      <c r="DA138" s="277"/>
      <c r="DB138" s="277"/>
      <c r="DC138" s="278"/>
      <c r="DD138" s="279"/>
      <c r="DE138" s="279"/>
      <c r="DF138" s="280"/>
      <c r="DG138" s="277"/>
      <c r="DH138" s="277"/>
      <c r="DI138" s="278"/>
      <c r="DJ138" s="279"/>
      <c r="DK138" s="279"/>
      <c r="DL138" s="280"/>
      <c r="DM138" s="277"/>
      <c r="DN138" s="277"/>
      <c r="DO138" s="278"/>
      <c r="DP138" s="279"/>
      <c r="DQ138" s="279"/>
      <c r="DR138" s="280"/>
      <c r="DS138" s="277"/>
      <c r="DT138" s="277"/>
      <c r="DU138" s="278"/>
      <c r="DV138" s="279"/>
      <c r="DW138" s="279"/>
      <c r="DX138" s="280"/>
      <c r="DY138" s="277"/>
      <c r="DZ138" s="277"/>
      <c r="EA138" s="278"/>
      <c r="EB138" s="279"/>
      <c r="EC138" s="279"/>
      <c r="ED138" s="280"/>
      <c r="EE138" s="277"/>
      <c r="EF138" s="277"/>
      <c r="EG138" s="278"/>
      <c r="EH138" s="279"/>
      <c r="EI138" s="279"/>
      <c r="EJ138" s="280"/>
      <c r="EK138" s="277"/>
      <c r="EL138" s="277"/>
      <c r="EM138" s="278"/>
      <c r="EN138" s="279"/>
      <c r="EO138" s="279"/>
      <c r="EP138" s="280"/>
      <c r="EQ138" s="277"/>
      <c r="ER138" s="277"/>
      <c r="ES138" s="278"/>
      <c r="ET138" s="279"/>
      <c r="EU138" s="279"/>
      <c r="EV138" s="280"/>
      <c r="EW138" s="277"/>
      <c r="EX138" s="277"/>
      <c r="EY138" s="278"/>
      <c r="EZ138" s="273" cm="1">
        <f t="array" ref="EZ138">SUM(SUMIFS(CF138:EY138,CF$6:EY$6,{"EN(V)"}))</f>
        <v>0</v>
      </c>
      <c r="FA138" s="273" cm="1">
        <f t="array" ref="FA138">SUM(SUMIFS(CF138:EY138,CF$6:EY$6,{"INA(V)"}))</f>
        <v>0</v>
      </c>
      <c r="FB138" s="273" cm="1">
        <f t="array" ref="FB138">SUM(SUMIFS(CF138:EY138,CF$6:EY$6,{"EN(D)"}))</f>
        <v>0</v>
      </c>
      <c r="FC138" s="273" cm="1">
        <f t="array" ref="FC138">SUM(SUMIFS(CF138:EY138,CF$6:EY$6,{"INA(D)"}))</f>
        <v>0</v>
      </c>
      <c r="FD138" s="273" cm="1">
        <f t="array" ref="FD138">SUM(SUMIFS(CF138:EY138,CF$6:EY$6,{"EN(D)","EN(V)","INA(D)","INA(V)"}))</f>
        <v>0</v>
      </c>
      <c r="FE138" s="278" cm="1">
        <f t="array" ref="FE138">(SUM(SUMIFS(CF138:EY138,CF$6:EY$6,{"EN(TMS)"})))/12</f>
        <v>0</v>
      </c>
      <c r="FF138" s="278" cm="1">
        <f t="array" ref="FF138">(SUM(SUMIFS(CF138:EY138,CF$6:EY$6,{"INA(TMS)"})))/12</f>
        <v>0</v>
      </c>
      <c r="FG138" s="279"/>
      <c r="FH138" s="279"/>
      <c r="FI138" s="280"/>
      <c r="FJ138" s="277"/>
      <c r="FK138" s="277"/>
      <c r="FL138" s="278"/>
      <c r="FM138" s="279"/>
      <c r="FN138" s="279"/>
      <c r="FO138" s="280"/>
      <c r="FP138" s="277"/>
      <c r="FQ138" s="277"/>
      <c r="FR138" s="278"/>
      <c r="FS138" s="279"/>
      <c r="FT138" s="279"/>
      <c r="FU138" s="280"/>
      <c r="FV138" s="277"/>
      <c r="FW138" s="277"/>
      <c r="FX138" s="278"/>
      <c r="FY138" s="279"/>
      <c r="FZ138" s="279"/>
      <c r="GA138" s="280"/>
      <c r="GB138" s="277"/>
      <c r="GC138" s="277"/>
      <c r="GD138" s="278"/>
      <c r="GE138" s="279"/>
      <c r="GF138" s="279"/>
      <c r="GG138" s="280"/>
      <c r="GH138" s="277"/>
      <c r="GI138" s="277"/>
      <c r="GJ138" s="278"/>
      <c r="GK138" s="279"/>
      <c r="GL138" s="279"/>
      <c r="GM138" s="280"/>
      <c r="GN138" s="277"/>
      <c r="GO138" s="277"/>
      <c r="GP138" s="278"/>
      <c r="GQ138" s="279"/>
      <c r="GR138" s="279"/>
      <c r="GS138" s="280"/>
      <c r="GT138" s="277"/>
      <c r="GU138" s="277"/>
      <c r="GV138" s="278"/>
      <c r="GW138" s="279"/>
      <c r="GX138" s="279"/>
      <c r="GY138" s="280"/>
      <c r="GZ138" s="277"/>
      <c r="HA138" s="277"/>
      <c r="HB138" s="278"/>
      <c r="HC138" s="279"/>
      <c r="HD138" s="279"/>
      <c r="HE138" s="280"/>
      <c r="HF138" s="277"/>
      <c r="HG138" s="277"/>
      <c r="HH138" s="278"/>
      <c r="HI138" s="279">
        <v>13</v>
      </c>
      <c r="HJ138" s="279">
        <v>53</v>
      </c>
      <c r="HK138" s="280">
        <v>0.26597222222222222</v>
      </c>
      <c r="HL138" s="277"/>
      <c r="HM138" s="277"/>
      <c r="HN138" s="278"/>
      <c r="HO138" s="279">
        <v>23</v>
      </c>
      <c r="HP138" s="279">
        <v>61</v>
      </c>
      <c r="HQ138" s="280">
        <v>9.0972222222222218E-2</v>
      </c>
      <c r="HR138" s="277"/>
      <c r="HS138" s="277"/>
      <c r="HT138" s="278"/>
      <c r="HU138" s="279">
        <v>27</v>
      </c>
      <c r="HV138" s="279">
        <v>32</v>
      </c>
      <c r="HW138" s="280">
        <v>9.6527777777777768E-2</v>
      </c>
      <c r="HX138" s="277"/>
      <c r="HY138" s="277"/>
      <c r="HZ138" s="278"/>
      <c r="IA138" s="273" cm="1">
        <f t="array" ref="IA138">SUM(SUMIFS(FG138:HZ138,FG$6:HZ$6,{"EN(V)"}))</f>
        <v>146</v>
      </c>
      <c r="IB138" s="273" cm="1">
        <f t="array" ref="IB138">SUM(SUMIFS(FG138:HZ138,FG$6:HZ$6,{"INA(V)"}))</f>
        <v>0</v>
      </c>
      <c r="IC138" s="273" cm="1">
        <f t="array" ref="IC138">SUM(SUMIFS(FG138:HZ138,FG$6:HZ$6,{"EN(D)"}))</f>
        <v>63</v>
      </c>
      <c r="ID138" s="273" cm="1">
        <f t="array" ref="ID138">SUM(SUMIFS(FG138:HZ138,FG$6:HZ$6,{"INA(D)"}))</f>
        <v>0</v>
      </c>
      <c r="IE138" s="273" cm="1">
        <f t="array" ref="IE138">SUM(SUMIFS(FG138:HZ138,FG$6:HZ$6,{"EN(D)","EN(V)","INA(D)","INA(V)"}))</f>
        <v>209</v>
      </c>
      <c r="IF138" s="278" cm="1">
        <f t="array" ref="IF138">(SUM(SUMIFS(FG138:HZ138,FG$6:HZ$6,{"EN(TMS)"})))/12</f>
        <v>3.7789351851851852E-2</v>
      </c>
      <c r="IG138" s="278" cm="1">
        <f t="array" ref="IG138">(SUM(SUMIFS(FG138:HZ138,FG$6:HZ$6,{"INA(TMS)"})))/12</f>
        <v>0</v>
      </c>
      <c r="IH138" s="279">
        <v>18</v>
      </c>
      <c r="II138" s="279">
        <v>40</v>
      </c>
      <c r="IJ138" s="280">
        <v>0.1361111111111111</v>
      </c>
      <c r="IK138" s="277"/>
      <c r="IL138" s="277"/>
      <c r="IM138" s="278"/>
      <c r="IN138" s="343">
        <v>6</v>
      </c>
      <c r="IO138" s="279">
        <v>10</v>
      </c>
      <c r="IP138" s="280">
        <v>7.1527777777777787E-2</v>
      </c>
      <c r="IQ138" s="277"/>
      <c r="IR138" s="277"/>
      <c r="IS138" s="278"/>
      <c r="IT138" s="279">
        <v>8</v>
      </c>
      <c r="IU138" s="279">
        <v>16</v>
      </c>
      <c r="IV138" s="280">
        <v>3.4722222222222224E-2</v>
      </c>
      <c r="IW138" s="277"/>
      <c r="IX138" s="277"/>
      <c r="IY138" s="278"/>
      <c r="IZ138" s="279">
        <v>5</v>
      </c>
      <c r="JA138" s="279"/>
      <c r="JB138" s="280"/>
      <c r="JC138" s="277"/>
      <c r="JD138" s="277">
        <v>13</v>
      </c>
      <c r="JE138" s="278">
        <v>6.6666666666666666E-2</v>
      </c>
      <c r="JF138" s="279">
        <v>8</v>
      </c>
      <c r="JG138" s="279"/>
      <c r="JH138" s="280"/>
      <c r="JI138" s="277"/>
      <c r="JJ138" s="277"/>
      <c r="JK138" s="278"/>
      <c r="JL138" s="279">
        <v>16</v>
      </c>
      <c r="JM138" s="279"/>
      <c r="JN138" s="280"/>
      <c r="JO138" s="277"/>
      <c r="JP138" s="277"/>
      <c r="JQ138" s="278"/>
      <c r="JR138" s="279">
        <v>8</v>
      </c>
      <c r="JS138" s="279"/>
      <c r="JT138" s="280"/>
      <c r="JU138" s="277"/>
      <c r="JV138" s="277"/>
      <c r="JW138" s="278"/>
      <c r="JX138" s="279">
        <v>12</v>
      </c>
      <c r="JY138" s="279"/>
      <c r="JZ138" s="280"/>
      <c r="KA138" s="277"/>
      <c r="KB138" s="277"/>
      <c r="KC138" s="278"/>
      <c r="KD138" s="279">
        <v>20</v>
      </c>
      <c r="KE138" s="279"/>
      <c r="KF138" s="280"/>
      <c r="KG138" s="277"/>
      <c r="KH138" s="277"/>
      <c r="KI138" s="278"/>
      <c r="KJ138" s="279">
        <v>16</v>
      </c>
      <c r="KK138" s="279"/>
      <c r="KL138" s="280"/>
      <c r="KM138" s="277"/>
      <c r="KN138" s="277"/>
      <c r="KO138" s="278"/>
      <c r="KP138" s="279">
        <v>4</v>
      </c>
      <c r="KQ138" s="279"/>
      <c r="KR138" s="280"/>
      <c r="KS138" s="277"/>
      <c r="KT138" s="277"/>
      <c r="KU138" s="278"/>
      <c r="KV138" s="279">
        <v>2</v>
      </c>
      <c r="KW138" s="279"/>
      <c r="KX138" s="280"/>
      <c r="KY138" s="277"/>
      <c r="KZ138" s="277"/>
      <c r="LA138" s="278"/>
      <c r="LB138" s="273" cm="1">
        <f t="array" ref="LB138">SUM(SUMIFS(IH138:LA138,IH$6:LA$6,{"EN(V)"}))</f>
        <v>66</v>
      </c>
      <c r="LC138" s="273" cm="1">
        <f t="array" ref="LC138">SUM(SUMIFS(IH138:LA138,IH$6:LA$6,{"INA(V)"}))</f>
        <v>13</v>
      </c>
      <c r="LD138" s="273" cm="1">
        <f t="array" ref="LD138">SUM(SUMIFS(IH138:LA138,IH$6:LA$6,{"EN(D)"}))</f>
        <v>123</v>
      </c>
      <c r="LE138" s="273" cm="1">
        <f t="array" ref="LE138">SUM(SUMIFS(IH138:LA138,IH$6:LA$6,{"INA(D)"}))</f>
        <v>0</v>
      </c>
      <c r="LF138" s="273" cm="1">
        <f t="array" ref="LF138">SUM(SUMIFS(IH138:LA138,IH$6:LA$6,{"EN(D)","EN(V)","INA(D)","INA(V)"}))</f>
        <v>202</v>
      </c>
      <c r="LG138" s="278" cm="1">
        <f t="array" ref="LG138">(SUM(SUMIFS(IH138:LA138,IH$6:LA$6,{"EN(TMS)"})))/12</f>
        <v>2.0196759259259258E-2</v>
      </c>
      <c r="LH138" s="278" cm="1">
        <f t="array" ref="LH138">(SUM(SUMIFS(IH138:LA138,IH$6:LA$6,{"INA(TMS)"})))/12</f>
        <v>5.5555555555555558E-3</v>
      </c>
      <c r="LI138" s="279">
        <v>6</v>
      </c>
      <c r="LJ138" s="279"/>
      <c r="LK138" s="280"/>
      <c r="LL138" s="277"/>
      <c r="LM138" s="277"/>
      <c r="LN138" s="278"/>
      <c r="LO138" s="279">
        <v>6</v>
      </c>
      <c r="LP138" s="279"/>
      <c r="LQ138" s="280"/>
      <c r="LR138" s="277"/>
      <c r="LS138" s="277"/>
      <c r="LT138" s="278"/>
      <c r="LU138" s="279">
        <v>2</v>
      </c>
      <c r="LV138" s="279"/>
      <c r="LW138" s="280"/>
      <c r="LX138" s="277"/>
      <c r="LY138" s="277"/>
      <c r="LZ138" s="278"/>
      <c r="MA138" s="279">
        <v>1</v>
      </c>
      <c r="MB138" s="279"/>
      <c r="MC138" s="280"/>
      <c r="MD138" s="277"/>
      <c r="ME138" s="277"/>
      <c r="MF138" s="278"/>
      <c r="MG138" s="279">
        <v>1</v>
      </c>
      <c r="MH138" s="279"/>
      <c r="MI138" s="280"/>
      <c r="MJ138" s="277"/>
      <c r="MK138" s="277"/>
      <c r="ML138" s="278"/>
      <c r="MM138" s="279">
        <v>5</v>
      </c>
      <c r="MN138" s="279"/>
      <c r="MO138" s="280"/>
      <c r="MP138" s="277"/>
      <c r="MQ138" s="277"/>
      <c r="MR138" s="278"/>
      <c r="MS138" s="279"/>
      <c r="MT138" s="279"/>
      <c r="MU138" s="280"/>
      <c r="MV138" s="277"/>
      <c r="MW138" s="277"/>
      <c r="MX138" s="278"/>
      <c r="MY138" s="279"/>
      <c r="MZ138" s="279"/>
      <c r="NA138" s="280"/>
      <c r="NB138" s="277"/>
      <c r="NC138" s="277"/>
      <c r="ND138" s="278"/>
      <c r="NE138" s="279"/>
      <c r="NF138" s="279"/>
      <c r="NG138" s="280"/>
      <c r="NH138" s="277"/>
      <c r="NI138" s="277"/>
      <c r="NJ138" s="278"/>
      <c r="NK138" s="279"/>
      <c r="NL138" s="279"/>
      <c r="NM138" s="280"/>
      <c r="NN138" s="277"/>
      <c r="NO138" s="277"/>
      <c r="NP138" s="278"/>
      <c r="NQ138" s="279"/>
      <c r="NR138" s="279"/>
      <c r="NS138" s="280"/>
      <c r="NT138" s="277"/>
      <c r="NU138" s="277"/>
      <c r="NV138" s="278"/>
      <c r="NW138" s="279"/>
      <c r="NX138" s="279"/>
      <c r="NY138" s="280"/>
      <c r="NZ138" s="277"/>
      <c r="OA138" s="277"/>
      <c r="OB138" s="278"/>
      <c r="OC138" s="273" cm="1">
        <f t="array" ref="OC138">SUM(SUMIFS(LI138:OB138,LI$6:OB$6,{"EN(V)"}))</f>
        <v>0</v>
      </c>
      <c r="OD138" s="273" cm="1">
        <f t="array" ref="OD138">SUM(SUMIFS(LI138:OB138,LI$6:OB$6,{"INA(V)"}))</f>
        <v>0</v>
      </c>
      <c r="OE138" s="273" cm="1">
        <f t="array" ref="OE138">SUM(SUMIFS(LI138:OB138,LI$6:OB$6,{"EN(D)"}))</f>
        <v>21</v>
      </c>
      <c r="OF138" s="273" cm="1">
        <f t="array" ref="OF138">SUM(SUMIFS(LI138:OB138,LI$6:OB$6,{"INA(D)"}))</f>
        <v>0</v>
      </c>
      <c r="OG138" s="273" cm="1">
        <f t="array" ref="OG138">SUM(SUMIFS(LI138:OB138,LI$6:OB$6,{"EN(D)","EN(V)","INA(D)","INA(V)"}))</f>
        <v>21</v>
      </c>
      <c r="OH138" s="278" cm="1">
        <f t="array" ref="OH138">(SUM(SUMIFS(LI138:OB138,LI$6:OB$6,{"EN(TMS)"})))/12</f>
        <v>0</v>
      </c>
      <c r="OI138" s="278" cm="1">
        <f t="array" ref="OI138">(SUM(SUMIFS(LI138:OB138,LI$6:OB$6,{"INA(TMS)"})))/12</f>
        <v>0</v>
      </c>
    </row>
    <row r="139" spans="1:399" s="23" customFormat="1" ht="30">
      <c r="A139" s="273">
        <v>133</v>
      </c>
      <c r="B139" s="274" t="s">
        <v>1440</v>
      </c>
      <c r="C139" s="273" t="s">
        <v>1443</v>
      </c>
      <c r="D139" s="285"/>
      <c r="E139" s="279"/>
      <c r="F139" s="279"/>
      <c r="G139" s="280"/>
      <c r="H139" s="277"/>
      <c r="I139" s="277"/>
      <c r="J139" s="278"/>
      <c r="K139" s="279"/>
      <c r="L139" s="279"/>
      <c r="M139" s="280"/>
      <c r="N139" s="277"/>
      <c r="O139" s="277"/>
      <c r="P139" s="278"/>
      <c r="Q139" s="279"/>
      <c r="R139" s="279"/>
      <c r="S139" s="280"/>
      <c r="T139" s="277"/>
      <c r="U139" s="277"/>
      <c r="V139" s="278"/>
      <c r="W139" s="279"/>
      <c r="X139" s="279"/>
      <c r="Y139" s="280"/>
      <c r="Z139" s="277"/>
      <c r="AA139" s="277"/>
      <c r="AB139" s="278"/>
      <c r="AC139" s="279"/>
      <c r="AD139" s="279"/>
      <c r="AE139" s="280"/>
      <c r="AF139" s="277"/>
      <c r="AG139" s="277"/>
      <c r="AH139" s="278"/>
      <c r="AI139" s="279"/>
      <c r="AJ139" s="279"/>
      <c r="AK139" s="280"/>
      <c r="AL139" s="277"/>
      <c r="AM139" s="277"/>
      <c r="AN139" s="278"/>
      <c r="AO139" s="279"/>
      <c r="AP139" s="279"/>
      <c r="AQ139" s="280"/>
      <c r="AR139" s="277"/>
      <c r="AS139" s="277"/>
      <c r="AT139" s="278"/>
      <c r="AU139" s="279"/>
      <c r="AV139" s="279"/>
      <c r="AW139" s="280"/>
      <c r="AX139" s="277"/>
      <c r="AY139" s="277"/>
      <c r="AZ139" s="278"/>
      <c r="BA139" s="279"/>
      <c r="BB139" s="279"/>
      <c r="BC139" s="280"/>
      <c r="BD139" s="277"/>
      <c r="BE139" s="277"/>
      <c r="BF139" s="278"/>
      <c r="BG139" s="279"/>
      <c r="BH139" s="279"/>
      <c r="BI139" s="280"/>
      <c r="BJ139" s="277"/>
      <c r="BK139" s="277"/>
      <c r="BL139" s="278"/>
      <c r="BM139" s="279"/>
      <c r="BN139" s="279"/>
      <c r="BO139" s="280"/>
      <c r="BP139" s="277"/>
      <c r="BQ139" s="277"/>
      <c r="BR139" s="278"/>
      <c r="BS139" s="279"/>
      <c r="BT139" s="279"/>
      <c r="BU139" s="280"/>
      <c r="BV139" s="277"/>
      <c r="BW139" s="277"/>
      <c r="BX139" s="278"/>
      <c r="BY139" s="273" cm="1">
        <f t="array" ref="BY139">SUM(SUMIFS(E139:BX139,E$6:BX$6,{"EN(V)"}))</f>
        <v>0</v>
      </c>
      <c r="BZ139" s="273" cm="1">
        <f t="array" ref="BZ139">SUM(SUMIFS(E139:BX139,E$6:BX$6,{"INA(V)"}))</f>
        <v>0</v>
      </c>
      <c r="CA139" s="273" cm="1">
        <f t="array" ref="CA139">SUM(SUMIFS(E139:BX139,E$6:BX$6,{"EN(D)"}))</f>
        <v>0</v>
      </c>
      <c r="CB139" s="273" cm="1">
        <f t="array" ref="CB139">SUM(SUMIFS(E139:BX139,E$6:BX$6,{"INA(D)"}))</f>
        <v>0</v>
      </c>
      <c r="CC139" s="273" cm="1">
        <f t="array" ref="CC139">SUM(SUMIFS(E139:BX139,E$6:BX$6,{"EN(D)","EN(V)","INA(D)","INA(V)"}))</f>
        <v>0</v>
      </c>
      <c r="CD139" s="278" cm="1">
        <f t="array" ref="CD139">(SUM(SUMIFS(E139:BX139,E$6:BX$6,{"EN(TMS)"})))/12</f>
        <v>0</v>
      </c>
      <c r="CE139" s="278" cm="1">
        <f t="array" ref="CE139">(SUM(SUMIFS(E139:BX139,E$6:BX$6,{"INA(TMS)"})))/12</f>
        <v>0</v>
      </c>
      <c r="CF139" s="279"/>
      <c r="CG139" s="279"/>
      <c r="CH139" s="280"/>
      <c r="CI139" s="277"/>
      <c r="CJ139" s="277"/>
      <c r="CK139" s="278"/>
      <c r="CL139" s="279"/>
      <c r="CM139" s="279"/>
      <c r="CN139" s="280"/>
      <c r="CO139" s="277"/>
      <c r="CP139" s="277"/>
      <c r="CQ139" s="278"/>
      <c r="CR139" s="279"/>
      <c r="CS139" s="279"/>
      <c r="CT139" s="280"/>
      <c r="CU139" s="277"/>
      <c r="CV139" s="277"/>
      <c r="CW139" s="278"/>
      <c r="CX139" s="279"/>
      <c r="CY139" s="279"/>
      <c r="CZ139" s="280"/>
      <c r="DA139" s="277"/>
      <c r="DB139" s="277"/>
      <c r="DC139" s="278"/>
      <c r="DD139" s="279"/>
      <c r="DE139" s="279"/>
      <c r="DF139" s="280"/>
      <c r="DG139" s="277"/>
      <c r="DH139" s="277"/>
      <c r="DI139" s="278"/>
      <c r="DJ139" s="279"/>
      <c r="DK139" s="279"/>
      <c r="DL139" s="280"/>
      <c r="DM139" s="277"/>
      <c r="DN139" s="277"/>
      <c r="DO139" s="278"/>
      <c r="DP139" s="279"/>
      <c r="DQ139" s="279"/>
      <c r="DR139" s="280"/>
      <c r="DS139" s="277"/>
      <c r="DT139" s="277"/>
      <c r="DU139" s="278"/>
      <c r="DV139" s="279"/>
      <c r="DW139" s="279"/>
      <c r="DX139" s="280"/>
      <c r="DY139" s="277"/>
      <c r="DZ139" s="277"/>
      <c r="EA139" s="278"/>
      <c r="EB139" s="279"/>
      <c r="EC139" s="279"/>
      <c r="ED139" s="280"/>
      <c r="EE139" s="277"/>
      <c r="EF139" s="277"/>
      <c r="EG139" s="278"/>
      <c r="EH139" s="279"/>
      <c r="EI139" s="279"/>
      <c r="EJ139" s="280"/>
      <c r="EK139" s="277"/>
      <c r="EL139" s="277"/>
      <c r="EM139" s="278"/>
      <c r="EN139" s="279"/>
      <c r="EO139" s="279"/>
      <c r="EP139" s="280"/>
      <c r="EQ139" s="277"/>
      <c r="ER139" s="277"/>
      <c r="ES139" s="278"/>
      <c r="ET139" s="279"/>
      <c r="EU139" s="279"/>
      <c r="EV139" s="280"/>
      <c r="EW139" s="277"/>
      <c r="EX139" s="277"/>
      <c r="EY139" s="278"/>
      <c r="EZ139" s="273" cm="1">
        <f t="array" ref="EZ139">SUM(SUMIFS(CF139:EY139,CF$6:EY$6,{"EN(V)"}))</f>
        <v>0</v>
      </c>
      <c r="FA139" s="273" cm="1">
        <f t="array" ref="FA139">SUM(SUMIFS(CF139:EY139,CF$6:EY$6,{"INA(V)"}))</f>
        <v>0</v>
      </c>
      <c r="FB139" s="273" cm="1">
        <f t="array" ref="FB139">SUM(SUMIFS(CF139:EY139,CF$6:EY$6,{"EN(D)"}))</f>
        <v>0</v>
      </c>
      <c r="FC139" s="273" cm="1">
        <f t="array" ref="FC139">SUM(SUMIFS(CF139:EY139,CF$6:EY$6,{"INA(D)"}))</f>
        <v>0</v>
      </c>
      <c r="FD139" s="273" cm="1">
        <f t="array" ref="FD139">SUM(SUMIFS(CF139:EY139,CF$6:EY$6,{"EN(D)","EN(V)","INA(D)","INA(V)"}))</f>
        <v>0</v>
      </c>
      <c r="FE139" s="278" cm="1">
        <f t="array" ref="FE139">(SUM(SUMIFS(CF139:EY139,CF$6:EY$6,{"EN(TMS)"})))/12</f>
        <v>0</v>
      </c>
      <c r="FF139" s="278" cm="1">
        <f t="array" ref="FF139">(SUM(SUMIFS(CF139:EY139,CF$6:EY$6,{"INA(TMS)"})))/12</f>
        <v>0</v>
      </c>
      <c r="FG139" s="279"/>
      <c r="FH139" s="279"/>
      <c r="FI139" s="280"/>
      <c r="FJ139" s="277"/>
      <c r="FK139" s="277"/>
      <c r="FL139" s="278"/>
      <c r="FM139" s="279"/>
      <c r="FN139" s="279"/>
      <c r="FO139" s="280"/>
      <c r="FP139" s="277"/>
      <c r="FQ139" s="277"/>
      <c r="FR139" s="278"/>
      <c r="FS139" s="279"/>
      <c r="FT139" s="279"/>
      <c r="FU139" s="280"/>
      <c r="FV139" s="277"/>
      <c r="FW139" s="277"/>
      <c r="FX139" s="278"/>
      <c r="FY139" s="279"/>
      <c r="FZ139" s="279"/>
      <c r="GA139" s="280"/>
      <c r="GB139" s="277"/>
      <c r="GC139" s="277"/>
      <c r="GD139" s="278"/>
      <c r="GE139" s="279"/>
      <c r="GF139" s="279"/>
      <c r="GG139" s="280"/>
      <c r="GH139" s="277"/>
      <c r="GI139" s="277"/>
      <c r="GJ139" s="278"/>
      <c r="GK139" s="279"/>
      <c r="GL139" s="279"/>
      <c r="GM139" s="280"/>
      <c r="GN139" s="277"/>
      <c r="GO139" s="277"/>
      <c r="GP139" s="278"/>
      <c r="GQ139" s="279"/>
      <c r="GR139" s="279"/>
      <c r="GS139" s="280"/>
      <c r="GT139" s="277"/>
      <c r="GU139" s="277"/>
      <c r="GV139" s="278"/>
      <c r="GW139" s="279"/>
      <c r="GX139" s="279"/>
      <c r="GY139" s="280"/>
      <c r="GZ139" s="277"/>
      <c r="HA139" s="277"/>
      <c r="HB139" s="278"/>
      <c r="HC139" s="279"/>
      <c r="HD139" s="279"/>
      <c r="HE139" s="280"/>
      <c r="HF139" s="277"/>
      <c r="HG139" s="277"/>
      <c r="HH139" s="278"/>
      <c r="HI139" s="279"/>
      <c r="HJ139" s="279"/>
      <c r="HK139" s="280"/>
      <c r="HL139" s="277">
        <v>7</v>
      </c>
      <c r="HM139" s="277">
        <v>11</v>
      </c>
      <c r="HN139" s="278">
        <v>0.23541666666666669</v>
      </c>
      <c r="HO139" s="279"/>
      <c r="HP139" s="279"/>
      <c r="HQ139" s="280"/>
      <c r="HR139" s="277">
        <v>18</v>
      </c>
      <c r="HS139" s="277">
        <v>21</v>
      </c>
      <c r="HT139" s="278">
        <v>0.16180555555555556</v>
      </c>
      <c r="HU139" s="279"/>
      <c r="HV139" s="279"/>
      <c r="HW139" s="280"/>
      <c r="HX139" s="277">
        <v>16</v>
      </c>
      <c r="HY139" s="277">
        <v>12</v>
      </c>
      <c r="HZ139" s="278">
        <v>0.15555555555555556</v>
      </c>
      <c r="IA139" s="273" cm="1">
        <f t="array" ref="IA139">SUM(SUMIFS(FG139:HZ139,FG$6:HZ$6,{"EN(V)"}))</f>
        <v>0</v>
      </c>
      <c r="IB139" s="273" cm="1">
        <f t="array" ref="IB139">SUM(SUMIFS(FG139:HZ139,FG$6:HZ$6,{"INA(V)"}))</f>
        <v>44</v>
      </c>
      <c r="IC139" s="273" cm="1">
        <f t="array" ref="IC139">SUM(SUMIFS(FG139:HZ139,FG$6:HZ$6,{"EN(D)"}))</f>
        <v>0</v>
      </c>
      <c r="ID139" s="273" cm="1">
        <f t="array" ref="ID139">SUM(SUMIFS(FG139:HZ139,FG$6:HZ$6,{"INA(D)"}))</f>
        <v>41</v>
      </c>
      <c r="IE139" s="273" cm="1">
        <f t="array" ref="IE139">SUM(SUMIFS(FG139:HZ139,FG$6:HZ$6,{"EN(D)","EN(V)","INA(D)","INA(V)"}))</f>
        <v>85</v>
      </c>
      <c r="IF139" s="278" cm="1">
        <f t="array" ref="IF139">(SUM(SUMIFS(FG139:HZ139,FG$6:HZ$6,{"EN(TMS)"})))/12</f>
        <v>0</v>
      </c>
      <c r="IG139" s="278" cm="1">
        <f t="array" ref="IG139">(SUM(SUMIFS(FG139:HZ139,FG$6:HZ$6,{"INA(TMS)"})))/12</f>
        <v>4.6064814814814815E-2</v>
      </c>
      <c r="IH139" s="279"/>
      <c r="II139" s="279"/>
      <c r="IJ139" s="280"/>
      <c r="IK139" s="277">
        <v>9</v>
      </c>
      <c r="IL139" s="277">
        <v>14</v>
      </c>
      <c r="IM139" s="278">
        <v>7.7777777777777779E-2</v>
      </c>
      <c r="IN139" s="279"/>
      <c r="IO139" s="279"/>
      <c r="IP139" s="280"/>
      <c r="IQ139" s="342">
        <v>5</v>
      </c>
      <c r="IR139" s="277">
        <v>10</v>
      </c>
      <c r="IS139" s="278">
        <v>3.5416666666666666E-2</v>
      </c>
      <c r="IT139" s="279"/>
      <c r="IU139" s="279"/>
      <c r="IV139" s="280"/>
      <c r="IW139" s="277">
        <v>8</v>
      </c>
      <c r="IX139" s="277">
        <v>21</v>
      </c>
      <c r="IY139" s="278">
        <v>9.5833333333333326E-2</v>
      </c>
      <c r="IZ139" s="279"/>
      <c r="JA139" s="279"/>
      <c r="JB139" s="280"/>
      <c r="JC139" s="277">
        <v>4</v>
      </c>
      <c r="JD139" s="277">
        <v>6</v>
      </c>
      <c r="JE139" s="278">
        <v>0.31319444444444444</v>
      </c>
      <c r="JF139" s="279"/>
      <c r="JG139" s="279"/>
      <c r="JH139" s="280"/>
      <c r="JI139" s="277">
        <v>2</v>
      </c>
      <c r="JJ139" s="277"/>
      <c r="JK139" s="278"/>
      <c r="JL139" s="279"/>
      <c r="JM139" s="279"/>
      <c r="JN139" s="280"/>
      <c r="JO139" s="277">
        <v>6</v>
      </c>
      <c r="JP139" s="277"/>
      <c r="JQ139" s="278"/>
      <c r="JR139" s="279"/>
      <c r="JS139" s="279"/>
      <c r="JT139" s="280"/>
      <c r="JU139" s="277">
        <v>6</v>
      </c>
      <c r="JV139" s="277"/>
      <c r="JW139" s="278"/>
      <c r="JX139" s="279"/>
      <c r="JY139" s="279"/>
      <c r="JZ139" s="280"/>
      <c r="KA139" s="277">
        <v>6</v>
      </c>
      <c r="KB139" s="277"/>
      <c r="KC139" s="278"/>
      <c r="KD139" s="279"/>
      <c r="KE139" s="279"/>
      <c r="KF139" s="280"/>
      <c r="KG139" s="277">
        <v>12</v>
      </c>
      <c r="KH139" s="277"/>
      <c r="KI139" s="278"/>
      <c r="KJ139" s="279"/>
      <c r="KK139" s="279"/>
      <c r="KL139" s="280"/>
      <c r="KM139" s="277">
        <v>8</v>
      </c>
      <c r="KN139" s="277"/>
      <c r="KO139" s="278"/>
      <c r="KP139" s="279"/>
      <c r="KQ139" s="279"/>
      <c r="KR139" s="280"/>
      <c r="KS139" s="277">
        <v>16</v>
      </c>
      <c r="KT139" s="277"/>
      <c r="KU139" s="278"/>
      <c r="KV139" s="279"/>
      <c r="KW139" s="279"/>
      <c r="KX139" s="280"/>
      <c r="KY139" s="277">
        <v>20</v>
      </c>
      <c r="KZ139" s="277"/>
      <c r="LA139" s="278"/>
      <c r="LB139" s="273" cm="1">
        <f t="array" ref="LB139">SUM(SUMIFS(IH139:LA139,IH$6:LA$6,{"EN(V)"}))</f>
        <v>0</v>
      </c>
      <c r="LC139" s="273" cm="1">
        <f t="array" ref="LC139">SUM(SUMIFS(IH139:LA139,IH$6:LA$6,{"INA(V)"}))</f>
        <v>51</v>
      </c>
      <c r="LD139" s="273" cm="1">
        <f t="array" ref="LD139">SUM(SUMIFS(IH139:LA139,IH$6:LA$6,{"EN(D)"}))</f>
        <v>0</v>
      </c>
      <c r="LE139" s="273" cm="1">
        <f t="array" ref="LE139">SUM(SUMIFS(IH139:LA139,IH$6:LA$6,{"INA(D)"}))</f>
        <v>102</v>
      </c>
      <c r="LF139" s="273" cm="1">
        <f t="array" ref="LF139">SUM(SUMIFS(IH139:LA139,IH$6:LA$6,{"EN(D)","EN(V)","INA(D)","INA(V)"}))</f>
        <v>153</v>
      </c>
      <c r="LG139" s="278" cm="1">
        <f t="array" ref="LG139">(SUM(SUMIFS(IH139:LA139,IH$6:LA$6,{"EN(TMS)"})))/12</f>
        <v>0</v>
      </c>
      <c r="LH139" s="278" cm="1">
        <f t="array" ref="LH139">(SUM(SUMIFS(IH139:LA139,IH$6:LA$6,{"INA(TMS)"})))/12</f>
        <v>4.3518518518518512E-2</v>
      </c>
      <c r="LI139" s="279"/>
      <c r="LJ139" s="279"/>
      <c r="LK139" s="280"/>
      <c r="LL139" s="277">
        <v>6</v>
      </c>
      <c r="LM139" s="277"/>
      <c r="LN139" s="278"/>
      <c r="LO139" s="279"/>
      <c r="LP139" s="279"/>
      <c r="LQ139" s="280"/>
      <c r="LR139" s="277">
        <v>8</v>
      </c>
      <c r="LS139" s="277"/>
      <c r="LT139" s="278"/>
      <c r="LU139" s="279"/>
      <c r="LV139" s="279"/>
      <c r="LW139" s="280"/>
      <c r="LX139" s="277">
        <v>6</v>
      </c>
      <c r="LY139" s="277"/>
      <c r="LZ139" s="278"/>
      <c r="MA139" s="279"/>
      <c r="MB139" s="279"/>
      <c r="MC139" s="280"/>
      <c r="MD139" s="277">
        <v>2</v>
      </c>
      <c r="ME139" s="277"/>
      <c r="MF139" s="278"/>
      <c r="MG139" s="279"/>
      <c r="MH139" s="279"/>
      <c r="MI139" s="280"/>
      <c r="MJ139" s="277">
        <v>4</v>
      </c>
      <c r="MK139" s="277"/>
      <c r="ML139" s="278"/>
      <c r="MM139" s="279"/>
      <c r="MN139" s="279"/>
      <c r="MO139" s="280"/>
      <c r="MP139" s="277">
        <v>5</v>
      </c>
      <c r="MQ139" s="277"/>
      <c r="MR139" s="278"/>
      <c r="MS139" s="279"/>
      <c r="MT139" s="279"/>
      <c r="MU139" s="280"/>
      <c r="MV139" s="277">
        <v>2</v>
      </c>
      <c r="MW139" s="277"/>
      <c r="MX139" s="278"/>
      <c r="MY139" s="279"/>
      <c r="MZ139" s="279"/>
      <c r="NA139" s="280"/>
      <c r="NB139" s="277"/>
      <c r="NC139" s="277"/>
      <c r="ND139" s="278"/>
      <c r="NE139" s="279"/>
      <c r="NF139" s="279"/>
      <c r="NG139" s="280"/>
      <c r="NH139" s="277"/>
      <c r="NI139" s="277"/>
      <c r="NJ139" s="278"/>
      <c r="NK139" s="279"/>
      <c r="NL139" s="279"/>
      <c r="NM139" s="280"/>
      <c r="NN139" s="277"/>
      <c r="NO139" s="277"/>
      <c r="NP139" s="278"/>
      <c r="NQ139" s="279"/>
      <c r="NR139" s="279"/>
      <c r="NS139" s="280"/>
      <c r="NT139" s="277"/>
      <c r="NU139" s="277"/>
      <c r="NV139" s="278"/>
      <c r="NW139" s="279"/>
      <c r="NX139" s="279"/>
      <c r="NY139" s="280"/>
      <c r="NZ139" s="277"/>
      <c r="OA139" s="277"/>
      <c r="OB139" s="278"/>
      <c r="OC139" s="273" cm="1">
        <f t="array" ref="OC139">SUM(SUMIFS(LI139:OB139,LI$6:OB$6,{"EN(V)"}))</f>
        <v>0</v>
      </c>
      <c r="OD139" s="273" cm="1">
        <f t="array" ref="OD139">SUM(SUMIFS(LI139:OB139,LI$6:OB$6,{"INA(V)"}))</f>
        <v>0</v>
      </c>
      <c r="OE139" s="273" cm="1">
        <f t="array" ref="OE139">SUM(SUMIFS(LI139:OB139,LI$6:OB$6,{"EN(D)"}))</f>
        <v>0</v>
      </c>
      <c r="OF139" s="273" cm="1">
        <f t="array" ref="OF139">SUM(SUMIFS(LI139:OB139,LI$6:OB$6,{"INA(D)"}))</f>
        <v>33</v>
      </c>
      <c r="OG139" s="273" cm="1">
        <f t="array" ref="OG139">SUM(SUMIFS(LI139:OB139,LI$6:OB$6,{"EN(D)","EN(V)","INA(D)","INA(V)"}))</f>
        <v>33</v>
      </c>
      <c r="OH139" s="278" cm="1">
        <f t="array" ref="OH139">(SUM(SUMIFS(LI139:OB139,LI$6:OB$6,{"EN(TMS)"})))/12</f>
        <v>0</v>
      </c>
      <c r="OI139" s="278" cm="1">
        <f t="array" ref="OI139">(SUM(SUMIFS(LI139:OB139,LI$6:OB$6,{"INA(TMS)"})))/12</f>
        <v>0</v>
      </c>
    </row>
    <row r="140" spans="1:399" s="23" customFormat="1" ht="45">
      <c r="A140" s="273">
        <v>134</v>
      </c>
      <c r="B140" s="274" t="s">
        <v>1441</v>
      </c>
      <c r="C140" s="273" t="s">
        <v>1444</v>
      </c>
      <c r="D140" s="285"/>
      <c r="E140" s="279"/>
      <c r="F140" s="279"/>
      <c r="G140" s="280"/>
      <c r="H140" s="277"/>
      <c r="I140" s="277"/>
      <c r="J140" s="278"/>
      <c r="K140" s="279"/>
      <c r="L140" s="279"/>
      <c r="M140" s="280"/>
      <c r="N140" s="277"/>
      <c r="O140" s="277"/>
      <c r="P140" s="278"/>
      <c r="Q140" s="279"/>
      <c r="R140" s="279"/>
      <c r="S140" s="280"/>
      <c r="T140" s="277"/>
      <c r="U140" s="277"/>
      <c r="V140" s="278"/>
      <c r="W140" s="279"/>
      <c r="X140" s="279"/>
      <c r="Y140" s="280"/>
      <c r="Z140" s="277"/>
      <c r="AA140" s="277"/>
      <c r="AB140" s="278"/>
      <c r="AC140" s="279"/>
      <c r="AD140" s="279"/>
      <c r="AE140" s="280"/>
      <c r="AF140" s="277"/>
      <c r="AG140" s="277"/>
      <c r="AH140" s="278"/>
      <c r="AI140" s="279"/>
      <c r="AJ140" s="279"/>
      <c r="AK140" s="280"/>
      <c r="AL140" s="277"/>
      <c r="AM140" s="277"/>
      <c r="AN140" s="278"/>
      <c r="AO140" s="279"/>
      <c r="AP140" s="279"/>
      <c r="AQ140" s="280"/>
      <c r="AR140" s="277"/>
      <c r="AS140" s="277"/>
      <c r="AT140" s="278"/>
      <c r="AU140" s="279"/>
      <c r="AV140" s="279"/>
      <c r="AW140" s="280"/>
      <c r="AX140" s="277"/>
      <c r="AY140" s="277"/>
      <c r="AZ140" s="278"/>
      <c r="BA140" s="279"/>
      <c r="BB140" s="279"/>
      <c r="BC140" s="280"/>
      <c r="BD140" s="277"/>
      <c r="BE140" s="277"/>
      <c r="BF140" s="278"/>
      <c r="BG140" s="279"/>
      <c r="BH140" s="279"/>
      <c r="BI140" s="280"/>
      <c r="BJ140" s="277"/>
      <c r="BK140" s="277"/>
      <c r="BL140" s="278"/>
      <c r="BM140" s="279"/>
      <c r="BN140" s="279"/>
      <c r="BO140" s="280"/>
      <c r="BP140" s="277"/>
      <c r="BQ140" s="277"/>
      <c r="BR140" s="278"/>
      <c r="BS140" s="279"/>
      <c r="BT140" s="279"/>
      <c r="BU140" s="280"/>
      <c r="BV140" s="277"/>
      <c r="BW140" s="277"/>
      <c r="BX140" s="278"/>
      <c r="BY140" s="273" cm="1">
        <f t="array" ref="BY140">SUM(SUMIFS(E140:BX140,E$6:BX$6,{"EN(V)"}))</f>
        <v>0</v>
      </c>
      <c r="BZ140" s="273" cm="1">
        <f t="array" ref="BZ140">SUM(SUMIFS(E140:BX140,E$6:BX$6,{"INA(V)"}))</f>
        <v>0</v>
      </c>
      <c r="CA140" s="273" cm="1">
        <f t="array" ref="CA140">SUM(SUMIFS(E140:BX140,E$6:BX$6,{"EN(D)"}))</f>
        <v>0</v>
      </c>
      <c r="CB140" s="273" cm="1">
        <f t="array" ref="CB140">SUM(SUMIFS(E140:BX140,E$6:BX$6,{"INA(D)"}))</f>
        <v>0</v>
      </c>
      <c r="CC140" s="273" cm="1">
        <f t="array" ref="CC140">SUM(SUMIFS(E140:BX140,E$6:BX$6,{"EN(D)","EN(V)","INA(D)","INA(V)"}))</f>
        <v>0</v>
      </c>
      <c r="CD140" s="278" cm="1">
        <f t="array" ref="CD140">(SUM(SUMIFS(E140:BX140,E$6:BX$6,{"EN(TMS)"})))/12</f>
        <v>0</v>
      </c>
      <c r="CE140" s="278" cm="1">
        <f t="array" ref="CE140">(SUM(SUMIFS(E140:BX140,E$6:BX$6,{"INA(TMS)"})))/12</f>
        <v>0</v>
      </c>
      <c r="CF140" s="279"/>
      <c r="CG140" s="279"/>
      <c r="CH140" s="280"/>
      <c r="CI140" s="277"/>
      <c r="CJ140" s="277"/>
      <c r="CK140" s="278"/>
      <c r="CL140" s="279"/>
      <c r="CM140" s="279"/>
      <c r="CN140" s="280"/>
      <c r="CO140" s="277"/>
      <c r="CP140" s="277"/>
      <c r="CQ140" s="278"/>
      <c r="CR140" s="279"/>
      <c r="CS140" s="279"/>
      <c r="CT140" s="280"/>
      <c r="CU140" s="277"/>
      <c r="CV140" s="277"/>
      <c r="CW140" s="278"/>
      <c r="CX140" s="279"/>
      <c r="CY140" s="279"/>
      <c r="CZ140" s="280"/>
      <c r="DA140" s="277"/>
      <c r="DB140" s="277"/>
      <c r="DC140" s="278"/>
      <c r="DD140" s="279"/>
      <c r="DE140" s="279"/>
      <c r="DF140" s="280"/>
      <c r="DG140" s="277"/>
      <c r="DH140" s="277"/>
      <c r="DI140" s="278"/>
      <c r="DJ140" s="279"/>
      <c r="DK140" s="279"/>
      <c r="DL140" s="280"/>
      <c r="DM140" s="277"/>
      <c r="DN140" s="277"/>
      <c r="DO140" s="278"/>
      <c r="DP140" s="279"/>
      <c r="DQ140" s="279"/>
      <c r="DR140" s="280"/>
      <c r="DS140" s="277"/>
      <c r="DT140" s="277"/>
      <c r="DU140" s="278"/>
      <c r="DV140" s="279"/>
      <c r="DW140" s="279"/>
      <c r="DX140" s="280"/>
      <c r="DY140" s="277"/>
      <c r="DZ140" s="277"/>
      <c r="EA140" s="278"/>
      <c r="EB140" s="279"/>
      <c r="EC140" s="279"/>
      <c r="ED140" s="280"/>
      <c r="EE140" s="277"/>
      <c r="EF140" s="277"/>
      <c r="EG140" s="278"/>
      <c r="EH140" s="279"/>
      <c r="EI140" s="279"/>
      <c r="EJ140" s="280"/>
      <c r="EK140" s="277"/>
      <c r="EL140" s="277"/>
      <c r="EM140" s="278"/>
      <c r="EN140" s="279"/>
      <c r="EO140" s="279"/>
      <c r="EP140" s="280"/>
      <c r="EQ140" s="277"/>
      <c r="ER140" s="277"/>
      <c r="ES140" s="278"/>
      <c r="ET140" s="279"/>
      <c r="EU140" s="279"/>
      <c r="EV140" s="280"/>
      <c r="EW140" s="277"/>
      <c r="EX140" s="277"/>
      <c r="EY140" s="278"/>
      <c r="EZ140" s="273" cm="1">
        <f t="array" ref="EZ140">SUM(SUMIFS(CF140:EY140,CF$6:EY$6,{"EN(V)"}))</f>
        <v>0</v>
      </c>
      <c r="FA140" s="273" cm="1">
        <f t="array" ref="FA140">SUM(SUMIFS(CF140:EY140,CF$6:EY$6,{"INA(V)"}))</f>
        <v>0</v>
      </c>
      <c r="FB140" s="273" cm="1">
        <f t="array" ref="FB140">SUM(SUMIFS(CF140:EY140,CF$6:EY$6,{"EN(D)"}))</f>
        <v>0</v>
      </c>
      <c r="FC140" s="273" cm="1">
        <f t="array" ref="FC140">SUM(SUMIFS(CF140:EY140,CF$6:EY$6,{"INA(D)"}))</f>
        <v>0</v>
      </c>
      <c r="FD140" s="273" cm="1">
        <f t="array" ref="FD140">SUM(SUMIFS(CF140:EY140,CF$6:EY$6,{"EN(D)","EN(V)","INA(D)","INA(V)"}))</f>
        <v>0</v>
      </c>
      <c r="FE140" s="278" cm="1">
        <f t="array" ref="FE140">(SUM(SUMIFS(CF140:EY140,CF$6:EY$6,{"EN(TMS)"})))/12</f>
        <v>0</v>
      </c>
      <c r="FF140" s="278" cm="1">
        <f t="array" ref="FF140">(SUM(SUMIFS(CF140:EY140,CF$6:EY$6,{"INA(TMS)"})))/12</f>
        <v>0</v>
      </c>
      <c r="FG140" s="279"/>
      <c r="FH140" s="279"/>
      <c r="FI140" s="280"/>
      <c r="FJ140" s="277"/>
      <c r="FK140" s="277"/>
      <c r="FL140" s="278"/>
      <c r="FM140" s="279"/>
      <c r="FN140" s="279"/>
      <c r="FO140" s="280"/>
      <c r="FP140" s="277"/>
      <c r="FQ140" s="277"/>
      <c r="FR140" s="278"/>
      <c r="FS140" s="279"/>
      <c r="FT140" s="279"/>
      <c r="FU140" s="280"/>
      <c r="FV140" s="277"/>
      <c r="FW140" s="277"/>
      <c r="FX140" s="278"/>
      <c r="FY140" s="279"/>
      <c r="FZ140" s="279"/>
      <c r="GA140" s="280"/>
      <c r="GB140" s="277"/>
      <c r="GC140" s="277"/>
      <c r="GD140" s="278"/>
      <c r="GE140" s="279"/>
      <c r="GF140" s="279"/>
      <c r="GG140" s="280"/>
      <c r="GH140" s="277"/>
      <c r="GI140" s="277"/>
      <c r="GJ140" s="278"/>
      <c r="GK140" s="279"/>
      <c r="GL140" s="279"/>
      <c r="GM140" s="280"/>
      <c r="GN140" s="277"/>
      <c r="GO140" s="277"/>
      <c r="GP140" s="278"/>
      <c r="GQ140" s="279"/>
      <c r="GR140" s="279"/>
      <c r="GS140" s="280"/>
      <c r="GT140" s="277"/>
      <c r="GU140" s="277"/>
      <c r="GV140" s="278"/>
      <c r="GW140" s="279"/>
      <c r="GX140" s="279"/>
      <c r="GY140" s="280"/>
      <c r="GZ140" s="277"/>
      <c r="HA140" s="277"/>
      <c r="HB140" s="278"/>
      <c r="HC140" s="279"/>
      <c r="HD140" s="279"/>
      <c r="HE140" s="280"/>
      <c r="HF140" s="277"/>
      <c r="HG140" s="277"/>
      <c r="HH140" s="278"/>
      <c r="HI140" s="279"/>
      <c r="HJ140" s="279"/>
      <c r="HK140" s="280"/>
      <c r="HL140" s="277"/>
      <c r="HM140" s="277"/>
      <c r="HN140" s="278"/>
      <c r="HO140" s="279">
        <v>19</v>
      </c>
      <c r="HP140" s="279">
        <v>56</v>
      </c>
      <c r="HQ140" s="280">
        <v>0.11319444444444444</v>
      </c>
      <c r="HR140" s="277"/>
      <c r="HS140" s="277"/>
      <c r="HT140" s="278"/>
      <c r="HU140" s="279">
        <v>39</v>
      </c>
      <c r="HV140" s="279">
        <v>83</v>
      </c>
      <c r="HW140" s="280">
        <v>0.1277777777777778</v>
      </c>
      <c r="HX140" s="277"/>
      <c r="HY140" s="277"/>
      <c r="HZ140" s="278"/>
      <c r="IA140" s="273" cm="1">
        <f t="array" ref="IA140">SUM(SUMIFS(FG140:HZ140,FG$6:HZ$6,{"EN(V)"}))</f>
        <v>139</v>
      </c>
      <c r="IB140" s="273" cm="1">
        <f t="array" ref="IB140">SUM(SUMIFS(FG140:HZ140,FG$6:HZ$6,{"INA(V)"}))</f>
        <v>0</v>
      </c>
      <c r="IC140" s="273" cm="1">
        <f t="array" ref="IC140">SUM(SUMIFS(FG140:HZ140,FG$6:HZ$6,{"EN(D)"}))</f>
        <v>58</v>
      </c>
      <c r="ID140" s="273" cm="1">
        <f t="array" ref="ID140">SUM(SUMIFS(FG140:HZ140,FG$6:HZ$6,{"INA(D)"}))</f>
        <v>0</v>
      </c>
      <c r="IE140" s="273" cm="1">
        <f t="array" ref="IE140">SUM(SUMIFS(FG140:HZ140,FG$6:HZ$6,{"EN(D)","EN(V)","INA(D)","INA(V)"}))</f>
        <v>197</v>
      </c>
      <c r="IF140" s="278" cm="1">
        <f t="array" ref="IF140">(SUM(SUMIFS(FG140:HZ140,FG$6:HZ$6,{"EN(TMS)"})))/12</f>
        <v>2.0081018518518522E-2</v>
      </c>
      <c r="IG140" s="278" cm="1">
        <f t="array" ref="IG140">(SUM(SUMIFS(FG140:HZ140,FG$6:HZ$6,{"INA(TMS)"})))/12</f>
        <v>0</v>
      </c>
      <c r="IH140" s="279">
        <v>40</v>
      </c>
      <c r="II140" s="279">
        <v>72</v>
      </c>
      <c r="IJ140" s="280">
        <v>5.6250000000000001E-2</v>
      </c>
      <c r="IK140" s="277"/>
      <c r="IL140" s="277"/>
      <c r="IM140" s="278"/>
      <c r="IN140" s="279">
        <v>22</v>
      </c>
      <c r="IO140" s="279">
        <v>32</v>
      </c>
      <c r="IP140" s="280">
        <v>7.2222222222222229E-2</v>
      </c>
      <c r="IQ140" s="277"/>
      <c r="IR140" s="277"/>
      <c r="IS140" s="278"/>
      <c r="IT140" s="279">
        <v>21</v>
      </c>
      <c r="IU140" s="279">
        <v>37</v>
      </c>
      <c r="IV140" s="280">
        <v>0.30555555555555552</v>
      </c>
      <c r="IW140" s="277"/>
      <c r="IX140" s="277"/>
      <c r="IY140" s="278"/>
      <c r="IZ140" s="279">
        <v>12</v>
      </c>
      <c r="JA140" s="279">
        <v>33</v>
      </c>
      <c r="JB140" s="280">
        <v>0.1451388888888889</v>
      </c>
      <c r="JC140" s="277"/>
      <c r="JD140" s="277"/>
      <c r="JE140" s="278"/>
      <c r="JF140" s="279">
        <v>34</v>
      </c>
      <c r="JG140" s="279"/>
      <c r="JH140" s="280"/>
      <c r="JI140" s="277"/>
      <c r="JJ140" s="277"/>
      <c r="JK140" s="278"/>
      <c r="JL140" s="279">
        <v>28</v>
      </c>
      <c r="JM140" s="279"/>
      <c r="JN140" s="280"/>
      <c r="JO140" s="277"/>
      <c r="JP140" s="277"/>
      <c r="JQ140" s="278"/>
      <c r="JR140" s="279">
        <v>18</v>
      </c>
      <c r="JS140" s="279"/>
      <c r="JT140" s="280"/>
      <c r="JU140" s="277"/>
      <c r="JV140" s="277"/>
      <c r="JW140" s="278"/>
      <c r="JX140" s="279">
        <v>14</v>
      </c>
      <c r="JY140" s="279"/>
      <c r="JZ140" s="280"/>
      <c r="KA140" s="277"/>
      <c r="KB140" s="277"/>
      <c r="KC140" s="278"/>
      <c r="KD140" s="279">
        <v>20</v>
      </c>
      <c r="KE140" s="279"/>
      <c r="KF140" s="280"/>
      <c r="KG140" s="277"/>
      <c r="KH140" s="277"/>
      <c r="KI140" s="278"/>
      <c r="KJ140" s="279">
        <v>16</v>
      </c>
      <c r="KK140" s="279"/>
      <c r="KL140" s="280"/>
      <c r="KM140" s="277"/>
      <c r="KN140" s="277"/>
      <c r="KO140" s="278"/>
      <c r="KP140" s="279">
        <v>24</v>
      </c>
      <c r="KQ140" s="279"/>
      <c r="KR140" s="280"/>
      <c r="KS140" s="277"/>
      <c r="KT140" s="277"/>
      <c r="KU140" s="278"/>
      <c r="KV140" s="279">
        <v>18</v>
      </c>
      <c r="KW140" s="279"/>
      <c r="KX140" s="280"/>
      <c r="KY140" s="277"/>
      <c r="KZ140" s="277"/>
      <c r="LA140" s="278"/>
      <c r="LB140" s="273" cm="1">
        <f t="array" ref="LB140">SUM(SUMIFS(IH140:LA140,IH$6:LA$6,{"EN(V)"}))</f>
        <v>174</v>
      </c>
      <c r="LC140" s="273" cm="1">
        <f t="array" ref="LC140">SUM(SUMIFS(IH140:LA140,IH$6:LA$6,{"INA(V)"}))</f>
        <v>0</v>
      </c>
      <c r="LD140" s="273" cm="1">
        <f t="array" ref="LD140">SUM(SUMIFS(IH140:LA140,IH$6:LA$6,{"EN(D)"}))</f>
        <v>267</v>
      </c>
      <c r="LE140" s="273" cm="1">
        <f t="array" ref="LE140">SUM(SUMIFS(IH140:LA140,IH$6:LA$6,{"INA(D)"}))</f>
        <v>0</v>
      </c>
      <c r="LF140" s="273" cm="1">
        <f t="array" ref="LF140">SUM(SUMIFS(IH140:LA140,IH$6:LA$6,{"EN(D)","EN(V)","INA(D)","INA(V)"}))</f>
        <v>441</v>
      </c>
      <c r="LG140" s="278" cm="1">
        <f t="array" ref="LG140">(SUM(SUMIFS(IH140:LA140,IH$6:LA$6,{"EN(TMS)"})))/12</f>
        <v>4.8263888888888891E-2</v>
      </c>
      <c r="LH140" s="278" cm="1">
        <f t="array" ref="LH140">(SUM(SUMIFS(IH140:LA140,IH$6:LA$6,{"INA(TMS)"})))/12</f>
        <v>0</v>
      </c>
      <c r="LI140" s="279">
        <v>20</v>
      </c>
      <c r="LJ140" s="279"/>
      <c r="LK140" s="280"/>
      <c r="LL140" s="277"/>
      <c r="LM140" s="277"/>
      <c r="LN140" s="278"/>
      <c r="LO140" s="279">
        <v>7</v>
      </c>
      <c r="LP140" s="279"/>
      <c r="LQ140" s="280"/>
      <c r="LR140" s="277"/>
      <c r="LS140" s="277"/>
      <c r="LT140" s="278"/>
      <c r="LU140" s="279">
        <v>2</v>
      </c>
      <c r="LV140" s="279"/>
      <c r="LW140" s="280"/>
      <c r="LX140" s="277"/>
      <c r="LY140" s="277"/>
      <c r="LZ140" s="278"/>
      <c r="MA140" s="279">
        <v>7</v>
      </c>
      <c r="MB140" s="279"/>
      <c r="MC140" s="280"/>
      <c r="MD140" s="277"/>
      <c r="ME140" s="277"/>
      <c r="MF140" s="278"/>
      <c r="MG140" s="279">
        <v>10</v>
      </c>
      <c r="MH140" s="279"/>
      <c r="MI140" s="280"/>
      <c r="MJ140" s="277"/>
      <c r="MK140" s="277"/>
      <c r="ML140" s="278"/>
      <c r="MM140" s="279">
        <v>16</v>
      </c>
      <c r="MN140" s="279"/>
      <c r="MO140" s="280"/>
      <c r="MP140" s="277"/>
      <c r="MQ140" s="277"/>
      <c r="MR140" s="278"/>
      <c r="MS140" s="279">
        <v>7</v>
      </c>
      <c r="MT140" s="279"/>
      <c r="MU140" s="280"/>
      <c r="MV140" s="277"/>
      <c r="MW140" s="277"/>
      <c r="MX140" s="278"/>
      <c r="MY140" s="279"/>
      <c r="MZ140" s="279"/>
      <c r="NA140" s="280"/>
      <c r="NB140" s="277"/>
      <c r="NC140" s="277"/>
      <c r="ND140" s="278"/>
      <c r="NE140" s="279"/>
      <c r="NF140" s="279"/>
      <c r="NG140" s="280"/>
      <c r="NH140" s="277"/>
      <c r="NI140" s="277"/>
      <c r="NJ140" s="278"/>
      <c r="NK140" s="279"/>
      <c r="NL140" s="279"/>
      <c r="NM140" s="280"/>
      <c r="NN140" s="277"/>
      <c r="NO140" s="277"/>
      <c r="NP140" s="278"/>
      <c r="NQ140" s="279"/>
      <c r="NR140" s="279"/>
      <c r="NS140" s="280"/>
      <c r="NT140" s="277"/>
      <c r="NU140" s="277"/>
      <c r="NV140" s="278"/>
      <c r="NW140" s="279"/>
      <c r="NX140" s="279"/>
      <c r="NY140" s="280"/>
      <c r="NZ140" s="277"/>
      <c r="OA140" s="277"/>
      <c r="OB140" s="278"/>
      <c r="OC140" s="273" cm="1">
        <f t="array" ref="OC140">SUM(SUMIFS(LI140:OB140,LI$6:OB$6,{"EN(V)"}))</f>
        <v>0</v>
      </c>
      <c r="OD140" s="273" cm="1">
        <f t="array" ref="OD140">SUM(SUMIFS(LI140:OB140,LI$6:OB$6,{"INA(V)"}))</f>
        <v>0</v>
      </c>
      <c r="OE140" s="273" cm="1">
        <f t="array" ref="OE140">SUM(SUMIFS(LI140:OB140,LI$6:OB$6,{"EN(D)"}))</f>
        <v>69</v>
      </c>
      <c r="OF140" s="273" cm="1">
        <f t="array" ref="OF140">SUM(SUMIFS(LI140:OB140,LI$6:OB$6,{"INA(D)"}))</f>
        <v>0</v>
      </c>
      <c r="OG140" s="273" cm="1">
        <f t="array" ref="OG140">SUM(SUMIFS(LI140:OB140,LI$6:OB$6,{"EN(D)","EN(V)","INA(D)","INA(V)"}))</f>
        <v>69</v>
      </c>
      <c r="OH140" s="278" cm="1">
        <f t="array" ref="OH140">(SUM(SUMIFS(LI140:OB140,LI$6:OB$6,{"EN(TMS)"})))/12</f>
        <v>0</v>
      </c>
      <c r="OI140" s="278" cm="1">
        <f t="array" ref="OI140">(SUM(SUMIFS(LI140:OB140,LI$6:OB$6,{"INA(TMS)"})))/12</f>
        <v>0</v>
      </c>
    </row>
    <row r="141" spans="1:399" s="23" customFormat="1" ht="45">
      <c r="A141" s="273">
        <v>135</v>
      </c>
      <c r="B141" s="274" t="s">
        <v>1442</v>
      </c>
      <c r="C141" s="273" t="s">
        <v>1445</v>
      </c>
      <c r="D141" s="285"/>
      <c r="E141" s="279"/>
      <c r="F141" s="279"/>
      <c r="G141" s="280"/>
      <c r="H141" s="277"/>
      <c r="I141" s="277"/>
      <c r="J141" s="278"/>
      <c r="K141" s="279"/>
      <c r="L141" s="279"/>
      <c r="M141" s="280"/>
      <c r="N141" s="277"/>
      <c r="O141" s="277"/>
      <c r="P141" s="278"/>
      <c r="Q141" s="279"/>
      <c r="R141" s="279"/>
      <c r="S141" s="280"/>
      <c r="T141" s="277"/>
      <c r="U141" s="277"/>
      <c r="V141" s="278"/>
      <c r="W141" s="279"/>
      <c r="X141" s="279"/>
      <c r="Y141" s="280"/>
      <c r="Z141" s="277"/>
      <c r="AA141" s="277"/>
      <c r="AB141" s="278"/>
      <c r="AC141" s="279"/>
      <c r="AD141" s="279"/>
      <c r="AE141" s="280"/>
      <c r="AF141" s="277"/>
      <c r="AG141" s="277"/>
      <c r="AH141" s="278"/>
      <c r="AI141" s="279"/>
      <c r="AJ141" s="279"/>
      <c r="AK141" s="280"/>
      <c r="AL141" s="277"/>
      <c r="AM141" s="277"/>
      <c r="AN141" s="278"/>
      <c r="AO141" s="279"/>
      <c r="AP141" s="279"/>
      <c r="AQ141" s="280"/>
      <c r="AR141" s="277"/>
      <c r="AS141" s="277"/>
      <c r="AT141" s="278"/>
      <c r="AU141" s="279"/>
      <c r="AV141" s="279"/>
      <c r="AW141" s="280"/>
      <c r="AX141" s="277"/>
      <c r="AY141" s="277"/>
      <c r="AZ141" s="278"/>
      <c r="BA141" s="279"/>
      <c r="BB141" s="279"/>
      <c r="BC141" s="280"/>
      <c r="BD141" s="277"/>
      <c r="BE141" s="277"/>
      <c r="BF141" s="278"/>
      <c r="BG141" s="279"/>
      <c r="BH141" s="279"/>
      <c r="BI141" s="280"/>
      <c r="BJ141" s="277"/>
      <c r="BK141" s="277"/>
      <c r="BL141" s="278"/>
      <c r="BM141" s="279"/>
      <c r="BN141" s="279"/>
      <c r="BO141" s="280"/>
      <c r="BP141" s="277"/>
      <c r="BQ141" s="277"/>
      <c r="BR141" s="278"/>
      <c r="BS141" s="279"/>
      <c r="BT141" s="279"/>
      <c r="BU141" s="280"/>
      <c r="BV141" s="277"/>
      <c r="BW141" s="277"/>
      <c r="BX141" s="278"/>
      <c r="BY141" s="273" cm="1">
        <f t="array" ref="BY141">SUM(SUMIFS(E141:BX141,E$6:BX$6,{"EN(V)"}))</f>
        <v>0</v>
      </c>
      <c r="BZ141" s="273" cm="1">
        <f t="array" ref="BZ141">SUM(SUMIFS(E141:BX141,E$6:BX$6,{"INA(V)"}))</f>
        <v>0</v>
      </c>
      <c r="CA141" s="273" cm="1">
        <f t="array" ref="CA141">SUM(SUMIFS(E141:BX141,E$6:BX$6,{"EN(D)"}))</f>
        <v>0</v>
      </c>
      <c r="CB141" s="273" cm="1">
        <f t="array" ref="CB141">SUM(SUMIFS(E141:BX141,E$6:BX$6,{"INA(D)"}))</f>
        <v>0</v>
      </c>
      <c r="CC141" s="273" cm="1">
        <f t="array" ref="CC141">SUM(SUMIFS(E141:BX141,E$6:BX$6,{"EN(D)","EN(V)","INA(D)","INA(V)"}))</f>
        <v>0</v>
      </c>
      <c r="CD141" s="278" cm="1">
        <f t="array" ref="CD141">(SUM(SUMIFS(E141:BX141,E$6:BX$6,{"EN(TMS)"})))/12</f>
        <v>0</v>
      </c>
      <c r="CE141" s="278" cm="1">
        <f t="array" ref="CE141">(SUM(SUMIFS(E141:BX141,E$6:BX$6,{"INA(TMS)"})))/12</f>
        <v>0</v>
      </c>
      <c r="CF141" s="279"/>
      <c r="CG141" s="279"/>
      <c r="CH141" s="280"/>
      <c r="CI141" s="277"/>
      <c r="CJ141" s="277"/>
      <c r="CK141" s="278"/>
      <c r="CL141" s="279"/>
      <c r="CM141" s="279"/>
      <c r="CN141" s="280"/>
      <c r="CO141" s="277"/>
      <c r="CP141" s="277"/>
      <c r="CQ141" s="278"/>
      <c r="CR141" s="279"/>
      <c r="CS141" s="279"/>
      <c r="CT141" s="280"/>
      <c r="CU141" s="277"/>
      <c r="CV141" s="277"/>
      <c r="CW141" s="278"/>
      <c r="CX141" s="279"/>
      <c r="CY141" s="279"/>
      <c r="CZ141" s="280"/>
      <c r="DA141" s="277"/>
      <c r="DB141" s="277"/>
      <c r="DC141" s="278"/>
      <c r="DD141" s="279"/>
      <c r="DE141" s="279"/>
      <c r="DF141" s="280"/>
      <c r="DG141" s="277"/>
      <c r="DH141" s="277"/>
      <c r="DI141" s="278"/>
      <c r="DJ141" s="279"/>
      <c r="DK141" s="279"/>
      <c r="DL141" s="280"/>
      <c r="DM141" s="277"/>
      <c r="DN141" s="277"/>
      <c r="DO141" s="278"/>
      <c r="DP141" s="279"/>
      <c r="DQ141" s="279"/>
      <c r="DR141" s="280"/>
      <c r="DS141" s="277"/>
      <c r="DT141" s="277"/>
      <c r="DU141" s="278"/>
      <c r="DV141" s="279"/>
      <c r="DW141" s="279"/>
      <c r="DX141" s="280"/>
      <c r="DY141" s="277"/>
      <c r="DZ141" s="277"/>
      <c r="EA141" s="278"/>
      <c r="EB141" s="279"/>
      <c r="EC141" s="279"/>
      <c r="ED141" s="280"/>
      <c r="EE141" s="277"/>
      <c r="EF141" s="277"/>
      <c r="EG141" s="278"/>
      <c r="EH141" s="279"/>
      <c r="EI141" s="279"/>
      <c r="EJ141" s="280"/>
      <c r="EK141" s="277"/>
      <c r="EL141" s="277"/>
      <c r="EM141" s="278"/>
      <c r="EN141" s="279"/>
      <c r="EO141" s="279"/>
      <c r="EP141" s="280"/>
      <c r="EQ141" s="277"/>
      <c r="ER141" s="277"/>
      <c r="ES141" s="278"/>
      <c r="ET141" s="279"/>
      <c r="EU141" s="279"/>
      <c r="EV141" s="280"/>
      <c r="EW141" s="277"/>
      <c r="EX141" s="277"/>
      <c r="EY141" s="278"/>
      <c r="EZ141" s="273" cm="1">
        <f t="array" ref="EZ141">SUM(SUMIFS(CF141:EY141,CF$6:EY$6,{"EN(V)"}))</f>
        <v>0</v>
      </c>
      <c r="FA141" s="273" cm="1">
        <f t="array" ref="FA141">SUM(SUMIFS(CF141:EY141,CF$6:EY$6,{"INA(V)"}))</f>
        <v>0</v>
      </c>
      <c r="FB141" s="273" cm="1">
        <f t="array" ref="FB141">SUM(SUMIFS(CF141:EY141,CF$6:EY$6,{"EN(D)"}))</f>
        <v>0</v>
      </c>
      <c r="FC141" s="273" cm="1">
        <f t="array" ref="FC141">SUM(SUMIFS(CF141:EY141,CF$6:EY$6,{"INA(D)"}))</f>
        <v>0</v>
      </c>
      <c r="FD141" s="273" cm="1">
        <f t="array" ref="FD141">SUM(SUMIFS(CF141:EY141,CF$6:EY$6,{"EN(D)","EN(V)","INA(D)","INA(V)"}))</f>
        <v>0</v>
      </c>
      <c r="FE141" s="278" cm="1">
        <f t="array" ref="FE141">(SUM(SUMIFS(CF141:EY141,CF$6:EY$6,{"EN(TMS)"})))/12</f>
        <v>0</v>
      </c>
      <c r="FF141" s="278" cm="1">
        <f t="array" ref="FF141">(SUM(SUMIFS(CF141:EY141,CF$6:EY$6,{"INA(TMS)"})))/12</f>
        <v>0</v>
      </c>
      <c r="FG141" s="279"/>
      <c r="FH141" s="279"/>
      <c r="FI141" s="280"/>
      <c r="FJ141" s="277"/>
      <c r="FK141" s="277"/>
      <c r="FL141" s="278"/>
      <c r="FM141" s="279"/>
      <c r="FN141" s="279"/>
      <c r="FO141" s="280"/>
      <c r="FP141" s="277"/>
      <c r="FQ141" s="277"/>
      <c r="FR141" s="278"/>
      <c r="FS141" s="279"/>
      <c r="FT141" s="279"/>
      <c r="FU141" s="280"/>
      <c r="FV141" s="277"/>
      <c r="FW141" s="277"/>
      <c r="FX141" s="278"/>
      <c r="FY141" s="279"/>
      <c r="FZ141" s="279"/>
      <c r="GA141" s="280"/>
      <c r="GB141" s="277"/>
      <c r="GC141" s="277"/>
      <c r="GD141" s="278"/>
      <c r="GE141" s="279"/>
      <c r="GF141" s="279"/>
      <c r="GG141" s="280"/>
      <c r="GH141" s="277"/>
      <c r="GI141" s="277"/>
      <c r="GJ141" s="278"/>
      <c r="GK141" s="279"/>
      <c r="GL141" s="279"/>
      <c r="GM141" s="280"/>
      <c r="GN141" s="277"/>
      <c r="GO141" s="277"/>
      <c r="GP141" s="278"/>
      <c r="GQ141" s="279"/>
      <c r="GR141" s="279"/>
      <c r="GS141" s="280"/>
      <c r="GT141" s="277"/>
      <c r="GU141" s="277"/>
      <c r="GV141" s="278"/>
      <c r="GW141" s="279"/>
      <c r="GX141" s="279"/>
      <c r="GY141" s="280"/>
      <c r="GZ141" s="277"/>
      <c r="HA141" s="277"/>
      <c r="HB141" s="278"/>
      <c r="HC141" s="279"/>
      <c r="HD141" s="279"/>
      <c r="HE141" s="280"/>
      <c r="HF141" s="277"/>
      <c r="HG141" s="277"/>
      <c r="HH141" s="278"/>
      <c r="HI141" s="279"/>
      <c r="HJ141" s="279"/>
      <c r="HK141" s="280"/>
      <c r="HL141" s="277"/>
      <c r="HM141" s="277"/>
      <c r="HN141" s="278"/>
      <c r="HO141" s="279"/>
      <c r="HP141" s="279"/>
      <c r="HQ141" s="280"/>
      <c r="HR141" s="277">
        <v>32</v>
      </c>
      <c r="HS141" s="277">
        <v>61</v>
      </c>
      <c r="HT141" s="278">
        <v>0.22430555555555556</v>
      </c>
      <c r="HU141" s="279"/>
      <c r="HV141" s="279"/>
      <c r="HW141" s="280"/>
      <c r="HX141" s="277">
        <v>19</v>
      </c>
      <c r="HY141" s="277">
        <v>39</v>
      </c>
      <c r="HZ141" s="278">
        <v>0.25</v>
      </c>
      <c r="IA141" s="273" cm="1">
        <f t="array" ref="IA141">SUM(SUMIFS(FG141:HZ141,FG$6:HZ$6,{"EN(V)"}))</f>
        <v>0</v>
      </c>
      <c r="IB141" s="273" cm="1">
        <f t="array" ref="IB141">SUM(SUMIFS(FG141:HZ141,FG$6:HZ$6,{"INA(V)"}))</f>
        <v>100</v>
      </c>
      <c r="IC141" s="273" cm="1">
        <f t="array" ref="IC141">SUM(SUMIFS(FG141:HZ141,FG$6:HZ$6,{"EN(D)"}))</f>
        <v>0</v>
      </c>
      <c r="ID141" s="273" cm="1">
        <f t="array" ref="ID141">SUM(SUMIFS(FG141:HZ141,FG$6:HZ$6,{"INA(D)"}))</f>
        <v>51</v>
      </c>
      <c r="IE141" s="273" cm="1">
        <f t="array" ref="IE141">SUM(SUMIFS(FG141:HZ141,FG$6:HZ$6,{"EN(D)","EN(V)","INA(D)","INA(V)"}))</f>
        <v>151</v>
      </c>
      <c r="IF141" s="278" cm="1">
        <f t="array" ref="IF141">(SUM(SUMIFS(FG141:HZ141,FG$6:HZ$6,{"EN(TMS)"})))/12</f>
        <v>0</v>
      </c>
      <c r="IG141" s="278" cm="1">
        <f t="array" ref="IG141">(SUM(SUMIFS(FG141:HZ141,FG$6:HZ$6,{"INA(TMS)"})))/12</f>
        <v>3.9525462962962964E-2</v>
      </c>
      <c r="IH141" s="279"/>
      <c r="II141" s="279"/>
      <c r="IJ141" s="280"/>
      <c r="IK141" s="277">
        <v>15</v>
      </c>
      <c r="IL141" s="277">
        <v>33</v>
      </c>
      <c r="IM141" s="278">
        <v>0.23472222222222219</v>
      </c>
      <c r="IN141" s="279"/>
      <c r="IO141" s="279"/>
      <c r="IP141" s="280"/>
      <c r="IQ141" s="277">
        <v>23</v>
      </c>
      <c r="IR141" s="277">
        <v>37</v>
      </c>
      <c r="IS141" s="278">
        <v>0.13819444444444443</v>
      </c>
      <c r="IT141" s="279"/>
      <c r="IU141" s="279"/>
      <c r="IV141" s="280"/>
      <c r="IW141" s="277">
        <v>14</v>
      </c>
      <c r="IX141" s="277">
        <v>25</v>
      </c>
      <c r="IY141" s="278">
        <v>0.18888888888888888</v>
      </c>
      <c r="IZ141" s="279"/>
      <c r="JA141" s="279"/>
      <c r="JB141" s="280"/>
      <c r="JC141" s="277">
        <v>28</v>
      </c>
      <c r="JD141" s="277">
        <v>35</v>
      </c>
      <c r="JE141" s="278">
        <v>0.14097222222222222</v>
      </c>
      <c r="JF141" s="279"/>
      <c r="JG141" s="279"/>
      <c r="JH141" s="280"/>
      <c r="JI141" s="277">
        <v>14</v>
      </c>
      <c r="JJ141" s="277"/>
      <c r="JK141" s="278"/>
      <c r="JL141" s="279"/>
      <c r="JM141" s="279"/>
      <c r="JN141" s="280"/>
      <c r="JO141" s="277">
        <v>22</v>
      </c>
      <c r="JP141" s="277"/>
      <c r="JQ141" s="278"/>
      <c r="JR141" s="279"/>
      <c r="JS141" s="279"/>
      <c r="JT141" s="280"/>
      <c r="JU141" s="277">
        <v>16</v>
      </c>
      <c r="JV141" s="277"/>
      <c r="JW141" s="278"/>
      <c r="JX141" s="279"/>
      <c r="JY141" s="279"/>
      <c r="JZ141" s="280"/>
      <c r="KA141" s="277">
        <v>6</v>
      </c>
      <c r="KB141" s="277"/>
      <c r="KC141" s="278"/>
      <c r="KD141" s="279"/>
      <c r="KE141" s="279"/>
      <c r="KF141" s="280"/>
      <c r="KG141" s="277">
        <v>26</v>
      </c>
      <c r="KH141" s="277"/>
      <c r="KI141" s="278"/>
      <c r="KJ141" s="279"/>
      <c r="KK141" s="279"/>
      <c r="KL141" s="280"/>
      <c r="KM141" s="277">
        <v>30</v>
      </c>
      <c r="KN141" s="277"/>
      <c r="KO141" s="278"/>
      <c r="KP141" s="279"/>
      <c r="KQ141" s="279"/>
      <c r="KR141" s="280"/>
      <c r="KS141" s="277">
        <v>8</v>
      </c>
      <c r="KT141" s="277"/>
      <c r="KU141" s="278"/>
      <c r="KV141" s="279"/>
      <c r="KW141" s="279"/>
      <c r="KX141" s="280"/>
      <c r="KY141" s="277">
        <v>4</v>
      </c>
      <c r="KZ141" s="277"/>
      <c r="LA141" s="278"/>
      <c r="LB141" s="273" cm="1">
        <f t="array" ref="LB141">SUM(SUMIFS(IH141:LA141,IH$6:LA$6,{"EN(V)"}))</f>
        <v>0</v>
      </c>
      <c r="LC141" s="273" cm="1">
        <f t="array" ref="LC141">SUM(SUMIFS(IH141:LA141,IH$6:LA$6,{"INA(V)"}))</f>
        <v>130</v>
      </c>
      <c r="LD141" s="273" cm="1">
        <f t="array" ref="LD141">SUM(SUMIFS(IH141:LA141,IH$6:LA$6,{"EN(D)"}))</f>
        <v>0</v>
      </c>
      <c r="LE141" s="273" cm="1">
        <f t="array" ref="LE141">SUM(SUMIFS(IH141:LA141,IH$6:LA$6,{"INA(D)"}))</f>
        <v>206</v>
      </c>
      <c r="LF141" s="273" cm="1">
        <f t="array" ref="LF141">SUM(SUMIFS(IH141:LA141,IH$6:LA$6,{"EN(D)","EN(V)","INA(D)","INA(V)"}))</f>
        <v>336</v>
      </c>
      <c r="LG141" s="278" cm="1">
        <f t="array" ref="LG141">(SUM(SUMIFS(IH141:LA141,IH$6:LA$6,{"EN(TMS)"})))/12</f>
        <v>0</v>
      </c>
      <c r="LH141" s="278" cm="1">
        <f t="array" ref="LH141">(SUM(SUMIFS(IH141:LA141,IH$6:LA$6,{"INA(TMS)"})))/12</f>
        <v>5.8564814814814813E-2</v>
      </c>
      <c r="LI141" s="279"/>
      <c r="LJ141" s="279"/>
      <c r="LK141" s="280"/>
      <c r="LL141" s="277">
        <v>10</v>
      </c>
      <c r="LM141" s="277"/>
      <c r="LN141" s="278"/>
      <c r="LO141" s="279"/>
      <c r="LP141" s="279"/>
      <c r="LQ141" s="280"/>
      <c r="LR141" s="277">
        <v>13</v>
      </c>
      <c r="LS141" s="277"/>
      <c r="LT141" s="278"/>
      <c r="LU141" s="279"/>
      <c r="LV141" s="279"/>
      <c r="LW141" s="280"/>
      <c r="LX141" s="277">
        <v>4</v>
      </c>
      <c r="LY141" s="277"/>
      <c r="LZ141" s="278"/>
      <c r="MA141" s="279"/>
      <c r="MB141" s="279"/>
      <c r="MC141" s="280"/>
      <c r="MD141" s="277">
        <v>6</v>
      </c>
      <c r="ME141" s="277"/>
      <c r="MF141" s="278"/>
      <c r="MG141" s="279"/>
      <c r="MH141" s="279"/>
      <c r="MI141" s="280"/>
      <c r="MJ141" s="277">
        <v>18</v>
      </c>
      <c r="MK141" s="277"/>
      <c r="ML141" s="278"/>
      <c r="MM141" s="279"/>
      <c r="MN141" s="279"/>
      <c r="MO141" s="280"/>
      <c r="MP141" s="277">
        <v>7</v>
      </c>
      <c r="MQ141" s="277"/>
      <c r="MR141" s="278"/>
      <c r="MS141" s="279"/>
      <c r="MT141" s="279"/>
      <c r="MU141" s="280"/>
      <c r="MV141" s="277">
        <v>8</v>
      </c>
      <c r="MW141" s="277"/>
      <c r="MX141" s="278"/>
      <c r="MY141" s="279"/>
      <c r="MZ141" s="279"/>
      <c r="NA141" s="280"/>
      <c r="NB141" s="277"/>
      <c r="NC141" s="277"/>
      <c r="ND141" s="278"/>
      <c r="NE141" s="279"/>
      <c r="NF141" s="279"/>
      <c r="NG141" s="280"/>
      <c r="NH141" s="277"/>
      <c r="NI141" s="277"/>
      <c r="NJ141" s="278"/>
      <c r="NK141" s="279"/>
      <c r="NL141" s="279"/>
      <c r="NM141" s="280"/>
      <c r="NN141" s="277"/>
      <c r="NO141" s="277"/>
      <c r="NP141" s="278"/>
      <c r="NQ141" s="279"/>
      <c r="NR141" s="279"/>
      <c r="NS141" s="280"/>
      <c r="NT141" s="277"/>
      <c r="NU141" s="277"/>
      <c r="NV141" s="278"/>
      <c r="NW141" s="279"/>
      <c r="NX141" s="279"/>
      <c r="NY141" s="280"/>
      <c r="NZ141" s="277"/>
      <c r="OA141" s="277"/>
      <c r="OB141" s="278"/>
      <c r="OC141" s="273" cm="1">
        <f t="array" ref="OC141">SUM(SUMIFS(LI141:OB141,LI$6:OB$6,{"EN(V)"}))</f>
        <v>0</v>
      </c>
      <c r="OD141" s="273" cm="1">
        <f t="array" ref="OD141">SUM(SUMIFS(LI141:OB141,LI$6:OB$6,{"INA(V)"}))</f>
        <v>0</v>
      </c>
      <c r="OE141" s="273" cm="1">
        <f t="array" ref="OE141">SUM(SUMIFS(LI141:OB141,LI$6:OB$6,{"EN(D)"}))</f>
        <v>0</v>
      </c>
      <c r="OF141" s="273" cm="1">
        <f t="array" ref="OF141">SUM(SUMIFS(LI141:OB141,LI$6:OB$6,{"INA(D)"}))</f>
        <v>66</v>
      </c>
      <c r="OG141" s="273" cm="1">
        <f t="array" ref="OG141">SUM(SUMIFS(LI141:OB141,LI$6:OB$6,{"EN(D)","EN(V)","INA(D)","INA(V)"}))</f>
        <v>66</v>
      </c>
      <c r="OH141" s="278" cm="1">
        <f t="array" ref="OH141">(SUM(SUMIFS(LI141:OB141,LI$6:OB$6,{"EN(TMS)"})))/12</f>
        <v>0</v>
      </c>
      <c r="OI141" s="278" cm="1">
        <f t="array" ref="OI141">(SUM(SUMIFS(LI141:OB141,LI$6:OB$6,{"INA(TMS)"})))/12</f>
        <v>0</v>
      </c>
    </row>
    <row r="142" spans="1:399" s="23" customFormat="1" ht="30">
      <c r="A142" s="273">
        <v>136</v>
      </c>
      <c r="B142" s="274"/>
      <c r="C142" s="273" t="s">
        <v>2197</v>
      </c>
      <c r="D142" s="285"/>
      <c r="E142" s="279"/>
      <c r="F142" s="279"/>
      <c r="G142" s="280"/>
      <c r="H142" s="277"/>
      <c r="I142" s="277"/>
      <c r="J142" s="278"/>
      <c r="K142" s="279"/>
      <c r="L142" s="279"/>
      <c r="M142" s="280"/>
      <c r="N142" s="277"/>
      <c r="O142" s="277"/>
      <c r="P142" s="278"/>
      <c r="Q142" s="279"/>
      <c r="R142" s="279"/>
      <c r="S142" s="280"/>
      <c r="T142" s="277"/>
      <c r="U142" s="277"/>
      <c r="V142" s="278"/>
      <c r="W142" s="279"/>
      <c r="X142" s="279"/>
      <c r="Y142" s="280"/>
      <c r="Z142" s="277"/>
      <c r="AA142" s="277"/>
      <c r="AB142" s="278"/>
      <c r="AC142" s="279"/>
      <c r="AD142" s="279"/>
      <c r="AE142" s="280"/>
      <c r="AF142" s="277"/>
      <c r="AG142" s="277"/>
      <c r="AH142" s="278"/>
      <c r="AI142" s="279"/>
      <c r="AJ142" s="279"/>
      <c r="AK142" s="280"/>
      <c r="AL142" s="277"/>
      <c r="AM142" s="277"/>
      <c r="AN142" s="278"/>
      <c r="AO142" s="279"/>
      <c r="AP142" s="279"/>
      <c r="AQ142" s="280"/>
      <c r="AR142" s="277"/>
      <c r="AS142" s="277"/>
      <c r="AT142" s="278"/>
      <c r="AU142" s="279"/>
      <c r="AV142" s="279"/>
      <c r="AW142" s="280"/>
      <c r="AX142" s="277"/>
      <c r="AY142" s="277"/>
      <c r="AZ142" s="278"/>
      <c r="BA142" s="279"/>
      <c r="BB142" s="279"/>
      <c r="BC142" s="280"/>
      <c r="BD142" s="277"/>
      <c r="BE142" s="277"/>
      <c r="BF142" s="278"/>
      <c r="BG142" s="279"/>
      <c r="BH142" s="279"/>
      <c r="BI142" s="280"/>
      <c r="BJ142" s="277"/>
      <c r="BK142" s="277"/>
      <c r="BL142" s="278"/>
      <c r="BM142" s="279"/>
      <c r="BN142" s="279"/>
      <c r="BO142" s="280"/>
      <c r="BP142" s="277"/>
      <c r="BQ142" s="277"/>
      <c r="BR142" s="278"/>
      <c r="BS142" s="279"/>
      <c r="BT142" s="279"/>
      <c r="BU142" s="280"/>
      <c r="BV142" s="277"/>
      <c r="BW142" s="277"/>
      <c r="BX142" s="278"/>
      <c r="BY142" s="273" cm="1">
        <f t="array" ref="BY142">SUM(SUMIFS(E142:BX142,E$6:BX$6,{"EN(V)"}))</f>
        <v>0</v>
      </c>
      <c r="BZ142" s="273" cm="1">
        <f t="array" ref="BZ142">SUM(SUMIFS(E142:BX142,E$6:BX$6,{"INA(V)"}))</f>
        <v>0</v>
      </c>
      <c r="CA142" s="273" cm="1">
        <f t="array" ref="CA142">SUM(SUMIFS(E142:BX142,E$6:BX$6,{"EN(D)"}))</f>
        <v>0</v>
      </c>
      <c r="CB142" s="273" cm="1">
        <f t="array" ref="CB142">SUM(SUMIFS(E142:BX142,E$6:BX$6,{"INA(D)"}))</f>
        <v>0</v>
      </c>
      <c r="CC142" s="273" cm="1">
        <f t="array" ref="CC142">SUM(SUMIFS(E142:BX142,E$6:BX$6,{"EN(D)","EN(V)","INA(D)","INA(V)"}))</f>
        <v>0</v>
      </c>
      <c r="CD142" s="278" cm="1">
        <f t="array" ref="CD142">(SUM(SUMIFS(E142:BX142,E$6:BX$6,{"EN(TMS)"})))/12</f>
        <v>0</v>
      </c>
      <c r="CE142" s="278" cm="1">
        <f t="array" ref="CE142">(SUM(SUMIFS(E142:BX142,E$6:BX$6,{"INA(TMS)"})))/12</f>
        <v>0</v>
      </c>
      <c r="CF142" s="279"/>
      <c r="CG142" s="279"/>
      <c r="CH142" s="280"/>
      <c r="CI142" s="277"/>
      <c r="CJ142" s="277"/>
      <c r="CK142" s="278"/>
      <c r="CL142" s="279"/>
      <c r="CM142" s="279"/>
      <c r="CN142" s="280"/>
      <c r="CO142" s="277"/>
      <c r="CP142" s="277"/>
      <c r="CQ142" s="278"/>
      <c r="CR142" s="279"/>
      <c r="CS142" s="279"/>
      <c r="CT142" s="280"/>
      <c r="CU142" s="277"/>
      <c r="CV142" s="277"/>
      <c r="CW142" s="278"/>
      <c r="CX142" s="279"/>
      <c r="CY142" s="279"/>
      <c r="CZ142" s="280"/>
      <c r="DA142" s="277"/>
      <c r="DB142" s="277"/>
      <c r="DC142" s="278"/>
      <c r="DD142" s="279"/>
      <c r="DE142" s="279"/>
      <c r="DF142" s="280"/>
      <c r="DG142" s="277"/>
      <c r="DH142" s="277"/>
      <c r="DI142" s="278"/>
      <c r="DJ142" s="279"/>
      <c r="DK142" s="279"/>
      <c r="DL142" s="280"/>
      <c r="DM142" s="277"/>
      <c r="DN142" s="277"/>
      <c r="DO142" s="278"/>
      <c r="DP142" s="279"/>
      <c r="DQ142" s="279"/>
      <c r="DR142" s="280"/>
      <c r="DS142" s="277"/>
      <c r="DT142" s="277"/>
      <c r="DU142" s="278"/>
      <c r="DV142" s="279"/>
      <c r="DW142" s="279"/>
      <c r="DX142" s="280"/>
      <c r="DY142" s="277"/>
      <c r="DZ142" s="277"/>
      <c r="EA142" s="278"/>
      <c r="EB142" s="279"/>
      <c r="EC142" s="279"/>
      <c r="ED142" s="280"/>
      <c r="EE142" s="277"/>
      <c r="EF142" s="277"/>
      <c r="EG142" s="278"/>
      <c r="EH142" s="279"/>
      <c r="EI142" s="279"/>
      <c r="EJ142" s="280"/>
      <c r="EK142" s="277"/>
      <c r="EL142" s="277"/>
      <c r="EM142" s="278"/>
      <c r="EN142" s="279"/>
      <c r="EO142" s="279"/>
      <c r="EP142" s="280"/>
      <c r="EQ142" s="277"/>
      <c r="ER142" s="277"/>
      <c r="ES142" s="278"/>
      <c r="ET142" s="279"/>
      <c r="EU142" s="279"/>
      <c r="EV142" s="280"/>
      <c r="EW142" s="277"/>
      <c r="EX142" s="277"/>
      <c r="EY142" s="278"/>
      <c r="EZ142" s="273" cm="1">
        <f t="array" ref="EZ142">SUM(SUMIFS(CF142:EY142,CF$6:EY$6,{"EN(V)"}))</f>
        <v>0</v>
      </c>
      <c r="FA142" s="273" cm="1">
        <f t="array" ref="FA142">SUM(SUMIFS(CF142:EY142,CF$6:EY$6,{"INA(V)"}))</f>
        <v>0</v>
      </c>
      <c r="FB142" s="273" cm="1">
        <f t="array" ref="FB142">SUM(SUMIFS(CF142:EY142,CF$6:EY$6,{"EN(D)"}))</f>
        <v>0</v>
      </c>
      <c r="FC142" s="273" cm="1">
        <f t="array" ref="FC142">SUM(SUMIFS(CF142:EY142,CF$6:EY$6,{"INA(D)"}))</f>
        <v>0</v>
      </c>
      <c r="FD142" s="273" cm="1">
        <f t="array" ref="FD142">SUM(SUMIFS(CF142:EY142,CF$6:EY$6,{"EN(D)","EN(V)","INA(D)","INA(V)"}))</f>
        <v>0</v>
      </c>
      <c r="FE142" s="278" cm="1">
        <f t="array" ref="FE142">(SUM(SUMIFS(CF142:EY142,CF$6:EY$6,{"EN(TMS)"})))/12</f>
        <v>0</v>
      </c>
      <c r="FF142" s="278" cm="1">
        <f t="array" ref="FF142">(SUM(SUMIFS(CF142:EY142,CF$6:EY$6,{"INA(TMS)"})))/12</f>
        <v>0</v>
      </c>
      <c r="FG142" s="279"/>
      <c r="FH142" s="279"/>
      <c r="FI142" s="280"/>
      <c r="FJ142" s="277"/>
      <c r="FK142" s="277"/>
      <c r="FL142" s="278"/>
      <c r="FM142" s="279"/>
      <c r="FN142" s="279"/>
      <c r="FO142" s="280"/>
      <c r="FP142" s="277"/>
      <c r="FQ142" s="277"/>
      <c r="FR142" s="278"/>
      <c r="FS142" s="279"/>
      <c r="FT142" s="279"/>
      <c r="FU142" s="280"/>
      <c r="FV142" s="277"/>
      <c r="FW142" s="277"/>
      <c r="FX142" s="278"/>
      <c r="FY142" s="279"/>
      <c r="FZ142" s="279"/>
      <c r="GA142" s="280"/>
      <c r="GB142" s="277"/>
      <c r="GC142" s="277"/>
      <c r="GD142" s="278"/>
      <c r="GE142" s="279"/>
      <c r="GF142" s="279"/>
      <c r="GG142" s="280"/>
      <c r="GH142" s="277"/>
      <c r="GI142" s="277"/>
      <c r="GJ142" s="278"/>
      <c r="GK142" s="279"/>
      <c r="GL142" s="279"/>
      <c r="GM142" s="280"/>
      <c r="GN142" s="277"/>
      <c r="GO142" s="277"/>
      <c r="GP142" s="278"/>
      <c r="GQ142" s="279"/>
      <c r="GR142" s="279"/>
      <c r="GS142" s="280"/>
      <c r="GT142" s="277"/>
      <c r="GU142" s="277"/>
      <c r="GV142" s="278"/>
      <c r="GW142" s="279"/>
      <c r="GX142" s="279"/>
      <c r="GY142" s="280"/>
      <c r="GZ142" s="277"/>
      <c r="HA142" s="277"/>
      <c r="HB142" s="278"/>
      <c r="HC142" s="279"/>
      <c r="HD142" s="279"/>
      <c r="HE142" s="280"/>
      <c r="HF142" s="277"/>
      <c r="HG142" s="277"/>
      <c r="HH142" s="278"/>
      <c r="HI142" s="279"/>
      <c r="HJ142" s="279"/>
      <c r="HK142" s="280"/>
      <c r="HL142" s="277"/>
      <c r="HM142" s="277"/>
      <c r="HN142" s="278"/>
      <c r="HO142" s="279"/>
      <c r="HP142" s="279"/>
      <c r="HQ142" s="280"/>
      <c r="HR142" s="277"/>
      <c r="HS142" s="277"/>
      <c r="HT142" s="278"/>
      <c r="HU142" s="279"/>
      <c r="HV142" s="279"/>
      <c r="HW142" s="280"/>
      <c r="HX142" s="277">
        <v>50</v>
      </c>
      <c r="HY142" s="277"/>
      <c r="HZ142" s="278"/>
      <c r="IA142" s="273" cm="1">
        <f t="array" ref="IA142">SUM(SUMIFS(FG142:HZ142,FG$6:HZ$6,{"EN(V)"}))</f>
        <v>0</v>
      </c>
      <c r="IB142" s="273" cm="1">
        <f t="array" ref="IB142">SUM(SUMIFS(FG142:HZ142,FG$6:HZ$6,{"INA(V)"}))</f>
        <v>0</v>
      </c>
      <c r="IC142" s="273" cm="1">
        <f t="array" ref="IC142">SUM(SUMIFS(FG142:HZ142,FG$6:HZ$6,{"EN(D)"}))</f>
        <v>0</v>
      </c>
      <c r="ID142" s="273" cm="1">
        <f t="array" ref="ID142">SUM(SUMIFS(FG142:HZ142,FG$6:HZ$6,{"INA(D)"}))</f>
        <v>50</v>
      </c>
      <c r="IE142" s="273" cm="1">
        <f t="array" ref="IE142">SUM(SUMIFS(FG142:HZ142,FG$6:HZ$6,{"EN(D)","EN(V)","INA(D)","INA(V)"}))</f>
        <v>50</v>
      </c>
      <c r="IF142" s="278" cm="1">
        <f t="array" ref="IF142">(SUM(SUMIFS(FG142:HZ142,FG$6:HZ$6,{"EN(TMS)"})))/12</f>
        <v>0</v>
      </c>
      <c r="IG142" s="278" cm="1">
        <f t="array" ref="IG142">(SUM(SUMIFS(FG142:HZ142,FG$6:HZ$6,{"INA(TMS)"})))/12</f>
        <v>0</v>
      </c>
      <c r="IH142" s="279"/>
      <c r="II142" s="279"/>
      <c r="IJ142" s="280"/>
      <c r="IK142" s="277">
        <v>165</v>
      </c>
      <c r="IL142" s="277"/>
      <c r="IM142" s="278"/>
      <c r="IN142" s="279"/>
      <c r="IO142" s="279"/>
      <c r="IP142" s="280"/>
      <c r="IQ142" s="342">
        <v>34</v>
      </c>
      <c r="IR142" s="277"/>
      <c r="IS142" s="278"/>
      <c r="IT142" s="279"/>
      <c r="IU142" s="279"/>
      <c r="IV142" s="280"/>
      <c r="IW142" s="277">
        <v>12</v>
      </c>
      <c r="IX142" s="277"/>
      <c r="IY142" s="278"/>
      <c r="IZ142" s="279"/>
      <c r="JA142" s="279"/>
      <c r="JB142" s="280"/>
      <c r="JC142" s="277">
        <v>2</v>
      </c>
      <c r="JD142" s="277"/>
      <c r="JE142" s="278"/>
      <c r="JF142" s="279"/>
      <c r="JG142" s="279"/>
      <c r="JH142" s="280"/>
      <c r="JI142" s="277"/>
      <c r="JJ142" s="277"/>
      <c r="JK142" s="278"/>
      <c r="JL142" s="279"/>
      <c r="JM142" s="279"/>
      <c r="JN142" s="280"/>
      <c r="JO142" s="277"/>
      <c r="JP142" s="277"/>
      <c r="JQ142" s="278"/>
      <c r="JR142" s="279"/>
      <c r="JS142" s="279"/>
      <c r="JT142" s="280"/>
      <c r="JU142" s="277"/>
      <c r="JV142" s="277"/>
      <c r="JW142" s="278"/>
      <c r="JX142" s="279"/>
      <c r="JY142" s="279"/>
      <c r="JZ142" s="280"/>
      <c r="KA142" s="277"/>
      <c r="KB142" s="277"/>
      <c r="KC142" s="278"/>
      <c r="KD142" s="279"/>
      <c r="KE142" s="279"/>
      <c r="KF142" s="280"/>
      <c r="KG142" s="277"/>
      <c r="KH142" s="277"/>
      <c r="KI142" s="278"/>
      <c r="KJ142" s="279"/>
      <c r="KK142" s="279"/>
      <c r="KL142" s="280"/>
      <c r="KM142" s="277"/>
      <c r="KN142" s="277"/>
      <c r="KO142" s="278"/>
      <c r="KP142" s="279"/>
      <c r="KQ142" s="279"/>
      <c r="KR142" s="280"/>
      <c r="KS142" s="277"/>
      <c r="KT142" s="277"/>
      <c r="KU142" s="278"/>
      <c r="KV142" s="279"/>
      <c r="KW142" s="279"/>
      <c r="KX142" s="280"/>
      <c r="KY142" s="277"/>
      <c r="KZ142" s="277"/>
      <c r="LA142" s="278"/>
      <c r="LB142" s="273" cm="1">
        <f t="array" ref="LB142">SUM(SUMIFS(IH142:LA142,IH$6:LA$6,{"EN(V)"}))</f>
        <v>0</v>
      </c>
      <c r="LC142" s="273" cm="1">
        <f t="array" ref="LC142">SUM(SUMIFS(IH142:LA142,IH$6:LA$6,{"INA(V)"}))</f>
        <v>0</v>
      </c>
      <c r="LD142" s="273" cm="1">
        <f t="array" ref="LD142">SUM(SUMIFS(IH142:LA142,IH$6:LA$6,{"EN(D)"}))</f>
        <v>0</v>
      </c>
      <c r="LE142" s="273" cm="1">
        <f t="array" ref="LE142">SUM(SUMIFS(IH142:LA142,IH$6:LA$6,{"INA(D)"}))</f>
        <v>213</v>
      </c>
      <c r="LF142" s="273" cm="1">
        <f t="array" ref="LF142">SUM(SUMIFS(IH142:LA142,IH$6:LA$6,{"EN(D)","EN(V)","INA(D)","INA(V)"}))</f>
        <v>213</v>
      </c>
      <c r="LG142" s="278" cm="1">
        <f t="array" ref="LG142">(SUM(SUMIFS(IH142:LA142,IH$6:LA$6,{"EN(TMS)"})))/12</f>
        <v>0</v>
      </c>
      <c r="LH142" s="278" cm="1">
        <f t="array" ref="LH142">(SUM(SUMIFS(IH142:LA142,IH$6:LA$6,{"INA(TMS)"})))/12</f>
        <v>0</v>
      </c>
      <c r="LI142" s="279"/>
      <c r="LJ142" s="279"/>
      <c r="LK142" s="280"/>
      <c r="LL142" s="277"/>
      <c r="LM142" s="277"/>
      <c r="LN142" s="278"/>
      <c r="LO142" s="279"/>
      <c r="LP142" s="279"/>
      <c r="LQ142" s="280"/>
      <c r="LR142" s="277"/>
      <c r="LS142" s="277"/>
      <c r="LT142" s="278"/>
      <c r="LU142" s="279"/>
      <c r="LV142" s="279"/>
      <c r="LW142" s="280"/>
      <c r="LX142" s="277"/>
      <c r="LY142" s="277"/>
      <c r="LZ142" s="278"/>
      <c r="MA142" s="279"/>
      <c r="MB142" s="279"/>
      <c r="MC142" s="280"/>
      <c r="MD142" s="277"/>
      <c r="ME142" s="277"/>
      <c r="MF142" s="278"/>
      <c r="MG142" s="279"/>
      <c r="MH142" s="279"/>
      <c r="MI142" s="280"/>
      <c r="MJ142" s="277"/>
      <c r="MK142" s="277"/>
      <c r="ML142" s="278"/>
      <c r="MM142" s="279"/>
      <c r="MN142" s="279"/>
      <c r="MO142" s="280"/>
      <c r="MP142" s="277"/>
      <c r="MQ142" s="277"/>
      <c r="MR142" s="278"/>
      <c r="MS142" s="279"/>
      <c r="MT142" s="279"/>
      <c r="MU142" s="280"/>
      <c r="MV142" s="277"/>
      <c r="MW142" s="277"/>
      <c r="MX142" s="278"/>
      <c r="MY142" s="279"/>
      <c r="MZ142" s="279"/>
      <c r="NA142" s="280"/>
      <c r="NB142" s="277"/>
      <c r="NC142" s="277"/>
      <c r="ND142" s="278"/>
      <c r="NE142" s="279"/>
      <c r="NF142" s="279"/>
      <c r="NG142" s="280"/>
      <c r="NH142" s="277"/>
      <c r="NI142" s="277"/>
      <c r="NJ142" s="278"/>
      <c r="NK142" s="279"/>
      <c r="NL142" s="279"/>
      <c r="NM142" s="280"/>
      <c r="NN142" s="277"/>
      <c r="NO142" s="277"/>
      <c r="NP142" s="278"/>
      <c r="NQ142" s="279"/>
      <c r="NR142" s="279"/>
      <c r="NS142" s="280"/>
      <c r="NT142" s="277"/>
      <c r="NU142" s="277"/>
      <c r="NV142" s="278"/>
      <c r="NW142" s="279"/>
      <c r="NX142" s="279"/>
      <c r="NY142" s="280"/>
      <c r="NZ142" s="277"/>
      <c r="OA142" s="277"/>
      <c r="OB142" s="278"/>
      <c r="OC142" s="273" cm="1">
        <f t="array" ref="OC142">SUM(SUMIFS(LI142:OB142,LI$6:OB$6,{"EN(V)"}))</f>
        <v>0</v>
      </c>
      <c r="OD142" s="273" cm="1">
        <f t="array" ref="OD142">SUM(SUMIFS(LI142:OB142,LI$6:OB$6,{"INA(V)"}))</f>
        <v>0</v>
      </c>
      <c r="OE142" s="273" cm="1">
        <f t="array" ref="OE142">SUM(SUMIFS(LI142:OB142,LI$6:OB$6,{"EN(D)"}))</f>
        <v>0</v>
      </c>
      <c r="OF142" s="273" cm="1">
        <f t="array" ref="OF142">SUM(SUMIFS(LI142:OB142,LI$6:OB$6,{"INA(D)"}))</f>
        <v>0</v>
      </c>
      <c r="OG142" s="273" cm="1">
        <f t="array" ref="OG142">SUM(SUMIFS(LI142:OB142,LI$6:OB$6,{"EN(D)","EN(V)","INA(D)","INA(V)"}))</f>
        <v>0</v>
      </c>
      <c r="OH142" s="278" cm="1">
        <f t="array" ref="OH142">(SUM(SUMIFS(LI142:OB142,LI$6:OB$6,{"EN(TMS)"})))/12</f>
        <v>0</v>
      </c>
      <c r="OI142" s="278" cm="1">
        <f t="array" ref="OI142">(SUM(SUMIFS(LI142:OB142,LI$6:OB$6,{"INA(TMS)"})))/12</f>
        <v>0</v>
      </c>
    </row>
    <row r="143" spans="1:399" s="23" customFormat="1" ht="30">
      <c r="A143" s="273">
        <v>137</v>
      </c>
      <c r="B143" s="274" t="s">
        <v>1910</v>
      </c>
      <c r="C143" s="273" t="s">
        <v>1911</v>
      </c>
      <c r="D143" s="285"/>
      <c r="E143" s="279"/>
      <c r="F143" s="279"/>
      <c r="G143" s="280"/>
      <c r="H143" s="277"/>
      <c r="I143" s="277"/>
      <c r="J143" s="278"/>
      <c r="K143" s="279"/>
      <c r="L143" s="279"/>
      <c r="M143" s="280"/>
      <c r="N143" s="277"/>
      <c r="O143" s="277"/>
      <c r="P143" s="278"/>
      <c r="Q143" s="279"/>
      <c r="R143" s="279"/>
      <c r="S143" s="280"/>
      <c r="T143" s="277"/>
      <c r="U143" s="277"/>
      <c r="V143" s="278"/>
      <c r="W143" s="279"/>
      <c r="X143" s="279"/>
      <c r="Y143" s="280"/>
      <c r="Z143" s="277"/>
      <c r="AA143" s="277"/>
      <c r="AB143" s="278"/>
      <c r="AC143" s="279"/>
      <c r="AD143" s="279"/>
      <c r="AE143" s="280"/>
      <c r="AF143" s="277"/>
      <c r="AG143" s="277"/>
      <c r="AH143" s="278"/>
      <c r="AI143" s="279"/>
      <c r="AJ143" s="279"/>
      <c r="AK143" s="280"/>
      <c r="AL143" s="277"/>
      <c r="AM143" s="277"/>
      <c r="AN143" s="278"/>
      <c r="AO143" s="279"/>
      <c r="AP143" s="279"/>
      <c r="AQ143" s="280"/>
      <c r="AR143" s="277"/>
      <c r="AS143" s="277"/>
      <c r="AT143" s="278"/>
      <c r="AU143" s="279"/>
      <c r="AV143" s="279"/>
      <c r="AW143" s="280"/>
      <c r="AX143" s="277"/>
      <c r="AY143" s="277"/>
      <c r="AZ143" s="278"/>
      <c r="BA143" s="279"/>
      <c r="BB143" s="279"/>
      <c r="BC143" s="280"/>
      <c r="BD143" s="277"/>
      <c r="BE143" s="277"/>
      <c r="BF143" s="278"/>
      <c r="BG143" s="279"/>
      <c r="BH143" s="279"/>
      <c r="BI143" s="280"/>
      <c r="BJ143" s="277"/>
      <c r="BK143" s="277"/>
      <c r="BL143" s="278"/>
      <c r="BM143" s="279"/>
      <c r="BN143" s="279"/>
      <c r="BO143" s="280"/>
      <c r="BP143" s="277"/>
      <c r="BQ143" s="277"/>
      <c r="BR143" s="278"/>
      <c r="BS143" s="279"/>
      <c r="BT143" s="279"/>
      <c r="BU143" s="280"/>
      <c r="BV143" s="277"/>
      <c r="BW143" s="277"/>
      <c r="BX143" s="278"/>
      <c r="BY143" s="273" cm="1">
        <f t="array" ref="BY143">SUM(SUMIFS(E143:BX143,E$6:BX$6,{"EN(V)"}))</f>
        <v>0</v>
      </c>
      <c r="BZ143" s="273" cm="1">
        <f t="array" ref="BZ143">SUM(SUMIFS(E143:BX143,E$6:BX$6,{"INA(V)"}))</f>
        <v>0</v>
      </c>
      <c r="CA143" s="273" cm="1">
        <f t="array" ref="CA143">SUM(SUMIFS(E143:BX143,E$6:BX$6,{"EN(D)"}))</f>
        <v>0</v>
      </c>
      <c r="CB143" s="273" cm="1">
        <f t="array" ref="CB143">SUM(SUMIFS(E143:BX143,E$6:BX$6,{"INA(D)"}))</f>
        <v>0</v>
      </c>
      <c r="CC143" s="273" cm="1">
        <f t="array" ref="CC143">SUM(SUMIFS(E143:BX143,E$6:BX$6,{"EN(D)","EN(V)","INA(D)","INA(V)"}))</f>
        <v>0</v>
      </c>
      <c r="CD143" s="278" cm="1">
        <f t="array" ref="CD143">(SUM(SUMIFS(E143:BX143,E$6:BX$6,{"EN(TMS)"})))/12</f>
        <v>0</v>
      </c>
      <c r="CE143" s="278" cm="1">
        <f t="array" ref="CE143">(SUM(SUMIFS(E143:BX143,E$6:BX$6,{"INA(TMS)"})))/12</f>
        <v>0</v>
      </c>
      <c r="CF143" s="279"/>
      <c r="CG143" s="279"/>
      <c r="CH143" s="280"/>
      <c r="CI143" s="277"/>
      <c r="CJ143" s="277"/>
      <c r="CK143" s="278"/>
      <c r="CL143" s="279"/>
      <c r="CM143" s="279"/>
      <c r="CN143" s="280"/>
      <c r="CO143" s="277"/>
      <c r="CP143" s="277"/>
      <c r="CQ143" s="278"/>
      <c r="CR143" s="279"/>
      <c r="CS143" s="279"/>
      <c r="CT143" s="280"/>
      <c r="CU143" s="277"/>
      <c r="CV143" s="277"/>
      <c r="CW143" s="278"/>
      <c r="CX143" s="279"/>
      <c r="CY143" s="279"/>
      <c r="CZ143" s="280"/>
      <c r="DA143" s="277"/>
      <c r="DB143" s="277"/>
      <c r="DC143" s="278"/>
      <c r="DD143" s="279"/>
      <c r="DE143" s="279"/>
      <c r="DF143" s="280"/>
      <c r="DG143" s="277"/>
      <c r="DH143" s="277"/>
      <c r="DI143" s="278"/>
      <c r="DJ143" s="279"/>
      <c r="DK143" s="279"/>
      <c r="DL143" s="280"/>
      <c r="DM143" s="277"/>
      <c r="DN143" s="277"/>
      <c r="DO143" s="278"/>
      <c r="DP143" s="279"/>
      <c r="DQ143" s="279"/>
      <c r="DR143" s="280"/>
      <c r="DS143" s="277"/>
      <c r="DT143" s="277"/>
      <c r="DU143" s="278"/>
      <c r="DV143" s="279"/>
      <c r="DW143" s="279"/>
      <c r="DX143" s="280"/>
      <c r="DY143" s="277"/>
      <c r="DZ143" s="277"/>
      <c r="EA143" s="278"/>
      <c r="EB143" s="279"/>
      <c r="EC143" s="279"/>
      <c r="ED143" s="280"/>
      <c r="EE143" s="277"/>
      <c r="EF143" s="277"/>
      <c r="EG143" s="278"/>
      <c r="EH143" s="279"/>
      <c r="EI143" s="279"/>
      <c r="EJ143" s="280"/>
      <c r="EK143" s="277"/>
      <c r="EL143" s="277"/>
      <c r="EM143" s="278"/>
      <c r="EN143" s="279"/>
      <c r="EO143" s="279"/>
      <c r="EP143" s="280"/>
      <c r="EQ143" s="277"/>
      <c r="ER143" s="277"/>
      <c r="ES143" s="278"/>
      <c r="ET143" s="279"/>
      <c r="EU143" s="279"/>
      <c r="EV143" s="280"/>
      <c r="EW143" s="277"/>
      <c r="EX143" s="277"/>
      <c r="EY143" s="278"/>
      <c r="EZ143" s="273" cm="1">
        <f t="array" ref="EZ143">SUM(SUMIFS(CF143:EY143,CF$6:EY$6,{"EN(V)"}))</f>
        <v>0</v>
      </c>
      <c r="FA143" s="273" cm="1">
        <f t="array" ref="FA143">SUM(SUMIFS(CF143:EY143,CF$6:EY$6,{"INA(V)"}))</f>
        <v>0</v>
      </c>
      <c r="FB143" s="273" cm="1">
        <f t="array" ref="FB143">SUM(SUMIFS(CF143:EY143,CF$6:EY$6,{"EN(D)"}))</f>
        <v>0</v>
      </c>
      <c r="FC143" s="273" cm="1">
        <f t="array" ref="FC143">SUM(SUMIFS(CF143:EY143,CF$6:EY$6,{"INA(D)"}))</f>
        <v>0</v>
      </c>
      <c r="FD143" s="273" cm="1">
        <f t="array" ref="FD143">SUM(SUMIFS(CF143:EY143,CF$6:EY$6,{"EN(D)","EN(V)","INA(D)","INA(V)"}))</f>
        <v>0</v>
      </c>
      <c r="FE143" s="278" cm="1">
        <f t="array" ref="FE143">(SUM(SUMIFS(CF143:EY143,CF$6:EY$6,{"EN(TMS)"})))/12</f>
        <v>0</v>
      </c>
      <c r="FF143" s="278" cm="1">
        <f t="array" ref="FF143">(SUM(SUMIFS(CF143:EY143,CF$6:EY$6,{"INA(TMS)"})))/12</f>
        <v>0</v>
      </c>
      <c r="FG143" s="279"/>
      <c r="FH143" s="279"/>
      <c r="FI143" s="280"/>
      <c r="FJ143" s="277"/>
      <c r="FK143" s="277"/>
      <c r="FL143" s="278"/>
      <c r="FM143" s="279"/>
      <c r="FN143" s="279"/>
      <c r="FO143" s="280"/>
      <c r="FP143" s="277"/>
      <c r="FQ143" s="277"/>
      <c r="FR143" s="278"/>
      <c r="FS143" s="279"/>
      <c r="FT143" s="279"/>
      <c r="FU143" s="280"/>
      <c r="FV143" s="277"/>
      <c r="FW143" s="277"/>
      <c r="FX143" s="278"/>
      <c r="FY143" s="279"/>
      <c r="FZ143" s="279"/>
      <c r="GA143" s="280"/>
      <c r="GB143" s="277"/>
      <c r="GC143" s="277"/>
      <c r="GD143" s="278"/>
      <c r="GE143" s="279"/>
      <c r="GF143" s="279"/>
      <c r="GG143" s="280"/>
      <c r="GH143" s="277"/>
      <c r="GI143" s="277"/>
      <c r="GJ143" s="278"/>
      <c r="GK143" s="279"/>
      <c r="GL143" s="279"/>
      <c r="GM143" s="280"/>
      <c r="GN143" s="277"/>
      <c r="GO143" s="277"/>
      <c r="GP143" s="278"/>
      <c r="GQ143" s="279"/>
      <c r="GR143" s="279"/>
      <c r="GS143" s="280"/>
      <c r="GT143" s="277"/>
      <c r="GU143" s="277"/>
      <c r="GV143" s="278"/>
      <c r="GW143" s="279"/>
      <c r="GX143" s="279"/>
      <c r="GY143" s="280"/>
      <c r="GZ143" s="277"/>
      <c r="HA143" s="277"/>
      <c r="HB143" s="278"/>
      <c r="HC143" s="279"/>
      <c r="HD143" s="279"/>
      <c r="HE143" s="280"/>
      <c r="HF143" s="277"/>
      <c r="HG143" s="277"/>
      <c r="HH143" s="278"/>
      <c r="HI143" s="279"/>
      <c r="HJ143" s="279"/>
      <c r="HK143" s="280"/>
      <c r="HL143" s="277"/>
      <c r="HM143" s="277"/>
      <c r="HN143" s="278"/>
      <c r="HO143" s="279"/>
      <c r="HP143" s="279"/>
      <c r="HQ143" s="280"/>
      <c r="HR143" s="277"/>
      <c r="HS143" s="277"/>
      <c r="HT143" s="278"/>
      <c r="HU143" s="279"/>
      <c r="HV143" s="279"/>
      <c r="HW143" s="280"/>
      <c r="HX143" s="277"/>
      <c r="HY143" s="277"/>
      <c r="HZ143" s="278"/>
      <c r="IA143" s="273" cm="1">
        <f t="array" ref="IA143">SUM(SUMIFS(FG143:HZ143,FG$6:HZ$6,{"EN(V)"}))</f>
        <v>0</v>
      </c>
      <c r="IB143" s="273" cm="1">
        <f t="array" ref="IB143">SUM(SUMIFS(FG143:HZ143,FG$6:HZ$6,{"INA(V)"}))</f>
        <v>0</v>
      </c>
      <c r="IC143" s="273" cm="1">
        <f t="array" ref="IC143">SUM(SUMIFS(FG143:HZ143,FG$6:HZ$6,{"EN(D)"}))</f>
        <v>0</v>
      </c>
      <c r="ID143" s="273" cm="1">
        <f t="array" ref="ID143">SUM(SUMIFS(FG143:HZ143,FG$6:HZ$6,{"INA(D)"}))</f>
        <v>0</v>
      </c>
      <c r="IE143" s="273" cm="1">
        <f t="array" ref="IE143">SUM(SUMIFS(FG143:HZ143,FG$6:HZ$6,{"EN(D)","EN(V)","INA(D)","INA(V)"}))</f>
        <v>0</v>
      </c>
      <c r="IF143" s="278" cm="1">
        <f t="array" ref="IF143">(SUM(SUMIFS(FG143:HZ143,FG$6:HZ$6,{"EN(TMS)"})))/12</f>
        <v>0</v>
      </c>
      <c r="IG143" s="278" cm="1">
        <f t="array" ref="IG143">(SUM(SUMIFS(FG143:HZ143,FG$6:HZ$6,{"INA(TMS)"})))/12</f>
        <v>0</v>
      </c>
      <c r="IH143" s="279">
        <v>34</v>
      </c>
      <c r="II143" s="279">
        <v>110</v>
      </c>
      <c r="IJ143" s="280">
        <v>7.2916666666666671E-2</v>
      </c>
      <c r="IK143" s="277"/>
      <c r="IL143" s="277"/>
      <c r="IM143" s="278"/>
      <c r="IN143" s="279">
        <v>7</v>
      </c>
      <c r="IO143" s="279">
        <v>10</v>
      </c>
      <c r="IP143" s="280">
        <v>0.19652777777777777</v>
      </c>
      <c r="IQ143" s="277"/>
      <c r="IR143" s="277"/>
      <c r="IS143" s="278"/>
      <c r="IT143" s="279">
        <v>14</v>
      </c>
      <c r="IU143" s="279">
        <v>18</v>
      </c>
      <c r="IV143" s="280">
        <v>0.11180555555555556</v>
      </c>
      <c r="IW143" s="277"/>
      <c r="IX143" s="277"/>
      <c r="IY143" s="278"/>
      <c r="IZ143" s="279">
        <v>7</v>
      </c>
      <c r="JA143" s="279">
        <v>14</v>
      </c>
      <c r="JB143" s="280">
        <v>0.2388888888888889</v>
      </c>
      <c r="JC143" s="277"/>
      <c r="JD143" s="277"/>
      <c r="JE143" s="278"/>
      <c r="JF143" s="279"/>
      <c r="JG143" s="279"/>
      <c r="JH143" s="280"/>
      <c r="JI143" s="277"/>
      <c r="JJ143" s="277"/>
      <c r="JK143" s="278"/>
      <c r="JL143" s="279">
        <v>8</v>
      </c>
      <c r="JM143" s="279"/>
      <c r="JN143" s="280"/>
      <c r="JO143" s="277"/>
      <c r="JP143" s="277"/>
      <c r="JQ143" s="278"/>
      <c r="JR143" s="279">
        <v>8</v>
      </c>
      <c r="JS143" s="279"/>
      <c r="JT143" s="280"/>
      <c r="JU143" s="277"/>
      <c r="JV143" s="277"/>
      <c r="JW143" s="278"/>
      <c r="JX143" s="279"/>
      <c r="JY143" s="279"/>
      <c r="JZ143" s="280"/>
      <c r="KA143" s="277"/>
      <c r="KB143" s="277"/>
      <c r="KC143" s="278"/>
      <c r="KD143" s="279">
        <v>6</v>
      </c>
      <c r="KE143" s="279"/>
      <c r="KF143" s="280"/>
      <c r="KG143" s="277"/>
      <c r="KH143" s="277"/>
      <c r="KI143" s="278"/>
      <c r="KJ143" s="279">
        <v>6</v>
      </c>
      <c r="KK143" s="279"/>
      <c r="KL143" s="280"/>
      <c r="KM143" s="277"/>
      <c r="KN143" s="277"/>
      <c r="KO143" s="278"/>
      <c r="KP143" s="279">
        <v>6</v>
      </c>
      <c r="KQ143" s="279"/>
      <c r="KR143" s="280"/>
      <c r="KS143" s="277"/>
      <c r="KT143" s="277"/>
      <c r="KU143" s="278"/>
      <c r="KV143" s="279">
        <v>2</v>
      </c>
      <c r="KW143" s="279"/>
      <c r="KX143" s="280"/>
      <c r="KY143" s="277"/>
      <c r="KZ143" s="277"/>
      <c r="LA143" s="278"/>
      <c r="LB143" s="273" cm="1">
        <f t="array" ref="LB143">SUM(SUMIFS(IH143:LA143,IH$6:LA$6,{"EN(V)"}))</f>
        <v>152</v>
      </c>
      <c r="LC143" s="273" cm="1">
        <f t="array" ref="LC143">SUM(SUMIFS(IH143:LA143,IH$6:LA$6,{"INA(V)"}))</f>
        <v>0</v>
      </c>
      <c r="LD143" s="273" cm="1">
        <f t="array" ref="LD143">SUM(SUMIFS(IH143:LA143,IH$6:LA$6,{"EN(D)"}))</f>
        <v>98</v>
      </c>
      <c r="LE143" s="273" cm="1">
        <f t="array" ref="LE143">SUM(SUMIFS(IH143:LA143,IH$6:LA$6,{"INA(D)"}))</f>
        <v>0</v>
      </c>
      <c r="LF143" s="273" cm="1">
        <f t="array" ref="LF143">SUM(SUMIFS(IH143:LA143,IH$6:LA$6,{"EN(D)","EN(V)","INA(D)","INA(V)"}))</f>
        <v>250</v>
      </c>
      <c r="LG143" s="278" cm="1">
        <f t="array" ref="LG143">(SUM(SUMIFS(IH143:LA143,IH$6:LA$6,{"EN(TMS)"})))/12</f>
        <v>5.167824074074074E-2</v>
      </c>
      <c r="LH143" s="278" cm="1">
        <f t="array" ref="LH143">(SUM(SUMIFS(IH143:LA143,IH$6:LA$6,{"INA(TMS)"})))/12</f>
        <v>0</v>
      </c>
      <c r="LI143" s="279">
        <v>10</v>
      </c>
      <c r="LJ143" s="279"/>
      <c r="LK143" s="280"/>
      <c r="LL143" s="277"/>
      <c r="LM143" s="277"/>
      <c r="LN143" s="278"/>
      <c r="LO143" s="279">
        <v>5</v>
      </c>
      <c r="LP143" s="279"/>
      <c r="LQ143" s="280"/>
      <c r="LR143" s="277"/>
      <c r="LS143" s="277"/>
      <c r="LT143" s="278"/>
      <c r="LU143" s="279">
        <v>3</v>
      </c>
      <c r="LV143" s="279"/>
      <c r="LW143" s="280"/>
      <c r="LX143" s="277"/>
      <c r="LY143" s="277"/>
      <c r="LZ143" s="278"/>
      <c r="MA143" s="279">
        <v>4</v>
      </c>
      <c r="MB143" s="279"/>
      <c r="MC143" s="280"/>
      <c r="MD143" s="277"/>
      <c r="ME143" s="277"/>
      <c r="MF143" s="278"/>
      <c r="MG143" s="279"/>
      <c r="MH143" s="279"/>
      <c r="MI143" s="280"/>
      <c r="MJ143" s="277"/>
      <c r="MK143" s="277"/>
      <c r="ML143" s="278"/>
      <c r="MM143" s="279">
        <v>4</v>
      </c>
      <c r="MN143" s="279"/>
      <c r="MO143" s="280"/>
      <c r="MP143" s="277"/>
      <c r="MQ143" s="277"/>
      <c r="MR143" s="278"/>
      <c r="MS143" s="279"/>
      <c r="MT143" s="279"/>
      <c r="MU143" s="280"/>
      <c r="MV143" s="277"/>
      <c r="MW143" s="277"/>
      <c r="MX143" s="278"/>
      <c r="MY143" s="279"/>
      <c r="MZ143" s="279"/>
      <c r="NA143" s="280"/>
      <c r="NB143" s="277"/>
      <c r="NC143" s="277"/>
      <c r="ND143" s="278"/>
      <c r="NE143" s="279"/>
      <c r="NF143" s="279"/>
      <c r="NG143" s="280"/>
      <c r="NH143" s="277"/>
      <c r="NI143" s="277"/>
      <c r="NJ143" s="278"/>
      <c r="NK143" s="279"/>
      <c r="NL143" s="279"/>
      <c r="NM143" s="280"/>
      <c r="NN143" s="277"/>
      <c r="NO143" s="277"/>
      <c r="NP143" s="278"/>
      <c r="NQ143" s="279"/>
      <c r="NR143" s="279"/>
      <c r="NS143" s="280"/>
      <c r="NT143" s="277"/>
      <c r="NU143" s="277"/>
      <c r="NV143" s="278"/>
      <c r="NW143" s="279"/>
      <c r="NX143" s="279"/>
      <c r="NY143" s="280"/>
      <c r="NZ143" s="277"/>
      <c r="OA143" s="277"/>
      <c r="OB143" s="278"/>
      <c r="OC143" s="273" cm="1">
        <f t="array" ref="OC143">SUM(SUMIFS(LI143:OB143,LI$6:OB$6,{"EN(V)"}))</f>
        <v>0</v>
      </c>
      <c r="OD143" s="273" cm="1">
        <f t="array" ref="OD143">SUM(SUMIFS(LI143:OB143,LI$6:OB$6,{"INA(V)"}))</f>
        <v>0</v>
      </c>
      <c r="OE143" s="273" cm="1">
        <f t="array" ref="OE143">SUM(SUMIFS(LI143:OB143,LI$6:OB$6,{"EN(D)"}))</f>
        <v>26</v>
      </c>
      <c r="OF143" s="273" cm="1">
        <f t="array" ref="OF143">SUM(SUMIFS(LI143:OB143,LI$6:OB$6,{"INA(D)"}))</f>
        <v>0</v>
      </c>
      <c r="OG143" s="273" cm="1">
        <f t="array" ref="OG143">SUM(SUMIFS(LI143:OB143,LI$6:OB$6,{"EN(D)","EN(V)","INA(D)","INA(V)"}))</f>
        <v>26</v>
      </c>
      <c r="OH143" s="278" cm="1">
        <f t="array" ref="OH143">(SUM(SUMIFS(LI143:OB143,LI$6:OB$6,{"EN(TMS)"})))/12</f>
        <v>0</v>
      </c>
      <c r="OI143" s="278" cm="1">
        <f t="array" ref="OI143">(SUM(SUMIFS(LI143:OB143,LI$6:OB$6,{"INA(TMS)"})))/12</f>
        <v>0</v>
      </c>
    </row>
    <row r="144" spans="1:399" s="23" customFormat="1" ht="30">
      <c r="A144" s="273">
        <v>138</v>
      </c>
      <c r="B144" s="274" t="s">
        <v>1912</v>
      </c>
      <c r="C144" s="273" t="s">
        <v>1913</v>
      </c>
      <c r="D144" s="285"/>
      <c r="E144" s="279"/>
      <c r="F144" s="279"/>
      <c r="G144" s="280"/>
      <c r="H144" s="277"/>
      <c r="I144" s="277"/>
      <c r="J144" s="278"/>
      <c r="K144" s="279"/>
      <c r="L144" s="279"/>
      <c r="M144" s="280"/>
      <c r="N144" s="277"/>
      <c r="O144" s="277"/>
      <c r="P144" s="278"/>
      <c r="Q144" s="279"/>
      <c r="R144" s="279"/>
      <c r="S144" s="280"/>
      <c r="T144" s="277"/>
      <c r="U144" s="277"/>
      <c r="V144" s="278"/>
      <c r="W144" s="279"/>
      <c r="X144" s="279"/>
      <c r="Y144" s="280"/>
      <c r="Z144" s="277"/>
      <c r="AA144" s="277"/>
      <c r="AB144" s="278"/>
      <c r="AC144" s="279"/>
      <c r="AD144" s="279"/>
      <c r="AE144" s="280"/>
      <c r="AF144" s="277"/>
      <c r="AG144" s="277"/>
      <c r="AH144" s="278"/>
      <c r="AI144" s="279"/>
      <c r="AJ144" s="279"/>
      <c r="AK144" s="280"/>
      <c r="AL144" s="277"/>
      <c r="AM144" s="277"/>
      <c r="AN144" s="278"/>
      <c r="AO144" s="279"/>
      <c r="AP144" s="279"/>
      <c r="AQ144" s="280"/>
      <c r="AR144" s="277"/>
      <c r="AS144" s="277"/>
      <c r="AT144" s="278"/>
      <c r="AU144" s="279"/>
      <c r="AV144" s="279"/>
      <c r="AW144" s="280"/>
      <c r="AX144" s="277"/>
      <c r="AY144" s="277"/>
      <c r="AZ144" s="278"/>
      <c r="BA144" s="279"/>
      <c r="BB144" s="279"/>
      <c r="BC144" s="280"/>
      <c r="BD144" s="277"/>
      <c r="BE144" s="277"/>
      <c r="BF144" s="278"/>
      <c r="BG144" s="279"/>
      <c r="BH144" s="279"/>
      <c r="BI144" s="280"/>
      <c r="BJ144" s="277"/>
      <c r="BK144" s="277"/>
      <c r="BL144" s="278"/>
      <c r="BM144" s="279"/>
      <c r="BN144" s="279"/>
      <c r="BO144" s="280"/>
      <c r="BP144" s="277"/>
      <c r="BQ144" s="277"/>
      <c r="BR144" s="278"/>
      <c r="BS144" s="279"/>
      <c r="BT144" s="279"/>
      <c r="BU144" s="280"/>
      <c r="BV144" s="277"/>
      <c r="BW144" s="277"/>
      <c r="BX144" s="278"/>
      <c r="BY144" s="273" cm="1">
        <f t="array" ref="BY144">SUM(SUMIFS(E144:BX144,E$6:BX$6,{"EN(V)"}))</f>
        <v>0</v>
      </c>
      <c r="BZ144" s="273" cm="1">
        <f t="array" ref="BZ144">SUM(SUMIFS(E144:BX144,E$6:BX$6,{"INA(V)"}))</f>
        <v>0</v>
      </c>
      <c r="CA144" s="273" cm="1">
        <f t="array" ref="CA144">SUM(SUMIFS(E144:BX144,E$6:BX$6,{"EN(D)"}))</f>
        <v>0</v>
      </c>
      <c r="CB144" s="273" cm="1">
        <f t="array" ref="CB144">SUM(SUMIFS(E144:BX144,E$6:BX$6,{"INA(D)"}))</f>
        <v>0</v>
      </c>
      <c r="CC144" s="273" cm="1">
        <f t="array" ref="CC144">SUM(SUMIFS(E144:BX144,E$6:BX$6,{"EN(D)","EN(V)","INA(D)","INA(V)"}))</f>
        <v>0</v>
      </c>
      <c r="CD144" s="278" cm="1">
        <f t="array" ref="CD144">(SUM(SUMIFS(E144:BX144,E$6:BX$6,{"EN(TMS)"})))/12</f>
        <v>0</v>
      </c>
      <c r="CE144" s="278" cm="1">
        <f t="array" ref="CE144">(SUM(SUMIFS(E144:BX144,E$6:BX$6,{"INA(TMS)"})))/12</f>
        <v>0</v>
      </c>
      <c r="CF144" s="279"/>
      <c r="CG144" s="279"/>
      <c r="CH144" s="280"/>
      <c r="CI144" s="277"/>
      <c r="CJ144" s="277"/>
      <c r="CK144" s="278"/>
      <c r="CL144" s="279"/>
      <c r="CM144" s="279"/>
      <c r="CN144" s="280"/>
      <c r="CO144" s="277"/>
      <c r="CP144" s="277"/>
      <c r="CQ144" s="278"/>
      <c r="CR144" s="279"/>
      <c r="CS144" s="279"/>
      <c r="CT144" s="280"/>
      <c r="CU144" s="277"/>
      <c r="CV144" s="277"/>
      <c r="CW144" s="278"/>
      <c r="CX144" s="279"/>
      <c r="CY144" s="279"/>
      <c r="CZ144" s="280"/>
      <c r="DA144" s="277"/>
      <c r="DB144" s="277"/>
      <c r="DC144" s="278"/>
      <c r="DD144" s="279"/>
      <c r="DE144" s="279"/>
      <c r="DF144" s="280"/>
      <c r="DG144" s="277"/>
      <c r="DH144" s="277"/>
      <c r="DI144" s="278"/>
      <c r="DJ144" s="279"/>
      <c r="DK144" s="279"/>
      <c r="DL144" s="280"/>
      <c r="DM144" s="277"/>
      <c r="DN144" s="277"/>
      <c r="DO144" s="278"/>
      <c r="DP144" s="279"/>
      <c r="DQ144" s="279"/>
      <c r="DR144" s="280"/>
      <c r="DS144" s="277"/>
      <c r="DT144" s="277"/>
      <c r="DU144" s="278"/>
      <c r="DV144" s="279"/>
      <c r="DW144" s="279"/>
      <c r="DX144" s="280"/>
      <c r="DY144" s="277"/>
      <c r="DZ144" s="277"/>
      <c r="EA144" s="278"/>
      <c r="EB144" s="279"/>
      <c r="EC144" s="279"/>
      <c r="ED144" s="280"/>
      <c r="EE144" s="277"/>
      <c r="EF144" s="277"/>
      <c r="EG144" s="278"/>
      <c r="EH144" s="279"/>
      <c r="EI144" s="279"/>
      <c r="EJ144" s="280"/>
      <c r="EK144" s="277"/>
      <c r="EL144" s="277"/>
      <c r="EM144" s="278"/>
      <c r="EN144" s="279"/>
      <c r="EO144" s="279"/>
      <c r="EP144" s="280"/>
      <c r="EQ144" s="277"/>
      <c r="ER144" s="277"/>
      <c r="ES144" s="278"/>
      <c r="ET144" s="279"/>
      <c r="EU144" s="279"/>
      <c r="EV144" s="280"/>
      <c r="EW144" s="277"/>
      <c r="EX144" s="277"/>
      <c r="EY144" s="278"/>
      <c r="EZ144" s="273" cm="1">
        <f t="array" ref="EZ144">SUM(SUMIFS(CF144:EY144,CF$6:EY$6,{"EN(V)"}))</f>
        <v>0</v>
      </c>
      <c r="FA144" s="273" cm="1">
        <f t="array" ref="FA144">SUM(SUMIFS(CF144:EY144,CF$6:EY$6,{"INA(V)"}))</f>
        <v>0</v>
      </c>
      <c r="FB144" s="273" cm="1">
        <f t="array" ref="FB144">SUM(SUMIFS(CF144:EY144,CF$6:EY$6,{"EN(D)"}))</f>
        <v>0</v>
      </c>
      <c r="FC144" s="273" cm="1">
        <f t="array" ref="FC144">SUM(SUMIFS(CF144:EY144,CF$6:EY$6,{"INA(D)"}))</f>
        <v>0</v>
      </c>
      <c r="FD144" s="273" cm="1">
        <f t="array" ref="FD144">SUM(SUMIFS(CF144:EY144,CF$6:EY$6,{"EN(D)","EN(V)","INA(D)","INA(V)"}))</f>
        <v>0</v>
      </c>
      <c r="FE144" s="278" cm="1">
        <f t="array" ref="FE144">(SUM(SUMIFS(CF144:EY144,CF$6:EY$6,{"EN(TMS)"})))/12</f>
        <v>0</v>
      </c>
      <c r="FF144" s="278" cm="1">
        <f t="array" ref="FF144">(SUM(SUMIFS(CF144:EY144,CF$6:EY$6,{"INA(TMS)"})))/12</f>
        <v>0</v>
      </c>
      <c r="FG144" s="279"/>
      <c r="FH144" s="279"/>
      <c r="FI144" s="280"/>
      <c r="FJ144" s="277"/>
      <c r="FK144" s="277"/>
      <c r="FL144" s="278"/>
      <c r="FM144" s="279"/>
      <c r="FN144" s="279"/>
      <c r="FO144" s="280"/>
      <c r="FP144" s="277"/>
      <c r="FQ144" s="277"/>
      <c r="FR144" s="278"/>
      <c r="FS144" s="279"/>
      <c r="FT144" s="279"/>
      <c r="FU144" s="280"/>
      <c r="FV144" s="277"/>
      <c r="FW144" s="277"/>
      <c r="FX144" s="278"/>
      <c r="FY144" s="279"/>
      <c r="FZ144" s="279"/>
      <c r="GA144" s="280"/>
      <c r="GB144" s="277"/>
      <c r="GC144" s="277"/>
      <c r="GD144" s="278"/>
      <c r="GE144" s="279"/>
      <c r="GF144" s="279"/>
      <c r="GG144" s="280"/>
      <c r="GH144" s="277"/>
      <c r="GI144" s="277"/>
      <c r="GJ144" s="278"/>
      <c r="GK144" s="279"/>
      <c r="GL144" s="279"/>
      <c r="GM144" s="280"/>
      <c r="GN144" s="277"/>
      <c r="GO144" s="277"/>
      <c r="GP144" s="278"/>
      <c r="GQ144" s="279"/>
      <c r="GR144" s="279"/>
      <c r="GS144" s="280"/>
      <c r="GT144" s="277"/>
      <c r="GU144" s="277"/>
      <c r="GV144" s="278"/>
      <c r="GW144" s="279"/>
      <c r="GX144" s="279"/>
      <c r="GY144" s="280"/>
      <c r="GZ144" s="277"/>
      <c r="HA144" s="277"/>
      <c r="HB144" s="278"/>
      <c r="HC144" s="279"/>
      <c r="HD144" s="279"/>
      <c r="HE144" s="280"/>
      <c r="HF144" s="277"/>
      <c r="HG144" s="277"/>
      <c r="HH144" s="278"/>
      <c r="HI144" s="279"/>
      <c r="HJ144" s="279"/>
      <c r="HK144" s="280"/>
      <c r="HL144" s="277"/>
      <c r="HM144" s="277"/>
      <c r="HN144" s="278"/>
      <c r="HO144" s="279"/>
      <c r="HP144" s="279"/>
      <c r="HQ144" s="280"/>
      <c r="HR144" s="277"/>
      <c r="HS144" s="277"/>
      <c r="HT144" s="278"/>
      <c r="HU144" s="279"/>
      <c r="HV144" s="279"/>
      <c r="HW144" s="280"/>
      <c r="HX144" s="277"/>
      <c r="HY144" s="277"/>
      <c r="HZ144" s="278"/>
      <c r="IA144" s="273" cm="1">
        <f t="array" ref="IA144">SUM(SUMIFS(FG144:HZ144,FG$6:HZ$6,{"EN(V)"}))</f>
        <v>0</v>
      </c>
      <c r="IB144" s="273" cm="1">
        <f t="array" ref="IB144">SUM(SUMIFS(FG144:HZ144,FG$6:HZ$6,{"INA(V)"}))</f>
        <v>0</v>
      </c>
      <c r="IC144" s="273" cm="1">
        <f t="array" ref="IC144">SUM(SUMIFS(FG144:HZ144,FG$6:HZ$6,{"EN(D)"}))</f>
        <v>0</v>
      </c>
      <c r="ID144" s="273" cm="1">
        <f t="array" ref="ID144">SUM(SUMIFS(FG144:HZ144,FG$6:HZ$6,{"INA(D)"}))</f>
        <v>0</v>
      </c>
      <c r="IE144" s="273" cm="1">
        <f t="array" ref="IE144">SUM(SUMIFS(FG144:HZ144,FG$6:HZ$6,{"EN(D)","EN(V)","INA(D)","INA(V)"}))</f>
        <v>0</v>
      </c>
      <c r="IF144" s="278" cm="1">
        <f t="array" ref="IF144">(SUM(SUMIFS(FG144:HZ144,FG$6:HZ$6,{"EN(TMS)"})))/12</f>
        <v>0</v>
      </c>
      <c r="IG144" s="278" cm="1">
        <f t="array" ref="IG144">(SUM(SUMIFS(FG144:HZ144,FG$6:HZ$6,{"INA(TMS)"})))/12</f>
        <v>0</v>
      </c>
      <c r="IH144" s="279"/>
      <c r="II144" s="279"/>
      <c r="IJ144" s="280"/>
      <c r="IK144" s="277">
        <v>45</v>
      </c>
      <c r="IL144" s="277">
        <v>124</v>
      </c>
      <c r="IM144" s="278">
        <v>0.14930555555555555</v>
      </c>
      <c r="IN144" s="279"/>
      <c r="IO144" s="279"/>
      <c r="IP144" s="280"/>
      <c r="IQ144" s="277">
        <v>12</v>
      </c>
      <c r="IR144" s="277">
        <v>20</v>
      </c>
      <c r="IS144" s="278">
        <v>7.7777777777777779E-2</v>
      </c>
      <c r="IT144" s="279"/>
      <c r="IU144" s="279"/>
      <c r="IV144" s="280"/>
      <c r="IW144" s="277">
        <v>10</v>
      </c>
      <c r="IX144" s="277">
        <v>26</v>
      </c>
      <c r="IY144" s="278">
        <v>0.14027777777777778</v>
      </c>
      <c r="IZ144" s="279"/>
      <c r="JA144" s="279"/>
      <c r="JB144" s="280"/>
      <c r="JC144" s="277">
        <v>2</v>
      </c>
      <c r="JD144" s="277">
        <v>4</v>
      </c>
      <c r="JE144" s="278">
        <v>4.9305555555555554E-2</v>
      </c>
      <c r="JF144" s="279"/>
      <c r="JG144" s="279"/>
      <c r="JH144" s="280"/>
      <c r="JI144" s="277">
        <v>6</v>
      </c>
      <c r="JJ144" s="277"/>
      <c r="JK144" s="278"/>
      <c r="JL144" s="279"/>
      <c r="JM144" s="279"/>
      <c r="JN144" s="280"/>
      <c r="JO144" s="277">
        <v>4</v>
      </c>
      <c r="JP144" s="277"/>
      <c r="JQ144" s="278"/>
      <c r="JR144" s="279"/>
      <c r="JS144" s="279"/>
      <c r="JT144" s="280"/>
      <c r="JU144" s="277"/>
      <c r="JV144" s="277"/>
      <c r="JW144" s="278"/>
      <c r="JX144" s="279"/>
      <c r="JY144" s="279"/>
      <c r="JZ144" s="280"/>
      <c r="KA144" s="277"/>
      <c r="KB144" s="277"/>
      <c r="KC144" s="278"/>
      <c r="KD144" s="279"/>
      <c r="KE144" s="279"/>
      <c r="KF144" s="280"/>
      <c r="KG144" s="277">
        <v>14</v>
      </c>
      <c r="KH144" s="277"/>
      <c r="KI144" s="278"/>
      <c r="KJ144" s="279"/>
      <c r="KK144" s="279"/>
      <c r="KL144" s="280"/>
      <c r="KM144" s="277">
        <v>4</v>
      </c>
      <c r="KN144" s="277"/>
      <c r="KO144" s="278"/>
      <c r="KP144" s="279"/>
      <c r="KQ144" s="279"/>
      <c r="KR144" s="280"/>
      <c r="KS144" s="277">
        <v>14</v>
      </c>
      <c r="KT144" s="277"/>
      <c r="KU144" s="278"/>
      <c r="KV144" s="279"/>
      <c r="KW144" s="279"/>
      <c r="KX144" s="280"/>
      <c r="KY144" s="277">
        <v>10</v>
      </c>
      <c r="KZ144" s="277"/>
      <c r="LA144" s="278"/>
      <c r="LB144" s="273" cm="1">
        <f t="array" ref="LB144">SUM(SUMIFS(IH144:LA144,IH$6:LA$6,{"EN(V)"}))</f>
        <v>0</v>
      </c>
      <c r="LC144" s="273" cm="1">
        <f t="array" ref="LC144">SUM(SUMIFS(IH144:LA144,IH$6:LA$6,{"INA(V)"}))</f>
        <v>174</v>
      </c>
      <c r="LD144" s="273" cm="1">
        <f t="array" ref="LD144">SUM(SUMIFS(IH144:LA144,IH$6:LA$6,{"EN(D)"}))</f>
        <v>0</v>
      </c>
      <c r="LE144" s="273" cm="1">
        <f t="array" ref="LE144">SUM(SUMIFS(IH144:LA144,IH$6:LA$6,{"INA(D)"}))</f>
        <v>121</v>
      </c>
      <c r="LF144" s="273" cm="1">
        <f t="array" ref="LF144">SUM(SUMIFS(IH144:LA144,IH$6:LA$6,{"EN(D)","EN(V)","INA(D)","INA(V)"}))</f>
        <v>295</v>
      </c>
      <c r="LG144" s="278" cm="1">
        <f t="array" ref="LG144">(SUM(SUMIFS(IH144:LA144,IH$6:LA$6,{"EN(TMS)"})))/12</f>
        <v>0</v>
      </c>
      <c r="LH144" s="278" cm="1">
        <f t="array" ref="LH144">(SUM(SUMIFS(IH144:LA144,IH$6:LA$6,{"INA(TMS)"})))/12</f>
        <v>3.4722222222222224E-2</v>
      </c>
      <c r="LI144" s="279"/>
      <c r="LJ144" s="279"/>
      <c r="LK144" s="280"/>
      <c r="LL144" s="277">
        <v>6</v>
      </c>
      <c r="LM144" s="277"/>
      <c r="LN144" s="278"/>
      <c r="LO144" s="279"/>
      <c r="LP144" s="279"/>
      <c r="LQ144" s="280"/>
      <c r="LR144" s="277">
        <v>3</v>
      </c>
      <c r="LS144" s="277"/>
      <c r="LT144" s="278"/>
      <c r="LU144" s="279"/>
      <c r="LV144" s="279"/>
      <c r="LW144" s="280"/>
      <c r="LX144" s="277">
        <v>2</v>
      </c>
      <c r="LY144" s="277"/>
      <c r="LZ144" s="278"/>
      <c r="MA144" s="279"/>
      <c r="MB144" s="279"/>
      <c r="MC144" s="280"/>
      <c r="MD144" s="277"/>
      <c r="ME144" s="277"/>
      <c r="MF144" s="278"/>
      <c r="MG144" s="279"/>
      <c r="MH144" s="279"/>
      <c r="MI144" s="280"/>
      <c r="MJ144" s="277">
        <v>3</v>
      </c>
      <c r="MK144" s="277"/>
      <c r="ML144" s="278"/>
      <c r="MM144" s="279"/>
      <c r="MN144" s="279"/>
      <c r="MO144" s="280"/>
      <c r="MP144" s="277"/>
      <c r="MQ144" s="277"/>
      <c r="MR144" s="278"/>
      <c r="MS144" s="279"/>
      <c r="MT144" s="279"/>
      <c r="MU144" s="280"/>
      <c r="MV144" s="277">
        <v>0</v>
      </c>
      <c r="MW144" s="277"/>
      <c r="MX144" s="278"/>
      <c r="MY144" s="279"/>
      <c r="MZ144" s="279"/>
      <c r="NA144" s="280"/>
      <c r="NB144" s="277"/>
      <c r="NC144" s="277"/>
      <c r="ND144" s="278"/>
      <c r="NE144" s="279"/>
      <c r="NF144" s="279"/>
      <c r="NG144" s="280"/>
      <c r="NH144" s="277"/>
      <c r="NI144" s="277"/>
      <c r="NJ144" s="278"/>
      <c r="NK144" s="279"/>
      <c r="NL144" s="279"/>
      <c r="NM144" s="280"/>
      <c r="NN144" s="277"/>
      <c r="NO144" s="277"/>
      <c r="NP144" s="278"/>
      <c r="NQ144" s="279"/>
      <c r="NR144" s="279"/>
      <c r="NS144" s="280"/>
      <c r="NT144" s="277"/>
      <c r="NU144" s="277"/>
      <c r="NV144" s="278"/>
      <c r="NW144" s="279"/>
      <c r="NX144" s="279"/>
      <c r="NY144" s="280"/>
      <c r="NZ144" s="277"/>
      <c r="OA144" s="277"/>
      <c r="OB144" s="278"/>
      <c r="OC144" s="273" cm="1">
        <f t="array" ref="OC144">SUM(SUMIFS(LI144:OB144,LI$6:OB$6,{"EN(V)"}))</f>
        <v>0</v>
      </c>
      <c r="OD144" s="273" cm="1">
        <f t="array" ref="OD144">SUM(SUMIFS(LI144:OB144,LI$6:OB$6,{"INA(V)"}))</f>
        <v>0</v>
      </c>
      <c r="OE144" s="273" cm="1">
        <f t="array" ref="OE144">SUM(SUMIFS(LI144:OB144,LI$6:OB$6,{"EN(D)"}))</f>
        <v>0</v>
      </c>
      <c r="OF144" s="273" cm="1">
        <f t="array" ref="OF144">SUM(SUMIFS(LI144:OB144,LI$6:OB$6,{"INA(D)"}))</f>
        <v>14</v>
      </c>
      <c r="OG144" s="273" cm="1">
        <f t="array" ref="OG144">SUM(SUMIFS(LI144:OB144,LI$6:OB$6,{"EN(D)","EN(V)","INA(D)","INA(V)"}))</f>
        <v>14</v>
      </c>
      <c r="OH144" s="278" cm="1">
        <f t="array" ref="OH144">(SUM(SUMIFS(LI144:OB144,LI$6:OB$6,{"EN(TMS)"})))/12</f>
        <v>0</v>
      </c>
      <c r="OI144" s="278" cm="1">
        <f t="array" ref="OI144">(SUM(SUMIFS(LI144:OB144,LI$6:OB$6,{"INA(TMS)"})))/12</f>
        <v>0</v>
      </c>
    </row>
    <row r="145" spans="1:399" s="23" customFormat="1" ht="45">
      <c r="A145" s="273">
        <v>139</v>
      </c>
      <c r="B145" s="274" t="s">
        <v>1918</v>
      </c>
      <c r="C145" s="273" t="s">
        <v>1914</v>
      </c>
      <c r="D145" s="285"/>
      <c r="E145" s="279"/>
      <c r="F145" s="279"/>
      <c r="G145" s="280"/>
      <c r="H145" s="277"/>
      <c r="I145" s="277"/>
      <c r="J145" s="278"/>
      <c r="K145" s="279"/>
      <c r="L145" s="279"/>
      <c r="M145" s="280"/>
      <c r="N145" s="277"/>
      <c r="O145" s="277"/>
      <c r="P145" s="278"/>
      <c r="Q145" s="279"/>
      <c r="R145" s="279"/>
      <c r="S145" s="280"/>
      <c r="T145" s="277"/>
      <c r="U145" s="277"/>
      <c r="V145" s="278"/>
      <c r="W145" s="279"/>
      <c r="X145" s="279"/>
      <c r="Y145" s="280"/>
      <c r="Z145" s="277"/>
      <c r="AA145" s="277"/>
      <c r="AB145" s="278"/>
      <c r="AC145" s="279"/>
      <c r="AD145" s="279"/>
      <c r="AE145" s="280"/>
      <c r="AF145" s="277"/>
      <c r="AG145" s="277"/>
      <c r="AH145" s="278"/>
      <c r="AI145" s="279"/>
      <c r="AJ145" s="279"/>
      <c r="AK145" s="280"/>
      <c r="AL145" s="277"/>
      <c r="AM145" s="277"/>
      <c r="AN145" s="278"/>
      <c r="AO145" s="279"/>
      <c r="AP145" s="279"/>
      <c r="AQ145" s="280"/>
      <c r="AR145" s="277"/>
      <c r="AS145" s="277"/>
      <c r="AT145" s="278"/>
      <c r="AU145" s="279"/>
      <c r="AV145" s="279"/>
      <c r="AW145" s="280"/>
      <c r="AX145" s="277"/>
      <c r="AY145" s="277"/>
      <c r="AZ145" s="278"/>
      <c r="BA145" s="279"/>
      <c r="BB145" s="279"/>
      <c r="BC145" s="280"/>
      <c r="BD145" s="277"/>
      <c r="BE145" s="277"/>
      <c r="BF145" s="278"/>
      <c r="BG145" s="279"/>
      <c r="BH145" s="279"/>
      <c r="BI145" s="280"/>
      <c r="BJ145" s="277"/>
      <c r="BK145" s="277"/>
      <c r="BL145" s="278"/>
      <c r="BM145" s="279"/>
      <c r="BN145" s="279"/>
      <c r="BO145" s="280"/>
      <c r="BP145" s="277"/>
      <c r="BQ145" s="277"/>
      <c r="BR145" s="278"/>
      <c r="BS145" s="279"/>
      <c r="BT145" s="279"/>
      <c r="BU145" s="280"/>
      <c r="BV145" s="277"/>
      <c r="BW145" s="277"/>
      <c r="BX145" s="278"/>
      <c r="BY145" s="273" cm="1">
        <f t="array" ref="BY145">SUM(SUMIFS(E145:BX145,E$6:BX$6,{"EN(V)"}))</f>
        <v>0</v>
      </c>
      <c r="BZ145" s="273" cm="1">
        <f t="array" ref="BZ145">SUM(SUMIFS(E145:BX145,E$6:BX$6,{"INA(V)"}))</f>
        <v>0</v>
      </c>
      <c r="CA145" s="273" cm="1">
        <f t="array" ref="CA145">SUM(SUMIFS(E145:BX145,E$6:BX$6,{"EN(D)"}))</f>
        <v>0</v>
      </c>
      <c r="CB145" s="273" cm="1">
        <f t="array" ref="CB145">SUM(SUMIFS(E145:BX145,E$6:BX$6,{"INA(D)"}))</f>
        <v>0</v>
      </c>
      <c r="CC145" s="273" cm="1">
        <f t="array" ref="CC145">SUM(SUMIFS(E145:BX145,E$6:BX$6,{"EN(D)","EN(V)","INA(D)","INA(V)"}))</f>
        <v>0</v>
      </c>
      <c r="CD145" s="278" cm="1">
        <f t="array" ref="CD145">(SUM(SUMIFS(E145:BX145,E$6:BX$6,{"EN(TMS)"})))/12</f>
        <v>0</v>
      </c>
      <c r="CE145" s="278" cm="1">
        <f t="array" ref="CE145">(SUM(SUMIFS(E145:BX145,E$6:BX$6,{"INA(TMS)"})))/12</f>
        <v>0</v>
      </c>
      <c r="CF145" s="279"/>
      <c r="CG145" s="279"/>
      <c r="CH145" s="280"/>
      <c r="CI145" s="277"/>
      <c r="CJ145" s="277"/>
      <c r="CK145" s="278"/>
      <c r="CL145" s="279"/>
      <c r="CM145" s="279"/>
      <c r="CN145" s="280"/>
      <c r="CO145" s="277"/>
      <c r="CP145" s="277"/>
      <c r="CQ145" s="278"/>
      <c r="CR145" s="279"/>
      <c r="CS145" s="279"/>
      <c r="CT145" s="280"/>
      <c r="CU145" s="277"/>
      <c r="CV145" s="277"/>
      <c r="CW145" s="278"/>
      <c r="CX145" s="279"/>
      <c r="CY145" s="279"/>
      <c r="CZ145" s="280"/>
      <c r="DA145" s="277"/>
      <c r="DB145" s="277"/>
      <c r="DC145" s="278"/>
      <c r="DD145" s="279"/>
      <c r="DE145" s="279"/>
      <c r="DF145" s="280"/>
      <c r="DG145" s="277"/>
      <c r="DH145" s="277"/>
      <c r="DI145" s="278"/>
      <c r="DJ145" s="279"/>
      <c r="DK145" s="279"/>
      <c r="DL145" s="280"/>
      <c r="DM145" s="277"/>
      <c r="DN145" s="277"/>
      <c r="DO145" s="278"/>
      <c r="DP145" s="279"/>
      <c r="DQ145" s="279"/>
      <c r="DR145" s="280"/>
      <c r="DS145" s="277"/>
      <c r="DT145" s="277"/>
      <c r="DU145" s="278"/>
      <c r="DV145" s="279"/>
      <c r="DW145" s="279"/>
      <c r="DX145" s="280"/>
      <c r="DY145" s="277"/>
      <c r="DZ145" s="277"/>
      <c r="EA145" s="278"/>
      <c r="EB145" s="279"/>
      <c r="EC145" s="279"/>
      <c r="ED145" s="280"/>
      <c r="EE145" s="277"/>
      <c r="EF145" s="277"/>
      <c r="EG145" s="278"/>
      <c r="EH145" s="279"/>
      <c r="EI145" s="279"/>
      <c r="EJ145" s="280"/>
      <c r="EK145" s="277"/>
      <c r="EL145" s="277"/>
      <c r="EM145" s="278"/>
      <c r="EN145" s="279"/>
      <c r="EO145" s="279"/>
      <c r="EP145" s="280"/>
      <c r="EQ145" s="277"/>
      <c r="ER145" s="277"/>
      <c r="ES145" s="278"/>
      <c r="ET145" s="279"/>
      <c r="EU145" s="279"/>
      <c r="EV145" s="280"/>
      <c r="EW145" s="277"/>
      <c r="EX145" s="277"/>
      <c r="EY145" s="278"/>
      <c r="EZ145" s="273" cm="1">
        <f t="array" ref="EZ145">SUM(SUMIFS(CF145:EY145,CF$6:EY$6,{"EN(V)"}))</f>
        <v>0</v>
      </c>
      <c r="FA145" s="273" cm="1">
        <f t="array" ref="FA145">SUM(SUMIFS(CF145:EY145,CF$6:EY$6,{"INA(V)"}))</f>
        <v>0</v>
      </c>
      <c r="FB145" s="273" cm="1">
        <f t="array" ref="FB145">SUM(SUMIFS(CF145:EY145,CF$6:EY$6,{"EN(D)"}))</f>
        <v>0</v>
      </c>
      <c r="FC145" s="273" cm="1">
        <f t="array" ref="FC145">SUM(SUMIFS(CF145:EY145,CF$6:EY$6,{"INA(D)"}))</f>
        <v>0</v>
      </c>
      <c r="FD145" s="273" cm="1">
        <f t="array" ref="FD145">SUM(SUMIFS(CF145:EY145,CF$6:EY$6,{"EN(D)","EN(V)","INA(D)","INA(V)"}))</f>
        <v>0</v>
      </c>
      <c r="FE145" s="278" cm="1">
        <f t="array" ref="FE145">(SUM(SUMIFS(CF145:EY145,CF$6:EY$6,{"EN(TMS)"})))/12</f>
        <v>0</v>
      </c>
      <c r="FF145" s="278" cm="1">
        <f t="array" ref="FF145">(SUM(SUMIFS(CF145:EY145,CF$6:EY$6,{"INA(TMS)"})))/12</f>
        <v>0</v>
      </c>
      <c r="FG145" s="279"/>
      <c r="FH145" s="279"/>
      <c r="FI145" s="280"/>
      <c r="FJ145" s="277"/>
      <c r="FK145" s="277"/>
      <c r="FL145" s="278"/>
      <c r="FM145" s="279"/>
      <c r="FN145" s="279"/>
      <c r="FO145" s="280"/>
      <c r="FP145" s="277"/>
      <c r="FQ145" s="277"/>
      <c r="FR145" s="278"/>
      <c r="FS145" s="279"/>
      <c r="FT145" s="279"/>
      <c r="FU145" s="280"/>
      <c r="FV145" s="277"/>
      <c r="FW145" s="277"/>
      <c r="FX145" s="278"/>
      <c r="FY145" s="279"/>
      <c r="FZ145" s="279"/>
      <c r="GA145" s="280"/>
      <c r="GB145" s="277"/>
      <c r="GC145" s="277"/>
      <c r="GD145" s="278"/>
      <c r="GE145" s="279"/>
      <c r="GF145" s="279"/>
      <c r="GG145" s="280"/>
      <c r="GH145" s="277"/>
      <c r="GI145" s="277"/>
      <c r="GJ145" s="278"/>
      <c r="GK145" s="279"/>
      <c r="GL145" s="279"/>
      <c r="GM145" s="280"/>
      <c r="GN145" s="277"/>
      <c r="GO145" s="277"/>
      <c r="GP145" s="278"/>
      <c r="GQ145" s="279"/>
      <c r="GR145" s="279"/>
      <c r="GS145" s="280"/>
      <c r="GT145" s="277"/>
      <c r="GU145" s="277"/>
      <c r="GV145" s="278"/>
      <c r="GW145" s="279"/>
      <c r="GX145" s="279"/>
      <c r="GY145" s="280"/>
      <c r="GZ145" s="277"/>
      <c r="HA145" s="277"/>
      <c r="HB145" s="278"/>
      <c r="HC145" s="279"/>
      <c r="HD145" s="279"/>
      <c r="HE145" s="280"/>
      <c r="HF145" s="277"/>
      <c r="HG145" s="277"/>
      <c r="HH145" s="278"/>
      <c r="HI145" s="279"/>
      <c r="HJ145" s="279"/>
      <c r="HK145" s="280"/>
      <c r="HL145" s="277"/>
      <c r="HM145" s="277"/>
      <c r="HN145" s="278"/>
      <c r="HO145" s="279"/>
      <c r="HP145" s="279"/>
      <c r="HQ145" s="280"/>
      <c r="HR145" s="277"/>
      <c r="HS145" s="277"/>
      <c r="HT145" s="278"/>
      <c r="HU145" s="279"/>
      <c r="HV145" s="279"/>
      <c r="HW145" s="280"/>
      <c r="HX145" s="277"/>
      <c r="HY145" s="277"/>
      <c r="HZ145" s="278"/>
      <c r="IA145" s="273" cm="1">
        <f t="array" ref="IA145">SUM(SUMIFS(FG145:HZ145,FG$6:HZ$6,{"EN(V)"}))</f>
        <v>0</v>
      </c>
      <c r="IB145" s="273" cm="1">
        <f t="array" ref="IB145">SUM(SUMIFS(FG145:HZ145,FG$6:HZ$6,{"INA(V)"}))</f>
        <v>0</v>
      </c>
      <c r="IC145" s="273" cm="1">
        <f t="array" ref="IC145">SUM(SUMIFS(FG145:HZ145,FG$6:HZ$6,{"EN(D)"}))</f>
        <v>0</v>
      </c>
      <c r="ID145" s="273" cm="1">
        <f t="array" ref="ID145">SUM(SUMIFS(FG145:HZ145,FG$6:HZ$6,{"INA(D)"}))</f>
        <v>0</v>
      </c>
      <c r="IE145" s="273" cm="1">
        <f t="array" ref="IE145">SUM(SUMIFS(FG145:HZ145,FG$6:HZ$6,{"EN(D)","EN(V)","INA(D)","INA(V)"}))</f>
        <v>0</v>
      </c>
      <c r="IF145" s="278" cm="1">
        <f t="array" ref="IF145">(SUM(SUMIFS(FG145:HZ145,FG$6:HZ$6,{"EN(TMS)"})))/12</f>
        <v>0</v>
      </c>
      <c r="IG145" s="278" cm="1">
        <f t="array" ref="IG145">(SUM(SUMIFS(FG145:HZ145,FG$6:HZ$6,{"INA(TMS)"})))/12</f>
        <v>0</v>
      </c>
      <c r="IH145" s="279">
        <v>25</v>
      </c>
      <c r="II145" s="279">
        <v>4</v>
      </c>
      <c r="IJ145" s="280">
        <v>2.9861111111111113E-2</v>
      </c>
      <c r="IK145" s="277"/>
      <c r="IL145" s="277"/>
      <c r="IM145" s="278"/>
      <c r="IN145" s="279">
        <v>7</v>
      </c>
      <c r="IO145" s="279">
        <v>17</v>
      </c>
      <c r="IP145" s="280">
        <v>6.7361111111111108E-2</v>
      </c>
      <c r="IQ145" s="277"/>
      <c r="IR145" s="277"/>
      <c r="IS145" s="278"/>
      <c r="IT145" s="279">
        <v>13</v>
      </c>
      <c r="IU145" s="279"/>
      <c r="IV145" s="280"/>
      <c r="IW145" s="277"/>
      <c r="IX145" s="277"/>
      <c r="IY145" s="278"/>
      <c r="IZ145" s="279">
        <v>1</v>
      </c>
      <c r="JA145" s="279"/>
      <c r="JB145" s="280"/>
      <c r="JC145" s="277"/>
      <c r="JD145" s="277"/>
      <c r="JE145" s="278"/>
      <c r="JF145" s="279">
        <v>4</v>
      </c>
      <c r="JG145" s="279"/>
      <c r="JH145" s="280"/>
      <c r="JI145" s="277"/>
      <c r="JJ145" s="277"/>
      <c r="JK145" s="278"/>
      <c r="JL145" s="279">
        <v>8</v>
      </c>
      <c r="JM145" s="279"/>
      <c r="JN145" s="280"/>
      <c r="JO145" s="277"/>
      <c r="JP145" s="277"/>
      <c r="JQ145" s="278"/>
      <c r="JR145" s="279">
        <v>4</v>
      </c>
      <c r="JS145" s="279"/>
      <c r="JT145" s="280"/>
      <c r="JU145" s="277"/>
      <c r="JV145" s="277"/>
      <c r="JW145" s="278"/>
      <c r="JX145" s="279">
        <v>4</v>
      </c>
      <c r="JY145" s="279"/>
      <c r="JZ145" s="280"/>
      <c r="KA145" s="277"/>
      <c r="KB145" s="277"/>
      <c r="KC145" s="278"/>
      <c r="KD145" s="279"/>
      <c r="KE145" s="279"/>
      <c r="KF145" s="280"/>
      <c r="KG145" s="277"/>
      <c r="KH145" s="277"/>
      <c r="KI145" s="278"/>
      <c r="KJ145" s="279"/>
      <c r="KK145" s="279"/>
      <c r="KL145" s="280"/>
      <c r="KM145" s="277"/>
      <c r="KN145" s="277"/>
      <c r="KO145" s="278"/>
      <c r="KP145" s="279">
        <v>2</v>
      </c>
      <c r="KQ145" s="279"/>
      <c r="KR145" s="280"/>
      <c r="KS145" s="277"/>
      <c r="KT145" s="277"/>
      <c r="KU145" s="278"/>
      <c r="KV145" s="279"/>
      <c r="KW145" s="279"/>
      <c r="KX145" s="280"/>
      <c r="KY145" s="277"/>
      <c r="KZ145" s="277"/>
      <c r="LA145" s="278"/>
      <c r="LB145" s="273" cm="1">
        <f t="array" ref="LB145">SUM(SUMIFS(IH145:LA145,IH$6:LA$6,{"EN(V)"}))</f>
        <v>21</v>
      </c>
      <c r="LC145" s="273" cm="1">
        <f t="array" ref="LC145">SUM(SUMIFS(IH145:LA145,IH$6:LA$6,{"INA(V)"}))</f>
        <v>0</v>
      </c>
      <c r="LD145" s="273" cm="1">
        <f t="array" ref="LD145">SUM(SUMIFS(IH145:LA145,IH$6:LA$6,{"EN(D)"}))</f>
        <v>68</v>
      </c>
      <c r="LE145" s="273" cm="1">
        <f t="array" ref="LE145">SUM(SUMIFS(IH145:LA145,IH$6:LA$6,{"INA(D)"}))</f>
        <v>0</v>
      </c>
      <c r="LF145" s="273" cm="1">
        <f t="array" ref="LF145">SUM(SUMIFS(IH145:LA145,IH$6:LA$6,{"EN(D)","EN(V)","INA(D)","INA(V)"}))</f>
        <v>89</v>
      </c>
      <c r="LG145" s="278" cm="1">
        <f t="array" ref="LG145">(SUM(SUMIFS(IH145:LA145,IH$6:LA$6,{"EN(TMS)"})))/12</f>
        <v>8.1018518518518514E-3</v>
      </c>
      <c r="LH145" s="278" cm="1">
        <f t="array" ref="LH145">(SUM(SUMIFS(IH145:LA145,IH$6:LA$6,{"INA(TMS)"})))/12</f>
        <v>0</v>
      </c>
      <c r="LI145" s="279"/>
      <c r="LJ145" s="279"/>
      <c r="LK145" s="280"/>
      <c r="LL145" s="277"/>
      <c r="LM145" s="277"/>
      <c r="LN145" s="278"/>
      <c r="LO145" s="279">
        <v>1</v>
      </c>
      <c r="LP145" s="279"/>
      <c r="LQ145" s="280"/>
      <c r="LR145" s="277"/>
      <c r="LS145" s="277"/>
      <c r="LT145" s="278"/>
      <c r="LU145" s="279"/>
      <c r="LV145" s="279"/>
      <c r="LW145" s="280"/>
      <c r="LX145" s="277"/>
      <c r="LY145" s="277"/>
      <c r="LZ145" s="278"/>
      <c r="MA145" s="279">
        <v>3</v>
      </c>
      <c r="MB145" s="279"/>
      <c r="MC145" s="280"/>
      <c r="MD145" s="277"/>
      <c r="ME145" s="277"/>
      <c r="MF145" s="278"/>
      <c r="MG145" s="279">
        <v>1</v>
      </c>
      <c r="MH145" s="279"/>
      <c r="MI145" s="280"/>
      <c r="MJ145" s="277"/>
      <c r="MK145" s="277"/>
      <c r="ML145" s="278"/>
      <c r="MM145" s="279"/>
      <c r="MN145" s="279"/>
      <c r="MO145" s="280"/>
      <c r="MP145" s="277"/>
      <c r="MQ145" s="277"/>
      <c r="MR145" s="278"/>
      <c r="MS145" s="279">
        <v>2</v>
      </c>
      <c r="MT145" s="279"/>
      <c r="MU145" s="280"/>
      <c r="MV145" s="277"/>
      <c r="MW145" s="277"/>
      <c r="MX145" s="278"/>
      <c r="MY145" s="279"/>
      <c r="MZ145" s="279"/>
      <c r="NA145" s="280"/>
      <c r="NB145" s="277"/>
      <c r="NC145" s="277"/>
      <c r="ND145" s="278"/>
      <c r="NE145" s="279"/>
      <c r="NF145" s="279"/>
      <c r="NG145" s="280"/>
      <c r="NH145" s="277"/>
      <c r="NI145" s="277"/>
      <c r="NJ145" s="278"/>
      <c r="NK145" s="279"/>
      <c r="NL145" s="279"/>
      <c r="NM145" s="280"/>
      <c r="NN145" s="277"/>
      <c r="NO145" s="277"/>
      <c r="NP145" s="278"/>
      <c r="NQ145" s="279"/>
      <c r="NR145" s="279"/>
      <c r="NS145" s="280"/>
      <c r="NT145" s="277"/>
      <c r="NU145" s="277"/>
      <c r="NV145" s="278"/>
      <c r="NW145" s="279"/>
      <c r="NX145" s="279"/>
      <c r="NY145" s="280"/>
      <c r="NZ145" s="277"/>
      <c r="OA145" s="277"/>
      <c r="OB145" s="278"/>
      <c r="OC145" s="273" cm="1">
        <f t="array" ref="OC145">SUM(SUMIFS(LI145:OB145,LI$6:OB$6,{"EN(V)"}))</f>
        <v>0</v>
      </c>
      <c r="OD145" s="273" cm="1">
        <f t="array" ref="OD145">SUM(SUMIFS(LI145:OB145,LI$6:OB$6,{"INA(V)"}))</f>
        <v>0</v>
      </c>
      <c r="OE145" s="273" cm="1">
        <f t="array" ref="OE145">SUM(SUMIFS(LI145:OB145,LI$6:OB$6,{"EN(D)"}))</f>
        <v>7</v>
      </c>
      <c r="OF145" s="273" cm="1">
        <f t="array" ref="OF145">SUM(SUMIFS(LI145:OB145,LI$6:OB$6,{"INA(D)"}))</f>
        <v>0</v>
      </c>
      <c r="OG145" s="273" cm="1">
        <f t="array" ref="OG145">SUM(SUMIFS(LI145:OB145,LI$6:OB$6,{"EN(D)","EN(V)","INA(D)","INA(V)"}))</f>
        <v>7</v>
      </c>
      <c r="OH145" s="278" cm="1">
        <f t="array" ref="OH145">(SUM(SUMIFS(LI145:OB145,LI$6:OB$6,{"EN(TMS)"})))/12</f>
        <v>0</v>
      </c>
      <c r="OI145" s="278" cm="1">
        <f t="array" ref="OI145">(SUM(SUMIFS(LI145:OB145,LI$6:OB$6,{"INA(TMS)"})))/12</f>
        <v>0</v>
      </c>
    </row>
    <row r="146" spans="1:399" s="23" customFormat="1" ht="45">
      <c r="A146" s="273">
        <v>140</v>
      </c>
      <c r="B146" s="274" t="s">
        <v>1920</v>
      </c>
      <c r="C146" s="273" t="s">
        <v>1919</v>
      </c>
      <c r="D146" s="285"/>
      <c r="E146" s="279"/>
      <c r="F146" s="279"/>
      <c r="G146" s="280"/>
      <c r="H146" s="277"/>
      <c r="I146" s="277"/>
      <c r="J146" s="278"/>
      <c r="K146" s="279"/>
      <c r="L146" s="279"/>
      <c r="M146" s="280"/>
      <c r="N146" s="277"/>
      <c r="O146" s="277"/>
      <c r="P146" s="278"/>
      <c r="Q146" s="279"/>
      <c r="R146" s="279"/>
      <c r="S146" s="280"/>
      <c r="T146" s="277"/>
      <c r="U146" s="277"/>
      <c r="V146" s="278"/>
      <c r="W146" s="279"/>
      <c r="X146" s="279"/>
      <c r="Y146" s="280"/>
      <c r="Z146" s="277"/>
      <c r="AA146" s="277"/>
      <c r="AB146" s="278"/>
      <c r="AC146" s="279"/>
      <c r="AD146" s="279"/>
      <c r="AE146" s="280"/>
      <c r="AF146" s="277"/>
      <c r="AG146" s="277"/>
      <c r="AH146" s="278"/>
      <c r="AI146" s="279"/>
      <c r="AJ146" s="279"/>
      <c r="AK146" s="280"/>
      <c r="AL146" s="277"/>
      <c r="AM146" s="277"/>
      <c r="AN146" s="278"/>
      <c r="AO146" s="279"/>
      <c r="AP146" s="279"/>
      <c r="AQ146" s="280"/>
      <c r="AR146" s="277"/>
      <c r="AS146" s="277"/>
      <c r="AT146" s="278"/>
      <c r="AU146" s="279"/>
      <c r="AV146" s="279"/>
      <c r="AW146" s="280"/>
      <c r="AX146" s="277"/>
      <c r="AY146" s="277"/>
      <c r="AZ146" s="278"/>
      <c r="BA146" s="279"/>
      <c r="BB146" s="279"/>
      <c r="BC146" s="280"/>
      <c r="BD146" s="277"/>
      <c r="BE146" s="277"/>
      <c r="BF146" s="278"/>
      <c r="BG146" s="279"/>
      <c r="BH146" s="279"/>
      <c r="BI146" s="280"/>
      <c r="BJ146" s="277"/>
      <c r="BK146" s="277"/>
      <c r="BL146" s="278"/>
      <c r="BM146" s="279"/>
      <c r="BN146" s="279"/>
      <c r="BO146" s="280"/>
      <c r="BP146" s="277"/>
      <c r="BQ146" s="277"/>
      <c r="BR146" s="278"/>
      <c r="BS146" s="279"/>
      <c r="BT146" s="279"/>
      <c r="BU146" s="280"/>
      <c r="BV146" s="277"/>
      <c r="BW146" s="277"/>
      <c r="BX146" s="278"/>
      <c r="BY146" s="273" cm="1">
        <f t="array" ref="BY146">SUM(SUMIFS(E146:BX146,E$6:BX$6,{"EN(V)"}))</f>
        <v>0</v>
      </c>
      <c r="BZ146" s="273" cm="1">
        <f t="array" ref="BZ146">SUM(SUMIFS(E146:BX146,E$6:BX$6,{"INA(V)"}))</f>
        <v>0</v>
      </c>
      <c r="CA146" s="273" cm="1">
        <f t="array" ref="CA146">SUM(SUMIFS(E146:BX146,E$6:BX$6,{"EN(D)"}))</f>
        <v>0</v>
      </c>
      <c r="CB146" s="273" cm="1">
        <f t="array" ref="CB146">SUM(SUMIFS(E146:BX146,E$6:BX$6,{"INA(D)"}))</f>
        <v>0</v>
      </c>
      <c r="CC146" s="273" cm="1">
        <f t="array" ref="CC146">SUM(SUMIFS(E146:BX146,E$6:BX$6,{"EN(D)","EN(V)","INA(D)","INA(V)"}))</f>
        <v>0</v>
      </c>
      <c r="CD146" s="278" cm="1">
        <f t="array" ref="CD146">(SUM(SUMIFS(E146:BX146,E$6:BX$6,{"EN(TMS)"})))/12</f>
        <v>0</v>
      </c>
      <c r="CE146" s="278" cm="1">
        <f t="array" ref="CE146">(SUM(SUMIFS(E146:BX146,E$6:BX$6,{"INA(TMS)"})))/12</f>
        <v>0</v>
      </c>
      <c r="CF146" s="279"/>
      <c r="CG146" s="279"/>
      <c r="CH146" s="280"/>
      <c r="CI146" s="277"/>
      <c r="CJ146" s="277"/>
      <c r="CK146" s="278"/>
      <c r="CL146" s="279"/>
      <c r="CM146" s="279"/>
      <c r="CN146" s="280"/>
      <c r="CO146" s="277"/>
      <c r="CP146" s="277"/>
      <c r="CQ146" s="278"/>
      <c r="CR146" s="279"/>
      <c r="CS146" s="279"/>
      <c r="CT146" s="280"/>
      <c r="CU146" s="277"/>
      <c r="CV146" s="277"/>
      <c r="CW146" s="278"/>
      <c r="CX146" s="279"/>
      <c r="CY146" s="279"/>
      <c r="CZ146" s="280"/>
      <c r="DA146" s="277"/>
      <c r="DB146" s="277"/>
      <c r="DC146" s="278"/>
      <c r="DD146" s="279"/>
      <c r="DE146" s="279"/>
      <c r="DF146" s="280"/>
      <c r="DG146" s="277"/>
      <c r="DH146" s="277"/>
      <c r="DI146" s="278"/>
      <c r="DJ146" s="279"/>
      <c r="DK146" s="279"/>
      <c r="DL146" s="280"/>
      <c r="DM146" s="277"/>
      <c r="DN146" s="277"/>
      <c r="DO146" s="278"/>
      <c r="DP146" s="279"/>
      <c r="DQ146" s="279"/>
      <c r="DR146" s="280"/>
      <c r="DS146" s="277"/>
      <c r="DT146" s="277"/>
      <c r="DU146" s="278"/>
      <c r="DV146" s="279"/>
      <c r="DW146" s="279"/>
      <c r="DX146" s="280"/>
      <c r="DY146" s="277"/>
      <c r="DZ146" s="277"/>
      <c r="EA146" s="278"/>
      <c r="EB146" s="279"/>
      <c r="EC146" s="279"/>
      <c r="ED146" s="280"/>
      <c r="EE146" s="277"/>
      <c r="EF146" s="277"/>
      <c r="EG146" s="278"/>
      <c r="EH146" s="279"/>
      <c r="EI146" s="279"/>
      <c r="EJ146" s="280"/>
      <c r="EK146" s="277"/>
      <c r="EL146" s="277"/>
      <c r="EM146" s="278"/>
      <c r="EN146" s="279"/>
      <c r="EO146" s="279"/>
      <c r="EP146" s="280"/>
      <c r="EQ146" s="277"/>
      <c r="ER146" s="277"/>
      <c r="ES146" s="278"/>
      <c r="ET146" s="279"/>
      <c r="EU146" s="279"/>
      <c r="EV146" s="280"/>
      <c r="EW146" s="277"/>
      <c r="EX146" s="277"/>
      <c r="EY146" s="278"/>
      <c r="EZ146" s="273" cm="1">
        <f t="array" ref="EZ146">SUM(SUMIFS(CF146:EY146,CF$6:EY$6,{"EN(V)"}))</f>
        <v>0</v>
      </c>
      <c r="FA146" s="273" cm="1">
        <f t="array" ref="FA146">SUM(SUMIFS(CF146:EY146,CF$6:EY$6,{"INA(V)"}))</f>
        <v>0</v>
      </c>
      <c r="FB146" s="273" cm="1">
        <f t="array" ref="FB146">SUM(SUMIFS(CF146:EY146,CF$6:EY$6,{"EN(D)"}))</f>
        <v>0</v>
      </c>
      <c r="FC146" s="273" cm="1">
        <f t="array" ref="FC146">SUM(SUMIFS(CF146:EY146,CF$6:EY$6,{"INA(D)"}))</f>
        <v>0</v>
      </c>
      <c r="FD146" s="273" cm="1">
        <f t="array" ref="FD146">SUM(SUMIFS(CF146:EY146,CF$6:EY$6,{"EN(D)","EN(V)","INA(D)","INA(V)"}))</f>
        <v>0</v>
      </c>
      <c r="FE146" s="278" cm="1">
        <f t="array" ref="FE146">(SUM(SUMIFS(CF146:EY146,CF$6:EY$6,{"EN(TMS)"})))/12</f>
        <v>0</v>
      </c>
      <c r="FF146" s="278" cm="1">
        <f t="array" ref="FF146">(SUM(SUMIFS(CF146:EY146,CF$6:EY$6,{"INA(TMS)"})))/12</f>
        <v>0</v>
      </c>
      <c r="FG146" s="279"/>
      <c r="FH146" s="279"/>
      <c r="FI146" s="280"/>
      <c r="FJ146" s="277"/>
      <c r="FK146" s="277"/>
      <c r="FL146" s="278"/>
      <c r="FM146" s="279"/>
      <c r="FN146" s="279"/>
      <c r="FO146" s="280"/>
      <c r="FP146" s="277"/>
      <c r="FQ146" s="277"/>
      <c r="FR146" s="278"/>
      <c r="FS146" s="279"/>
      <c r="FT146" s="279"/>
      <c r="FU146" s="280"/>
      <c r="FV146" s="277"/>
      <c r="FW146" s="277"/>
      <c r="FX146" s="278"/>
      <c r="FY146" s="279"/>
      <c r="FZ146" s="279"/>
      <c r="GA146" s="280"/>
      <c r="GB146" s="277"/>
      <c r="GC146" s="277"/>
      <c r="GD146" s="278"/>
      <c r="GE146" s="279"/>
      <c r="GF146" s="279"/>
      <c r="GG146" s="280"/>
      <c r="GH146" s="277"/>
      <c r="GI146" s="277"/>
      <c r="GJ146" s="278"/>
      <c r="GK146" s="279"/>
      <c r="GL146" s="279"/>
      <c r="GM146" s="280"/>
      <c r="GN146" s="277"/>
      <c r="GO146" s="277"/>
      <c r="GP146" s="278"/>
      <c r="GQ146" s="279"/>
      <c r="GR146" s="279"/>
      <c r="GS146" s="280"/>
      <c r="GT146" s="277"/>
      <c r="GU146" s="277"/>
      <c r="GV146" s="278"/>
      <c r="GW146" s="279"/>
      <c r="GX146" s="279"/>
      <c r="GY146" s="280"/>
      <c r="GZ146" s="277"/>
      <c r="HA146" s="277"/>
      <c r="HB146" s="278"/>
      <c r="HC146" s="279"/>
      <c r="HD146" s="279"/>
      <c r="HE146" s="280"/>
      <c r="HF146" s="277"/>
      <c r="HG146" s="277"/>
      <c r="HH146" s="278"/>
      <c r="HI146" s="279"/>
      <c r="HJ146" s="279"/>
      <c r="HK146" s="280"/>
      <c r="HL146" s="277"/>
      <c r="HM146" s="277"/>
      <c r="HN146" s="278"/>
      <c r="HO146" s="279"/>
      <c r="HP146" s="279"/>
      <c r="HQ146" s="280"/>
      <c r="HR146" s="277"/>
      <c r="HS146" s="277"/>
      <c r="HT146" s="278"/>
      <c r="HU146" s="279"/>
      <c r="HV146" s="279"/>
      <c r="HW146" s="280"/>
      <c r="HX146" s="277"/>
      <c r="HY146" s="277"/>
      <c r="HZ146" s="278"/>
      <c r="IA146" s="273" cm="1">
        <f t="array" ref="IA146">SUM(SUMIFS(FG146:HZ146,FG$6:HZ$6,{"EN(V)"}))</f>
        <v>0</v>
      </c>
      <c r="IB146" s="273" cm="1">
        <f t="array" ref="IB146">SUM(SUMIFS(FG146:HZ146,FG$6:HZ$6,{"INA(V)"}))</f>
        <v>0</v>
      </c>
      <c r="IC146" s="273" cm="1">
        <f t="array" ref="IC146">SUM(SUMIFS(FG146:HZ146,FG$6:HZ$6,{"EN(D)"}))</f>
        <v>0</v>
      </c>
      <c r="ID146" s="273" cm="1">
        <f t="array" ref="ID146">SUM(SUMIFS(FG146:HZ146,FG$6:HZ$6,{"INA(D)"}))</f>
        <v>0</v>
      </c>
      <c r="IE146" s="273" cm="1">
        <f t="array" ref="IE146">SUM(SUMIFS(FG146:HZ146,FG$6:HZ$6,{"EN(D)","EN(V)","INA(D)","INA(V)"}))</f>
        <v>0</v>
      </c>
      <c r="IF146" s="278" cm="1">
        <f t="array" ref="IF146">(SUM(SUMIFS(FG146:HZ146,FG$6:HZ$6,{"EN(TMS)"})))/12</f>
        <v>0</v>
      </c>
      <c r="IG146" s="278" cm="1">
        <f t="array" ref="IG146">(SUM(SUMIFS(FG146:HZ146,FG$6:HZ$6,{"INA(TMS)"})))/12</f>
        <v>0</v>
      </c>
      <c r="IH146" s="279"/>
      <c r="II146" s="279"/>
      <c r="IJ146" s="280"/>
      <c r="IK146" s="277">
        <v>29</v>
      </c>
      <c r="IL146" s="277"/>
      <c r="IM146" s="278"/>
      <c r="IN146" s="279"/>
      <c r="IO146" s="279"/>
      <c r="IP146" s="280"/>
      <c r="IQ146" s="277">
        <v>8</v>
      </c>
      <c r="IR146" s="277">
        <v>13</v>
      </c>
      <c r="IS146" s="278">
        <v>9.0277777777777776E-2</v>
      </c>
      <c r="IT146" s="279"/>
      <c r="IU146" s="279"/>
      <c r="IV146" s="280"/>
      <c r="IW146" s="277">
        <v>11</v>
      </c>
      <c r="IX146" s="277">
        <v>9</v>
      </c>
      <c r="IY146" s="278">
        <v>0.125</v>
      </c>
      <c r="IZ146" s="279"/>
      <c r="JA146" s="279"/>
      <c r="JB146" s="280"/>
      <c r="JC146" s="277">
        <v>3</v>
      </c>
      <c r="JD146" s="277">
        <v>2</v>
      </c>
      <c r="JE146" s="278">
        <v>9.7222222222222224E-3</v>
      </c>
      <c r="JF146" s="279"/>
      <c r="JG146" s="279"/>
      <c r="JH146" s="280"/>
      <c r="JI146" s="277">
        <v>6</v>
      </c>
      <c r="JJ146" s="277"/>
      <c r="JK146" s="278"/>
      <c r="JL146" s="279"/>
      <c r="JM146" s="279"/>
      <c r="JN146" s="280"/>
      <c r="JO146" s="277">
        <v>2</v>
      </c>
      <c r="JP146" s="277"/>
      <c r="JQ146" s="278"/>
      <c r="JR146" s="279"/>
      <c r="JS146" s="279"/>
      <c r="JT146" s="280"/>
      <c r="JU146" s="277">
        <v>2</v>
      </c>
      <c r="JV146" s="277"/>
      <c r="JW146" s="278"/>
      <c r="JX146" s="279"/>
      <c r="JY146" s="279"/>
      <c r="JZ146" s="280"/>
      <c r="KA146" s="277">
        <v>4</v>
      </c>
      <c r="KB146" s="277"/>
      <c r="KC146" s="278"/>
      <c r="KD146" s="279"/>
      <c r="KE146" s="279"/>
      <c r="KF146" s="280"/>
      <c r="KG146" s="277">
        <v>4</v>
      </c>
      <c r="KH146" s="277"/>
      <c r="KI146" s="278"/>
      <c r="KJ146" s="279"/>
      <c r="KK146" s="279"/>
      <c r="KL146" s="280"/>
      <c r="KM146" s="277">
        <v>2</v>
      </c>
      <c r="KN146" s="277"/>
      <c r="KO146" s="278"/>
      <c r="KP146" s="279"/>
      <c r="KQ146" s="279"/>
      <c r="KR146" s="280"/>
      <c r="KS146" s="277">
        <v>2</v>
      </c>
      <c r="KT146" s="277"/>
      <c r="KU146" s="278"/>
      <c r="KV146" s="279"/>
      <c r="KW146" s="279"/>
      <c r="KX146" s="280"/>
      <c r="KY146" s="277">
        <v>4</v>
      </c>
      <c r="KZ146" s="277"/>
      <c r="LA146" s="278"/>
      <c r="LB146" s="273" cm="1">
        <f t="array" ref="LB146">SUM(SUMIFS(IH146:LA146,IH$6:LA$6,{"EN(V)"}))</f>
        <v>0</v>
      </c>
      <c r="LC146" s="273" cm="1">
        <f t="array" ref="LC146">SUM(SUMIFS(IH146:LA146,IH$6:LA$6,{"INA(V)"}))</f>
        <v>24</v>
      </c>
      <c r="LD146" s="273" cm="1">
        <f t="array" ref="LD146">SUM(SUMIFS(IH146:LA146,IH$6:LA$6,{"EN(D)"}))</f>
        <v>0</v>
      </c>
      <c r="LE146" s="273" cm="1">
        <f t="array" ref="LE146">SUM(SUMIFS(IH146:LA146,IH$6:LA$6,{"INA(D)"}))</f>
        <v>77</v>
      </c>
      <c r="LF146" s="273" cm="1">
        <f t="array" ref="LF146">SUM(SUMIFS(IH146:LA146,IH$6:LA$6,{"EN(D)","EN(V)","INA(D)","INA(V)"}))</f>
        <v>101</v>
      </c>
      <c r="LG146" s="278" cm="1">
        <f t="array" ref="LG146">(SUM(SUMIFS(IH146:LA146,IH$6:LA$6,{"EN(TMS)"})))/12</f>
        <v>0</v>
      </c>
      <c r="LH146" s="278" cm="1">
        <f t="array" ref="LH146">(SUM(SUMIFS(IH146:LA146,IH$6:LA$6,{"INA(TMS)"})))/12</f>
        <v>1.8749999999999999E-2</v>
      </c>
      <c r="LI146" s="279"/>
      <c r="LJ146" s="279"/>
      <c r="LK146" s="280"/>
      <c r="LL146" s="277">
        <v>2</v>
      </c>
      <c r="LM146" s="277"/>
      <c r="LN146" s="278"/>
      <c r="LO146" s="279"/>
      <c r="LP146" s="279"/>
      <c r="LQ146" s="280"/>
      <c r="LR146" s="277">
        <v>3</v>
      </c>
      <c r="LS146" s="277"/>
      <c r="LT146" s="278"/>
      <c r="LU146" s="279"/>
      <c r="LV146" s="279"/>
      <c r="LW146" s="280"/>
      <c r="LX146" s="277">
        <v>4</v>
      </c>
      <c r="LY146" s="277"/>
      <c r="LZ146" s="278"/>
      <c r="MA146" s="279"/>
      <c r="MB146" s="279"/>
      <c r="MC146" s="280"/>
      <c r="MD146" s="277">
        <v>1</v>
      </c>
      <c r="ME146" s="277"/>
      <c r="MF146" s="278"/>
      <c r="MG146" s="279"/>
      <c r="MH146" s="279"/>
      <c r="MI146" s="280"/>
      <c r="MJ146" s="277">
        <v>2</v>
      </c>
      <c r="MK146" s="277"/>
      <c r="ML146" s="278"/>
      <c r="MM146" s="279"/>
      <c r="MN146" s="279"/>
      <c r="MO146" s="280"/>
      <c r="MP146" s="277">
        <v>4</v>
      </c>
      <c r="MQ146" s="277"/>
      <c r="MR146" s="278"/>
      <c r="MS146" s="279"/>
      <c r="MT146" s="279"/>
      <c r="MU146" s="280"/>
      <c r="MV146" s="277"/>
      <c r="MW146" s="277"/>
      <c r="MX146" s="278"/>
      <c r="MY146" s="279"/>
      <c r="MZ146" s="279"/>
      <c r="NA146" s="280"/>
      <c r="NB146" s="277"/>
      <c r="NC146" s="277"/>
      <c r="ND146" s="278"/>
      <c r="NE146" s="279"/>
      <c r="NF146" s="279"/>
      <c r="NG146" s="280"/>
      <c r="NH146" s="277"/>
      <c r="NI146" s="277"/>
      <c r="NJ146" s="278"/>
      <c r="NK146" s="279"/>
      <c r="NL146" s="279"/>
      <c r="NM146" s="280"/>
      <c r="NN146" s="277"/>
      <c r="NO146" s="277"/>
      <c r="NP146" s="278"/>
      <c r="NQ146" s="279"/>
      <c r="NR146" s="279"/>
      <c r="NS146" s="280"/>
      <c r="NT146" s="277"/>
      <c r="NU146" s="277"/>
      <c r="NV146" s="278"/>
      <c r="NW146" s="279"/>
      <c r="NX146" s="279"/>
      <c r="NY146" s="280"/>
      <c r="NZ146" s="277"/>
      <c r="OA146" s="277"/>
      <c r="OB146" s="278"/>
      <c r="OC146" s="273" cm="1">
        <f t="array" ref="OC146">SUM(SUMIFS(LI146:OB146,LI$6:OB$6,{"EN(V)"}))</f>
        <v>0</v>
      </c>
      <c r="OD146" s="273" cm="1">
        <f t="array" ref="OD146">SUM(SUMIFS(LI146:OB146,LI$6:OB$6,{"INA(V)"}))</f>
        <v>0</v>
      </c>
      <c r="OE146" s="273" cm="1">
        <f t="array" ref="OE146">SUM(SUMIFS(LI146:OB146,LI$6:OB$6,{"EN(D)"}))</f>
        <v>0</v>
      </c>
      <c r="OF146" s="273" cm="1">
        <f t="array" ref="OF146">SUM(SUMIFS(LI146:OB146,LI$6:OB$6,{"INA(D)"}))</f>
        <v>16</v>
      </c>
      <c r="OG146" s="273" cm="1">
        <f t="array" ref="OG146">SUM(SUMIFS(LI146:OB146,LI$6:OB$6,{"EN(D)","EN(V)","INA(D)","INA(V)"}))</f>
        <v>16</v>
      </c>
      <c r="OH146" s="278" cm="1">
        <f t="array" ref="OH146">(SUM(SUMIFS(LI146:OB146,LI$6:OB$6,{"EN(TMS)"})))/12</f>
        <v>0</v>
      </c>
      <c r="OI146" s="278" cm="1">
        <f t="array" ref="OI146">(SUM(SUMIFS(LI146:OB146,LI$6:OB$6,{"INA(TMS)"})))/12</f>
        <v>0</v>
      </c>
    </row>
    <row r="147" spans="1:399" s="23" customFormat="1" ht="30">
      <c r="A147" s="273">
        <v>141</v>
      </c>
      <c r="B147" s="274" t="s">
        <v>1921</v>
      </c>
      <c r="C147" s="273" t="s">
        <v>1922</v>
      </c>
      <c r="D147" s="285"/>
      <c r="E147" s="279"/>
      <c r="F147" s="279"/>
      <c r="G147" s="280"/>
      <c r="H147" s="277"/>
      <c r="I147" s="277"/>
      <c r="J147" s="278"/>
      <c r="K147" s="279"/>
      <c r="L147" s="279"/>
      <c r="M147" s="280"/>
      <c r="N147" s="277"/>
      <c r="O147" s="277"/>
      <c r="P147" s="278"/>
      <c r="Q147" s="279"/>
      <c r="R147" s="279"/>
      <c r="S147" s="280"/>
      <c r="T147" s="277"/>
      <c r="U147" s="277"/>
      <c r="V147" s="278"/>
      <c r="W147" s="279"/>
      <c r="X147" s="279"/>
      <c r="Y147" s="280"/>
      <c r="Z147" s="277"/>
      <c r="AA147" s="277"/>
      <c r="AB147" s="278"/>
      <c r="AC147" s="279"/>
      <c r="AD147" s="279"/>
      <c r="AE147" s="280"/>
      <c r="AF147" s="277"/>
      <c r="AG147" s="277"/>
      <c r="AH147" s="278"/>
      <c r="AI147" s="279"/>
      <c r="AJ147" s="279"/>
      <c r="AK147" s="280"/>
      <c r="AL147" s="277"/>
      <c r="AM147" s="277"/>
      <c r="AN147" s="278"/>
      <c r="AO147" s="279"/>
      <c r="AP147" s="279"/>
      <c r="AQ147" s="280"/>
      <c r="AR147" s="277"/>
      <c r="AS147" s="277"/>
      <c r="AT147" s="278"/>
      <c r="AU147" s="279"/>
      <c r="AV147" s="279"/>
      <c r="AW147" s="280"/>
      <c r="AX147" s="277"/>
      <c r="AY147" s="277"/>
      <c r="AZ147" s="278"/>
      <c r="BA147" s="279"/>
      <c r="BB147" s="279"/>
      <c r="BC147" s="280"/>
      <c r="BD147" s="277"/>
      <c r="BE147" s="277"/>
      <c r="BF147" s="278"/>
      <c r="BG147" s="279"/>
      <c r="BH147" s="279"/>
      <c r="BI147" s="280"/>
      <c r="BJ147" s="277"/>
      <c r="BK147" s="277"/>
      <c r="BL147" s="278"/>
      <c r="BM147" s="279"/>
      <c r="BN147" s="279"/>
      <c r="BO147" s="280"/>
      <c r="BP147" s="277"/>
      <c r="BQ147" s="277"/>
      <c r="BR147" s="278"/>
      <c r="BS147" s="279"/>
      <c r="BT147" s="279"/>
      <c r="BU147" s="280"/>
      <c r="BV147" s="277"/>
      <c r="BW147" s="277"/>
      <c r="BX147" s="278"/>
      <c r="BY147" s="273" cm="1">
        <f t="array" ref="BY147">SUM(SUMIFS(E147:BX147,E$6:BX$6,{"EN(V)"}))</f>
        <v>0</v>
      </c>
      <c r="BZ147" s="273" cm="1">
        <f t="array" ref="BZ147">SUM(SUMIFS(E147:BX147,E$6:BX$6,{"INA(V)"}))</f>
        <v>0</v>
      </c>
      <c r="CA147" s="273" cm="1">
        <f t="array" ref="CA147">SUM(SUMIFS(E147:BX147,E$6:BX$6,{"EN(D)"}))</f>
        <v>0</v>
      </c>
      <c r="CB147" s="273" cm="1">
        <f t="array" ref="CB147">SUM(SUMIFS(E147:BX147,E$6:BX$6,{"INA(D)"}))</f>
        <v>0</v>
      </c>
      <c r="CC147" s="273" cm="1">
        <f t="array" ref="CC147">SUM(SUMIFS(E147:BX147,E$6:BX$6,{"EN(D)","EN(V)","INA(D)","INA(V)"}))</f>
        <v>0</v>
      </c>
      <c r="CD147" s="278" cm="1">
        <f t="array" ref="CD147">(SUM(SUMIFS(E147:BX147,E$6:BX$6,{"EN(TMS)"})))/12</f>
        <v>0</v>
      </c>
      <c r="CE147" s="278" cm="1">
        <f t="array" ref="CE147">(SUM(SUMIFS(E147:BX147,E$6:BX$6,{"INA(TMS)"})))/12</f>
        <v>0</v>
      </c>
      <c r="CF147" s="279"/>
      <c r="CG147" s="279"/>
      <c r="CH147" s="280"/>
      <c r="CI147" s="277"/>
      <c r="CJ147" s="277"/>
      <c r="CK147" s="278"/>
      <c r="CL147" s="279"/>
      <c r="CM147" s="279"/>
      <c r="CN147" s="280"/>
      <c r="CO147" s="277"/>
      <c r="CP147" s="277"/>
      <c r="CQ147" s="278"/>
      <c r="CR147" s="279"/>
      <c r="CS147" s="279"/>
      <c r="CT147" s="280"/>
      <c r="CU147" s="277"/>
      <c r="CV147" s="277"/>
      <c r="CW147" s="278"/>
      <c r="CX147" s="279"/>
      <c r="CY147" s="279"/>
      <c r="CZ147" s="280"/>
      <c r="DA147" s="277"/>
      <c r="DB147" s="277"/>
      <c r="DC147" s="278"/>
      <c r="DD147" s="279"/>
      <c r="DE147" s="279"/>
      <c r="DF147" s="280"/>
      <c r="DG147" s="277"/>
      <c r="DH147" s="277"/>
      <c r="DI147" s="278"/>
      <c r="DJ147" s="279"/>
      <c r="DK147" s="279"/>
      <c r="DL147" s="280"/>
      <c r="DM147" s="277"/>
      <c r="DN147" s="277"/>
      <c r="DO147" s="278"/>
      <c r="DP147" s="279"/>
      <c r="DQ147" s="279"/>
      <c r="DR147" s="280"/>
      <c r="DS147" s="277"/>
      <c r="DT147" s="277"/>
      <c r="DU147" s="278"/>
      <c r="DV147" s="279"/>
      <c r="DW147" s="279"/>
      <c r="DX147" s="280"/>
      <c r="DY147" s="277"/>
      <c r="DZ147" s="277"/>
      <c r="EA147" s="278"/>
      <c r="EB147" s="279"/>
      <c r="EC147" s="279"/>
      <c r="ED147" s="280"/>
      <c r="EE147" s="277"/>
      <c r="EF147" s="277"/>
      <c r="EG147" s="278"/>
      <c r="EH147" s="279"/>
      <c r="EI147" s="279"/>
      <c r="EJ147" s="280"/>
      <c r="EK147" s="277"/>
      <c r="EL147" s="277"/>
      <c r="EM147" s="278"/>
      <c r="EN147" s="279"/>
      <c r="EO147" s="279"/>
      <c r="EP147" s="280"/>
      <c r="EQ147" s="277"/>
      <c r="ER147" s="277"/>
      <c r="ES147" s="278"/>
      <c r="ET147" s="279"/>
      <c r="EU147" s="279"/>
      <c r="EV147" s="280"/>
      <c r="EW147" s="277"/>
      <c r="EX147" s="277"/>
      <c r="EY147" s="278"/>
      <c r="EZ147" s="273" cm="1">
        <f t="array" ref="EZ147">SUM(SUMIFS(CF147:EY147,CF$6:EY$6,{"EN(V)"}))</f>
        <v>0</v>
      </c>
      <c r="FA147" s="273" cm="1">
        <f t="array" ref="FA147">SUM(SUMIFS(CF147:EY147,CF$6:EY$6,{"INA(V)"}))</f>
        <v>0</v>
      </c>
      <c r="FB147" s="273" cm="1">
        <f t="array" ref="FB147">SUM(SUMIFS(CF147:EY147,CF$6:EY$6,{"EN(D)"}))</f>
        <v>0</v>
      </c>
      <c r="FC147" s="273" cm="1">
        <f t="array" ref="FC147">SUM(SUMIFS(CF147:EY147,CF$6:EY$6,{"INA(D)"}))</f>
        <v>0</v>
      </c>
      <c r="FD147" s="273" cm="1">
        <f t="array" ref="FD147">SUM(SUMIFS(CF147:EY147,CF$6:EY$6,{"EN(D)","EN(V)","INA(D)","INA(V)"}))</f>
        <v>0</v>
      </c>
      <c r="FE147" s="278" cm="1">
        <f t="array" ref="FE147">(SUM(SUMIFS(CF147:EY147,CF$6:EY$6,{"EN(TMS)"})))/12</f>
        <v>0</v>
      </c>
      <c r="FF147" s="278" cm="1">
        <f t="array" ref="FF147">(SUM(SUMIFS(CF147:EY147,CF$6:EY$6,{"INA(TMS)"})))/12</f>
        <v>0</v>
      </c>
      <c r="FG147" s="279"/>
      <c r="FH147" s="279"/>
      <c r="FI147" s="280"/>
      <c r="FJ147" s="277"/>
      <c r="FK147" s="277"/>
      <c r="FL147" s="278"/>
      <c r="FM147" s="279"/>
      <c r="FN147" s="279"/>
      <c r="FO147" s="280"/>
      <c r="FP147" s="277"/>
      <c r="FQ147" s="277"/>
      <c r="FR147" s="278"/>
      <c r="FS147" s="279"/>
      <c r="FT147" s="279"/>
      <c r="FU147" s="280"/>
      <c r="FV147" s="277"/>
      <c r="FW147" s="277"/>
      <c r="FX147" s="278"/>
      <c r="FY147" s="279"/>
      <c r="FZ147" s="279"/>
      <c r="GA147" s="280"/>
      <c r="GB147" s="277"/>
      <c r="GC147" s="277"/>
      <c r="GD147" s="278"/>
      <c r="GE147" s="279"/>
      <c r="GF147" s="279"/>
      <c r="GG147" s="280"/>
      <c r="GH147" s="277"/>
      <c r="GI147" s="277"/>
      <c r="GJ147" s="278"/>
      <c r="GK147" s="279"/>
      <c r="GL147" s="279"/>
      <c r="GM147" s="280"/>
      <c r="GN147" s="277"/>
      <c r="GO147" s="277"/>
      <c r="GP147" s="278"/>
      <c r="GQ147" s="279"/>
      <c r="GR147" s="279"/>
      <c r="GS147" s="280"/>
      <c r="GT147" s="277"/>
      <c r="GU147" s="277"/>
      <c r="GV147" s="278"/>
      <c r="GW147" s="279"/>
      <c r="GX147" s="279"/>
      <c r="GY147" s="280"/>
      <c r="GZ147" s="277"/>
      <c r="HA147" s="277"/>
      <c r="HB147" s="278"/>
      <c r="HC147" s="279"/>
      <c r="HD147" s="279"/>
      <c r="HE147" s="280"/>
      <c r="HF147" s="277"/>
      <c r="HG147" s="277"/>
      <c r="HH147" s="278"/>
      <c r="HI147" s="279"/>
      <c r="HJ147" s="279"/>
      <c r="HK147" s="280"/>
      <c r="HL147" s="277"/>
      <c r="HM147" s="277"/>
      <c r="HN147" s="278"/>
      <c r="HO147" s="279"/>
      <c r="HP147" s="279"/>
      <c r="HQ147" s="280"/>
      <c r="HR147" s="277"/>
      <c r="HS147" s="277"/>
      <c r="HT147" s="278"/>
      <c r="HU147" s="279"/>
      <c r="HV147" s="279"/>
      <c r="HW147" s="280"/>
      <c r="HX147" s="277"/>
      <c r="HY147" s="277"/>
      <c r="HZ147" s="278"/>
      <c r="IA147" s="273" cm="1">
        <f t="array" ref="IA147">SUM(SUMIFS(FG147:HZ147,FG$6:HZ$6,{"EN(V)"}))</f>
        <v>0</v>
      </c>
      <c r="IB147" s="273" cm="1">
        <f t="array" ref="IB147">SUM(SUMIFS(FG147:HZ147,FG$6:HZ$6,{"INA(V)"}))</f>
        <v>0</v>
      </c>
      <c r="IC147" s="273" cm="1">
        <f t="array" ref="IC147">SUM(SUMIFS(FG147:HZ147,FG$6:HZ$6,{"EN(D)"}))</f>
        <v>0</v>
      </c>
      <c r="ID147" s="273" cm="1">
        <f t="array" ref="ID147">SUM(SUMIFS(FG147:HZ147,FG$6:HZ$6,{"INA(D)"}))</f>
        <v>0</v>
      </c>
      <c r="IE147" s="273" cm="1">
        <f t="array" ref="IE147">SUM(SUMIFS(FG147:HZ147,FG$6:HZ$6,{"EN(D)","EN(V)","INA(D)","INA(V)"}))</f>
        <v>0</v>
      </c>
      <c r="IF147" s="278" cm="1">
        <f t="array" ref="IF147">(SUM(SUMIFS(FG147:HZ147,FG$6:HZ$6,{"EN(TMS)"})))/12</f>
        <v>0</v>
      </c>
      <c r="IG147" s="278" cm="1">
        <f t="array" ref="IG147">(SUM(SUMIFS(FG147:HZ147,FG$6:HZ$6,{"INA(TMS)"})))/12</f>
        <v>0</v>
      </c>
      <c r="IH147" s="279">
        <v>34</v>
      </c>
      <c r="II147" s="279">
        <v>58</v>
      </c>
      <c r="IJ147" s="280">
        <v>0.16874999999999998</v>
      </c>
      <c r="IK147" s="277"/>
      <c r="IL147" s="277"/>
      <c r="IM147" s="278"/>
      <c r="IN147" s="279">
        <v>17</v>
      </c>
      <c r="IO147" s="279">
        <v>21</v>
      </c>
      <c r="IP147" s="280">
        <v>4.2361111111111106E-2</v>
      </c>
      <c r="IQ147" s="277"/>
      <c r="IR147" s="277"/>
      <c r="IS147" s="278"/>
      <c r="IT147" s="279">
        <v>15</v>
      </c>
      <c r="IU147" s="279">
        <v>20</v>
      </c>
      <c r="IV147" s="280">
        <v>6.5972222222222224E-2</v>
      </c>
      <c r="IW147" s="277"/>
      <c r="IX147" s="277"/>
      <c r="IY147" s="278"/>
      <c r="IZ147" s="279">
        <v>4</v>
      </c>
      <c r="JA147" s="279">
        <v>5</v>
      </c>
      <c r="JB147" s="280">
        <v>9.7222222222222224E-3</v>
      </c>
      <c r="JC147" s="277"/>
      <c r="JD147" s="277"/>
      <c r="JE147" s="278"/>
      <c r="JF147" s="279">
        <v>8</v>
      </c>
      <c r="JG147" s="279"/>
      <c r="JH147" s="280"/>
      <c r="JI147" s="277"/>
      <c r="JJ147" s="277"/>
      <c r="JK147" s="278"/>
      <c r="JL147" s="279">
        <v>34</v>
      </c>
      <c r="JM147" s="279"/>
      <c r="JN147" s="280"/>
      <c r="JO147" s="277"/>
      <c r="JP147" s="277"/>
      <c r="JQ147" s="278"/>
      <c r="JR147" s="279">
        <v>8</v>
      </c>
      <c r="JS147" s="279"/>
      <c r="JT147" s="280"/>
      <c r="JU147" s="277"/>
      <c r="JV147" s="277"/>
      <c r="JW147" s="278"/>
      <c r="JX147" s="279">
        <v>40</v>
      </c>
      <c r="JY147" s="279"/>
      <c r="JZ147" s="280"/>
      <c r="KA147" s="277"/>
      <c r="KB147" s="277"/>
      <c r="KC147" s="278"/>
      <c r="KD147" s="279">
        <v>16</v>
      </c>
      <c r="KE147" s="279"/>
      <c r="KF147" s="280"/>
      <c r="KG147" s="277"/>
      <c r="KH147" s="277"/>
      <c r="KI147" s="278"/>
      <c r="KJ147" s="279">
        <v>10</v>
      </c>
      <c r="KK147" s="279"/>
      <c r="KL147" s="280"/>
      <c r="KM147" s="277"/>
      <c r="KN147" s="277"/>
      <c r="KO147" s="278"/>
      <c r="KP147" s="279">
        <v>8</v>
      </c>
      <c r="KQ147" s="279"/>
      <c r="KR147" s="280"/>
      <c r="KS147" s="277"/>
      <c r="KT147" s="277"/>
      <c r="KU147" s="278"/>
      <c r="KV147" s="279">
        <v>6</v>
      </c>
      <c r="KW147" s="279"/>
      <c r="KX147" s="280"/>
      <c r="KY147" s="277"/>
      <c r="KZ147" s="277"/>
      <c r="LA147" s="278"/>
      <c r="LB147" s="273" cm="1">
        <f t="array" ref="LB147">SUM(SUMIFS(IH147:LA147,IH$6:LA$6,{"EN(V)"}))</f>
        <v>104</v>
      </c>
      <c r="LC147" s="273" cm="1">
        <f t="array" ref="LC147">SUM(SUMIFS(IH147:LA147,IH$6:LA$6,{"INA(V)"}))</f>
        <v>0</v>
      </c>
      <c r="LD147" s="273" cm="1">
        <f t="array" ref="LD147">SUM(SUMIFS(IH147:LA147,IH$6:LA$6,{"EN(D)"}))</f>
        <v>200</v>
      </c>
      <c r="LE147" s="273" cm="1">
        <f t="array" ref="LE147">SUM(SUMIFS(IH147:LA147,IH$6:LA$6,{"INA(D)"}))</f>
        <v>0</v>
      </c>
      <c r="LF147" s="273" cm="1">
        <f t="array" ref="LF147">SUM(SUMIFS(IH147:LA147,IH$6:LA$6,{"EN(D)","EN(V)","INA(D)","INA(V)"}))</f>
        <v>304</v>
      </c>
      <c r="LG147" s="278" cm="1">
        <f t="array" ref="LG147">(SUM(SUMIFS(IH147:LA147,IH$6:LA$6,{"EN(TMS)"})))/12</f>
        <v>2.390046296296296E-2</v>
      </c>
      <c r="LH147" s="278" cm="1">
        <f t="array" ref="LH147">(SUM(SUMIFS(IH147:LA147,IH$6:LA$6,{"INA(TMS)"})))/12</f>
        <v>0</v>
      </c>
      <c r="LI147" s="279">
        <v>10</v>
      </c>
      <c r="LJ147" s="279"/>
      <c r="LK147" s="280"/>
      <c r="LL147" s="277"/>
      <c r="LM147" s="277"/>
      <c r="LN147" s="278"/>
      <c r="LO147" s="279">
        <v>4</v>
      </c>
      <c r="LP147" s="279"/>
      <c r="LQ147" s="280"/>
      <c r="LR147" s="277"/>
      <c r="LS147" s="277"/>
      <c r="LT147" s="278"/>
      <c r="LU147" s="279">
        <v>3</v>
      </c>
      <c r="LV147" s="279"/>
      <c r="LW147" s="280"/>
      <c r="LX147" s="277"/>
      <c r="LY147" s="277"/>
      <c r="LZ147" s="278"/>
      <c r="MA147" s="279">
        <v>3</v>
      </c>
      <c r="MB147" s="279"/>
      <c r="MC147" s="280"/>
      <c r="MD147" s="277"/>
      <c r="ME147" s="277"/>
      <c r="MF147" s="278"/>
      <c r="MG147" s="279">
        <v>3</v>
      </c>
      <c r="MH147" s="279"/>
      <c r="MI147" s="280"/>
      <c r="MJ147" s="277"/>
      <c r="MK147" s="277"/>
      <c r="ML147" s="278"/>
      <c r="MM147" s="279">
        <v>6</v>
      </c>
      <c r="MN147" s="279"/>
      <c r="MO147" s="280"/>
      <c r="MP147" s="277"/>
      <c r="MQ147" s="277"/>
      <c r="MR147" s="278"/>
      <c r="MS147" s="279">
        <v>1</v>
      </c>
      <c r="MT147" s="279"/>
      <c r="MU147" s="280"/>
      <c r="MV147" s="277"/>
      <c r="MW147" s="277"/>
      <c r="MX147" s="278"/>
      <c r="MY147" s="279"/>
      <c r="MZ147" s="279"/>
      <c r="NA147" s="280"/>
      <c r="NB147" s="277"/>
      <c r="NC147" s="277"/>
      <c r="ND147" s="278"/>
      <c r="NE147" s="279"/>
      <c r="NF147" s="279"/>
      <c r="NG147" s="280"/>
      <c r="NH147" s="277"/>
      <c r="NI147" s="277"/>
      <c r="NJ147" s="278"/>
      <c r="NK147" s="279"/>
      <c r="NL147" s="279"/>
      <c r="NM147" s="280"/>
      <c r="NN147" s="277"/>
      <c r="NO147" s="277"/>
      <c r="NP147" s="278"/>
      <c r="NQ147" s="279"/>
      <c r="NR147" s="279"/>
      <c r="NS147" s="280"/>
      <c r="NT147" s="277"/>
      <c r="NU147" s="277"/>
      <c r="NV147" s="278"/>
      <c r="NW147" s="279"/>
      <c r="NX147" s="279"/>
      <c r="NY147" s="280"/>
      <c r="NZ147" s="277"/>
      <c r="OA147" s="277"/>
      <c r="OB147" s="278"/>
      <c r="OC147" s="273" cm="1">
        <f t="array" ref="OC147">SUM(SUMIFS(LI147:OB147,LI$6:OB$6,{"EN(V)"}))</f>
        <v>0</v>
      </c>
      <c r="OD147" s="273" cm="1">
        <f t="array" ref="OD147">SUM(SUMIFS(LI147:OB147,LI$6:OB$6,{"INA(V)"}))</f>
        <v>0</v>
      </c>
      <c r="OE147" s="273" cm="1">
        <f t="array" ref="OE147">SUM(SUMIFS(LI147:OB147,LI$6:OB$6,{"EN(D)"}))</f>
        <v>30</v>
      </c>
      <c r="OF147" s="273" cm="1">
        <f t="array" ref="OF147">SUM(SUMIFS(LI147:OB147,LI$6:OB$6,{"INA(D)"}))</f>
        <v>0</v>
      </c>
      <c r="OG147" s="273" cm="1">
        <f t="array" ref="OG147">SUM(SUMIFS(LI147:OB147,LI$6:OB$6,{"EN(D)","EN(V)","INA(D)","INA(V)"}))</f>
        <v>30</v>
      </c>
      <c r="OH147" s="278" cm="1">
        <f t="array" ref="OH147">(SUM(SUMIFS(LI147:OB147,LI$6:OB$6,{"EN(TMS)"})))/12</f>
        <v>0</v>
      </c>
      <c r="OI147" s="278" cm="1">
        <f t="array" ref="OI147">(SUM(SUMIFS(LI147:OB147,LI$6:OB$6,{"INA(TMS)"})))/12</f>
        <v>0</v>
      </c>
    </row>
    <row r="148" spans="1:399" s="23" customFormat="1" ht="30">
      <c r="A148" s="273">
        <v>142</v>
      </c>
      <c r="B148" s="274" t="s">
        <v>1923</v>
      </c>
      <c r="C148" s="273" t="s">
        <v>1915</v>
      </c>
      <c r="D148" s="285"/>
      <c r="E148" s="279"/>
      <c r="F148" s="279"/>
      <c r="G148" s="280"/>
      <c r="H148" s="277"/>
      <c r="I148" s="277"/>
      <c r="J148" s="278"/>
      <c r="K148" s="279"/>
      <c r="L148" s="279"/>
      <c r="M148" s="280"/>
      <c r="N148" s="277"/>
      <c r="O148" s="277"/>
      <c r="P148" s="278"/>
      <c r="Q148" s="279"/>
      <c r="R148" s="279"/>
      <c r="S148" s="280"/>
      <c r="T148" s="277"/>
      <c r="U148" s="277"/>
      <c r="V148" s="278"/>
      <c r="W148" s="279"/>
      <c r="X148" s="279"/>
      <c r="Y148" s="280"/>
      <c r="Z148" s="277"/>
      <c r="AA148" s="277"/>
      <c r="AB148" s="278"/>
      <c r="AC148" s="279"/>
      <c r="AD148" s="279"/>
      <c r="AE148" s="280"/>
      <c r="AF148" s="277"/>
      <c r="AG148" s="277"/>
      <c r="AH148" s="278"/>
      <c r="AI148" s="279"/>
      <c r="AJ148" s="279"/>
      <c r="AK148" s="280"/>
      <c r="AL148" s="277"/>
      <c r="AM148" s="277"/>
      <c r="AN148" s="278"/>
      <c r="AO148" s="279"/>
      <c r="AP148" s="279"/>
      <c r="AQ148" s="280"/>
      <c r="AR148" s="277"/>
      <c r="AS148" s="277"/>
      <c r="AT148" s="278"/>
      <c r="AU148" s="279"/>
      <c r="AV148" s="279"/>
      <c r="AW148" s="280"/>
      <c r="AX148" s="277"/>
      <c r="AY148" s="277"/>
      <c r="AZ148" s="278"/>
      <c r="BA148" s="279"/>
      <c r="BB148" s="279"/>
      <c r="BC148" s="280"/>
      <c r="BD148" s="277"/>
      <c r="BE148" s="277"/>
      <c r="BF148" s="278"/>
      <c r="BG148" s="279"/>
      <c r="BH148" s="279"/>
      <c r="BI148" s="280"/>
      <c r="BJ148" s="277"/>
      <c r="BK148" s="277"/>
      <c r="BL148" s="278"/>
      <c r="BM148" s="279"/>
      <c r="BN148" s="279"/>
      <c r="BO148" s="280"/>
      <c r="BP148" s="277"/>
      <c r="BQ148" s="277"/>
      <c r="BR148" s="278"/>
      <c r="BS148" s="279"/>
      <c r="BT148" s="279"/>
      <c r="BU148" s="280"/>
      <c r="BV148" s="277"/>
      <c r="BW148" s="277"/>
      <c r="BX148" s="278"/>
      <c r="BY148" s="273" cm="1">
        <f t="array" ref="BY148">SUM(SUMIFS(E148:BX148,E$6:BX$6,{"EN(V)"}))</f>
        <v>0</v>
      </c>
      <c r="BZ148" s="273" cm="1">
        <f t="array" ref="BZ148">SUM(SUMIFS(E148:BX148,E$6:BX$6,{"INA(V)"}))</f>
        <v>0</v>
      </c>
      <c r="CA148" s="273" cm="1">
        <f t="array" ref="CA148">SUM(SUMIFS(E148:BX148,E$6:BX$6,{"EN(D)"}))</f>
        <v>0</v>
      </c>
      <c r="CB148" s="273" cm="1">
        <f t="array" ref="CB148">SUM(SUMIFS(E148:BX148,E$6:BX$6,{"INA(D)"}))</f>
        <v>0</v>
      </c>
      <c r="CC148" s="273" cm="1">
        <f t="array" ref="CC148">SUM(SUMIFS(E148:BX148,E$6:BX$6,{"EN(D)","EN(V)","INA(D)","INA(V)"}))</f>
        <v>0</v>
      </c>
      <c r="CD148" s="278" cm="1">
        <f t="array" ref="CD148">(SUM(SUMIFS(E148:BX148,E$6:BX$6,{"EN(TMS)"})))/12</f>
        <v>0</v>
      </c>
      <c r="CE148" s="278" cm="1">
        <f t="array" ref="CE148">(SUM(SUMIFS(E148:BX148,E$6:BX$6,{"INA(TMS)"})))/12</f>
        <v>0</v>
      </c>
      <c r="CF148" s="279"/>
      <c r="CG148" s="279"/>
      <c r="CH148" s="280"/>
      <c r="CI148" s="277"/>
      <c r="CJ148" s="277"/>
      <c r="CK148" s="278"/>
      <c r="CL148" s="279"/>
      <c r="CM148" s="279"/>
      <c r="CN148" s="280"/>
      <c r="CO148" s="277"/>
      <c r="CP148" s="277"/>
      <c r="CQ148" s="278"/>
      <c r="CR148" s="279"/>
      <c r="CS148" s="279"/>
      <c r="CT148" s="280"/>
      <c r="CU148" s="277"/>
      <c r="CV148" s="277"/>
      <c r="CW148" s="278"/>
      <c r="CX148" s="279"/>
      <c r="CY148" s="279"/>
      <c r="CZ148" s="280"/>
      <c r="DA148" s="277"/>
      <c r="DB148" s="277"/>
      <c r="DC148" s="278"/>
      <c r="DD148" s="279"/>
      <c r="DE148" s="279"/>
      <c r="DF148" s="280"/>
      <c r="DG148" s="277"/>
      <c r="DH148" s="277"/>
      <c r="DI148" s="278"/>
      <c r="DJ148" s="279"/>
      <c r="DK148" s="279"/>
      <c r="DL148" s="280"/>
      <c r="DM148" s="277"/>
      <c r="DN148" s="277"/>
      <c r="DO148" s="278"/>
      <c r="DP148" s="279"/>
      <c r="DQ148" s="279"/>
      <c r="DR148" s="280"/>
      <c r="DS148" s="277"/>
      <c r="DT148" s="277"/>
      <c r="DU148" s="278"/>
      <c r="DV148" s="279"/>
      <c r="DW148" s="279"/>
      <c r="DX148" s="280"/>
      <c r="DY148" s="277"/>
      <c r="DZ148" s="277"/>
      <c r="EA148" s="278"/>
      <c r="EB148" s="279"/>
      <c r="EC148" s="279"/>
      <c r="ED148" s="280"/>
      <c r="EE148" s="277"/>
      <c r="EF148" s="277"/>
      <c r="EG148" s="278"/>
      <c r="EH148" s="279"/>
      <c r="EI148" s="279"/>
      <c r="EJ148" s="280"/>
      <c r="EK148" s="277"/>
      <c r="EL148" s="277"/>
      <c r="EM148" s="278"/>
      <c r="EN148" s="279"/>
      <c r="EO148" s="279"/>
      <c r="EP148" s="280"/>
      <c r="EQ148" s="277"/>
      <c r="ER148" s="277"/>
      <c r="ES148" s="278"/>
      <c r="ET148" s="279"/>
      <c r="EU148" s="279"/>
      <c r="EV148" s="280"/>
      <c r="EW148" s="277"/>
      <c r="EX148" s="277"/>
      <c r="EY148" s="278"/>
      <c r="EZ148" s="273" cm="1">
        <f t="array" ref="EZ148">SUM(SUMIFS(CF148:EY148,CF$6:EY$6,{"EN(V)"}))</f>
        <v>0</v>
      </c>
      <c r="FA148" s="273" cm="1">
        <f t="array" ref="FA148">SUM(SUMIFS(CF148:EY148,CF$6:EY$6,{"INA(V)"}))</f>
        <v>0</v>
      </c>
      <c r="FB148" s="273" cm="1">
        <f t="array" ref="FB148">SUM(SUMIFS(CF148:EY148,CF$6:EY$6,{"EN(D)"}))</f>
        <v>0</v>
      </c>
      <c r="FC148" s="273" cm="1">
        <f t="array" ref="FC148">SUM(SUMIFS(CF148:EY148,CF$6:EY$6,{"INA(D)"}))</f>
        <v>0</v>
      </c>
      <c r="FD148" s="273" cm="1">
        <f t="array" ref="FD148">SUM(SUMIFS(CF148:EY148,CF$6:EY$6,{"EN(D)","EN(V)","INA(D)","INA(V)"}))</f>
        <v>0</v>
      </c>
      <c r="FE148" s="278" cm="1">
        <f t="array" ref="FE148">(SUM(SUMIFS(CF148:EY148,CF$6:EY$6,{"EN(TMS)"})))/12</f>
        <v>0</v>
      </c>
      <c r="FF148" s="278" cm="1">
        <f t="array" ref="FF148">(SUM(SUMIFS(CF148:EY148,CF$6:EY$6,{"INA(TMS)"})))/12</f>
        <v>0</v>
      </c>
      <c r="FG148" s="279"/>
      <c r="FH148" s="279"/>
      <c r="FI148" s="280"/>
      <c r="FJ148" s="277"/>
      <c r="FK148" s="277"/>
      <c r="FL148" s="278"/>
      <c r="FM148" s="279"/>
      <c r="FN148" s="279"/>
      <c r="FO148" s="280"/>
      <c r="FP148" s="277"/>
      <c r="FQ148" s="277"/>
      <c r="FR148" s="278"/>
      <c r="FS148" s="279"/>
      <c r="FT148" s="279"/>
      <c r="FU148" s="280"/>
      <c r="FV148" s="277"/>
      <c r="FW148" s="277"/>
      <c r="FX148" s="278"/>
      <c r="FY148" s="279"/>
      <c r="FZ148" s="279"/>
      <c r="GA148" s="280"/>
      <c r="GB148" s="277"/>
      <c r="GC148" s="277"/>
      <c r="GD148" s="278"/>
      <c r="GE148" s="279"/>
      <c r="GF148" s="279"/>
      <c r="GG148" s="280"/>
      <c r="GH148" s="277"/>
      <c r="GI148" s="277"/>
      <c r="GJ148" s="278"/>
      <c r="GK148" s="279"/>
      <c r="GL148" s="279"/>
      <c r="GM148" s="280"/>
      <c r="GN148" s="277"/>
      <c r="GO148" s="277"/>
      <c r="GP148" s="278"/>
      <c r="GQ148" s="279"/>
      <c r="GR148" s="279"/>
      <c r="GS148" s="280"/>
      <c r="GT148" s="277"/>
      <c r="GU148" s="277"/>
      <c r="GV148" s="278"/>
      <c r="GW148" s="279"/>
      <c r="GX148" s="279"/>
      <c r="GY148" s="280"/>
      <c r="GZ148" s="277"/>
      <c r="HA148" s="277"/>
      <c r="HB148" s="278"/>
      <c r="HC148" s="279"/>
      <c r="HD148" s="279"/>
      <c r="HE148" s="280"/>
      <c r="HF148" s="277"/>
      <c r="HG148" s="277"/>
      <c r="HH148" s="278"/>
      <c r="HI148" s="279"/>
      <c r="HJ148" s="279"/>
      <c r="HK148" s="280"/>
      <c r="HL148" s="277"/>
      <c r="HM148" s="277"/>
      <c r="HN148" s="278"/>
      <c r="HO148" s="279"/>
      <c r="HP148" s="279"/>
      <c r="HQ148" s="280"/>
      <c r="HR148" s="277"/>
      <c r="HS148" s="277"/>
      <c r="HT148" s="278"/>
      <c r="HU148" s="279"/>
      <c r="HV148" s="279"/>
      <c r="HW148" s="280"/>
      <c r="HX148" s="277"/>
      <c r="HY148" s="277"/>
      <c r="HZ148" s="278"/>
      <c r="IA148" s="273" cm="1">
        <f t="array" ref="IA148">SUM(SUMIFS(FG148:HZ148,FG$6:HZ$6,{"EN(V)"}))</f>
        <v>0</v>
      </c>
      <c r="IB148" s="273" cm="1">
        <f t="array" ref="IB148">SUM(SUMIFS(FG148:HZ148,FG$6:HZ$6,{"INA(V)"}))</f>
        <v>0</v>
      </c>
      <c r="IC148" s="273" cm="1">
        <f t="array" ref="IC148">SUM(SUMIFS(FG148:HZ148,FG$6:HZ$6,{"EN(D)"}))</f>
        <v>0</v>
      </c>
      <c r="ID148" s="273" cm="1">
        <f t="array" ref="ID148">SUM(SUMIFS(FG148:HZ148,FG$6:HZ$6,{"INA(D)"}))</f>
        <v>0</v>
      </c>
      <c r="IE148" s="273" cm="1">
        <f t="array" ref="IE148">SUM(SUMIFS(FG148:HZ148,FG$6:HZ$6,{"EN(D)","EN(V)","INA(D)","INA(V)"}))</f>
        <v>0</v>
      </c>
      <c r="IF148" s="278" cm="1">
        <f t="array" ref="IF148">(SUM(SUMIFS(FG148:HZ148,FG$6:HZ$6,{"EN(TMS)"})))/12</f>
        <v>0</v>
      </c>
      <c r="IG148" s="278" cm="1">
        <f t="array" ref="IG148">(SUM(SUMIFS(FG148:HZ148,FG$6:HZ$6,{"INA(TMS)"})))/12</f>
        <v>0</v>
      </c>
      <c r="IH148" s="279"/>
      <c r="II148" s="279"/>
      <c r="IJ148" s="280"/>
      <c r="IK148" s="277">
        <v>29</v>
      </c>
      <c r="IL148" s="277">
        <v>44</v>
      </c>
      <c r="IM148" s="278">
        <v>0.1173611111111111</v>
      </c>
      <c r="IN148" s="279"/>
      <c r="IO148" s="279"/>
      <c r="IP148" s="280"/>
      <c r="IQ148" s="277">
        <v>17</v>
      </c>
      <c r="IR148" s="277">
        <v>23</v>
      </c>
      <c r="IS148" s="278">
        <v>8.1944444444444445E-2</v>
      </c>
      <c r="IT148" s="279"/>
      <c r="IU148" s="279"/>
      <c r="IV148" s="280"/>
      <c r="IW148" s="277">
        <v>13</v>
      </c>
      <c r="IX148" s="277">
        <v>16</v>
      </c>
      <c r="IY148" s="278">
        <v>0.12708333333333333</v>
      </c>
      <c r="IZ148" s="279"/>
      <c r="JA148" s="279"/>
      <c r="JB148" s="280"/>
      <c r="JC148" s="277"/>
      <c r="JD148" s="277"/>
      <c r="JE148" s="278"/>
      <c r="JF148" s="279"/>
      <c r="JG148" s="279"/>
      <c r="JH148" s="280"/>
      <c r="JI148" s="277">
        <v>4</v>
      </c>
      <c r="JJ148" s="277"/>
      <c r="JK148" s="278"/>
      <c r="JL148" s="279"/>
      <c r="JM148" s="279"/>
      <c r="JN148" s="280"/>
      <c r="JO148" s="277">
        <v>8</v>
      </c>
      <c r="JP148" s="277"/>
      <c r="JQ148" s="278"/>
      <c r="JR148" s="279"/>
      <c r="JS148" s="279"/>
      <c r="JT148" s="280"/>
      <c r="JU148" s="277">
        <v>2</v>
      </c>
      <c r="JV148" s="277"/>
      <c r="JW148" s="278"/>
      <c r="JX148" s="279"/>
      <c r="JY148" s="279"/>
      <c r="JZ148" s="280"/>
      <c r="KA148" s="277">
        <v>4</v>
      </c>
      <c r="KB148" s="277"/>
      <c r="KC148" s="278"/>
      <c r="KD148" s="279"/>
      <c r="KE148" s="279"/>
      <c r="KF148" s="280"/>
      <c r="KG148" s="277">
        <v>6</v>
      </c>
      <c r="KH148" s="277"/>
      <c r="KI148" s="278"/>
      <c r="KJ148" s="279"/>
      <c r="KK148" s="279"/>
      <c r="KL148" s="280"/>
      <c r="KM148" s="277"/>
      <c r="KN148" s="277"/>
      <c r="KO148" s="278"/>
      <c r="KP148" s="279"/>
      <c r="KQ148" s="279"/>
      <c r="KR148" s="280"/>
      <c r="KS148" s="277">
        <v>10</v>
      </c>
      <c r="KT148" s="277"/>
      <c r="KU148" s="278"/>
      <c r="KV148" s="279"/>
      <c r="KW148" s="279"/>
      <c r="KX148" s="280"/>
      <c r="KY148" s="277">
        <v>16</v>
      </c>
      <c r="KZ148" s="277"/>
      <c r="LA148" s="278"/>
      <c r="LB148" s="273" cm="1">
        <f t="array" ref="LB148">SUM(SUMIFS(IH148:LA148,IH$6:LA$6,{"EN(V)"}))</f>
        <v>0</v>
      </c>
      <c r="LC148" s="273" cm="1">
        <f t="array" ref="LC148">SUM(SUMIFS(IH148:LA148,IH$6:LA$6,{"INA(V)"}))</f>
        <v>83</v>
      </c>
      <c r="LD148" s="273" cm="1">
        <f t="array" ref="LD148">SUM(SUMIFS(IH148:LA148,IH$6:LA$6,{"EN(D)"}))</f>
        <v>0</v>
      </c>
      <c r="LE148" s="273" cm="1">
        <f t="array" ref="LE148">SUM(SUMIFS(IH148:LA148,IH$6:LA$6,{"INA(D)"}))</f>
        <v>109</v>
      </c>
      <c r="LF148" s="273" cm="1">
        <f t="array" ref="LF148">SUM(SUMIFS(IH148:LA148,IH$6:LA$6,{"EN(D)","EN(V)","INA(D)","INA(V)"}))</f>
        <v>192</v>
      </c>
      <c r="LG148" s="278" cm="1">
        <f t="array" ref="LG148">(SUM(SUMIFS(IH148:LA148,IH$6:LA$6,{"EN(TMS)"})))/12</f>
        <v>0</v>
      </c>
      <c r="LH148" s="278" cm="1">
        <f t="array" ref="LH148">(SUM(SUMIFS(IH148:LA148,IH$6:LA$6,{"INA(TMS)"})))/12</f>
        <v>2.719907407407407E-2</v>
      </c>
      <c r="LI148" s="279"/>
      <c r="LJ148" s="279"/>
      <c r="LK148" s="280"/>
      <c r="LL148" s="277">
        <v>2</v>
      </c>
      <c r="LM148" s="277"/>
      <c r="LN148" s="278"/>
      <c r="LO148" s="279"/>
      <c r="LP148" s="279"/>
      <c r="LQ148" s="280"/>
      <c r="LR148" s="277">
        <v>1</v>
      </c>
      <c r="LS148" s="277"/>
      <c r="LT148" s="278"/>
      <c r="LU148" s="279"/>
      <c r="LV148" s="279"/>
      <c r="LW148" s="280"/>
      <c r="LX148" s="277">
        <v>3</v>
      </c>
      <c r="LY148" s="277"/>
      <c r="LZ148" s="278"/>
      <c r="MA148" s="279"/>
      <c r="MB148" s="279"/>
      <c r="MC148" s="280"/>
      <c r="MD148" s="277">
        <v>3</v>
      </c>
      <c r="ME148" s="277"/>
      <c r="MF148" s="278"/>
      <c r="MG148" s="279"/>
      <c r="MH148" s="279"/>
      <c r="MI148" s="280"/>
      <c r="MJ148" s="277">
        <v>5</v>
      </c>
      <c r="MK148" s="277"/>
      <c r="ML148" s="278"/>
      <c r="MM148" s="279"/>
      <c r="MN148" s="279"/>
      <c r="MO148" s="280"/>
      <c r="MP148" s="277">
        <v>6</v>
      </c>
      <c r="MQ148" s="277"/>
      <c r="MR148" s="278"/>
      <c r="MS148" s="279"/>
      <c r="MT148" s="279"/>
      <c r="MU148" s="280"/>
      <c r="MV148" s="277">
        <v>1</v>
      </c>
      <c r="MW148" s="277"/>
      <c r="MX148" s="278"/>
      <c r="MY148" s="279"/>
      <c r="MZ148" s="279"/>
      <c r="NA148" s="280"/>
      <c r="NB148" s="277"/>
      <c r="NC148" s="277"/>
      <c r="ND148" s="278"/>
      <c r="NE148" s="279"/>
      <c r="NF148" s="279"/>
      <c r="NG148" s="280"/>
      <c r="NH148" s="277"/>
      <c r="NI148" s="277"/>
      <c r="NJ148" s="278"/>
      <c r="NK148" s="279"/>
      <c r="NL148" s="279"/>
      <c r="NM148" s="280"/>
      <c r="NN148" s="277"/>
      <c r="NO148" s="277"/>
      <c r="NP148" s="278"/>
      <c r="NQ148" s="279"/>
      <c r="NR148" s="279"/>
      <c r="NS148" s="280"/>
      <c r="NT148" s="277"/>
      <c r="NU148" s="277"/>
      <c r="NV148" s="278"/>
      <c r="NW148" s="279"/>
      <c r="NX148" s="279"/>
      <c r="NY148" s="280"/>
      <c r="NZ148" s="277"/>
      <c r="OA148" s="277"/>
      <c r="OB148" s="278"/>
      <c r="OC148" s="273" cm="1">
        <f t="array" ref="OC148">SUM(SUMIFS(LI148:OB148,LI$6:OB$6,{"EN(V)"}))</f>
        <v>0</v>
      </c>
      <c r="OD148" s="273" cm="1">
        <f t="array" ref="OD148">SUM(SUMIFS(LI148:OB148,LI$6:OB$6,{"INA(V)"}))</f>
        <v>0</v>
      </c>
      <c r="OE148" s="273" cm="1">
        <f t="array" ref="OE148">SUM(SUMIFS(LI148:OB148,LI$6:OB$6,{"EN(D)"}))</f>
        <v>0</v>
      </c>
      <c r="OF148" s="273" cm="1">
        <f t="array" ref="OF148">SUM(SUMIFS(LI148:OB148,LI$6:OB$6,{"INA(D)"}))</f>
        <v>21</v>
      </c>
      <c r="OG148" s="273" cm="1">
        <f t="array" ref="OG148">SUM(SUMIFS(LI148:OB148,LI$6:OB$6,{"EN(D)","EN(V)","INA(D)","INA(V)"}))</f>
        <v>21</v>
      </c>
      <c r="OH148" s="278" cm="1">
        <f t="array" ref="OH148">(SUM(SUMIFS(LI148:OB148,LI$6:OB$6,{"EN(TMS)"})))/12</f>
        <v>0</v>
      </c>
      <c r="OI148" s="278" cm="1">
        <f t="array" ref="OI148">(SUM(SUMIFS(LI148:OB148,LI$6:OB$6,{"INA(TMS)"})))/12</f>
        <v>0</v>
      </c>
    </row>
    <row r="149" spans="1:399" s="23" customFormat="1" ht="30">
      <c r="A149" s="273">
        <v>143</v>
      </c>
      <c r="B149" s="274" t="s">
        <v>1924</v>
      </c>
      <c r="C149" s="273" t="s">
        <v>1916</v>
      </c>
      <c r="D149" s="285"/>
      <c r="E149" s="279"/>
      <c r="F149" s="279"/>
      <c r="G149" s="280"/>
      <c r="H149" s="277"/>
      <c r="I149" s="277"/>
      <c r="J149" s="278"/>
      <c r="K149" s="279"/>
      <c r="L149" s="279"/>
      <c r="M149" s="280"/>
      <c r="N149" s="277"/>
      <c r="O149" s="277"/>
      <c r="P149" s="278"/>
      <c r="Q149" s="279"/>
      <c r="R149" s="279"/>
      <c r="S149" s="280"/>
      <c r="T149" s="277"/>
      <c r="U149" s="277"/>
      <c r="V149" s="278"/>
      <c r="W149" s="279"/>
      <c r="X149" s="279"/>
      <c r="Y149" s="280"/>
      <c r="Z149" s="277"/>
      <c r="AA149" s="277"/>
      <c r="AB149" s="278"/>
      <c r="AC149" s="279"/>
      <c r="AD149" s="279"/>
      <c r="AE149" s="280"/>
      <c r="AF149" s="277"/>
      <c r="AG149" s="277"/>
      <c r="AH149" s="278"/>
      <c r="AI149" s="279"/>
      <c r="AJ149" s="279"/>
      <c r="AK149" s="280"/>
      <c r="AL149" s="277"/>
      <c r="AM149" s="277"/>
      <c r="AN149" s="278"/>
      <c r="AO149" s="279"/>
      <c r="AP149" s="279"/>
      <c r="AQ149" s="280"/>
      <c r="AR149" s="277"/>
      <c r="AS149" s="277"/>
      <c r="AT149" s="278"/>
      <c r="AU149" s="279"/>
      <c r="AV149" s="279"/>
      <c r="AW149" s="280"/>
      <c r="AX149" s="277"/>
      <c r="AY149" s="277"/>
      <c r="AZ149" s="278"/>
      <c r="BA149" s="279"/>
      <c r="BB149" s="279"/>
      <c r="BC149" s="280"/>
      <c r="BD149" s="277"/>
      <c r="BE149" s="277"/>
      <c r="BF149" s="278"/>
      <c r="BG149" s="279"/>
      <c r="BH149" s="279"/>
      <c r="BI149" s="280"/>
      <c r="BJ149" s="277"/>
      <c r="BK149" s="277"/>
      <c r="BL149" s="278"/>
      <c r="BM149" s="279"/>
      <c r="BN149" s="279"/>
      <c r="BO149" s="280"/>
      <c r="BP149" s="277"/>
      <c r="BQ149" s="277"/>
      <c r="BR149" s="278"/>
      <c r="BS149" s="279"/>
      <c r="BT149" s="279"/>
      <c r="BU149" s="280"/>
      <c r="BV149" s="277"/>
      <c r="BW149" s="277"/>
      <c r="BX149" s="278"/>
      <c r="BY149" s="273" cm="1">
        <f t="array" ref="BY149">SUM(SUMIFS(E149:BX149,E$6:BX$6,{"EN(V)"}))</f>
        <v>0</v>
      </c>
      <c r="BZ149" s="273" cm="1">
        <f t="array" ref="BZ149">SUM(SUMIFS(E149:BX149,E$6:BX$6,{"INA(V)"}))</f>
        <v>0</v>
      </c>
      <c r="CA149" s="273" cm="1">
        <f t="array" ref="CA149">SUM(SUMIFS(E149:BX149,E$6:BX$6,{"EN(D)"}))</f>
        <v>0</v>
      </c>
      <c r="CB149" s="273" cm="1">
        <f t="array" ref="CB149">SUM(SUMIFS(E149:BX149,E$6:BX$6,{"INA(D)"}))</f>
        <v>0</v>
      </c>
      <c r="CC149" s="273" cm="1">
        <f t="array" ref="CC149">SUM(SUMIFS(E149:BX149,E$6:BX$6,{"EN(D)","EN(V)","INA(D)","INA(V)"}))</f>
        <v>0</v>
      </c>
      <c r="CD149" s="278" cm="1">
        <f t="array" ref="CD149">(SUM(SUMIFS(E149:BX149,E$6:BX$6,{"EN(TMS)"})))/12</f>
        <v>0</v>
      </c>
      <c r="CE149" s="278" cm="1">
        <f t="array" ref="CE149">(SUM(SUMIFS(E149:BX149,E$6:BX$6,{"INA(TMS)"})))/12</f>
        <v>0</v>
      </c>
      <c r="CF149" s="279"/>
      <c r="CG149" s="279"/>
      <c r="CH149" s="280"/>
      <c r="CI149" s="277"/>
      <c r="CJ149" s="277"/>
      <c r="CK149" s="278"/>
      <c r="CL149" s="279"/>
      <c r="CM149" s="279"/>
      <c r="CN149" s="280"/>
      <c r="CO149" s="277"/>
      <c r="CP149" s="277"/>
      <c r="CQ149" s="278"/>
      <c r="CR149" s="279"/>
      <c r="CS149" s="279"/>
      <c r="CT149" s="280"/>
      <c r="CU149" s="277"/>
      <c r="CV149" s="277"/>
      <c r="CW149" s="278"/>
      <c r="CX149" s="279"/>
      <c r="CY149" s="279"/>
      <c r="CZ149" s="280"/>
      <c r="DA149" s="277"/>
      <c r="DB149" s="277"/>
      <c r="DC149" s="278"/>
      <c r="DD149" s="279"/>
      <c r="DE149" s="279"/>
      <c r="DF149" s="280"/>
      <c r="DG149" s="277"/>
      <c r="DH149" s="277"/>
      <c r="DI149" s="278"/>
      <c r="DJ149" s="279"/>
      <c r="DK149" s="279"/>
      <c r="DL149" s="280"/>
      <c r="DM149" s="277"/>
      <c r="DN149" s="277"/>
      <c r="DO149" s="278"/>
      <c r="DP149" s="279"/>
      <c r="DQ149" s="279"/>
      <c r="DR149" s="280"/>
      <c r="DS149" s="277"/>
      <c r="DT149" s="277"/>
      <c r="DU149" s="278"/>
      <c r="DV149" s="279"/>
      <c r="DW149" s="279"/>
      <c r="DX149" s="280"/>
      <c r="DY149" s="277"/>
      <c r="DZ149" s="277"/>
      <c r="EA149" s="278"/>
      <c r="EB149" s="279"/>
      <c r="EC149" s="279"/>
      <c r="ED149" s="280"/>
      <c r="EE149" s="277"/>
      <c r="EF149" s="277"/>
      <c r="EG149" s="278"/>
      <c r="EH149" s="279"/>
      <c r="EI149" s="279"/>
      <c r="EJ149" s="280"/>
      <c r="EK149" s="277"/>
      <c r="EL149" s="277"/>
      <c r="EM149" s="278"/>
      <c r="EN149" s="279"/>
      <c r="EO149" s="279"/>
      <c r="EP149" s="280"/>
      <c r="EQ149" s="277"/>
      <c r="ER149" s="277"/>
      <c r="ES149" s="278"/>
      <c r="ET149" s="279"/>
      <c r="EU149" s="279"/>
      <c r="EV149" s="280"/>
      <c r="EW149" s="277"/>
      <c r="EX149" s="277"/>
      <c r="EY149" s="278"/>
      <c r="EZ149" s="273" cm="1">
        <f t="array" ref="EZ149">SUM(SUMIFS(CF149:EY149,CF$6:EY$6,{"EN(V)"}))</f>
        <v>0</v>
      </c>
      <c r="FA149" s="273" cm="1">
        <f t="array" ref="FA149">SUM(SUMIFS(CF149:EY149,CF$6:EY$6,{"INA(V)"}))</f>
        <v>0</v>
      </c>
      <c r="FB149" s="273" cm="1">
        <f t="array" ref="FB149">SUM(SUMIFS(CF149:EY149,CF$6:EY$6,{"EN(D)"}))</f>
        <v>0</v>
      </c>
      <c r="FC149" s="273" cm="1">
        <f t="array" ref="FC149">SUM(SUMIFS(CF149:EY149,CF$6:EY$6,{"INA(D)"}))</f>
        <v>0</v>
      </c>
      <c r="FD149" s="273" cm="1">
        <f t="array" ref="FD149">SUM(SUMIFS(CF149:EY149,CF$6:EY$6,{"EN(D)","EN(V)","INA(D)","INA(V)"}))</f>
        <v>0</v>
      </c>
      <c r="FE149" s="278" cm="1">
        <f t="array" ref="FE149">(SUM(SUMIFS(CF149:EY149,CF$6:EY$6,{"EN(TMS)"})))/12</f>
        <v>0</v>
      </c>
      <c r="FF149" s="278" cm="1">
        <f t="array" ref="FF149">(SUM(SUMIFS(CF149:EY149,CF$6:EY$6,{"INA(TMS)"})))/12</f>
        <v>0</v>
      </c>
      <c r="FG149" s="279"/>
      <c r="FH149" s="279"/>
      <c r="FI149" s="280"/>
      <c r="FJ149" s="277"/>
      <c r="FK149" s="277"/>
      <c r="FL149" s="278"/>
      <c r="FM149" s="279"/>
      <c r="FN149" s="279"/>
      <c r="FO149" s="280"/>
      <c r="FP149" s="277"/>
      <c r="FQ149" s="277"/>
      <c r="FR149" s="278"/>
      <c r="FS149" s="279"/>
      <c r="FT149" s="279"/>
      <c r="FU149" s="280"/>
      <c r="FV149" s="277"/>
      <c r="FW149" s="277"/>
      <c r="FX149" s="278"/>
      <c r="FY149" s="279"/>
      <c r="FZ149" s="279"/>
      <c r="GA149" s="280"/>
      <c r="GB149" s="277"/>
      <c r="GC149" s="277"/>
      <c r="GD149" s="278"/>
      <c r="GE149" s="279"/>
      <c r="GF149" s="279"/>
      <c r="GG149" s="280"/>
      <c r="GH149" s="277"/>
      <c r="GI149" s="277"/>
      <c r="GJ149" s="278"/>
      <c r="GK149" s="279"/>
      <c r="GL149" s="279"/>
      <c r="GM149" s="280"/>
      <c r="GN149" s="277"/>
      <c r="GO149" s="277"/>
      <c r="GP149" s="278"/>
      <c r="GQ149" s="279"/>
      <c r="GR149" s="279"/>
      <c r="GS149" s="280"/>
      <c r="GT149" s="277"/>
      <c r="GU149" s="277"/>
      <c r="GV149" s="278"/>
      <c r="GW149" s="279"/>
      <c r="GX149" s="279"/>
      <c r="GY149" s="280"/>
      <c r="GZ149" s="277"/>
      <c r="HA149" s="277"/>
      <c r="HB149" s="278"/>
      <c r="HC149" s="279"/>
      <c r="HD149" s="279"/>
      <c r="HE149" s="280"/>
      <c r="HF149" s="277"/>
      <c r="HG149" s="277"/>
      <c r="HH149" s="278"/>
      <c r="HI149" s="279"/>
      <c r="HJ149" s="279"/>
      <c r="HK149" s="280"/>
      <c r="HL149" s="277"/>
      <c r="HM149" s="277"/>
      <c r="HN149" s="278"/>
      <c r="HO149" s="279"/>
      <c r="HP149" s="279"/>
      <c r="HQ149" s="280"/>
      <c r="HR149" s="277"/>
      <c r="HS149" s="277"/>
      <c r="HT149" s="278"/>
      <c r="HU149" s="279"/>
      <c r="HV149" s="279"/>
      <c r="HW149" s="280"/>
      <c r="HX149" s="277"/>
      <c r="HY149" s="277"/>
      <c r="HZ149" s="278"/>
      <c r="IA149" s="273" cm="1">
        <f t="array" ref="IA149">SUM(SUMIFS(FG149:HZ149,FG$6:HZ$6,{"EN(V)"}))</f>
        <v>0</v>
      </c>
      <c r="IB149" s="273" cm="1">
        <f t="array" ref="IB149">SUM(SUMIFS(FG149:HZ149,FG$6:HZ$6,{"INA(V)"}))</f>
        <v>0</v>
      </c>
      <c r="IC149" s="273" cm="1">
        <f t="array" ref="IC149">SUM(SUMIFS(FG149:HZ149,FG$6:HZ$6,{"EN(D)"}))</f>
        <v>0</v>
      </c>
      <c r="ID149" s="273" cm="1">
        <f t="array" ref="ID149">SUM(SUMIFS(FG149:HZ149,FG$6:HZ$6,{"INA(D)"}))</f>
        <v>0</v>
      </c>
      <c r="IE149" s="273" cm="1">
        <f t="array" ref="IE149">SUM(SUMIFS(FG149:HZ149,FG$6:HZ$6,{"EN(D)","EN(V)","INA(D)","INA(V)"}))</f>
        <v>0</v>
      </c>
      <c r="IF149" s="278" cm="1">
        <f t="array" ref="IF149">(SUM(SUMIFS(FG149:HZ149,FG$6:HZ$6,{"EN(TMS)"})))/12</f>
        <v>0</v>
      </c>
      <c r="IG149" s="278" cm="1">
        <f t="array" ref="IG149">(SUM(SUMIFS(FG149:HZ149,FG$6:HZ$6,{"INA(TMS)"})))/12</f>
        <v>0</v>
      </c>
      <c r="IH149" s="279">
        <v>76</v>
      </c>
      <c r="II149" s="279">
        <v>114</v>
      </c>
      <c r="IJ149" s="280">
        <v>0.28541666666666665</v>
      </c>
      <c r="IK149" s="277"/>
      <c r="IL149" s="277"/>
      <c r="IM149" s="278"/>
      <c r="IN149" s="279">
        <v>59</v>
      </c>
      <c r="IO149" s="279">
        <v>111</v>
      </c>
      <c r="IP149" s="280">
        <v>0.1673611111111111</v>
      </c>
      <c r="IQ149" s="277"/>
      <c r="IR149" s="277"/>
      <c r="IS149" s="278"/>
      <c r="IT149" s="279">
        <v>52</v>
      </c>
      <c r="IU149" s="279">
        <v>75</v>
      </c>
      <c r="IV149" s="280">
        <v>0.14930555555555555</v>
      </c>
      <c r="IW149" s="277"/>
      <c r="IX149" s="277"/>
      <c r="IY149" s="278"/>
      <c r="IZ149" s="279">
        <v>17</v>
      </c>
      <c r="JA149" s="279">
        <v>30</v>
      </c>
      <c r="JB149" s="280">
        <v>7.7777777777777779E-2</v>
      </c>
      <c r="JC149" s="277"/>
      <c r="JD149" s="277"/>
      <c r="JE149" s="278"/>
      <c r="JF149" s="279">
        <v>36</v>
      </c>
      <c r="JG149" s="279"/>
      <c r="JH149" s="280"/>
      <c r="JI149" s="277"/>
      <c r="JJ149" s="277"/>
      <c r="JK149" s="278"/>
      <c r="JL149" s="279">
        <v>44</v>
      </c>
      <c r="JM149" s="279"/>
      <c r="JN149" s="280"/>
      <c r="JO149" s="277"/>
      <c r="JP149" s="277"/>
      <c r="JQ149" s="278"/>
      <c r="JR149" s="279">
        <v>10</v>
      </c>
      <c r="JS149" s="279"/>
      <c r="JT149" s="280"/>
      <c r="JU149" s="277"/>
      <c r="JV149" s="277"/>
      <c r="JW149" s="278"/>
      <c r="JX149" s="279">
        <v>6</v>
      </c>
      <c r="JY149" s="279"/>
      <c r="JZ149" s="280"/>
      <c r="KA149" s="277"/>
      <c r="KB149" s="277"/>
      <c r="KC149" s="278"/>
      <c r="KD149" s="279">
        <v>2</v>
      </c>
      <c r="KE149" s="279"/>
      <c r="KF149" s="280"/>
      <c r="KG149" s="277"/>
      <c r="KH149" s="277"/>
      <c r="KI149" s="278"/>
      <c r="KJ149" s="279">
        <v>10</v>
      </c>
      <c r="KK149" s="279"/>
      <c r="KL149" s="280"/>
      <c r="KM149" s="277"/>
      <c r="KN149" s="277"/>
      <c r="KO149" s="278"/>
      <c r="KP149" s="279">
        <v>20</v>
      </c>
      <c r="KQ149" s="279"/>
      <c r="KR149" s="280"/>
      <c r="KS149" s="277"/>
      <c r="KT149" s="277"/>
      <c r="KU149" s="278"/>
      <c r="KV149" s="279">
        <v>16</v>
      </c>
      <c r="KW149" s="279"/>
      <c r="KX149" s="280"/>
      <c r="KY149" s="277"/>
      <c r="KZ149" s="277"/>
      <c r="LA149" s="278"/>
      <c r="LB149" s="273" cm="1">
        <f t="array" ref="LB149">SUM(SUMIFS(IH149:LA149,IH$6:LA$6,{"EN(V)"}))</f>
        <v>330</v>
      </c>
      <c r="LC149" s="273" cm="1">
        <f t="array" ref="LC149">SUM(SUMIFS(IH149:LA149,IH$6:LA$6,{"INA(V)"}))</f>
        <v>0</v>
      </c>
      <c r="LD149" s="273" cm="1">
        <f t="array" ref="LD149">SUM(SUMIFS(IH149:LA149,IH$6:LA$6,{"EN(D)"}))</f>
        <v>348</v>
      </c>
      <c r="LE149" s="273" cm="1">
        <f t="array" ref="LE149">SUM(SUMIFS(IH149:LA149,IH$6:LA$6,{"INA(D)"}))</f>
        <v>0</v>
      </c>
      <c r="LF149" s="273" cm="1">
        <f t="array" ref="LF149">SUM(SUMIFS(IH149:LA149,IH$6:LA$6,{"EN(D)","EN(V)","INA(D)","INA(V)"}))</f>
        <v>678</v>
      </c>
      <c r="LG149" s="278" cm="1">
        <f t="array" ref="LG149">(SUM(SUMIFS(IH149:LA149,IH$6:LA$6,{"EN(TMS)"})))/12</f>
        <v>5.6655092592592583E-2</v>
      </c>
      <c r="LH149" s="278" cm="1">
        <f t="array" ref="LH149">(SUM(SUMIFS(IH149:LA149,IH$6:LA$6,{"INA(TMS)"})))/12</f>
        <v>0</v>
      </c>
      <c r="LI149" s="279">
        <v>12</v>
      </c>
      <c r="LJ149" s="279"/>
      <c r="LK149" s="280"/>
      <c r="LL149" s="277"/>
      <c r="LM149" s="277"/>
      <c r="LN149" s="278"/>
      <c r="LO149" s="279">
        <v>21</v>
      </c>
      <c r="LP149" s="279"/>
      <c r="LQ149" s="280"/>
      <c r="LR149" s="277"/>
      <c r="LS149" s="277"/>
      <c r="LT149" s="278"/>
      <c r="LU149" s="279">
        <v>1</v>
      </c>
      <c r="LV149" s="279"/>
      <c r="LW149" s="280"/>
      <c r="LX149" s="277"/>
      <c r="LY149" s="277"/>
      <c r="LZ149" s="278"/>
      <c r="MA149" s="279">
        <v>4</v>
      </c>
      <c r="MB149" s="279"/>
      <c r="MC149" s="280"/>
      <c r="MD149" s="277"/>
      <c r="ME149" s="277"/>
      <c r="MF149" s="278"/>
      <c r="MG149" s="279">
        <v>8</v>
      </c>
      <c r="MH149" s="279"/>
      <c r="MI149" s="280"/>
      <c r="MJ149" s="277"/>
      <c r="MK149" s="277"/>
      <c r="ML149" s="278"/>
      <c r="MM149" s="279">
        <v>7</v>
      </c>
      <c r="MN149" s="279"/>
      <c r="MO149" s="280"/>
      <c r="MP149" s="277"/>
      <c r="MQ149" s="277"/>
      <c r="MR149" s="278"/>
      <c r="MS149" s="279">
        <v>1</v>
      </c>
      <c r="MT149" s="279"/>
      <c r="MU149" s="280"/>
      <c r="MV149" s="277"/>
      <c r="MW149" s="277"/>
      <c r="MX149" s="278"/>
      <c r="MY149" s="279"/>
      <c r="MZ149" s="279"/>
      <c r="NA149" s="280"/>
      <c r="NB149" s="277"/>
      <c r="NC149" s="277"/>
      <c r="ND149" s="278"/>
      <c r="NE149" s="279"/>
      <c r="NF149" s="279"/>
      <c r="NG149" s="280"/>
      <c r="NH149" s="277"/>
      <c r="NI149" s="277"/>
      <c r="NJ149" s="278"/>
      <c r="NK149" s="279"/>
      <c r="NL149" s="279"/>
      <c r="NM149" s="280"/>
      <c r="NN149" s="277"/>
      <c r="NO149" s="277"/>
      <c r="NP149" s="278"/>
      <c r="NQ149" s="279"/>
      <c r="NR149" s="279"/>
      <c r="NS149" s="280"/>
      <c r="NT149" s="277"/>
      <c r="NU149" s="277"/>
      <c r="NV149" s="278"/>
      <c r="NW149" s="279"/>
      <c r="NX149" s="279"/>
      <c r="NY149" s="280"/>
      <c r="NZ149" s="277"/>
      <c r="OA149" s="277"/>
      <c r="OB149" s="278"/>
      <c r="OC149" s="273" cm="1">
        <f t="array" ref="OC149">SUM(SUMIFS(LI149:OB149,LI$6:OB$6,{"EN(V)"}))</f>
        <v>0</v>
      </c>
      <c r="OD149" s="273" cm="1">
        <f t="array" ref="OD149">SUM(SUMIFS(LI149:OB149,LI$6:OB$6,{"INA(V)"}))</f>
        <v>0</v>
      </c>
      <c r="OE149" s="273" cm="1">
        <f t="array" ref="OE149">SUM(SUMIFS(LI149:OB149,LI$6:OB$6,{"EN(D)"}))</f>
        <v>54</v>
      </c>
      <c r="OF149" s="273" cm="1">
        <f t="array" ref="OF149">SUM(SUMIFS(LI149:OB149,LI$6:OB$6,{"INA(D)"}))</f>
        <v>0</v>
      </c>
      <c r="OG149" s="273" cm="1">
        <f t="array" ref="OG149">SUM(SUMIFS(LI149:OB149,LI$6:OB$6,{"EN(D)","EN(V)","INA(D)","INA(V)"}))</f>
        <v>54</v>
      </c>
      <c r="OH149" s="278" cm="1">
        <f t="array" ref="OH149">(SUM(SUMIFS(LI149:OB149,LI$6:OB$6,{"EN(TMS)"})))/12</f>
        <v>0</v>
      </c>
      <c r="OI149" s="278" cm="1">
        <f t="array" ref="OI149">(SUM(SUMIFS(LI149:OB149,LI$6:OB$6,{"INA(TMS)"})))/12</f>
        <v>0</v>
      </c>
    </row>
    <row r="150" spans="1:399" s="23" customFormat="1" ht="30">
      <c r="A150" s="273">
        <v>144</v>
      </c>
      <c r="B150" s="274" t="s">
        <v>1925</v>
      </c>
      <c r="C150" s="273" t="s">
        <v>1917</v>
      </c>
      <c r="D150" s="285"/>
      <c r="E150" s="279"/>
      <c r="F150" s="279"/>
      <c r="G150" s="280"/>
      <c r="H150" s="277"/>
      <c r="I150" s="277"/>
      <c r="J150" s="278"/>
      <c r="K150" s="279"/>
      <c r="L150" s="279"/>
      <c r="M150" s="280"/>
      <c r="N150" s="277"/>
      <c r="O150" s="277"/>
      <c r="P150" s="278"/>
      <c r="Q150" s="279"/>
      <c r="R150" s="279"/>
      <c r="S150" s="280"/>
      <c r="T150" s="277"/>
      <c r="U150" s="277"/>
      <c r="V150" s="278"/>
      <c r="W150" s="279"/>
      <c r="X150" s="279"/>
      <c r="Y150" s="280"/>
      <c r="Z150" s="277"/>
      <c r="AA150" s="277"/>
      <c r="AB150" s="278"/>
      <c r="AC150" s="279"/>
      <c r="AD150" s="279"/>
      <c r="AE150" s="280"/>
      <c r="AF150" s="277"/>
      <c r="AG150" s="277"/>
      <c r="AH150" s="278"/>
      <c r="AI150" s="279"/>
      <c r="AJ150" s="279"/>
      <c r="AK150" s="280"/>
      <c r="AL150" s="277"/>
      <c r="AM150" s="277"/>
      <c r="AN150" s="278"/>
      <c r="AO150" s="279"/>
      <c r="AP150" s="279"/>
      <c r="AQ150" s="280"/>
      <c r="AR150" s="277"/>
      <c r="AS150" s="277"/>
      <c r="AT150" s="278"/>
      <c r="AU150" s="279"/>
      <c r="AV150" s="279"/>
      <c r="AW150" s="280"/>
      <c r="AX150" s="277"/>
      <c r="AY150" s="277"/>
      <c r="AZ150" s="278"/>
      <c r="BA150" s="279"/>
      <c r="BB150" s="279"/>
      <c r="BC150" s="280"/>
      <c r="BD150" s="277"/>
      <c r="BE150" s="277"/>
      <c r="BF150" s="278"/>
      <c r="BG150" s="279"/>
      <c r="BH150" s="279"/>
      <c r="BI150" s="280"/>
      <c r="BJ150" s="277"/>
      <c r="BK150" s="277"/>
      <c r="BL150" s="278"/>
      <c r="BM150" s="279"/>
      <c r="BN150" s="279"/>
      <c r="BO150" s="280"/>
      <c r="BP150" s="277"/>
      <c r="BQ150" s="277"/>
      <c r="BR150" s="278"/>
      <c r="BS150" s="279"/>
      <c r="BT150" s="279"/>
      <c r="BU150" s="280"/>
      <c r="BV150" s="277"/>
      <c r="BW150" s="277"/>
      <c r="BX150" s="278"/>
      <c r="BY150" s="273" cm="1">
        <f t="array" ref="BY150">SUM(SUMIFS(E150:BX150,E$6:BX$6,{"EN(V)"}))</f>
        <v>0</v>
      </c>
      <c r="BZ150" s="273" cm="1">
        <f t="array" ref="BZ150">SUM(SUMIFS(E150:BX150,E$6:BX$6,{"INA(V)"}))</f>
        <v>0</v>
      </c>
      <c r="CA150" s="273" cm="1">
        <f t="array" ref="CA150">SUM(SUMIFS(E150:BX150,E$6:BX$6,{"EN(D)"}))</f>
        <v>0</v>
      </c>
      <c r="CB150" s="273" cm="1">
        <f t="array" ref="CB150">SUM(SUMIFS(E150:BX150,E$6:BX$6,{"INA(D)"}))</f>
        <v>0</v>
      </c>
      <c r="CC150" s="273" cm="1">
        <f t="array" ref="CC150">SUM(SUMIFS(E150:BX150,E$6:BX$6,{"EN(D)","EN(V)","INA(D)","INA(V)"}))</f>
        <v>0</v>
      </c>
      <c r="CD150" s="278" cm="1">
        <f t="array" ref="CD150">(SUM(SUMIFS(E150:BX150,E$6:BX$6,{"EN(TMS)"})))/12</f>
        <v>0</v>
      </c>
      <c r="CE150" s="278" cm="1">
        <f t="array" ref="CE150">(SUM(SUMIFS(E150:BX150,E$6:BX$6,{"INA(TMS)"})))/12</f>
        <v>0</v>
      </c>
      <c r="CF150" s="279"/>
      <c r="CG150" s="279"/>
      <c r="CH150" s="280"/>
      <c r="CI150" s="277"/>
      <c r="CJ150" s="277"/>
      <c r="CK150" s="278"/>
      <c r="CL150" s="279"/>
      <c r="CM150" s="279"/>
      <c r="CN150" s="280"/>
      <c r="CO150" s="277"/>
      <c r="CP150" s="277"/>
      <c r="CQ150" s="278"/>
      <c r="CR150" s="279"/>
      <c r="CS150" s="279"/>
      <c r="CT150" s="280"/>
      <c r="CU150" s="277"/>
      <c r="CV150" s="277"/>
      <c r="CW150" s="278"/>
      <c r="CX150" s="279"/>
      <c r="CY150" s="279"/>
      <c r="CZ150" s="280"/>
      <c r="DA150" s="277"/>
      <c r="DB150" s="277"/>
      <c r="DC150" s="278"/>
      <c r="DD150" s="279"/>
      <c r="DE150" s="279"/>
      <c r="DF150" s="280"/>
      <c r="DG150" s="277"/>
      <c r="DH150" s="277"/>
      <c r="DI150" s="278"/>
      <c r="DJ150" s="279"/>
      <c r="DK150" s="279"/>
      <c r="DL150" s="280"/>
      <c r="DM150" s="277"/>
      <c r="DN150" s="277"/>
      <c r="DO150" s="278"/>
      <c r="DP150" s="279"/>
      <c r="DQ150" s="279"/>
      <c r="DR150" s="280"/>
      <c r="DS150" s="277"/>
      <c r="DT150" s="277"/>
      <c r="DU150" s="278"/>
      <c r="DV150" s="279"/>
      <c r="DW150" s="279"/>
      <c r="DX150" s="280"/>
      <c r="DY150" s="277"/>
      <c r="DZ150" s="277"/>
      <c r="EA150" s="278"/>
      <c r="EB150" s="279"/>
      <c r="EC150" s="279"/>
      <c r="ED150" s="280"/>
      <c r="EE150" s="277"/>
      <c r="EF150" s="277"/>
      <c r="EG150" s="278"/>
      <c r="EH150" s="279"/>
      <c r="EI150" s="279"/>
      <c r="EJ150" s="280"/>
      <c r="EK150" s="277"/>
      <c r="EL150" s="277"/>
      <c r="EM150" s="278"/>
      <c r="EN150" s="279"/>
      <c r="EO150" s="279"/>
      <c r="EP150" s="280"/>
      <c r="EQ150" s="277"/>
      <c r="ER150" s="277"/>
      <c r="ES150" s="278"/>
      <c r="ET150" s="279"/>
      <c r="EU150" s="279"/>
      <c r="EV150" s="280"/>
      <c r="EW150" s="277"/>
      <c r="EX150" s="277"/>
      <c r="EY150" s="278"/>
      <c r="EZ150" s="273" cm="1">
        <f t="array" ref="EZ150">SUM(SUMIFS(CF150:EY150,CF$6:EY$6,{"EN(V)"}))</f>
        <v>0</v>
      </c>
      <c r="FA150" s="273" cm="1">
        <f t="array" ref="FA150">SUM(SUMIFS(CF150:EY150,CF$6:EY$6,{"INA(V)"}))</f>
        <v>0</v>
      </c>
      <c r="FB150" s="273" cm="1">
        <f t="array" ref="FB150">SUM(SUMIFS(CF150:EY150,CF$6:EY$6,{"EN(D)"}))</f>
        <v>0</v>
      </c>
      <c r="FC150" s="273" cm="1">
        <f t="array" ref="FC150">SUM(SUMIFS(CF150:EY150,CF$6:EY$6,{"INA(D)"}))</f>
        <v>0</v>
      </c>
      <c r="FD150" s="273" cm="1">
        <f t="array" ref="FD150">SUM(SUMIFS(CF150:EY150,CF$6:EY$6,{"EN(D)","EN(V)","INA(D)","INA(V)"}))</f>
        <v>0</v>
      </c>
      <c r="FE150" s="278" cm="1">
        <f t="array" ref="FE150">(SUM(SUMIFS(CF150:EY150,CF$6:EY$6,{"EN(TMS)"})))/12</f>
        <v>0</v>
      </c>
      <c r="FF150" s="278" cm="1">
        <f t="array" ref="FF150">(SUM(SUMIFS(CF150:EY150,CF$6:EY$6,{"INA(TMS)"})))/12</f>
        <v>0</v>
      </c>
      <c r="FG150" s="279"/>
      <c r="FH150" s="279"/>
      <c r="FI150" s="280"/>
      <c r="FJ150" s="277"/>
      <c r="FK150" s="277"/>
      <c r="FL150" s="278"/>
      <c r="FM150" s="279"/>
      <c r="FN150" s="279"/>
      <c r="FO150" s="280"/>
      <c r="FP150" s="277"/>
      <c r="FQ150" s="277"/>
      <c r="FR150" s="278"/>
      <c r="FS150" s="279"/>
      <c r="FT150" s="279"/>
      <c r="FU150" s="280"/>
      <c r="FV150" s="277"/>
      <c r="FW150" s="277"/>
      <c r="FX150" s="278"/>
      <c r="FY150" s="279"/>
      <c r="FZ150" s="279"/>
      <c r="GA150" s="280"/>
      <c r="GB150" s="277"/>
      <c r="GC150" s="277"/>
      <c r="GD150" s="278"/>
      <c r="GE150" s="279"/>
      <c r="GF150" s="279"/>
      <c r="GG150" s="280"/>
      <c r="GH150" s="277"/>
      <c r="GI150" s="277"/>
      <c r="GJ150" s="278"/>
      <c r="GK150" s="279"/>
      <c r="GL150" s="279"/>
      <c r="GM150" s="280"/>
      <c r="GN150" s="277"/>
      <c r="GO150" s="277"/>
      <c r="GP150" s="278"/>
      <c r="GQ150" s="279"/>
      <c r="GR150" s="279"/>
      <c r="GS150" s="280"/>
      <c r="GT150" s="277"/>
      <c r="GU150" s="277"/>
      <c r="GV150" s="278"/>
      <c r="GW150" s="279"/>
      <c r="GX150" s="279"/>
      <c r="GY150" s="280"/>
      <c r="GZ150" s="277"/>
      <c r="HA150" s="277"/>
      <c r="HB150" s="278"/>
      <c r="HC150" s="279"/>
      <c r="HD150" s="279"/>
      <c r="HE150" s="280"/>
      <c r="HF150" s="277"/>
      <c r="HG150" s="277"/>
      <c r="HH150" s="278"/>
      <c r="HI150" s="279"/>
      <c r="HJ150" s="279"/>
      <c r="HK150" s="280"/>
      <c r="HL150" s="277"/>
      <c r="HM150" s="277"/>
      <c r="HN150" s="278"/>
      <c r="HO150" s="279"/>
      <c r="HP150" s="279"/>
      <c r="HQ150" s="280"/>
      <c r="HR150" s="277"/>
      <c r="HS150" s="277"/>
      <c r="HT150" s="278"/>
      <c r="HU150" s="279"/>
      <c r="HV150" s="279"/>
      <c r="HW150" s="280"/>
      <c r="HX150" s="277"/>
      <c r="HY150" s="277"/>
      <c r="HZ150" s="278"/>
      <c r="IA150" s="273" cm="1">
        <f t="array" ref="IA150">SUM(SUMIFS(FG150:HZ150,FG$6:HZ$6,{"EN(V)"}))</f>
        <v>0</v>
      </c>
      <c r="IB150" s="273" cm="1">
        <f t="array" ref="IB150">SUM(SUMIFS(FG150:HZ150,FG$6:HZ$6,{"INA(V)"}))</f>
        <v>0</v>
      </c>
      <c r="IC150" s="273" cm="1">
        <f t="array" ref="IC150">SUM(SUMIFS(FG150:HZ150,FG$6:HZ$6,{"EN(D)"}))</f>
        <v>0</v>
      </c>
      <c r="ID150" s="273" cm="1">
        <f t="array" ref="ID150">SUM(SUMIFS(FG150:HZ150,FG$6:HZ$6,{"INA(D)"}))</f>
        <v>0</v>
      </c>
      <c r="IE150" s="273" cm="1">
        <f t="array" ref="IE150">SUM(SUMIFS(FG150:HZ150,FG$6:HZ$6,{"EN(D)","EN(V)","INA(D)","INA(V)"}))</f>
        <v>0</v>
      </c>
      <c r="IF150" s="278" cm="1">
        <f t="array" ref="IF150">(SUM(SUMIFS(FG150:HZ150,FG$6:HZ$6,{"EN(TMS)"})))/12</f>
        <v>0</v>
      </c>
      <c r="IG150" s="278" cm="1">
        <f t="array" ref="IG150">(SUM(SUMIFS(FG150:HZ150,FG$6:HZ$6,{"INA(TMS)"})))/12</f>
        <v>0</v>
      </c>
      <c r="IH150" s="279"/>
      <c r="II150" s="279"/>
      <c r="IJ150" s="280"/>
      <c r="IK150" s="277"/>
      <c r="IL150" s="277"/>
      <c r="IM150" s="278"/>
      <c r="IN150" s="279"/>
      <c r="IO150" s="279"/>
      <c r="IP150" s="280"/>
      <c r="IQ150" s="277">
        <v>22</v>
      </c>
      <c r="IR150" s="277">
        <v>27</v>
      </c>
      <c r="IS150" s="278">
        <v>0.11527777777777777</v>
      </c>
      <c r="IT150" s="279"/>
      <c r="IU150" s="279"/>
      <c r="IV150" s="280"/>
      <c r="IW150" s="277">
        <v>20</v>
      </c>
      <c r="IX150" s="277">
        <v>31</v>
      </c>
      <c r="IY150" s="278">
        <v>0.16111111111111112</v>
      </c>
      <c r="IZ150" s="279"/>
      <c r="JA150" s="279"/>
      <c r="JB150" s="280"/>
      <c r="JC150" s="277">
        <v>9</v>
      </c>
      <c r="JD150" s="277">
        <v>10</v>
      </c>
      <c r="JE150" s="278">
        <v>0.37847222222222227</v>
      </c>
      <c r="JF150" s="279"/>
      <c r="JG150" s="279"/>
      <c r="JH150" s="280"/>
      <c r="JI150" s="277">
        <v>10</v>
      </c>
      <c r="JJ150" s="277"/>
      <c r="JK150" s="278"/>
      <c r="JL150" s="279"/>
      <c r="JM150" s="279"/>
      <c r="JN150" s="280"/>
      <c r="JO150" s="277">
        <v>16</v>
      </c>
      <c r="JP150" s="277"/>
      <c r="JQ150" s="278"/>
      <c r="JR150" s="279"/>
      <c r="JS150" s="279"/>
      <c r="JT150" s="280"/>
      <c r="JU150" s="277">
        <v>2</v>
      </c>
      <c r="JV150" s="277"/>
      <c r="JW150" s="278"/>
      <c r="JX150" s="279"/>
      <c r="JY150" s="279"/>
      <c r="JZ150" s="280"/>
      <c r="KA150" s="277">
        <v>4</v>
      </c>
      <c r="KB150" s="277"/>
      <c r="KC150" s="278"/>
      <c r="KD150" s="279"/>
      <c r="KE150" s="279"/>
      <c r="KF150" s="280"/>
      <c r="KG150" s="277">
        <v>4</v>
      </c>
      <c r="KH150" s="277"/>
      <c r="KI150" s="278"/>
      <c r="KJ150" s="279"/>
      <c r="KK150" s="279"/>
      <c r="KL150" s="280"/>
      <c r="KM150" s="277">
        <v>16</v>
      </c>
      <c r="KN150" s="277"/>
      <c r="KO150" s="278"/>
      <c r="KP150" s="279"/>
      <c r="KQ150" s="279"/>
      <c r="KR150" s="280"/>
      <c r="KS150" s="277">
        <v>6</v>
      </c>
      <c r="KT150" s="277"/>
      <c r="KU150" s="278"/>
      <c r="KV150" s="279"/>
      <c r="KW150" s="279"/>
      <c r="KX150" s="280"/>
      <c r="KY150" s="277">
        <v>18</v>
      </c>
      <c r="KZ150" s="277"/>
      <c r="LA150" s="278"/>
      <c r="LB150" s="273" cm="1">
        <f t="array" ref="LB150">SUM(SUMIFS(IH150:LA150,IH$6:LA$6,{"EN(V)"}))</f>
        <v>0</v>
      </c>
      <c r="LC150" s="273" cm="1">
        <f t="array" ref="LC150">SUM(SUMIFS(IH150:LA150,IH$6:LA$6,{"INA(V)"}))</f>
        <v>68</v>
      </c>
      <c r="LD150" s="273" cm="1">
        <f t="array" ref="LD150">SUM(SUMIFS(IH150:LA150,IH$6:LA$6,{"EN(D)"}))</f>
        <v>0</v>
      </c>
      <c r="LE150" s="273" cm="1">
        <f t="array" ref="LE150">SUM(SUMIFS(IH150:LA150,IH$6:LA$6,{"INA(D)"}))</f>
        <v>127</v>
      </c>
      <c r="LF150" s="273" cm="1">
        <f t="array" ref="LF150">SUM(SUMIFS(IH150:LA150,IH$6:LA$6,{"EN(D)","EN(V)","INA(D)","INA(V)"}))</f>
        <v>195</v>
      </c>
      <c r="LG150" s="278" cm="1">
        <f t="array" ref="LG150">(SUM(SUMIFS(IH150:LA150,IH$6:LA$6,{"EN(TMS)"})))/12</f>
        <v>0</v>
      </c>
      <c r="LH150" s="278" cm="1">
        <f t="array" ref="LH150">(SUM(SUMIFS(IH150:LA150,IH$6:LA$6,{"INA(TMS)"})))/12</f>
        <v>5.4571759259259257E-2</v>
      </c>
      <c r="LI150" s="279"/>
      <c r="LJ150" s="279"/>
      <c r="LK150" s="280"/>
      <c r="LL150" s="277">
        <v>4</v>
      </c>
      <c r="LM150" s="277"/>
      <c r="LN150" s="278"/>
      <c r="LO150" s="279"/>
      <c r="LP150" s="279"/>
      <c r="LQ150" s="280"/>
      <c r="LR150" s="277">
        <v>7</v>
      </c>
      <c r="LS150" s="277"/>
      <c r="LT150" s="278"/>
      <c r="LU150" s="279"/>
      <c r="LV150" s="279"/>
      <c r="LW150" s="280"/>
      <c r="LX150" s="277">
        <v>1</v>
      </c>
      <c r="LY150" s="277"/>
      <c r="LZ150" s="278"/>
      <c r="MA150" s="279"/>
      <c r="MB150" s="279"/>
      <c r="MC150" s="280"/>
      <c r="MD150" s="277"/>
      <c r="ME150" s="277"/>
      <c r="MF150" s="278"/>
      <c r="MG150" s="279"/>
      <c r="MH150" s="279"/>
      <c r="MI150" s="280"/>
      <c r="MJ150" s="277">
        <v>1</v>
      </c>
      <c r="MK150" s="277"/>
      <c r="ML150" s="278"/>
      <c r="MM150" s="279"/>
      <c r="MN150" s="279"/>
      <c r="MO150" s="280"/>
      <c r="MP150" s="277"/>
      <c r="MQ150" s="277"/>
      <c r="MR150" s="278"/>
      <c r="MS150" s="279"/>
      <c r="MT150" s="279"/>
      <c r="MU150" s="280"/>
      <c r="MV150" s="277">
        <v>2</v>
      </c>
      <c r="MW150" s="277"/>
      <c r="MX150" s="278"/>
      <c r="MY150" s="279"/>
      <c r="MZ150" s="279"/>
      <c r="NA150" s="280"/>
      <c r="NB150" s="277"/>
      <c r="NC150" s="277"/>
      <c r="ND150" s="278"/>
      <c r="NE150" s="279"/>
      <c r="NF150" s="279"/>
      <c r="NG150" s="280"/>
      <c r="NH150" s="277"/>
      <c r="NI150" s="277"/>
      <c r="NJ150" s="278"/>
      <c r="NK150" s="279"/>
      <c r="NL150" s="279"/>
      <c r="NM150" s="280"/>
      <c r="NN150" s="277"/>
      <c r="NO150" s="277"/>
      <c r="NP150" s="278"/>
      <c r="NQ150" s="279"/>
      <c r="NR150" s="279"/>
      <c r="NS150" s="280"/>
      <c r="NT150" s="277"/>
      <c r="NU150" s="277"/>
      <c r="NV150" s="278"/>
      <c r="NW150" s="279"/>
      <c r="NX150" s="279"/>
      <c r="NY150" s="280"/>
      <c r="NZ150" s="277"/>
      <c r="OA150" s="277"/>
      <c r="OB150" s="278"/>
      <c r="OC150" s="273" cm="1">
        <f t="array" ref="OC150">SUM(SUMIFS(LI150:OB150,LI$6:OB$6,{"EN(V)"}))</f>
        <v>0</v>
      </c>
      <c r="OD150" s="273" cm="1">
        <f t="array" ref="OD150">SUM(SUMIFS(LI150:OB150,LI$6:OB$6,{"INA(V)"}))</f>
        <v>0</v>
      </c>
      <c r="OE150" s="273" cm="1">
        <f t="array" ref="OE150">SUM(SUMIFS(LI150:OB150,LI$6:OB$6,{"EN(D)"}))</f>
        <v>0</v>
      </c>
      <c r="OF150" s="273" cm="1">
        <f t="array" ref="OF150">SUM(SUMIFS(LI150:OB150,LI$6:OB$6,{"INA(D)"}))</f>
        <v>15</v>
      </c>
      <c r="OG150" s="273" cm="1">
        <f t="array" ref="OG150">SUM(SUMIFS(LI150:OB150,LI$6:OB$6,{"EN(D)","EN(V)","INA(D)","INA(V)"}))</f>
        <v>15</v>
      </c>
      <c r="OH150" s="278" cm="1">
        <f t="array" ref="OH150">(SUM(SUMIFS(LI150:OB150,LI$6:OB$6,{"EN(TMS)"})))/12</f>
        <v>0</v>
      </c>
      <c r="OI150" s="278" cm="1">
        <f t="array" ref="OI150">(SUM(SUMIFS(LI150:OB150,LI$6:OB$6,{"INA(TMS)"})))/12</f>
        <v>0</v>
      </c>
    </row>
    <row r="151" spans="1:399" s="23" customFormat="1" ht="30">
      <c r="A151" s="273">
        <v>145</v>
      </c>
      <c r="B151" s="274" t="s">
        <v>1999</v>
      </c>
      <c r="C151" s="273" t="s">
        <v>2001</v>
      </c>
      <c r="D151" s="285"/>
      <c r="E151" s="279"/>
      <c r="F151" s="279"/>
      <c r="G151" s="280"/>
      <c r="H151" s="277"/>
      <c r="I151" s="277"/>
      <c r="J151" s="278"/>
      <c r="K151" s="279"/>
      <c r="L151" s="279"/>
      <c r="M151" s="280"/>
      <c r="N151" s="277"/>
      <c r="O151" s="277"/>
      <c r="P151" s="278"/>
      <c r="Q151" s="279"/>
      <c r="R151" s="279"/>
      <c r="S151" s="280"/>
      <c r="T151" s="277"/>
      <c r="U151" s="277"/>
      <c r="V151" s="278"/>
      <c r="W151" s="279"/>
      <c r="X151" s="279"/>
      <c r="Y151" s="280"/>
      <c r="Z151" s="277"/>
      <c r="AA151" s="277"/>
      <c r="AB151" s="278"/>
      <c r="AC151" s="279"/>
      <c r="AD151" s="279"/>
      <c r="AE151" s="280"/>
      <c r="AF151" s="277"/>
      <c r="AG151" s="277"/>
      <c r="AH151" s="278"/>
      <c r="AI151" s="279"/>
      <c r="AJ151" s="279"/>
      <c r="AK151" s="280"/>
      <c r="AL151" s="277"/>
      <c r="AM151" s="277"/>
      <c r="AN151" s="278"/>
      <c r="AO151" s="279"/>
      <c r="AP151" s="279"/>
      <c r="AQ151" s="280"/>
      <c r="AR151" s="277"/>
      <c r="AS151" s="277"/>
      <c r="AT151" s="278"/>
      <c r="AU151" s="279"/>
      <c r="AV151" s="279"/>
      <c r="AW151" s="280"/>
      <c r="AX151" s="277"/>
      <c r="AY151" s="277"/>
      <c r="AZ151" s="278"/>
      <c r="BA151" s="279"/>
      <c r="BB151" s="279"/>
      <c r="BC151" s="280"/>
      <c r="BD151" s="277"/>
      <c r="BE151" s="277"/>
      <c r="BF151" s="278"/>
      <c r="BG151" s="279"/>
      <c r="BH151" s="279"/>
      <c r="BI151" s="280"/>
      <c r="BJ151" s="277"/>
      <c r="BK151" s="277"/>
      <c r="BL151" s="278"/>
      <c r="BM151" s="279"/>
      <c r="BN151" s="279"/>
      <c r="BO151" s="280"/>
      <c r="BP151" s="277"/>
      <c r="BQ151" s="277"/>
      <c r="BR151" s="278"/>
      <c r="BS151" s="279"/>
      <c r="BT151" s="279"/>
      <c r="BU151" s="280"/>
      <c r="BV151" s="277"/>
      <c r="BW151" s="277"/>
      <c r="BX151" s="278"/>
      <c r="BY151" s="273" cm="1">
        <f t="array" ref="BY151">SUM(SUMIFS(E151:BX151,E$6:BX$6,{"EN(V)"}))</f>
        <v>0</v>
      </c>
      <c r="BZ151" s="273" cm="1">
        <f t="array" ref="BZ151">SUM(SUMIFS(E151:BX151,E$6:BX$6,{"INA(V)"}))</f>
        <v>0</v>
      </c>
      <c r="CA151" s="273" cm="1">
        <f t="array" ref="CA151">SUM(SUMIFS(E151:BX151,E$6:BX$6,{"EN(D)"}))</f>
        <v>0</v>
      </c>
      <c r="CB151" s="273" cm="1">
        <f t="array" ref="CB151">SUM(SUMIFS(E151:BX151,E$6:BX$6,{"INA(D)"}))</f>
        <v>0</v>
      </c>
      <c r="CC151" s="273" cm="1">
        <f t="array" ref="CC151">SUM(SUMIFS(E151:BX151,E$6:BX$6,{"EN(D)","EN(V)","INA(D)","INA(V)"}))</f>
        <v>0</v>
      </c>
      <c r="CD151" s="278" cm="1">
        <f t="array" ref="CD151">(SUM(SUMIFS(E151:BX151,E$6:BX$6,{"EN(TMS)"})))/12</f>
        <v>0</v>
      </c>
      <c r="CE151" s="278" cm="1">
        <f t="array" ref="CE151">(SUM(SUMIFS(E151:BX151,E$6:BX$6,{"INA(TMS)"})))/12</f>
        <v>0</v>
      </c>
      <c r="CF151" s="279"/>
      <c r="CG151" s="279"/>
      <c r="CH151" s="280"/>
      <c r="CI151" s="277"/>
      <c r="CJ151" s="277"/>
      <c r="CK151" s="278"/>
      <c r="CL151" s="279"/>
      <c r="CM151" s="279"/>
      <c r="CN151" s="280"/>
      <c r="CO151" s="277"/>
      <c r="CP151" s="277"/>
      <c r="CQ151" s="278"/>
      <c r="CR151" s="279"/>
      <c r="CS151" s="279"/>
      <c r="CT151" s="280"/>
      <c r="CU151" s="277"/>
      <c r="CV151" s="277"/>
      <c r="CW151" s="278"/>
      <c r="CX151" s="279"/>
      <c r="CY151" s="279"/>
      <c r="CZ151" s="280"/>
      <c r="DA151" s="277"/>
      <c r="DB151" s="277"/>
      <c r="DC151" s="278"/>
      <c r="DD151" s="279"/>
      <c r="DE151" s="279"/>
      <c r="DF151" s="280"/>
      <c r="DG151" s="277"/>
      <c r="DH151" s="277"/>
      <c r="DI151" s="278"/>
      <c r="DJ151" s="279"/>
      <c r="DK151" s="279"/>
      <c r="DL151" s="280"/>
      <c r="DM151" s="277"/>
      <c r="DN151" s="277"/>
      <c r="DO151" s="278"/>
      <c r="DP151" s="279"/>
      <c r="DQ151" s="279"/>
      <c r="DR151" s="280"/>
      <c r="DS151" s="277"/>
      <c r="DT151" s="277"/>
      <c r="DU151" s="278"/>
      <c r="DV151" s="279"/>
      <c r="DW151" s="279"/>
      <c r="DX151" s="280"/>
      <c r="DY151" s="277"/>
      <c r="DZ151" s="277"/>
      <c r="EA151" s="278"/>
      <c r="EB151" s="279"/>
      <c r="EC151" s="279"/>
      <c r="ED151" s="280"/>
      <c r="EE151" s="277"/>
      <c r="EF151" s="277"/>
      <c r="EG151" s="278"/>
      <c r="EH151" s="279"/>
      <c r="EI151" s="279"/>
      <c r="EJ151" s="280"/>
      <c r="EK151" s="277"/>
      <c r="EL151" s="277"/>
      <c r="EM151" s="278"/>
      <c r="EN151" s="279"/>
      <c r="EO151" s="279"/>
      <c r="EP151" s="280"/>
      <c r="EQ151" s="277"/>
      <c r="ER151" s="277"/>
      <c r="ES151" s="278"/>
      <c r="ET151" s="279"/>
      <c r="EU151" s="279"/>
      <c r="EV151" s="280"/>
      <c r="EW151" s="277"/>
      <c r="EX151" s="277"/>
      <c r="EY151" s="278"/>
      <c r="EZ151" s="273" cm="1">
        <f t="array" ref="EZ151">SUM(SUMIFS(CF151:EY151,CF$6:EY$6,{"EN(V)"}))</f>
        <v>0</v>
      </c>
      <c r="FA151" s="273" cm="1">
        <f t="array" ref="FA151">SUM(SUMIFS(CF151:EY151,CF$6:EY$6,{"INA(V)"}))</f>
        <v>0</v>
      </c>
      <c r="FB151" s="273" cm="1">
        <f t="array" ref="FB151">SUM(SUMIFS(CF151:EY151,CF$6:EY$6,{"EN(D)"}))</f>
        <v>0</v>
      </c>
      <c r="FC151" s="273" cm="1">
        <f t="array" ref="FC151">SUM(SUMIFS(CF151:EY151,CF$6:EY$6,{"INA(D)"}))</f>
        <v>0</v>
      </c>
      <c r="FD151" s="273" cm="1">
        <f t="array" ref="FD151">SUM(SUMIFS(CF151:EY151,CF$6:EY$6,{"EN(D)","EN(V)","INA(D)","INA(V)"}))</f>
        <v>0</v>
      </c>
      <c r="FE151" s="278" cm="1">
        <f t="array" ref="FE151">(SUM(SUMIFS(CF151:EY151,CF$6:EY$6,{"EN(TMS)"})))/12</f>
        <v>0</v>
      </c>
      <c r="FF151" s="278" cm="1">
        <f t="array" ref="FF151">(SUM(SUMIFS(CF151:EY151,CF$6:EY$6,{"INA(TMS)"})))/12</f>
        <v>0</v>
      </c>
      <c r="FG151" s="279"/>
      <c r="FH151" s="279"/>
      <c r="FI151" s="280"/>
      <c r="FJ151" s="277"/>
      <c r="FK151" s="277"/>
      <c r="FL151" s="278"/>
      <c r="FM151" s="279"/>
      <c r="FN151" s="279"/>
      <c r="FO151" s="280"/>
      <c r="FP151" s="277"/>
      <c r="FQ151" s="277"/>
      <c r="FR151" s="278"/>
      <c r="FS151" s="279"/>
      <c r="FT151" s="279"/>
      <c r="FU151" s="280"/>
      <c r="FV151" s="277"/>
      <c r="FW151" s="277"/>
      <c r="FX151" s="278"/>
      <c r="FY151" s="279"/>
      <c r="FZ151" s="279"/>
      <c r="GA151" s="280"/>
      <c r="GB151" s="277"/>
      <c r="GC151" s="277"/>
      <c r="GD151" s="278"/>
      <c r="GE151" s="279"/>
      <c r="GF151" s="279"/>
      <c r="GG151" s="280"/>
      <c r="GH151" s="277"/>
      <c r="GI151" s="277"/>
      <c r="GJ151" s="278"/>
      <c r="GK151" s="279"/>
      <c r="GL151" s="279"/>
      <c r="GM151" s="280"/>
      <c r="GN151" s="277"/>
      <c r="GO151" s="277"/>
      <c r="GP151" s="278"/>
      <c r="GQ151" s="279"/>
      <c r="GR151" s="279"/>
      <c r="GS151" s="280"/>
      <c r="GT151" s="277"/>
      <c r="GU151" s="277"/>
      <c r="GV151" s="278"/>
      <c r="GW151" s="279"/>
      <c r="GX151" s="279"/>
      <c r="GY151" s="280"/>
      <c r="GZ151" s="277"/>
      <c r="HA151" s="277"/>
      <c r="HB151" s="278"/>
      <c r="HC151" s="279"/>
      <c r="HD151" s="279"/>
      <c r="HE151" s="280"/>
      <c r="HF151" s="277"/>
      <c r="HG151" s="277"/>
      <c r="HH151" s="278"/>
      <c r="HI151" s="279"/>
      <c r="HJ151" s="279"/>
      <c r="HK151" s="280"/>
      <c r="HL151" s="277"/>
      <c r="HM151" s="277"/>
      <c r="HN151" s="278"/>
      <c r="HO151" s="279"/>
      <c r="HP151" s="279"/>
      <c r="HQ151" s="280"/>
      <c r="HR151" s="277"/>
      <c r="HS151" s="277"/>
      <c r="HT151" s="278"/>
      <c r="HU151" s="279"/>
      <c r="HV151" s="279"/>
      <c r="HW151" s="280"/>
      <c r="HX151" s="277"/>
      <c r="HY151" s="277"/>
      <c r="HZ151" s="278"/>
      <c r="IA151" s="273" cm="1">
        <f t="array" ref="IA151">SUM(SUMIFS(FG151:HZ151,FG$6:HZ$6,{"EN(V)"}))</f>
        <v>0</v>
      </c>
      <c r="IB151" s="273" cm="1">
        <f t="array" ref="IB151">SUM(SUMIFS(FG151:HZ151,FG$6:HZ$6,{"INA(V)"}))</f>
        <v>0</v>
      </c>
      <c r="IC151" s="273" cm="1">
        <f t="array" ref="IC151">SUM(SUMIFS(FG151:HZ151,FG$6:HZ$6,{"EN(D)"}))</f>
        <v>0</v>
      </c>
      <c r="ID151" s="273" cm="1">
        <f t="array" ref="ID151">SUM(SUMIFS(FG151:HZ151,FG$6:HZ$6,{"INA(D)"}))</f>
        <v>0</v>
      </c>
      <c r="IE151" s="273" cm="1">
        <f t="array" ref="IE151">SUM(SUMIFS(FG151:HZ151,FG$6:HZ$6,{"EN(D)","EN(V)","INA(D)","INA(V)"}))</f>
        <v>0</v>
      </c>
      <c r="IF151" s="278" cm="1">
        <f t="array" ref="IF151">(SUM(SUMIFS(FG151:HZ151,FG$6:HZ$6,{"EN(TMS)"})))/12</f>
        <v>0</v>
      </c>
      <c r="IG151" s="278" cm="1">
        <f t="array" ref="IG151">(SUM(SUMIFS(FG151:HZ151,FG$6:HZ$6,{"INA(TMS)"})))/12</f>
        <v>0</v>
      </c>
      <c r="IH151" s="279"/>
      <c r="II151" s="279"/>
      <c r="IJ151" s="280"/>
      <c r="IK151" s="277"/>
      <c r="IL151" s="277"/>
      <c r="IM151" s="278"/>
      <c r="IN151" s="279">
        <v>28</v>
      </c>
      <c r="IO151" s="279">
        <v>108</v>
      </c>
      <c r="IP151" s="280">
        <v>8.6805555555555566E-2</v>
      </c>
      <c r="IQ151" s="277"/>
      <c r="IR151" s="277"/>
      <c r="IS151" s="278"/>
      <c r="IT151" s="279"/>
      <c r="IU151" s="279">
        <v>771</v>
      </c>
      <c r="IV151" s="280">
        <v>0.23124999999999998</v>
      </c>
      <c r="IW151" s="277"/>
      <c r="IX151" s="277"/>
      <c r="IY151" s="278"/>
      <c r="IZ151" s="279">
        <v>77</v>
      </c>
      <c r="JA151" s="279">
        <v>466</v>
      </c>
      <c r="JB151" s="280">
        <v>0.15208333333333332</v>
      </c>
      <c r="JC151" s="277"/>
      <c r="JD151" s="277"/>
      <c r="JE151" s="278"/>
      <c r="JF151" s="279">
        <v>50</v>
      </c>
      <c r="JG151" s="279"/>
      <c r="JH151" s="280"/>
      <c r="JI151" s="277"/>
      <c r="JJ151" s="277"/>
      <c r="JK151" s="278"/>
      <c r="JL151" s="279">
        <v>34</v>
      </c>
      <c r="JM151" s="279"/>
      <c r="JN151" s="280"/>
      <c r="JO151" s="277"/>
      <c r="JP151" s="277"/>
      <c r="JQ151" s="278"/>
      <c r="JR151" s="279">
        <v>28</v>
      </c>
      <c r="JS151" s="279"/>
      <c r="JT151" s="280"/>
      <c r="JU151" s="277"/>
      <c r="JV151" s="277"/>
      <c r="JW151" s="278"/>
      <c r="JX151" s="279">
        <v>14</v>
      </c>
      <c r="JY151" s="279"/>
      <c r="JZ151" s="280"/>
      <c r="KA151" s="277"/>
      <c r="KB151" s="277"/>
      <c r="KC151" s="278"/>
      <c r="KD151" s="279">
        <v>10</v>
      </c>
      <c r="KE151" s="279"/>
      <c r="KF151" s="280"/>
      <c r="KG151" s="277"/>
      <c r="KH151" s="277"/>
      <c r="KI151" s="278"/>
      <c r="KJ151" s="279">
        <v>18</v>
      </c>
      <c r="KK151" s="279"/>
      <c r="KL151" s="280"/>
      <c r="KM151" s="277"/>
      <c r="KN151" s="277"/>
      <c r="KO151" s="278"/>
      <c r="KP151" s="279">
        <v>26</v>
      </c>
      <c r="KQ151" s="279"/>
      <c r="KR151" s="280"/>
      <c r="KS151" s="277"/>
      <c r="KT151" s="277"/>
      <c r="KU151" s="278"/>
      <c r="KV151" s="279">
        <v>12</v>
      </c>
      <c r="KW151" s="279"/>
      <c r="KX151" s="280"/>
      <c r="KY151" s="277"/>
      <c r="KZ151" s="277"/>
      <c r="LA151" s="278"/>
      <c r="LB151" s="273" cm="1">
        <f t="array" ref="LB151">SUM(SUMIFS(IH151:LA151,IH$6:LA$6,{"EN(V)"}))</f>
        <v>1345</v>
      </c>
      <c r="LC151" s="273" cm="1">
        <f t="array" ref="LC151">SUM(SUMIFS(IH151:LA151,IH$6:LA$6,{"INA(V)"}))</f>
        <v>0</v>
      </c>
      <c r="LD151" s="273" cm="1">
        <f t="array" ref="LD151">SUM(SUMIFS(IH151:LA151,IH$6:LA$6,{"EN(D)"}))</f>
        <v>297</v>
      </c>
      <c r="LE151" s="273" cm="1">
        <f t="array" ref="LE151">SUM(SUMIFS(IH151:LA151,IH$6:LA$6,{"INA(D)"}))</f>
        <v>0</v>
      </c>
      <c r="LF151" s="273" cm="1">
        <f t="array" ref="LF151">SUM(SUMIFS(IH151:LA151,IH$6:LA$6,{"EN(D)","EN(V)","INA(D)","INA(V)"}))</f>
        <v>1642</v>
      </c>
      <c r="LG151" s="278" cm="1">
        <f t="array" ref="LG151">(SUM(SUMIFS(IH151:LA151,IH$6:LA$6,{"EN(TMS)"})))/12</f>
        <v>3.9178240740740743E-2</v>
      </c>
      <c r="LH151" s="278" cm="1">
        <f t="array" ref="LH151">(SUM(SUMIFS(IH151:LA151,IH$6:LA$6,{"INA(TMS)"})))/12</f>
        <v>0</v>
      </c>
      <c r="LI151" s="279">
        <v>6</v>
      </c>
      <c r="LJ151" s="279"/>
      <c r="LK151" s="280"/>
      <c r="LL151" s="277"/>
      <c r="LM151" s="277"/>
      <c r="LN151" s="278"/>
      <c r="LO151" s="279"/>
      <c r="LP151" s="279"/>
      <c r="LQ151" s="280"/>
      <c r="LR151" s="277"/>
      <c r="LS151" s="277"/>
      <c r="LT151" s="278"/>
      <c r="LU151" s="279">
        <v>3</v>
      </c>
      <c r="LV151" s="279"/>
      <c r="LW151" s="280"/>
      <c r="LX151" s="277"/>
      <c r="LY151" s="277"/>
      <c r="LZ151" s="278"/>
      <c r="MA151" s="279">
        <v>3</v>
      </c>
      <c r="MB151" s="279"/>
      <c r="MC151" s="280"/>
      <c r="MD151" s="277"/>
      <c r="ME151" s="277"/>
      <c r="MF151" s="278"/>
      <c r="MG151" s="279">
        <v>3</v>
      </c>
      <c r="MH151" s="279"/>
      <c r="MI151" s="280"/>
      <c r="MJ151" s="277"/>
      <c r="MK151" s="277"/>
      <c r="ML151" s="278"/>
      <c r="MM151" s="279">
        <v>3</v>
      </c>
      <c r="MN151" s="279"/>
      <c r="MO151" s="280"/>
      <c r="MP151" s="277"/>
      <c r="MQ151" s="277"/>
      <c r="MR151" s="278"/>
      <c r="MS151" s="279">
        <v>5</v>
      </c>
      <c r="MT151" s="279"/>
      <c r="MU151" s="280"/>
      <c r="MV151" s="277"/>
      <c r="MW151" s="277"/>
      <c r="MX151" s="278"/>
      <c r="MY151" s="279"/>
      <c r="MZ151" s="279"/>
      <c r="NA151" s="280"/>
      <c r="NB151" s="277"/>
      <c r="NC151" s="277"/>
      <c r="ND151" s="278"/>
      <c r="NE151" s="279"/>
      <c r="NF151" s="279"/>
      <c r="NG151" s="280"/>
      <c r="NH151" s="277"/>
      <c r="NI151" s="277"/>
      <c r="NJ151" s="278"/>
      <c r="NK151" s="279"/>
      <c r="NL151" s="279"/>
      <c r="NM151" s="280"/>
      <c r="NN151" s="277"/>
      <c r="NO151" s="277"/>
      <c r="NP151" s="278"/>
      <c r="NQ151" s="279"/>
      <c r="NR151" s="279"/>
      <c r="NS151" s="280"/>
      <c r="NT151" s="277"/>
      <c r="NU151" s="277"/>
      <c r="NV151" s="278"/>
      <c r="NW151" s="279"/>
      <c r="NX151" s="279"/>
      <c r="NY151" s="280"/>
      <c r="NZ151" s="277"/>
      <c r="OA151" s="277"/>
      <c r="OB151" s="278"/>
      <c r="OC151" s="273" cm="1">
        <f t="array" ref="OC151">SUM(SUMIFS(LI151:OB151,LI$6:OB$6,{"EN(V)"}))</f>
        <v>0</v>
      </c>
      <c r="OD151" s="273" cm="1">
        <f t="array" ref="OD151">SUM(SUMIFS(LI151:OB151,LI$6:OB$6,{"INA(V)"}))</f>
        <v>0</v>
      </c>
      <c r="OE151" s="273" cm="1">
        <f t="array" ref="OE151">SUM(SUMIFS(LI151:OB151,LI$6:OB$6,{"EN(D)"}))</f>
        <v>23</v>
      </c>
      <c r="OF151" s="273" cm="1">
        <f t="array" ref="OF151">SUM(SUMIFS(LI151:OB151,LI$6:OB$6,{"INA(D)"}))</f>
        <v>0</v>
      </c>
      <c r="OG151" s="273" cm="1">
        <f t="array" ref="OG151">SUM(SUMIFS(LI151:OB151,LI$6:OB$6,{"EN(D)","EN(V)","INA(D)","INA(V)"}))</f>
        <v>23</v>
      </c>
      <c r="OH151" s="278" cm="1">
        <f t="array" ref="OH151">(SUM(SUMIFS(LI151:OB151,LI$6:OB$6,{"EN(TMS)"})))/12</f>
        <v>0</v>
      </c>
      <c r="OI151" s="278" cm="1">
        <f t="array" ref="OI151">(SUM(SUMIFS(LI151:OB151,LI$6:OB$6,{"INA(TMS)"})))/12</f>
        <v>0</v>
      </c>
    </row>
    <row r="152" spans="1:399" s="23" customFormat="1" ht="30">
      <c r="A152" s="273">
        <v>146</v>
      </c>
      <c r="B152" s="274" t="s">
        <v>2000</v>
      </c>
      <c r="C152" s="273" t="s">
        <v>2002</v>
      </c>
      <c r="D152" s="285"/>
      <c r="E152" s="279"/>
      <c r="F152" s="279"/>
      <c r="G152" s="280"/>
      <c r="H152" s="277"/>
      <c r="I152" s="277"/>
      <c r="J152" s="278"/>
      <c r="K152" s="279"/>
      <c r="L152" s="279"/>
      <c r="M152" s="280"/>
      <c r="N152" s="277"/>
      <c r="O152" s="277"/>
      <c r="P152" s="278"/>
      <c r="Q152" s="279"/>
      <c r="R152" s="279"/>
      <c r="S152" s="280"/>
      <c r="T152" s="277"/>
      <c r="U152" s="277"/>
      <c r="V152" s="278"/>
      <c r="W152" s="279"/>
      <c r="X152" s="279"/>
      <c r="Y152" s="280"/>
      <c r="Z152" s="277"/>
      <c r="AA152" s="277"/>
      <c r="AB152" s="278"/>
      <c r="AC152" s="279"/>
      <c r="AD152" s="279"/>
      <c r="AE152" s="280"/>
      <c r="AF152" s="277"/>
      <c r="AG152" s="277"/>
      <c r="AH152" s="278"/>
      <c r="AI152" s="279"/>
      <c r="AJ152" s="279"/>
      <c r="AK152" s="280"/>
      <c r="AL152" s="277"/>
      <c r="AM152" s="277"/>
      <c r="AN152" s="278"/>
      <c r="AO152" s="279"/>
      <c r="AP152" s="279"/>
      <c r="AQ152" s="280"/>
      <c r="AR152" s="277"/>
      <c r="AS152" s="277"/>
      <c r="AT152" s="278"/>
      <c r="AU152" s="279"/>
      <c r="AV152" s="279"/>
      <c r="AW152" s="280"/>
      <c r="AX152" s="277"/>
      <c r="AY152" s="277"/>
      <c r="AZ152" s="278"/>
      <c r="BA152" s="279"/>
      <c r="BB152" s="279"/>
      <c r="BC152" s="280"/>
      <c r="BD152" s="277"/>
      <c r="BE152" s="277"/>
      <c r="BF152" s="278"/>
      <c r="BG152" s="279"/>
      <c r="BH152" s="279"/>
      <c r="BI152" s="280"/>
      <c r="BJ152" s="277"/>
      <c r="BK152" s="277"/>
      <c r="BL152" s="278"/>
      <c r="BM152" s="279"/>
      <c r="BN152" s="279"/>
      <c r="BO152" s="280"/>
      <c r="BP152" s="277"/>
      <c r="BQ152" s="277"/>
      <c r="BR152" s="278"/>
      <c r="BS152" s="279"/>
      <c r="BT152" s="279"/>
      <c r="BU152" s="280"/>
      <c r="BV152" s="277"/>
      <c r="BW152" s="277"/>
      <c r="BX152" s="278"/>
      <c r="BY152" s="273" cm="1">
        <f t="array" ref="BY152">SUM(SUMIFS(E152:BX152,E$6:BX$6,{"EN(V)"}))</f>
        <v>0</v>
      </c>
      <c r="BZ152" s="273" cm="1">
        <f t="array" ref="BZ152">SUM(SUMIFS(E152:BX152,E$6:BX$6,{"INA(V)"}))</f>
        <v>0</v>
      </c>
      <c r="CA152" s="273" cm="1">
        <f t="array" ref="CA152">SUM(SUMIFS(E152:BX152,E$6:BX$6,{"EN(D)"}))</f>
        <v>0</v>
      </c>
      <c r="CB152" s="273" cm="1">
        <f t="array" ref="CB152">SUM(SUMIFS(E152:BX152,E$6:BX$6,{"INA(D)"}))</f>
        <v>0</v>
      </c>
      <c r="CC152" s="273" cm="1">
        <f t="array" ref="CC152">SUM(SUMIFS(E152:BX152,E$6:BX$6,{"EN(D)","EN(V)","INA(D)","INA(V)"}))</f>
        <v>0</v>
      </c>
      <c r="CD152" s="278" cm="1">
        <f t="array" ref="CD152">(SUM(SUMIFS(E152:BX152,E$6:BX$6,{"EN(TMS)"})))/12</f>
        <v>0</v>
      </c>
      <c r="CE152" s="278" cm="1">
        <f t="array" ref="CE152">(SUM(SUMIFS(E152:BX152,E$6:BX$6,{"INA(TMS)"})))/12</f>
        <v>0</v>
      </c>
      <c r="CF152" s="279"/>
      <c r="CG152" s="279"/>
      <c r="CH152" s="280"/>
      <c r="CI152" s="277"/>
      <c r="CJ152" s="277"/>
      <c r="CK152" s="278"/>
      <c r="CL152" s="279"/>
      <c r="CM152" s="279"/>
      <c r="CN152" s="280"/>
      <c r="CO152" s="277"/>
      <c r="CP152" s="277"/>
      <c r="CQ152" s="278"/>
      <c r="CR152" s="279"/>
      <c r="CS152" s="279"/>
      <c r="CT152" s="280"/>
      <c r="CU152" s="277"/>
      <c r="CV152" s="277"/>
      <c r="CW152" s="278"/>
      <c r="CX152" s="279"/>
      <c r="CY152" s="279"/>
      <c r="CZ152" s="280"/>
      <c r="DA152" s="277"/>
      <c r="DB152" s="277"/>
      <c r="DC152" s="278"/>
      <c r="DD152" s="279"/>
      <c r="DE152" s="279"/>
      <c r="DF152" s="280"/>
      <c r="DG152" s="277"/>
      <c r="DH152" s="277"/>
      <c r="DI152" s="278"/>
      <c r="DJ152" s="279"/>
      <c r="DK152" s="279"/>
      <c r="DL152" s="280"/>
      <c r="DM152" s="277"/>
      <c r="DN152" s="277"/>
      <c r="DO152" s="278"/>
      <c r="DP152" s="279"/>
      <c r="DQ152" s="279"/>
      <c r="DR152" s="280"/>
      <c r="DS152" s="277"/>
      <c r="DT152" s="277"/>
      <c r="DU152" s="278"/>
      <c r="DV152" s="279"/>
      <c r="DW152" s="279"/>
      <c r="DX152" s="280"/>
      <c r="DY152" s="277"/>
      <c r="DZ152" s="277"/>
      <c r="EA152" s="278"/>
      <c r="EB152" s="279"/>
      <c r="EC152" s="279"/>
      <c r="ED152" s="280"/>
      <c r="EE152" s="277"/>
      <c r="EF152" s="277"/>
      <c r="EG152" s="278"/>
      <c r="EH152" s="279"/>
      <c r="EI152" s="279"/>
      <c r="EJ152" s="280"/>
      <c r="EK152" s="277"/>
      <c r="EL152" s="277"/>
      <c r="EM152" s="278"/>
      <c r="EN152" s="279"/>
      <c r="EO152" s="279"/>
      <c r="EP152" s="280"/>
      <c r="EQ152" s="277"/>
      <c r="ER152" s="277"/>
      <c r="ES152" s="278"/>
      <c r="ET152" s="279"/>
      <c r="EU152" s="279"/>
      <c r="EV152" s="280"/>
      <c r="EW152" s="277"/>
      <c r="EX152" s="277"/>
      <c r="EY152" s="278"/>
      <c r="EZ152" s="273" cm="1">
        <f t="array" ref="EZ152">SUM(SUMIFS(CF152:EY152,CF$6:EY$6,{"EN(V)"}))</f>
        <v>0</v>
      </c>
      <c r="FA152" s="273" cm="1">
        <f t="array" ref="FA152">SUM(SUMIFS(CF152:EY152,CF$6:EY$6,{"INA(V)"}))</f>
        <v>0</v>
      </c>
      <c r="FB152" s="273" cm="1">
        <f t="array" ref="FB152">SUM(SUMIFS(CF152:EY152,CF$6:EY$6,{"EN(D)"}))</f>
        <v>0</v>
      </c>
      <c r="FC152" s="273" cm="1">
        <f t="array" ref="FC152">SUM(SUMIFS(CF152:EY152,CF$6:EY$6,{"INA(D)"}))</f>
        <v>0</v>
      </c>
      <c r="FD152" s="273" cm="1">
        <f t="array" ref="FD152">SUM(SUMIFS(CF152:EY152,CF$6:EY$6,{"EN(D)","EN(V)","INA(D)","INA(V)"}))</f>
        <v>0</v>
      </c>
      <c r="FE152" s="278" cm="1">
        <f t="array" ref="FE152">(SUM(SUMIFS(CF152:EY152,CF$6:EY$6,{"EN(TMS)"})))/12</f>
        <v>0</v>
      </c>
      <c r="FF152" s="278" cm="1">
        <f t="array" ref="FF152">(SUM(SUMIFS(CF152:EY152,CF$6:EY$6,{"INA(TMS)"})))/12</f>
        <v>0</v>
      </c>
      <c r="FG152" s="279"/>
      <c r="FH152" s="279"/>
      <c r="FI152" s="280"/>
      <c r="FJ152" s="277"/>
      <c r="FK152" s="277"/>
      <c r="FL152" s="278"/>
      <c r="FM152" s="279"/>
      <c r="FN152" s="279"/>
      <c r="FO152" s="280"/>
      <c r="FP152" s="277"/>
      <c r="FQ152" s="277"/>
      <c r="FR152" s="278"/>
      <c r="FS152" s="279"/>
      <c r="FT152" s="279"/>
      <c r="FU152" s="280"/>
      <c r="FV152" s="277"/>
      <c r="FW152" s="277"/>
      <c r="FX152" s="278"/>
      <c r="FY152" s="279"/>
      <c r="FZ152" s="279"/>
      <c r="GA152" s="280"/>
      <c r="GB152" s="277"/>
      <c r="GC152" s="277"/>
      <c r="GD152" s="278"/>
      <c r="GE152" s="279"/>
      <c r="GF152" s="279"/>
      <c r="GG152" s="280"/>
      <c r="GH152" s="277"/>
      <c r="GI152" s="277"/>
      <c r="GJ152" s="278"/>
      <c r="GK152" s="279"/>
      <c r="GL152" s="279"/>
      <c r="GM152" s="280"/>
      <c r="GN152" s="277"/>
      <c r="GO152" s="277"/>
      <c r="GP152" s="278"/>
      <c r="GQ152" s="279"/>
      <c r="GR152" s="279"/>
      <c r="GS152" s="280"/>
      <c r="GT152" s="277"/>
      <c r="GU152" s="277"/>
      <c r="GV152" s="278"/>
      <c r="GW152" s="279"/>
      <c r="GX152" s="279"/>
      <c r="GY152" s="280"/>
      <c r="GZ152" s="277"/>
      <c r="HA152" s="277"/>
      <c r="HB152" s="278"/>
      <c r="HC152" s="279"/>
      <c r="HD152" s="279"/>
      <c r="HE152" s="280"/>
      <c r="HF152" s="277"/>
      <c r="HG152" s="277"/>
      <c r="HH152" s="278"/>
      <c r="HI152" s="279"/>
      <c r="HJ152" s="279"/>
      <c r="HK152" s="280"/>
      <c r="HL152" s="277"/>
      <c r="HM152" s="277"/>
      <c r="HN152" s="278"/>
      <c r="HO152" s="279"/>
      <c r="HP152" s="279"/>
      <c r="HQ152" s="280"/>
      <c r="HR152" s="277"/>
      <c r="HS152" s="277"/>
      <c r="HT152" s="278"/>
      <c r="HU152" s="279"/>
      <c r="HV152" s="279"/>
      <c r="HW152" s="280"/>
      <c r="HX152" s="277"/>
      <c r="HY152" s="277"/>
      <c r="HZ152" s="278"/>
      <c r="IA152" s="273" cm="1">
        <f t="array" ref="IA152">SUM(SUMIFS(FG152:HZ152,FG$6:HZ$6,{"EN(V)"}))</f>
        <v>0</v>
      </c>
      <c r="IB152" s="273" cm="1">
        <f t="array" ref="IB152">SUM(SUMIFS(FG152:HZ152,FG$6:HZ$6,{"INA(V)"}))</f>
        <v>0</v>
      </c>
      <c r="IC152" s="273" cm="1">
        <f t="array" ref="IC152">SUM(SUMIFS(FG152:HZ152,FG$6:HZ$6,{"EN(D)"}))</f>
        <v>0</v>
      </c>
      <c r="ID152" s="273" cm="1">
        <f t="array" ref="ID152">SUM(SUMIFS(FG152:HZ152,FG$6:HZ$6,{"INA(D)"}))</f>
        <v>0</v>
      </c>
      <c r="IE152" s="273" cm="1">
        <f t="array" ref="IE152">SUM(SUMIFS(FG152:HZ152,FG$6:HZ$6,{"EN(D)","EN(V)","INA(D)","INA(V)"}))</f>
        <v>0</v>
      </c>
      <c r="IF152" s="278" cm="1">
        <f t="array" ref="IF152">(SUM(SUMIFS(FG152:HZ152,FG$6:HZ$6,{"EN(TMS)"})))/12</f>
        <v>0</v>
      </c>
      <c r="IG152" s="278" cm="1">
        <f t="array" ref="IG152">(SUM(SUMIFS(FG152:HZ152,FG$6:HZ$6,{"INA(TMS)"})))/12</f>
        <v>0</v>
      </c>
      <c r="IH152" s="279"/>
      <c r="II152" s="279"/>
      <c r="IJ152" s="280"/>
      <c r="IK152" s="277"/>
      <c r="IL152" s="277"/>
      <c r="IM152" s="278"/>
      <c r="IN152" s="279"/>
      <c r="IO152" s="279"/>
      <c r="IP152" s="280"/>
      <c r="IQ152" s="277">
        <v>47</v>
      </c>
      <c r="IR152" s="277">
        <v>336</v>
      </c>
      <c r="IS152" s="278">
        <v>0.25208333333333333</v>
      </c>
      <c r="IT152" s="279"/>
      <c r="IU152" s="279"/>
      <c r="IV152" s="280"/>
      <c r="IW152" s="277">
        <v>163</v>
      </c>
      <c r="IX152" s="277">
        <v>1089</v>
      </c>
      <c r="IY152" s="278">
        <v>0.28958333333333336</v>
      </c>
      <c r="IZ152" s="279"/>
      <c r="JA152" s="279"/>
      <c r="JB152" s="280"/>
      <c r="JC152" s="277">
        <f>22+172</f>
        <v>194</v>
      </c>
      <c r="JD152" s="277">
        <v>923</v>
      </c>
      <c r="JE152" s="278">
        <v>0.37638888888888888</v>
      </c>
      <c r="JF152" s="279"/>
      <c r="JG152" s="279"/>
      <c r="JH152" s="280"/>
      <c r="JI152" s="277">
        <v>10</v>
      </c>
      <c r="JJ152" s="277"/>
      <c r="JK152" s="278"/>
      <c r="JL152" s="279"/>
      <c r="JM152" s="279"/>
      <c r="JN152" s="280"/>
      <c r="JO152" s="277">
        <v>36</v>
      </c>
      <c r="JP152" s="277"/>
      <c r="JQ152" s="278"/>
      <c r="JR152" s="279"/>
      <c r="JS152" s="279"/>
      <c r="JT152" s="280"/>
      <c r="JU152" s="277">
        <v>12</v>
      </c>
      <c r="JV152" s="277"/>
      <c r="JW152" s="278"/>
      <c r="JX152" s="279"/>
      <c r="JY152" s="279"/>
      <c r="JZ152" s="280"/>
      <c r="KA152" s="277">
        <v>28</v>
      </c>
      <c r="KB152" s="277"/>
      <c r="KC152" s="278"/>
      <c r="KD152" s="279"/>
      <c r="KE152" s="279"/>
      <c r="KF152" s="280"/>
      <c r="KG152" s="277">
        <v>6</v>
      </c>
      <c r="KH152" s="277"/>
      <c r="KI152" s="278"/>
      <c r="KJ152" s="279"/>
      <c r="KK152" s="279"/>
      <c r="KL152" s="280"/>
      <c r="KM152" s="277">
        <v>6</v>
      </c>
      <c r="KN152" s="277"/>
      <c r="KO152" s="278"/>
      <c r="KP152" s="279"/>
      <c r="KQ152" s="279"/>
      <c r="KR152" s="280"/>
      <c r="KS152" s="277">
        <v>14</v>
      </c>
      <c r="KT152" s="277"/>
      <c r="KU152" s="278"/>
      <c r="KV152" s="279"/>
      <c r="KW152" s="279"/>
      <c r="KX152" s="280"/>
      <c r="KY152" s="277">
        <v>14</v>
      </c>
      <c r="KZ152" s="277"/>
      <c r="LA152" s="278"/>
      <c r="LB152" s="273" cm="1">
        <f t="array" ref="LB152">SUM(SUMIFS(IH152:LA152,IH$6:LA$6,{"EN(V)"}))</f>
        <v>0</v>
      </c>
      <c r="LC152" s="273" cm="1">
        <f t="array" ref="LC152">SUM(SUMIFS(IH152:LA152,IH$6:LA$6,{"INA(V)"}))</f>
        <v>2348</v>
      </c>
      <c r="LD152" s="273" cm="1">
        <f t="array" ref="LD152">SUM(SUMIFS(IH152:LA152,IH$6:LA$6,{"EN(D)"}))</f>
        <v>0</v>
      </c>
      <c r="LE152" s="273" cm="1">
        <f t="array" ref="LE152">SUM(SUMIFS(IH152:LA152,IH$6:LA$6,{"INA(D)"}))</f>
        <v>530</v>
      </c>
      <c r="LF152" s="273" cm="1">
        <f t="array" ref="LF152">SUM(SUMIFS(IH152:LA152,IH$6:LA$6,{"EN(D)","EN(V)","INA(D)","INA(V)"}))</f>
        <v>2878</v>
      </c>
      <c r="LG152" s="278" cm="1">
        <f t="array" ref="LG152">(SUM(SUMIFS(IH152:LA152,IH$6:LA$6,{"EN(TMS)"})))/12</f>
        <v>0</v>
      </c>
      <c r="LH152" s="278" cm="1">
        <f t="array" ref="LH152">(SUM(SUMIFS(IH152:LA152,IH$6:LA$6,{"INA(TMS)"})))/12</f>
        <v>7.6504629629629631E-2</v>
      </c>
      <c r="LI152" s="279"/>
      <c r="LJ152" s="279"/>
      <c r="LK152" s="280"/>
      <c r="LL152" s="277">
        <v>12</v>
      </c>
      <c r="LM152" s="277"/>
      <c r="LN152" s="278"/>
      <c r="LO152" s="279"/>
      <c r="LP152" s="279"/>
      <c r="LQ152" s="280"/>
      <c r="LR152" s="277"/>
      <c r="LS152" s="277"/>
      <c r="LT152" s="278"/>
      <c r="LU152" s="279"/>
      <c r="LV152" s="279"/>
      <c r="LW152" s="280"/>
      <c r="LX152" s="277">
        <v>7</v>
      </c>
      <c r="LY152" s="277"/>
      <c r="LZ152" s="278"/>
      <c r="MA152" s="279"/>
      <c r="MB152" s="279"/>
      <c r="MC152" s="280"/>
      <c r="MD152" s="277">
        <v>4</v>
      </c>
      <c r="ME152" s="277"/>
      <c r="MF152" s="278"/>
      <c r="MG152" s="279"/>
      <c r="MH152" s="279"/>
      <c r="MI152" s="280"/>
      <c r="MJ152" s="277">
        <v>2</v>
      </c>
      <c r="MK152" s="277"/>
      <c r="ML152" s="278"/>
      <c r="MM152" s="279"/>
      <c r="MN152" s="279"/>
      <c r="MO152" s="280"/>
      <c r="MP152" s="277">
        <v>2</v>
      </c>
      <c r="MQ152" s="277"/>
      <c r="MR152" s="278"/>
      <c r="MS152" s="279"/>
      <c r="MT152" s="279"/>
      <c r="MU152" s="280"/>
      <c r="MV152" s="277">
        <v>2</v>
      </c>
      <c r="MW152" s="277"/>
      <c r="MX152" s="278"/>
      <c r="MY152" s="279"/>
      <c r="MZ152" s="279"/>
      <c r="NA152" s="280"/>
      <c r="NB152" s="277"/>
      <c r="NC152" s="277"/>
      <c r="ND152" s="278"/>
      <c r="NE152" s="279"/>
      <c r="NF152" s="279"/>
      <c r="NG152" s="280"/>
      <c r="NH152" s="277"/>
      <c r="NI152" s="277"/>
      <c r="NJ152" s="278"/>
      <c r="NK152" s="279"/>
      <c r="NL152" s="279"/>
      <c r="NM152" s="280"/>
      <c r="NN152" s="277"/>
      <c r="NO152" s="277"/>
      <c r="NP152" s="278"/>
      <c r="NQ152" s="279"/>
      <c r="NR152" s="279"/>
      <c r="NS152" s="280"/>
      <c r="NT152" s="277"/>
      <c r="NU152" s="277"/>
      <c r="NV152" s="278"/>
      <c r="NW152" s="279"/>
      <c r="NX152" s="279"/>
      <c r="NY152" s="280"/>
      <c r="NZ152" s="277"/>
      <c r="OA152" s="277"/>
      <c r="OB152" s="278"/>
      <c r="OC152" s="273" cm="1">
        <f t="array" ref="OC152">SUM(SUMIFS(LI152:OB152,LI$6:OB$6,{"EN(V)"}))</f>
        <v>0</v>
      </c>
      <c r="OD152" s="273" cm="1">
        <f t="array" ref="OD152">SUM(SUMIFS(LI152:OB152,LI$6:OB$6,{"INA(V)"}))</f>
        <v>0</v>
      </c>
      <c r="OE152" s="273" cm="1">
        <f t="array" ref="OE152">SUM(SUMIFS(LI152:OB152,LI$6:OB$6,{"EN(D)"}))</f>
        <v>0</v>
      </c>
      <c r="OF152" s="273" cm="1">
        <f t="array" ref="OF152">SUM(SUMIFS(LI152:OB152,LI$6:OB$6,{"INA(D)"}))</f>
        <v>29</v>
      </c>
      <c r="OG152" s="273" cm="1">
        <f t="array" ref="OG152">SUM(SUMIFS(LI152:OB152,LI$6:OB$6,{"EN(D)","EN(V)","INA(D)","INA(V)"}))</f>
        <v>29</v>
      </c>
      <c r="OH152" s="278" cm="1">
        <f t="array" ref="OH152">(SUM(SUMIFS(LI152:OB152,LI$6:OB$6,{"EN(TMS)"})))/12</f>
        <v>0</v>
      </c>
      <c r="OI152" s="278" cm="1">
        <f t="array" ref="OI152">(SUM(SUMIFS(LI152:OB152,LI$6:OB$6,{"INA(TMS)"})))/12</f>
        <v>0</v>
      </c>
    </row>
    <row r="153" spans="1:399" s="23" customFormat="1" ht="30">
      <c r="A153" s="273">
        <v>147</v>
      </c>
      <c r="B153" s="274" t="s">
        <v>1995</v>
      </c>
      <c r="C153" s="273" t="s">
        <v>1997</v>
      </c>
      <c r="D153" s="285"/>
      <c r="E153" s="279"/>
      <c r="F153" s="279"/>
      <c r="G153" s="280"/>
      <c r="H153" s="277"/>
      <c r="I153" s="277"/>
      <c r="J153" s="278"/>
      <c r="K153" s="279"/>
      <c r="L153" s="279"/>
      <c r="M153" s="280"/>
      <c r="N153" s="277"/>
      <c r="O153" s="277"/>
      <c r="P153" s="278"/>
      <c r="Q153" s="279"/>
      <c r="R153" s="279"/>
      <c r="S153" s="280"/>
      <c r="T153" s="277"/>
      <c r="U153" s="277"/>
      <c r="V153" s="278"/>
      <c r="W153" s="279"/>
      <c r="X153" s="279"/>
      <c r="Y153" s="280"/>
      <c r="Z153" s="277"/>
      <c r="AA153" s="277"/>
      <c r="AB153" s="278"/>
      <c r="AC153" s="279"/>
      <c r="AD153" s="279"/>
      <c r="AE153" s="280"/>
      <c r="AF153" s="277"/>
      <c r="AG153" s="277"/>
      <c r="AH153" s="278"/>
      <c r="AI153" s="279"/>
      <c r="AJ153" s="279"/>
      <c r="AK153" s="280"/>
      <c r="AL153" s="277"/>
      <c r="AM153" s="277"/>
      <c r="AN153" s="278"/>
      <c r="AO153" s="279"/>
      <c r="AP153" s="279"/>
      <c r="AQ153" s="280"/>
      <c r="AR153" s="277"/>
      <c r="AS153" s="277"/>
      <c r="AT153" s="278"/>
      <c r="AU153" s="279"/>
      <c r="AV153" s="279"/>
      <c r="AW153" s="280"/>
      <c r="AX153" s="277"/>
      <c r="AY153" s="277"/>
      <c r="AZ153" s="278"/>
      <c r="BA153" s="279"/>
      <c r="BB153" s="279"/>
      <c r="BC153" s="280"/>
      <c r="BD153" s="277"/>
      <c r="BE153" s="277"/>
      <c r="BF153" s="278"/>
      <c r="BG153" s="279"/>
      <c r="BH153" s="279"/>
      <c r="BI153" s="280"/>
      <c r="BJ153" s="277"/>
      <c r="BK153" s="277"/>
      <c r="BL153" s="278"/>
      <c r="BM153" s="279"/>
      <c r="BN153" s="279"/>
      <c r="BO153" s="280"/>
      <c r="BP153" s="277"/>
      <c r="BQ153" s="277"/>
      <c r="BR153" s="278"/>
      <c r="BS153" s="279"/>
      <c r="BT153" s="279"/>
      <c r="BU153" s="280"/>
      <c r="BV153" s="277"/>
      <c r="BW153" s="277"/>
      <c r="BX153" s="278"/>
      <c r="BY153" s="273" cm="1">
        <f t="array" ref="BY153">SUM(SUMIFS(E153:BX153,E$6:BX$6,{"EN(V)"}))</f>
        <v>0</v>
      </c>
      <c r="BZ153" s="273" cm="1">
        <f t="array" ref="BZ153">SUM(SUMIFS(E153:BX153,E$6:BX$6,{"INA(V)"}))</f>
        <v>0</v>
      </c>
      <c r="CA153" s="273" cm="1">
        <f t="array" ref="CA153">SUM(SUMIFS(E153:BX153,E$6:BX$6,{"EN(D)"}))</f>
        <v>0</v>
      </c>
      <c r="CB153" s="273" cm="1">
        <f t="array" ref="CB153">SUM(SUMIFS(E153:BX153,E$6:BX$6,{"INA(D)"}))</f>
        <v>0</v>
      </c>
      <c r="CC153" s="273" cm="1">
        <f t="array" ref="CC153">SUM(SUMIFS(E153:BX153,E$6:BX$6,{"EN(D)","EN(V)","INA(D)","INA(V)"}))</f>
        <v>0</v>
      </c>
      <c r="CD153" s="278" cm="1">
        <f t="array" ref="CD153">(SUM(SUMIFS(E153:BX153,E$6:BX$6,{"EN(TMS)"})))/12</f>
        <v>0</v>
      </c>
      <c r="CE153" s="278" cm="1">
        <f t="array" ref="CE153">(SUM(SUMIFS(E153:BX153,E$6:BX$6,{"INA(TMS)"})))/12</f>
        <v>0</v>
      </c>
      <c r="CF153" s="279"/>
      <c r="CG153" s="279"/>
      <c r="CH153" s="280"/>
      <c r="CI153" s="277"/>
      <c r="CJ153" s="277"/>
      <c r="CK153" s="278"/>
      <c r="CL153" s="279"/>
      <c r="CM153" s="279"/>
      <c r="CN153" s="280"/>
      <c r="CO153" s="277"/>
      <c r="CP153" s="277"/>
      <c r="CQ153" s="278"/>
      <c r="CR153" s="279"/>
      <c r="CS153" s="279"/>
      <c r="CT153" s="280"/>
      <c r="CU153" s="277"/>
      <c r="CV153" s="277"/>
      <c r="CW153" s="278"/>
      <c r="CX153" s="279"/>
      <c r="CY153" s="279"/>
      <c r="CZ153" s="280"/>
      <c r="DA153" s="277"/>
      <c r="DB153" s="277"/>
      <c r="DC153" s="278"/>
      <c r="DD153" s="279"/>
      <c r="DE153" s="279"/>
      <c r="DF153" s="280"/>
      <c r="DG153" s="277"/>
      <c r="DH153" s="277"/>
      <c r="DI153" s="278"/>
      <c r="DJ153" s="279"/>
      <c r="DK153" s="279"/>
      <c r="DL153" s="280"/>
      <c r="DM153" s="277"/>
      <c r="DN153" s="277"/>
      <c r="DO153" s="278"/>
      <c r="DP153" s="279"/>
      <c r="DQ153" s="279"/>
      <c r="DR153" s="280"/>
      <c r="DS153" s="277"/>
      <c r="DT153" s="277"/>
      <c r="DU153" s="278"/>
      <c r="DV153" s="279"/>
      <c r="DW153" s="279"/>
      <c r="DX153" s="280"/>
      <c r="DY153" s="277"/>
      <c r="DZ153" s="277"/>
      <c r="EA153" s="278"/>
      <c r="EB153" s="279"/>
      <c r="EC153" s="279"/>
      <c r="ED153" s="280"/>
      <c r="EE153" s="277"/>
      <c r="EF153" s="277"/>
      <c r="EG153" s="278"/>
      <c r="EH153" s="279"/>
      <c r="EI153" s="279"/>
      <c r="EJ153" s="280"/>
      <c r="EK153" s="277"/>
      <c r="EL153" s="277"/>
      <c r="EM153" s="278"/>
      <c r="EN153" s="279"/>
      <c r="EO153" s="279"/>
      <c r="EP153" s="280"/>
      <c r="EQ153" s="277"/>
      <c r="ER153" s="277"/>
      <c r="ES153" s="278"/>
      <c r="ET153" s="279"/>
      <c r="EU153" s="279"/>
      <c r="EV153" s="280"/>
      <c r="EW153" s="277"/>
      <c r="EX153" s="277"/>
      <c r="EY153" s="278"/>
      <c r="EZ153" s="273" cm="1">
        <f t="array" ref="EZ153">SUM(SUMIFS(CF153:EY153,CF$6:EY$6,{"EN(V)"}))</f>
        <v>0</v>
      </c>
      <c r="FA153" s="273" cm="1">
        <f t="array" ref="FA153">SUM(SUMIFS(CF153:EY153,CF$6:EY$6,{"INA(V)"}))</f>
        <v>0</v>
      </c>
      <c r="FB153" s="273" cm="1">
        <f t="array" ref="FB153">SUM(SUMIFS(CF153:EY153,CF$6:EY$6,{"EN(D)"}))</f>
        <v>0</v>
      </c>
      <c r="FC153" s="273" cm="1">
        <f t="array" ref="FC153">SUM(SUMIFS(CF153:EY153,CF$6:EY$6,{"INA(D)"}))</f>
        <v>0</v>
      </c>
      <c r="FD153" s="273" cm="1">
        <f t="array" ref="FD153">SUM(SUMIFS(CF153:EY153,CF$6:EY$6,{"EN(D)","EN(V)","INA(D)","INA(V)"}))</f>
        <v>0</v>
      </c>
      <c r="FE153" s="278" cm="1">
        <f t="array" ref="FE153">(SUM(SUMIFS(CF153:EY153,CF$6:EY$6,{"EN(TMS)"})))/12</f>
        <v>0</v>
      </c>
      <c r="FF153" s="278" cm="1">
        <f t="array" ref="FF153">(SUM(SUMIFS(CF153:EY153,CF$6:EY$6,{"INA(TMS)"})))/12</f>
        <v>0</v>
      </c>
      <c r="FG153" s="279"/>
      <c r="FH153" s="279"/>
      <c r="FI153" s="280"/>
      <c r="FJ153" s="277"/>
      <c r="FK153" s="277"/>
      <c r="FL153" s="278"/>
      <c r="FM153" s="279"/>
      <c r="FN153" s="279"/>
      <c r="FO153" s="280"/>
      <c r="FP153" s="277"/>
      <c r="FQ153" s="277"/>
      <c r="FR153" s="278"/>
      <c r="FS153" s="279"/>
      <c r="FT153" s="279"/>
      <c r="FU153" s="280"/>
      <c r="FV153" s="277"/>
      <c r="FW153" s="277"/>
      <c r="FX153" s="278"/>
      <c r="FY153" s="279"/>
      <c r="FZ153" s="279"/>
      <c r="GA153" s="280"/>
      <c r="GB153" s="277"/>
      <c r="GC153" s="277"/>
      <c r="GD153" s="278"/>
      <c r="GE153" s="279"/>
      <c r="GF153" s="279"/>
      <c r="GG153" s="280"/>
      <c r="GH153" s="277"/>
      <c r="GI153" s="277"/>
      <c r="GJ153" s="278"/>
      <c r="GK153" s="279"/>
      <c r="GL153" s="279"/>
      <c r="GM153" s="280"/>
      <c r="GN153" s="277"/>
      <c r="GO153" s="277"/>
      <c r="GP153" s="278"/>
      <c r="GQ153" s="279"/>
      <c r="GR153" s="279"/>
      <c r="GS153" s="280"/>
      <c r="GT153" s="277"/>
      <c r="GU153" s="277"/>
      <c r="GV153" s="278"/>
      <c r="GW153" s="279"/>
      <c r="GX153" s="279"/>
      <c r="GY153" s="280"/>
      <c r="GZ153" s="277"/>
      <c r="HA153" s="277"/>
      <c r="HB153" s="278"/>
      <c r="HC153" s="279"/>
      <c r="HD153" s="279"/>
      <c r="HE153" s="280"/>
      <c r="HF153" s="277"/>
      <c r="HG153" s="277"/>
      <c r="HH153" s="278"/>
      <c r="HI153" s="279"/>
      <c r="HJ153" s="279"/>
      <c r="HK153" s="280"/>
      <c r="HL153" s="277"/>
      <c r="HM153" s="277"/>
      <c r="HN153" s="278"/>
      <c r="HO153" s="279"/>
      <c r="HP153" s="279"/>
      <c r="HQ153" s="280"/>
      <c r="HR153" s="277"/>
      <c r="HS153" s="277"/>
      <c r="HT153" s="278"/>
      <c r="HU153" s="279"/>
      <c r="HV153" s="279"/>
      <c r="HW153" s="280"/>
      <c r="HX153" s="277"/>
      <c r="HY153" s="277"/>
      <c r="HZ153" s="278"/>
      <c r="IA153" s="273" cm="1">
        <f t="array" ref="IA153">SUM(SUMIFS(FG153:HZ153,FG$6:HZ$6,{"EN(V)"}))</f>
        <v>0</v>
      </c>
      <c r="IB153" s="273" cm="1">
        <f t="array" ref="IB153">SUM(SUMIFS(FG153:HZ153,FG$6:HZ$6,{"INA(V)"}))</f>
        <v>0</v>
      </c>
      <c r="IC153" s="273" cm="1">
        <f t="array" ref="IC153">SUM(SUMIFS(FG153:HZ153,FG$6:HZ$6,{"EN(D)"}))</f>
        <v>0</v>
      </c>
      <c r="ID153" s="273" cm="1">
        <f t="array" ref="ID153">SUM(SUMIFS(FG153:HZ153,FG$6:HZ$6,{"INA(D)"}))</f>
        <v>0</v>
      </c>
      <c r="IE153" s="273" cm="1">
        <f t="array" ref="IE153">SUM(SUMIFS(FG153:HZ153,FG$6:HZ$6,{"EN(D)","EN(V)","INA(D)","INA(V)"}))</f>
        <v>0</v>
      </c>
      <c r="IF153" s="278" cm="1">
        <f t="array" ref="IF153">(SUM(SUMIFS(FG153:HZ153,FG$6:HZ$6,{"EN(TMS)"})))/12</f>
        <v>0</v>
      </c>
      <c r="IG153" s="278" cm="1">
        <f t="array" ref="IG153">(SUM(SUMIFS(FG153:HZ153,FG$6:HZ$6,{"INA(TMS)"})))/12</f>
        <v>0</v>
      </c>
      <c r="IH153" s="279"/>
      <c r="II153" s="279"/>
      <c r="IJ153" s="280"/>
      <c r="IK153" s="277"/>
      <c r="IL153" s="277"/>
      <c r="IM153" s="278"/>
      <c r="IN153" s="279">
        <v>24</v>
      </c>
      <c r="IO153" s="279">
        <v>62</v>
      </c>
      <c r="IP153" s="280">
        <v>0.15763888888888888</v>
      </c>
      <c r="IQ153" s="277"/>
      <c r="IR153" s="277"/>
      <c r="IS153" s="278"/>
      <c r="IT153" s="279">
        <v>23</v>
      </c>
      <c r="IU153" s="279">
        <v>68</v>
      </c>
      <c r="IV153" s="280">
        <v>0.125</v>
      </c>
      <c r="IW153" s="277"/>
      <c r="IX153" s="277"/>
      <c r="IY153" s="278"/>
      <c r="IZ153" s="279">
        <v>12</v>
      </c>
      <c r="JA153" s="279">
        <v>23</v>
      </c>
      <c r="JB153" s="280">
        <v>7.0833333333333331E-2</v>
      </c>
      <c r="JC153" s="277"/>
      <c r="JD153" s="277"/>
      <c r="JE153" s="278"/>
      <c r="JF153" s="279">
        <v>52</v>
      </c>
      <c r="JG153" s="279"/>
      <c r="JH153" s="280"/>
      <c r="JI153" s="277"/>
      <c r="JJ153" s="277"/>
      <c r="JK153" s="278"/>
      <c r="JL153" s="279">
        <v>46</v>
      </c>
      <c r="JM153" s="279"/>
      <c r="JN153" s="280"/>
      <c r="JO153" s="277"/>
      <c r="JP153" s="277"/>
      <c r="JQ153" s="278"/>
      <c r="JR153" s="279">
        <v>12</v>
      </c>
      <c r="JS153" s="279"/>
      <c r="JT153" s="280"/>
      <c r="JU153" s="277"/>
      <c r="JV153" s="277"/>
      <c r="JW153" s="278"/>
      <c r="JX153" s="279">
        <v>16</v>
      </c>
      <c r="JY153" s="279"/>
      <c r="JZ153" s="280"/>
      <c r="KA153" s="277"/>
      <c r="KB153" s="277"/>
      <c r="KC153" s="278"/>
      <c r="KD153" s="279">
        <v>20</v>
      </c>
      <c r="KE153" s="279"/>
      <c r="KF153" s="280"/>
      <c r="KG153" s="277"/>
      <c r="KH153" s="277"/>
      <c r="KI153" s="278"/>
      <c r="KJ153" s="279"/>
      <c r="KK153" s="279"/>
      <c r="KL153" s="280"/>
      <c r="KM153" s="277"/>
      <c r="KN153" s="277"/>
      <c r="KO153" s="278"/>
      <c r="KP153" s="279"/>
      <c r="KQ153" s="279"/>
      <c r="KR153" s="280"/>
      <c r="KS153" s="277"/>
      <c r="KT153" s="277"/>
      <c r="KU153" s="278"/>
      <c r="KV153" s="279"/>
      <c r="KW153" s="279"/>
      <c r="KX153" s="280"/>
      <c r="KY153" s="277"/>
      <c r="KZ153" s="277"/>
      <c r="LA153" s="278"/>
      <c r="LB153" s="273" cm="1">
        <f t="array" ref="LB153">SUM(SUMIFS(IH153:LA153,IH$6:LA$6,{"EN(V)"}))</f>
        <v>153</v>
      </c>
      <c r="LC153" s="273" cm="1">
        <f t="array" ref="LC153">SUM(SUMIFS(IH153:LA153,IH$6:LA$6,{"INA(V)"}))</f>
        <v>0</v>
      </c>
      <c r="LD153" s="273" cm="1">
        <f t="array" ref="LD153">SUM(SUMIFS(IH153:LA153,IH$6:LA$6,{"EN(D)"}))</f>
        <v>205</v>
      </c>
      <c r="LE153" s="273" cm="1">
        <f t="array" ref="LE153">SUM(SUMIFS(IH153:LA153,IH$6:LA$6,{"INA(D)"}))</f>
        <v>0</v>
      </c>
      <c r="LF153" s="273" cm="1">
        <f t="array" ref="LF153">SUM(SUMIFS(IH153:LA153,IH$6:LA$6,{"EN(D)","EN(V)","INA(D)","INA(V)"}))</f>
        <v>358</v>
      </c>
      <c r="LG153" s="278" cm="1">
        <f t="array" ref="LG153">(SUM(SUMIFS(IH153:LA153,IH$6:LA$6,{"EN(TMS)"})))/12</f>
        <v>2.9456018518518517E-2</v>
      </c>
      <c r="LH153" s="278" cm="1">
        <f t="array" ref="LH153">(SUM(SUMIFS(IH153:LA153,IH$6:LA$6,{"INA(TMS)"})))/12</f>
        <v>0</v>
      </c>
      <c r="LI153" s="279"/>
      <c r="LJ153" s="279"/>
      <c r="LK153" s="280"/>
      <c r="LL153" s="277"/>
      <c r="LM153" s="277"/>
      <c r="LN153" s="278"/>
      <c r="LO153" s="279">
        <v>2</v>
      </c>
      <c r="LP153" s="279"/>
      <c r="LQ153" s="280"/>
      <c r="LR153" s="277"/>
      <c r="LS153" s="277"/>
      <c r="LT153" s="278"/>
      <c r="LU153" s="279">
        <v>19</v>
      </c>
      <c r="LV153" s="279"/>
      <c r="LW153" s="280"/>
      <c r="LX153" s="277"/>
      <c r="LY153" s="277"/>
      <c r="LZ153" s="278"/>
      <c r="MA153" s="279">
        <v>13</v>
      </c>
      <c r="MB153" s="279"/>
      <c r="MC153" s="280"/>
      <c r="MD153" s="277"/>
      <c r="ME153" s="277"/>
      <c r="MF153" s="278"/>
      <c r="MG153" s="279">
        <v>8</v>
      </c>
      <c r="MH153" s="279"/>
      <c r="MI153" s="280"/>
      <c r="MJ153" s="277"/>
      <c r="MK153" s="277"/>
      <c r="ML153" s="278"/>
      <c r="MM153" s="279">
        <v>6</v>
      </c>
      <c r="MN153" s="279"/>
      <c r="MO153" s="280"/>
      <c r="MP153" s="277"/>
      <c r="MQ153" s="277"/>
      <c r="MR153" s="278"/>
      <c r="MS153" s="279">
        <v>4</v>
      </c>
      <c r="MT153" s="279"/>
      <c r="MU153" s="280"/>
      <c r="MV153" s="277"/>
      <c r="MW153" s="277"/>
      <c r="MX153" s="278"/>
      <c r="MY153" s="279"/>
      <c r="MZ153" s="279"/>
      <c r="NA153" s="280"/>
      <c r="NB153" s="277"/>
      <c r="NC153" s="277"/>
      <c r="ND153" s="278"/>
      <c r="NE153" s="279"/>
      <c r="NF153" s="279"/>
      <c r="NG153" s="280"/>
      <c r="NH153" s="277"/>
      <c r="NI153" s="277"/>
      <c r="NJ153" s="278"/>
      <c r="NK153" s="279"/>
      <c r="NL153" s="279"/>
      <c r="NM153" s="280"/>
      <c r="NN153" s="277"/>
      <c r="NO153" s="277"/>
      <c r="NP153" s="278"/>
      <c r="NQ153" s="279"/>
      <c r="NR153" s="279"/>
      <c r="NS153" s="280"/>
      <c r="NT153" s="277"/>
      <c r="NU153" s="277"/>
      <c r="NV153" s="278"/>
      <c r="NW153" s="279"/>
      <c r="NX153" s="279"/>
      <c r="NY153" s="280"/>
      <c r="NZ153" s="277"/>
      <c r="OA153" s="277"/>
      <c r="OB153" s="278"/>
      <c r="OC153" s="273" cm="1">
        <f t="array" ref="OC153">SUM(SUMIFS(LI153:OB153,LI$6:OB$6,{"EN(V)"}))</f>
        <v>0</v>
      </c>
      <c r="OD153" s="273" cm="1">
        <f t="array" ref="OD153">SUM(SUMIFS(LI153:OB153,LI$6:OB$6,{"INA(V)"}))</f>
        <v>0</v>
      </c>
      <c r="OE153" s="273" cm="1">
        <f t="array" ref="OE153">SUM(SUMIFS(LI153:OB153,LI$6:OB$6,{"EN(D)"}))</f>
        <v>52</v>
      </c>
      <c r="OF153" s="273" cm="1">
        <f t="array" ref="OF153">SUM(SUMIFS(LI153:OB153,LI$6:OB$6,{"INA(D)"}))</f>
        <v>0</v>
      </c>
      <c r="OG153" s="273" cm="1">
        <f t="array" ref="OG153">SUM(SUMIFS(LI153:OB153,LI$6:OB$6,{"EN(D)","EN(V)","INA(D)","INA(V)"}))</f>
        <v>52</v>
      </c>
      <c r="OH153" s="278" cm="1">
        <f t="array" ref="OH153">(SUM(SUMIFS(LI153:OB153,LI$6:OB$6,{"EN(TMS)"})))/12</f>
        <v>0</v>
      </c>
      <c r="OI153" s="278" cm="1">
        <f t="array" ref="OI153">(SUM(SUMIFS(LI153:OB153,LI$6:OB$6,{"INA(TMS)"})))/12</f>
        <v>0</v>
      </c>
    </row>
    <row r="154" spans="1:399" s="23" customFormat="1" ht="30">
      <c r="A154" s="273">
        <v>148</v>
      </c>
      <c r="B154" s="274" t="s">
        <v>1996</v>
      </c>
      <c r="C154" s="273" t="s">
        <v>1998</v>
      </c>
      <c r="D154" s="285"/>
      <c r="E154" s="279"/>
      <c r="F154" s="279"/>
      <c r="G154" s="280"/>
      <c r="H154" s="277"/>
      <c r="I154" s="277"/>
      <c r="J154" s="278"/>
      <c r="K154" s="279"/>
      <c r="L154" s="279"/>
      <c r="M154" s="280"/>
      <c r="N154" s="277"/>
      <c r="O154" s="277"/>
      <c r="P154" s="278"/>
      <c r="Q154" s="279"/>
      <c r="R154" s="279"/>
      <c r="S154" s="280"/>
      <c r="T154" s="277"/>
      <c r="U154" s="277"/>
      <c r="V154" s="278"/>
      <c r="W154" s="279"/>
      <c r="X154" s="279"/>
      <c r="Y154" s="280"/>
      <c r="Z154" s="277"/>
      <c r="AA154" s="277"/>
      <c r="AB154" s="278"/>
      <c r="AC154" s="279"/>
      <c r="AD154" s="279"/>
      <c r="AE154" s="280"/>
      <c r="AF154" s="277"/>
      <c r="AG154" s="277"/>
      <c r="AH154" s="278"/>
      <c r="AI154" s="279"/>
      <c r="AJ154" s="279"/>
      <c r="AK154" s="280"/>
      <c r="AL154" s="277"/>
      <c r="AM154" s="277"/>
      <c r="AN154" s="278"/>
      <c r="AO154" s="279"/>
      <c r="AP154" s="279"/>
      <c r="AQ154" s="280"/>
      <c r="AR154" s="277"/>
      <c r="AS154" s="277"/>
      <c r="AT154" s="278"/>
      <c r="AU154" s="279"/>
      <c r="AV154" s="279"/>
      <c r="AW154" s="280"/>
      <c r="AX154" s="277"/>
      <c r="AY154" s="277"/>
      <c r="AZ154" s="278"/>
      <c r="BA154" s="279"/>
      <c r="BB154" s="279"/>
      <c r="BC154" s="280"/>
      <c r="BD154" s="277"/>
      <c r="BE154" s="277"/>
      <c r="BF154" s="278"/>
      <c r="BG154" s="279"/>
      <c r="BH154" s="279"/>
      <c r="BI154" s="280"/>
      <c r="BJ154" s="277"/>
      <c r="BK154" s="277"/>
      <c r="BL154" s="278"/>
      <c r="BM154" s="279"/>
      <c r="BN154" s="279"/>
      <c r="BO154" s="280"/>
      <c r="BP154" s="277"/>
      <c r="BQ154" s="277"/>
      <c r="BR154" s="278"/>
      <c r="BS154" s="279"/>
      <c r="BT154" s="279"/>
      <c r="BU154" s="280"/>
      <c r="BV154" s="277"/>
      <c r="BW154" s="277"/>
      <c r="BX154" s="278"/>
      <c r="BY154" s="273" cm="1">
        <f t="array" ref="BY154">SUM(SUMIFS(E154:BX154,E$6:BX$6,{"EN(V)"}))</f>
        <v>0</v>
      </c>
      <c r="BZ154" s="273" cm="1">
        <f t="array" ref="BZ154">SUM(SUMIFS(E154:BX154,E$6:BX$6,{"INA(V)"}))</f>
        <v>0</v>
      </c>
      <c r="CA154" s="273" cm="1">
        <f t="array" ref="CA154">SUM(SUMIFS(E154:BX154,E$6:BX$6,{"EN(D)"}))</f>
        <v>0</v>
      </c>
      <c r="CB154" s="273" cm="1">
        <f t="array" ref="CB154">SUM(SUMIFS(E154:BX154,E$6:BX$6,{"INA(D)"}))</f>
        <v>0</v>
      </c>
      <c r="CC154" s="273" cm="1">
        <f t="array" ref="CC154">SUM(SUMIFS(E154:BX154,E$6:BX$6,{"EN(D)","EN(V)","INA(D)","INA(V)"}))</f>
        <v>0</v>
      </c>
      <c r="CD154" s="278" cm="1">
        <f t="array" ref="CD154">(SUM(SUMIFS(E154:BX154,E$6:BX$6,{"EN(TMS)"})))/12</f>
        <v>0</v>
      </c>
      <c r="CE154" s="278" cm="1">
        <f t="array" ref="CE154">(SUM(SUMIFS(E154:BX154,E$6:BX$6,{"INA(TMS)"})))/12</f>
        <v>0</v>
      </c>
      <c r="CF154" s="279"/>
      <c r="CG154" s="279"/>
      <c r="CH154" s="280"/>
      <c r="CI154" s="277"/>
      <c r="CJ154" s="277"/>
      <c r="CK154" s="278"/>
      <c r="CL154" s="279"/>
      <c r="CM154" s="279"/>
      <c r="CN154" s="280"/>
      <c r="CO154" s="277"/>
      <c r="CP154" s="277"/>
      <c r="CQ154" s="278"/>
      <c r="CR154" s="279"/>
      <c r="CS154" s="279"/>
      <c r="CT154" s="280"/>
      <c r="CU154" s="277"/>
      <c r="CV154" s="277"/>
      <c r="CW154" s="278"/>
      <c r="CX154" s="279"/>
      <c r="CY154" s="279"/>
      <c r="CZ154" s="280"/>
      <c r="DA154" s="277"/>
      <c r="DB154" s="277"/>
      <c r="DC154" s="278"/>
      <c r="DD154" s="279"/>
      <c r="DE154" s="279"/>
      <c r="DF154" s="280"/>
      <c r="DG154" s="277"/>
      <c r="DH154" s="277"/>
      <c r="DI154" s="278"/>
      <c r="DJ154" s="279"/>
      <c r="DK154" s="279"/>
      <c r="DL154" s="280"/>
      <c r="DM154" s="277"/>
      <c r="DN154" s="277"/>
      <c r="DO154" s="278"/>
      <c r="DP154" s="279"/>
      <c r="DQ154" s="279"/>
      <c r="DR154" s="280"/>
      <c r="DS154" s="277"/>
      <c r="DT154" s="277"/>
      <c r="DU154" s="278"/>
      <c r="DV154" s="279"/>
      <c r="DW154" s="279"/>
      <c r="DX154" s="280"/>
      <c r="DY154" s="277"/>
      <c r="DZ154" s="277"/>
      <c r="EA154" s="278"/>
      <c r="EB154" s="279"/>
      <c r="EC154" s="279"/>
      <c r="ED154" s="280"/>
      <c r="EE154" s="277"/>
      <c r="EF154" s="277"/>
      <c r="EG154" s="278"/>
      <c r="EH154" s="279"/>
      <c r="EI154" s="279"/>
      <c r="EJ154" s="280"/>
      <c r="EK154" s="277"/>
      <c r="EL154" s="277"/>
      <c r="EM154" s="278"/>
      <c r="EN154" s="279"/>
      <c r="EO154" s="279"/>
      <c r="EP154" s="280"/>
      <c r="EQ154" s="277"/>
      <c r="ER154" s="277"/>
      <c r="ES154" s="278"/>
      <c r="ET154" s="279"/>
      <c r="EU154" s="279"/>
      <c r="EV154" s="280"/>
      <c r="EW154" s="277"/>
      <c r="EX154" s="277"/>
      <c r="EY154" s="278"/>
      <c r="EZ154" s="273" cm="1">
        <f t="array" ref="EZ154">SUM(SUMIFS(CF154:EY154,CF$6:EY$6,{"EN(V)"}))</f>
        <v>0</v>
      </c>
      <c r="FA154" s="273" cm="1">
        <f t="array" ref="FA154">SUM(SUMIFS(CF154:EY154,CF$6:EY$6,{"INA(V)"}))</f>
        <v>0</v>
      </c>
      <c r="FB154" s="273" cm="1">
        <f t="array" ref="FB154">SUM(SUMIFS(CF154:EY154,CF$6:EY$6,{"EN(D)"}))</f>
        <v>0</v>
      </c>
      <c r="FC154" s="273" cm="1">
        <f t="array" ref="FC154">SUM(SUMIFS(CF154:EY154,CF$6:EY$6,{"INA(D)"}))</f>
        <v>0</v>
      </c>
      <c r="FD154" s="273" cm="1">
        <f t="array" ref="FD154">SUM(SUMIFS(CF154:EY154,CF$6:EY$6,{"EN(D)","EN(V)","INA(D)","INA(V)"}))</f>
        <v>0</v>
      </c>
      <c r="FE154" s="278" cm="1">
        <f t="array" ref="FE154">(SUM(SUMIFS(CF154:EY154,CF$6:EY$6,{"EN(TMS)"})))/12</f>
        <v>0</v>
      </c>
      <c r="FF154" s="278" cm="1">
        <f t="array" ref="FF154">(SUM(SUMIFS(CF154:EY154,CF$6:EY$6,{"INA(TMS)"})))/12</f>
        <v>0</v>
      </c>
      <c r="FG154" s="279"/>
      <c r="FH154" s="279"/>
      <c r="FI154" s="280"/>
      <c r="FJ154" s="277"/>
      <c r="FK154" s="277"/>
      <c r="FL154" s="278"/>
      <c r="FM154" s="279"/>
      <c r="FN154" s="279"/>
      <c r="FO154" s="280"/>
      <c r="FP154" s="277"/>
      <c r="FQ154" s="277"/>
      <c r="FR154" s="278"/>
      <c r="FS154" s="279"/>
      <c r="FT154" s="279"/>
      <c r="FU154" s="280"/>
      <c r="FV154" s="277"/>
      <c r="FW154" s="277"/>
      <c r="FX154" s="278"/>
      <c r="FY154" s="279"/>
      <c r="FZ154" s="279"/>
      <c r="GA154" s="280"/>
      <c r="GB154" s="277"/>
      <c r="GC154" s="277"/>
      <c r="GD154" s="278"/>
      <c r="GE154" s="279"/>
      <c r="GF154" s="279"/>
      <c r="GG154" s="280"/>
      <c r="GH154" s="277"/>
      <c r="GI154" s="277"/>
      <c r="GJ154" s="278"/>
      <c r="GK154" s="279"/>
      <c r="GL154" s="279"/>
      <c r="GM154" s="280"/>
      <c r="GN154" s="277"/>
      <c r="GO154" s="277"/>
      <c r="GP154" s="278"/>
      <c r="GQ154" s="279"/>
      <c r="GR154" s="279"/>
      <c r="GS154" s="280"/>
      <c r="GT154" s="277"/>
      <c r="GU154" s="277"/>
      <c r="GV154" s="278"/>
      <c r="GW154" s="279"/>
      <c r="GX154" s="279"/>
      <c r="GY154" s="280"/>
      <c r="GZ154" s="277"/>
      <c r="HA154" s="277"/>
      <c r="HB154" s="278"/>
      <c r="HC154" s="279"/>
      <c r="HD154" s="279"/>
      <c r="HE154" s="280"/>
      <c r="HF154" s="277"/>
      <c r="HG154" s="277"/>
      <c r="HH154" s="278"/>
      <c r="HI154" s="279"/>
      <c r="HJ154" s="279"/>
      <c r="HK154" s="280"/>
      <c r="HL154" s="277"/>
      <c r="HM154" s="277"/>
      <c r="HN154" s="278"/>
      <c r="HO154" s="279"/>
      <c r="HP154" s="279"/>
      <c r="HQ154" s="280"/>
      <c r="HR154" s="277"/>
      <c r="HS154" s="277"/>
      <c r="HT154" s="278"/>
      <c r="HU154" s="279"/>
      <c r="HV154" s="279"/>
      <c r="HW154" s="280"/>
      <c r="HX154" s="277"/>
      <c r="HY154" s="277"/>
      <c r="HZ154" s="278"/>
      <c r="IA154" s="273" cm="1">
        <f t="array" ref="IA154">SUM(SUMIFS(FG154:HZ154,FG$6:HZ$6,{"EN(V)"}))</f>
        <v>0</v>
      </c>
      <c r="IB154" s="273" cm="1">
        <f t="array" ref="IB154">SUM(SUMIFS(FG154:HZ154,FG$6:HZ$6,{"INA(V)"}))</f>
        <v>0</v>
      </c>
      <c r="IC154" s="273" cm="1">
        <f t="array" ref="IC154">SUM(SUMIFS(FG154:HZ154,FG$6:HZ$6,{"EN(D)"}))</f>
        <v>0</v>
      </c>
      <c r="ID154" s="273" cm="1">
        <f t="array" ref="ID154">SUM(SUMIFS(FG154:HZ154,FG$6:HZ$6,{"INA(D)"}))</f>
        <v>0</v>
      </c>
      <c r="IE154" s="273" cm="1">
        <f t="array" ref="IE154">SUM(SUMIFS(FG154:HZ154,FG$6:HZ$6,{"EN(D)","EN(V)","INA(D)","INA(V)"}))</f>
        <v>0</v>
      </c>
      <c r="IF154" s="278" cm="1">
        <f t="array" ref="IF154">(SUM(SUMIFS(FG154:HZ154,FG$6:HZ$6,{"EN(TMS)"})))/12</f>
        <v>0</v>
      </c>
      <c r="IG154" s="278" cm="1">
        <f t="array" ref="IG154">(SUM(SUMIFS(FG154:HZ154,FG$6:HZ$6,{"INA(TMS)"})))/12</f>
        <v>0</v>
      </c>
      <c r="IH154" s="279"/>
      <c r="II154" s="279"/>
      <c r="IJ154" s="280"/>
      <c r="IK154" s="277"/>
      <c r="IL154" s="277"/>
      <c r="IM154" s="278"/>
      <c r="IN154" s="279"/>
      <c r="IO154" s="279"/>
      <c r="IP154" s="280"/>
      <c r="IQ154" s="277">
        <v>37</v>
      </c>
      <c r="IR154" s="277">
        <v>74</v>
      </c>
      <c r="IS154" s="278">
        <v>0.22361111111111109</v>
      </c>
      <c r="IT154" s="279"/>
      <c r="IU154" s="279"/>
      <c r="IV154" s="280"/>
      <c r="IW154" s="277">
        <v>16</v>
      </c>
      <c r="IX154" s="277">
        <v>56</v>
      </c>
      <c r="IY154" s="278">
        <v>6.458333333333334E-2</v>
      </c>
      <c r="IZ154" s="279"/>
      <c r="JA154" s="279"/>
      <c r="JB154" s="280"/>
      <c r="JC154" s="277">
        <v>12</v>
      </c>
      <c r="JD154" s="277">
        <v>22</v>
      </c>
      <c r="JE154" s="278">
        <v>4.9305555555555554E-2</v>
      </c>
      <c r="JF154" s="279"/>
      <c r="JG154" s="279"/>
      <c r="JH154" s="280"/>
      <c r="JI154" s="277">
        <v>26</v>
      </c>
      <c r="JJ154" s="277"/>
      <c r="JK154" s="278"/>
      <c r="JL154" s="279"/>
      <c r="JM154" s="279"/>
      <c r="JN154" s="280"/>
      <c r="JO154" s="277">
        <v>22</v>
      </c>
      <c r="JP154" s="277"/>
      <c r="JQ154" s="278"/>
      <c r="JR154" s="279"/>
      <c r="JS154" s="279"/>
      <c r="JT154" s="280"/>
      <c r="JU154" s="277">
        <v>6</v>
      </c>
      <c r="JV154" s="277"/>
      <c r="JW154" s="278"/>
      <c r="JX154" s="279"/>
      <c r="JY154" s="279"/>
      <c r="JZ154" s="280"/>
      <c r="KA154" s="277">
        <v>16</v>
      </c>
      <c r="KB154" s="277"/>
      <c r="KC154" s="278"/>
      <c r="KD154" s="279"/>
      <c r="KE154" s="279"/>
      <c r="KF154" s="280"/>
      <c r="KG154" s="277">
        <v>6</v>
      </c>
      <c r="KH154" s="277"/>
      <c r="KI154" s="278"/>
      <c r="KJ154" s="279"/>
      <c r="KK154" s="279"/>
      <c r="KL154" s="280"/>
      <c r="KM154" s="277"/>
      <c r="KN154" s="277"/>
      <c r="KO154" s="278"/>
      <c r="KP154" s="279"/>
      <c r="KQ154" s="279"/>
      <c r="KR154" s="280"/>
      <c r="KS154" s="277"/>
      <c r="KT154" s="277"/>
      <c r="KU154" s="278"/>
      <c r="KV154" s="279"/>
      <c r="KW154" s="279"/>
      <c r="KX154" s="280"/>
      <c r="KY154" s="277"/>
      <c r="KZ154" s="277"/>
      <c r="LA154" s="278"/>
      <c r="LB154" s="273" cm="1">
        <f t="array" ref="LB154">SUM(SUMIFS(IH154:LA154,IH$6:LA$6,{"EN(V)"}))</f>
        <v>0</v>
      </c>
      <c r="LC154" s="273" cm="1">
        <f t="array" ref="LC154">SUM(SUMIFS(IH154:LA154,IH$6:LA$6,{"INA(V)"}))</f>
        <v>152</v>
      </c>
      <c r="LD154" s="273" cm="1">
        <f t="array" ref="LD154">SUM(SUMIFS(IH154:LA154,IH$6:LA$6,{"EN(D)"}))</f>
        <v>0</v>
      </c>
      <c r="LE154" s="273" cm="1">
        <f t="array" ref="LE154">SUM(SUMIFS(IH154:LA154,IH$6:LA$6,{"INA(D)"}))</f>
        <v>141</v>
      </c>
      <c r="LF154" s="273" cm="1">
        <f t="array" ref="LF154">SUM(SUMIFS(IH154:LA154,IH$6:LA$6,{"EN(D)","EN(V)","INA(D)","INA(V)"}))</f>
        <v>293</v>
      </c>
      <c r="LG154" s="278" cm="1">
        <f t="array" ref="LG154">(SUM(SUMIFS(IH154:LA154,IH$6:LA$6,{"EN(TMS)"})))/12</f>
        <v>0</v>
      </c>
      <c r="LH154" s="278" cm="1">
        <f t="array" ref="LH154">(SUM(SUMIFS(IH154:LA154,IH$6:LA$6,{"INA(TMS)"})))/12</f>
        <v>2.8124999999999997E-2</v>
      </c>
      <c r="LI154" s="279"/>
      <c r="LJ154" s="279"/>
      <c r="LK154" s="280"/>
      <c r="LL154" s="277"/>
      <c r="LM154" s="277"/>
      <c r="LN154" s="278"/>
      <c r="LO154" s="279"/>
      <c r="LP154" s="279"/>
      <c r="LQ154" s="280"/>
      <c r="LR154" s="277">
        <v>2</v>
      </c>
      <c r="LS154" s="277"/>
      <c r="LT154" s="278"/>
      <c r="LU154" s="279"/>
      <c r="LV154" s="279"/>
      <c r="LW154" s="280"/>
      <c r="LX154" s="277">
        <v>12</v>
      </c>
      <c r="LY154" s="277"/>
      <c r="LZ154" s="278"/>
      <c r="MA154" s="279"/>
      <c r="MB154" s="279"/>
      <c r="MC154" s="280"/>
      <c r="MD154" s="277">
        <v>19</v>
      </c>
      <c r="ME154" s="277"/>
      <c r="MF154" s="278"/>
      <c r="MG154" s="279"/>
      <c r="MH154" s="279"/>
      <c r="MI154" s="280"/>
      <c r="MJ154" s="277">
        <v>10</v>
      </c>
      <c r="MK154" s="277"/>
      <c r="ML154" s="278"/>
      <c r="MM154" s="279"/>
      <c r="MN154" s="279"/>
      <c r="MO154" s="280"/>
      <c r="MP154" s="277">
        <v>6</v>
      </c>
      <c r="MQ154" s="277"/>
      <c r="MR154" s="278"/>
      <c r="MS154" s="279"/>
      <c r="MT154" s="279"/>
      <c r="MU154" s="280"/>
      <c r="MV154" s="277">
        <v>2</v>
      </c>
      <c r="MW154" s="277"/>
      <c r="MX154" s="278"/>
      <c r="MY154" s="279"/>
      <c r="MZ154" s="279"/>
      <c r="NA154" s="280"/>
      <c r="NB154" s="277"/>
      <c r="NC154" s="277"/>
      <c r="ND154" s="278"/>
      <c r="NE154" s="279"/>
      <c r="NF154" s="279"/>
      <c r="NG154" s="280"/>
      <c r="NH154" s="277"/>
      <c r="NI154" s="277"/>
      <c r="NJ154" s="278"/>
      <c r="NK154" s="279"/>
      <c r="NL154" s="279"/>
      <c r="NM154" s="280"/>
      <c r="NN154" s="277"/>
      <c r="NO154" s="277"/>
      <c r="NP154" s="278"/>
      <c r="NQ154" s="279"/>
      <c r="NR154" s="279"/>
      <c r="NS154" s="280"/>
      <c r="NT154" s="277"/>
      <c r="NU154" s="277"/>
      <c r="NV154" s="278"/>
      <c r="NW154" s="279"/>
      <c r="NX154" s="279"/>
      <c r="NY154" s="280"/>
      <c r="NZ154" s="277"/>
      <c r="OA154" s="277"/>
      <c r="OB154" s="278"/>
      <c r="OC154" s="273" cm="1">
        <f t="array" ref="OC154">SUM(SUMIFS(LI154:OB154,LI$6:OB$6,{"EN(V)"}))</f>
        <v>0</v>
      </c>
      <c r="OD154" s="273" cm="1">
        <f t="array" ref="OD154">SUM(SUMIFS(LI154:OB154,LI$6:OB$6,{"INA(V)"}))</f>
        <v>0</v>
      </c>
      <c r="OE154" s="273" cm="1">
        <f t="array" ref="OE154">SUM(SUMIFS(LI154:OB154,LI$6:OB$6,{"EN(D)"}))</f>
        <v>0</v>
      </c>
      <c r="OF154" s="273" cm="1">
        <f t="array" ref="OF154">SUM(SUMIFS(LI154:OB154,LI$6:OB$6,{"INA(D)"}))</f>
        <v>51</v>
      </c>
      <c r="OG154" s="273" cm="1">
        <f t="array" ref="OG154">SUM(SUMIFS(LI154:OB154,LI$6:OB$6,{"EN(D)","EN(V)","INA(D)","INA(V)"}))</f>
        <v>51</v>
      </c>
      <c r="OH154" s="278" cm="1">
        <f t="array" ref="OH154">(SUM(SUMIFS(LI154:OB154,LI$6:OB$6,{"EN(TMS)"})))/12</f>
        <v>0</v>
      </c>
      <c r="OI154" s="278" cm="1">
        <f t="array" ref="OI154">(SUM(SUMIFS(LI154:OB154,LI$6:OB$6,{"INA(TMS)"})))/12</f>
        <v>0</v>
      </c>
    </row>
    <row r="155" spans="1:399" s="23" customFormat="1" ht="30">
      <c r="A155" s="273">
        <v>149</v>
      </c>
      <c r="B155" s="274" t="s">
        <v>2192</v>
      </c>
      <c r="C155" s="273" t="s">
        <v>2193</v>
      </c>
      <c r="D155" s="285"/>
      <c r="E155" s="279"/>
      <c r="F155" s="279"/>
      <c r="G155" s="280"/>
      <c r="H155" s="277"/>
      <c r="I155" s="277"/>
      <c r="J155" s="278"/>
      <c r="K155" s="279"/>
      <c r="L155" s="279"/>
      <c r="M155" s="280"/>
      <c r="N155" s="277"/>
      <c r="O155" s="277"/>
      <c r="P155" s="278"/>
      <c r="Q155" s="279"/>
      <c r="R155" s="279"/>
      <c r="S155" s="280"/>
      <c r="T155" s="277"/>
      <c r="U155" s="277"/>
      <c r="V155" s="278"/>
      <c r="W155" s="279"/>
      <c r="X155" s="279"/>
      <c r="Y155" s="280"/>
      <c r="Z155" s="277"/>
      <c r="AA155" s="277"/>
      <c r="AB155" s="278"/>
      <c r="AC155" s="279"/>
      <c r="AD155" s="279"/>
      <c r="AE155" s="280"/>
      <c r="AF155" s="277"/>
      <c r="AG155" s="277"/>
      <c r="AH155" s="278"/>
      <c r="AI155" s="279"/>
      <c r="AJ155" s="279"/>
      <c r="AK155" s="280"/>
      <c r="AL155" s="277"/>
      <c r="AM155" s="277"/>
      <c r="AN155" s="278"/>
      <c r="AO155" s="279"/>
      <c r="AP155" s="279"/>
      <c r="AQ155" s="280"/>
      <c r="AR155" s="277"/>
      <c r="AS155" s="277"/>
      <c r="AT155" s="278"/>
      <c r="AU155" s="279"/>
      <c r="AV155" s="279"/>
      <c r="AW155" s="280"/>
      <c r="AX155" s="277"/>
      <c r="AY155" s="277"/>
      <c r="AZ155" s="278"/>
      <c r="BA155" s="279"/>
      <c r="BB155" s="279"/>
      <c r="BC155" s="280"/>
      <c r="BD155" s="277"/>
      <c r="BE155" s="277"/>
      <c r="BF155" s="278"/>
      <c r="BG155" s="279"/>
      <c r="BH155" s="279"/>
      <c r="BI155" s="280"/>
      <c r="BJ155" s="277"/>
      <c r="BK155" s="277"/>
      <c r="BL155" s="278"/>
      <c r="BM155" s="279"/>
      <c r="BN155" s="279"/>
      <c r="BO155" s="280"/>
      <c r="BP155" s="277"/>
      <c r="BQ155" s="277"/>
      <c r="BR155" s="278"/>
      <c r="BS155" s="279"/>
      <c r="BT155" s="279"/>
      <c r="BU155" s="280"/>
      <c r="BV155" s="277"/>
      <c r="BW155" s="277"/>
      <c r="BX155" s="278"/>
      <c r="BY155" s="273" cm="1">
        <f t="array" ref="BY155">SUM(SUMIFS(E155:BX155,E$6:BX$6,{"EN(V)"}))</f>
        <v>0</v>
      </c>
      <c r="BZ155" s="273" cm="1">
        <f t="array" ref="BZ155">SUM(SUMIFS(E155:BX155,E$6:BX$6,{"INA(V)"}))</f>
        <v>0</v>
      </c>
      <c r="CA155" s="273" cm="1">
        <f t="array" ref="CA155">SUM(SUMIFS(E155:BX155,E$6:BX$6,{"EN(D)"}))</f>
        <v>0</v>
      </c>
      <c r="CB155" s="273" cm="1">
        <f t="array" ref="CB155">SUM(SUMIFS(E155:BX155,E$6:BX$6,{"INA(D)"}))</f>
        <v>0</v>
      </c>
      <c r="CC155" s="273" cm="1">
        <f t="array" ref="CC155">SUM(SUMIFS(E155:BX155,E$6:BX$6,{"EN(D)","EN(V)","INA(D)","INA(V)"}))</f>
        <v>0</v>
      </c>
      <c r="CD155" s="278" cm="1">
        <f t="array" ref="CD155">(SUM(SUMIFS(E155:BX155,E$6:BX$6,{"EN(TMS)"})))/12</f>
        <v>0</v>
      </c>
      <c r="CE155" s="278" cm="1">
        <f t="array" ref="CE155">(SUM(SUMIFS(E155:BX155,E$6:BX$6,{"INA(TMS)"})))/12</f>
        <v>0</v>
      </c>
      <c r="CF155" s="279"/>
      <c r="CG155" s="279"/>
      <c r="CH155" s="280"/>
      <c r="CI155" s="277"/>
      <c r="CJ155" s="277"/>
      <c r="CK155" s="278"/>
      <c r="CL155" s="279"/>
      <c r="CM155" s="279"/>
      <c r="CN155" s="280"/>
      <c r="CO155" s="277"/>
      <c r="CP155" s="277"/>
      <c r="CQ155" s="278"/>
      <c r="CR155" s="279"/>
      <c r="CS155" s="279"/>
      <c r="CT155" s="280"/>
      <c r="CU155" s="277"/>
      <c r="CV155" s="277"/>
      <c r="CW155" s="278"/>
      <c r="CX155" s="279"/>
      <c r="CY155" s="279"/>
      <c r="CZ155" s="280"/>
      <c r="DA155" s="277"/>
      <c r="DB155" s="277"/>
      <c r="DC155" s="278"/>
      <c r="DD155" s="279"/>
      <c r="DE155" s="279"/>
      <c r="DF155" s="280"/>
      <c r="DG155" s="277"/>
      <c r="DH155" s="277"/>
      <c r="DI155" s="278"/>
      <c r="DJ155" s="279"/>
      <c r="DK155" s="279"/>
      <c r="DL155" s="280"/>
      <c r="DM155" s="277"/>
      <c r="DN155" s="277"/>
      <c r="DO155" s="278"/>
      <c r="DP155" s="279"/>
      <c r="DQ155" s="279"/>
      <c r="DR155" s="280"/>
      <c r="DS155" s="277"/>
      <c r="DT155" s="277"/>
      <c r="DU155" s="278"/>
      <c r="DV155" s="279"/>
      <c r="DW155" s="279"/>
      <c r="DX155" s="280"/>
      <c r="DY155" s="277"/>
      <c r="DZ155" s="277"/>
      <c r="EA155" s="278"/>
      <c r="EB155" s="279"/>
      <c r="EC155" s="279"/>
      <c r="ED155" s="280"/>
      <c r="EE155" s="277"/>
      <c r="EF155" s="277"/>
      <c r="EG155" s="278"/>
      <c r="EH155" s="279"/>
      <c r="EI155" s="279"/>
      <c r="EJ155" s="280"/>
      <c r="EK155" s="277"/>
      <c r="EL155" s="277"/>
      <c r="EM155" s="278"/>
      <c r="EN155" s="279"/>
      <c r="EO155" s="279"/>
      <c r="EP155" s="280"/>
      <c r="EQ155" s="277"/>
      <c r="ER155" s="277"/>
      <c r="ES155" s="278"/>
      <c r="ET155" s="279"/>
      <c r="EU155" s="279"/>
      <c r="EV155" s="280"/>
      <c r="EW155" s="277"/>
      <c r="EX155" s="277"/>
      <c r="EY155" s="278"/>
      <c r="EZ155" s="273" cm="1">
        <f t="array" ref="EZ155">SUM(SUMIFS(CF155:EY155,CF$6:EY$6,{"EN(V)"}))</f>
        <v>0</v>
      </c>
      <c r="FA155" s="273" cm="1">
        <f t="array" ref="FA155">SUM(SUMIFS(CF155:EY155,CF$6:EY$6,{"INA(V)"}))</f>
        <v>0</v>
      </c>
      <c r="FB155" s="273" cm="1">
        <f t="array" ref="FB155">SUM(SUMIFS(CF155:EY155,CF$6:EY$6,{"EN(D)"}))</f>
        <v>0</v>
      </c>
      <c r="FC155" s="273" cm="1">
        <f t="array" ref="FC155">SUM(SUMIFS(CF155:EY155,CF$6:EY$6,{"INA(D)"}))</f>
        <v>0</v>
      </c>
      <c r="FD155" s="273" cm="1">
        <f t="array" ref="FD155">SUM(SUMIFS(CF155:EY155,CF$6:EY$6,{"EN(D)","EN(V)","INA(D)","INA(V)"}))</f>
        <v>0</v>
      </c>
      <c r="FE155" s="278" cm="1">
        <f t="array" ref="FE155">(SUM(SUMIFS(CF155:EY155,CF$6:EY$6,{"EN(TMS)"})))/12</f>
        <v>0</v>
      </c>
      <c r="FF155" s="278" cm="1">
        <f t="array" ref="FF155">(SUM(SUMIFS(CF155:EY155,CF$6:EY$6,{"INA(TMS)"})))/12</f>
        <v>0</v>
      </c>
      <c r="FG155" s="279"/>
      <c r="FH155" s="279"/>
      <c r="FI155" s="280"/>
      <c r="FJ155" s="277"/>
      <c r="FK155" s="277"/>
      <c r="FL155" s="278"/>
      <c r="FM155" s="279"/>
      <c r="FN155" s="279"/>
      <c r="FO155" s="280"/>
      <c r="FP155" s="277"/>
      <c r="FQ155" s="277"/>
      <c r="FR155" s="278"/>
      <c r="FS155" s="279"/>
      <c r="FT155" s="279"/>
      <c r="FU155" s="280"/>
      <c r="FV155" s="277"/>
      <c r="FW155" s="277"/>
      <c r="FX155" s="278"/>
      <c r="FY155" s="279"/>
      <c r="FZ155" s="279"/>
      <c r="GA155" s="280"/>
      <c r="GB155" s="277"/>
      <c r="GC155" s="277"/>
      <c r="GD155" s="278"/>
      <c r="GE155" s="279"/>
      <c r="GF155" s="279"/>
      <c r="GG155" s="280"/>
      <c r="GH155" s="277"/>
      <c r="GI155" s="277"/>
      <c r="GJ155" s="278"/>
      <c r="GK155" s="279"/>
      <c r="GL155" s="279"/>
      <c r="GM155" s="280"/>
      <c r="GN155" s="277"/>
      <c r="GO155" s="277"/>
      <c r="GP155" s="278"/>
      <c r="GQ155" s="279"/>
      <c r="GR155" s="279"/>
      <c r="GS155" s="280"/>
      <c r="GT155" s="277"/>
      <c r="GU155" s="277"/>
      <c r="GV155" s="278"/>
      <c r="GW155" s="279"/>
      <c r="GX155" s="279"/>
      <c r="GY155" s="280"/>
      <c r="GZ155" s="277"/>
      <c r="HA155" s="277"/>
      <c r="HB155" s="278"/>
      <c r="HC155" s="279"/>
      <c r="HD155" s="279"/>
      <c r="HE155" s="280"/>
      <c r="HF155" s="277"/>
      <c r="HG155" s="277"/>
      <c r="HH155" s="278"/>
      <c r="HI155" s="279"/>
      <c r="HJ155" s="279"/>
      <c r="HK155" s="280"/>
      <c r="HL155" s="277"/>
      <c r="HM155" s="277"/>
      <c r="HN155" s="278"/>
      <c r="HO155" s="279"/>
      <c r="HP155" s="279"/>
      <c r="HQ155" s="280"/>
      <c r="HR155" s="277"/>
      <c r="HS155" s="277"/>
      <c r="HT155" s="278"/>
      <c r="HU155" s="279"/>
      <c r="HV155" s="279"/>
      <c r="HW155" s="280"/>
      <c r="HX155" s="277"/>
      <c r="HY155" s="277"/>
      <c r="HZ155" s="278"/>
      <c r="IA155" s="273" cm="1">
        <f t="array" ref="IA155">SUM(SUMIFS(FG155:HZ155,FG$6:HZ$6,{"EN(V)"}))</f>
        <v>0</v>
      </c>
      <c r="IB155" s="273" cm="1">
        <f t="array" ref="IB155">SUM(SUMIFS(FG155:HZ155,FG$6:HZ$6,{"INA(V)"}))</f>
        <v>0</v>
      </c>
      <c r="IC155" s="273" cm="1">
        <f t="array" ref="IC155">SUM(SUMIFS(FG155:HZ155,FG$6:HZ$6,{"EN(D)"}))</f>
        <v>0</v>
      </c>
      <c r="ID155" s="273" cm="1">
        <f t="array" ref="ID155">SUM(SUMIFS(FG155:HZ155,FG$6:HZ$6,{"INA(D)"}))</f>
        <v>0</v>
      </c>
      <c r="IE155" s="273" cm="1">
        <f t="array" ref="IE155">SUM(SUMIFS(FG155:HZ155,FG$6:HZ$6,{"EN(D)","EN(V)","INA(D)","INA(V)"}))</f>
        <v>0</v>
      </c>
      <c r="IF155" s="278" cm="1">
        <f t="array" ref="IF155">(SUM(SUMIFS(FG155:HZ155,FG$6:HZ$6,{"EN(TMS)"})))/12</f>
        <v>0</v>
      </c>
      <c r="IG155" s="278" cm="1">
        <f t="array" ref="IG155">(SUM(SUMIFS(FG155:HZ155,FG$6:HZ$6,{"INA(TMS)"})))/12</f>
        <v>0</v>
      </c>
      <c r="IH155" s="279"/>
      <c r="II155" s="279"/>
      <c r="IJ155" s="280"/>
      <c r="IK155" s="277"/>
      <c r="IL155" s="277"/>
      <c r="IM155" s="278"/>
      <c r="IN155" s="279"/>
      <c r="IO155" s="279"/>
      <c r="IP155" s="280"/>
      <c r="IQ155" s="277"/>
      <c r="IR155" s="277"/>
      <c r="IS155" s="278">
        <v>0.22361111111111109</v>
      </c>
      <c r="IT155" s="279">
        <v>131</v>
      </c>
      <c r="IU155" s="279">
        <v>196</v>
      </c>
      <c r="IV155" s="280">
        <v>0.10555555555555556</v>
      </c>
      <c r="IW155" s="277"/>
      <c r="IX155" s="277"/>
      <c r="IY155" s="278"/>
      <c r="IZ155" s="279">
        <v>28</v>
      </c>
      <c r="JA155" s="279">
        <v>49</v>
      </c>
      <c r="JB155" s="280">
        <v>0.13749999999999998</v>
      </c>
      <c r="JC155" s="277"/>
      <c r="JD155" s="277"/>
      <c r="JE155" s="278"/>
      <c r="JF155" s="279">
        <v>40</v>
      </c>
      <c r="JG155" s="279"/>
      <c r="JH155" s="280"/>
      <c r="JI155" s="277"/>
      <c r="JJ155" s="277"/>
      <c r="JK155" s="278"/>
      <c r="JL155" s="279">
        <v>38</v>
      </c>
      <c r="JM155" s="279"/>
      <c r="JN155" s="280"/>
      <c r="JO155" s="277"/>
      <c r="JP155" s="277"/>
      <c r="JQ155" s="278"/>
      <c r="JR155" s="279">
        <v>36</v>
      </c>
      <c r="JS155" s="279"/>
      <c r="JT155" s="280"/>
      <c r="JU155" s="277"/>
      <c r="JV155" s="277"/>
      <c r="JW155" s="278"/>
      <c r="JX155" s="279">
        <v>32</v>
      </c>
      <c r="JY155" s="279"/>
      <c r="JZ155" s="280"/>
      <c r="KA155" s="277"/>
      <c r="KB155" s="277"/>
      <c r="KC155" s="278"/>
      <c r="KD155" s="279">
        <v>26</v>
      </c>
      <c r="KE155" s="279"/>
      <c r="KF155" s="280"/>
      <c r="KG155" s="277"/>
      <c r="KH155" s="277"/>
      <c r="KI155" s="278"/>
      <c r="KJ155" s="279">
        <v>8</v>
      </c>
      <c r="KK155" s="279"/>
      <c r="KL155" s="280"/>
      <c r="KM155" s="277"/>
      <c r="KN155" s="277"/>
      <c r="KO155" s="278"/>
      <c r="KP155" s="279">
        <v>4</v>
      </c>
      <c r="KQ155" s="279"/>
      <c r="KR155" s="280"/>
      <c r="KS155" s="277"/>
      <c r="KT155" s="277"/>
      <c r="KU155" s="278"/>
      <c r="KV155" s="279">
        <v>12</v>
      </c>
      <c r="KW155" s="279"/>
      <c r="KX155" s="280"/>
      <c r="KY155" s="277"/>
      <c r="KZ155" s="277"/>
      <c r="LA155" s="278"/>
      <c r="LB155" s="273" cm="1">
        <f t="array" ref="LB155">SUM(SUMIFS(IH155:LA155,IH$6:LA$6,{"EN(V)"}))</f>
        <v>245</v>
      </c>
      <c r="LC155" s="273" cm="1">
        <f t="array" ref="LC155">SUM(SUMIFS(IH155:LA155,IH$6:LA$6,{"INA(V)"}))</f>
        <v>0</v>
      </c>
      <c r="LD155" s="273" cm="1">
        <f t="array" ref="LD155">SUM(SUMIFS(IH155:LA155,IH$6:LA$6,{"EN(D)"}))</f>
        <v>355</v>
      </c>
      <c r="LE155" s="273" cm="1">
        <f t="array" ref="LE155">SUM(SUMIFS(IH155:LA155,IH$6:LA$6,{"INA(D)"}))</f>
        <v>0</v>
      </c>
      <c r="LF155" s="273" cm="1">
        <f t="array" ref="LF155">SUM(SUMIFS(IH155:LA155,IH$6:LA$6,{"EN(D)","EN(V)","INA(D)","INA(V)"}))</f>
        <v>600</v>
      </c>
      <c r="LG155" s="278" cm="1">
        <f t="array" ref="LG155">(SUM(SUMIFS(IH155:LA155,IH$6:LA$6,{"EN(TMS)"})))/12</f>
        <v>2.0254629629629626E-2</v>
      </c>
      <c r="LH155" s="278" cm="1">
        <f t="array" ref="LH155">(SUM(SUMIFS(IH155:LA155,IH$6:LA$6,{"INA(TMS)"})))/12</f>
        <v>1.8634259259259257E-2</v>
      </c>
      <c r="LI155" s="279">
        <v>2</v>
      </c>
      <c r="LJ155" s="279"/>
      <c r="LK155" s="280"/>
      <c r="LL155" s="277"/>
      <c r="LM155" s="277"/>
      <c r="LN155" s="278"/>
      <c r="LO155" s="279">
        <v>10</v>
      </c>
      <c r="LP155" s="279"/>
      <c r="LQ155" s="280"/>
      <c r="LR155" s="277"/>
      <c r="LS155" s="277"/>
      <c r="LT155" s="278"/>
      <c r="LU155" s="279">
        <v>8</v>
      </c>
      <c r="LV155" s="279"/>
      <c r="LW155" s="280"/>
      <c r="LX155" s="277"/>
      <c r="LY155" s="277"/>
      <c r="LZ155" s="278"/>
      <c r="MA155" s="279">
        <v>1</v>
      </c>
      <c r="MB155" s="279"/>
      <c r="MC155" s="280"/>
      <c r="MD155" s="277"/>
      <c r="ME155" s="277"/>
      <c r="MF155" s="278"/>
      <c r="MG155" s="279">
        <v>5</v>
      </c>
      <c r="MH155" s="279"/>
      <c r="MI155" s="280"/>
      <c r="MJ155" s="277"/>
      <c r="MK155" s="277"/>
      <c r="ML155" s="278"/>
      <c r="MM155" s="279">
        <v>5</v>
      </c>
      <c r="MN155" s="279"/>
      <c r="MO155" s="280"/>
      <c r="MP155" s="277"/>
      <c r="MQ155" s="277"/>
      <c r="MR155" s="278"/>
      <c r="MS155" s="279">
        <v>6</v>
      </c>
      <c r="MT155" s="279"/>
      <c r="MU155" s="280"/>
      <c r="MV155" s="277"/>
      <c r="MW155" s="277"/>
      <c r="MX155" s="278"/>
      <c r="MY155" s="279"/>
      <c r="MZ155" s="279"/>
      <c r="NA155" s="280"/>
      <c r="NB155" s="277"/>
      <c r="NC155" s="277"/>
      <c r="ND155" s="278"/>
      <c r="NE155" s="279"/>
      <c r="NF155" s="279"/>
      <c r="NG155" s="280"/>
      <c r="NH155" s="277"/>
      <c r="NI155" s="277"/>
      <c r="NJ155" s="278"/>
      <c r="NK155" s="279"/>
      <c r="NL155" s="279"/>
      <c r="NM155" s="280"/>
      <c r="NN155" s="277"/>
      <c r="NO155" s="277"/>
      <c r="NP155" s="278"/>
      <c r="NQ155" s="279"/>
      <c r="NR155" s="279"/>
      <c r="NS155" s="280"/>
      <c r="NT155" s="277"/>
      <c r="NU155" s="277"/>
      <c r="NV155" s="278"/>
      <c r="NW155" s="279"/>
      <c r="NX155" s="279"/>
      <c r="NY155" s="280"/>
      <c r="NZ155" s="277"/>
      <c r="OA155" s="277"/>
      <c r="OB155" s="278"/>
      <c r="OC155" s="273" cm="1">
        <f t="array" ref="OC155">SUM(SUMIFS(LI155:OB155,LI$6:OB$6,{"EN(V)"}))</f>
        <v>0</v>
      </c>
      <c r="OD155" s="273" cm="1">
        <f t="array" ref="OD155">SUM(SUMIFS(LI155:OB155,LI$6:OB$6,{"INA(V)"}))</f>
        <v>0</v>
      </c>
      <c r="OE155" s="273" cm="1">
        <f t="array" ref="OE155">SUM(SUMIFS(LI155:OB155,LI$6:OB$6,{"EN(D)"}))</f>
        <v>37</v>
      </c>
      <c r="OF155" s="273" cm="1">
        <f t="array" ref="OF155">SUM(SUMIFS(LI155:OB155,LI$6:OB$6,{"INA(D)"}))</f>
        <v>0</v>
      </c>
      <c r="OG155" s="273" cm="1">
        <f t="array" ref="OG155">SUM(SUMIFS(LI155:OB155,LI$6:OB$6,{"EN(D)","EN(V)","INA(D)","INA(V)"}))</f>
        <v>37</v>
      </c>
      <c r="OH155" s="278" cm="1">
        <f t="array" ref="OH155">(SUM(SUMIFS(LI155:OB155,LI$6:OB$6,{"EN(TMS)"})))/12</f>
        <v>0</v>
      </c>
      <c r="OI155" s="278" cm="1">
        <f t="array" ref="OI155">(SUM(SUMIFS(LI155:OB155,LI$6:OB$6,{"INA(TMS)"})))/12</f>
        <v>0</v>
      </c>
    </row>
    <row r="156" spans="1:399" s="23" customFormat="1" ht="30">
      <c r="A156" s="273">
        <v>150</v>
      </c>
      <c r="B156" s="274" t="s">
        <v>2194</v>
      </c>
      <c r="C156" s="273" t="s">
        <v>2195</v>
      </c>
      <c r="D156" s="285"/>
      <c r="E156" s="279"/>
      <c r="F156" s="279"/>
      <c r="G156" s="280"/>
      <c r="H156" s="277"/>
      <c r="I156" s="277"/>
      <c r="J156" s="278"/>
      <c r="K156" s="279"/>
      <c r="L156" s="279"/>
      <c r="M156" s="280"/>
      <c r="N156" s="277"/>
      <c r="O156" s="277"/>
      <c r="P156" s="278"/>
      <c r="Q156" s="279"/>
      <c r="R156" s="279"/>
      <c r="S156" s="280"/>
      <c r="T156" s="277"/>
      <c r="U156" s="277"/>
      <c r="V156" s="278"/>
      <c r="W156" s="279"/>
      <c r="X156" s="279"/>
      <c r="Y156" s="280"/>
      <c r="Z156" s="277"/>
      <c r="AA156" s="277"/>
      <c r="AB156" s="278"/>
      <c r="AC156" s="279"/>
      <c r="AD156" s="279"/>
      <c r="AE156" s="280"/>
      <c r="AF156" s="277"/>
      <c r="AG156" s="277"/>
      <c r="AH156" s="278"/>
      <c r="AI156" s="279"/>
      <c r="AJ156" s="279"/>
      <c r="AK156" s="280"/>
      <c r="AL156" s="277"/>
      <c r="AM156" s="277"/>
      <c r="AN156" s="278"/>
      <c r="AO156" s="279"/>
      <c r="AP156" s="279"/>
      <c r="AQ156" s="280"/>
      <c r="AR156" s="277"/>
      <c r="AS156" s="277"/>
      <c r="AT156" s="278"/>
      <c r="AU156" s="279"/>
      <c r="AV156" s="279"/>
      <c r="AW156" s="280"/>
      <c r="AX156" s="277"/>
      <c r="AY156" s="277"/>
      <c r="AZ156" s="278"/>
      <c r="BA156" s="279"/>
      <c r="BB156" s="279"/>
      <c r="BC156" s="280"/>
      <c r="BD156" s="277"/>
      <c r="BE156" s="277"/>
      <c r="BF156" s="278"/>
      <c r="BG156" s="279"/>
      <c r="BH156" s="279"/>
      <c r="BI156" s="280"/>
      <c r="BJ156" s="277"/>
      <c r="BK156" s="277"/>
      <c r="BL156" s="278"/>
      <c r="BM156" s="279"/>
      <c r="BN156" s="279"/>
      <c r="BO156" s="280"/>
      <c r="BP156" s="277"/>
      <c r="BQ156" s="277"/>
      <c r="BR156" s="278"/>
      <c r="BS156" s="279"/>
      <c r="BT156" s="279"/>
      <c r="BU156" s="280"/>
      <c r="BV156" s="277"/>
      <c r="BW156" s="277"/>
      <c r="BX156" s="278"/>
      <c r="BY156" s="273" cm="1">
        <f t="array" ref="BY156">SUM(SUMIFS(E156:BX156,E$6:BX$6,{"EN(V)"}))</f>
        <v>0</v>
      </c>
      <c r="BZ156" s="273" cm="1">
        <f t="array" ref="BZ156">SUM(SUMIFS(E156:BX156,E$6:BX$6,{"INA(V)"}))</f>
        <v>0</v>
      </c>
      <c r="CA156" s="273" cm="1">
        <f t="array" ref="CA156">SUM(SUMIFS(E156:BX156,E$6:BX$6,{"EN(D)"}))</f>
        <v>0</v>
      </c>
      <c r="CB156" s="273" cm="1">
        <f t="array" ref="CB156">SUM(SUMIFS(E156:BX156,E$6:BX$6,{"INA(D)"}))</f>
        <v>0</v>
      </c>
      <c r="CC156" s="273" cm="1">
        <f t="array" ref="CC156">SUM(SUMIFS(E156:BX156,E$6:BX$6,{"EN(D)","EN(V)","INA(D)","INA(V)"}))</f>
        <v>0</v>
      </c>
      <c r="CD156" s="278" cm="1">
        <f t="array" ref="CD156">(SUM(SUMIFS(E156:BX156,E$6:BX$6,{"EN(TMS)"})))/12</f>
        <v>0</v>
      </c>
      <c r="CE156" s="278" cm="1">
        <f t="array" ref="CE156">(SUM(SUMIFS(E156:BX156,E$6:BX$6,{"INA(TMS)"})))/12</f>
        <v>0</v>
      </c>
      <c r="CF156" s="279"/>
      <c r="CG156" s="279"/>
      <c r="CH156" s="280"/>
      <c r="CI156" s="277"/>
      <c r="CJ156" s="277"/>
      <c r="CK156" s="278"/>
      <c r="CL156" s="279"/>
      <c r="CM156" s="279"/>
      <c r="CN156" s="280"/>
      <c r="CO156" s="277"/>
      <c r="CP156" s="277"/>
      <c r="CQ156" s="278"/>
      <c r="CR156" s="279"/>
      <c r="CS156" s="279"/>
      <c r="CT156" s="280"/>
      <c r="CU156" s="277"/>
      <c r="CV156" s="277"/>
      <c r="CW156" s="278"/>
      <c r="CX156" s="279"/>
      <c r="CY156" s="279"/>
      <c r="CZ156" s="280"/>
      <c r="DA156" s="277"/>
      <c r="DB156" s="277"/>
      <c r="DC156" s="278"/>
      <c r="DD156" s="279"/>
      <c r="DE156" s="279"/>
      <c r="DF156" s="280"/>
      <c r="DG156" s="277"/>
      <c r="DH156" s="277"/>
      <c r="DI156" s="278"/>
      <c r="DJ156" s="279"/>
      <c r="DK156" s="279"/>
      <c r="DL156" s="280"/>
      <c r="DM156" s="277"/>
      <c r="DN156" s="277"/>
      <c r="DO156" s="278"/>
      <c r="DP156" s="279"/>
      <c r="DQ156" s="279"/>
      <c r="DR156" s="280"/>
      <c r="DS156" s="277"/>
      <c r="DT156" s="277"/>
      <c r="DU156" s="278"/>
      <c r="DV156" s="279"/>
      <c r="DW156" s="279"/>
      <c r="DX156" s="280"/>
      <c r="DY156" s="277"/>
      <c r="DZ156" s="277"/>
      <c r="EA156" s="278"/>
      <c r="EB156" s="279"/>
      <c r="EC156" s="279"/>
      <c r="ED156" s="280"/>
      <c r="EE156" s="277"/>
      <c r="EF156" s="277"/>
      <c r="EG156" s="278"/>
      <c r="EH156" s="279"/>
      <c r="EI156" s="279"/>
      <c r="EJ156" s="280"/>
      <c r="EK156" s="277"/>
      <c r="EL156" s="277"/>
      <c r="EM156" s="278"/>
      <c r="EN156" s="279"/>
      <c r="EO156" s="279"/>
      <c r="EP156" s="280"/>
      <c r="EQ156" s="277"/>
      <c r="ER156" s="277"/>
      <c r="ES156" s="278"/>
      <c r="ET156" s="279"/>
      <c r="EU156" s="279"/>
      <c r="EV156" s="280"/>
      <c r="EW156" s="277"/>
      <c r="EX156" s="277"/>
      <c r="EY156" s="278"/>
      <c r="EZ156" s="273" cm="1">
        <f t="array" ref="EZ156">SUM(SUMIFS(CF156:EY156,CF$6:EY$6,{"EN(V)"}))</f>
        <v>0</v>
      </c>
      <c r="FA156" s="273" cm="1">
        <f t="array" ref="FA156">SUM(SUMIFS(CF156:EY156,CF$6:EY$6,{"INA(V)"}))</f>
        <v>0</v>
      </c>
      <c r="FB156" s="273" cm="1">
        <f t="array" ref="FB156">SUM(SUMIFS(CF156:EY156,CF$6:EY$6,{"EN(D)"}))</f>
        <v>0</v>
      </c>
      <c r="FC156" s="273" cm="1">
        <f t="array" ref="FC156">SUM(SUMIFS(CF156:EY156,CF$6:EY$6,{"INA(D)"}))</f>
        <v>0</v>
      </c>
      <c r="FD156" s="273" cm="1">
        <f t="array" ref="FD156">SUM(SUMIFS(CF156:EY156,CF$6:EY$6,{"EN(D)","EN(V)","INA(D)","INA(V)"}))</f>
        <v>0</v>
      </c>
      <c r="FE156" s="278" cm="1">
        <f t="array" ref="FE156">(SUM(SUMIFS(CF156:EY156,CF$6:EY$6,{"EN(TMS)"})))/12</f>
        <v>0</v>
      </c>
      <c r="FF156" s="278" cm="1">
        <f t="array" ref="FF156">(SUM(SUMIFS(CF156:EY156,CF$6:EY$6,{"INA(TMS)"})))/12</f>
        <v>0</v>
      </c>
      <c r="FG156" s="279"/>
      <c r="FH156" s="279"/>
      <c r="FI156" s="280"/>
      <c r="FJ156" s="277"/>
      <c r="FK156" s="277"/>
      <c r="FL156" s="278"/>
      <c r="FM156" s="279"/>
      <c r="FN156" s="279"/>
      <c r="FO156" s="280"/>
      <c r="FP156" s="277"/>
      <c r="FQ156" s="277"/>
      <c r="FR156" s="278"/>
      <c r="FS156" s="279"/>
      <c r="FT156" s="279"/>
      <c r="FU156" s="280"/>
      <c r="FV156" s="277"/>
      <c r="FW156" s="277"/>
      <c r="FX156" s="278"/>
      <c r="FY156" s="279"/>
      <c r="FZ156" s="279"/>
      <c r="GA156" s="280"/>
      <c r="GB156" s="277"/>
      <c r="GC156" s="277"/>
      <c r="GD156" s="278"/>
      <c r="GE156" s="279"/>
      <c r="GF156" s="279"/>
      <c r="GG156" s="280"/>
      <c r="GH156" s="277"/>
      <c r="GI156" s="277"/>
      <c r="GJ156" s="278"/>
      <c r="GK156" s="279"/>
      <c r="GL156" s="279"/>
      <c r="GM156" s="280"/>
      <c r="GN156" s="277"/>
      <c r="GO156" s="277"/>
      <c r="GP156" s="278"/>
      <c r="GQ156" s="279"/>
      <c r="GR156" s="279"/>
      <c r="GS156" s="280"/>
      <c r="GT156" s="277"/>
      <c r="GU156" s="277"/>
      <c r="GV156" s="278"/>
      <c r="GW156" s="279"/>
      <c r="GX156" s="279"/>
      <c r="GY156" s="280"/>
      <c r="GZ156" s="277"/>
      <c r="HA156" s="277"/>
      <c r="HB156" s="278"/>
      <c r="HC156" s="279"/>
      <c r="HD156" s="279"/>
      <c r="HE156" s="280"/>
      <c r="HF156" s="277"/>
      <c r="HG156" s="277"/>
      <c r="HH156" s="278"/>
      <c r="HI156" s="279"/>
      <c r="HJ156" s="279"/>
      <c r="HK156" s="280"/>
      <c r="HL156" s="277"/>
      <c r="HM156" s="277"/>
      <c r="HN156" s="278"/>
      <c r="HO156" s="279"/>
      <c r="HP156" s="279"/>
      <c r="HQ156" s="280"/>
      <c r="HR156" s="277"/>
      <c r="HS156" s="277"/>
      <c r="HT156" s="278"/>
      <c r="HU156" s="279"/>
      <c r="HV156" s="279"/>
      <c r="HW156" s="280"/>
      <c r="HX156" s="277"/>
      <c r="HY156" s="277"/>
      <c r="HZ156" s="278"/>
      <c r="IA156" s="273" cm="1">
        <f t="array" ref="IA156">SUM(SUMIFS(FG156:HZ156,FG$6:HZ$6,{"EN(V)"}))</f>
        <v>0</v>
      </c>
      <c r="IB156" s="273" cm="1">
        <f t="array" ref="IB156">SUM(SUMIFS(FG156:HZ156,FG$6:HZ$6,{"INA(V)"}))</f>
        <v>0</v>
      </c>
      <c r="IC156" s="273" cm="1">
        <f t="array" ref="IC156">SUM(SUMIFS(FG156:HZ156,FG$6:HZ$6,{"EN(D)"}))</f>
        <v>0</v>
      </c>
      <c r="ID156" s="273" cm="1">
        <f t="array" ref="ID156">SUM(SUMIFS(FG156:HZ156,FG$6:HZ$6,{"INA(D)"}))</f>
        <v>0</v>
      </c>
      <c r="IE156" s="273" cm="1">
        <f t="array" ref="IE156">SUM(SUMIFS(FG156:HZ156,FG$6:HZ$6,{"EN(D)","EN(V)","INA(D)","INA(V)"}))</f>
        <v>0</v>
      </c>
      <c r="IF156" s="278" cm="1">
        <f t="array" ref="IF156">(SUM(SUMIFS(FG156:HZ156,FG$6:HZ$6,{"EN(TMS)"})))/12</f>
        <v>0</v>
      </c>
      <c r="IG156" s="278" cm="1">
        <f t="array" ref="IG156">(SUM(SUMIFS(FG156:HZ156,FG$6:HZ$6,{"INA(TMS)"})))/12</f>
        <v>0</v>
      </c>
      <c r="IH156" s="279"/>
      <c r="II156" s="279"/>
      <c r="IJ156" s="280"/>
      <c r="IK156" s="277"/>
      <c r="IL156" s="277"/>
      <c r="IM156" s="278"/>
      <c r="IN156" s="279"/>
      <c r="IO156" s="279"/>
      <c r="IP156" s="280"/>
      <c r="IQ156" s="277"/>
      <c r="IR156" s="277"/>
      <c r="IS156" s="278">
        <v>0.22361111111111109</v>
      </c>
      <c r="IT156" s="279"/>
      <c r="IU156" s="279"/>
      <c r="IV156" s="280"/>
      <c r="IW156" s="277">
        <v>53</v>
      </c>
      <c r="IX156" s="277">
        <v>126</v>
      </c>
      <c r="IY156" s="278">
        <v>0.18263888888888891</v>
      </c>
      <c r="IZ156" s="279"/>
      <c r="JA156" s="279"/>
      <c r="JB156" s="280"/>
      <c r="JC156" s="277">
        <v>22</v>
      </c>
      <c r="JD156" s="277">
        <v>36</v>
      </c>
      <c r="JE156" s="278">
        <v>9.5138888888888884E-2</v>
      </c>
      <c r="JF156" s="279"/>
      <c r="JG156" s="279"/>
      <c r="JH156" s="280"/>
      <c r="JI156" s="277">
        <v>14</v>
      </c>
      <c r="JJ156" s="277"/>
      <c r="JK156" s="278"/>
      <c r="JL156" s="279"/>
      <c r="JM156" s="279"/>
      <c r="JN156" s="280"/>
      <c r="JO156" s="277">
        <v>12</v>
      </c>
      <c r="JP156" s="277"/>
      <c r="JQ156" s="278"/>
      <c r="JR156" s="279"/>
      <c r="JS156" s="279"/>
      <c r="JT156" s="280"/>
      <c r="JU156" s="277">
        <v>4</v>
      </c>
      <c r="JV156" s="277"/>
      <c r="JW156" s="278"/>
      <c r="JX156" s="279"/>
      <c r="JY156" s="279"/>
      <c r="JZ156" s="280"/>
      <c r="KA156" s="277">
        <v>16</v>
      </c>
      <c r="KB156" s="277"/>
      <c r="KC156" s="278"/>
      <c r="KD156" s="279"/>
      <c r="KE156" s="279"/>
      <c r="KF156" s="280"/>
      <c r="KG156" s="277">
        <v>8</v>
      </c>
      <c r="KH156" s="277"/>
      <c r="KI156" s="278"/>
      <c r="KJ156" s="279"/>
      <c r="KK156" s="279"/>
      <c r="KL156" s="280"/>
      <c r="KM156" s="277">
        <v>2</v>
      </c>
      <c r="KN156" s="277"/>
      <c r="KO156" s="278"/>
      <c r="KP156" s="279"/>
      <c r="KQ156" s="279"/>
      <c r="KR156" s="280"/>
      <c r="KS156" s="277">
        <v>6</v>
      </c>
      <c r="KT156" s="277"/>
      <c r="KU156" s="278"/>
      <c r="KV156" s="279"/>
      <c r="KW156" s="279"/>
      <c r="KX156" s="280"/>
      <c r="KY156" s="277">
        <v>20</v>
      </c>
      <c r="KZ156" s="277"/>
      <c r="LA156" s="278"/>
      <c r="LB156" s="273" cm="1">
        <f t="array" ref="LB156">SUM(SUMIFS(IH156:LA156,IH$6:LA$6,{"EN(V)"}))</f>
        <v>0</v>
      </c>
      <c r="LC156" s="273" cm="1">
        <f t="array" ref="LC156">SUM(SUMIFS(IH156:LA156,IH$6:LA$6,{"INA(V)"}))</f>
        <v>162</v>
      </c>
      <c r="LD156" s="273" cm="1">
        <f t="array" ref="LD156">SUM(SUMIFS(IH156:LA156,IH$6:LA$6,{"EN(D)"}))</f>
        <v>0</v>
      </c>
      <c r="LE156" s="273" cm="1">
        <f t="array" ref="LE156">SUM(SUMIFS(IH156:LA156,IH$6:LA$6,{"INA(D)"}))</f>
        <v>157</v>
      </c>
      <c r="LF156" s="273" cm="1">
        <f t="array" ref="LF156">SUM(SUMIFS(IH156:LA156,IH$6:LA$6,{"EN(D)","EN(V)","INA(D)","INA(V)"}))</f>
        <v>319</v>
      </c>
      <c r="LG156" s="278" cm="1">
        <f t="array" ref="LG156">(SUM(SUMIFS(IH156:LA156,IH$6:LA$6,{"EN(TMS)"})))/12</f>
        <v>0</v>
      </c>
      <c r="LH156" s="278" cm="1">
        <f t="array" ref="LH156">(SUM(SUMIFS(IH156:LA156,IH$6:LA$6,{"INA(TMS)"})))/12</f>
        <v>4.1782407407407407E-2</v>
      </c>
      <c r="LI156" s="279"/>
      <c r="LJ156" s="279"/>
      <c r="LK156" s="280"/>
      <c r="LL156" s="277">
        <v>6</v>
      </c>
      <c r="LM156" s="277"/>
      <c r="LN156" s="278"/>
      <c r="LO156" s="279"/>
      <c r="LP156" s="279"/>
      <c r="LQ156" s="280"/>
      <c r="LR156" s="277">
        <v>3</v>
      </c>
      <c r="LS156" s="277"/>
      <c r="LT156" s="278"/>
      <c r="LU156" s="279"/>
      <c r="LV156" s="279"/>
      <c r="LW156" s="280"/>
      <c r="LX156" s="277">
        <v>1</v>
      </c>
      <c r="LY156" s="277"/>
      <c r="LZ156" s="278"/>
      <c r="MA156" s="279"/>
      <c r="MB156" s="279"/>
      <c r="MC156" s="280"/>
      <c r="MD156" s="277">
        <v>2</v>
      </c>
      <c r="ME156" s="277"/>
      <c r="MF156" s="278"/>
      <c r="MG156" s="279"/>
      <c r="MH156" s="279"/>
      <c r="MI156" s="280"/>
      <c r="MJ156" s="277">
        <v>1</v>
      </c>
      <c r="MK156" s="277"/>
      <c r="ML156" s="278"/>
      <c r="MM156" s="279"/>
      <c r="MN156" s="279"/>
      <c r="MO156" s="280"/>
      <c r="MP156" s="277">
        <v>4</v>
      </c>
      <c r="MQ156" s="277"/>
      <c r="MR156" s="278"/>
      <c r="MS156" s="279"/>
      <c r="MT156" s="279"/>
      <c r="MU156" s="280"/>
      <c r="MV156" s="277">
        <v>2</v>
      </c>
      <c r="MW156" s="277"/>
      <c r="MX156" s="278"/>
      <c r="MY156" s="279"/>
      <c r="MZ156" s="279"/>
      <c r="NA156" s="280"/>
      <c r="NB156" s="277"/>
      <c r="NC156" s="277"/>
      <c r="ND156" s="278"/>
      <c r="NE156" s="279"/>
      <c r="NF156" s="279"/>
      <c r="NG156" s="280"/>
      <c r="NH156" s="277"/>
      <c r="NI156" s="277"/>
      <c r="NJ156" s="278"/>
      <c r="NK156" s="279"/>
      <c r="NL156" s="279"/>
      <c r="NM156" s="280"/>
      <c r="NN156" s="277"/>
      <c r="NO156" s="277"/>
      <c r="NP156" s="278"/>
      <c r="NQ156" s="279"/>
      <c r="NR156" s="279"/>
      <c r="NS156" s="280"/>
      <c r="NT156" s="277"/>
      <c r="NU156" s="277"/>
      <c r="NV156" s="278"/>
      <c r="NW156" s="279"/>
      <c r="NX156" s="279"/>
      <c r="NY156" s="280"/>
      <c r="NZ156" s="277"/>
      <c r="OA156" s="277"/>
      <c r="OB156" s="278"/>
      <c r="OC156" s="273" cm="1">
        <f t="array" ref="OC156">SUM(SUMIFS(LI156:OB156,LI$6:OB$6,{"EN(V)"}))</f>
        <v>0</v>
      </c>
      <c r="OD156" s="273" cm="1">
        <f t="array" ref="OD156">SUM(SUMIFS(LI156:OB156,LI$6:OB$6,{"INA(V)"}))</f>
        <v>0</v>
      </c>
      <c r="OE156" s="273" cm="1">
        <f t="array" ref="OE156">SUM(SUMIFS(LI156:OB156,LI$6:OB$6,{"EN(D)"}))</f>
        <v>0</v>
      </c>
      <c r="OF156" s="273" cm="1">
        <f t="array" ref="OF156">SUM(SUMIFS(LI156:OB156,LI$6:OB$6,{"INA(D)"}))</f>
        <v>19</v>
      </c>
      <c r="OG156" s="273" cm="1">
        <f t="array" ref="OG156">SUM(SUMIFS(LI156:OB156,LI$6:OB$6,{"EN(D)","EN(V)","INA(D)","INA(V)"}))</f>
        <v>19</v>
      </c>
      <c r="OH156" s="278" cm="1">
        <f t="array" ref="OH156">(SUM(SUMIFS(LI156:OB156,LI$6:OB$6,{"EN(TMS)"})))/12</f>
        <v>0</v>
      </c>
      <c r="OI156" s="278" cm="1">
        <f t="array" ref="OI156">(SUM(SUMIFS(LI156:OB156,LI$6:OB$6,{"INA(TMS)"})))/12</f>
        <v>0</v>
      </c>
    </row>
    <row r="157" spans="1:399" s="23" customFormat="1" ht="30">
      <c r="A157" s="273">
        <v>151</v>
      </c>
      <c r="B157" s="274"/>
      <c r="C157" s="273" t="s">
        <v>2196</v>
      </c>
      <c r="D157" s="285"/>
      <c r="E157" s="279"/>
      <c r="F157" s="279"/>
      <c r="G157" s="280"/>
      <c r="H157" s="277"/>
      <c r="I157" s="277"/>
      <c r="J157" s="278"/>
      <c r="K157" s="279"/>
      <c r="L157" s="279"/>
      <c r="M157" s="280"/>
      <c r="N157" s="277"/>
      <c r="O157" s="277"/>
      <c r="P157" s="278"/>
      <c r="Q157" s="279"/>
      <c r="R157" s="279"/>
      <c r="S157" s="280"/>
      <c r="T157" s="277"/>
      <c r="U157" s="277"/>
      <c r="V157" s="278"/>
      <c r="W157" s="279"/>
      <c r="X157" s="279"/>
      <c r="Y157" s="280"/>
      <c r="Z157" s="277"/>
      <c r="AA157" s="277"/>
      <c r="AB157" s="278"/>
      <c r="AC157" s="279"/>
      <c r="AD157" s="279"/>
      <c r="AE157" s="280"/>
      <c r="AF157" s="277"/>
      <c r="AG157" s="277"/>
      <c r="AH157" s="278"/>
      <c r="AI157" s="279"/>
      <c r="AJ157" s="279"/>
      <c r="AK157" s="280"/>
      <c r="AL157" s="277"/>
      <c r="AM157" s="277"/>
      <c r="AN157" s="278"/>
      <c r="AO157" s="279"/>
      <c r="AP157" s="279"/>
      <c r="AQ157" s="280"/>
      <c r="AR157" s="277"/>
      <c r="AS157" s="277"/>
      <c r="AT157" s="278"/>
      <c r="AU157" s="279"/>
      <c r="AV157" s="279"/>
      <c r="AW157" s="280"/>
      <c r="AX157" s="277"/>
      <c r="AY157" s="277"/>
      <c r="AZ157" s="278"/>
      <c r="BA157" s="279"/>
      <c r="BB157" s="279"/>
      <c r="BC157" s="280"/>
      <c r="BD157" s="277"/>
      <c r="BE157" s="277"/>
      <c r="BF157" s="278"/>
      <c r="BG157" s="279"/>
      <c r="BH157" s="279"/>
      <c r="BI157" s="280"/>
      <c r="BJ157" s="277"/>
      <c r="BK157" s="277"/>
      <c r="BL157" s="278"/>
      <c r="BM157" s="279"/>
      <c r="BN157" s="279"/>
      <c r="BO157" s="280"/>
      <c r="BP157" s="277"/>
      <c r="BQ157" s="277"/>
      <c r="BR157" s="278"/>
      <c r="BS157" s="279"/>
      <c r="BT157" s="279"/>
      <c r="BU157" s="280"/>
      <c r="BV157" s="277"/>
      <c r="BW157" s="277"/>
      <c r="BX157" s="278"/>
      <c r="BY157" s="273" cm="1">
        <f t="array" ref="BY157">SUM(SUMIFS(E157:BX157,E$6:BX$6,{"EN(V)"}))</f>
        <v>0</v>
      </c>
      <c r="BZ157" s="273" cm="1">
        <f t="array" ref="BZ157">SUM(SUMIFS(E157:BX157,E$6:BX$6,{"INA(V)"}))</f>
        <v>0</v>
      </c>
      <c r="CA157" s="273" cm="1">
        <f t="array" ref="CA157">SUM(SUMIFS(E157:BX157,E$6:BX$6,{"EN(D)"}))</f>
        <v>0</v>
      </c>
      <c r="CB157" s="273" cm="1">
        <f t="array" ref="CB157">SUM(SUMIFS(E157:BX157,E$6:BX$6,{"INA(D)"}))</f>
        <v>0</v>
      </c>
      <c r="CC157" s="273" cm="1">
        <f t="array" ref="CC157">SUM(SUMIFS(E157:BX157,E$6:BX$6,{"EN(D)","EN(V)","INA(D)","INA(V)"}))</f>
        <v>0</v>
      </c>
      <c r="CD157" s="278" cm="1">
        <f t="array" ref="CD157">(SUM(SUMIFS(E157:BX157,E$6:BX$6,{"EN(TMS)"})))/12</f>
        <v>0</v>
      </c>
      <c r="CE157" s="278" cm="1">
        <f t="array" ref="CE157">(SUM(SUMIFS(E157:BX157,E$6:BX$6,{"INA(TMS)"})))/12</f>
        <v>0</v>
      </c>
      <c r="CF157" s="279"/>
      <c r="CG157" s="279"/>
      <c r="CH157" s="280"/>
      <c r="CI157" s="277"/>
      <c r="CJ157" s="277"/>
      <c r="CK157" s="278"/>
      <c r="CL157" s="279"/>
      <c r="CM157" s="279"/>
      <c r="CN157" s="280"/>
      <c r="CO157" s="277"/>
      <c r="CP157" s="277"/>
      <c r="CQ157" s="278"/>
      <c r="CR157" s="279"/>
      <c r="CS157" s="279"/>
      <c r="CT157" s="280"/>
      <c r="CU157" s="277"/>
      <c r="CV157" s="277"/>
      <c r="CW157" s="278"/>
      <c r="CX157" s="279"/>
      <c r="CY157" s="279"/>
      <c r="CZ157" s="280"/>
      <c r="DA157" s="277"/>
      <c r="DB157" s="277"/>
      <c r="DC157" s="278"/>
      <c r="DD157" s="279"/>
      <c r="DE157" s="279"/>
      <c r="DF157" s="280"/>
      <c r="DG157" s="277"/>
      <c r="DH157" s="277"/>
      <c r="DI157" s="278"/>
      <c r="DJ157" s="279"/>
      <c r="DK157" s="279"/>
      <c r="DL157" s="280"/>
      <c r="DM157" s="277"/>
      <c r="DN157" s="277"/>
      <c r="DO157" s="278"/>
      <c r="DP157" s="279"/>
      <c r="DQ157" s="279"/>
      <c r="DR157" s="280"/>
      <c r="DS157" s="277"/>
      <c r="DT157" s="277"/>
      <c r="DU157" s="278"/>
      <c r="DV157" s="279"/>
      <c r="DW157" s="279"/>
      <c r="DX157" s="280"/>
      <c r="DY157" s="277"/>
      <c r="DZ157" s="277"/>
      <c r="EA157" s="278"/>
      <c r="EB157" s="279"/>
      <c r="EC157" s="279"/>
      <c r="ED157" s="280"/>
      <c r="EE157" s="277"/>
      <c r="EF157" s="277"/>
      <c r="EG157" s="278"/>
      <c r="EH157" s="279"/>
      <c r="EI157" s="279"/>
      <c r="EJ157" s="280"/>
      <c r="EK157" s="277"/>
      <c r="EL157" s="277"/>
      <c r="EM157" s="278"/>
      <c r="EN157" s="279"/>
      <c r="EO157" s="279"/>
      <c r="EP157" s="280"/>
      <c r="EQ157" s="277"/>
      <c r="ER157" s="277"/>
      <c r="ES157" s="278"/>
      <c r="ET157" s="279"/>
      <c r="EU157" s="279"/>
      <c r="EV157" s="280"/>
      <c r="EW157" s="277"/>
      <c r="EX157" s="277"/>
      <c r="EY157" s="278"/>
      <c r="EZ157" s="273" cm="1">
        <f t="array" ref="EZ157">SUM(SUMIFS(CF157:EY157,CF$6:EY$6,{"EN(V)"}))</f>
        <v>0</v>
      </c>
      <c r="FA157" s="273" cm="1">
        <f t="array" ref="FA157">SUM(SUMIFS(CF157:EY157,CF$6:EY$6,{"INA(V)"}))</f>
        <v>0</v>
      </c>
      <c r="FB157" s="273" cm="1">
        <f t="array" ref="FB157">SUM(SUMIFS(CF157:EY157,CF$6:EY$6,{"EN(D)"}))</f>
        <v>0</v>
      </c>
      <c r="FC157" s="273" cm="1">
        <f t="array" ref="FC157">SUM(SUMIFS(CF157:EY157,CF$6:EY$6,{"INA(D)"}))</f>
        <v>0</v>
      </c>
      <c r="FD157" s="273" cm="1">
        <f t="array" ref="FD157">SUM(SUMIFS(CF157:EY157,CF$6:EY$6,{"EN(D)","EN(V)","INA(D)","INA(V)"}))</f>
        <v>0</v>
      </c>
      <c r="FE157" s="278" cm="1">
        <f t="array" ref="FE157">(SUM(SUMIFS(CF157:EY157,CF$6:EY$6,{"EN(TMS)"})))/12</f>
        <v>0</v>
      </c>
      <c r="FF157" s="278" cm="1">
        <f t="array" ref="FF157">(SUM(SUMIFS(CF157:EY157,CF$6:EY$6,{"INA(TMS)"})))/12</f>
        <v>0</v>
      </c>
      <c r="FG157" s="279"/>
      <c r="FH157" s="279"/>
      <c r="FI157" s="280"/>
      <c r="FJ157" s="277"/>
      <c r="FK157" s="277"/>
      <c r="FL157" s="278"/>
      <c r="FM157" s="279"/>
      <c r="FN157" s="279"/>
      <c r="FO157" s="280"/>
      <c r="FP157" s="277"/>
      <c r="FQ157" s="277"/>
      <c r="FR157" s="278"/>
      <c r="FS157" s="279"/>
      <c r="FT157" s="279"/>
      <c r="FU157" s="280"/>
      <c r="FV157" s="277"/>
      <c r="FW157" s="277"/>
      <c r="FX157" s="278"/>
      <c r="FY157" s="279"/>
      <c r="FZ157" s="279"/>
      <c r="GA157" s="280"/>
      <c r="GB157" s="277"/>
      <c r="GC157" s="277"/>
      <c r="GD157" s="278"/>
      <c r="GE157" s="279"/>
      <c r="GF157" s="279"/>
      <c r="GG157" s="280"/>
      <c r="GH157" s="277"/>
      <c r="GI157" s="277"/>
      <c r="GJ157" s="278"/>
      <c r="GK157" s="279"/>
      <c r="GL157" s="279"/>
      <c r="GM157" s="280"/>
      <c r="GN157" s="277"/>
      <c r="GO157" s="277"/>
      <c r="GP157" s="278"/>
      <c r="GQ157" s="279"/>
      <c r="GR157" s="279"/>
      <c r="GS157" s="280"/>
      <c r="GT157" s="277"/>
      <c r="GU157" s="277"/>
      <c r="GV157" s="278"/>
      <c r="GW157" s="279"/>
      <c r="GX157" s="279"/>
      <c r="GY157" s="280"/>
      <c r="GZ157" s="277"/>
      <c r="HA157" s="277"/>
      <c r="HB157" s="278"/>
      <c r="HC157" s="279"/>
      <c r="HD157" s="279"/>
      <c r="HE157" s="280"/>
      <c r="HF157" s="277"/>
      <c r="HG157" s="277"/>
      <c r="HH157" s="278"/>
      <c r="HI157" s="279"/>
      <c r="HJ157" s="279"/>
      <c r="HK157" s="280"/>
      <c r="HL157" s="277"/>
      <c r="HM157" s="277"/>
      <c r="HN157" s="278"/>
      <c r="HO157" s="279"/>
      <c r="HP157" s="279"/>
      <c r="HQ157" s="280"/>
      <c r="HR157" s="277"/>
      <c r="HS157" s="277"/>
      <c r="HT157" s="278"/>
      <c r="HU157" s="279"/>
      <c r="HV157" s="279"/>
      <c r="HW157" s="280"/>
      <c r="HX157" s="277"/>
      <c r="HY157" s="277"/>
      <c r="HZ157" s="278"/>
      <c r="IA157" s="273" cm="1">
        <f t="array" ref="IA157">SUM(SUMIFS(FG157:HZ157,FG$6:HZ$6,{"EN(V)"}))</f>
        <v>0</v>
      </c>
      <c r="IB157" s="273" cm="1">
        <f t="array" ref="IB157">SUM(SUMIFS(FG157:HZ157,FG$6:HZ$6,{"INA(V)"}))</f>
        <v>0</v>
      </c>
      <c r="IC157" s="273" cm="1">
        <f t="array" ref="IC157">SUM(SUMIFS(FG157:HZ157,FG$6:HZ$6,{"EN(D)"}))</f>
        <v>0</v>
      </c>
      <c r="ID157" s="273" cm="1">
        <f t="array" ref="ID157">SUM(SUMIFS(FG157:HZ157,FG$6:HZ$6,{"INA(D)"}))</f>
        <v>0</v>
      </c>
      <c r="IE157" s="273" cm="1">
        <f t="array" ref="IE157">SUM(SUMIFS(FG157:HZ157,FG$6:HZ$6,{"EN(D)","EN(V)","INA(D)","INA(V)"}))</f>
        <v>0</v>
      </c>
      <c r="IF157" s="278" cm="1">
        <f t="array" ref="IF157">(SUM(SUMIFS(FG157:HZ157,FG$6:HZ$6,{"EN(TMS)"})))/12</f>
        <v>0</v>
      </c>
      <c r="IG157" s="278" cm="1">
        <f t="array" ref="IG157">(SUM(SUMIFS(FG157:HZ157,FG$6:HZ$6,{"INA(TMS)"})))/12</f>
        <v>0</v>
      </c>
      <c r="IH157" s="279"/>
      <c r="II157" s="279"/>
      <c r="IJ157" s="280"/>
      <c r="IK157" s="277"/>
      <c r="IL157" s="277"/>
      <c r="IM157" s="278"/>
      <c r="IN157" s="279"/>
      <c r="IO157" s="279"/>
      <c r="IP157" s="280"/>
      <c r="IQ157" s="277"/>
      <c r="IR157" s="277"/>
      <c r="IS157" s="278">
        <v>0.22361111111111109</v>
      </c>
      <c r="IT157" s="279"/>
      <c r="IU157" s="279"/>
      <c r="IV157" s="280"/>
      <c r="IW157" s="277"/>
      <c r="IX157" s="277">
        <v>26</v>
      </c>
      <c r="IY157" s="278">
        <v>5.5555555555555552E-2</v>
      </c>
      <c r="IZ157" s="279"/>
      <c r="JA157" s="279">
        <v>21</v>
      </c>
      <c r="JB157" s="280">
        <v>3.5416666666666666E-2</v>
      </c>
      <c r="JC157" s="277"/>
      <c r="JD157" s="277"/>
      <c r="JE157" s="278"/>
      <c r="JF157" s="279"/>
      <c r="JG157" s="279"/>
      <c r="JH157" s="280"/>
      <c r="JI157" s="277">
        <v>46</v>
      </c>
      <c r="JJ157" s="277"/>
      <c r="JK157" s="278"/>
      <c r="JL157" s="279"/>
      <c r="JM157" s="279"/>
      <c r="JN157" s="280"/>
      <c r="JO157" s="277">
        <v>20</v>
      </c>
      <c r="JP157" s="277"/>
      <c r="JQ157" s="278"/>
      <c r="JR157" s="279"/>
      <c r="JS157" s="279"/>
      <c r="JT157" s="280"/>
      <c r="JU157" s="277">
        <v>28</v>
      </c>
      <c r="JV157" s="277"/>
      <c r="JW157" s="278"/>
      <c r="JX157" s="279"/>
      <c r="JY157" s="279"/>
      <c r="JZ157" s="280"/>
      <c r="KA157" s="277">
        <v>54</v>
      </c>
      <c r="KB157" s="277"/>
      <c r="KC157" s="278"/>
      <c r="KD157" s="279"/>
      <c r="KE157" s="279"/>
      <c r="KF157" s="280"/>
      <c r="KG157" s="277">
        <v>46</v>
      </c>
      <c r="KH157" s="277"/>
      <c r="KI157" s="278"/>
      <c r="KJ157" s="279"/>
      <c r="KK157" s="279"/>
      <c r="KL157" s="280"/>
      <c r="KM157" s="277">
        <v>36</v>
      </c>
      <c r="KN157" s="277"/>
      <c r="KO157" s="278"/>
      <c r="KP157" s="279"/>
      <c r="KQ157" s="279"/>
      <c r="KR157" s="280"/>
      <c r="KS157" s="277">
        <v>40</v>
      </c>
      <c r="KT157" s="277"/>
      <c r="KU157" s="278"/>
      <c r="KV157" s="279">
        <v>38</v>
      </c>
      <c r="KW157" s="279"/>
      <c r="KX157" s="280"/>
      <c r="KY157" s="277"/>
      <c r="KZ157" s="277"/>
      <c r="LA157" s="278"/>
      <c r="LB157" s="273" cm="1">
        <f t="array" ref="LB157">SUM(SUMIFS(IH157:LA157,IH$6:LA$6,{"EN(V)"}))</f>
        <v>21</v>
      </c>
      <c r="LC157" s="273" cm="1">
        <f t="array" ref="LC157">SUM(SUMIFS(IH157:LA157,IH$6:LA$6,{"INA(V)"}))</f>
        <v>26</v>
      </c>
      <c r="LD157" s="273" cm="1">
        <f t="array" ref="LD157">SUM(SUMIFS(IH157:LA157,IH$6:LA$6,{"EN(D)"}))</f>
        <v>38</v>
      </c>
      <c r="LE157" s="273" cm="1">
        <f t="array" ref="LE157">SUM(SUMIFS(IH157:LA157,IH$6:LA$6,{"INA(D)"}))</f>
        <v>270</v>
      </c>
      <c r="LF157" s="273" cm="1">
        <f t="array" ref="LF157">SUM(SUMIFS(IH157:LA157,IH$6:LA$6,{"EN(D)","EN(V)","INA(D)","INA(V)"}))</f>
        <v>355</v>
      </c>
      <c r="LG157" s="278" cm="1">
        <f t="array" ref="LG157">(SUM(SUMIFS(IH157:LA157,IH$6:LA$6,{"EN(TMS)"})))/12</f>
        <v>2.9513888888888888E-3</v>
      </c>
      <c r="LH157" s="278" cm="1">
        <f t="array" ref="LH157">(SUM(SUMIFS(IH157:LA157,IH$6:LA$6,{"INA(TMS)"})))/12</f>
        <v>2.326388888888889E-2</v>
      </c>
      <c r="LI157" s="279"/>
      <c r="LJ157" s="279"/>
      <c r="LK157" s="280"/>
      <c r="LL157" s="277">
        <v>50</v>
      </c>
      <c r="LM157" s="277"/>
      <c r="LN157" s="278"/>
      <c r="LO157" s="279"/>
      <c r="LP157" s="279"/>
      <c r="LQ157" s="280"/>
      <c r="LR157" s="277">
        <v>27</v>
      </c>
      <c r="LS157" s="277"/>
      <c r="LT157" s="278"/>
      <c r="LU157" s="279"/>
      <c r="LV157" s="279"/>
      <c r="LW157" s="280"/>
      <c r="LX157" s="277">
        <v>19</v>
      </c>
      <c r="LY157" s="277"/>
      <c r="LZ157" s="278"/>
      <c r="MA157" s="279"/>
      <c r="MB157" s="279"/>
      <c r="MC157" s="280"/>
      <c r="MD157" s="277">
        <v>16</v>
      </c>
      <c r="ME157" s="277"/>
      <c r="MF157" s="278"/>
      <c r="MG157" s="279">
        <v>19</v>
      </c>
      <c r="MH157" s="279"/>
      <c r="MI157" s="280"/>
      <c r="MJ157" s="277"/>
      <c r="MK157" s="277"/>
      <c r="ML157" s="278"/>
      <c r="MM157" s="279"/>
      <c r="MN157" s="279"/>
      <c r="MO157" s="280"/>
      <c r="MP157" s="277">
        <v>23</v>
      </c>
      <c r="MQ157" s="277"/>
      <c r="MR157" s="278"/>
      <c r="MS157" s="279"/>
      <c r="MT157" s="279"/>
      <c r="MU157" s="280"/>
      <c r="MV157" s="277">
        <v>14</v>
      </c>
      <c r="MW157" s="277"/>
      <c r="MX157" s="278"/>
      <c r="MY157" s="279"/>
      <c r="MZ157" s="279"/>
      <c r="NA157" s="280"/>
      <c r="NB157" s="277"/>
      <c r="NC157" s="277"/>
      <c r="ND157" s="278"/>
      <c r="NE157" s="279"/>
      <c r="NF157" s="279"/>
      <c r="NG157" s="280"/>
      <c r="NH157" s="277"/>
      <c r="NI157" s="277"/>
      <c r="NJ157" s="278"/>
      <c r="NK157" s="279"/>
      <c r="NL157" s="279"/>
      <c r="NM157" s="280"/>
      <c r="NN157" s="277"/>
      <c r="NO157" s="277"/>
      <c r="NP157" s="278"/>
      <c r="NQ157" s="279"/>
      <c r="NR157" s="279"/>
      <c r="NS157" s="280"/>
      <c r="NT157" s="277"/>
      <c r="NU157" s="277"/>
      <c r="NV157" s="278"/>
      <c r="NW157" s="279"/>
      <c r="NX157" s="279"/>
      <c r="NY157" s="280"/>
      <c r="NZ157" s="277"/>
      <c r="OA157" s="277"/>
      <c r="OB157" s="278"/>
      <c r="OC157" s="273" cm="1">
        <f t="array" ref="OC157">SUM(SUMIFS(LI157:OB157,LI$6:OB$6,{"EN(V)"}))</f>
        <v>0</v>
      </c>
      <c r="OD157" s="273" cm="1">
        <f t="array" ref="OD157">SUM(SUMIFS(LI157:OB157,LI$6:OB$6,{"INA(V)"}))</f>
        <v>0</v>
      </c>
      <c r="OE157" s="273" cm="1">
        <f t="array" ref="OE157">SUM(SUMIFS(LI157:OB157,LI$6:OB$6,{"EN(D)"}))</f>
        <v>19</v>
      </c>
      <c r="OF157" s="273" cm="1">
        <f t="array" ref="OF157">SUM(SUMIFS(LI157:OB157,LI$6:OB$6,{"INA(D)"}))</f>
        <v>149</v>
      </c>
      <c r="OG157" s="273" cm="1">
        <f t="array" ref="OG157">SUM(SUMIFS(LI157:OB157,LI$6:OB$6,{"EN(D)","EN(V)","INA(D)","INA(V)"}))</f>
        <v>168</v>
      </c>
      <c r="OH157" s="278" cm="1">
        <f t="array" ref="OH157">(SUM(SUMIFS(LI157:OB157,LI$6:OB$6,{"EN(TMS)"})))/12</f>
        <v>0</v>
      </c>
      <c r="OI157" s="278" cm="1">
        <f t="array" ref="OI157">(SUM(SUMIFS(LI157:OB157,LI$6:OB$6,{"INA(TMS)"})))/12</f>
        <v>0</v>
      </c>
    </row>
    <row r="158" spans="1:399" s="23" customFormat="1" ht="30">
      <c r="A158" s="273">
        <v>152</v>
      </c>
      <c r="B158" s="274" t="s">
        <v>2463</v>
      </c>
      <c r="C158" s="273" t="s">
        <v>2213</v>
      </c>
      <c r="D158" s="285">
        <v>44652</v>
      </c>
      <c r="E158" s="279"/>
      <c r="F158" s="279"/>
      <c r="G158" s="280"/>
      <c r="H158" s="277"/>
      <c r="I158" s="277"/>
      <c r="J158" s="278"/>
      <c r="K158" s="279"/>
      <c r="L158" s="279"/>
      <c r="M158" s="280"/>
      <c r="N158" s="277"/>
      <c r="O158" s="277"/>
      <c r="P158" s="278"/>
      <c r="Q158" s="279"/>
      <c r="R158" s="279"/>
      <c r="S158" s="280"/>
      <c r="T158" s="277"/>
      <c r="U158" s="277"/>
      <c r="V158" s="278"/>
      <c r="W158" s="279"/>
      <c r="X158" s="279"/>
      <c r="Y158" s="280"/>
      <c r="Z158" s="277"/>
      <c r="AA158" s="277"/>
      <c r="AB158" s="278"/>
      <c r="AC158" s="279"/>
      <c r="AD158" s="279"/>
      <c r="AE158" s="280"/>
      <c r="AF158" s="277"/>
      <c r="AG158" s="277"/>
      <c r="AH158" s="278"/>
      <c r="AI158" s="279"/>
      <c r="AJ158" s="279"/>
      <c r="AK158" s="280"/>
      <c r="AL158" s="277"/>
      <c r="AM158" s="277"/>
      <c r="AN158" s="278"/>
      <c r="AO158" s="279"/>
      <c r="AP158" s="279"/>
      <c r="AQ158" s="280"/>
      <c r="AR158" s="277"/>
      <c r="AS158" s="277"/>
      <c r="AT158" s="278"/>
      <c r="AU158" s="279"/>
      <c r="AV158" s="279"/>
      <c r="AW158" s="280"/>
      <c r="AX158" s="277"/>
      <c r="AY158" s="277"/>
      <c r="AZ158" s="278"/>
      <c r="BA158" s="279"/>
      <c r="BB158" s="279"/>
      <c r="BC158" s="280"/>
      <c r="BD158" s="277"/>
      <c r="BE158" s="277"/>
      <c r="BF158" s="278"/>
      <c r="BG158" s="279"/>
      <c r="BH158" s="279"/>
      <c r="BI158" s="280"/>
      <c r="BJ158" s="277"/>
      <c r="BK158" s="277"/>
      <c r="BL158" s="278"/>
      <c r="BM158" s="279"/>
      <c r="BN158" s="279"/>
      <c r="BO158" s="280"/>
      <c r="BP158" s="277"/>
      <c r="BQ158" s="277"/>
      <c r="BR158" s="278"/>
      <c r="BS158" s="279"/>
      <c r="BT158" s="279"/>
      <c r="BU158" s="280"/>
      <c r="BV158" s="277"/>
      <c r="BW158" s="277"/>
      <c r="BX158" s="278"/>
      <c r="BY158" s="273" cm="1">
        <f t="array" ref="BY158">SUM(SUMIFS(E158:BX158,E$6:BX$6,{"EN(V)"}))</f>
        <v>0</v>
      </c>
      <c r="BZ158" s="273" cm="1">
        <f t="array" ref="BZ158">SUM(SUMIFS(E158:BX158,E$6:BX$6,{"INA(V)"}))</f>
        <v>0</v>
      </c>
      <c r="CA158" s="273" cm="1">
        <f t="array" ref="CA158">SUM(SUMIFS(E158:BX158,E$6:BX$6,{"EN(D)"}))</f>
        <v>0</v>
      </c>
      <c r="CB158" s="273" cm="1">
        <f t="array" ref="CB158">SUM(SUMIFS(E158:BX158,E$6:BX$6,{"INA(D)"}))</f>
        <v>0</v>
      </c>
      <c r="CC158" s="273" cm="1">
        <f t="array" ref="CC158">SUM(SUMIFS(E158:BX158,E$6:BX$6,{"EN(D)","EN(V)","INA(D)","INA(V)"}))</f>
        <v>0</v>
      </c>
      <c r="CD158" s="278" cm="1">
        <f t="array" ref="CD158">(SUM(SUMIFS(E158:BX158,E$6:BX$6,{"EN(TMS)"})))/12</f>
        <v>0</v>
      </c>
      <c r="CE158" s="278" cm="1">
        <f t="array" ref="CE158">(SUM(SUMIFS(E158:BX158,E$6:BX$6,{"INA(TMS)"})))/12</f>
        <v>0</v>
      </c>
      <c r="CF158" s="279"/>
      <c r="CG158" s="279"/>
      <c r="CH158" s="280"/>
      <c r="CI158" s="277"/>
      <c r="CJ158" s="277"/>
      <c r="CK158" s="278"/>
      <c r="CL158" s="279"/>
      <c r="CM158" s="279"/>
      <c r="CN158" s="280"/>
      <c r="CO158" s="277"/>
      <c r="CP158" s="277"/>
      <c r="CQ158" s="278"/>
      <c r="CR158" s="279"/>
      <c r="CS158" s="279"/>
      <c r="CT158" s="280"/>
      <c r="CU158" s="277"/>
      <c r="CV158" s="277"/>
      <c r="CW158" s="278"/>
      <c r="CX158" s="279"/>
      <c r="CY158" s="279"/>
      <c r="CZ158" s="280"/>
      <c r="DA158" s="277"/>
      <c r="DB158" s="277"/>
      <c r="DC158" s="278"/>
      <c r="DD158" s="279"/>
      <c r="DE158" s="279"/>
      <c r="DF158" s="280"/>
      <c r="DG158" s="277"/>
      <c r="DH158" s="277"/>
      <c r="DI158" s="278"/>
      <c r="DJ158" s="279"/>
      <c r="DK158" s="279"/>
      <c r="DL158" s="280"/>
      <c r="DM158" s="277"/>
      <c r="DN158" s="277"/>
      <c r="DO158" s="278"/>
      <c r="DP158" s="279"/>
      <c r="DQ158" s="279"/>
      <c r="DR158" s="280"/>
      <c r="DS158" s="277"/>
      <c r="DT158" s="277"/>
      <c r="DU158" s="278"/>
      <c r="DV158" s="279"/>
      <c r="DW158" s="279"/>
      <c r="DX158" s="280"/>
      <c r="DY158" s="277"/>
      <c r="DZ158" s="277"/>
      <c r="EA158" s="278"/>
      <c r="EB158" s="279"/>
      <c r="EC158" s="279"/>
      <c r="ED158" s="280"/>
      <c r="EE158" s="277"/>
      <c r="EF158" s="277"/>
      <c r="EG158" s="278"/>
      <c r="EH158" s="279"/>
      <c r="EI158" s="279"/>
      <c r="EJ158" s="280"/>
      <c r="EK158" s="277"/>
      <c r="EL158" s="277"/>
      <c r="EM158" s="278"/>
      <c r="EN158" s="279"/>
      <c r="EO158" s="279"/>
      <c r="EP158" s="280"/>
      <c r="EQ158" s="277"/>
      <c r="ER158" s="277"/>
      <c r="ES158" s="278"/>
      <c r="ET158" s="279"/>
      <c r="EU158" s="279"/>
      <c r="EV158" s="280"/>
      <c r="EW158" s="277"/>
      <c r="EX158" s="277"/>
      <c r="EY158" s="278"/>
      <c r="EZ158" s="273" cm="1">
        <f t="array" ref="EZ158">SUM(SUMIFS(CF158:EY158,CF$6:EY$6,{"EN(V)"}))</f>
        <v>0</v>
      </c>
      <c r="FA158" s="273" cm="1">
        <f t="array" ref="FA158">SUM(SUMIFS(CF158:EY158,CF$6:EY$6,{"INA(V)"}))</f>
        <v>0</v>
      </c>
      <c r="FB158" s="273" cm="1">
        <f t="array" ref="FB158">SUM(SUMIFS(CF158:EY158,CF$6:EY$6,{"EN(D)"}))</f>
        <v>0</v>
      </c>
      <c r="FC158" s="273" cm="1">
        <f t="array" ref="FC158">SUM(SUMIFS(CF158:EY158,CF$6:EY$6,{"INA(D)"}))</f>
        <v>0</v>
      </c>
      <c r="FD158" s="273" cm="1">
        <f t="array" ref="FD158">SUM(SUMIFS(CF158:EY158,CF$6:EY$6,{"EN(D)","EN(V)","INA(D)","INA(V)"}))</f>
        <v>0</v>
      </c>
      <c r="FE158" s="278" cm="1">
        <f t="array" ref="FE158">(SUM(SUMIFS(CF158:EY158,CF$6:EY$6,{"EN(TMS)"})))/12</f>
        <v>0</v>
      </c>
      <c r="FF158" s="278" cm="1">
        <f t="array" ref="FF158">(SUM(SUMIFS(CF158:EY158,CF$6:EY$6,{"INA(TMS)"})))/12</f>
        <v>0</v>
      </c>
      <c r="FG158" s="279"/>
      <c r="FH158" s="279"/>
      <c r="FI158" s="280"/>
      <c r="FJ158" s="277"/>
      <c r="FK158" s="277"/>
      <c r="FL158" s="278"/>
      <c r="FM158" s="279"/>
      <c r="FN158" s="279"/>
      <c r="FO158" s="280"/>
      <c r="FP158" s="277"/>
      <c r="FQ158" s="277"/>
      <c r="FR158" s="278"/>
      <c r="FS158" s="279"/>
      <c r="FT158" s="279"/>
      <c r="FU158" s="280"/>
      <c r="FV158" s="277"/>
      <c r="FW158" s="277"/>
      <c r="FX158" s="278"/>
      <c r="FY158" s="279"/>
      <c r="FZ158" s="279"/>
      <c r="GA158" s="280"/>
      <c r="GB158" s="277"/>
      <c r="GC158" s="277"/>
      <c r="GD158" s="278"/>
      <c r="GE158" s="279"/>
      <c r="GF158" s="279"/>
      <c r="GG158" s="280"/>
      <c r="GH158" s="277"/>
      <c r="GI158" s="277"/>
      <c r="GJ158" s="278"/>
      <c r="GK158" s="279"/>
      <c r="GL158" s="279"/>
      <c r="GM158" s="280"/>
      <c r="GN158" s="277"/>
      <c r="GO158" s="277"/>
      <c r="GP158" s="278"/>
      <c r="GQ158" s="279"/>
      <c r="GR158" s="279"/>
      <c r="GS158" s="280"/>
      <c r="GT158" s="277"/>
      <c r="GU158" s="277"/>
      <c r="GV158" s="278"/>
      <c r="GW158" s="279"/>
      <c r="GX158" s="279"/>
      <c r="GY158" s="280"/>
      <c r="GZ158" s="277"/>
      <c r="HA158" s="277"/>
      <c r="HB158" s="278"/>
      <c r="HC158" s="279"/>
      <c r="HD158" s="279"/>
      <c r="HE158" s="280"/>
      <c r="HF158" s="277"/>
      <c r="HG158" s="277"/>
      <c r="HH158" s="278"/>
      <c r="HI158" s="279"/>
      <c r="HJ158" s="279"/>
      <c r="HK158" s="280"/>
      <c r="HL158" s="277"/>
      <c r="HM158" s="277"/>
      <c r="HN158" s="278"/>
      <c r="HO158" s="279"/>
      <c r="HP158" s="279"/>
      <c r="HQ158" s="280"/>
      <c r="HR158" s="277"/>
      <c r="HS158" s="277"/>
      <c r="HT158" s="278"/>
      <c r="HU158" s="279"/>
      <c r="HV158" s="279"/>
      <c r="HW158" s="280"/>
      <c r="HX158" s="277"/>
      <c r="HY158" s="277"/>
      <c r="HZ158" s="278"/>
      <c r="IA158" s="273" cm="1">
        <f t="array" ref="IA158">SUM(SUMIFS(FG158:HZ158,FG$6:HZ$6,{"EN(V)"}))</f>
        <v>0</v>
      </c>
      <c r="IB158" s="273" cm="1">
        <f t="array" ref="IB158">SUM(SUMIFS(FG158:HZ158,FG$6:HZ$6,{"INA(V)"}))</f>
        <v>0</v>
      </c>
      <c r="IC158" s="273" cm="1">
        <f t="array" ref="IC158">SUM(SUMIFS(FG158:HZ158,FG$6:HZ$6,{"EN(D)"}))</f>
        <v>0</v>
      </c>
      <c r="ID158" s="273" cm="1">
        <f t="array" ref="ID158">SUM(SUMIFS(FG158:HZ158,FG$6:HZ$6,{"INA(D)"}))</f>
        <v>0</v>
      </c>
      <c r="IE158" s="273" cm="1">
        <f t="array" ref="IE158">SUM(SUMIFS(FG158:HZ158,FG$6:HZ$6,{"EN(D)","EN(V)","INA(D)","INA(V)"}))</f>
        <v>0</v>
      </c>
      <c r="IF158" s="278" cm="1">
        <f t="array" ref="IF158">(SUM(SUMIFS(FG158:HZ158,FG$6:HZ$6,{"EN(TMS)"})))/12</f>
        <v>0</v>
      </c>
      <c r="IG158" s="278" cm="1">
        <f t="array" ref="IG158">(SUM(SUMIFS(FG158:HZ158,FG$6:HZ$6,{"INA(TMS)"})))/12</f>
        <v>0</v>
      </c>
      <c r="IH158" s="279"/>
      <c r="II158" s="279"/>
      <c r="IJ158" s="280"/>
      <c r="IK158" s="277"/>
      <c r="IL158" s="277"/>
      <c r="IM158" s="278"/>
      <c r="IN158" s="279"/>
      <c r="IO158" s="279"/>
      <c r="IP158" s="280"/>
      <c r="IQ158" s="277"/>
      <c r="IR158" s="277"/>
      <c r="IS158" s="278">
        <v>0.22361111111111109</v>
      </c>
      <c r="IT158" s="279"/>
      <c r="IU158" s="279"/>
      <c r="IV158" s="280"/>
      <c r="IW158" s="277"/>
      <c r="IX158" s="277"/>
      <c r="IY158" s="278">
        <v>5.5555555555555552E-2</v>
      </c>
      <c r="IZ158" s="279">
        <f>61+19</f>
        <v>80</v>
      </c>
      <c r="JA158" s="279">
        <v>58</v>
      </c>
      <c r="JB158" s="280">
        <v>0.17777777777777778</v>
      </c>
      <c r="JC158" s="277"/>
      <c r="JD158" s="277"/>
      <c r="JE158" s="278"/>
      <c r="JF158" s="279">
        <v>8</v>
      </c>
      <c r="JG158" s="279"/>
      <c r="JH158" s="280"/>
      <c r="JI158" s="277"/>
      <c r="JJ158" s="277"/>
      <c r="JK158" s="278"/>
      <c r="JL158" s="279">
        <v>30</v>
      </c>
      <c r="JM158" s="279"/>
      <c r="JN158" s="280"/>
      <c r="JO158" s="277"/>
      <c r="JP158" s="277"/>
      <c r="JQ158" s="278"/>
      <c r="JR158" s="279">
        <v>4</v>
      </c>
      <c r="JS158" s="279"/>
      <c r="JT158" s="280"/>
      <c r="JU158" s="277"/>
      <c r="JV158" s="277"/>
      <c r="JW158" s="278"/>
      <c r="JX158" s="279">
        <v>6</v>
      </c>
      <c r="JY158" s="279"/>
      <c r="JZ158" s="280"/>
      <c r="KA158" s="277"/>
      <c r="KB158" s="277"/>
      <c r="KC158" s="278"/>
      <c r="KD158" s="279">
        <v>6</v>
      </c>
      <c r="KE158" s="279"/>
      <c r="KF158" s="280"/>
      <c r="KG158" s="277"/>
      <c r="KH158" s="277"/>
      <c r="KI158" s="278"/>
      <c r="KJ158" s="279">
        <v>12</v>
      </c>
      <c r="KK158" s="279"/>
      <c r="KL158" s="280"/>
      <c r="KM158" s="277"/>
      <c r="KN158" s="277"/>
      <c r="KO158" s="278"/>
      <c r="KP158" s="279">
        <v>14</v>
      </c>
      <c r="KQ158" s="279"/>
      <c r="KR158" s="280"/>
      <c r="KS158" s="277"/>
      <c r="KT158" s="277"/>
      <c r="KU158" s="278"/>
      <c r="KV158" s="279"/>
      <c r="KW158" s="279"/>
      <c r="KX158" s="280"/>
      <c r="KY158" s="277">
        <v>12</v>
      </c>
      <c r="KZ158" s="277"/>
      <c r="LA158" s="278"/>
      <c r="LB158" s="273" cm="1">
        <f t="array" ref="LB158">SUM(SUMIFS(IH158:LA158,IH$6:LA$6,{"EN(V)"}))</f>
        <v>58</v>
      </c>
      <c r="LC158" s="273" cm="1">
        <f t="array" ref="LC158">SUM(SUMIFS(IH158:LA158,IH$6:LA$6,{"INA(V)"}))</f>
        <v>0</v>
      </c>
      <c r="LD158" s="273" cm="1">
        <f t="array" ref="LD158">SUM(SUMIFS(IH158:LA158,IH$6:LA$6,{"EN(D)"}))</f>
        <v>160</v>
      </c>
      <c r="LE158" s="273" cm="1">
        <f t="array" ref="LE158">SUM(SUMIFS(IH158:LA158,IH$6:LA$6,{"INA(D)"}))</f>
        <v>12</v>
      </c>
      <c r="LF158" s="273" cm="1">
        <f t="array" ref="LF158">SUM(SUMIFS(IH158:LA158,IH$6:LA$6,{"EN(D)","EN(V)","INA(D)","INA(V)"}))</f>
        <v>230</v>
      </c>
      <c r="LG158" s="278" cm="1">
        <f t="array" ref="LG158">(SUM(SUMIFS(IH158:LA158,IH$6:LA$6,{"EN(TMS)"})))/12</f>
        <v>1.4814814814814815E-2</v>
      </c>
      <c r="LH158" s="278" cm="1">
        <f t="array" ref="LH158">(SUM(SUMIFS(IH158:LA158,IH$6:LA$6,{"INA(TMS)"})))/12</f>
        <v>2.326388888888889E-2</v>
      </c>
      <c r="LI158" s="279">
        <v>6</v>
      </c>
      <c r="LJ158" s="279"/>
      <c r="LK158" s="280"/>
      <c r="LL158" s="277"/>
      <c r="LM158" s="277"/>
      <c r="LN158" s="278"/>
      <c r="LO158" s="279">
        <v>17</v>
      </c>
      <c r="LP158" s="279"/>
      <c r="LQ158" s="280"/>
      <c r="LR158" s="277"/>
      <c r="LS158" s="277"/>
      <c r="LT158" s="278"/>
      <c r="LU158" s="279">
        <v>6</v>
      </c>
      <c r="LV158" s="279"/>
      <c r="LW158" s="280"/>
      <c r="LX158" s="277"/>
      <c r="LY158" s="277"/>
      <c r="LZ158" s="278"/>
      <c r="MA158" s="279">
        <v>1</v>
      </c>
      <c r="MB158" s="279"/>
      <c r="MC158" s="280"/>
      <c r="MD158" s="277"/>
      <c r="ME158" s="277"/>
      <c r="MF158" s="278"/>
      <c r="MG158" s="279"/>
      <c r="MH158" s="279"/>
      <c r="MI158" s="280"/>
      <c r="MJ158" s="277"/>
      <c r="MK158" s="277"/>
      <c r="ML158" s="278"/>
      <c r="MM158" s="279">
        <v>5</v>
      </c>
      <c r="MN158" s="279"/>
      <c r="MO158" s="280"/>
      <c r="MP158" s="277"/>
      <c r="MQ158" s="277"/>
      <c r="MR158" s="278"/>
      <c r="MS158" s="279">
        <v>2</v>
      </c>
      <c r="MT158" s="279"/>
      <c r="MU158" s="280"/>
      <c r="MV158" s="277"/>
      <c r="MW158" s="277"/>
      <c r="MX158" s="278"/>
      <c r="MY158" s="279"/>
      <c r="MZ158" s="279"/>
      <c r="NA158" s="280"/>
      <c r="NB158" s="277"/>
      <c r="NC158" s="277"/>
      <c r="ND158" s="278"/>
      <c r="NE158" s="279"/>
      <c r="NF158" s="279"/>
      <c r="NG158" s="280"/>
      <c r="NH158" s="277"/>
      <c r="NI158" s="277"/>
      <c r="NJ158" s="278"/>
      <c r="NK158" s="279"/>
      <c r="NL158" s="279"/>
      <c r="NM158" s="280"/>
      <c r="NN158" s="277"/>
      <c r="NO158" s="277"/>
      <c r="NP158" s="278"/>
      <c r="NQ158" s="279"/>
      <c r="NR158" s="279"/>
      <c r="NS158" s="280"/>
      <c r="NT158" s="277"/>
      <c r="NU158" s="277"/>
      <c r="NV158" s="278"/>
      <c r="NW158" s="279"/>
      <c r="NX158" s="279"/>
      <c r="NY158" s="280"/>
      <c r="NZ158" s="277"/>
      <c r="OA158" s="277"/>
      <c r="OB158" s="278"/>
      <c r="OC158" s="273" cm="1">
        <f t="array" ref="OC158">SUM(SUMIFS(LI158:OB158,LI$6:OB$6,{"EN(V)"}))</f>
        <v>0</v>
      </c>
      <c r="OD158" s="273" cm="1">
        <f t="array" ref="OD158">SUM(SUMIFS(LI158:OB158,LI$6:OB$6,{"INA(V)"}))</f>
        <v>0</v>
      </c>
      <c r="OE158" s="273" cm="1">
        <f t="array" ref="OE158">SUM(SUMIFS(LI158:OB158,LI$6:OB$6,{"EN(D)"}))</f>
        <v>37</v>
      </c>
      <c r="OF158" s="273" cm="1">
        <f t="array" ref="OF158">SUM(SUMIFS(LI158:OB158,LI$6:OB$6,{"INA(D)"}))</f>
        <v>0</v>
      </c>
      <c r="OG158" s="273" cm="1">
        <f t="array" ref="OG158">SUM(SUMIFS(LI158:OB158,LI$6:OB$6,{"EN(D)","EN(V)","INA(D)","INA(V)"}))</f>
        <v>37</v>
      </c>
      <c r="OH158" s="278" cm="1">
        <f t="array" ref="OH158">(SUM(SUMIFS(LI158:OB158,LI$6:OB$6,{"EN(TMS)"})))/12</f>
        <v>0</v>
      </c>
      <c r="OI158" s="278" cm="1">
        <f t="array" ref="OI158">(SUM(SUMIFS(LI158:OB158,LI$6:OB$6,{"INA(TMS)"})))/12</f>
        <v>0</v>
      </c>
    </row>
    <row r="159" spans="1:399" s="23" customFormat="1" ht="30">
      <c r="A159" s="273">
        <v>153</v>
      </c>
      <c r="B159" s="274" t="s">
        <v>2464</v>
      </c>
      <c r="C159" s="273" t="s">
        <v>2214</v>
      </c>
      <c r="D159" s="285">
        <v>44652</v>
      </c>
      <c r="E159" s="279"/>
      <c r="F159" s="279"/>
      <c r="G159" s="280"/>
      <c r="H159" s="277"/>
      <c r="I159" s="277"/>
      <c r="J159" s="278"/>
      <c r="K159" s="279"/>
      <c r="L159" s="279"/>
      <c r="M159" s="280"/>
      <c r="N159" s="277"/>
      <c r="O159" s="277"/>
      <c r="P159" s="278"/>
      <c r="Q159" s="279"/>
      <c r="R159" s="279"/>
      <c r="S159" s="280"/>
      <c r="T159" s="277"/>
      <c r="U159" s="277"/>
      <c r="V159" s="278"/>
      <c r="W159" s="279"/>
      <c r="X159" s="279"/>
      <c r="Y159" s="280"/>
      <c r="Z159" s="277"/>
      <c r="AA159" s="277"/>
      <c r="AB159" s="278"/>
      <c r="AC159" s="279"/>
      <c r="AD159" s="279"/>
      <c r="AE159" s="280"/>
      <c r="AF159" s="277"/>
      <c r="AG159" s="277"/>
      <c r="AH159" s="278"/>
      <c r="AI159" s="279"/>
      <c r="AJ159" s="279"/>
      <c r="AK159" s="280"/>
      <c r="AL159" s="277"/>
      <c r="AM159" s="277"/>
      <c r="AN159" s="278"/>
      <c r="AO159" s="279"/>
      <c r="AP159" s="279"/>
      <c r="AQ159" s="280"/>
      <c r="AR159" s="277"/>
      <c r="AS159" s="277"/>
      <c r="AT159" s="278"/>
      <c r="AU159" s="279"/>
      <c r="AV159" s="279"/>
      <c r="AW159" s="280"/>
      <c r="AX159" s="277"/>
      <c r="AY159" s="277"/>
      <c r="AZ159" s="278"/>
      <c r="BA159" s="279"/>
      <c r="BB159" s="279"/>
      <c r="BC159" s="280"/>
      <c r="BD159" s="277"/>
      <c r="BE159" s="277"/>
      <c r="BF159" s="278"/>
      <c r="BG159" s="279"/>
      <c r="BH159" s="279"/>
      <c r="BI159" s="280"/>
      <c r="BJ159" s="277"/>
      <c r="BK159" s="277"/>
      <c r="BL159" s="278"/>
      <c r="BM159" s="279"/>
      <c r="BN159" s="279"/>
      <c r="BO159" s="280"/>
      <c r="BP159" s="277"/>
      <c r="BQ159" s="277"/>
      <c r="BR159" s="278"/>
      <c r="BS159" s="279"/>
      <c r="BT159" s="279"/>
      <c r="BU159" s="280"/>
      <c r="BV159" s="277"/>
      <c r="BW159" s="277"/>
      <c r="BX159" s="278"/>
      <c r="BY159" s="273" cm="1">
        <f t="array" ref="BY159">SUM(SUMIFS(E159:BX159,E$6:BX$6,{"EN(V)"}))</f>
        <v>0</v>
      </c>
      <c r="BZ159" s="273" cm="1">
        <f t="array" ref="BZ159">SUM(SUMIFS(E159:BX159,E$6:BX$6,{"INA(V)"}))</f>
        <v>0</v>
      </c>
      <c r="CA159" s="273" cm="1">
        <f t="array" ref="CA159">SUM(SUMIFS(E159:BX159,E$6:BX$6,{"EN(D)"}))</f>
        <v>0</v>
      </c>
      <c r="CB159" s="273" cm="1">
        <f t="array" ref="CB159">SUM(SUMIFS(E159:BX159,E$6:BX$6,{"INA(D)"}))</f>
        <v>0</v>
      </c>
      <c r="CC159" s="273" cm="1">
        <f t="array" ref="CC159">SUM(SUMIFS(E159:BX159,E$6:BX$6,{"EN(D)","EN(V)","INA(D)","INA(V)"}))</f>
        <v>0</v>
      </c>
      <c r="CD159" s="278" cm="1">
        <f t="array" ref="CD159">(SUM(SUMIFS(E159:BX159,E$6:BX$6,{"EN(TMS)"})))/12</f>
        <v>0</v>
      </c>
      <c r="CE159" s="278" cm="1">
        <f t="array" ref="CE159">(SUM(SUMIFS(E159:BX159,E$6:BX$6,{"INA(TMS)"})))/12</f>
        <v>0</v>
      </c>
      <c r="CF159" s="279"/>
      <c r="CG159" s="279"/>
      <c r="CH159" s="280"/>
      <c r="CI159" s="277"/>
      <c r="CJ159" s="277"/>
      <c r="CK159" s="278"/>
      <c r="CL159" s="279"/>
      <c r="CM159" s="279"/>
      <c r="CN159" s="280"/>
      <c r="CO159" s="277"/>
      <c r="CP159" s="277"/>
      <c r="CQ159" s="278"/>
      <c r="CR159" s="279"/>
      <c r="CS159" s="279"/>
      <c r="CT159" s="280"/>
      <c r="CU159" s="277"/>
      <c r="CV159" s="277"/>
      <c r="CW159" s="278"/>
      <c r="CX159" s="279"/>
      <c r="CY159" s="279"/>
      <c r="CZ159" s="280"/>
      <c r="DA159" s="277"/>
      <c r="DB159" s="277"/>
      <c r="DC159" s="278"/>
      <c r="DD159" s="279"/>
      <c r="DE159" s="279"/>
      <c r="DF159" s="280"/>
      <c r="DG159" s="277"/>
      <c r="DH159" s="277"/>
      <c r="DI159" s="278"/>
      <c r="DJ159" s="279"/>
      <c r="DK159" s="279"/>
      <c r="DL159" s="280"/>
      <c r="DM159" s="277"/>
      <c r="DN159" s="277"/>
      <c r="DO159" s="278"/>
      <c r="DP159" s="279"/>
      <c r="DQ159" s="279"/>
      <c r="DR159" s="280"/>
      <c r="DS159" s="277"/>
      <c r="DT159" s="277"/>
      <c r="DU159" s="278"/>
      <c r="DV159" s="279"/>
      <c r="DW159" s="279"/>
      <c r="DX159" s="280"/>
      <c r="DY159" s="277"/>
      <c r="DZ159" s="277"/>
      <c r="EA159" s="278"/>
      <c r="EB159" s="279"/>
      <c r="EC159" s="279"/>
      <c r="ED159" s="280"/>
      <c r="EE159" s="277"/>
      <c r="EF159" s="277"/>
      <c r="EG159" s="278"/>
      <c r="EH159" s="279"/>
      <c r="EI159" s="279"/>
      <c r="EJ159" s="280"/>
      <c r="EK159" s="277"/>
      <c r="EL159" s="277"/>
      <c r="EM159" s="278"/>
      <c r="EN159" s="279"/>
      <c r="EO159" s="279"/>
      <c r="EP159" s="280"/>
      <c r="EQ159" s="277"/>
      <c r="ER159" s="277"/>
      <c r="ES159" s="278"/>
      <c r="ET159" s="279"/>
      <c r="EU159" s="279"/>
      <c r="EV159" s="280"/>
      <c r="EW159" s="277"/>
      <c r="EX159" s="277"/>
      <c r="EY159" s="278"/>
      <c r="EZ159" s="273" cm="1">
        <f t="array" ref="EZ159">SUM(SUMIFS(CF159:EY159,CF$6:EY$6,{"EN(V)"}))</f>
        <v>0</v>
      </c>
      <c r="FA159" s="273" cm="1">
        <f t="array" ref="FA159">SUM(SUMIFS(CF159:EY159,CF$6:EY$6,{"INA(V)"}))</f>
        <v>0</v>
      </c>
      <c r="FB159" s="273" cm="1">
        <f t="array" ref="FB159">SUM(SUMIFS(CF159:EY159,CF$6:EY$6,{"EN(D)"}))</f>
        <v>0</v>
      </c>
      <c r="FC159" s="273" cm="1">
        <f t="array" ref="FC159">SUM(SUMIFS(CF159:EY159,CF$6:EY$6,{"INA(D)"}))</f>
        <v>0</v>
      </c>
      <c r="FD159" s="273" cm="1">
        <f t="array" ref="FD159">SUM(SUMIFS(CF159:EY159,CF$6:EY$6,{"EN(D)","EN(V)","INA(D)","INA(V)"}))</f>
        <v>0</v>
      </c>
      <c r="FE159" s="278" cm="1">
        <f t="array" ref="FE159">(SUM(SUMIFS(CF159:EY159,CF$6:EY$6,{"EN(TMS)"})))/12</f>
        <v>0</v>
      </c>
      <c r="FF159" s="278" cm="1">
        <f t="array" ref="FF159">(SUM(SUMIFS(CF159:EY159,CF$6:EY$6,{"INA(TMS)"})))/12</f>
        <v>0</v>
      </c>
      <c r="FG159" s="279"/>
      <c r="FH159" s="279"/>
      <c r="FI159" s="280"/>
      <c r="FJ159" s="277"/>
      <c r="FK159" s="277"/>
      <c r="FL159" s="278"/>
      <c r="FM159" s="279"/>
      <c r="FN159" s="279"/>
      <c r="FO159" s="280"/>
      <c r="FP159" s="277"/>
      <c r="FQ159" s="277"/>
      <c r="FR159" s="278"/>
      <c r="FS159" s="279"/>
      <c r="FT159" s="279"/>
      <c r="FU159" s="280"/>
      <c r="FV159" s="277"/>
      <c r="FW159" s="277"/>
      <c r="FX159" s="278"/>
      <c r="FY159" s="279"/>
      <c r="FZ159" s="279"/>
      <c r="GA159" s="280"/>
      <c r="GB159" s="277"/>
      <c r="GC159" s="277"/>
      <c r="GD159" s="278"/>
      <c r="GE159" s="279"/>
      <c r="GF159" s="279"/>
      <c r="GG159" s="280"/>
      <c r="GH159" s="277"/>
      <c r="GI159" s="277"/>
      <c r="GJ159" s="278"/>
      <c r="GK159" s="279"/>
      <c r="GL159" s="279"/>
      <c r="GM159" s="280"/>
      <c r="GN159" s="277"/>
      <c r="GO159" s="277"/>
      <c r="GP159" s="278"/>
      <c r="GQ159" s="279"/>
      <c r="GR159" s="279"/>
      <c r="GS159" s="280"/>
      <c r="GT159" s="277"/>
      <c r="GU159" s="277"/>
      <c r="GV159" s="278"/>
      <c r="GW159" s="279"/>
      <c r="GX159" s="279"/>
      <c r="GY159" s="280"/>
      <c r="GZ159" s="277"/>
      <c r="HA159" s="277"/>
      <c r="HB159" s="278"/>
      <c r="HC159" s="279"/>
      <c r="HD159" s="279"/>
      <c r="HE159" s="280"/>
      <c r="HF159" s="277"/>
      <c r="HG159" s="277"/>
      <c r="HH159" s="278"/>
      <c r="HI159" s="279"/>
      <c r="HJ159" s="279"/>
      <c r="HK159" s="280"/>
      <c r="HL159" s="277"/>
      <c r="HM159" s="277"/>
      <c r="HN159" s="278"/>
      <c r="HO159" s="279"/>
      <c r="HP159" s="279"/>
      <c r="HQ159" s="280"/>
      <c r="HR159" s="277"/>
      <c r="HS159" s="277"/>
      <c r="HT159" s="278"/>
      <c r="HU159" s="279"/>
      <c r="HV159" s="279"/>
      <c r="HW159" s="280"/>
      <c r="HX159" s="277"/>
      <c r="HY159" s="277"/>
      <c r="HZ159" s="278"/>
      <c r="IA159" s="273" cm="1">
        <f t="array" ref="IA159">SUM(SUMIFS(FG159:HZ159,FG$6:HZ$6,{"EN(V)"}))</f>
        <v>0</v>
      </c>
      <c r="IB159" s="273" cm="1">
        <f t="array" ref="IB159">SUM(SUMIFS(FG159:HZ159,FG$6:HZ$6,{"INA(V)"}))</f>
        <v>0</v>
      </c>
      <c r="IC159" s="273" cm="1">
        <f t="array" ref="IC159">SUM(SUMIFS(FG159:HZ159,FG$6:HZ$6,{"EN(D)"}))</f>
        <v>0</v>
      </c>
      <c r="ID159" s="273" cm="1">
        <f t="array" ref="ID159">SUM(SUMIFS(FG159:HZ159,FG$6:HZ$6,{"INA(D)"}))</f>
        <v>0</v>
      </c>
      <c r="IE159" s="273" cm="1">
        <f t="array" ref="IE159">SUM(SUMIFS(FG159:HZ159,FG$6:HZ$6,{"EN(D)","EN(V)","INA(D)","INA(V)"}))</f>
        <v>0</v>
      </c>
      <c r="IF159" s="278" cm="1">
        <f t="array" ref="IF159">(SUM(SUMIFS(FG159:HZ159,FG$6:HZ$6,{"EN(TMS)"})))/12</f>
        <v>0</v>
      </c>
      <c r="IG159" s="278" cm="1">
        <f t="array" ref="IG159">(SUM(SUMIFS(FG159:HZ159,FG$6:HZ$6,{"INA(TMS)"})))/12</f>
        <v>0</v>
      </c>
      <c r="IH159" s="279"/>
      <c r="II159" s="279"/>
      <c r="IJ159" s="280"/>
      <c r="IK159" s="277"/>
      <c r="IL159" s="277"/>
      <c r="IM159" s="278"/>
      <c r="IN159" s="279"/>
      <c r="IO159" s="279"/>
      <c r="IP159" s="280"/>
      <c r="IQ159" s="277"/>
      <c r="IR159" s="277"/>
      <c r="IS159" s="278">
        <v>0.22361111111111109</v>
      </c>
      <c r="IT159" s="279"/>
      <c r="IU159" s="279"/>
      <c r="IV159" s="280"/>
      <c r="IW159" s="277"/>
      <c r="IX159" s="277"/>
      <c r="IY159" s="278">
        <v>5.5555555555555552E-2</v>
      </c>
      <c r="IZ159" s="279"/>
      <c r="JA159" s="279"/>
      <c r="JB159" s="280"/>
      <c r="JC159" s="277">
        <f>3+11</f>
        <v>14</v>
      </c>
      <c r="JD159" s="277">
        <v>4</v>
      </c>
      <c r="JE159" s="278">
        <v>3.888888888888889E-2</v>
      </c>
      <c r="JF159" s="279"/>
      <c r="JG159" s="279"/>
      <c r="JH159" s="280"/>
      <c r="JI159" s="277">
        <v>30</v>
      </c>
      <c r="JJ159" s="277"/>
      <c r="JK159" s="278"/>
      <c r="JL159" s="279"/>
      <c r="JM159" s="279"/>
      <c r="JN159" s="280"/>
      <c r="JO159" s="277">
        <v>80</v>
      </c>
      <c r="JP159" s="277"/>
      <c r="JQ159" s="278"/>
      <c r="JR159" s="279"/>
      <c r="JS159" s="279"/>
      <c r="JT159" s="280"/>
      <c r="JU159" s="277">
        <v>64</v>
      </c>
      <c r="JV159" s="277"/>
      <c r="JW159" s="278"/>
      <c r="JX159" s="279"/>
      <c r="JY159" s="279"/>
      <c r="JZ159" s="280"/>
      <c r="KA159" s="277">
        <v>78</v>
      </c>
      <c r="KB159" s="277"/>
      <c r="KC159" s="278"/>
      <c r="KD159" s="279"/>
      <c r="KE159" s="279"/>
      <c r="KF159" s="280"/>
      <c r="KG159" s="277">
        <v>152</v>
      </c>
      <c r="KH159" s="277"/>
      <c r="KI159" s="278"/>
      <c r="KJ159" s="279"/>
      <c r="KK159" s="279"/>
      <c r="KL159" s="280"/>
      <c r="KM159" s="277">
        <v>86</v>
      </c>
      <c r="KN159" s="277"/>
      <c r="KO159" s="278"/>
      <c r="KP159" s="279"/>
      <c r="KQ159" s="279"/>
      <c r="KR159" s="280"/>
      <c r="KS159" s="277">
        <v>86</v>
      </c>
      <c r="KT159" s="277"/>
      <c r="KU159" s="278"/>
      <c r="KV159" s="279"/>
      <c r="KW159" s="279"/>
      <c r="KX159" s="280"/>
      <c r="KY159" s="277">
        <v>80</v>
      </c>
      <c r="KZ159" s="277"/>
      <c r="LA159" s="278"/>
      <c r="LB159" s="273" cm="1">
        <f t="array" ref="LB159">SUM(SUMIFS(IH159:LA159,IH$6:LA$6,{"EN(V)"}))</f>
        <v>0</v>
      </c>
      <c r="LC159" s="273" cm="1">
        <f t="array" ref="LC159">SUM(SUMIFS(IH159:LA159,IH$6:LA$6,{"INA(V)"}))</f>
        <v>4</v>
      </c>
      <c r="LD159" s="273" cm="1">
        <f t="array" ref="LD159">SUM(SUMIFS(IH159:LA159,IH$6:LA$6,{"EN(D)"}))</f>
        <v>0</v>
      </c>
      <c r="LE159" s="273" cm="1">
        <f t="array" ref="LE159">SUM(SUMIFS(IH159:LA159,IH$6:LA$6,{"INA(D)"}))</f>
        <v>670</v>
      </c>
      <c r="LF159" s="273" cm="1">
        <f t="array" ref="LF159">SUM(SUMIFS(IH159:LA159,IH$6:LA$6,{"EN(D)","EN(V)","INA(D)","INA(V)"}))</f>
        <v>674</v>
      </c>
      <c r="LG159" s="278" cm="1">
        <f t="array" ref="LG159">(SUM(SUMIFS(IH159:LA159,IH$6:LA$6,{"EN(TMS)"})))/12</f>
        <v>0</v>
      </c>
      <c r="LH159" s="278" cm="1">
        <f t="array" ref="LH159">(SUM(SUMIFS(IH159:LA159,IH$6:LA$6,{"INA(TMS)"})))/12</f>
        <v>2.6504629629629628E-2</v>
      </c>
      <c r="LI159" s="279"/>
      <c r="LJ159" s="279"/>
      <c r="LK159" s="280"/>
      <c r="LL159" s="277">
        <v>89</v>
      </c>
      <c r="LM159" s="277"/>
      <c r="LN159" s="278"/>
      <c r="LO159" s="279"/>
      <c r="LP159" s="279"/>
      <c r="LQ159" s="280"/>
      <c r="LR159" s="277">
        <v>109</v>
      </c>
      <c r="LS159" s="277"/>
      <c r="LT159" s="278"/>
      <c r="LU159" s="279"/>
      <c r="LV159" s="279"/>
      <c r="LW159" s="280"/>
      <c r="LX159" s="277">
        <v>24</v>
      </c>
      <c r="LY159" s="277"/>
      <c r="LZ159" s="278"/>
      <c r="MA159" s="279"/>
      <c r="MB159" s="279"/>
      <c r="MC159" s="280"/>
      <c r="MD159" s="277">
        <v>19</v>
      </c>
      <c r="ME159" s="277"/>
      <c r="MF159" s="278"/>
      <c r="MG159" s="279"/>
      <c r="MH159" s="279"/>
      <c r="MI159" s="280"/>
      <c r="MJ159" s="277">
        <v>40</v>
      </c>
      <c r="MK159" s="277"/>
      <c r="ML159" s="278"/>
      <c r="MM159" s="279"/>
      <c r="MN159" s="279"/>
      <c r="MO159" s="280"/>
      <c r="MP159" s="277">
        <v>23</v>
      </c>
      <c r="MQ159" s="277"/>
      <c r="MR159" s="278"/>
      <c r="MS159" s="279"/>
      <c r="MT159" s="279"/>
      <c r="MU159" s="280"/>
      <c r="MV159" s="277">
        <v>22</v>
      </c>
      <c r="MW159" s="277"/>
      <c r="MX159" s="278"/>
      <c r="MY159" s="279"/>
      <c r="MZ159" s="279"/>
      <c r="NA159" s="280"/>
      <c r="NB159" s="277"/>
      <c r="NC159" s="277"/>
      <c r="ND159" s="278"/>
      <c r="NE159" s="279"/>
      <c r="NF159" s="279"/>
      <c r="NG159" s="280"/>
      <c r="NH159" s="277"/>
      <c r="NI159" s="277"/>
      <c r="NJ159" s="278"/>
      <c r="NK159" s="279"/>
      <c r="NL159" s="279"/>
      <c r="NM159" s="280"/>
      <c r="NN159" s="277"/>
      <c r="NO159" s="277"/>
      <c r="NP159" s="278"/>
      <c r="NQ159" s="279"/>
      <c r="NR159" s="279"/>
      <c r="NS159" s="280"/>
      <c r="NT159" s="277"/>
      <c r="NU159" s="277"/>
      <c r="NV159" s="278"/>
      <c r="NW159" s="279"/>
      <c r="NX159" s="279"/>
      <c r="NY159" s="280"/>
      <c r="NZ159" s="277"/>
      <c r="OA159" s="277"/>
      <c r="OB159" s="278"/>
      <c r="OC159" s="273" cm="1">
        <f t="array" ref="OC159">SUM(SUMIFS(LI159:OB159,LI$6:OB$6,{"EN(V)"}))</f>
        <v>0</v>
      </c>
      <c r="OD159" s="273" cm="1">
        <f t="array" ref="OD159">SUM(SUMIFS(LI159:OB159,LI$6:OB$6,{"INA(V)"}))</f>
        <v>0</v>
      </c>
      <c r="OE159" s="273" cm="1">
        <f t="array" ref="OE159">SUM(SUMIFS(LI159:OB159,LI$6:OB$6,{"EN(D)"}))</f>
        <v>0</v>
      </c>
      <c r="OF159" s="273" cm="1">
        <f t="array" ref="OF159">SUM(SUMIFS(LI159:OB159,LI$6:OB$6,{"INA(D)"}))</f>
        <v>326</v>
      </c>
      <c r="OG159" s="273" cm="1">
        <f t="array" ref="OG159">SUM(SUMIFS(LI159:OB159,LI$6:OB$6,{"EN(D)","EN(V)","INA(D)","INA(V)"}))</f>
        <v>326</v>
      </c>
      <c r="OH159" s="278" cm="1">
        <f t="array" ref="OH159">(SUM(SUMIFS(LI159:OB159,LI$6:OB$6,{"EN(TMS)"})))/12</f>
        <v>0</v>
      </c>
      <c r="OI159" s="278" cm="1">
        <f t="array" ref="OI159">(SUM(SUMIFS(LI159:OB159,LI$6:OB$6,{"INA(TMS)"})))/12</f>
        <v>0</v>
      </c>
    </row>
    <row r="160" spans="1:399" s="23" customFormat="1">
      <c r="A160" s="273">
        <v>154</v>
      </c>
      <c r="B160" s="274" t="s">
        <v>2654</v>
      </c>
      <c r="C160" s="273" t="s">
        <v>2653</v>
      </c>
      <c r="D160" s="285">
        <v>44682</v>
      </c>
      <c r="E160" s="279"/>
      <c r="F160" s="279"/>
      <c r="G160" s="280"/>
      <c r="H160" s="277"/>
      <c r="I160" s="277"/>
      <c r="J160" s="278"/>
      <c r="K160" s="279"/>
      <c r="L160" s="279"/>
      <c r="M160" s="280"/>
      <c r="N160" s="277"/>
      <c r="O160" s="277"/>
      <c r="P160" s="278"/>
      <c r="Q160" s="279"/>
      <c r="R160" s="279"/>
      <c r="S160" s="280"/>
      <c r="T160" s="277"/>
      <c r="U160" s="277"/>
      <c r="V160" s="278"/>
      <c r="W160" s="279"/>
      <c r="X160" s="279"/>
      <c r="Y160" s="280"/>
      <c r="Z160" s="277"/>
      <c r="AA160" s="277"/>
      <c r="AB160" s="278"/>
      <c r="AC160" s="279"/>
      <c r="AD160" s="279"/>
      <c r="AE160" s="280"/>
      <c r="AF160" s="277"/>
      <c r="AG160" s="277"/>
      <c r="AH160" s="278"/>
      <c r="AI160" s="279"/>
      <c r="AJ160" s="279"/>
      <c r="AK160" s="280"/>
      <c r="AL160" s="277"/>
      <c r="AM160" s="277"/>
      <c r="AN160" s="278"/>
      <c r="AO160" s="279"/>
      <c r="AP160" s="279"/>
      <c r="AQ160" s="280"/>
      <c r="AR160" s="277"/>
      <c r="AS160" s="277"/>
      <c r="AT160" s="278"/>
      <c r="AU160" s="279"/>
      <c r="AV160" s="279"/>
      <c r="AW160" s="280"/>
      <c r="AX160" s="277"/>
      <c r="AY160" s="277"/>
      <c r="AZ160" s="278"/>
      <c r="BA160" s="279"/>
      <c r="BB160" s="279"/>
      <c r="BC160" s="280"/>
      <c r="BD160" s="277"/>
      <c r="BE160" s="277"/>
      <c r="BF160" s="278"/>
      <c r="BG160" s="279"/>
      <c r="BH160" s="279"/>
      <c r="BI160" s="280"/>
      <c r="BJ160" s="277"/>
      <c r="BK160" s="277"/>
      <c r="BL160" s="278"/>
      <c r="BM160" s="279"/>
      <c r="BN160" s="279"/>
      <c r="BO160" s="280"/>
      <c r="BP160" s="277"/>
      <c r="BQ160" s="277"/>
      <c r="BR160" s="278"/>
      <c r="BS160" s="279"/>
      <c r="BT160" s="279"/>
      <c r="BU160" s="280"/>
      <c r="BV160" s="277"/>
      <c r="BW160" s="277"/>
      <c r="BX160" s="278"/>
      <c r="BY160" s="273" cm="1">
        <f t="array" ref="BY160">SUM(SUMIFS(E160:BX160,E$6:BX$6,{"EN(V)"}))</f>
        <v>0</v>
      </c>
      <c r="BZ160" s="273" cm="1">
        <f t="array" ref="BZ160">SUM(SUMIFS(E160:BX160,E$6:BX$6,{"INA(V)"}))</f>
        <v>0</v>
      </c>
      <c r="CA160" s="273" cm="1">
        <f t="array" ref="CA160">SUM(SUMIFS(E160:BX160,E$6:BX$6,{"EN(D)"}))</f>
        <v>0</v>
      </c>
      <c r="CB160" s="273" cm="1">
        <f t="array" ref="CB160">SUM(SUMIFS(E160:BX160,E$6:BX$6,{"INA(D)"}))</f>
        <v>0</v>
      </c>
      <c r="CC160" s="273" cm="1">
        <f t="array" ref="CC160">SUM(SUMIFS(E160:BX160,E$6:BX$6,{"EN(D)","EN(V)","INA(D)","INA(V)"}))</f>
        <v>0</v>
      </c>
      <c r="CD160" s="278" cm="1">
        <f t="array" ref="CD160">(SUM(SUMIFS(E160:BX160,E$6:BX$6,{"EN(TMS)"})))/12</f>
        <v>0</v>
      </c>
      <c r="CE160" s="278" cm="1">
        <f t="array" ref="CE160">(SUM(SUMIFS(E160:BX160,E$6:BX$6,{"INA(TMS)"})))/12</f>
        <v>0</v>
      </c>
      <c r="CF160" s="279"/>
      <c r="CG160" s="279"/>
      <c r="CH160" s="280"/>
      <c r="CI160" s="277"/>
      <c r="CJ160" s="277"/>
      <c r="CK160" s="278"/>
      <c r="CL160" s="279"/>
      <c r="CM160" s="279"/>
      <c r="CN160" s="280"/>
      <c r="CO160" s="277"/>
      <c r="CP160" s="277"/>
      <c r="CQ160" s="278"/>
      <c r="CR160" s="279"/>
      <c r="CS160" s="279"/>
      <c r="CT160" s="280"/>
      <c r="CU160" s="277"/>
      <c r="CV160" s="277"/>
      <c r="CW160" s="278"/>
      <c r="CX160" s="279"/>
      <c r="CY160" s="279"/>
      <c r="CZ160" s="280"/>
      <c r="DA160" s="277"/>
      <c r="DB160" s="277"/>
      <c r="DC160" s="278"/>
      <c r="DD160" s="279"/>
      <c r="DE160" s="279"/>
      <c r="DF160" s="280"/>
      <c r="DG160" s="277"/>
      <c r="DH160" s="277"/>
      <c r="DI160" s="278"/>
      <c r="DJ160" s="279"/>
      <c r="DK160" s="279"/>
      <c r="DL160" s="280"/>
      <c r="DM160" s="277"/>
      <c r="DN160" s="277"/>
      <c r="DO160" s="278"/>
      <c r="DP160" s="279"/>
      <c r="DQ160" s="279"/>
      <c r="DR160" s="280"/>
      <c r="DS160" s="277"/>
      <c r="DT160" s="277"/>
      <c r="DU160" s="278"/>
      <c r="DV160" s="279"/>
      <c r="DW160" s="279"/>
      <c r="DX160" s="280"/>
      <c r="DY160" s="277"/>
      <c r="DZ160" s="277"/>
      <c r="EA160" s="278"/>
      <c r="EB160" s="279"/>
      <c r="EC160" s="279"/>
      <c r="ED160" s="280"/>
      <c r="EE160" s="277"/>
      <c r="EF160" s="277"/>
      <c r="EG160" s="278"/>
      <c r="EH160" s="279"/>
      <c r="EI160" s="279"/>
      <c r="EJ160" s="280"/>
      <c r="EK160" s="277"/>
      <c r="EL160" s="277"/>
      <c r="EM160" s="278"/>
      <c r="EN160" s="279"/>
      <c r="EO160" s="279"/>
      <c r="EP160" s="280"/>
      <c r="EQ160" s="277"/>
      <c r="ER160" s="277"/>
      <c r="ES160" s="278"/>
      <c r="ET160" s="279"/>
      <c r="EU160" s="279"/>
      <c r="EV160" s="280"/>
      <c r="EW160" s="277"/>
      <c r="EX160" s="277"/>
      <c r="EY160" s="278"/>
      <c r="EZ160" s="273" cm="1">
        <f t="array" ref="EZ160">SUM(SUMIFS(CF160:EY160,CF$6:EY$6,{"EN(V)"}))</f>
        <v>0</v>
      </c>
      <c r="FA160" s="273" cm="1">
        <f t="array" ref="FA160">SUM(SUMIFS(CF160:EY160,CF$6:EY$6,{"INA(V)"}))</f>
        <v>0</v>
      </c>
      <c r="FB160" s="273" cm="1">
        <f t="array" ref="FB160">SUM(SUMIFS(CF160:EY160,CF$6:EY$6,{"EN(D)"}))</f>
        <v>0</v>
      </c>
      <c r="FC160" s="273" cm="1">
        <f t="array" ref="FC160">SUM(SUMIFS(CF160:EY160,CF$6:EY$6,{"INA(D)"}))</f>
        <v>0</v>
      </c>
      <c r="FD160" s="273" cm="1">
        <f t="array" ref="FD160">SUM(SUMIFS(CF160:EY160,CF$6:EY$6,{"EN(D)","EN(V)","INA(D)","INA(V)"}))</f>
        <v>0</v>
      </c>
      <c r="FE160" s="278" cm="1">
        <f t="array" ref="FE160">(SUM(SUMIFS(CF160:EY160,CF$6:EY$6,{"EN(TMS)"})))/12</f>
        <v>0</v>
      </c>
      <c r="FF160" s="278" cm="1">
        <f t="array" ref="FF160">(SUM(SUMIFS(CF160:EY160,CF$6:EY$6,{"INA(TMS)"})))/12</f>
        <v>0</v>
      </c>
      <c r="FG160" s="279"/>
      <c r="FH160" s="279"/>
      <c r="FI160" s="280"/>
      <c r="FJ160" s="277"/>
      <c r="FK160" s="277"/>
      <c r="FL160" s="278"/>
      <c r="FM160" s="279"/>
      <c r="FN160" s="279"/>
      <c r="FO160" s="280"/>
      <c r="FP160" s="277"/>
      <c r="FQ160" s="277"/>
      <c r="FR160" s="278"/>
      <c r="FS160" s="279"/>
      <c r="FT160" s="279"/>
      <c r="FU160" s="280"/>
      <c r="FV160" s="277"/>
      <c r="FW160" s="277"/>
      <c r="FX160" s="278"/>
      <c r="FY160" s="279"/>
      <c r="FZ160" s="279"/>
      <c r="GA160" s="280"/>
      <c r="GB160" s="277"/>
      <c r="GC160" s="277"/>
      <c r="GD160" s="278"/>
      <c r="GE160" s="279"/>
      <c r="GF160" s="279"/>
      <c r="GG160" s="280"/>
      <c r="GH160" s="277"/>
      <c r="GI160" s="277"/>
      <c r="GJ160" s="278"/>
      <c r="GK160" s="279"/>
      <c r="GL160" s="279"/>
      <c r="GM160" s="280"/>
      <c r="GN160" s="277"/>
      <c r="GO160" s="277"/>
      <c r="GP160" s="278"/>
      <c r="GQ160" s="279"/>
      <c r="GR160" s="279"/>
      <c r="GS160" s="280"/>
      <c r="GT160" s="277"/>
      <c r="GU160" s="277"/>
      <c r="GV160" s="278"/>
      <c r="GW160" s="279"/>
      <c r="GX160" s="279"/>
      <c r="GY160" s="280"/>
      <c r="GZ160" s="277"/>
      <c r="HA160" s="277"/>
      <c r="HB160" s="278"/>
      <c r="HC160" s="279"/>
      <c r="HD160" s="279"/>
      <c r="HE160" s="280"/>
      <c r="HF160" s="277"/>
      <c r="HG160" s="277"/>
      <c r="HH160" s="278"/>
      <c r="HI160" s="279"/>
      <c r="HJ160" s="279"/>
      <c r="HK160" s="280"/>
      <c r="HL160" s="277"/>
      <c r="HM160" s="277"/>
      <c r="HN160" s="278"/>
      <c r="HO160" s="279"/>
      <c r="HP160" s="279"/>
      <c r="HQ160" s="280"/>
      <c r="HR160" s="277"/>
      <c r="HS160" s="277"/>
      <c r="HT160" s="278"/>
      <c r="HU160" s="279"/>
      <c r="HV160" s="279"/>
      <c r="HW160" s="280"/>
      <c r="HX160" s="277"/>
      <c r="HY160" s="277"/>
      <c r="HZ160" s="278"/>
      <c r="IA160" s="273" cm="1">
        <f t="array" ref="IA160">SUM(SUMIFS(FG160:HZ160,FG$6:HZ$6,{"EN(V)"}))</f>
        <v>0</v>
      </c>
      <c r="IB160" s="273" cm="1">
        <f t="array" ref="IB160">SUM(SUMIFS(FG160:HZ160,FG$6:HZ$6,{"INA(V)"}))</f>
        <v>0</v>
      </c>
      <c r="IC160" s="273" cm="1">
        <f t="array" ref="IC160">SUM(SUMIFS(FG160:HZ160,FG$6:HZ$6,{"EN(D)"}))</f>
        <v>0</v>
      </c>
      <c r="ID160" s="273" cm="1">
        <f t="array" ref="ID160">SUM(SUMIFS(FG160:HZ160,FG$6:HZ$6,{"INA(D)"}))</f>
        <v>0</v>
      </c>
      <c r="IE160" s="273" cm="1">
        <f t="array" ref="IE160">SUM(SUMIFS(FG160:HZ160,FG$6:HZ$6,{"EN(D)","EN(V)","INA(D)","INA(V)"}))</f>
        <v>0</v>
      </c>
      <c r="IF160" s="278" cm="1">
        <f t="array" ref="IF160">(SUM(SUMIFS(FG160:HZ160,FG$6:HZ$6,{"EN(TMS)"})))/12</f>
        <v>0</v>
      </c>
      <c r="IG160" s="278" cm="1">
        <f t="array" ref="IG160">(SUM(SUMIFS(FG160:HZ160,FG$6:HZ$6,{"INA(TMS)"})))/12</f>
        <v>0</v>
      </c>
      <c r="IH160" s="279"/>
      <c r="II160" s="279"/>
      <c r="IJ160" s="280"/>
      <c r="IK160" s="277"/>
      <c r="IL160" s="277"/>
      <c r="IM160" s="278"/>
      <c r="IN160" s="279"/>
      <c r="IO160" s="279"/>
      <c r="IP160" s="280"/>
      <c r="IQ160" s="277"/>
      <c r="IR160" s="277"/>
      <c r="IS160" s="278">
        <v>0.22361111111111109</v>
      </c>
      <c r="IT160" s="279"/>
      <c r="IU160" s="279"/>
      <c r="IV160" s="280"/>
      <c r="IW160" s="277"/>
      <c r="IX160" s="277"/>
      <c r="IY160" s="278">
        <v>5.5555555555555552E-2</v>
      </c>
      <c r="IZ160" s="279"/>
      <c r="JA160" s="279"/>
      <c r="JB160" s="280"/>
      <c r="JC160" s="277"/>
      <c r="JD160" s="277"/>
      <c r="JE160" s="278"/>
      <c r="JF160" s="279">
        <v>4</v>
      </c>
      <c r="JG160" s="279"/>
      <c r="JH160" s="280"/>
      <c r="JI160" s="277"/>
      <c r="JJ160" s="277"/>
      <c r="JK160" s="278"/>
      <c r="JL160" s="279">
        <v>56</v>
      </c>
      <c r="JM160" s="279"/>
      <c r="JN160" s="280"/>
      <c r="JO160" s="277"/>
      <c r="JP160" s="277"/>
      <c r="JQ160" s="278"/>
      <c r="JR160" s="279">
        <v>38</v>
      </c>
      <c r="JS160" s="279"/>
      <c r="JT160" s="280"/>
      <c r="JU160" s="277"/>
      <c r="JV160" s="277"/>
      <c r="JW160" s="278"/>
      <c r="JX160" s="279">
        <v>20</v>
      </c>
      <c r="JY160" s="279"/>
      <c r="JZ160" s="280"/>
      <c r="KA160" s="277"/>
      <c r="KB160" s="277"/>
      <c r="KC160" s="278"/>
      <c r="KD160" s="279">
        <v>30</v>
      </c>
      <c r="KE160" s="279"/>
      <c r="KF160" s="280"/>
      <c r="KG160" s="277"/>
      <c r="KH160" s="277"/>
      <c r="KI160" s="278"/>
      <c r="KJ160" s="279">
        <v>22</v>
      </c>
      <c r="KK160" s="279"/>
      <c r="KL160" s="280"/>
      <c r="KM160" s="277"/>
      <c r="KN160" s="277"/>
      <c r="KO160" s="278"/>
      <c r="KP160" s="279">
        <v>12</v>
      </c>
      <c r="KQ160" s="279"/>
      <c r="KR160" s="280"/>
      <c r="KS160" s="277"/>
      <c r="KT160" s="277"/>
      <c r="KU160" s="278"/>
      <c r="KV160" s="279">
        <v>8</v>
      </c>
      <c r="KW160" s="279"/>
      <c r="KX160" s="280"/>
      <c r="KY160" s="277"/>
      <c r="KZ160" s="277"/>
      <c r="LA160" s="278"/>
      <c r="LB160" s="273" cm="1">
        <f t="array" ref="LB160">SUM(SUMIFS(IH160:LA160,IH$6:LA$6,{"EN(V)"}))</f>
        <v>0</v>
      </c>
      <c r="LC160" s="273" cm="1">
        <f t="array" ref="LC160">SUM(SUMIFS(IH160:LA160,IH$6:LA$6,{"INA(V)"}))</f>
        <v>0</v>
      </c>
      <c r="LD160" s="273" cm="1">
        <f t="array" ref="LD160">SUM(SUMIFS(IH160:LA160,IH$6:LA$6,{"EN(D)"}))</f>
        <v>190</v>
      </c>
      <c r="LE160" s="273" cm="1">
        <f t="array" ref="LE160">SUM(SUMIFS(IH160:LA160,IH$6:LA$6,{"INA(D)"}))</f>
        <v>0</v>
      </c>
      <c r="LF160" s="273" cm="1">
        <f t="array" ref="LF160">SUM(SUMIFS(IH160:LA160,IH$6:LA$6,{"EN(D)","EN(V)","INA(D)","INA(V)"}))</f>
        <v>190</v>
      </c>
      <c r="LG160" s="278" cm="1">
        <f t="array" ref="LG160">(SUM(SUMIFS(IH160:LA160,IH$6:LA$6,{"EN(TMS)"})))/12</f>
        <v>0</v>
      </c>
      <c r="LH160" s="278" cm="1">
        <f t="array" ref="LH160">(SUM(SUMIFS(IH160:LA160,IH$6:LA$6,{"INA(TMS)"})))/12</f>
        <v>2.326388888888889E-2</v>
      </c>
      <c r="LI160" s="279">
        <v>8</v>
      </c>
      <c r="LJ160" s="279"/>
      <c r="LK160" s="280"/>
      <c r="LL160" s="277"/>
      <c r="LM160" s="277"/>
      <c r="LN160" s="278"/>
      <c r="LO160" s="279">
        <v>18</v>
      </c>
      <c r="LP160" s="279"/>
      <c r="LQ160" s="280"/>
      <c r="LR160" s="277"/>
      <c r="LS160" s="277"/>
      <c r="LT160" s="278"/>
      <c r="LU160" s="279">
        <v>3</v>
      </c>
      <c r="LV160" s="279"/>
      <c r="LW160" s="280"/>
      <c r="LX160" s="277"/>
      <c r="LY160" s="277"/>
      <c r="LZ160" s="278"/>
      <c r="MA160" s="279">
        <v>2</v>
      </c>
      <c r="MB160" s="279"/>
      <c r="MC160" s="280"/>
      <c r="MD160" s="277"/>
      <c r="ME160" s="277"/>
      <c r="MF160" s="278"/>
      <c r="MG160" s="279"/>
      <c r="MH160" s="279"/>
      <c r="MI160" s="280"/>
      <c r="MJ160" s="277"/>
      <c r="MK160" s="277"/>
      <c r="ML160" s="278"/>
      <c r="MM160" s="279">
        <v>4</v>
      </c>
      <c r="MN160" s="279"/>
      <c r="MO160" s="280"/>
      <c r="MP160" s="277"/>
      <c r="MQ160" s="277"/>
      <c r="MR160" s="278"/>
      <c r="MS160" s="279">
        <v>1</v>
      </c>
      <c r="MT160" s="279"/>
      <c r="MU160" s="280"/>
      <c r="MV160" s="277"/>
      <c r="MW160" s="277"/>
      <c r="MX160" s="278"/>
      <c r="MY160" s="279"/>
      <c r="MZ160" s="279"/>
      <c r="NA160" s="280"/>
      <c r="NB160" s="277"/>
      <c r="NC160" s="277"/>
      <c r="ND160" s="278"/>
      <c r="NE160" s="279"/>
      <c r="NF160" s="279"/>
      <c r="NG160" s="280"/>
      <c r="NH160" s="277"/>
      <c r="NI160" s="277"/>
      <c r="NJ160" s="278"/>
      <c r="NK160" s="279"/>
      <c r="NL160" s="279"/>
      <c r="NM160" s="280"/>
      <c r="NN160" s="277"/>
      <c r="NO160" s="277"/>
      <c r="NP160" s="278"/>
      <c r="NQ160" s="279"/>
      <c r="NR160" s="279"/>
      <c r="NS160" s="280"/>
      <c r="NT160" s="277"/>
      <c r="NU160" s="277"/>
      <c r="NV160" s="278"/>
      <c r="NW160" s="279"/>
      <c r="NX160" s="279"/>
      <c r="NY160" s="280"/>
      <c r="NZ160" s="277"/>
      <c r="OA160" s="277"/>
      <c r="OB160" s="278"/>
      <c r="OC160" s="273" cm="1">
        <f t="array" ref="OC160">SUM(SUMIFS(LI160:OB160,LI$6:OB$6,{"EN(V)"}))</f>
        <v>0</v>
      </c>
      <c r="OD160" s="273" cm="1">
        <f t="array" ref="OD160">SUM(SUMIFS(LI160:OB160,LI$6:OB$6,{"INA(V)"}))</f>
        <v>0</v>
      </c>
      <c r="OE160" s="273" cm="1">
        <f t="array" ref="OE160">SUM(SUMIFS(LI160:OB160,LI$6:OB$6,{"EN(D)"}))</f>
        <v>36</v>
      </c>
      <c r="OF160" s="273" cm="1">
        <f t="array" ref="OF160">SUM(SUMIFS(LI160:OB160,LI$6:OB$6,{"INA(D)"}))</f>
        <v>0</v>
      </c>
      <c r="OG160" s="273" cm="1">
        <f t="array" ref="OG160">SUM(SUMIFS(LI160:OB160,LI$6:OB$6,{"EN(D)","EN(V)","INA(D)","INA(V)"}))</f>
        <v>36</v>
      </c>
      <c r="OH160" s="278" cm="1">
        <f t="array" ref="OH160">(SUM(SUMIFS(LI160:OB160,LI$6:OB$6,{"EN(TMS)"})))/12</f>
        <v>0</v>
      </c>
      <c r="OI160" s="278" cm="1">
        <f t="array" ref="OI160">(SUM(SUMIFS(LI160:OB160,LI$6:OB$6,{"INA(TMS)"})))/12</f>
        <v>0</v>
      </c>
    </row>
    <row r="161" spans="1:399" s="23" customFormat="1">
      <c r="A161" s="273">
        <v>155</v>
      </c>
      <c r="B161" s="274" t="s">
        <v>2655</v>
      </c>
      <c r="C161" s="273" t="s">
        <v>2656</v>
      </c>
      <c r="D161" s="285">
        <v>44682</v>
      </c>
      <c r="E161" s="279"/>
      <c r="F161" s="279"/>
      <c r="G161" s="280"/>
      <c r="H161" s="277"/>
      <c r="I161" s="277"/>
      <c r="J161" s="278"/>
      <c r="K161" s="279"/>
      <c r="L161" s="279"/>
      <c r="M161" s="280"/>
      <c r="N161" s="277"/>
      <c r="O161" s="277"/>
      <c r="P161" s="278"/>
      <c r="Q161" s="279"/>
      <c r="R161" s="279"/>
      <c r="S161" s="280"/>
      <c r="T161" s="277"/>
      <c r="U161" s="277"/>
      <c r="V161" s="278"/>
      <c r="W161" s="279"/>
      <c r="X161" s="279"/>
      <c r="Y161" s="280"/>
      <c r="Z161" s="277"/>
      <c r="AA161" s="277"/>
      <c r="AB161" s="278"/>
      <c r="AC161" s="279"/>
      <c r="AD161" s="279"/>
      <c r="AE161" s="280"/>
      <c r="AF161" s="277"/>
      <c r="AG161" s="277"/>
      <c r="AH161" s="278"/>
      <c r="AI161" s="279"/>
      <c r="AJ161" s="279"/>
      <c r="AK161" s="280"/>
      <c r="AL161" s="277"/>
      <c r="AM161" s="277"/>
      <c r="AN161" s="278"/>
      <c r="AO161" s="279"/>
      <c r="AP161" s="279"/>
      <c r="AQ161" s="280"/>
      <c r="AR161" s="277"/>
      <c r="AS161" s="277"/>
      <c r="AT161" s="278"/>
      <c r="AU161" s="279"/>
      <c r="AV161" s="279"/>
      <c r="AW161" s="280"/>
      <c r="AX161" s="277"/>
      <c r="AY161" s="277"/>
      <c r="AZ161" s="278"/>
      <c r="BA161" s="279"/>
      <c r="BB161" s="279"/>
      <c r="BC161" s="280"/>
      <c r="BD161" s="277"/>
      <c r="BE161" s="277"/>
      <c r="BF161" s="278"/>
      <c r="BG161" s="279"/>
      <c r="BH161" s="279"/>
      <c r="BI161" s="280"/>
      <c r="BJ161" s="277"/>
      <c r="BK161" s="277"/>
      <c r="BL161" s="278"/>
      <c r="BM161" s="279"/>
      <c r="BN161" s="279"/>
      <c r="BO161" s="280"/>
      <c r="BP161" s="277"/>
      <c r="BQ161" s="277"/>
      <c r="BR161" s="278"/>
      <c r="BS161" s="279"/>
      <c r="BT161" s="279"/>
      <c r="BU161" s="280"/>
      <c r="BV161" s="277"/>
      <c r="BW161" s="277"/>
      <c r="BX161" s="278"/>
      <c r="BY161" s="273" cm="1">
        <f t="array" ref="BY161">SUM(SUMIFS(E161:BX161,E$6:BX$6,{"EN(V)"}))</f>
        <v>0</v>
      </c>
      <c r="BZ161" s="273" cm="1">
        <f t="array" ref="BZ161">SUM(SUMIFS(E161:BX161,E$6:BX$6,{"INA(V)"}))</f>
        <v>0</v>
      </c>
      <c r="CA161" s="273" cm="1">
        <f t="array" ref="CA161">SUM(SUMIFS(E161:BX161,E$6:BX$6,{"EN(D)"}))</f>
        <v>0</v>
      </c>
      <c r="CB161" s="273" cm="1">
        <f t="array" ref="CB161">SUM(SUMIFS(E161:BX161,E$6:BX$6,{"INA(D)"}))</f>
        <v>0</v>
      </c>
      <c r="CC161" s="273" cm="1">
        <f t="array" ref="CC161">SUM(SUMIFS(E161:BX161,E$6:BX$6,{"EN(D)","EN(V)","INA(D)","INA(V)"}))</f>
        <v>0</v>
      </c>
      <c r="CD161" s="278" cm="1">
        <f t="array" ref="CD161">(SUM(SUMIFS(E161:BX161,E$6:BX$6,{"EN(TMS)"})))/12</f>
        <v>0</v>
      </c>
      <c r="CE161" s="278" cm="1">
        <f t="array" ref="CE161">(SUM(SUMIFS(E161:BX161,E$6:BX$6,{"INA(TMS)"})))/12</f>
        <v>0</v>
      </c>
      <c r="CF161" s="279"/>
      <c r="CG161" s="279"/>
      <c r="CH161" s="280"/>
      <c r="CI161" s="277"/>
      <c r="CJ161" s="277"/>
      <c r="CK161" s="278"/>
      <c r="CL161" s="279"/>
      <c r="CM161" s="279"/>
      <c r="CN161" s="280"/>
      <c r="CO161" s="277"/>
      <c r="CP161" s="277"/>
      <c r="CQ161" s="278"/>
      <c r="CR161" s="279"/>
      <c r="CS161" s="279"/>
      <c r="CT161" s="280"/>
      <c r="CU161" s="277"/>
      <c r="CV161" s="277"/>
      <c r="CW161" s="278"/>
      <c r="CX161" s="279"/>
      <c r="CY161" s="279"/>
      <c r="CZ161" s="280"/>
      <c r="DA161" s="277"/>
      <c r="DB161" s="277"/>
      <c r="DC161" s="278"/>
      <c r="DD161" s="279"/>
      <c r="DE161" s="279"/>
      <c r="DF161" s="280"/>
      <c r="DG161" s="277"/>
      <c r="DH161" s="277"/>
      <c r="DI161" s="278"/>
      <c r="DJ161" s="279"/>
      <c r="DK161" s="279"/>
      <c r="DL161" s="280"/>
      <c r="DM161" s="277"/>
      <c r="DN161" s="277"/>
      <c r="DO161" s="278"/>
      <c r="DP161" s="279"/>
      <c r="DQ161" s="279"/>
      <c r="DR161" s="280"/>
      <c r="DS161" s="277"/>
      <c r="DT161" s="277"/>
      <c r="DU161" s="278"/>
      <c r="DV161" s="279"/>
      <c r="DW161" s="279"/>
      <c r="DX161" s="280"/>
      <c r="DY161" s="277"/>
      <c r="DZ161" s="277"/>
      <c r="EA161" s="278"/>
      <c r="EB161" s="279"/>
      <c r="EC161" s="279"/>
      <c r="ED161" s="280"/>
      <c r="EE161" s="277"/>
      <c r="EF161" s="277"/>
      <c r="EG161" s="278"/>
      <c r="EH161" s="279"/>
      <c r="EI161" s="279"/>
      <c r="EJ161" s="280"/>
      <c r="EK161" s="277"/>
      <c r="EL161" s="277"/>
      <c r="EM161" s="278"/>
      <c r="EN161" s="279"/>
      <c r="EO161" s="279"/>
      <c r="EP161" s="280"/>
      <c r="EQ161" s="277"/>
      <c r="ER161" s="277"/>
      <c r="ES161" s="278"/>
      <c r="ET161" s="279"/>
      <c r="EU161" s="279"/>
      <c r="EV161" s="280"/>
      <c r="EW161" s="277"/>
      <c r="EX161" s="277"/>
      <c r="EY161" s="278"/>
      <c r="EZ161" s="273" cm="1">
        <f t="array" ref="EZ161">SUM(SUMIFS(CF161:EY161,CF$6:EY$6,{"EN(V)"}))</f>
        <v>0</v>
      </c>
      <c r="FA161" s="273" cm="1">
        <f t="array" ref="FA161">SUM(SUMIFS(CF161:EY161,CF$6:EY$6,{"INA(V)"}))</f>
        <v>0</v>
      </c>
      <c r="FB161" s="273" cm="1">
        <f t="array" ref="FB161">SUM(SUMIFS(CF161:EY161,CF$6:EY$6,{"EN(D)"}))</f>
        <v>0</v>
      </c>
      <c r="FC161" s="273" cm="1">
        <f t="array" ref="FC161">SUM(SUMIFS(CF161:EY161,CF$6:EY$6,{"INA(D)"}))</f>
        <v>0</v>
      </c>
      <c r="FD161" s="273" cm="1">
        <f t="array" ref="FD161">SUM(SUMIFS(CF161:EY161,CF$6:EY$6,{"EN(D)","EN(V)","INA(D)","INA(V)"}))</f>
        <v>0</v>
      </c>
      <c r="FE161" s="278" cm="1">
        <f t="array" ref="FE161">(SUM(SUMIFS(CF161:EY161,CF$6:EY$6,{"EN(TMS)"})))/12</f>
        <v>0</v>
      </c>
      <c r="FF161" s="278" cm="1">
        <f t="array" ref="FF161">(SUM(SUMIFS(CF161:EY161,CF$6:EY$6,{"INA(TMS)"})))/12</f>
        <v>0</v>
      </c>
      <c r="FG161" s="279"/>
      <c r="FH161" s="279"/>
      <c r="FI161" s="280"/>
      <c r="FJ161" s="277"/>
      <c r="FK161" s="277"/>
      <c r="FL161" s="278"/>
      <c r="FM161" s="279"/>
      <c r="FN161" s="279"/>
      <c r="FO161" s="280"/>
      <c r="FP161" s="277"/>
      <c r="FQ161" s="277"/>
      <c r="FR161" s="278"/>
      <c r="FS161" s="279"/>
      <c r="FT161" s="279"/>
      <c r="FU161" s="280"/>
      <c r="FV161" s="277"/>
      <c r="FW161" s="277"/>
      <c r="FX161" s="278"/>
      <c r="FY161" s="279"/>
      <c r="FZ161" s="279"/>
      <c r="GA161" s="280"/>
      <c r="GB161" s="277"/>
      <c r="GC161" s="277"/>
      <c r="GD161" s="278"/>
      <c r="GE161" s="279"/>
      <c r="GF161" s="279"/>
      <c r="GG161" s="280"/>
      <c r="GH161" s="277"/>
      <c r="GI161" s="277"/>
      <c r="GJ161" s="278"/>
      <c r="GK161" s="279"/>
      <c r="GL161" s="279"/>
      <c r="GM161" s="280"/>
      <c r="GN161" s="277"/>
      <c r="GO161" s="277"/>
      <c r="GP161" s="278"/>
      <c r="GQ161" s="279"/>
      <c r="GR161" s="279"/>
      <c r="GS161" s="280"/>
      <c r="GT161" s="277"/>
      <c r="GU161" s="277"/>
      <c r="GV161" s="278"/>
      <c r="GW161" s="279"/>
      <c r="GX161" s="279"/>
      <c r="GY161" s="280"/>
      <c r="GZ161" s="277"/>
      <c r="HA161" s="277"/>
      <c r="HB161" s="278"/>
      <c r="HC161" s="279"/>
      <c r="HD161" s="279"/>
      <c r="HE161" s="280"/>
      <c r="HF161" s="277"/>
      <c r="HG161" s="277"/>
      <c r="HH161" s="278"/>
      <c r="HI161" s="279"/>
      <c r="HJ161" s="279"/>
      <c r="HK161" s="280"/>
      <c r="HL161" s="277"/>
      <c r="HM161" s="277"/>
      <c r="HN161" s="278"/>
      <c r="HO161" s="279"/>
      <c r="HP161" s="279"/>
      <c r="HQ161" s="280"/>
      <c r="HR161" s="277"/>
      <c r="HS161" s="277"/>
      <c r="HT161" s="278"/>
      <c r="HU161" s="279"/>
      <c r="HV161" s="279"/>
      <c r="HW161" s="280"/>
      <c r="HX161" s="277"/>
      <c r="HY161" s="277"/>
      <c r="HZ161" s="278"/>
      <c r="IA161" s="273" cm="1">
        <f t="array" ref="IA161">SUM(SUMIFS(FG161:HZ161,FG$6:HZ$6,{"EN(V)"}))</f>
        <v>0</v>
      </c>
      <c r="IB161" s="273" cm="1">
        <f t="array" ref="IB161">SUM(SUMIFS(FG161:HZ161,FG$6:HZ$6,{"INA(V)"}))</f>
        <v>0</v>
      </c>
      <c r="IC161" s="273" cm="1">
        <f t="array" ref="IC161">SUM(SUMIFS(FG161:HZ161,FG$6:HZ$6,{"EN(D)"}))</f>
        <v>0</v>
      </c>
      <c r="ID161" s="273" cm="1">
        <f t="array" ref="ID161">SUM(SUMIFS(FG161:HZ161,FG$6:HZ$6,{"INA(D)"}))</f>
        <v>0</v>
      </c>
      <c r="IE161" s="273" cm="1">
        <f t="array" ref="IE161">SUM(SUMIFS(FG161:HZ161,FG$6:HZ$6,{"EN(D)","EN(V)","INA(D)","INA(V)"}))</f>
        <v>0</v>
      </c>
      <c r="IF161" s="278" cm="1">
        <f t="array" ref="IF161">(SUM(SUMIFS(FG161:HZ161,FG$6:HZ$6,{"EN(TMS)"})))/12</f>
        <v>0</v>
      </c>
      <c r="IG161" s="278" cm="1">
        <f t="array" ref="IG161">(SUM(SUMIFS(FG161:HZ161,FG$6:HZ$6,{"INA(TMS)"})))/12</f>
        <v>0</v>
      </c>
      <c r="IH161" s="279"/>
      <c r="II161" s="279"/>
      <c r="IJ161" s="280"/>
      <c r="IK161" s="277"/>
      <c r="IL161" s="277"/>
      <c r="IM161" s="278"/>
      <c r="IN161" s="279"/>
      <c r="IO161" s="279"/>
      <c r="IP161" s="280"/>
      <c r="IQ161" s="277"/>
      <c r="IR161" s="277"/>
      <c r="IS161" s="278">
        <v>0.22361111111111109</v>
      </c>
      <c r="IT161" s="279"/>
      <c r="IU161" s="279"/>
      <c r="IV161" s="280"/>
      <c r="IW161" s="277"/>
      <c r="IX161" s="277"/>
      <c r="IY161" s="278">
        <v>5.5555555555555552E-2</v>
      </c>
      <c r="IZ161" s="279"/>
      <c r="JA161" s="279"/>
      <c r="JB161" s="280"/>
      <c r="JC161" s="277"/>
      <c r="JD161" s="277"/>
      <c r="JE161" s="278"/>
      <c r="JF161" s="279"/>
      <c r="JG161" s="279"/>
      <c r="JH161" s="280"/>
      <c r="JI161" s="277">
        <v>2</v>
      </c>
      <c r="JJ161" s="277"/>
      <c r="JK161" s="278"/>
      <c r="JL161" s="279"/>
      <c r="JM161" s="279"/>
      <c r="JN161" s="280"/>
      <c r="JO161" s="277">
        <v>32</v>
      </c>
      <c r="JP161" s="277"/>
      <c r="JQ161" s="278"/>
      <c r="JR161" s="279"/>
      <c r="JS161" s="279"/>
      <c r="JT161" s="280"/>
      <c r="JU161" s="277">
        <v>14</v>
      </c>
      <c r="JV161" s="277"/>
      <c r="JW161" s="278"/>
      <c r="JX161" s="279"/>
      <c r="JY161" s="279"/>
      <c r="JZ161" s="280"/>
      <c r="KA161" s="277">
        <v>12</v>
      </c>
      <c r="KB161" s="277"/>
      <c r="KC161" s="278"/>
      <c r="KD161" s="279"/>
      <c r="KE161" s="279"/>
      <c r="KF161" s="280"/>
      <c r="KG161" s="277">
        <v>8</v>
      </c>
      <c r="KH161" s="277"/>
      <c r="KI161" s="278"/>
      <c r="KJ161" s="279"/>
      <c r="KK161" s="279"/>
      <c r="KL161" s="280"/>
      <c r="KM161" s="277">
        <v>14</v>
      </c>
      <c r="KN161" s="277"/>
      <c r="KO161" s="278"/>
      <c r="KP161" s="279"/>
      <c r="KQ161" s="279"/>
      <c r="KR161" s="280"/>
      <c r="KS161" s="277">
        <v>12</v>
      </c>
      <c r="KT161" s="277"/>
      <c r="KU161" s="278"/>
      <c r="KV161" s="279"/>
      <c r="KW161" s="279"/>
      <c r="KX161" s="280"/>
      <c r="KY161" s="277">
        <v>6</v>
      </c>
      <c r="KZ161" s="277"/>
      <c r="LA161" s="278"/>
      <c r="LB161" s="273" cm="1">
        <f t="array" ref="LB161">SUM(SUMIFS(IH161:LA161,IH$6:LA$6,{"EN(V)"}))</f>
        <v>0</v>
      </c>
      <c r="LC161" s="273" cm="1">
        <f t="array" ref="LC161">SUM(SUMIFS(IH161:LA161,IH$6:LA$6,{"INA(V)"}))</f>
        <v>0</v>
      </c>
      <c r="LD161" s="273" cm="1">
        <f t="array" ref="LD161">SUM(SUMIFS(IH161:LA161,IH$6:LA$6,{"EN(D)"}))</f>
        <v>0</v>
      </c>
      <c r="LE161" s="273" cm="1">
        <f t="array" ref="LE161">SUM(SUMIFS(IH161:LA161,IH$6:LA$6,{"INA(D)"}))</f>
        <v>100</v>
      </c>
      <c r="LF161" s="273" cm="1">
        <f t="array" ref="LF161">SUM(SUMIFS(IH161:LA161,IH$6:LA$6,{"EN(D)","EN(V)","INA(D)","INA(V)"}))</f>
        <v>100</v>
      </c>
      <c r="LG161" s="278" cm="1">
        <f t="array" ref="LG161">(SUM(SUMIFS(IH161:LA161,IH$6:LA$6,{"EN(TMS)"})))/12</f>
        <v>0</v>
      </c>
      <c r="LH161" s="278" cm="1">
        <f t="array" ref="LH161">(SUM(SUMIFS(IH161:LA161,IH$6:LA$6,{"INA(TMS)"})))/12</f>
        <v>2.326388888888889E-2</v>
      </c>
      <c r="LI161" s="279"/>
      <c r="LJ161" s="279"/>
      <c r="LK161" s="280"/>
      <c r="LL161" s="277">
        <v>2</v>
      </c>
      <c r="LM161" s="277"/>
      <c r="LN161" s="278"/>
      <c r="LO161" s="279"/>
      <c r="LP161" s="279"/>
      <c r="LQ161" s="280"/>
      <c r="LR161" s="277"/>
      <c r="LS161" s="277"/>
      <c r="LT161" s="278"/>
      <c r="LU161" s="279"/>
      <c r="LV161" s="279"/>
      <c r="LW161" s="280"/>
      <c r="LX161" s="277">
        <v>3</v>
      </c>
      <c r="LY161" s="277"/>
      <c r="LZ161" s="278"/>
      <c r="MA161" s="279"/>
      <c r="MB161" s="279"/>
      <c r="MC161" s="280"/>
      <c r="MD161" s="277"/>
      <c r="ME161" s="277"/>
      <c r="MF161" s="278"/>
      <c r="MG161" s="279"/>
      <c r="MH161" s="279"/>
      <c r="MI161" s="280"/>
      <c r="MJ161" s="277">
        <v>1</v>
      </c>
      <c r="MK161" s="277"/>
      <c r="ML161" s="278"/>
      <c r="MM161" s="279"/>
      <c r="MN161" s="279"/>
      <c r="MO161" s="280"/>
      <c r="MP161" s="277">
        <v>3</v>
      </c>
      <c r="MQ161" s="277"/>
      <c r="MR161" s="278"/>
      <c r="MS161" s="279"/>
      <c r="MT161" s="279"/>
      <c r="MU161" s="280"/>
      <c r="MV161" s="277">
        <v>2</v>
      </c>
      <c r="MW161" s="277"/>
      <c r="MX161" s="278"/>
      <c r="MY161" s="279"/>
      <c r="MZ161" s="279"/>
      <c r="NA161" s="280"/>
      <c r="NB161" s="277"/>
      <c r="NC161" s="277"/>
      <c r="ND161" s="278"/>
      <c r="NE161" s="279"/>
      <c r="NF161" s="279"/>
      <c r="NG161" s="280"/>
      <c r="NH161" s="277"/>
      <c r="NI161" s="277"/>
      <c r="NJ161" s="278"/>
      <c r="NK161" s="279"/>
      <c r="NL161" s="279"/>
      <c r="NM161" s="280"/>
      <c r="NN161" s="277"/>
      <c r="NO161" s="277"/>
      <c r="NP161" s="278"/>
      <c r="NQ161" s="279"/>
      <c r="NR161" s="279"/>
      <c r="NS161" s="280"/>
      <c r="NT161" s="277"/>
      <c r="NU161" s="277"/>
      <c r="NV161" s="278"/>
      <c r="NW161" s="279"/>
      <c r="NX161" s="279"/>
      <c r="NY161" s="280"/>
      <c r="NZ161" s="277"/>
      <c r="OA161" s="277"/>
      <c r="OB161" s="278"/>
      <c r="OC161" s="273" cm="1">
        <f t="array" ref="OC161">SUM(SUMIFS(LI161:OB161,LI$6:OB$6,{"EN(V)"}))</f>
        <v>0</v>
      </c>
      <c r="OD161" s="273" cm="1">
        <f t="array" ref="OD161">SUM(SUMIFS(LI161:OB161,LI$6:OB$6,{"INA(V)"}))</f>
        <v>0</v>
      </c>
      <c r="OE161" s="273" cm="1">
        <f t="array" ref="OE161">SUM(SUMIFS(LI161:OB161,LI$6:OB$6,{"EN(D)"}))</f>
        <v>0</v>
      </c>
      <c r="OF161" s="273" cm="1">
        <f t="array" ref="OF161">SUM(SUMIFS(LI161:OB161,LI$6:OB$6,{"INA(D)"}))</f>
        <v>11</v>
      </c>
      <c r="OG161" s="273" cm="1">
        <f t="array" ref="OG161">SUM(SUMIFS(LI161:OB161,LI$6:OB$6,{"EN(D)","EN(V)","INA(D)","INA(V)"}))</f>
        <v>11</v>
      </c>
      <c r="OH161" s="278" cm="1">
        <f t="array" ref="OH161">(SUM(SUMIFS(LI161:OB161,LI$6:OB$6,{"EN(TMS)"})))/12</f>
        <v>0</v>
      </c>
      <c r="OI161" s="278" cm="1">
        <f t="array" ref="OI161">(SUM(SUMIFS(LI161:OB161,LI$6:OB$6,{"INA(TMS)"})))/12</f>
        <v>0</v>
      </c>
    </row>
    <row r="162" spans="1:399" s="23" customFormat="1" ht="45">
      <c r="A162" s="273">
        <v>156</v>
      </c>
      <c r="B162" s="274" t="s">
        <v>2842</v>
      </c>
      <c r="C162" s="273" t="s">
        <v>2841</v>
      </c>
      <c r="D162" s="285">
        <v>44743</v>
      </c>
      <c r="E162" s="279"/>
      <c r="F162" s="279"/>
      <c r="G162" s="280"/>
      <c r="H162" s="277"/>
      <c r="I162" s="277"/>
      <c r="J162" s="278"/>
      <c r="K162" s="279"/>
      <c r="L162" s="279"/>
      <c r="M162" s="280"/>
      <c r="N162" s="277"/>
      <c r="O162" s="277"/>
      <c r="P162" s="278"/>
      <c r="Q162" s="279"/>
      <c r="R162" s="279"/>
      <c r="S162" s="280"/>
      <c r="T162" s="277"/>
      <c r="U162" s="277"/>
      <c r="V162" s="278"/>
      <c r="W162" s="279"/>
      <c r="X162" s="279"/>
      <c r="Y162" s="280"/>
      <c r="Z162" s="277"/>
      <c r="AA162" s="277"/>
      <c r="AB162" s="278"/>
      <c r="AC162" s="279"/>
      <c r="AD162" s="279"/>
      <c r="AE162" s="280"/>
      <c r="AF162" s="277"/>
      <c r="AG162" s="277"/>
      <c r="AH162" s="278"/>
      <c r="AI162" s="279"/>
      <c r="AJ162" s="279"/>
      <c r="AK162" s="280"/>
      <c r="AL162" s="277"/>
      <c r="AM162" s="277"/>
      <c r="AN162" s="278"/>
      <c r="AO162" s="279"/>
      <c r="AP162" s="279"/>
      <c r="AQ162" s="280"/>
      <c r="AR162" s="277"/>
      <c r="AS162" s="277"/>
      <c r="AT162" s="278"/>
      <c r="AU162" s="279"/>
      <c r="AV162" s="279"/>
      <c r="AW162" s="280"/>
      <c r="AX162" s="277"/>
      <c r="AY162" s="277"/>
      <c r="AZ162" s="278"/>
      <c r="BA162" s="279"/>
      <c r="BB162" s="279"/>
      <c r="BC162" s="280"/>
      <c r="BD162" s="277"/>
      <c r="BE162" s="277"/>
      <c r="BF162" s="278"/>
      <c r="BG162" s="279"/>
      <c r="BH162" s="279"/>
      <c r="BI162" s="280"/>
      <c r="BJ162" s="277"/>
      <c r="BK162" s="277"/>
      <c r="BL162" s="278"/>
      <c r="BM162" s="279"/>
      <c r="BN162" s="279"/>
      <c r="BO162" s="280"/>
      <c r="BP162" s="277"/>
      <c r="BQ162" s="277"/>
      <c r="BR162" s="278"/>
      <c r="BS162" s="279"/>
      <c r="BT162" s="279"/>
      <c r="BU162" s="280"/>
      <c r="BV162" s="277"/>
      <c r="BW162" s="277"/>
      <c r="BX162" s="278"/>
      <c r="BY162" s="273" cm="1">
        <f t="array" ref="BY162">SUM(SUMIFS(E162:BX162,E$6:BX$6,{"EN(V)"}))</f>
        <v>0</v>
      </c>
      <c r="BZ162" s="273" cm="1">
        <f t="array" ref="BZ162">SUM(SUMIFS(E162:BX162,E$6:BX$6,{"INA(V)"}))</f>
        <v>0</v>
      </c>
      <c r="CA162" s="273" cm="1">
        <f t="array" ref="CA162">SUM(SUMIFS(E162:BX162,E$6:BX$6,{"EN(D)"}))</f>
        <v>0</v>
      </c>
      <c r="CB162" s="273" cm="1">
        <f t="array" ref="CB162">SUM(SUMIFS(E162:BX162,E$6:BX$6,{"INA(D)"}))</f>
        <v>0</v>
      </c>
      <c r="CC162" s="273" cm="1">
        <f t="array" ref="CC162">SUM(SUMIFS(E162:BX162,E$6:BX$6,{"EN(D)","EN(V)","INA(D)","INA(V)"}))</f>
        <v>0</v>
      </c>
      <c r="CD162" s="278" cm="1">
        <f t="array" ref="CD162">(SUM(SUMIFS(E162:BX162,E$6:BX$6,{"EN(TMS)"})))/12</f>
        <v>0</v>
      </c>
      <c r="CE162" s="278" cm="1">
        <f t="array" ref="CE162">(SUM(SUMIFS(E162:BX162,E$6:BX$6,{"INA(TMS)"})))/12</f>
        <v>0</v>
      </c>
      <c r="CF162" s="279"/>
      <c r="CG162" s="279"/>
      <c r="CH162" s="280"/>
      <c r="CI162" s="277"/>
      <c r="CJ162" s="277"/>
      <c r="CK162" s="278"/>
      <c r="CL162" s="279"/>
      <c r="CM162" s="279"/>
      <c r="CN162" s="280"/>
      <c r="CO162" s="277"/>
      <c r="CP162" s="277"/>
      <c r="CQ162" s="278"/>
      <c r="CR162" s="279"/>
      <c r="CS162" s="279"/>
      <c r="CT162" s="280"/>
      <c r="CU162" s="277"/>
      <c r="CV162" s="277"/>
      <c r="CW162" s="278"/>
      <c r="CX162" s="279"/>
      <c r="CY162" s="279"/>
      <c r="CZ162" s="280"/>
      <c r="DA162" s="277"/>
      <c r="DB162" s="277"/>
      <c r="DC162" s="278"/>
      <c r="DD162" s="279"/>
      <c r="DE162" s="279"/>
      <c r="DF162" s="280"/>
      <c r="DG162" s="277"/>
      <c r="DH162" s="277"/>
      <c r="DI162" s="278"/>
      <c r="DJ162" s="279"/>
      <c r="DK162" s="279"/>
      <c r="DL162" s="280"/>
      <c r="DM162" s="277"/>
      <c r="DN162" s="277"/>
      <c r="DO162" s="278"/>
      <c r="DP162" s="279"/>
      <c r="DQ162" s="279"/>
      <c r="DR162" s="280"/>
      <c r="DS162" s="277"/>
      <c r="DT162" s="277"/>
      <c r="DU162" s="278"/>
      <c r="DV162" s="279"/>
      <c r="DW162" s="279"/>
      <c r="DX162" s="280"/>
      <c r="DY162" s="277"/>
      <c r="DZ162" s="277"/>
      <c r="EA162" s="278"/>
      <c r="EB162" s="279"/>
      <c r="EC162" s="279"/>
      <c r="ED162" s="280"/>
      <c r="EE162" s="277"/>
      <c r="EF162" s="277"/>
      <c r="EG162" s="278"/>
      <c r="EH162" s="279"/>
      <c r="EI162" s="279"/>
      <c r="EJ162" s="280"/>
      <c r="EK162" s="277"/>
      <c r="EL162" s="277"/>
      <c r="EM162" s="278"/>
      <c r="EN162" s="279"/>
      <c r="EO162" s="279"/>
      <c r="EP162" s="280"/>
      <c r="EQ162" s="277"/>
      <c r="ER162" s="277"/>
      <c r="ES162" s="278"/>
      <c r="ET162" s="279"/>
      <c r="EU162" s="279"/>
      <c r="EV162" s="280"/>
      <c r="EW162" s="277"/>
      <c r="EX162" s="277"/>
      <c r="EY162" s="278"/>
      <c r="EZ162" s="273" cm="1">
        <f t="array" ref="EZ162">SUM(SUMIFS(CF162:EY162,CF$6:EY$6,{"EN(V)"}))</f>
        <v>0</v>
      </c>
      <c r="FA162" s="273" cm="1">
        <f t="array" ref="FA162">SUM(SUMIFS(CF162:EY162,CF$6:EY$6,{"INA(V)"}))</f>
        <v>0</v>
      </c>
      <c r="FB162" s="273" cm="1">
        <f t="array" ref="FB162">SUM(SUMIFS(CF162:EY162,CF$6:EY$6,{"EN(D)"}))</f>
        <v>0</v>
      </c>
      <c r="FC162" s="273" cm="1">
        <f t="array" ref="FC162">SUM(SUMIFS(CF162:EY162,CF$6:EY$6,{"INA(D)"}))</f>
        <v>0</v>
      </c>
      <c r="FD162" s="273" cm="1">
        <f t="array" ref="FD162">SUM(SUMIFS(CF162:EY162,CF$6:EY$6,{"EN(D)","EN(V)","INA(D)","INA(V)"}))</f>
        <v>0</v>
      </c>
      <c r="FE162" s="278" cm="1">
        <f t="array" ref="FE162">(SUM(SUMIFS(CF162:EY162,CF$6:EY$6,{"EN(TMS)"})))/12</f>
        <v>0</v>
      </c>
      <c r="FF162" s="278" cm="1">
        <f t="array" ref="FF162">(SUM(SUMIFS(CF162:EY162,CF$6:EY$6,{"INA(TMS)"})))/12</f>
        <v>0</v>
      </c>
      <c r="FG162" s="279"/>
      <c r="FH162" s="279"/>
      <c r="FI162" s="280"/>
      <c r="FJ162" s="277"/>
      <c r="FK162" s="277"/>
      <c r="FL162" s="278"/>
      <c r="FM162" s="279"/>
      <c r="FN162" s="279"/>
      <c r="FO162" s="280"/>
      <c r="FP162" s="277"/>
      <c r="FQ162" s="277"/>
      <c r="FR162" s="278"/>
      <c r="FS162" s="279"/>
      <c r="FT162" s="279"/>
      <c r="FU162" s="280"/>
      <c r="FV162" s="277"/>
      <c r="FW162" s="277"/>
      <c r="FX162" s="278"/>
      <c r="FY162" s="279"/>
      <c r="FZ162" s="279"/>
      <c r="GA162" s="280"/>
      <c r="GB162" s="277"/>
      <c r="GC162" s="277"/>
      <c r="GD162" s="278"/>
      <c r="GE162" s="279"/>
      <c r="GF162" s="279"/>
      <c r="GG162" s="280"/>
      <c r="GH162" s="277"/>
      <c r="GI162" s="277"/>
      <c r="GJ162" s="278"/>
      <c r="GK162" s="279"/>
      <c r="GL162" s="279"/>
      <c r="GM162" s="280"/>
      <c r="GN162" s="277"/>
      <c r="GO162" s="277"/>
      <c r="GP162" s="278"/>
      <c r="GQ162" s="279"/>
      <c r="GR162" s="279"/>
      <c r="GS162" s="280"/>
      <c r="GT162" s="277"/>
      <c r="GU162" s="277"/>
      <c r="GV162" s="278"/>
      <c r="GW162" s="279"/>
      <c r="GX162" s="279"/>
      <c r="GY162" s="280"/>
      <c r="GZ162" s="277"/>
      <c r="HA162" s="277"/>
      <c r="HB162" s="278"/>
      <c r="HC162" s="279"/>
      <c r="HD162" s="279"/>
      <c r="HE162" s="280"/>
      <c r="HF162" s="277"/>
      <c r="HG162" s="277"/>
      <c r="HH162" s="278"/>
      <c r="HI162" s="279"/>
      <c r="HJ162" s="279"/>
      <c r="HK162" s="280"/>
      <c r="HL162" s="277"/>
      <c r="HM162" s="277"/>
      <c r="HN162" s="278"/>
      <c r="HO162" s="279"/>
      <c r="HP162" s="279"/>
      <c r="HQ162" s="280"/>
      <c r="HR162" s="277"/>
      <c r="HS162" s="277"/>
      <c r="HT162" s="278"/>
      <c r="HU162" s="279"/>
      <c r="HV162" s="279"/>
      <c r="HW162" s="280"/>
      <c r="HX162" s="277"/>
      <c r="HY162" s="277"/>
      <c r="HZ162" s="278"/>
      <c r="IA162" s="273" cm="1">
        <f t="array" ref="IA162">SUM(SUMIFS(FG162:HZ162,FG$6:HZ$6,{"EN(V)"}))</f>
        <v>0</v>
      </c>
      <c r="IB162" s="273" cm="1">
        <f t="array" ref="IB162">SUM(SUMIFS(FG162:HZ162,FG$6:HZ$6,{"INA(V)"}))</f>
        <v>0</v>
      </c>
      <c r="IC162" s="273" cm="1">
        <f t="array" ref="IC162">SUM(SUMIFS(FG162:HZ162,FG$6:HZ$6,{"EN(D)"}))</f>
        <v>0</v>
      </c>
      <c r="ID162" s="273" cm="1">
        <f t="array" ref="ID162">SUM(SUMIFS(FG162:HZ162,FG$6:HZ$6,{"INA(D)"}))</f>
        <v>0</v>
      </c>
      <c r="IE162" s="273" cm="1">
        <f t="array" ref="IE162">SUM(SUMIFS(FG162:HZ162,FG$6:HZ$6,{"EN(D)","EN(V)","INA(D)","INA(V)"}))</f>
        <v>0</v>
      </c>
      <c r="IF162" s="278" cm="1">
        <f t="array" ref="IF162">(SUM(SUMIFS(FG162:HZ162,FG$6:HZ$6,{"EN(TMS)"})))/12</f>
        <v>0</v>
      </c>
      <c r="IG162" s="278" cm="1">
        <f t="array" ref="IG162">(SUM(SUMIFS(FG162:HZ162,FG$6:HZ$6,{"INA(TMS)"})))/12</f>
        <v>0</v>
      </c>
      <c r="IH162" s="279"/>
      <c r="II162" s="279"/>
      <c r="IJ162" s="280"/>
      <c r="IK162" s="277"/>
      <c r="IL162" s="277"/>
      <c r="IM162" s="278"/>
      <c r="IN162" s="279"/>
      <c r="IO162" s="279"/>
      <c r="IP162" s="280"/>
      <c r="IQ162" s="277"/>
      <c r="IR162" s="277"/>
      <c r="IS162" s="278">
        <v>0.22361111111111109</v>
      </c>
      <c r="IT162" s="279"/>
      <c r="IU162" s="279"/>
      <c r="IV162" s="280"/>
      <c r="IW162" s="277"/>
      <c r="IX162" s="277"/>
      <c r="IY162" s="278">
        <v>5.5555555555555552E-2</v>
      </c>
      <c r="IZ162" s="279"/>
      <c r="JA162" s="279"/>
      <c r="JB162" s="280"/>
      <c r="JC162" s="277"/>
      <c r="JD162" s="277"/>
      <c r="JE162" s="278"/>
      <c r="JF162" s="279"/>
      <c r="JG162" s="279"/>
      <c r="JH162" s="280"/>
      <c r="JI162" s="277"/>
      <c r="JJ162" s="277"/>
      <c r="JK162" s="278"/>
      <c r="JL162" s="279"/>
      <c r="JM162" s="279"/>
      <c r="JN162" s="280"/>
      <c r="JO162" s="277"/>
      <c r="JP162" s="277"/>
      <c r="JQ162" s="278"/>
      <c r="JR162" s="279"/>
      <c r="JS162" s="279"/>
      <c r="JT162" s="280"/>
      <c r="JU162" s="277"/>
      <c r="JV162" s="277"/>
      <c r="JW162" s="278"/>
      <c r="JX162" s="279">
        <v>14</v>
      </c>
      <c r="JY162" s="279"/>
      <c r="JZ162" s="280"/>
      <c r="KA162" s="277"/>
      <c r="KB162" s="277"/>
      <c r="KC162" s="278"/>
      <c r="KD162" s="279">
        <v>28</v>
      </c>
      <c r="KE162" s="279"/>
      <c r="KF162" s="280"/>
      <c r="KG162" s="277"/>
      <c r="KH162" s="277"/>
      <c r="KI162" s="278"/>
      <c r="KJ162" s="279">
        <v>4</v>
      </c>
      <c r="KK162" s="279"/>
      <c r="KL162" s="280"/>
      <c r="KM162" s="277"/>
      <c r="KN162" s="277"/>
      <c r="KO162" s="278"/>
      <c r="KP162" s="279">
        <v>6</v>
      </c>
      <c r="KQ162" s="279"/>
      <c r="KR162" s="280"/>
      <c r="KS162" s="277"/>
      <c r="KT162" s="277"/>
      <c r="KU162" s="278"/>
      <c r="KV162" s="279">
        <v>14</v>
      </c>
      <c r="KW162" s="279"/>
      <c r="KX162" s="280"/>
      <c r="KY162" s="277"/>
      <c r="KZ162" s="277"/>
      <c r="LA162" s="278"/>
      <c r="LB162" s="273" cm="1">
        <f t="array" ref="LB162">SUM(SUMIFS(IH162:LA162,IH$6:LA$6,{"EN(V)"}))</f>
        <v>0</v>
      </c>
      <c r="LC162" s="273" cm="1">
        <f t="array" ref="LC162">SUM(SUMIFS(IH162:LA162,IH$6:LA$6,{"INA(V)"}))</f>
        <v>0</v>
      </c>
      <c r="LD162" s="273" cm="1">
        <f t="array" ref="LD162">SUM(SUMIFS(IH162:LA162,IH$6:LA$6,{"EN(D)"}))</f>
        <v>66</v>
      </c>
      <c r="LE162" s="273" cm="1">
        <f t="array" ref="LE162">SUM(SUMIFS(IH162:LA162,IH$6:LA$6,{"INA(D)"}))</f>
        <v>0</v>
      </c>
      <c r="LF162" s="273" cm="1">
        <f t="array" ref="LF162">SUM(SUMIFS(IH162:LA162,IH$6:LA$6,{"EN(D)","EN(V)","INA(D)","INA(V)"}))</f>
        <v>66</v>
      </c>
      <c r="LG162" s="278" cm="1">
        <f t="array" ref="LG162">(SUM(SUMIFS(IH162:LA162,IH$6:LA$6,{"EN(TMS)"})))/12</f>
        <v>0</v>
      </c>
      <c r="LH162" s="278" cm="1">
        <f t="array" ref="LH162">(SUM(SUMIFS(IH162:LA162,IH$6:LA$6,{"INA(TMS)"})))/12</f>
        <v>2.326388888888889E-2</v>
      </c>
      <c r="LI162" s="279">
        <v>10</v>
      </c>
      <c r="LJ162" s="279"/>
      <c r="LK162" s="280"/>
      <c r="LL162" s="277"/>
      <c r="LM162" s="277"/>
      <c r="LN162" s="278"/>
      <c r="LO162" s="279">
        <v>13</v>
      </c>
      <c r="LP162" s="279"/>
      <c r="LQ162" s="280"/>
      <c r="LR162" s="277"/>
      <c r="LS162" s="277"/>
      <c r="LT162" s="278"/>
      <c r="LU162" s="279">
        <v>8</v>
      </c>
      <c r="LV162" s="279"/>
      <c r="LW162" s="280"/>
      <c r="LX162" s="277"/>
      <c r="LY162" s="277"/>
      <c r="LZ162" s="278"/>
      <c r="MA162" s="279">
        <v>6</v>
      </c>
      <c r="MB162" s="279"/>
      <c r="MC162" s="280"/>
      <c r="MD162" s="277"/>
      <c r="ME162" s="277"/>
      <c r="MF162" s="278"/>
      <c r="MG162" s="279">
        <v>3</v>
      </c>
      <c r="MH162" s="279"/>
      <c r="MI162" s="280"/>
      <c r="MJ162" s="277"/>
      <c r="MK162" s="277"/>
      <c r="ML162" s="278"/>
      <c r="MM162" s="279">
        <v>4</v>
      </c>
      <c r="MN162" s="279"/>
      <c r="MO162" s="280"/>
      <c r="MP162" s="277"/>
      <c r="MQ162" s="277"/>
      <c r="MR162" s="278"/>
      <c r="MS162" s="279">
        <v>4</v>
      </c>
      <c r="MT162" s="279"/>
      <c r="MU162" s="280"/>
      <c r="MV162" s="277"/>
      <c r="MW162" s="277"/>
      <c r="MX162" s="278"/>
      <c r="MY162" s="279"/>
      <c r="MZ162" s="279"/>
      <c r="NA162" s="280"/>
      <c r="NB162" s="277"/>
      <c r="NC162" s="277"/>
      <c r="ND162" s="278"/>
      <c r="NE162" s="279"/>
      <c r="NF162" s="279"/>
      <c r="NG162" s="280"/>
      <c r="NH162" s="277"/>
      <c r="NI162" s="277"/>
      <c r="NJ162" s="278"/>
      <c r="NK162" s="279"/>
      <c r="NL162" s="279"/>
      <c r="NM162" s="280"/>
      <c r="NN162" s="277"/>
      <c r="NO162" s="277"/>
      <c r="NP162" s="278"/>
      <c r="NQ162" s="279"/>
      <c r="NR162" s="279"/>
      <c r="NS162" s="280"/>
      <c r="NT162" s="277"/>
      <c r="NU162" s="277"/>
      <c r="NV162" s="278"/>
      <c r="NW162" s="279"/>
      <c r="NX162" s="279"/>
      <c r="NY162" s="280"/>
      <c r="NZ162" s="277"/>
      <c r="OA162" s="277"/>
      <c r="OB162" s="278"/>
      <c r="OC162" s="273" cm="1">
        <f t="array" ref="OC162">SUM(SUMIFS(LI162:OB162,LI$6:OB$6,{"EN(V)"}))</f>
        <v>0</v>
      </c>
      <c r="OD162" s="273" cm="1">
        <f t="array" ref="OD162">SUM(SUMIFS(LI162:OB162,LI$6:OB$6,{"INA(V)"}))</f>
        <v>0</v>
      </c>
      <c r="OE162" s="273" cm="1">
        <f t="array" ref="OE162">SUM(SUMIFS(LI162:OB162,LI$6:OB$6,{"EN(D)"}))</f>
        <v>48</v>
      </c>
      <c r="OF162" s="273" cm="1">
        <f t="array" ref="OF162">SUM(SUMIFS(LI162:OB162,LI$6:OB$6,{"INA(D)"}))</f>
        <v>0</v>
      </c>
      <c r="OG162" s="273" cm="1">
        <f t="array" ref="OG162">SUM(SUMIFS(LI162:OB162,LI$6:OB$6,{"EN(D)","EN(V)","INA(D)","INA(V)"}))</f>
        <v>48</v>
      </c>
      <c r="OH162" s="278" cm="1">
        <f t="array" ref="OH162">(SUM(SUMIFS(LI162:OB162,LI$6:OB$6,{"EN(TMS)"})))/12</f>
        <v>0</v>
      </c>
      <c r="OI162" s="278" cm="1">
        <f t="array" ref="OI162">(SUM(SUMIFS(LI162:OB162,LI$6:OB$6,{"INA(TMS)"})))/12</f>
        <v>0</v>
      </c>
    </row>
    <row r="163" spans="1:399" s="23" customFormat="1" ht="45">
      <c r="A163" s="273">
        <v>157</v>
      </c>
      <c r="B163" s="274" t="s">
        <v>2843</v>
      </c>
      <c r="C163" s="273" t="s">
        <v>2844</v>
      </c>
      <c r="D163" s="285">
        <v>44743</v>
      </c>
      <c r="E163" s="279"/>
      <c r="F163" s="279"/>
      <c r="G163" s="280"/>
      <c r="H163" s="277"/>
      <c r="I163" s="277"/>
      <c r="J163" s="278"/>
      <c r="K163" s="279"/>
      <c r="L163" s="279"/>
      <c r="M163" s="280"/>
      <c r="N163" s="277"/>
      <c r="O163" s="277"/>
      <c r="P163" s="278"/>
      <c r="Q163" s="279"/>
      <c r="R163" s="279"/>
      <c r="S163" s="280"/>
      <c r="T163" s="277"/>
      <c r="U163" s="277"/>
      <c r="V163" s="278"/>
      <c r="W163" s="279"/>
      <c r="X163" s="279"/>
      <c r="Y163" s="280"/>
      <c r="Z163" s="277"/>
      <c r="AA163" s="277"/>
      <c r="AB163" s="278"/>
      <c r="AC163" s="279"/>
      <c r="AD163" s="279"/>
      <c r="AE163" s="280"/>
      <c r="AF163" s="277"/>
      <c r="AG163" s="277"/>
      <c r="AH163" s="278"/>
      <c r="AI163" s="279"/>
      <c r="AJ163" s="279"/>
      <c r="AK163" s="280"/>
      <c r="AL163" s="277"/>
      <c r="AM163" s="277"/>
      <c r="AN163" s="278"/>
      <c r="AO163" s="279"/>
      <c r="AP163" s="279"/>
      <c r="AQ163" s="280"/>
      <c r="AR163" s="277"/>
      <c r="AS163" s="277"/>
      <c r="AT163" s="278"/>
      <c r="AU163" s="279"/>
      <c r="AV163" s="279"/>
      <c r="AW163" s="280"/>
      <c r="AX163" s="277"/>
      <c r="AY163" s="277"/>
      <c r="AZ163" s="278"/>
      <c r="BA163" s="279"/>
      <c r="BB163" s="279"/>
      <c r="BC163" s="280"/>
      <c r="BD163" s="277"/>
      <c r="BE163" s="277"/>
      <c r="BF163" s="278"/>
      <c r="BG163" s="279"/>
      <c r="BH163" s="279"/>
      <c r="BI163" s="280"/>
      <c r="BJ163" s="277"/>
      <c r="BK163" s="277"/>
      <c r="BL163" s="278"/>
      <c r="BM163" s="279"/>
      <c r="BN163" s="279"/>
      <c r="BO163" s="280"/>
      <c r="BP163" s="277"/>
      <c r="BQ163" s="277"/>
      <c r="BR163" s="278"/>
      <c r="BS163" s="279"/>
      <c r="BT163" s="279"/>
      <c r="BU163" s="280"/>
      <c r="BV163" s="277"/>
      <c r="BW163" s="277"/>
      <c r="BX163" s="278"/>
      <c r="BY163" s="273" cm="1">
        <f t="array" ref="BY163">SUM(SUMIFS(E163:BX163,E$6:BX$6,{"EN(V)"}))</f>
        <v>0</v>
      </c>
      <c r="BZ163" s="273" cm="1">
        <f t="array" ref="BZ163">SUM(SUMIFS(E163:BX163,E$6:BX$6,{"INA(V)"}))</f>
        <v>0</v>
      </c>
      <c r="CA163" s="273" cm="1">
        <f t="array" ref="CA163">SUM(SUMIFS(E163:BX163,E$6:BX$6,{"EN(D)"}))</f>
        <v>0</v>
      </c>
      <c r="CB163" s="273" cm="1">
        <f t="array" ref="CB163">SUM(SUMIFS(E163:BX163,E$6:BX$6,{"INA(D)"}))</f>
        <v>0</v>
      </c>
      <c r="CC163" s="273" cm="1">
        <f t="array" ref="CC163">SUM(SUMIFS(E163:BX163,E$6:BX$6,{"EN(D)","EN(V)","INA(D)","INA(V)"}))</f>
        <v>0</v>
      </c>
      <c r="CD163" s="278" cm="1">
        <f t="array" ref="CD163">(SUM(SUMIFS(E163:BX163,E$6:BX$6,{"EN(TMS)"})))/12</f>
        <v>0</v>
      </c>
      <c r="CE163" s="278" cm="1">
        <f t="array" ref="CE163">(SUM(SUMIFS(E163:BX163,E$6:BX$6,{"INA(TMS)"})))/12</f>
        <v>0</v>
      </c>
      <c r="CF163" s="279"/>
      <c r="CG163" s="279"/>
      <c r="CH163" s="280"/>
      <c r="CI163" s="277"/>
      <c r="CJ163" s="277"/>
      <c r="CK163" s="278"/>
      <c r="CL163" s="279"/>
      <c r="CM163" s="279"/>
      <c r="CN163" s="280"/>
      <c r="CO163" s="277"/>
      <c r="CP163" s="277"/>
      <c r="CQ163" s="278"/>
      <c r="CR163" s="279"/>
      <c r="CS163" s="279"/>
      <c r="CT163" s="280"/>
      <c r="CU163" s="277"/>
      <c r="CV163" s="277"/>
      <c r="CW163" s="278"/>
      <c r="CX163" s="279"/>
      <c r="CY163" s="279"/>
      <c r="CZ163" s="280"/>
      <c r="DA163" s="277"/>
      <c r="DB163" s="277"/>
      <c r="DC163" s="278"/>
      <c r="DD163" s="279"/>
      <c r="DE163" s="279"/>
      <c r="DF163" s="280"/>
      <c r="DG163" s="277"/>
      <c r="DH163" s="277"/>
      <c r="DI163" s="278"/>
      <c r="DJ163" s="279"/>
      <c r="DK163" s="279"/>
      <c r="DL163" s="280"/>
      <c r="DM163" s="277"/>
      <c r="DN163" s="277"/>
      <c r="DO163" s="278"/>
      <c r="DP163" s="279"/>
      <c r="DQ163" s="279"/>
      <c r="DR163" s="280"/>
      <c r="DS163" s="277"/>
      <c r="DT163" s="277"/>
      <c r="DU163" s="278"/>
      <c r="DV163" s="279"/>
      <c r="DW163" s="279"/>
      <c r="DX163" s="280"/>
      <c r="DY163" s="277"/>
      <c r="DZ163" s="277"/>
      <c r="EA163" s="278"/>
      <c r="EB163" s="279"/>
      <c r="EC163" s="279"/>
      <c r="ED163" s="280"/>
      <c r="EE163" s="277"/>
      <c r="EF163" s="277"/>
      <c r="EG163" s="278"/>
      <c r="EH163" s="279"/>
      <c r="EI163" s="279"/>
      <c r="EJ163" s="280"/>
      <c r="EK163" s="277"/>
      <c r="EL163" s="277"/>
      <c r="EM163" s="278"/>
      <c r="EN163" s="279"/>
      <c r="EO163" s="279"/>
      <c r="EP163" s="280"/>
      <c r="EQ163" s="277"/>
      <c r="ER163" s="277"/>
      <c r="ES163" s="278"/>
      <c r="ET163" s="279"/>
      <c r="EU163" s="279"/>
      <c r="EV163" s="280"/>
      <c r="EW163" s="277"/>
      <c r="EX163" s="277"/>
      <c r="EY163" s="278"/>
      <c r="EZ163" s="273" cm="1">
        <f t="array" ref="EZ163">SUM(SUMIFS(CF163:EY163,CF$6:EY$6,{"EN(V)"}))</f>
        <v>0</v>
      </c>
      <c r="FA163" s="273" cm="1">
        <f t="array" ref="FA163">SUM(SUMIFS(CF163:EY163,CF$6:EY$6,{"INA(V)"}))</f>
        <v>0</v>
      </c>
      <c r="FB163" s="273" cm="1">
        <f t="array" ref="FB163">SUM(SUMIFS(CF163:EY163,CF$6:EY$6,{"EN(D)"}))</f>
        <v>0</v>
      </c>
      <c r="FC163" s="273" cm="1">
        <f t="array" ref="FC163">SUM(SUMIFS(CF163:EY163,CF$6:EY$6,{"INA(D)"}))</f>
        <v>0</v>
      </c>
      <c r="FD163" s="273" cm="1">
        <f t="array" ref="FD163">SUM(SUMIFS(CF163:EY163,CF$6:EY$6,{"EN(D)","EN(V)","INA(D)","INA(V)"}))</f>
        <v>0</v>
      </c>
      <c r="FE163" s="278" cm="1">
        <f t="array" ref="FE163">(SUM(SUMIFS(CF163:EY163,CF$6:EY$6,{"EN(TMS)"})))/12</f>
        <v>0</v>
      </c>
      <c r="FF163" s="278" cm="1">
        <f t="array" ref="FF163">(SUM(SUMIFS(CF163:EY163,CF$6:EY$6,{"INA(TMS)"})))/12</f>
        <v>0</v>
      </c>
      <c r="FG163" s="279"/>
      <c r="FH163" s="279"/>
      <c r="FI163" s="280"/>
      <c r="FJ163" s="277"/>
      <c r="FK163" s="277"/>
      <c r="FL163" s="278"/>
      <c r="FM163" s="279"/>
      <c r="FN163" s="279"/>
      <c r="FO163" s="280"/>
      <c r="FP163" s="277"/>
      <c r="FQ163" s="277"/>
      <c r="FR163" s="278"/>
      <c r="FS163" s="279"/>
      <c r="FT163" s="279"/>
      <c r="FU163" s="280"/>
      <c r="FV163" s="277"/>
      <c r="FW163" s="277"/>
      <c r="FX163" s="278"/>
      <c r="FY163" s="279"/>
      <c r="FZ163" s="279"/>
      <c r="GA163" s="280"/>
      <c r="GB163" s="277"/>
      <c r="GC163" s="277"/>
      <c r="GD163" s="278"/>
      <c r="GE163" s="279"/>
      <c r="GF163" s="279"/>
      <c r="GG163" s="280"/>
      <c r="GH163" s="277"/>
      <c r="GI163" s="277"/>
      <c r="GJ163" s="278"/>
      <c r="GK163" s="279"/>
      <c r="GL163" s="279"/>
      <c r="GM163" s="280"/>
      <c r="GN163" s="277"/>
      <c r="GO163" s="277"/>
      <c r="GP163" s="278"/>
      <c r="GQ163" s="279"/>
      <c r="GR163" s="279"/>
      <c r="GS163" s="280"/>
      <c r="GT163" s="277"/>
      <c r="GU163" s="277"/>
      <c r="GV163" s="278"/>
      <c r="GW163" s="279"/>
      <c r="GX163" s="279"/>
      <c r="GY163" s="280"/>
      <c r="GZ163" s="277"/>
      <c r="HA163" s="277"/>
      <c r="HB163" s="278"/>
      <c r="HC163" s="279"/>
      <c r="HD163" s="279"/>
      <c r="HE163" s="280"/>
      <c r="HF163" s="277"/>
      <c r="HG163" s="277"/>
      <c r="HH163" s="278"/>
      <c r="HI163" s="279"/>
      <c r="HJ163" s="279"/>
      <c r="HK163" s="280"/>
      <c r="HL163" s="277"/>
      <c r="HM163" s="277"/>
      <c r="HN163" s="278"/>
      <c r="HO163" s="279"/>
      <c r="HP163" s="279"/>
      <c r="HQ163" s="280"/>
      <c r="HR163" s="277"/>
      <c r="HS163" s="277"/>
      <c r="HT163" s="278"/>
      <c r="HU163" s="279"/>
      <c r="HV163" s="279"/>
      <c r="HW163" s="280"/>
      <c r="HX163" s="277"/>
      <c r="HY163" s="277"/>
      <c r="HZ163" s="278"/>
      <c r="IA163" s="273" cm="1">
        <f t="array" ref="IA163">SUM(SUMIFS(FG163:HZ163,FG$6:HZ$6,{"EN(V)"}))</f>
        <v>0</v>
      </c>
      <c r="IB163" s="273" cm="1">
        <f t="array" ref="IB163">SUM(SUMIFS(FG163:HZ163,FG$6:HZ$6,{"INA(V)"}))</f>
        <v>0</v>
      </c>
      <c r="IC163" s="273" cm="1">
        <f t="array" ref="IC163">SUM(SUMIFS(FG163:HZ163,FG$6:HZ$6,{"EN(D)"}))</f>
        <v>0</v>
      </c>
      <c r="ID163" s="273" cm="1">
        <f t="array" ref="ID163">SUM(SUMIFS(FG163:HZ163,FG$6:HZ$6,{"INA(D)"}))</f>
        <v>0</v>
      </c>
      <c r="IE163" s="273" cm="1">
        <f t="array" ref="IE163">SUM(SUMIFS(FG163:HZ163,FG$6:HZ$6,{"EN(D)","EN(V)","INA(D)","INA(V)"}))</f>
        <v>0</v>
      </c>
      <c r="IF163" s="278" cm="1">
        <f t="array" ref="IF163">(SUM(SUMIFS(FG163:HZ163,FG$6:HZ$6,{"EN(TMS)"})))/12</f>
        <v>0</v>
      </c>
      <c r="IG163" s="278" cm="1">
        <f t="array" ref="IG163">(SUM(SUMIFS(FG163:HZ163,FG$6:HZ$6,{"INA(TMS)"})))/12</f>
        <v>0</v>
      </c>
      <c r="IH163" s="279"/>
      <c r="II163" s="279"/>
      <c r="IJ163" s="280"/>
      <c r="IK163" s="277"/>
      <c r="IL163" s="277"/>
      <c r="IM163" s="278"/>
      <c r="IN163" s="279"/>
      <c r="IO163" s="279"/>
      <c r="IP163" s="280"/>
      <c r="IQ163" s="277"/>
      <c r="IR163" s="277"/>
      <c r="IS163" s="278">
        <v>0.22361111111111109</v>
      </c>
      <c r="IT163" s="279"/>
      <c r="IU163" s="279"/>
      <c r="IV163" s="280"/>
      <c r="IW163" s="277"/>
      <c r="IX163" s="277"/>
      <c r="IY163" s="278">
        <v>5.5555555555555552E-2</v>
      </c>
      <c r="IZ163" s="279"/>
      <c r="JA163" s="279"/>
      <c r="JB163" s="280"/>
      <c r="JC163" s="277"/>
      <c r="JD163" s="277"/>
      <c r="JE163" s="278"/>
      <c r="JF163" s="279"/>
      <c r="JG163" s="279"/>
      <c r="JH163" s="280"/>
      <c r="JI163" s="277"/>
      <c r="JJ163" s="277"/>
      <c r="JK163" s="278"/>
      <c r="JL163" s="279"/>
      <c r="JM163" s="279"/>
      <c r="JN163" s="280"/>
      <c r="JO163" s="277"/>
      <c r="JP163" s="277"/>
      <c r="JQ163" s="278"/>
      <c r="JR163" s="279"/>
      <c r="JS163" s="279"/>
      <c r="JT163" s="280"/>
      <c r="JU163" s="277"/>
      <c r="JV163" s="277"/>
      <c r="JW163" s="278"/>
      <c r="JX163" s="279"/>
      <c r="JY163" s="279"/>
      <c r="JZ163" s="280"/>
      <c r="KA163" s="277">
        <v>14</v>
      </c>
      <c r="KB163" s="277"/>
      <c r="KC163" s="278"/>
      <c r="KD163" s="279"/>
      <c r="KE163" s="279"/>
      <c r="KF163" s="280"/>
      <c r="KG163" s="277">
        <v>26</v>
      </c>
      <c r="KH163" s="277"/>
      <c r="KI163" s="278"/>
      <c r="KJ163" s="279"/>
      <c r="KK163" s="279"/>
      <c r="KL163" s="280"/>
      <c r="KM163" s="277">
        <v>14</v>
      </c>
      <c r="KN163" s="277"/>
      <c r="KO163" s="278"/>
      <c r="KP163" s="279"/>
      <c r="KQ163" s="279"/>
      <c r="KR163" s="280"/>
      <c r="KS163" s="277">
        <v>12</v>
      </c>
      <c r="KT163" s="277"/>
      <c r="KU163" s="278"/>
      <c r="KV163" s="279"/>
      <c r="KW163" s="279"/>
      <c r="KX163" s="280"/>
      <c r="KY163" s="277">
        <v>4</v>
      </c>
      <c r="KZ163" s="277"/>
      <c r="LA163" s="278"/>
      <c r="LB163" s="273" cm="1">
        <f t="array" ref="LB163">SUM(SUMIFS(IH163:LA163,IH$6:LA$6,{"EN(V)"}))</f>
        <v>0</v>
      </c>
      <c r="LC163" s="273" cm="1">
        <f t="array" ref="LC163">SUM(SUMIFS(IH163:LA163,IH$6:LA$6,{"INA(V)"}))</f>
        <v>0</v>
      </c>
      <c r="LD163" s="273" cm="1">
        <f t="array" ref="LD163">SUM(SUMIFS(IH163:LA163,IH$6:LA$6,{"EN(D)"}))</f>
        <v>0</v>
      </c>
      <c r="LE163" s="273" cm="1">
        <f t="array" ref="LE163">SUM(SUMIFS(IH163:LA163,IH$6:LA$6,{"INA(D)"}))</f>
        <v>70</v>
      </c>
      <c r="LF163" s="273" cm="1">
        <f t="array" ref="LF163">SUM(SUMIFS(IH163:LA163,IH$6:LA$6,{"EN(D)","EN(V)","INA(D)","INA(V)"}))</f>
        <v>70</v>
      </c>
      <c r="LG163" s="278" cm="1">
        <f t="array" ref="LG163">(SUM(SUMIFS(IH163:LA163,IH$6:LA$6,{"EN(TMS)"})))/12</f>
        <v>0</v>
      </c>
      <c r="LH163" s="278" cm="1">
        <f t="array" ref="LH163">(SUM(SUMIFS(IH163:LA163,IH$6:LA$6,{"INA(TMS)"})))/12</f>
        <v>2.326388888888889E-2</v>
      </c>
      <c r="LI163" s="279"/>
      <c r="LJ163" s="279"/>
      <c r="LK163" s="280"/>
      <c r="LL163" s="277">
        <v>10</v>
      </c>
      <c r="LM163" s="277"/>
      <c r="LN163" s="278"/>
      <c r="LO163" s="279"/>
      <c r="LP163" s="279"/>
      <c r="LQ163" s="280"/>
      <c r="LR163" s="277">
        <v>7</v>
      </c>
      <c r="LS163" s="277"/>
      <c r="LT163" s="278"/>
      <c r="LU163" s="279"/>
      <c r="LV163" s="279"/>
      <c r="LW163" s="280"/>
      <c r="LX163" s="277">
        <v>10</v>
      </c>
      <c r="LY163" s="277"/>
      <c r="LZ163" s="278"/>
      <c r="MA163" s="279"/>
      <c r="MB163" s="279"/>
      <c r="MC163" s="280"/>
      <c r="MD163" s="277">
        <v>2</v>
      </c>
      <c r="ME163" s="277"/>
      <c r="MF163" s="278"/>
      <c r="MG163" s="279"/>
      <c r="MH163" s="279"/>
      <c r="MI163" s="280"/>
      <c r="MJ163" s="277">
        <v>3</v>
      </c>
      <c r="MK163" s="277"/>
      <c r="ML163" s="278"/>
      <c r="MM163" s="279"/>
      <c r="MN163" s="279"/>
      <c r="MO163" s="280"/>
      <c r="MP163" s="277">
        <v>7</v>
      </c>
      <c r="MQ163" s="277"/>
      <c r="MR163" s="278"/>
      <c r="MS163" s="279"/>
      <c r="MT163" s="279"/>
      <c r="MU163" s="280"/>
      <c r="MV163" s="277">
        <v>2</v>
      </c>
      <c r="MW163" s="277"/>
      <c r="MX163" s="278"/>
      <c r="MY163" s="279"/>
      <c r="MZ163" s="279"/>
      <c r="NA163" s="280"/>
      <c r="NB163" s="277"/>
      <c r="NC163" s="277"/>
      <c r="ND163" s="278"/>
      <c r="NE163" s="279"/>
      <c r="NF163" s="279"/>
      <c r="NG163" s="280"/>
      <c r="NH163" s="277"/>
      <c r="NI163" s="277"/>
      <c r="NJ163" s="278"/>
      <c r="NK163" s="279"/>
      <c r="NL163" s="279"/>
      <c r="NM163" s="280"/>
      <c r="NN163" s="277"/>
      <c r="NO163" s="277"/>
      <c r="NP163" s="278"/>
      <c r="NQ163" s="279"/>
      <c r="NR163" s="279"/>
      <c r="NS163" s="280"/>
      <c r="NT163" s="277"/>
      <c r="NU163" s="277"/>
      <c r="NV163" s="278"/>
      <c r="NW163" s="279"/>
      <c r="NX163" s="279"/>
      <c r="NY163" s="280"/>
      <c r="NZ163" s="277"/>
      <c r="OA163" s="277"/>
      <c r="OB163" s="278"/>
      <c r="OC163" s="273" cm="1">
        <f t="array" ref="OC163">SUM(SUMIFS(LI163:OB163,LI$6:OB$6,{"EN(V)"}))</f>
        <v>0</v>
      </c>
      <c r="OD163" s="273" cm="1">
        <f t="array" ref="OD163">SUM(SUMIFS(LI163:OB163,LI$6:OB$6,{"INA(V)"}))</f>
        <v>0</v>
      </c>
      <c r="OE163" s="273" cm="1">
        <f t="array" ref="OE163">SUM(SUMIFS(LI163:OB163,LI$6:OB$6,{"EN(D)"}))</f>
        <v>0</v>
      </c>
      <c r="OF163" s="273" cm="1">
        <f t="array" ref="OF163">SUM(SUMIFS(LI163:OB163,LI$6:OB$6,{"INA(D)"}))</f>
        <v>41</v>
      </c>
      <c r="OG163" s="273" cm="1">
        <f t="array" ref="OG163">SUM(SUMIFS(LI163:OB163,LI$6:OB$6,{"EN(D)","EN(V)","INA(D)","INA(V)"}))</f>
        <v>41</v>
      </c>
      <c r="OH163" s="278" cm="1">
        <f t="array" ref="OH163">(SUM(SUMIFS(LI163:OB163,LI$6:OB$6,{"EN(TMS)"})))/12</f>
        <v>0</v>
      </c>
      <c r="OI163" s="278" cm="1">
        <f t="array" ref="OI163">(SUM(SUMIFS(LI163:OB163,LI$6:OB$6,{"INA(TMS)"})))/12</f>
        <v>0</v>
      </c>
    </row>
    <row r="164" spans="1:399" s="23" customFormat="1" ht="30">
      <c r="A164" s="273">
        <v>158</v>
      </c>
      <c r="B164" s="274" t="s">
        <v>2845</v>
      </c>
      <c r="C164" s="273" t="s">
        <v>2846</v>
      </c>
      <c r="D164" s="285">
        <v>44774</v>
      </c>
      <c r="E164" s="279"/>
      <c r="F164" s="279"/>
      <c r="G164" s="280"/>
      <c r="H164" s="277"/>
      <c r="I164" s="277"/>
      <c r="J164" s="278"/>
      <c r="K164" s="279"/>
      <c r="L164" s="279"/>
      <c r="M164" s="280"/>
      <c r="N164" s="277"/>
      <c r="O164" s="277"/>
      <c r="P164" s="278"/>
      <c r="Q164" s="279"/>
      <c r="R164" s="279"/>
      <c r="S164" s="280"/>
      <c r="T164" s="277"/>
      <c r="U164" s="277"/>
      <c r="V164" s="278"/>
      <c r="W164" s="279"/>
      <c r="X164" s="279"/>
      <c r="Y164" s="280"/>
      <c r="Z164" s="277"/>
      <c r="AA164" s="277"/>
      <c r="AB164" s="278"/>
      <c r="AC164" s="279"/>
      <c r="AD164" s="279"/>
      <c r="AE164" s="280"/>
      <c r="AF164" s="277"/>
      <c r="AG164" s="277"/>
      <c r="AH164" s="278"/>
      <c r="AI164" s="279"/>
      <c r="AJ164" s="279"/>
      <c r="AK164" s="280"/>
      <c r="AL164" s="277"/>
      <c r="AM164" s="277"/>
      <c r="AN164" s="278"/>
      <c r="AO164" s="279"/>
      <c r="AP164" s="279"/>
      <c r="AQ164" s="280"/>
      <c r="AR164" s="277"/>
      <c r="AS164" s="277"/>
      <c r="AT164" s="278"/>
      <c r="AU164" s="279"/>
      <c r="AV164" s="279"/>
      <c r="AW164" s="280"/>
      <c r="AX164" s="277"/>
      <c r="AY164" s="277"/>
      <c r="AZ164" s="278"/>
      <c r="BA164" s="279"/>
      <c r="BB164" s="279"/>
      <c r="BC164" s="280"/>
      <c r="BD164" s="277"/>
      <c r="BE164" s="277"/>
      <c r="BF164" s="278"/>
      <c r="BG164" s="279"/>
      <c r="BH164" s="279"/>
      <c r="BI164" s="280"/>
      <c r="BJ164" s="277"/>
      <c r="BK164" s="277"/>
      <c r="BL164" s="278"/>
      <c r="BM164" s="279"/>
      <c r="BN164" s="279"/>
      <c r="BO164" s="280"/>
      <c r="BP164" s="277"/>
      <c r="BQ164" s="277"/>
      <c r="BR164" s="278"/>
      <c r="BS164" s="279"/>
      <c r="BT164" s="279"/>
      <c r="BU164" s="280"/>
      <c r="BV164" s="277"/>
      <c r="BW164" s="277"/>
      <c r="BX164" s="278"/>
      <c r="BY164" s="273" cm="1">
        <f t="array" ref="BY164">SUM(SUMIFS(E164:BX164,E$6:BX$6,{"EN(V)"}))</f>
        <v>0</v>
      </c>
      <c r="BZ164" s="273" cm="1">
        <f t="array" ref="BZ164">SUM(SUMIFS(E164:BX164,E$6:BX$6,{"INA(V)"}))</f>
        <v>0</v>
      </c>
      <c r="CA164" s="273" cm="1">
        <f t="array" ref="CA164">SUM(SUMIFS(E164:BX164,E$6:BX$6,{"EN(D)"}))</f>
        <v>0</v>
      </c>
      <c r="CB164" s="273" cm="1">
        <f t="array" ref="CB164">SUM(SUMIFS(E164:BX164,E$6:BX$6,{"INA(D)"}))</f>
        <v>0</v>
      </c>
      <c r="CC164" s="273" cm="1">
        <f t="array" ref="CC164">SUM(SUMIFS(E164:BX164,E$6:BX$6,{"EN(D)","EN(V)","INA(D)","INA(V)"}))</f>
        <v>0</v>
      </c>
      <c r="CD164" s="278" cm="1">
        <f t="array" ref="CD164">(SUM(SUMIFS(E164:BX164,E$6:BX$6,{"EN(TMS)"})))/12</f>
        <v>0</v>
      </c>
      <c r="CE164" s="278" cm="1">
        <f t="array" ref="CE164">(SUM(SUMIFS(E164:BX164,E$6:BX$6,{"INA(TMS)"})))/12</f>
        <v>0</v>
      </c>
      <c r="CF164" s="279"/>
      <c r="CG164" s="279"/>
      <c r="CH164" s="280"/>
      <c r="CI164" s="277"/>
      <c r="CJ164" s="277"/>
      <c r="CK164" s="278"/>
      <c r="CL164" s="279"/>
      <c r="CM164" s="279"/>
      <c r="CN164" s="280"/>
      <c r="CO164" s="277"/>
      <c r="CP164" s="277"/>
      <c r="CQ164" s="278"/>
      <c r="CR164" s="279"/>
      <c r="CS164" s="279"/>
      <c r="CT164" s="280"/>
      <c r="CU164" s="277"/>
      <c r="CV164" s="277"/>
      <c r="CW164" s="278"/>
      <c r="CX164" s="279"/>
      <c r="CY164" s="279"/>
      <c r="CZ164" s="280"/>
      <c r="DA164" s="277"/>
      <c r="DB164" s="277"/>
      <c r="DC164" s="278"/>
      <c r="DD164" s="279"/>
      <c r="DE164" s="279"/>
      <c r="DF164" s="280"/>
      <c r="DG164" s="277"/>
      <c r="DH164" s="277"/>
      <c r="DI164" s="278"/>
      <c r="DJ164" s="279"/>
      <c r="DK164" s="279"/>
      <c r="DL164" s="280"/>
      <c r="DM164" s="277"/>
      <c r="DN164" s="277"/>
      <c r="DO164" s="278"/>
      <c r="DP164" s="279"/>
      <c r="DQ164" s="279"/>
      <c r="DR164" s="280"/>
      <c r="DS164" s="277"/>
      <c r="DT164" s="277"/>
      <c r="DU164" s="278"/>
      <c r="DV164" s="279"/>
      <c r="DW164" s="279"/>
      <c r="DX164" s="280"/>
      <c r="DY164" s="277"/>
      <c r="DZ164" s="277"/>
      <c r="EA164" s="278"/>
      <c r="EB164" s="279"/>
      <c r="EC164" s="279"/>
      <c r="ED164" s="280"/>
      <c r="EE164" s="277"/>
      <c r="EF164" s="277"/>
      <c r="EG164" s="278"/>
      <c r="EH164" s="279"/>
      <c r="EI164" s="279"/>
      <c r="EJ164" s="280"/>
      <c r="EK164" s="277"/>
      <c r="EL164" s="277"/>
      <c r="EM164" s="278"/>
      <c r="EN164" s="279"/>
      <c r="EO164" s="279"/>
      <c r="EP164" s="280"/>
      <c r="EQ164" s="277"/>
      <c r="ER164" s="277"/>
      <c r="ES164" s="278"/>
      <c r="ET164" s="279"/>
      <c r="EU164" s="279"/>
      <c r="EV164" s="280"/>
      <c r="EW164" s="277"/>
      <c r="EX164" s="277"/>
      <c r="EY164" s="278"/>
      <c r="EZ164" s="273" cm="1">
        <f t="array" ref="EZ164">SUM(SUMIFS(CF164:EY164,CF$6:EY$6,{"EN(V)"}))</f>
        <v>0</v>
      </c>
      <c r="FA164" s="273" cm="1">
        <f t="array" ref="FA164">SUM(SUMIFS(CF164:EY164,CF$6:EY$6,{"INA(V)"}))</f>
        <v>0</v>
      </c>
      <c r="FB164" s="273" cm="1">
        <f t="array" ref="FB164">SUM(SUMIFS(CF164:EY164,CF$6:EY$6,{"EN(D)"}))</f>
        <v>0</v>
      </c>
      <c r="FC164" s="273" cm="1">
        <f t="array" ref="FC164">SUM(SUMIFS(CF164:EY164,CF$6:EY$6,{"INA(D)"}))</f>
        <v>0</v>
      </c>
      <c r="FD164" s="273" cm="1">
        <f t="array" ref="FD164">SUM(SUMIFS(CF164:EY164,CF$6:EY$6,{"EN(D)","EN(V)","INA(D)","INA(V)"}))</f>
        <v>0</v>
      </c>
      <c r="FE164" s="278" cm="1">
        <f t="array" ref="FE164">(SUM(SUMIFS(CF164:EY164,CF$6:EY$6,{"EN(TMS)"})))/12</f>
        <v>0</v>
      </c>
      <c r="FF164" s="278" cm="1">
        <f t="array" ref="FF164">(SUM(SUMIFS(CF164:EY164,CF$6:EY$6,{"INA(TMS)"})))/12</f>
        <v>0</v>
      </c>
      <c r="FG164" s="279"/>
      <c r="FH164" s="279"/>
      <c r="FI164" s="280"/>
      <c r="FJ164" s="277"/>
      <c r="FK164" s="277"/>
      <c r="FL164" s="278"/>
      <c r="FM164" s="279"/>
      <c r="FN164" s="279"/>
      <c r="FO164" s="280"/>
      <c r="FP164" s="277"/>
      <c r="FQ164" s="277"/>
      <c r="FR164" s="278"/>
      <c r="FS164" s="279"/>
      <c r="FT164" s="279"/>
      <c r="FU164" s="280"/>
      <c r="FV164" s="277"/>
      <c r="FW164" s="277"/>
      <c r="FX164" s="278"/>
      <c r="FY164" s="279"/>
      <c r="FZ164" s="279"/>
      <c r="GA164" s="280"/>
      <c r="GB164" s="277"/>
      <c r="GC164" s="277"/>
      <c r="GD164" s="278"/>
      <c r="GE164" s="279"/>
      <c r="GF164" s="279"/>
      <c r="GG164" s="280"/>
      <c r="GH164" s="277"/>
      <c r="GI164" s="277"/>
      <c r="GJ164" s="278"/>
      <c r="GK164" s="279"/>
      <c r="GL164" s="279"/>
      <c r="GM164" s="280"/>
      <c r="GN164" s="277"/>
      <c r="GO164" s="277"/>
      <c r="GP164" s="278"/>
      <c r="GQ164" s="279"/>
      <c r="GR164" s="279"/>
      <c r="GS164" s="280"/>
      <c r="GT164" s="277"/>
      <c r="GU164" s="277"/>
      <c r="GV164" s="278"/>
      <c r="GW164" s="279"/>
      <c r="GX164" s="279"/>
      <c r="GY164" s="280"/>
      <c r="GZ164" s="277"/>
      <c r="HA164" s="277"/>
      <c r="HB164" s="278"/>
      <c r="HC164" s="279"/>
      <c r="HD164" s="279"/>
      <c r="HE164" s="280"/>
      <c r="HF164" s="277"/>
      <c r="HG164" s="277"/>
      <c r="HH164" s="278"/>
      <c r="HI164" s="279"/>
      <c r="HJ164" s="279"/>
      <c r="HK164" s="280"/>
      <c r="HL164" s="277"/>
      <c r="HM164" s="277"/>
      <c r="HN164" s="278"/>
      <c r="HO164" s="279"/>
      <c r="HP164" s="279"/>
      <c r="HQ164" s="280"/>
      <c r="HR164" s="277"/>
      <c r="HS164" s="277"/>
      <c r="HT164" s="278"/>
      <c r="HU164" s="279"/>
      <c r="HV164" s="279"/>
      <c r="HW164" s="280"/>
      <c r="HX164" s="277"/>
      <c r="HY164" s="277"/>
      <c r="HZ164" s="278"/>
      <c r="IA164" s="273" cm="1">
        <f t="array" ref="IA164">SUM(SUMIFS(FG164:HZ164,FG$6:HZ$6,{"EN(V)"}))</f>
        <v>0</v>
      </c>
      <c r="IB164" s="273" cm="1">
        <f t="array" ref="IB164">SUM(SUMIFS(FG164:HZ164,FG$6:HZ$6,{"INA(V)"}))</f>
        <v>0</v>
      </c>
      <c r="IC164" s="273" cm="1">
        <f t="array" ref="IC164">SUM(SUMIFS(FG164:HZ164,FG$6:HZ$6,{"EN(D)"}))</f>
        <v>0</v>
      </c>
      <c r="ID164" s="273" cm="1">
        <f t="array" ref="ID164">SUM(SUMIFS(FG164:HZ164,FG$6:HZ$6,{"INA(D)"}))</f>
        <v>0</v>
      </c>
      <c r="IE164" s="273" cm="1">
        <f t="array" ref="IE164">SUM(SUMIFS(FG164:HZ164,FG$6:HZ$6,{"EN(D)","EN(V)","INA(D)","INA(V)"}))</f>
        <v>0</v>
      </c>
      <c r="IF164" s="278" cm="1">
        <f t="array" ref="IF164">(SUM(SUMIFS(FG164:HZ164,FG$6:HZ$6,{"EN(TMS)"})))/12</f>
        <v>0</v>
      </c>
      <c r="IG164" s="278" cm="1">
        <f t="array" ref="IG164">(SUM(SUMIFS(FG164:HZ164,FG$6:HZ$6,{"INA(TMS)"})))/12</f>
        <v>0</v>
      </c>
      <c r="IH164" s="279"/>
      <c r="II164" s="279"/>
      <c r="IJ164" s="280"/>
      <c r="IK164" s="277"/>
      <c r="IL164" s="277"/>
      <c r="IM164" s="278"/>
      <c r="IN164" s="279"/>
      <c r="IO164" s="279"/>
      <c r="IP164" s="280"/>
      <c r="IQ164" s="277"/>
      <c r="IR164" s="277"/>
      <c r="IS164" s="278">
        <v>0.22361111111111109</v>
      </c>
      <c r="IT164" s="279"/>
      <c r="IU164" s="279"/>
      <c r="IV164" s="280"/>
      <c r="IW164" s="277"/>
      <c r="IX164" s="277"/>
      <c r="IY164" s="278">
        <v>5.5555555555555552E-2</v>
      </c>
      <c r="IZ164" s="279"/>
      <c r="JA164" s="279"/>
      <c r="JB164" s="280"/>
      <c r="JC164" s="277"/>
      <c r="JD164" s="277"/>
      <c r="JE164" s="278"/>
      <c r="JF164" s="279"/>
      <c r="JG164" s="279"/>
      <c r="JH164" s="280"/>
      <c r="JI164" s="277"/>
      <c r="JJ164" s="277"/>
      <c r="JK164" s="278"/>
      <c r="JL164" s="279"/>
      <c r="JM164" s="279"/>
      <c r="JN164" s="280"/>
      <c r="JO164" s="277"/>
      <c r="JP164" s="277"/>
      <c r="JQ164" s="278"/>
      <c r="JR164" s="279"/>
      <c r="JS164" s="279"/>
      <c r="JT164" s="280"/>
      <c r="JU164" s="277"/>
      <c r="JV164" s="277"/>
      <c r="JW164" s="278"/>
      <c r="JX164" s="279">
        <v>24</v>
      </c>
      <c r="JY164" s="279"/>
      <c r="JZ164" s="280"/>
      <c r="KA164" s="277"/>
      <c r="KB164" s="277"/>
      <c r="KC164" s="278"/>
      <c r="KD164" s="279">
        <v>14</v>
      </c>
      <c r="KE164" s="279"/>
      <c r="KF164" s="280"/>
      <c r="KG164" s="277"/>
      <c r="KH164" s="277"/>
      <c r="KI164" s="278"/>
      <c r="KJ164" s="279">
        <v>4</v>
      </c>
      <c r="KK164" s="279"/>
      <c r="KL164" s="280"/>
      <c r="KM164" s="277"/>
      <c r="KN164" s="277"/>
      <c r="KO164" s="278"/>
      <c r="KP164" s="279">
        <v>8</v>
      </c>
      <c r="KQ164" s="279"/>
      <c r="KR164" s="280"/>
      <c r="KS164" s="277"/>
      <c r="KT164" s="277"/>
      <c r="KU164" s="278"/>
      <c r="KV164" s="279">
        <v>2</v>
      </c>
      <c r="KW164" s="279"/>
      <c r="KX164" s="280"/>
      <c r="KY164" s="277"/>
      <c r="KZ164" s="277"/>
      <c r="LA164" s="278"/>
      <c r="LB164" s="273" cm="1">
        <f t="array" ref="LB164">SUM(SUMIFS(IH164:LA164,IH$6:LA$6,{"EN(V)"}))</f>
        <v>0</v>
      </c>
      <c r="LC164" s="273" cm="1">
        <f t="array" ref="LC164">SUM(SUMIFS(IH164:LA164,IH$6:LA$6,{"INA(V)"}))</f>
        <v>0</v>
      </c>
      <c r="LD164" s="273" cm="1">
        <f t="array" ref="LD164">SUM(SUMIFS(IH164:LA164,IH$6:LA$6,{"EN(D)"}))</f>
        <v>52</v>
      </c>
      <c r="LE164" s="273" cm="1">
        <f t="array" ref="LE164">SUM(SUMIFS(IH164:LA164,IH$6:LA$6,{"INA(D)"}))</f>
        <v>0</v>
      </c>
      <c r="LF164" s="273" cm="1">
        <f t="array" ref="LF164">SUM(SUMIFS(IH164:LA164,IH$6:LA$6,{"EN(D)","EN(V)","INA(D)","INA(V)"}))</f>
        <v>52</v>
      </c>
      <c r="LG164" s="278" cm="1">
        <f t="array" ref="LG164">(SUM(SUMIFS(IH164:LA164,IH$6:LA$6,{"EN(TMS)"})))/12</f>
        <v>0</v>
      </c>
      <c r="LH164" s="278" cm="1">
        <f t="array" ref="LH164">(SUM(SUMIFS(IH164:LA164,IH$6:LA$6,{"INA(TMS)"})))/12</f>
        <v>2.326388888888889E-2</v>
      </c>
      <c r="LI164" s="279">
        <v>10</v>
      </c>
      <c r="LJ164" s="279"/>
      <c r="LK164" s="280"/>
      <c r="LL164" s="277"/>
      <c r="LM164" s="277"/>
      <c r="LN164" s="278"/>
      <c r="LO164" s="279">
        <v>1</v>
      </c>
      <c r="LP164" s="279"/>
      <c r="LQ164" s="280"/>
      <c r="LR164" s="277"/>
      <c r="LS164" s="277"/>
      <c r="LT164" s="278"/>
      <c r="LU164" s="279">
        <v>4</v>
      </c>
      <c r="LV164" s="279"/>
      <c r="LW164" s="280"/>
      <c r="LX164" s="277"/>
      <c r="LY164" s="277"/>
      <c r="LZ164" s="278"/>
      <c r="MA164" s="279">
        <v>1</v>
      </c>
      <c r="MB164" s="279"/>
      <c r="MC164" s="280"/>
      <c r="MD164" s="277"/>
      <c r="ME164" s="277"/>
      <c r="MF164" s="278"/>
      <c r="MG164" s="279">
        <v>2</v>
      </c>
      <c r="MH164" s="279"/>
      <c r="MI164" s="280"/>
      <c r="MJ164" s="277"/>
      <c r="MK164" s="277"/>
      <c r="ML164" s="278"/>
      <c r="MM164" s="279">
        <v>3</v>
      </c>
      <c r="MN164" s="279"/>
      <c r="MO164" s="280"/>
      <c r="MP164" s="277"/>
      <c r="MQ164" s="277"/>
      <c r="MR164" s="278"/>
      <c r="MS164" s="279">
        <v>4</v>
      </c>
      <c r="MT164" s="279"/>
      <c r="MU164" s="280"/>
      <c r="MV164" s="277"/>
      <c r="MW164" s="277"/>
      <c r="MX164" s="278"/>
      <c r="MY164" s="279"/>
      <c r="MZ164" s="279"/>
      <c r="NA164" s="280"/>
      <c r="NB164" s="277"/>
      <c r="NC164" s="277"/>
      <c r="ND164" s="278"/>
      <c r="NE164" s="279"/>
      <c r="NF164" s="279"/>
      <c r="NG164" s="280"/>
      <c r="NH164" s="277"/>
      <c r="NI164" s="277"/>
      <c r="NJ164" s="278"/>
      <c r="NK164" s="279"/>
      <c r="NL164" s="279"/>
      <c r="NM164" s="280"/>
      <c r="NN164" s="277"/>
      <c r="NO164" s="277"/>
      <c r="NP164" s="278"/>
      <c r="NQ164" s="279"/>
      <c r="NR164" s="279"/>
      <c r="NS164" s="280"/>
      <c r="NT164" s="277"/>
      <c r="NU164" s="277"/>
      <c r="NV164" s="278"/>
      <c r="NW164" s="279"/>
      <c r="NX164" s="279"/>
      <c r="NY164" s="280"/>
      <c r="NZ164" s="277"/>
      <c r="OA164" s="277"/>
      <c r="OB164" s="278"/>
      <c r="OC164" s="273" cm="1">
        <f t="array" ref="OC164">SUM(SUMIFS(LI164:OB164,LI$6:OB$6,{"EN(V)"}))</f>
        <v>0</v>
      </c>
      <c r="OD164" s="273" cm="1">
        <f t="array" ref="OD164">SUM(SUMIFS(LI164:OB164,LI$6:OB$6,{"INA(V)"}))</f>
        <v>0</v>
      </c>
      <c r="OE164" s="273" cm="1">
        <f t="array" ref="OE164">SUM(SUMIFS(LI164:OB164,LI$6:OB$6,{"EN(D)"}))</f>
        <v>25</v>
      </c>
      <c r="OF164" s="273" cm="1">
        <f t="array" ref="OF164">SUM(SUMIFS(LI164:OB164,LI$6:OB$6,{"INA(D)"}))</f>
        <v>0</v>
      </c>
      <c r="OG164" s="273" cm="1">
        <f t="array" ref="OG164">SUM(SUMIFS(LI164:OB164,LI$6:OB$6,{"EN(D)","EN(V)","INA(D)","INA(V)"}))</f>
        <v>25</v>
      </c>
      <c r="OH164" s="278" cm="1">
        <f t="array" ref="OH164">(SUM(SUMIFS(LI164:OB164,LI$6:OB$6,{"EN(TMS)"})))/12</f>
        <v>0</v>
      </c>
      <c r="OI164" s="278" cm="1">
        <f t="array" ref="OI164">(SUM(SUMIFS(LI164:OB164,LI$6:OB$6,{"INA(TMS)"})))/12</f>
        <v>0</v>
      </c>
    </row>
    <row r="165" spans="1:399" s="23" customFormat="1" ht="30">
      <c r="A165" s="273">
        <v>159</v>
      </c>
      <c r="B165" s="274" t="s">
        <v>2847</v>
      </c>
      <c r="C165" s="273" t="s">
        <v>2848</v>
      </c>
      <c r="D165" s="285">
        <v>44774</v>
      </c>
      <c r="E165" s="279"/>
      <c r="F165" s="279"/>
      <c r="G165" s="280"/>
      <c r="H165" s="277"/>
      <c r="I165" s="277"/>
      <c r="J165" s="278"/>
      <c r="K165" s="279"/>
      <c r="L165" s="279"/>
      <c r="M165" s="280"/>
      <c r="N165" s="277"/>
      <c r="O165" s="277"/>
      <c r="P165" s="278"/>
      <c r="Q165" s="279"/>
      <c r="R165" s="279"/>
      <c r="S165" s="280"/>
      <c r="T165" s="277"/>
      <c r="U165" s="277"/>
      <c r="V165" s="278"/>
      <c r="W165" s="279"/>
      <c r="X165" s="279"/>
      <c r="Y165" s="280"/>
      <c r="Z165" s="277"/>
      <c r="AA165" s="277"/>
      <c r="AB165" s="278"/>
      <c r="AC165" s="279"/>
      <c r="AD165" s="279"/>
      <c r="AE165" s="280"/>
      <c r="AF165" s="277"/>
      <c r="AG165" s="277"/>
      <c r="AH165" s="278"/>
      <c r="AI165" s="279"/>
      <c r="AJ165" s="279"/>
      <c r="AK165" s="280"/>
      <c r="AL165" s="277"/>
      <c r="AM165" s="277"/>
      <c r="AN165" s="278"/>
      <c r="AO165" s="279"/>
      <c r="AP165" s="279"/>
      <c r="AQ165" s="280"/>
      <c r="AR165" s="277"/>
      <c r="AS165" s="277"/>
      <c r="AT165" s="278"/>
      <c r="AU165" s="279"/>
      <c r="AV165" s="279"/>
      <c r="AW165" s="280"/>
      <c r="AX165" s="277"/>
      <c r="AY165" s="277"/>
      <c r="AZ165" s="278"/>
      <c r="BA165" s="279"/>
      <c r="BB165" s="279"/>
      <c r="BC165" s="280"/>
      <c r="BD165" s="277"/>
      <c r="BE165" s="277"/>
      <c r="BF165" s="278"/>
      <c r="BG165" s="279"/>
      <c r="BH165" s="279"/>
      <c r="BI165" s="280"/>
      <c r="BJ165" s="277"/>
      <c r="BK165" s="277"/>
      <c r="BL165" s="278"/>
      <c r="BM165" s="279"/>
      <c r="BN165" s="279"/>
      <c r="BO165" s="280"/>
      <c r="BP165" s="277"/>
      <c r="BQ165" s="277"/>
      <c r="BR165" s="278"/>
      <c r="BS165" s="279"/>
      <c r="BT165" s="279"/>
      <c r="BU165" s="280"/>
      <c r="BV165" s="277"/>
      <c r="BW165" s="277"/>
      <c r="BX165" s="278"/>
      <c r="BY165" s="273" cm="1">
        <f t="array" ref="BY165">SUM(SUMIFS(E165:BX165,E$6:BX$6,{"EN(V)"}))</f>
        <v>0</v>
      </c>
      <c r="BZ165" s="273" cm="1">
        <f t="array" ref="BZ165">SUM(SUMIFS(E165:BX165,E$6:BX$6,{"INA(V)"}))</f>
        <v>0</v>
      </c>
      <c r="CA165" s="273" cm="1">
        <f t="array" ref="CA165">SUM(SUMIFS(E165:BX165,E$6:BX$6,{"EN(D)"}))</f>
        <v>0</v>
      </c>
      <c r="CB165" s="273" cm="1">
        <f t="array" ref="CB165">SUM(SUMIFS(E165:BX165,E$6:BX$6,{"INA(D)"}))</f>
        <v>0</v>
      </c>
      <c r="CC165" s="273" cm="1">
        <f t="array" ref="CC165">SUM(SUMIFS(E165:BX165,E$6:BX$6,{"EN(D)","EN(V)","INA(D)","INA(V)"}))</f>
        <v>0</v>
      </c>
      <c r="CD165" s="278" cm="1">
        <f t="array" ref="CD165">(SUM(SUMIFS(E165:BX165,E$6:BX$6,{"EN(TMS)"})))/12</f>
        <v>0</v>
      </c>
      <c r="CE165" s="278" cm="1">
        <f t="array" ref="CE165">(SUM(SUMIFS(E165:BX165,E$6:BX$6,{"INA(TMS)"})))/12</f>
        <v>0</v>
      </c>
      <c r="CF165" s="279"/>
      <c r="CG165" s="279"/>
      <c r="CH165" s="280"/>
      <c r="CI165" s="277"/>
      <c r="CJ165" s="277"/>
      <c r="CK165" s="278"/>
      <c r="CL165" s="279"/>
      <c r="CM165" s="279"/>
      <c r="CN165" s="280"/>
      <c r="CO165" s="277"/>
      <c r="CP165" s="277"/>
      <c r="CQ165" s="278"/>
      <c r="CR165" s="279"/>
      <c r="CS165" s="279"/>
      <c r="CT165" s="280"/>
      <c r="CU165" s="277"/>
      <c r="CV165" s="277"/>
      <c r="CW165" s="278"/>
      <c r="CX165" s="279"/>
      <c r="CY165" s="279"/>
      <c r="CZ165" s="280"/>
      <c r="DA165" s="277"/>
      <c r="DB165" s="277"/>
      <c r="DC165" s="278"/>
      <c r="DD165" s="279"/>
      <c r="DE165" s="279"/>
      <c r="DF165" s="280"/>
      <c r="DG165" s="277"/>
      <c r="DH165" s="277"/>
      <c r="DI165" s="278"/>
      <c r="DJ165" s="279"/>
      <c r="DK165" s="279"/>
      <c r="DL165" s="280"/>
      <c r="DM165" s="277"/>
      <c r="DN165" s="277"/>
      <c r="DO165" s="278"/>
      <c r="DP165" s="279"/>
      <c r="DQ165" s="279"/>
      <c r="DR165" s="280"/>
      <c r="DS165" s="277"/>
      <c r="DT165" s="277"/>
      <c r="DU165" s="278"/>
      <c r="DV165" s="279"/>
      <c r="DW165" s="279"/>
      <c r="DX165" s="280"/>
      <c r="DY165" s="277"/>
      <c r="DZ165" s="277"/>
      <c r="EA165" s="278"/>
      <c r="EB165" s="279"/>
      <c r="EC165" s="279"/>
      <c r="ED165" s="280"/>
      <c r="EE165" s="277"/>
      <c r="EF165" s="277"/>
      <c r="EG165" s="278"/>
      <c r="EH165" s="279"/>
      <c r="EI165" s="279"/>
      <c r="EJ165" s="280"/>
      <c r="EK165" s="277"/>
      <c r="EL165" s="277"/>
      <c r="EM165" s="278"/>
      <c r="EN165" s="279"/>
      <c r="EO165" s="279"/>
      <c r="EP165" s="280"/>
      <c r="EQ165" s="277"/>
      <c r="ER165" s="277"/>
      <c r="ES165" s="278"/>
      <c r="ET165" s="279"/>
      <c r="EU165" s="279"/>
      <c r="EV165" s="280"/>
      <c r="EW165" s="277"/>
      <c r="EX165" s="277"/>
      <c r="EY165" s="278"/>
      <c r="EZ165" s="273" cm="1">
        <f t="array" ref="EZ165">SUM(SUMIFS(CF165:EY165,CF$6:EY$6,{"EN(V)"}))</f>
        <v>0</v>
      </c>
      <c r="FA165" s="273" cm="1">
        <f t="array" ref="FA165">SUM(SUMIFS(CF165:EY165,CF$6:EY$6,{"INA(V)"}))</f>
        <v>0</v>
      </c>
      <c r="FB165" s="273" cm="1">
        <f t="array" ref="FB165">SUM(SUMIFS(CF165:EY165,CF$6:EY$6,{"EN(D)"}))</f>
        <v>0</v>
      </c>
      <c r="FC165" s="273" cm="1">
        <f t="array" ref="FC165">SUM(SUMIFS(CF165:EY165,CF$6:EY$6,{"INA(D)"}))</f>
        <v>0</v>
      </c>
      <c r="FD165" s="273" cm="1">
        <f t="array" ref="FD165">SUM(SUMIFS(CF165:EY165,CF$6:EY$6,{"EN(D)","EN(V)","INA(D)","INA(V)"}))</f>
        <v>0</v>
      </c>
      <c r="FE165" s="278" cm="1">
        <f t="array" ref="FE165">(SUM(SUMIFS(CF165:EY165,CF$6:EY$6,{"EN(TMS)"})))/12</f>
        <v>0</v>
      </c>
      <c r="FF165" s="278" cm="1">
        <f t="array" ref="FF165">(SUM(SUMIFS(CF165:EY165,CF$6:EY$6,{"INA(TMS)"})))/12</f>
        <v>0</v>
      </c>
      <c r="FG165" s="279"/>
      <c r="FH165" s="279"/>
      <c r="FI165" s="280"/>
      <c r="FJ165" s="277"/>
      <c r="FK165" s="277"/>
      <c r="FL165" s="278"/>
      <c r="FM165" s="279"/>
      <c r="FN165" s="279"/>
      <c r="FO165" s="280"/>
      <c r="FP165" s="277"/>
      <c r="FQ165" s="277"/>
      <c r="FR165" s="278"/>
      <c r="FS165" s="279"/>
      <c r="FT165" s="279"/>
      <c r="FU165" s="280"/>
      <c r="FV165" s="277"/>
      <c r="FW165" s="277"/>
      <c r="FX165" s="278"/>
      <c r="FY165" s="279"/>
      <c r="FZ165" s="279"/>
      <c r="GA165" s="280"/>
      <c r="GB165" s="277"/>
      <c r="GC165" s="277"/>
      <c r="GD165" s="278"/>
      <c r="GE165" s="279"/>
      <c r="GF165" s="279"/>
      <c r="GG165" s="280"/>
      <c r="GH165" s="277"/>
      <c r="GI165" s="277"/>
      <c r="GJ165" s="278"/>
      <c r="GK165" s="279"/>
      <c r="GL165" s="279"/>
      <c r="GM165" s="280"/>
      <c r="GN165" s="277"/>
      <c r="GO165" s="277"/>
      <c r="GP165" s="278"/>
      <c r="GQ165" s="279"/>
      <c r="GR165" s="279"/>
      <c r="GS165" s="280"/>
      <c r="GT165" s="277"/>
      <c r="GU165" s="277"/>
      <c r="GV165" s="278"/>
      <c r="GW165" s="279"/>
      <c r="GX165" s="279"/>
      <c r="GY165" s="280"/>
      <c r="GZ165" s="277"/>
      <c r="HA165" s="277"/>
      <c r="HB165" s="278"/>
      <c r="HC165" s="279"/>
      <c r="HD165" s="279"/>
      <c r="HE165" s="280"/>
      <c r="HF165" s="277"/>
      <c r="HG165" s="277"/>
      <c r="HH165" s="278"/>
      <c r="HI165" s="279"/>
      <c r="HJ165" s="279"/>
      <c r="HK165" s="280"/>
      <c r="HL165" s="277"/>
      <c r="HM165" s="277"/>
      <c r="HN165" s="278"/>
      <c r="HO165" s="279"/>
      <c r="HP165" s="279"/>
      <c r="HQ165" s="280"/>
      <c r="HR165" s="277"/>
      <c r="HS165" s="277"/>
      <c r="HT165" s="278"/>
      <c r="HU165" s="279"/>
      <c r="HV165" s="279"/>
      <c r="HW165" s="280"/>
      <c r="HX165" s="277"/>
      <c r="HY165" s="277"/>
      <c r="HZ165" s="278"/>
      <c r="IA165" s="273" cm="1">
        <f t="array" ref="IA165">SUM(SUMIFS(FG165:HZ165,FG$6:HZ$6,{"EN(V)"}))</f>
        <v>0</v>
      </c>
      <c r="IB165" s="273" cm="1">
        <f t="array" ref="IB165">SUM(SUMIFS(FG165:HZ165,FG$6:HZ$6,{"INA(V)"}))</f>
        <v>0</v>
      </c>
      <c r="IC165" s="273" cm="1">
        <f t="array" ref="IC165">SUM(SUMIFS(FG165:HZ165,FG$6:HZ$6,{"EN(D)"}))</f>
        <v>0</v>
      </c>
      <c r="ID165" s="273" cm="1">
        <f t="array" ref="ID165">SUM(SUMIFS(FG165:HZ165,FG$6:HZ$6,{"INA(D)"}))</f>
        <v>0</v>
      </c>
      <c r="IE165" s="273" cm="1">
        <f t="array" ref="IE165">SUM(SUMIFS(FG165:HZ165,FG$6:HZ$6,{"EN(D)","EN(V)","INA(D)","INA(V)"}))</f>
        <v>0</v>
      </c>
      <c r="IF165" s="278" cm="1">
        <f t="array" ref="IF165">(SUM(SUMIFS(FG165:HZ165,FG$6:HZ$6,{"EN(TMS)"})))/12</f>
        <v>0</v>
      </c>
      <c r="IG165" s="278" cm="1">
        <f t="array" ref="IG165">(SUM(SUMIFS(FG165:HZ165,FG$6:HZ$6,{"INA(TMS)"})))/12</f>
        <v>0</v>
      </c>
      <c r="IH165" s="279"/>
      <c r="II165" s="279"/>
      <c r="IJ165" s="280"/>
      <c r="IK165" s="277"/>
      <c r="IL165" s="277"/>
      <c r="IM165" s="278"/>
      <c r="IN165" s="279"/>
      <c r="IO165" s="279"/>
      <c r="IP165" s="280"/>
      <c r="IQ165" s="277"/>
      <c r="IR165" s="277"/>
      <c r="IS165" s="278">
        <v>0.22361111111111109</v>
      </c>
      <c r="IT165" s="279"/>
      <c r="IU165" s="279"/>
      <c r="IV165" s="280"/>
      <c r="IW165" s="277"/>
      <c r="IX165" s="277"/>
      <c r="IY165" s="278">
        <v>5.5555555555555552E-2</v>
      </c>
      <c r="IZ165" s="279"/>
      <c r="JA165" s="279"/>
      <c r="JB165" s="280"/>
      <c r="JC165" s="277"/>
      <c r="JD165" s="277"/>
      <c r="JE165" s="278"/>
      <c r="JF165" s="279"/>
      <c r="JG165" s="279"/>
      <c r="JH165" s="280"/>
      <c r="JI165" s="277"/>
      <c r="JJ165" s="277"/>
      <c r="JK165" s="278"/>
      <c r="JL165" s="279"/>
      <c r="JM165" s="279"/>
      <c r="JN165" s="280"/>
      <c r="JO165" s="277"/>
      <c r="JP165" s="277"/>
      <c r="JQ165" s="278"/>
      <c r="JR165" s="279"/>
      <c r="JS165" s="279"/>
      <c r="JT165" s="280"/>
      <c r="JU165" s="277"/>
      <c r="JV165" s="277"/>
      <c r="JW165" s="278"/>
      <c r="JX165" s="279"/>
      <c r="JY165" s="279"/>
      <c r="JZ165" s="280"/>
      <c r="KA165" s="277">
        <v>6</v>
      </c>
      <c r="KB165" s="277"/>
      <c r="KC165" s="278"/>
      <c r="KD165" s="279"/>
      <c r="KE165" s="279"/>
      <c r="KF165" s="280"/>
      <c r="KG165" s="277">
        <v>6</v>
      </c>
      <c r="KH165" s="277"/>
      <c r="KI165" s="278"/>
      <c r="KJ165" s="279"/>
      <c r="KK165" s="279"/>
      <c r="KL165" s="280"/>
      <c r="KM165" s="277">
        <v>8</v>
      </c>
      <c r="KN165" s="277"/>
      <c r="KO165" s="278"/>
      <c r="KP165" s="279"/>
      <c r="KQ165" s="279"/>
      <c r="KR165" s="280"/>
      <c r="KS165" s="277">
        <v>6</v>
      </c>
      <c r="KT165" s="277"/>
      <c r="KU165" s="278"/>
      <c r="KV165" s="279"/>
      <c r="KW165" s="279"/>
      <c r="KX165" s="280"/>
      <c r="KY165" s="277"/>
      <c r="KZ165" s="277"/>
      <c r="LA165" s="278"/>
      <c r="LB165" s="273" cm="1">
        <f t="array" ref="LB165">SUM(SUMIFS(IH165:LA165,IH$6:LA$6,{"EN(V)"}))</f>
        <v>0</v>
      </c>
      <c r="LC165" s="273" cm="1">
        <f t="array" ref="LC165">SUM(SUMIFS(IH165:LA165,IH$6:LA$6,{"INA(V)"}))</f>
        <v>0</v>
      </c>
      <c r="LD165" s="273" cm="1">
        <f t="array" ref="LD165">SUM(SUMIFS(IH165:LA165,IH$6:LA$6,{"EN(D)"}))</f>
        <v>0</v>
      </c>
      <c r="LE165" s="273" cm="1">
        <f t="array" ref="LE165">SUM(SUMIFS(IH165:LA165,IH$6:LA$6,{"INA(D)"}))</f>
        <v>26</v>
      </c>
      <c r="LF165" s="273" cm="1">
        <f t="array" ref="LF165">SUM(SUMIFS(IH165:LA165,IH$6:LA$6,{"EN(D)","EN(V)","INA(D)","INA(V)"}))</f>
        <v>26</v>
      </c>
      <c r="LG165" s="278" cm="1">
        <f t="array" ref="LG165">(SUM(SUMIFS(IH165:LA165,IH$6:LA$6,{"EN(TMS)"})))/12</f>
        <v>0</v>
      </c>
      <c r="LH165" s="278" cm="1">
        <f t="array" ref="LH165">(SUM(SUMIFS(IH165:LA165,IH$6:LA$6,{"INA(TMS)"})))/12</f>
        <v>2.326388888888889E-2</v>
      </c>
      <c r="LI165" s="279"/>
      <c r="LJ165" s="279"/>
      <c r="LK165" s="280"/>
      <c r="LL165" s="277">
        <v>4</v>
      </c>
      <c r="LM165" s="277"/>
      <c r="LN165" s="278"/>
      <c r="LO165" s="279"/>
      <c r="LP165" s="279"/>
      <c r="LQ165" s="280"/>
      <c r="LR165" s="277"/>
      <c r="LS165" s="277"/>
      <c r="LT165" s="278"/>
      <c r="LU165" s="279"/>
      <c r="LV165" s="279"/>
      <c r="LW165" s="280"/>
      <c r="LX165" s="277">
        <v>2</v>
      </c>
      <c r="LY165" s="277"/>
      <c r="LZ165" s="278"/>
      <c r="MA165" s="279"/>
      <c r="MB165" s="279"/>
      <c r="MC165" s="280"/>
      <c r="MD165" s="277">
        <v>2</v>
      </c>
      <c r="ME165" s="277"/>
      <c r="MF165" s="278"/>
      <c r="MG165" s="279"/>
      <c r="MH165" s="279"/>
      <c r="MI165" s="280"/>
      <c r="MJ165" s="277">
        <v>3</v>
      </c>
      <c r="MK165" s="277"/>
      <c r="ML165" s="278"/>
      <c r="MM165" s="279"/>
      <c r="MN165" s="279"/>
      <c r="MO165" s="280"/>
      <c r="MP165" s="277"/>
      <c r="MQ165" s="277"/>
      <c r="MR165" s="278"/>
      <c r="MS165" s="279"/>
      <c r="MT165" s="279"/>
      <c r="MU165" s="280"/>
      <c r="MV165" s="277">
        <v>1</v>
      </c>
      <c r="MW165" s="277"/>
      <c r="MX165" s="278"/>
      <c r="MY165" s="279"/>
      <c r="MZ165" s="279"/>
      <c r="NA165" s="280"/>
      <c r="NB165" s="277"/>
      <c r="NC165" s="277"/>
      <c r="ND165" s="278"/>
      <c r="NE165" s="279"/>
      <c r="NF165" s="279"/>
      <c r="NG165" s="280"/>
      <c r="NH165" s="277"/>
      <c r="NI165" s="277"/>
      <c r="NJ165" s="278"/>
      <c r="NK165" s="279"/>
      <c r="NL165" s="279"/>
      <c r="NM165" s="280"/>
      <c r="NN165" s="277"/>
      <c r="NO165" s="277"/>
      <c r="NP165" s="278"/>
      <c r="NQ165" s="279"/>
      <c r="NR165" s="279"/>
      <c r="NS165" s="280"/>
      <c r="NT165" s="277"/>
      <c r="NU165" s="277"/>
      <c r="NV165" s="278"/>
      <c r="NW165" s="279"/>
      <c r="NX165" s="279"/>
      <c r="NY165" s="280"/>
      <c r="NZ165" s="277"/>
      <c r="OA165" s="277"/>
      <c r="OB165" s="278"/>
      <c r="OC165" s="273" cm="1">
        <f t="array" ref="OC165">SUM(SUMIFS(LI165:OB165,LI$6:OB$6,{"EN(V)"}))</f>
        <v>0</v>
      </c>
      <c r="OD165" s="273" cm="1">
        <f t="array" ref="OD165">SUM(SUMIFS(LI165:OB165,LI$6:OB$6,{"INA(V)"}))</f>
        <v>0</v>
      </c>
      <c r="OE165" s="273" cm="1">
        <f t="array" ref="OE165">SUM(SUMIFS(LI165:OB165,LI$6:OB$6,{"EN(D)"}))</f>
        <v>0</v>
      </c>
      <c r="OF165" s="273" cm="1">
        <f t="array" ref="OF165">SUM(SUMIFS(LI165:OB165,LI$6:OB$6,{"INA(D)"}))</f>
        <v>12</v>
      </c>
      <c r="OG165" s="273" cm="1">
        <f t="array" ref="OG165">SUM(SUMIFS(LI165:OB165,LI$6:OB$6,{"EN(D)","EN(V)","INA(D)","INA(V)"}))</f>
        <v>12</v>
      </c>
      <c r="OH165" s="278" cm="1">
        <f t="array" ref="OH165">(SUM(SUMIFS(LI165:OB165,LI$6:OB$6,{"EN(TMS)"})))/12</f>
        <v>0</v>
      </c>
      <c r="OI165" s="278" cm="1">
        <f t="array" ref="OI165">(SUM(SUMIFS(LI165:OB165,LI$6:OB$6,{"INA(TMS)"})))/12</f>
        <v>0</v>
      </c>
    </row>
    <row r="166" spans="1:399" s="23" customFormat="1" ht="45">
      <c r="A166" s="273">
        <v>160</v>
      </c>
      <c r="B166" s="274" t="s">
        <v>2849</v>
      </c>
      <c r="C166" s="273" t="s">
        <v>2850</v>
      </c>
      <c r="D166" s="285">
        <v>44805</v>
      </c>
      <c r="E166" s="279"/>
      <c r="F166" s="279"/>
      <c r="G166" s="280"/>
      <c r="H166" s="277"/>
      <c r="I166" s="277"/>
      <c r="J166" s="278"/>
      <c r="K166" s="279"/>
      <c r="L166" s="279"/>
      <c r="M166" s="280"/>
      <c r="N166" s="277"/>
      <c r="O166" s="277"/>
      <c r="P166" s="278"/>
      <c r="Q166" s="279"/>
      <c r="R166" s="279"/>
      <c r="S166" s="280"/>
      <c r="T166" s="277"/>
      <c r="U166" s="277"/>
      <c r="V166" s="278"/>
      <c r="W166" s="279"/>
      <c r="X166" s="279"/>
      <c r="Y166" s="280"/>
      <c r="Z166" s="277"/>
      <c r="AA166" s="277"/>
      <c r="AB166" s="278"/>
      <c r="AC166" s="279"/>
      <c r="AD166" s="279"/>
      <c r="AE166" s="280"/>
      <c r="AF166" s="277"/>
      <c r="AG166" s="277"/>
      <c r="AH166" s="278"/>
      <c r="AI166" s="279"/>
      <c r="AJ166" s="279"/>
      <c r="AK166" s="280"/>
      <c r="AL166" s="277"/>
      <c r="AM166" s="277"/>
      <c r="AN166" s="278"/>
      <c r="AO166" s="279"/>
      <c r="AP166" s="279"/>
      <c r="AQ166" s="280"/>
      <c r="AR166" s="277"/>
      <c r="AS166" s="277"/>
      <c r="AT166" s="278"/>
      <c r="AU166" s="279"/>
      <c r="AV166" s="279"/>
      <c r="AW166" s="280"/>
      <c r="AX166" s="277"/>
      <c r="AY166" s="277"/>
      <c r="AZ166" s="278"/>
      <c r="BA166" s="279"/>
      <c r="BB166" s="279"/>
      <c r="BC166" s="280"/>
      <c r="BD166" s="277"/>
      <c r="BE166" s="277"/>
      <c r="BF166" s="278"/>
      <c r="BG166" s="279"/>
      <c r="BH166" s="279"/>
      <c r="BI166" s="280"/>
      <c r="BJ166" s="277"/>
      <c r="BK166" s="277"/>
      <c r="BL166" s="278"/>
      <c r="BM166" s="279"/>
      <c r="BN166" s="279"/>
      <c r="BO166" s="280"/>
      <c r="BP166" s="277"/>
      <c r="BQ166" s="277"/>
      <c r="BR166" s="278"/>
      <c r="BS166" s="279"/>
      <c r="BT166" s="279"/>
      <c r="BU166" s="280"/>
      <c r="BV166" s="277"/>
      <c r="BW166" s="277"/>
      <c r="BX166" s="278"/>
      <c r="BY166" s="273" cm="1">
        <f t="array" ref="BY166">SUM(SUMIFS(E166:BX166,E$6:BX$6,{"EN(V)"}))</f>
        <v>0</v>
      </c>
      <c r="BZ166" s="273" cm="1">
        <f t="array" ref="BZ166">SUM(SUMIFS(E166:BX166,E$6:BX$6,{"INA(V)"}))</f>
        <v>0</v>
      </c>
      <c r="CA166" s="273" cm="1">
        <f t="array" ref="CA166">SUM(SUMIFS(E166:BX166,E$6:BX$6,{"EN(D)"}))</f>
        <v>0</v>
      </c>
      <c r="CB166" s="273" cm="1">
        <f t="array" ref="CB166">SUM(SUMIFS(E166:BX166,E$6:BX$6,{"INA(D)"}))</f>
        <v>0</v>
      </c>
      <c r="CC166" s="273" cm="1">
        <f t="array" ref="CC166">SUM(SUMIFS(E166:BX166,E$6:BX$6,{"EN(D)","EN(V)","INA(D)","INA(V)"}))</f>
        <v>0</v>
      </c>
      <c r="CD166" s="278" cm="1">
        <f t="array" ref="CD166">(SUM(SUMIFS(E166:BX166,E$6:BX$6,{"EN(TMS)"})))/12</f>
        <v>0</v>
      </c>
      <c r="CE166" s="278" cm="1">
        <f t="array" ref="CE166">(SUM(SUMIFS(E166:BX166,E$6:BX$6,{"INA(TMS)"})))/12</f>
        <v>0</v>
      </c>
      <c r="CF166" s="279"/>
      <c r="CG166" s="279"/>
      <c r="CH166" s="280"/>
      <c r="CI166" s="277"/>
      <c r="CJ166" s="277"/>
      <c r="CK166" s="278"/>
      <c r="CL166" s="279"/>
      <c r="CM166" s="279"/>
      <c r="CN166" s="280"/>
      <c r="CO166" s="277"/>
      <c r="CP166" s="277"/>
      <c r="CQ166" s="278"/>
      <c r="CR166" s="279"/>
      <c r="CS166" s="279"/>
      <c r="CT166" s="280"/>
      <c r="CU166" s="277"/>
      <c r="CV166" s="277"/>
      <c r="CW166" s="278"/>
      <c r="CX166" s="279"/>
      <c r="CY166" s="279"/>
      <c r="CZ166" s="280"/>
      <c r="DA166" s="277"/>
      <c r="DB166" s="277"/>
      <c r="DC166" s="278"/>
      <c r="DD166" s="279"/>
      <c r="DE166" s="279"/>
      <c r="DF166" s="280"/>
      <c r="DG166" s="277"/>
      <c r="DH166" s="277"/>
      <c r="DI166" s="278"/>
      <c r="DJ166" s="279"/>
      <c r="DK166" s="279"/>
      <c r="DL166" s="280"/>
      <c r="DM166" s="277"/>
      <c r="DN166" s="277"/>
      <c r="DO166" s="278"/>
      <c r="DP166" s="279"/>
      <c r="DQ166" s="279"/>
      <c r="DR166" s="280"/>
      <c r="DS166" s="277"/>
      <c r="DT166" s="277"/>
      <c r="DU166" s="278"/>
      <c r="DV166" s="279"/>
      <c r="DW166" s="279"/>
      <c r="DX166" s="280"/>
      <c r="DY166" s="277"/>
      <c r="DZ166" s="277"/>
      <c r="EA166" s="278"/>
      <c r="EB166" s="279"/>
      <c r="EC166" s="279"/>
      <c r="ED166" s="280"/>
      <c r="EE166" s="277"/>
      <c r="EF166" s="277"/>
      <c r="EG166" s="278"/>
      <c r="EH166" s="279"/>
      <c r="EI166" s="279"/>
      <c r="EJ166" s="280"/>
      <c r="EK166" s="277"/>
      <c r="EL166" s="277"/>
      <c r="EM166" s="278"/>
      <c r="EN166" s="279"/>
      <c r="EO166" s="279"/>
      <c r="EP166" s="280"/>
      <c r="EQ166" s="277"/>
      <c r="ER166" s="277"/>
      <c r="ES166" s="278"/>
      <c r="ET166" s="279"/>
      <c r="EU166" s="279"/>
      <c r="EV166" s="280"/>
      <c r="EW166" s="277"/>
      <c r="EX166" s="277"/>
      <c r="EY166" s="278"/>
      <c r="EZ166" s="273" cm="1">
        <f t="array" ref="EZ166">SUM(SUMIFS(CF166:EY166,CF$6:EY$6,{"EN(V)"}))</f>
        <v>0</v>
      </c>
      <c r="FA166" s="273" cm="1">
        <f t="array" ref="FA166">SUM(SUMIFS(CF166:EY166,CF$6:EY$6,{"INA(V)"}))</f>
        <v>0</v>
      </c>
      <c r="FB166" s="273" cm="1">
        <f t="array" ref="FB166">SUM(SUMIFS(CF166:EY166,CF$6:EY$6,{"EN(D)"}))</f>
        <v>0</v>
      </c>
      <c r="FC166" s="273" cm="1">
        <f t="array" ref="FC166">SUM(SUMIFS(CF166:EY166,CF$6:EY$6,{"INA(D)"}))</f>
        <v>0</v>
      </c>
      <c r="FD166" s="273" cm="1">
        <f t="array" ref="FD166">SUM(SUMIFS(CF166:EY166,CF$6:EY$6,{"EN(D)","EN(V)","INA(D)","INA(V)"}))</f>
        <v>0</v>
      </c>
      <c r="FE166" s="278" cm="1">
        <f t="array" ref="FE166">(SUM(SUMIFS(CF166:EY166,CF$6:EY$6,{"EN(TMS)"})))/12</f>
        <v>0</v>
      </c>
      <c r="FF166" s="278" cm="1">
        <f t="array" ref="FF166">(SUM(SUMIFS(CF166:EY166,CF$6:EY$6,{"INA(TMS)"})))/12</f>
        <v>0</v>
      </c>
      <c r="FG166" s="279"/>
      <c r="FH166" s="279"/>
      <c r="FI166" s="280"/>
      <c r="FJ166" s="277"/>
      <c r="FK166" s="277"/>
      <c r="FL166" s="278"/>
      <c r="FM166" s="279"/>
      <c r="FN166" s="279"/>
      <c r="FO166" s="280"/>
      <c r="FP166" s="277"/>
      <c r="FQ166" s="277"/>
      <c r="FR166" s="278"/>
      <c r="FS166" s="279"/>
      <c r="FT166" s="279"/>
      <c r="FU166" s="280"/>
      <c r="FV166" s="277"/>
      <c r="FW166" s="277"/>
      <c r="FX166" s="278"/>
      <c r="FY166" s="279"/>
      <c r="FZ166" s="279"/>
      <c r="GA166" s="280"/>
      <c r="GB166" s="277"/>
      <c r="GC166" s="277"/>
      <c r="GD166" s="278"/>
      <c r="GE166" s="279"/>
      <c r="GF166" s="279"/>
      <c r="GG166" s="280"/>
      <c r="GH166" s="277"/>
      <c r="GI166" s="277"/>
      <c r="GJ166" s="278"/>
      <c r="GK166" s="279"/>
      <c r="GL166" s="279"/>
      <c r="GM166" s="280"/>
      <c r="GN166" s="277"/>
      <c r="GO166" s="277"/>
      <c r="GP166" s="278"/>
      <c r="GQ166" s="279"/>
      <c r="GR166" s="279"/>
      <c r="GS166" s="280"/>
      <c r="GT166" s="277"/>
      <c r="GU166" s="277"/>
      <c r="GV166" s="278"/>
      <c r="GW166" s="279"/>
      <c r="GX166" s="279"/>
      <c r="GY166" s="280"/>
      <c r="GZ166" s="277"/>
      <c r="HA166" s="277"/>
      <c r="HB166" s="278"/>
      <c r="HC166" s="279"/>
      <c r="HD166" s="279"/>
      <c r="HE166" s="280"/>
      <c r="HF166" s="277"/>
      <c r="HG166" s="277"/>
      <c r="HH166" s="278"/>
      <c r="HI166" s="279"/>
      <c r="HJ166" s="279"/>
      <c r="HK166" s="280"/>
      <c r="HL166" s="277"/>
      <c r="HM166" s="277"/>
      <c r="HN166" s="278"/>
      <c r="HO166" s="279"/>
      <c r="HP166" s="279"/>
      <c r="HQ166" s="280"/>
      <c r="HR166" s="277"/>
      <c r="HS166" s="277"/>
      <c r="HT166" s="278"/>
      <c r="HU166" s="279"/>
      <c r="HV166" s="279"/>
      <c r="HW166" s="280"/>
      <c r="HX166" s="277"/>
      <c r="HY166" s="277"/>
      <c r="HZ166" s="278"/>
      <c r="IA166" s="273" cm="1">
        <f t="array" ref="IA166">SUM(SUMIFS(FG166:HZ166,FG$6:HZ$6,{"EN(V)"}))</f>
        <v>0</v>
      </c>
      <c r="IB166" s="273" cm="1">
        <f t="array" ref="IB166">SUM(SUMIFS(FG166:HZ166,FG$6:HZ$6,{"INA(V)"}))</f>
        <v>0</v>
      </c>
      <c r="IC166" s="273" cm="1">
        <f t="array" ref="IC166">SUM(SUMIFS(FG166:HZ166,FG$6:HZ$6,{"EN(D)"}))</f>
        <v>0</v>
      </c>
      <c r="ID166" s="273" cm="1">
        <f t="array" ref="ID166">SUM(SUMIFS(FG166:HZ166,FG$6:HZ$6,{"INA(D)"}))</f>
        <v>0</v>
      </c>
      <c r="IE166" s="273" cm="1">
        <f t="array" ref="IE166">SUM(SUMIFS(FG166:HZ166,FG$6:HZ$6,{"EN(D)","EN(V)","INA(D)","INA(V)"}))</f>
        <v>0</v>
      </c>
      <c r="IF166" s="278" cm="1">
        <f t="array" ref="IF166">(SUM(SUMIFS(FG166:HZ166,FG$6:HZ$6,{"EN(TMS)"})))/12</f>
        <v>0</v>
      </c>
      <c r="IG166" s="278" cm="1">
        <f t="array" ref="IG166">(SUM(SUMIFS(FG166:HZ166,FG$6:HZ$6,{"INA(TMS)"})))/12</f>
        <v>0</v>
      </c>
      <c r="IH166" s="279"/>
      <c r="II166" s="279"/>
      <c r="IJ166" s="280"/>
      <c r="IK166" s="277"/>
      <c r="IL166" s="277"/>
      <c r="IM166" s="278"/>
      <c r="IN166" s="279"/>
      <c r="IO166" s="279"/>
      <c r="IP166" s="280"/>
      <c r="IQ166" s="277"/>
      <c r="IR166" s="277"/>
      <c r="IS166" s="278">
        <v>0.22361111111111109</v>
      </c>
      <c r="IT166" s="279"/>
      <c r="IU166" s="279"/>
      <c r="IV166" s="280"/>
      <c r="IW166" s="277"/>
      <c r="IX166" s="277"/>
      <c r="IY166" s="278">
        <v>5.5555555555555552E-2</v>
      </c>
      <c r="IZ166" s="279"/>
      <c r="JA166" s="279"/>
      <c r="JB166" s="280"/>
      <c r="JC166" s="277"/>
      <c r="JD166" s="277"/>
      <c r="JE166" s="278"/>
      <c r="JF166" s="279"/>
      <c r="JG166" s="279"/>
      <c r="JH166" s="280"/>
      <c r="JI166" s="277"/>
      <c r="JJ166" s="277"/>
      <c r="JK166" s="278"/>
      <c r="JL166" s="279"/>
      <c r="JM166" s="279"/>
      <c r="JN166" s="280"/>
      <c r="JO166" s="277"/>
      <c r="JP166" s="277"/>
      <c r="JQ166" s="278"/>
      <c r="JR166" s="279"/>
      <c r="JS166" s="279"/>
      <c r="JT166" s="280"/>
      <c r="JU166" s="277"/>
      <c r="JV166" s="277"/>
      <c r="JW166" s="278"/>
      <c r="JX166" s="279">
        <v>4</v>
      </c>
      <c r="JY166" s="279"/>
      <c r="JZ166" s="280"/>
      <c r="KA166" s="277"/>
      <c r="KB166" s="277"/>
      <c r="KC166" s="278"/>
      <c r="KD166" s="279">
        <v>94</v>
      </c>
      <c r="KE166" s="279"/>
      <c r="KF166" s="280"/>
      <c r="KG166" s="277"/>
      <c r="KH166" s="277"/>
      <c r="KI166" s="278"/>
      <c r="KJ166" s="279">
        <v>28</v>
      </c>
      <c r="KK166" s="279"/>
      <c r="KL166" s="280"/>
      <c r="KM166" s="277"/>
      <c r="KN166" s="277"/>
      <c r="KO166" s="278"/>
      <c r="KP166" s="279">
        <v>48</v>
      </c>
      <c r="KQ166" s="279"/>
      <c r="KR166" s="280"/>
      <c r="KS166" s="277"/>
      <c r="KT166" s="277"/>
      <c r="KU166" s="278"/>
      <c r="KV166" s="279">
        <v>36</v>
      </c>
      <c r="KW166" s="279"/>
      <c r="KX166" s="280"/>
      <c r="KY166" s="277"/>
      <c r="KZ166" s="277"/>
      <c r="LA166" s="278"/>
      <c r="LB166" s="273" cm="1">
        <f t="array" ref="LB166">SUM(SUMIFS(IH166:LA166,IH$6:LA$6,{"EN(V)"}))</f>
        <v>0</v>
      </c>
      <c r="LC166" s="273" cm="1">
        <f t="array" ref="LC166">SUM(SUMIFS(IH166:LA166,IH$6:LA$6,{"INA(V)"}))</f>
        <v>0</v>
      </c>
      <c r="LD166" s="273" cm="1">
        <f t="array" ref="LD166">SUM(SUMIFS(IH166:LA166,IH$6:LA$6,{"EN(D)"}))</f>
        <v>210</v>
      </c>
      <c r="LE166" s="273" cm="1">
        <f t="array" ref="LE166">SUM(SUMIFS(IH166:LA166,IH$6:LA$6,{"INA(D)"}))</f>
        <v>0</v>
      </c>
      <c r="LF166" s="273" cm="1">
        <f t="array" ref="LF166">SUM(SUMIFS(IH166:LA166,IH$6:LA$6,{"EN(D)","EN(V)","INA(D)","INA(V)"}))</f>
        <v>210</v>
      </c>
      <c r="LG166" s="278" cm="1">
        <f t="array" ref="LG166">(SUM(SUMIFS(IH166:LA166,IH$6:LA$6,{"EN(TMS)"})))/12</f>
        <v>0</v>
      </c>
      <c r="LH166" s="278" cm="1">
        <f t="array" ref="LH166">(SUM(SUMIFS(IH166:LA166,IH$6:LA$6,{"INA(TMS)"})))/12</f>
        <v>2.326388888888889E-2</v>
      </c>
      <c r="LI166" s="279">
        <v>30</v>
      </c>
      <c r="LJ166" s="279"/>
      <c r="LK166" s="280"/>
      <c r="LL166" s="277"/>
      <c r="LM166" s="277"/>
      <c r="LN166" s="278"/>
      <c r="LO166" s="279">
        <v>8</v>
      </c>
      <c r="LP166" s="279"/>
      <c r="LQ166" s="280"/>
      <c r="LR166" s="277"/>
      <c r="LS166" s="277"/>
      <c r="LT166" s="278"/>
      <c r="LU166" s="279">
        <v>10</v>
      </c>
      <c r="LV166" s="279"/>
      <c r="LW166" s="280"/>
      <c r="LX166" s="277"/>
      <c r="LY166" s="277"/>
      <c r="LZ166" s="278"/>
      <c r="MA166" s="279">
        <v>6</v>
      </c>
      <c r="MB166" s="279"/>
      <c r="MC166" s="280"/>
      <c r="MD166" s="277"/>
      <c r="ME166" s="277"/>
      <c r="MF166" s="278"/>
      <c r="MG166" s="279">
        <v>7</v>
      </c>
      <c r="MH166" s="279"/>
      <c r="MI166" s="280"/>
      <c r="MJ166" s="277"/>
      <c r="MK166" s="277"/>
      <c r="ML166" s="278"/>
      <c r="MM166" s="279">
        <v>9</v>
      </c>
      <c r="MN166" s="279"/>
      <c r="MO166" s="280"/>
      <c r="MP166" s="277"/>
      <c r="MQ166" s="277"/>
      <c r="MR166" s="278"/>
      <c r="MS166" s="279">
        <v>5</v>
      </c>
      <c r="MT166" s="279"/>
      <c r="MU166" s="280"/>
      <c r="MV166" s="277"/>
      <c r="MW166" s="277"/>
      <c r="MX166" s="278"/>
      <c r="MY166" s="279"/>
      <c r="MZ166" s="279"/>
      <c r="NA166" s="280"/>
      <c r="NB166" s="277"/>
      <c r="NC166" s="277"/>
      <c r="ND166" s="278"/>
      <c r="NE166" s="279"/>
      <c r="NF166" s="279"/>
      <c r="NG166" s="280"/>
      <c r="NH166" s="277"/>
      <c r="NI166" s="277"/>
      <c r="NJ166" s="278"/>
      <c r="NK166" s="279"/>
      <c r="NL166" s="279"/>
      <c r="NM166" s="280"/>
      <c r="NN166" s="277"/>
      <c r="NO166" s="277"/>
      <c r="NP166" s="278"/>
      <c r="NQ166" s="279"/>
      <c r="NR166" s="279"/>
      <c r="NS166" s="280"/>
      <c r="NT166" s="277"/>
      <c r="NU166" s="277"/>
      <c r="NV166" s="278"/>
      <c r="NW166" s="279"/>
      <c r="NX166" s="279"/>
      <c r="NY166" s="280"/>
      <c r="NZ166" s="277"/>
      <c r="OA166" s="277"/>
      <c r="OB166" s="278"/>
      <c r="OC166" s="273" cm="1">
        <f t="array" ref="OC166">SUM(SUMIFS(LI166:OB166,LI$6:OB$6,{"EN(V)"}))</f>
        <v>0</v>
      </c>
      <c r="OD166" s="273" cm="1">
        <f t="array" ref="OD166">SUM(SUMIFS(LI166:OB166,LI$6:OB$6,{"INA(V)"}))</f>
        <v>0</v>
      </c>
      <c r="OE166" s="273" cm="1">
        <f t="array" ref="OE166">SUM(SUMIFS(LI166:OB166,LI$6:OB$6,{"EN(D)"}))</f>
        <v>75</v>
      </c>
      <c r="OF166" s="273" cm="1">
        <f t="array" ref="OF166">SUM(SUMIFS(LI166:OB166,LI$6:OB$6,{"INA(D)"}))</f>
        <v>0</v>
      </c>
      <c r="OG166" s="273" cm="1">
        <f t="array" ref="OG166">SUM(SUMIFS(LI166:OB166,LI$6:OB$6,{"EN(D)","EN(V)","INA(D)","INA(V)"}))</f>
        <v>75</v>
      </c>
      <c r="OH166" s="278" cm="1">
        <f t="array" ref="OH166">(SUM(SUMIFS(LI166:OB166,LI$6:OB$6,{"EN(TMS)"})))/12</f>
        <v>0</v>
      </c>
      <c r="OI166" s="278" cm="1">
        <f t="array" ref="OI166">(SUM(SUMIFS(LI166:OB166,LI$6:OB$6,{"INA(TMS)"})))/12</f>
        <v>0</v>
      </c>
    </row>
    <row r="167" spans="1:399" s="23" customFormat="1" ht="30">
      <c r="A167" s="273">
        <v>161</v>
      </c>
      <c r="B167" s="274" t="s">
        <v>2849</v>
      </c>
      <c r="C167" s="273" t="s">
        <v>2851</v>
      </c>
      <c r="D167" s="285">
        <v>44805</v>
      </c>
      <c r="E167" s="279"/>
      <c r="F167" s="279"/>
      <c r="G167" s="280"/>
      <c r="H167" s="277"/>
      <c r="I167" s="277"/>
      <c r="J167" s="278"/>
      <c r="K167" s="279"/>
      <c r="L167" s="279"/>
      <c r="M167" s="280"/>
      <c r="N167" s="277"/>
      <c r="O167" s="277"/>
      <c r="P167" s="278"/>
      <c r="Q167" s="279"/>
      <c r="R167" s="279"/>
      <c r="S167" s="280"/>
      <c r="T167" s="277"/>
      <c r="U167" s="277"/>
      <c r="V167" s="278"/>
      <c r="W167" s="279"/>
      <c r="X167" s="279"/>
      <c r="Y167" s="280"/>
      <c r="Z167" s="277"/>
      <c r="AA167" s="277"/>
      <c r="AB167" s="278"/>
      <c r="AC167" s="279"/>
      <c r="AD167" s="279"/>
      <c r="AE167" s="280"/>
      <c r="AF167" s="277"/>
      <c r="AG167" s="277"/>
      <c r="AH167" s="278"/>
      <c r="AI167" s="279"/>
      <c r="AJ167" s="279"/>
      <c r="AK167" s="280"/>
      <c r="AL167" s="277"/>
      <c r="AM167" s="277"/>
      <c r="AN167" s="278"/>
      <c r="AO167" s="279"/>
      <c r="AP167" s="279"/>
      <c r="AQ167" s="280"/>
      <c r="AR167" s="277"/>
      <c r="AS167" s="277"/>
      <c r="AT167" s="278"/>
      <c r="AU167" s="279"/>
      <c r="AV167" s="279"/>
      <c r="AW167" s="280"/>
      <c r="AX167" s="277"/>
      <c r="AY167" s="277"/>
      <c r="AZ167" s="278"/>
      <c r="BA167" s="279"/>
      <c r="BB167" s="279"/>
      <c r="BC167" s="280"/>
      <c r="BD167" s="277"/>
      <c r="BE167" s="277"/>
      <c r="BF167" s="278"/>
      <c r="BG167" s="279"/>
      <c r="BH167" s="279"/>
      <c r="BI167" s="280"/>
      <c r="BJ167" s="277"/>
      <c r="BK167" s="277"/>
      <c r="BL167" s="278"/>
      <c r="BM167" s="279"/>
      <c r="BN167" s="279"/>
      <c r="BO167" s="280"/>
      <c r="BP167" s="277"/>
      <c r="BQ167" s="277"/>
      <c r="BR167" s="278"/>
      <c r="BS167" s="279"/>
      <c r="BT167" s="279"/>
      <c r="BU167" s="280"/>
      <c r="BV167" s="277"/>
      <c r="BW167" s="277"/>
      <c r="BX167" s="278"/>
      <c r="BY167" s="273" cm="1">
        <f t="array" ref="BY167">SUM(SUMIFS(E167:BX167,E$6:BX$6,{"EN(V)"}))</f>
        <v>0</v>
      </c>
      <c r="BZ167" s="273" cm="1">
        <f t="array" ref="BZ167">SUM(SUMIFS(E167:BX167,E$6:BX$6,{"INA(V)"}))</f>
        <v>0</v>
      </c>
      <c r="CA167" s="273" cm="1">
        <f t="array" ref="CA167">SUM(SUMIFS(E167:BX167,E$6:BX$6,{"EN(D)"}))</f>
        <v>0</v>
      </c>
      <c r="CB167" s="273" cm="1">
        <f t="array" ref="CB167">SUM(SUMIFS(E167:BX167,E$6:BX$6,{"INA(D)"}))</f>
        <v>0</v>
      </c>
      <c r="CC167" s="273" cm="1">
        <f t="array" ref="CC167">SUM(SUMIFS(E167:BX167,E$6:BX$6,{"EN(D)","EN(V)","INA(D)","INA(V)"}))</f>
        <v>0</v>
      </c>
      <c r="CD167" s="278" cm="1">
        <f t="array" ref="CD167">(SUM(SUMIFS(E167:BX167,E$6:BX$6,{"EN(TMS)"})))/12</f>
        <v>0</v>
      </c>
      <c r="CE167" s="278" cm="1">
        <f t="array" ref="CE167">(SUM(SUMIFS(E167:BX167,E$6:BX$6,{"INA(TMS)"})))/12</f>
        <v>0</v>
      </c>
      <c r="CF167" s="279"/>
      <c r="CG167" s="279"/>
      <c r="CH167" s="280"/>
      <c r="CI167" s="277"/>
      <c r="CJ167" s="277"/>
      <c r="CK167" s="278"/>
      <c r="CL167" s="279"/>
      <c r="CM167" s="279"/>
      <c r="CN167" s="280"/>
      <c r="CO167" s="277"/>
      <c r="CP167" s="277"/>
      <c r="CQ167" s="278"/>
      <c r="CR167" s="279"/>
      <c r="CS167" s="279"/>
      <c r="CT167" s="280"/>
      <c r="CU167" s="277"/>
      <c r="CV167" s="277"/>
      <c r="CW167" s="278"/>
      <c r="CX167" s="279"/>
      <c r="CY167" s="279"/>
      <c r="CZ167" s="280"/>
      <c r="DA167" s="277"/>
      <c r="DB167" s="277"/>
      <c r="DC167" s="278"/>
      <c r="DD167" s="279"/>
      <c r="DE167" s="279"/>
      <c r="DF167" s="280"/>
      <c r="DG167" s="277"/>
      <c r="DH167" s="277"/>
      <c r="DI167" s="278"/>
      <c r="DJ167" s="279"/>
      <c r="DK167" s="279"/>
      <c r="DL167" s="280"/>
      <c r="DM167" s="277"/>
      <c r="DN167" s="277"/>
      <c r="DO167" s="278"/>
      <c r="DP167" s="279"/>
      <c r="DQ167" s="279"/>
      <c r="DR167" s="280"/>
      <c r="DS167" s="277"/>
      <c r="DT167" s="277"/>
      <c r="DU167" s="278"/>
      <c r="DV167" s="279"/>
      <c r="DW167" s="279"/>
      <c r="DX167" s="280"/>
      <c r="DY167" s="277"/>
      <c r="DZ167" s="277"/>
      <c r="EA167" s="278"/>
      <c r="EB167" s="279"/>
      <c r="EC167" s="279"/>
      <c r="ED167" s="280"/>
      <c r="EE167" s="277"/>
      <c r="EF167" s="277"/>
      <c r="EG167" s="278"/>
      <c r="EH167" s="279"/>
      <c r="EI167" s="279"/>
      <c r="EJ167" s="280"/>
      <c r="EK167" s="277"/>
      <c r="EL167" s="277"/>
      <c r="EM167" s="278"/>
      <c r="EN167" s="279"/>
      <c r="EO167" s="279"/>
      <c r="EP167" s="280"/>
      <c r="EQ167" s="277"/>
      <c r="ER167" s="277"/>
      <c r="ES167" s="278"/>
      <c r="ET167" s="279"/>
      <c r="EU167" s="279"/>
      <c r="EV167" s="280"/>
      <c r="EW167" s="277"/>
      <c r="EX167" s="277"/>
      <c r="EY167" s="278"/>
      <c r="EZ167" s="273" cm="1">
        <f t="array" ref="EZ167">SUM(SUMIFS(CF167:EY167,CF$6:EY$6,{"EN(V)"}))</f>
        <v>0</v>
      </c>
      <c r="FA167" s="273" cm="1">
        <f t="array" ref="FA167">SUM(SUMIFS(CF167:EY167,CF$6:EY$6,{"INA(V)"}))</f>
        <v>0</v>
      </c>
      <c r="FB167" s="273" cm="1">
        <f t="array" ref="FB167">SUM(SUMIFS(CF167:EY167,CF$6:EY$6,{"EN(D)"}))</f>
        <v>0</v>
      </c>
      <c r="FC167" s="273" cm="1">
        <f t="array" ref="FC167">SUM(SUMIFS(CF167:EY167,CF$6:EY$6,{"INA(D)"}))</f>
        <v>0</v>
      </c>
      <c r="FD167" s="273" cm="1">
        <f t="array" ref="FD167">SUM(SUMIFS(CF167:EY167,CF$6:EY$6,{"EN(D)","EN(V)","INA(D)","INA(V)"}))</f>
        <v>0</v>
      </c>
      <c r="FE167" s="278" cm="1">
        <f t="array" ref="FE167">(SUM(SUMIFS(CF167:EY167,CF$6:EY$6,{"EN(TMS)"})))/12</f>
        <v>0</v>
      </c>
      <c r="FF167" s="278" cm="1">
        <f t="array" ref="FF167">(SUM(SUMIFS(CF167:EY167,CF$6:EY$6,{"INA(TMS)"})))/12</f>
        <v>0</v>
      </c>
      <c r="FG167" s="279"/>
      <c r="FH167" s="279"/>
      <c r="FI167" s="280"/>
      <c r="FJ167" s="277"/>
      <c r="FK167" s="277"/>
      <c r="FL167" s="278"/>
      <c r="FM167" s="279"/>
      <c r="FN167" s="279"/>
      <c r="FO167" s="280"/>
      <c r="FP167" s="277"/>
      <c r="FQ167" s="277"/>
      <c r="FR167" s="278"/>
      <c r="FS167" s="279"/>
      <c r="FT167" s="279"/>
      <c r="FU167" s="280"/>
      <c r="FV167" s="277"/>
      <c r="FW167" s="277"/>
      <c r="FX167" s="278"/>
      <c r="FY167" s="279"/>
      <c r="FZ167" s="279"/>
      <c r="GA167" s="280"/>
      <c r="GB167" s="277"/>
      <c r="GC167" s="277"/>
      <c r="GD167" s="278"/>
      <c r="GE167" s="279"/>
      <c r="GF167" s="279"/>
      <c r="GG167" s="280"/>
      <c r="GH167" s="277"/>
      <c r="GI167" s="277"/>
      <c r="GJ167" s="278"/>
      <c r="GK167" s="279"/>
      <c r="GL167" s="279"/>
      <c r="GM167" s="280"/>
      <c r="GN167" s="277"/>
      <c r="GO167" s="277"/>
      <c r="GP167" s="278"/>
      <c r="GQ167" s="279"/>
      <c r="GR167" s="279"/>
      <c r="GS167" s="280"/>
      <c r="GT167" s="277"/>
      <c r="GU167" s="277"/>
      <c r="GV167" s="278"/>
      <c r="GW167" s="279"/>
      <c r="GX167" s="279"/>
      <c r="GY167" s="280"/>
      <c r="GZ167" s="277"/>
      <c r="HA167" s="277"/>
      <c r="HB167" s="278"/>
      <c r="HC167" s="279"/>
      <c r="HD167" s="279"/>
      <c r="HE167" s="280"/>
      <c r="HF167" s="277"/>
      <c r="HG167" s="277"/>
      <c r="HH167" s="278"/>
      <c r="HI167" s="279"/>
      <c r="HJ167" s="279"/>
      <c r="HK167" s="280"/>
      <c r="HL167" s="277"/>
      <c r="HM167" s="277"/>
      <c r="HN167" s="278"/>
      <c r="HO167" s="279"/>
      <c r="HP167" s="279"/>
      <c r="HQ167" s="280"/>
      <c r="HR167" s="277"/>
      <c r="HS167" s="277"/>
      <c r="HT167" s="278"/>
      <c r="HU167" s="279"/>
      <c r="HV167" s="279"/>
      <c r="HW167" s="280"/>
      <c r="HX167" s="277"/>
      <c r="HY167" s="277"/>
      <c r="HZ167" s="278"/>
      <c r="IA167" s="273" cm="1">
        <f t="array" ref="IA167">SUM(SUMIFS(FG167:HZ167,FG$6:HZ$6,{"EN(V)"}))</f>
        <v>0</v>
      </c>
      <c r="IB167" s="273" cm="1">
        <f t="array" ref="IB167">SUM(SUMIFS(FG167:HZ167,FG$6:HZ$6,{"INA(V)"}))</f>
        <v>0</v>
      </c>
      <c r="IC167" s="273" cm="1">
        <f t="array" ref="IC167">SUM(SUMIFS(FG167:HZ167,FG$6:HZ$6,{"EN(D)"}))</f>
        <v>0</v>
      </c>
      <c r="ID167" s="273" cm="1">
        <f t="array" ref="ID167">SUM(SUMIFS(FG167:HZ167,FG$6:HZ$6,{"INA(D)"}))</f>
        <v>0</v>
      </c>
      <c r="IE167" s="273" cm="1">
        <f t="array" ref="IE167">SUM(SUMIFS(FG167:HZ167,FG$6:HZ$6,{"EN(D)","EN(V)","INA(D)","INA(V)"}))</f>
        <v>0</v>
      </c>
      <c r="IF167" s="278" cm="1">
        <f t="array" ref="IF167">(SUM(SUMIFS(FG167:HZ167,FG$6:HZ$6,{"EN(TMS)"})))/12</f>
        <v>0</v>
      </c>
      <c r="IG167" s="278" cm="1">
        <f t="array" ref="IG167">(SUM(SUMIFS(FG167:HZ167,FG$6:HZ$6,{"INA(TMS)"})))/12</f>
        <v>0</v>
      </c>
      <c r="IH167" s="279"/>
      <c r="II167" s="279"/>
      <c r="IJ167" s="280"/>
      <c r="IK167" s="277"/>
      <c r="IL167" s="277"/>
      <c r="IM167" s="278"/>
      <c r="IN167" s="279"/>
      <c r="IO167" s="279"/>
      <c r="IP167" s="280"/>
      <c r="IQ167" s="277"/>
      <c r="IR167" s="277"/>
      <c r="IS167" s="278">
        <v>0.22361111111111109</v>
      </c>
      <c r="IT167" s="279"/>
      <c r="IU167" s="279"/>
      <c r="IV167" s="280"/>
      <c r="IW167" s="277"/>
      <c r="IX167" s="277"/>
      <c r="IY167" s="278">
        <v>5.5555555555555552E-2</v>
      </c>
      <c r="IZ167" s="279"/>
      <c r="JA167" s="279"/>
      <c r="JB167" s="280"/>
      <c r="JC167" s="277"/>
      <c r="JD167" s="277"/>
      <c r="JE167" s="278"/>
      <c r="JF167" s="279"/>
      <c r="JG167" s="279"/>
      <c r="JH167" s="280"/>
      <c r="JI167" s="277"/>
      <c r="JJ167" s="277"/>
      <c r="JK167" s="278"/>
      <c r="JL167" s="279"/>
      <c r="JM167" s="279"/>
      <c r="JN167" s="280"/>
      <c r="JO167" s="277"/>
      <c r="JP167" s="277"/>
      <c r="JQ167" s="278"/>
      <c r="JR167" s="279"/>
      <c r="JS167" s="279"/>
      <c r="JT167" s="280"/>
      <c r="JU167" s="277"/>
      <c r="JV167" s="277"/>
      <c r="JW167" s="278"/>
      <c r="JX167" s="279"/>
      <c r="JY167" s="279"/>
      <c r="JZ167" s="280"/>
      <c r="KA167" s="277"/>
      <c r="KB167" s="277"/>
      <c r="KC167" s="278"/>
      <c r="KD167" s="279">
        <v>22</v>
      </c>
      <c r="KE167" s="279"/>
      <c r="KF167" s="280"/>
      <c r="KG167" s="277"/>
      <c r="KH167" s="277"/>
      <c r="KI167" s="278"/>
      <c r="KJ167" s="279">
        <v>8</v>
      </c>
      <c r="KK167" s="279"/>
      <c r="KL167" s="280"/>
      <c r="KM167" s="277"/>
      <c r="KN167" s="277"/>
      <c r="KO167" s="278"/>
      <c r="KP167" s="279">
        <v>10</v>
      </c>
      <c r="KQ167" s="279"/>
      <c r="KR167" s="280"/>
      <c r="KS167" s="277"/>
      <c r="KT167" s="277"/>
      <c r="KU167" s="278"/>
      <c r="KV167" s="279">
        <v>18</v>
      </c>
      <c r="KW167" s="279"/>
      <c r="KX167" s="280"/>
      <c r="KY167" s="277"/>
      <c r="KZ167" s="277"/>
      <c r="LA167" s="278"/>
      <c r="LB167" s="273" cm="1">
        <f t="array" ref="LB167">SUM(SUMIFS(IH167:LA167,IH$6:LA$6,{"EN(V)"}))</f>
        <v>0</v>
      </c>
      <c r="LC167" s="273" cm="1">
        <f t="array" ref="LC167">SUM(SUMIFS(IH167:LA167,IH$6:LA$6,{"INA(V)"}))</f>
        <v>0</v>
      </c>
      <c r="LD167" s="273" cm="1">
        <f t="array" ref="LD167">SUM(SUMIFS(IH167:LA167,IH$6:LA$6,{"EN(D)"}))</f>
        <v>58</v>
      </c>
      <c r="LE167" s="273" cm="1">
        <f t="array" ref="LE167">SUM(SUMIFS(IH167:LA167,IH$6:LA$6,{"INA(D)"}))</f>
        <v>0</v>
      </c>
      <c r="LF167" s="273" cm="1">
        <f t="array" ref="LF167">SUM(SUMIFS(IH167:LA167,IH$6:LA$6,{"EN(D)","EN(V)","INA(D)","INA(V)"}))</f>
        <v>58</v>
      </c>
      <c r="LG167" s="278" cm="1">
        <f t="array" ref="LG167">(SUM(SUMIFS(IH167:LA167,IH$6:LA$6,{"EN(TMS)"})))/12</f>
        <v>0</v>
      </c>
      <c r="LH167" s="278" cm="1">
        <f t="array" ref="LH167">(SUM(SUMIFS(IH167:LA167,IH$6:LA$6,{"INA(TMS)"})))/12</f>
        <v>2.326388888888889E-2</v>
      </c>
      <c r="LI167" s="279">
        <v>8</v>
      </c>
      <c r="LJ167" s="279"/>
      <c r="LK167" s="280"/>
      <c r="LL167" s="277"/>
      <c r="LM167" s="277"/>
      <c r="LN167" s="278"/>
      <c r="LO167" s="279">
        <v>4</v>
      </c>
      <c r="LP167" s="279"/>
      <c r="LQ167" s="280"/>
      <c r="LR167" s="277"/>
      <c r="LS167" s="277"/>
      <c r="LT167" s="278"/>
      <c r="LU167" s="279">
        <v>3</v>
      </c>
      <c r="LV167" s="279"/>
      <c r="LW167" s="280"/>
      <c r="LX167" s="277"/>
      <c r="LY167" s="277"/>
      <c r="LZ167" s="278"/>
      <c r="MA167" s="279"/>
      <c r="MB167" s="279"/>
      <c r="MC167" s="280"/>
      <c r="MD167" s="277">
        <v>7</v>
      </c>
      <c r="ME167" s="277"/>
      <c r="MF167" s="278"/>
      <c r="MG167" s="279">
        <v>1</v>
      </c>
      <c r="MH167" s="279"/>
      <c r="MI167" s="280"/>
      <c r="MJ167" s="277"/>
      <c r="MK167" s="277"/>
      <c r="ML167" s="278"/>
      <c r="MM167" s="279">
        <v>4</v>
      </c>
      <c r="MN167" s="279"/>
      <c r="MO167" s="280"/>
      <c r="MP167" s="277"/>
      <c r="MQ167" s="277"/>
      <c r="MR167" s="278"/>
      <c r="MS167" s="279"/>
      <c r="MT167" s="279"/>
      <c r="MU167" s="280"/>
      <c r="MV167" s="277"/>
      <c r="MW167" s="277"/>
      <c r="MX167" s="278"/>
      <c r="MY167" s="279"/>
      <c r="MZ167" s="279"/>
      <c r="NA167" s="280"/>
      <c r="NB167" s="277"/>
      <c r="NC167" s="277"/>
      <c r="ND167" s="278"/>
      <c r="NE167" s="279"/>
      <c r="NF167" s="279"/>
      <c r="NG167" s="280"/>
      <c r="NH167" s="277"/>
      <c r="NI167" s="277"/>
      <c r="NJ167" s="278"/>
      <c r="NK167" s="279"/>
      <c r="NL167" s="279"/>
      <c r="NM167" s="280"/>
      <c r="NN167" s="277"/>
      <c r="NO167" s="277"/>
      <c r="NP167" s="278"/>
      <c r="NQ167" s="279"/>
      <c r="NR167" s="279"/>
      <c r="NS167" s="280"/>
      <c r="NT167" s="277"/>
      <c r="NU167" s="277"/>
      <c r="NV167" s="278"/>
      <c r="NW167" s="279"/>
      <c r="NX167" s="279"/>
      <c r="NY167" s="280"/>
      <c r="NZ167" s="277"/>
      <c r="OA167" s="277"/>
      <c r="OB167" s="278"/>
      <c r="OC167" s="273" cm="1">
        <f t="array" ref="OC167">SUM(SUMIFS(LI167:OB167,LI$6:OB$6,{"EN(V)"}))</f>
        <v>0</v>
      </c>
      <c r="OD167" s="273" cm="1">
        <f t="array" ref="OD167">SUM(SUMIFS(LI167:OB167,LI$6:OB$6,{"INA(V)"}))</f>
        <v>0</v>
      </c>
      <c r="OE167" s="273" cm="1">
        <f t="array" ref="OE167">SUM(SUMIFS(LI167:OB167,LI$6:OB$6,{"EN(D)"}))</f>
        <v>20</v>
      </c>
      <c r="OF167" s="273" cm="1">
        <f t="array" ref="OF167">SUM(SUMIFS(LI167:OB167,LI$6:OB$6,{"INA(D)"}))</f>
        <v>7</v>
      </c>
      <c r="OG167" s="273" cm="1">
        <f t="array" ref="OG167">SUM(SUMIFS(LI167:OB167,LI$6:OB$6,{"EN(D)","EN(V)","INA(D)","INA(V)"}))</f>
        <v>27</v>
      </c>
      <c r="OH167" s="278" cm="1">
        <f t="array" ref="OH167">(SUM(SUMIFS(LI167:OB167,LI$6:OB$6,{"EN(TMS)"})))/12</f>
        <v>0</v>
      </c>
      <c r="OI167" s="278" cm="1">
        <f t="array" ref="OI167">(SUM(SUMIFS(LI167:OB167,LI$6:OB$6,{"INA(TMS)"})))/12</f>
        <v>0</v>
      </c>
    </row>
    <row r="168" spans="1:399" s="23" customFormat="1" ht="30">
      <c r="A168" s="273">
        <v>162</v>
      </c>
      <c r="B168" s="274" t="s">
        <v>2921</v>
      </c>
      <c r="C168" s="273" t="s">
        <v>2922</v>
      </c>
      <c r="D168" s="285">
        <v>44774</v>
      </c>
      <c r="E168" s="279"/>
      <c r="F168" s="279"/>
      <c r="G168" s="280"/>
      <c r="H168" s="277"/>
      <c r="I168" s="277"/>
      <c r="J168" s="278"/>
      <c r="K168" s="279"/>
      <c r="L168" s="279"/>
      <c r="M168" s="280"/>
      <c r="N168" s="277"/>
      <c r="O168" s="277"/>
      <c r="P168" s="278"/>
      <c r="Q168" s="279"/>
      <c r="R168" s="279"/>
      <c r="S168" s="280"/>
      <c r="T168" s="277"/>
      <c r="U168" s="277"/>
      <c r="V168" s="278"/>
      <c r="W168" s="279"/>
      <c r="X168" s="279"/>
      <c r="Y168" s="280"/>
      <c r="Z168" s="277"/>
      <c r="AA168" s="277"/>
      <c r="AB168" s="278"/>
      <c r="AC168" s="279"/>
      <c r="AD168" s="279"/>
      <c r="AE168" s="280"/>
      <c r="AF168" s="277"/>
      <c r="AG168" s="277"/>
      <c r="AH168" s="278"/>
      <c r="AI168" s="279"/>
      <c r="AJ168" s="279"/>
      <c r="AK168" s="280"/>
      <c r="AL168" s="277"/>
      <c r="AM168" s="277"/>
      <c r="AN168" s="278"/>
      <c r="AO168" s="279"/>
      <c r="AP168" s="279"/>
      <c r="AQ168" s="280"/>
      <c r="AR168" s="277"/>
      <c r="AS168" s="277"/>
      <c r="AT168" s="278"/>
      <c r="AU168" s="279"/>
      <c r="AV168" s="279"/>
      <c r="AW168" s="280"/>
      <c r="AX168" s="277"/>
      <c r="AY168" s="277"/>
      <c r="AZ168" s="278"/>
      <c r="BA168" s="279"/>
      <c r="BB168" s="279"/>
      <c r="BC168" s="280"/>
      <c r="BD168" s="277"/>
      <c r="BE168" s="277"/>
      <c r="BF168" s="278"/>
      <c r="BG168" s="279"/>
      <c r="BH168" s="279"/>
      <c r="BI168" s="280"/>
      <c r="BJ168" s="277"/>
      <c r="BK168" s="277"/>
      <c r="BL168" s="278"/>
      <c r="BM168" s="279"/>
      <c r="BN168" s="279"/>
      <c r="BO168" s="280"/>
      <c r="BP168" s="277"/>
      <c r="BQ168" s="277"/>
      <c r="BR168" s="278"/>
      <c r="BS168" s="279"/>
      <c r="BT168" s="279"/>
      <c r="BU168" s="280"/>
      <c r="BV168" s="277"/>
      <c r="BW168" s="277"/>
      <c r="BX168" s="278"/>
      <c r="BY168" s="273" cm="1">
        <f t="array" ref="BY168">SUM(SUMIFS(E168:BX168,E$6:BX$6,{"EN(V)"}))</f>
        <v>0</v>
      </c>
      <c r="BZ168" s="273" cm="1">
        <f t="array" ref="BZ168">SUM(SUMIFS(E168:BX168,E$6:BX$6,{"INA(V)"}))</f>
        <v>0</v>
      </c>
      <c r="CA168" s="273" cm="1">
        <f t="array" ref="CA168">SUM(SUMIFS(E168:BX168,E$6:BX$6,{"EN(D)"}))</f>
        <v>0</v>
      </c>
      <c r="CB168" s="273" cm="1">
        <f t="array" ref="CB168">SUM(SUMIFS(E168:BX168,E$6:BX$6,{"INA(D)"}))</f>
        <v>0</v>
      </c>
      <c r="CC168" s="273" cm="1">
        <f t="array" ref="CC168">SUM(SUMIFS(E168:BX168,E$6:BX$6,{"EN(D)","EN(V)","INA(D)","INA(V)"}))</f>
        <v>0</v>
      </c>
      <c r="CD168" s="278" cm="1">
        <f t="array" ref="CD168">(SUM(SUMIFS(E168:BX168,E$6:BX$6,{"EN(TMS)"})))/12</f>
        <v>0</v>
      </c>
      <c r="CE168" s="278" cm="1">
        <f t="array" ref="CE168">(SUM(SUMIFS(E168:BX168,E$6:BX$6,{"INA(TMS)"})))/12</f>
        <v>0</v>
      </c>
      <c r="CF168" s="279"/>
      <c r="CG168" s="279"/>
      <c r="CH168" s="280"/>
      <c r="CI168" s="277"/>
      <c r="CJ168" s="277"/>
      <c r="CK168" s="278"/>
      <c r="CL168" s="279"/>
      <c r="CM168" s="279"/>
      <c r="CN168" s="280"/>
      <c r="CO168" s="277"/>
      <c r="CP168" s="277"/>
      <c r="CQ168" s="278"/>
      <c r="CR168" s="279"/>
      <c r="CS168" s="279"/>
      <c r="CT168" s="280"/>
      <c r="CU168" s="277"/>
      <c r="CV168" s="277"/>
      <c r="CW168" s="278"/>
      <c r="CX168" s="279"/>
      <c r="CY168" s="279"/>
      <c r="CZ168" s="280"/>
      <c r="DA168" s="277"/>
      <c r="DB168" s="277"/>
      <c r="DC168" s="278"/>
      <c r="DD168" s="279"/>
      <c r="DE168" s="279"/>
      <c r="DF168" s="280"/>
      <c r="DG168" s="277"/>
      <c r="DH168" s="277"/>
      <c r="DI168" s="278"/>
      <c r="DJ168" s="279"/>
      <c r="DK168" s="279"/>
      <c r="DL168" s="280"/>
      <c r="DM168" s="277"/>
      <c r="DN168" s="277"/>
      <c r="DO168" s="278"/>
      <c r="DP168" s="279"/>
      <c r="DQ168" s="279"/>
      <c r="DR168" s="280"/>
      <c r="DS168" s="277"/>
      <c r="DT168" s="277"/>
      <c r="DU168" s="278"/>
      <c r="DV168" s="279"/>
      <c r="DW168" s="279"/>
      <c r="DX168" s="280"/>
      <c r="DY168" s="277"/>
      <c r="DZ168" s="277"/>
      <c r="EA168" s="278"/>
      <c r="EB168" s="279"/>
      <c r="EC168" s="279"/>
      <c r="ED168" s="280"/>
      <c r="EE168" s="277"/>
      <c r="EF168" s="277"/>
      <c r="EG168" s="278"/>
      <c r="EH168" s="279"/>
      <c r="EI168" s="279"/>
      <c r="EJ168" s="280"/>
      <c r="EK168" s="277"/>
      <c r="EL168" s="277"/>
      <c r="EM168" s="278"/>
      <c r="EN168" s="279"/>
      <c r="EO168" s="279"/>
      <c r="EP168" s="280"/>
      <c r="EQ168" s="277"/>
      <c r="ER168" s="277"/>
      <c r="ES168" s="278"/>
      <c r="ET168" s="279"/>
      <c r="EU168" s="279"/>
      <c r="EV168" s="280"/>
      <c r="EW168" s="277"/>
      <c r="EX168" s="277"/>
      <c r="EY168" s="278"/>
      <c r="EZ168" s="273" cm="1">
        <f t="array" ref="EZ168">SUM(SUMIFS(CF168:EY168,CF$6:EY$6,{"EN(V)"}))</f>
        <v>0</v>
      </c>
      <c r="FA168" s="273" cm="1">
        <f t="array" ref="FA168">SUM(SUMIFS(CF168:EY168,CF$6:EY$6,{"INA(V)"}))</f>
        <v>0</v>
      </c>
      <c r="FB168" s="273" cm="1">
        <f t="array" ref="FB168">SUM(SUMIFS(CF168:EY168,CF$6:EY$6,{"EN(D)"}))</f>
        <v>0</v>
      </c>
      <c r="FC168" s="273" cm="1">
        <f t="array" ref="FC168">SUM(SUMIFS(CF168:EY168,CF$6:EY$6,{"INA(D)"}))</f>
        <v>0</v>
      </c>
      <c r="FD168" s="273" cm="1">
        <f t="array" ref="FD168">SUM(SUMIFS(CF168:EY168,CF$6:EY$6,{"EN(D)","EN(V)","INA(D)","INA(V)"}))</f>
        <v>0</v>
      </c>
      <c r="FE168" s="278" cm="1">
        <f t="array" ref="FE168">(SUM(SUMIFS(CF168:EY168,CF$6:EY$6,{"EN(TMS)"})))/12</f>
        <v>0</v>
      </c>
      <c r="FF168" s="278" cm="1">
        <f t="array" ref="FF168">(SUM(SUMIFS(CF168:EY168,CF$6:EY$6,{"INA(TMS)"})))/12</f>
        <v>0</v>
      </c>
      <c r="FG168" s="279"/>
      <c r="FH168" s="279"/>
      <c r="FI168" s="280"/>
      <c r="FJ168" s="277"/>
      <c r="FK168" s="277"/>
      <c r="FL168" s="278"/>
      <c r="FM168" s="279"/>
      <c r="FN168" s="279"/>
      <c r="FO168" s="280"/>
      <c r="FP168" s="277"/>
      <c r="FQ168" s="277"/>
      <c r="FR168" s="278"/>
      <c r="FS168" s="279"/>
      <c r="FT168" s="279"/>
      <c r="FU168" s="280"/>
      <c r="FV168" s="277"/>
      <c r="FW168" s="277"/>
      <c r="FX168" s="278"/>
      <c r="FY168" s="279"/>
      <c r="FZ168" s="279"/>
      <c r="GA168" s="280"/>
      <c r="GB168" s="277"/>
      <c r="GC168" s="277"/>
      <c r="GD168" s="278"/>
      <c r="GE168" s="279"/>
      <c r="GF168" s="279"/>
      <c r="GG168" s="280"/>
      <c r="GH168" s="277"/>
      <c r="GI168" s="277"/>
      <c r="GJ168" s="278"/>
      <c r="GK168" s="279"/>
      <c r="GL168" s="279"/>
      <c r="GM168" s="280"/>
      <c r="GN168" s="277"/>
      <c r="GO168" s="277"/>
      <c r="GP168" s="278"/>
      <c r="GQ168" s="279"/>
      <c r="GR168" s="279"/>
      <c r="GS168" s="280"/>
      <c r="GT168" s="277"/>
      <c r="GU168" s="277"/>
      <c r="GV168" s="278"/>
      <c r="GW168" s="279"/>
      <c r="GX168" s="279"/>
      <c r="GY168" s="280"/>
      <c r="GZ168" s="277"/>
      <c r="HA168" s="277"/>
      <c r="HB168" s="278"/>
      <c r="HC168" s="279"/>
      <c r="HD168" s="279"/>
      <c r="HE168" s="280"/>
      <c r="HF168" s="277"/>
      <c r="HG168" s="277"/>
      <c r="HH168" s="278"/>
      <c r="HI168" s="279"/>
      <c r="HJ168" s="279"/>
      <c r="HK168" s="280"/>
      <c r="HL168" s="277"/>
      <c r="HM168" s="277"/>
      <c r="HN168" s="278"/>
      <c r="HO168" s="279"/>
      <c r="HP168" s="279"/>
      <c r="HQ168" s="280"/>
      <c r="HR168" s="277"/>
      <c r="HS168" s="277"/>
      <c r="HT168" s="278"/>
      <c r="HU168" s="279"/>
      <c r="HV168" s="279"/>
      <c r="HW168" s="280"/>
      <c r="HX168" s="277"/>
      <c r="HY168" s="277"/>
      <c r="HZ168" s="278"/>
      <c r="IA168" s="273" cm="1">
        <f t="array" ref="IA168">SUM(SUMIFS(FG168:HZ168,FG$6:HZ$6,{"EN(V)"}))</f>
        <v>0</v>
      </c>
      <c r="IB168" s="273" cm="1">
        <f t="array" ref="IB168">SUM(SUMIFS(FG168:HZ168,FG$6:HZ$6,{"INA(V)"}))</f>
        <v>0</v>
      </c>
      <c r="IC168" s="273" cm="1">
        <f t="array" ref="IC168">SUM(SUMIFS(FG168:HZ168,FG$6:HZ$6,{"EN(D)"}))</f>
        <v>0</v>
      </c>
      <c r="ID168" s="273" cm="1">
        <f t="array" ref="ID168">SUM(SUMIFS(FG168:HZ168,FG$6:HZ$6,{"INA(D)"}))</f>
        <v>0</v>
      </c>
      <c r="IE168" s="273" cm="1">
        <f t="array" ref="IE168">SUM(SUMIFS(FG168:HZ168,FG$6:HZ$6,{"EN(D)","EN(V)","INA(D)","INA(V)"}))</f>
        <v>0</v>
      </c>
      <c r="IF168" s="278" cm="1">
        <f t="array" ref="IF168">(SUM(SUMIFS(FG168:HZ168,FG$6:HZ$6,{"EN(TMS)"})))/12</f>
        <v>0</v>
      </c>
      <c r="IG168" s="278" cm="1">
        <f t="array" ref="IG168">(SUM(SUMIFS(FG168:HZ168,FG$6:HZ$6,{"INA(TMS)"})))/12</f>
        <v>0</v>
      </c>
      <c r="IH168" s="279"/>
      <c r="II168" s="279"/>
      <c r="IJ168" s="280"/>
      <c r="IK168" s="277"/>
      <c r="IL168" s="277"/>
      <c r="IM168" s="278"/>
      <c r="IN168" s="279"/>
      <c r="IO168" s="279"/>
      <c r="IP168" s="280"/>
      <c r="IQ168" s="277"/>
      <c r="IR168" s="277"/>
      <c r="IS168" s="278">
        <v>0.22361111111111109</v>
      </c>
      <c r="IT168" s="279"/>
      <c r="IU168" s="279"/>
      <c r="IV168" s="280"/>
      <c r="IW168" s="277"/>
      <c r="IX168" s="277"/>
      <c r="IY168" s="278">
        <v>5.5555555555555552E-2</v>
      </c>
      <c r="IZ168" s="279"/>
      <c r="JA168" s="279"/>
      <c r="JB168" s="280"/>
      <c r="JC168" s="277"/>
      <c r="JD168" s="277"/>
      <c r="JE168" s="278"/>
      <c r="JF168" s="279"/>
      <c r="JG168" s="279"/>
      <c r="JH168" s="280"/>
      <c r="JI168" s="277"/>
      <c r="JJ168" s="277"/>
      <c r="JK168" s="278"/>
      <c r="JL168" s="279"/>
      <c r="JM168" s="279"/>
      <c r="JN168" s="280"/>
      <c r="JO168" s="277"/>
      <c r="JP168" s="277"/>
      <c r="JQ168" s="278"/>
      <c r="JR168" s="279"/>
      <c r="JS168" s="279"/>
      <c r="JT168" s="280"/>
      <c r="JU168" s="277"/>
      <c r="JV168" s="277"/>
      <c r="JW168" s="278"/>
      <c r="JX168" s="279"/>
      <c r="JY168" s="279"/>
      <c r="JZ168" s="280"/>
      <c r="KA168" s="277"/>
      <c r="KB168" s="277"/>
      <c r="KC168" s="278"/>
      <c r="KD168" s="279">
        <v>48</v>
      </c>
      <c r="KE168" s="279"/>
      <c r="KF168" s="280"/>
      <c r="KG168" s="277"/>
      <c r="KH168" s="277"/>
      <c r="KI168" s="278"/>
      <c r="KJ168" s="279">
        <v>32</v>
      </c>
      <c r="KK168" s="279"/>
      <c r="KL168" s="280"/>
      <c r="KM168" s="277"/>
      <c r="KN168" s="277"/>
      <c r="KO168" s="278"/>
      <c r="KP168" s="279">
        <v>48</v>
      </c>
      <c r="KQ168" s="279"/>
      <c r="KR168" s="280"/>
      <c r="KS168" s="277"/>
      <c r="KT168" s="277"/>
      <c r="KU168" s="278"/>
      <c r="KV168" s="279">
        <v>24</v>
      </c>
      <c r="KW168" s="279"/>
      <c r="KX168" s="280"/>
      <c r="KY168" s="277"/>
      <c r="KZ168" s="277"/>
      <c r="LA168" s="278"/>
      <c r="LB168" s="273" cm="1">
        <f t="array" ref="LB168">SUM(SUMIFS(IH168:LA168,IH$6:LA$6,{"EN(V)"}))</f>
        <v>0</v>
      </c>
      <c r="LC168" s="273" cm="1">
        <f t="array" ref="LC168">SUM(SUMIFS(IH168:LA168,IH$6:LA$6,{"INA(V)"}))</f>
        <v>0</v>
      </c>
      <c r="LD168" s="273" cm="1">
        <f t="array" ref="LD168">SUM(SUMIFS(IH168:LA168,IH$6:LA$6,{"EN(D)"}))</f>
        <v>152</v>
      </c>
      <c r="LE168" s="273" cm="1">
        <f t="array" ref="LE168">SUM(SUMIFS(IH168:LA168,IH$6:LA$6,{"INA(D)"}))</f>
        <v>0</v>
      </c>
      <c r="LF168" s="273" cm="1">
        <f t="array" ref="LF168">SUM(SUMIFS(IH168:LA168,IH$6:LA$6,{"EN(D)","EN(V)","INA(D)","INA(V)"}))</f>
        <v>152</v>
      </c>
      <c r="LG168" s="278" cm="1">
        <f t="array" ref="LG168">(SUM(SUMIFS(IH168:LA168,IH$6:LA$6,{"EN(TMS)"})))/12</f>
        <v>0</v>
      </c>
      <c r="LH168" s="278" cm="1">
        <f t="array" ref="LH168">(SUM(SUMIFS(IH168:LA168,IH$6:LA$6,{"INA(TMS)"})))/12</f>
        <v>2.326388888888889E-2</v>
      </c>
      <c r="LI168" s="279">
        <v>32</v>
      </c>
      <c r="LJ168" s="279"/>
      <c r="LK168" s="280"/>
      <c r="LL168" s="277"/>
      <c r="LM168" s="277"/>
      <c r="LN168" s="278"/>
      <c r="LO168" s="279">
        <v>6</v>
      </c>
      <c r="LP168" s="279"/>
      <c r="LQ168" s="280"/>
      <c r="LR168" s="277"/>
      <c r="LS168" s="277"/>
      <c r="LT168" s="278"/>
      <c r="LU168" s="279">
        <v>4</v>
      </c>
      <c r="LV168" s="279"/>
      <c r="LW168" s="280"/>
      <c r="LX168" s="277"/>
      <c r="LY168" s="277"/>
      <c r="LZ168" s="278"/>
      <c r="MA168" s="279">
        <v>7</v>
      </c>
      <c r="MB168" s="279"/>
      <c r="MC168" s="280"/>
      <c r="MD168" s="277"/>
      <c r="ME168" s="277"/>
      <c r="MF168" s="278"/>
      <c r="MG168" s="279">
        <v>8</v>
      </c>
      <c r="MH168" s="279"/>
      <c r="MI168" s="280"/>
      <c r="MJ168" s="277"/>
      <c r="MK168" s="277"/>
      <c r="ML168" s="278"/>
      <c r="MM168" s="279">
        <v>6</v>
      </c>
      <c r="MN168" s="279"/>
      <c r="MO168" s="280"/>
      <c r="MP168" s="277"/>
      <c r="MQ168" s="277"/>
      <c r="MR168" s="278"/>
      <c r="MS168" s="279">
        <v>9</v>
      </c>
      <c r="MT168" s="279"/>
      <c r="MU168" s="280"/>
      <c r="MV168" s="277"/>
      <c r="MW168" s="277"/>
      <c r="MX168" s="278"/>
      <c r="MY168" s="279"/>
      <c r="MZ168" s="279"/>
      <c r="NA168" s="280"/>
      <c r="NB168" s="277"/>
      <c r="NC168" s="277"/>
      <c r="ND168" s="278"/>
      <c r="NE168" s="279"/>
      <c r="NF168" s="279"/>
      <c r="NG168" s="280"/>
      <c r="NH168" s="277"/>
      <c r="NI168" s="277"/>
      <c r="NJ168" s="278"/>
      <c r="NK168" s="279"/>
      <c r="NL168" s="279"/>
      <c r="NM168" s="280"/>
      <c r="NN168" s="277"/>
      <c r="NO168" s="277"/>
      <c r="NP168" s="278"/>
      <c r="NQ168" s="279"/>
      <c r="NR168" s="279"/>
      <c r="NS168" s="280"/>
      <c r="NT168" s="277"/>
      <c r="NU168" s="277"/>
      <c r="NV168" s="278"/>
      <c r="NW168" s="279"/>
      <c r="NX168" s="279"/>
      <c r="NY168" s="280"/>
      <c r="NZ168" s="277"/>
      <c r="OA168" s="277"/>
      <c r="OB168" s="278"/>
      <c r="OC168" s="273" cm="1">
        <f t="array" ref="OC168">SUM(SUMIFS(LI168:OB168,LI$6:OB$6,{"EN(V)"}))</f>
        <v>0</v>
      </c>
      <c r="OD168" s="273" cm="1">
        <f t="array" ref="OD168">SUM(SUMIFS(LI168:OB168,LI$6:OB$6,{"INA(V)"}))</f>
        <v>0</v>
      </c>
      <c r="OE168" s="273" cm="1">
        <f t="array" ref="OE168">SUM(SUMIFS(LI168:OB168,LI$6:OB$6,{"EN(D)"}))</f>
        <v>72</v>
      </c>
      <c r="OF168" s="273" cm="1">
        <f t="array" ref="OF168">SUM(SUMIFS(LI168:OB168,LI$6:OB$6,{"INA(D)"}))</f>
        <v>0</v>
      </c>
      <c r="OG168" s="273" cm="1">
        <f t="array" ref="OG168">SUM(SUMIFS(LI168:OB168,LI$6:OB$6,{"EN(D)","EN(V)","INA(D)","INA(V)"}))</f>
        <v>72</v>
      </c>
      <c r="OH168" s="278" cm="1">
        <f t="array" ref="OH168">(SUM(SUMIFS(LI168:OB168,LI$6:OB$6,{"EN(TMS)"})))/12</f>
        <v>0</v>
      </c>
      <c r="OI168" s="278" cm="1">
        <f t="array" ref="OI168">(SUM(SUMIFS(LI168:OB168,LI$6:OB$6,{"INA(TMS)"})))/12</f>
        <v>0</v>
      </c>
    </row>
    <row r="169" spans="1:399" s="23" customFormat="1" ht="45">
      <c r="A169" s="273">
        <v>163</v>
      </c>
      <c r="B169" s="274" t="s">
        <v>2923</v>
      </c>
      <c r="C169" s="273" t="s">
        <v>2924</v>
      </c>
      <c r="D169" s="285">
        <v>44774</v>
      </c>
      <c r="E169" s="279"/>
      <c r="F169" s="279"/>
      <c r="G169" s="280"/>
      <c r="H169" s="277"/>
      <c r="I169" s="277"/>
      <c r="J169" s="278"/>
      <c r="K169" s="279"/>
      <c r="L169" s="279"/>
      <c r="M169" s="280"/>
      <c r="N169" s="277"/>
      <c r="O169" s="277"/>
      <c r="P169" s="278"/>
      <c r="Q169" s="279"/>
      <c r="R169" s="279"/>
      <c r="S169" s="280"/>
      <c r="T169" s="277"/>
      <c r="U169" s="277"/>
      <c r="V169" s="278"/>
      <c r="W169" s="279"/>
      <c r="X169" s="279"/>
      <c r="Y169" s="280"/>
      <c r="Z169" s="277"/>
      <c r="AA169" s="277"/>
      <c r="AB169" s="278"/>
      <c r="AC169" s="279"/>
      <c r="AD169" s="279"/>
      <c r="AE169" s="280"/>
      <c r="AF169" s="277"/>
      <c r="AG169" s="277"/>
      <c r="AH169" s="278"/>
      <c r="AI169" s="279"/>
      <c r="AJ169" s="279"/>
      <c r="AK169" s="280"/>
      <c r="AL169" s="277"/>
      <c r="AM169" s="277"/>
      <c r="AN169" s="278"/>
      <c r="AO169" s="279"/>
      <c r="AP169" s="279"/>
      <c r="AQ169" s="280"/>
      <c r="AR169" s="277"/>
      <c r="AS169" s="277"/>
      <c r="AT169" s="278"/>
      <c r="AU169" s="279"/>
      <c r="AV169" s="279"/>
      <c r="AW169" s="280"/>
      <c r="AX169" s="277"/>
      <c r="AY169" s="277"/>
      <c r="AZ169" s="278"/>
      <c r="BA169" s="279"/>
      <c r="BB169" s="279"/>
      <c r="BC169" s="280"/>
      <c r="BD169" s="277"/>
      <c r="BE169" s="277"/>
      <c r="BF169" s="278"/>
      <c r="BG169" s="279"/>
      <c r="BH169" s="279"/>
      <c r="BI169" s="280"/>
      <c r="BJ169" s="277"/>
      <c r="BK169" s="277"/>
      <c r="BL169" s="278"/>
      <c r="BM169" s="279"/>
      <c r="BN169" s="279"/>
      <c r="BO169" s="280"/>
      <c r="BP169" s="277"/>
      <c r="BQ169" s="277"/>
      <c r="BR169" s="278"/>
      <c r="BS169" s="279"/>
      <c r="BT169" s="279"/>
      <c r="BU169" s="280"/>
      <c r="BV169" s="277"/>
      <c r="BW169" s="277"/>
      <c r="BX169" s="278"/>
      <c r="BY169" s="273" cm="1">
        <f t="array" ref="BY169">SUM(SUMIFS(E169:BX169,E$6:BX$6,{"EN(V)"}))</f>
        <v>0</v>
      </c>
      <c r="BZ169" s="273" cm="1">
        <f t="array" ref="BZ169">SUM(SUMIFS(E169:BX169,E$6:BX$6,{"INA(V)"}))</f>
        <v>0</v>
      </c>
      <c r="CA169" s="273" cm="1">
        <f t="array" ref="CA169">SUM(SUMIFS(E169:BX169,E$6:BX$6,{"EN(D)"}))</f>
        <v>0</v>
      </c>
      <c r="CB169" s="273" cm="1">
        <f t="array" ref="CB169">SUM(SUMIFS(E169:BX169,E$6:BX$6,{"INA(D)"}))</f>
        <v>0</v>
      </c>
      <c r="CC169" s="273" cm="1">
        <f t="array" ref="CC169">SUM(SUMIFS(E169:BX169,E$6:BX$6,{"EN(D)","EN(V)","INA(D)","INA(V)"}))</f>
        <v>0</v>
      </c>
      <c r="CD169" s="278" cm="1">
        <f t="array" ref="CD169">(SUM(SUMIFS(E169:BX169,E$6:BX$6,{"EN(TMS)"})))/12</f>
        <v>0</v>
      </c>
      <c r="CE169" s="278" cm="1">
        <f t="array" ref="CE169">(SUM(SUMIFS(E169:BX169,E$6:BX$6,{"INA(TMS)"})))/12</f>
        <v>0</v>
      </c>
      <c r="CF169" s="279"/>
      <c r="CG169" s="279"/>
      <c r="CH169" s="280"/>
      <c r="CI169" s="277"/>
      <c r="CJ169" s="277"/>
      <c r="CK169" s="278"/>
      <c r="CL169" s="279"/>
      <c r="CM169" s="279"/>
      <c r="CN169" s="280"/>
      <c r="CO169" s="277"/>
      <c r="CP169" s="277"/>
      <c r="CQ169" s="278"/>
      <c r="CR169" s="279"/>
      <c r="CS169" s="279"/>
      <c r="CT169" s="280"/>
      <c r="CU169" s="277"/>
      <c r="CV169" s="277"/>
      <c r="CW169" s="278"/>
      <c r="CX169" s="279"/>
      <c r="CY169" s="279"/>
      <c r="CZ169" s="280"/>
      <c r="DA169" s="277"/>
      <c r="DB169" s="277"/>
      <c r="DC169" s="278"/>
      <c r="DD169" s="279"/>
      <c r="DE169" s="279"/>
      <c r="DF169" s="280"/>
      <c r="DG169" s="277"/>
      <c r="DH169" s="277"/>
      <c r="DI169" s="278"/>
      <c r="DJ169" s="279"/>
      <c r="DK169" s="279"/>
      <c r="DL169" s="280"/>
      <c r="DM169" s="277"/>
      <c r="DN169" s="277"/>
      <c r="DO169" s="278"/>
      <c r="DP169" s="279"/>
      <c r="DQ169" s="279"/>
      <c r="DR169" s="280"/>
      <c r="DS169" s="277"/>
      <c r="DT169" s="277"/>
      <c r="DU169" s="278"/>
      <c r="DV169" s="279"/>
      <c r="DW169" s="279"/>
      <c r="DX169" s="280"/>
      <c r="DY169" s="277"/>
      <c r="DZ169" s="277"/>
      <c r="EA169" s="278"/>
      <c r="EB169" s="279"/>
      <c r="EC169" s="279"/>
      <c r="ED169" s="280"/>
      <c r="EE169" s="277"/>
      <c r="EF169" s="277"/>
      <c r="EG169" s="278"/>
      <c r="EH169" s="279"/>
      <c r="EI169" s="279"/>
      <c r="EJ169" s="280"/>
      <c r="EK169" s="277"/>
      <c r="EL169" s="277"/>
      <c r="EM169" s="278"/>
      <c r="EN169" s="279"/>
      <c r="EO169" s="279"/>
      <c r="EP169" s="280"/>
      <c r="EQ169" s="277"/>
      <c r="ER169" s="277"/>
      <c r="ES169" s="278"/>
      <c r="ET169" s="279"/>
      <c r="EU169" s="279"/>
      <c r="EV169" s="280"/>
      <c r="EW169" s="277"/>
      <c r="EX169" s="277"/>
      <c r="EY169" s="278"/>
      <c r="EZ169" s="273" cm="1">
        <f t="array" ref="EZ169">SUM(SUMIFS(CF169:EY169,CF$6:EY$6,{"EN(V)"}))</f>
        <v>0</v>
      </c>
      <c r="FA169" s="273" cm="1">
        <f t="array" ref="FA169">SUM(SUMIFS(CF169:EY169,CF$6:EY$6,{"INA(V)"}))</f>
        <v>0</v>
      </c>
      <c r="FB169" s="273" cm="1">
        <f t="array" ref="FB169">SUM(SUMIFS(CF169:EY169,CF$6:EY$6,{"EN(D)"}))</f>
        <v>0</v>
      </c>
      <c r="FC169" s="273" cm="1">
        <f t="array" ref="FC169">SUM(SUMIFS(CF169:EY169,CF$6:EY$6,{"INA(D)"}))</f>
        <v>0</v>
      </c>
      <c r="FD169" s="273" cm="1">
        <f t="array" ref="FD169">SUM(SUMIFS(CF169:EY169,CF$6:EY$6,{"EN(D)","EN(V)","INA(D)","INA(V)"}))</f>
        <v>0</v>
      </c>
      <c r="FE169" s="278" cm="1">
        <f t="array" ref="FE169">(SUM(SUMIFS(CF169:EY169,CF$6:EY$6,{"EN(TMS)"})))/12</f>
        <v>0</v>
      </c>
      <c r="FF169" s="278" cm="1">
        <f t="array" ref="FF169">(SUM(SUMIFS(CF169:EY169,CF$6:EY$6,{"INA(TMS)"})))/12</f>
        <v>0</v>
      </c>
      <c r="FG169" s="279"/>
      <c r="FH169" s="279"/>
      <c r="FI169" s="280"/>
      <c r="FJ169" s="277"/>
      <c r="FK169" s="277"/>
      <c r="FL169" s="278"/>
      <c r="FM169" s="279"/>
      <c r="FN169" s="279"/>
      <c r="FO169" s="280"/>
      <c r="FP169" s="277"/>
      <c r="FQ169" s="277"/>
      <c r="FR169" s="278"/>
      <c r="FS169" s="279"/>
      <c r="FT169" s="279"/>
      <c r="FU169" s="280"/>
      <c r="FV169" s="277"/>
      <c r="FW169" s="277"/>
      <c r="FX169" s="278"/>
      <c r="FY169" s="279"/>
      <c r="FZ169" s="279"/>
      <c r="GA169" s="280"/>
      <c r="GB169" s="277"/>
      <c r="GC169" s="277"/>
      <c r="GD169" s="278"/>
      <c r="GE169" s="279"/>
      <c r="GF169" s="279"/>
      <c r="GG169" s="280"/>
      <c r="GH169" s="277"/>
      <c r="GI169" s="277"/>
      <c r="GJ169" s="278"/>
      <c r="GK169" s="279"/>
      <c r="GL169" s="279"/>
      <c r="GM169" s="280"/>
      <c r="GN169" s="277"/>
      <c r="GO169" s="277"/>
      <c r="GP169" s="278"/>
      <c r="GQ169" s="279"/>
      <c r="GR169" s="279"/>
      <c r="GS169" s="280"/>
      <c r="GT169" s="277"/>
      <c r="GU169" s="277"/>
      <c r="GV169" s="278"/>
      <c r="GW169" s="279"/>
      <c r="GX169" s="279"/>
      <c r="GY169" s="280"/>
      <c r="GZ169" s="277"/>
      <c r="HA169" s="277"/>
      <c r="HB169" s="278"/>
      <c r="HC169" s="279"/>
      <c r="HD169" s="279"/>
      <c r="HE169" s="280"/>
      <c r="HF169" s="277"/>
      <c r="HG169" s="277"/>
      <c r="HH169" s="278"/>
      <c r="HI169" s="279"/>
      <c r="HJ169" s="279"/>
      <c r="HK169" s="280"/>
      <c r="HL169" s="277"/>
      <c r="HM169" s="277"/>
      <c r="HN169" s="278"/>
      <c r="HO169" s="279"/>
      <c r="HP169" s="279"/>
      <c r="HQ169" s="280"/>
      <c r="HR169" s="277"/>
      <c r="HS169" s="277"/>
      <c r="HT169" s="278"/>
      <c r="HU169" s="279"/>
      <c r="HV169" s="279"/>
      <c r="HW169" s="280"/>
      <c r="HX169" s="277"/>
      <c r="HY169" s="277"/>
      <c r="HZ169" s="278"/>
      <c r="IA169" s="273" cm="1">
        <f t="array" ref="IA169">SUM(SUMIFS(FG169:HZ169,FG$6:HZ$6,{"EN(V)"}))</f>
        <v>0</v>
      </c>
      <c r="IB169" s="273" cm="1">
        <f t="array" ref="IB169">SUM(SUMIFS(FG169:HZ169,FG$6:HZ$6,{"INA(V)"}))</f>
        <v>0</v>
      </c>
      <c r="IC169" s="273" cm="1">
        <f t="array" ref="IC169">SUM(SUMIFS(FG169:HZ169,FG$6:HZ$6,{"EN(D)"}))</f>
        <v>0</v>
      </c>
      <c r="ID169" s="273" cm="1">
        <f t="array" ref="ID169">SUM(SUMIFS(FG169:HZ169,FG$6:HZ$6,{"INA(D)"}))</f>
        <v>0</v>
      </c>
      <c r="IE169" s="273" cm="1">
        <f t="array" ref="IE169">SUM(SUMIFS(FG169:HZ169,FG$6:HZ$6,{"EN(D)","EN(V)","INA(D)","INA(V)"}))</f>
        <v>0</v>
      </c>
      <c r="IF169" s="278" cm="1">
        <f t="array" ref="IF169">(SUM(SUMIFS(FG169:HZ169,FG$6:HZ$6,{"EN(TMS)"})))/12</f>
        <v>0</v>
      </c>
      <c r="IG169" s="278" cm="1">
        <f t="array" ref="IG169">(SUM(SUMIFS(FG169:HZ169,FG$6:HZ$6,{"INA(TMS)"})))/12</f>
        <v>0</v>
      </c>
      <c r="IH169" s="279"/>
      <c r="II169" s="279"/>
      <c r="IJ169" s="280"/>
      <c r="IK169" s="277"/>
      <c r="IL169" s="277"/>
      <c r="IM169" s="278"/>
      <c r="IN169" s="279"/>
      <c r="IO169" s="279"/>
      <c r="IP169" s="280"/>
      <c r="IQ169" s="277"/>
      <c r="IR169" s="277"/>
      <c r="IS169" s="278">
        <v>0.22361111111111109</v>
      </c>
      <c r="IT169" s="279"/>
      <c r="IU169" s="279"/>
      <c r="IV169" s="280"/>
      <c r="IW169" s="277"/>
      <c r="IX169" s="277"/>
      <c r="IY169" s="278">
        <v>5.5555555555555552E-2</v>
      </c>
      <c r="IZ169" s="279"/>
      <c r="JA169" s="279"/>
      <c r="JB169" s="280"/>
      <c r="JC169" s="277"/>
      <c r="JD169" s="277"/>
      <c r="JE169" s="278"/>
      <c r="JF169" s="279"/>
      <c r="JG169" s="279"/>
      <c r="JH169" s="280"/>
      <c r="JI169" s="277"/>
      <c r="JJ169" s="277"/>
      <c r="JK169" s="278"/>
      <c r="JL169" s="279"/>
      <c r="JM169" s="279"/>
      <c r="JN169" s="280"/>
      <c r="JO169" s="277"/>
      <c r="JP169" s="277"/>
      <c r="JQ169" s="278"/>
      <c r="JR169" s="279"/>
      <c r="JS169" s="279"/>
      <c r="JT169" s="280"/>
      <c r="JU169" s="277"/>
      <c r="JV169" s="277"/>
      <c r="JW169" s="278"/>
      <c r="JX169" s="279"/>
      <c r="JY169" s="279"/>
      <c r="JZ169" s="280"/>
      <c r="KA169" s="277"/>
      <c r="KB169" s="277"/>
      <c r="KC169" s="278"/>
      <c r="KD169" s="279"/>
      <c r="KE169" s="279"/>
      <c r="KF169" s="280"/>
      <c r="KG169" s="277">
        <v>90</v>
      </c>
      <c r="KH169" s="277"/>
      <c r="KI169" s="278"/>
      <c r="KJ169" s="279"/>
      <c r="KK169" s="279"/>
      <c r="KL169" s="280"/>
      <c r="KM169" s="277">
        <v>46</v>
      </c>
      <c r="KN169" s="277"/>
      <c r="KO169" s="278"/>
      <c r="KP169" s="279"/>
      <c r="KQ169" s="279"/>
      <c r="KR169" s="280"/>
      <c r="KS169" s="277">
        <v>24</v>
      </c>
      <c r="KT169" s="277"/>
      <c r="KU169" s="278"/>
      <c r="KV169" s="279"/>
      <c r="KW169" s="279"/>
      <c r="KX169" s="280"/>
      <c r="KY169" s="277">
        <v>28</v>
      </c>
      <c r="KZ169" s="277"/>
      <c r="LA169" s="278"/>
      <c r="LB169" s="273" cm="1">
        <f t="array" ref="LB169">SUM(SUMIFS(IH169:LA169,IH$6:LA$6,{"EN(V)"}))</f>
        <v>0</v>
      </c>
      <c r="LC169" s="273" cm="1">
        <f t="array" ref="LC169">SUM(SUMIFS(IH169:LA169,IH$6:LA$6,{"INA(V)"}))</f>
        <v>0</v>
      </c>
      <c r="LD169" s="273" cm="1">
        <f t="array" ref="LD169">SUM(SUMIFS(IH169:LA169,IH$6:LA$6,{"EN(D)"}))</f>
        <v>0</v>
      </c>
      <c r="LE169" s="273" cm="1">
        <f t="array" ref="LE169">SUM(SUMIFS(IH169:LA169,IH$6:LA$6,{"INA(D)"}))</f>
        <v>188</v>
      </c>
      <c r="LF169" s="273" cm="1">
        <f t="array" ref="LF169">SUM(SUMIFS(IH169:LA169,IH$6:LA$6,{"EN(D)","EN(V)","INA(D)","INA(V)"}))</f>
        <v>188</v>
      </c>
      <c r="LG169" s="278" cm="1">
        <f t="array" ref="LG169">(SUM(SUMIFS(IH169:LA169,IH$6:LA$6,{"EN(TMS)"})))/12</f>
        <v>0</v>
      </c>
      <c r="LH169" s="278" cm="1">
        <f t="array" ref="LH169">(SUM(SUMIFS(IH169:LA169,IH$6:LA$6,{"INA(TMS)"})))/12</f>
        <v>2.326388888888889E-2</v>
      </c>
      <c r="LI169" s="279"/>
      <c r="LJ169" s="279"/>
      <c r="LK169" s="280"/>
      <c r="LL169" s="277">
        <v>52</v>
      </c>
      <c r="LM169" s="277"/>
      <c r="LN169" s="278"/>
      <c r="LO169" s="279"/>
      <c r="LP169" s="279"/>
      <c r="LQ169" s="280"/>
      <c r="LR169" s="277">
        <v>23</v>
      </c>
      <c r="LS169" s="277"/>
      <c r="LT169" s="278"/>
      <c r="LU169" s="279"/>
      <c r="LV169" s="279"/>
      <c r="LW169" s="280"/>
      <c r="LX169" s="277">
        <v>10</v>
      </c>
      <c r="LY169" s="277"/>
      <c r="LZ169" s="278"/>
      <c r="MA169" s="279"/>
      <c r="MB169" s="279"/>
      <c r="MC169" s="280"/>
      <c r="MD169" s="277">
        <v>9</v>
      </c>
      <c r="ME169" s="277"/>
      <c r="MF169" s="278"/>
      <c r="MG169" s="279"/>
      <c r="MH169" s="279"/>
      <c r="MI169" s="280"/>
      <c r="MJ169" s="277">
        <v>17</v>
      </c>
      <c r="MK169" s="277"/>
      <c r="ML169" s="278"/>
      <c r="MM169" s="279"/>
      <c r="MN169" s="279"/>
      <c r="MO169" s="280"/>
      <c r="MP169" s="277">
        <v>9</v>
      </c>
      <c r="MQ169" s="277"/>
      <c r="MR169" s="278"/>
      <c r="MS169" s="279"/>
      <c r="MT169" s="279"/>
      <c r="MU169" s="280"/>
      <c r="MV169" s="277">
        <v>8</v>
      </c>
      <c r="MW169" s="277"/>
      <c r="MX169" s="278"/>
      <c r="MY169" s="279"/>
      <c r="MZ169" s="279"/>
      <c r="NA169" s="280"/>
      <c r="NB169" s="277"/>
      <c r="NC169" s="277"/>
      <c r="ND169" s="278"/>
      <c r="NE169" s="279"/>
      <c r="NF169" s="279"/>
      <c r="NG169" s="280"/>
      <c r="NH169" s="277"/>
      <c r="NI169" s="277"/>
      <c r="NJ169" s="278"/>
      <c r="NK169" s="279"/>
      <c r="NL169" s="279"/>
      <c r="NM169" s="280"/>
      <c r="NN169" s="277"/>
      <c r="NO169" s="277"/>
      <c r="NP169" s="278"/>
      <c r="NQ169" s="279"/>
      <c r="NR169" s="279"/>
      <c r="NS169" s="280"/>
      <c r="NT169" s="277"/>
      <c r="NU169" s="277"/>
      <c r="NV169" s="278"/>
      <c r="NW169" s="279"/>
      <c r="NX169" s="279"/>
      <c r="NY169" s="280"/>
      <c r="NZ169" s="277"/>
      <c r="OA169" s="277"/>
      <c r="OB169" s="278"/>
      <c r="OC169" s="273" cm="1">
        <f t="array" ref="OC169">SUM(SUMIFS(LI169:OB169,LI$6:OB$6,{"EN(V)"}))</f>
        <v>0</v>
      </c>
      <c r="OD169" s="273" cm="1">
        <f t="array" ref="OD169">SUM(SUMIFS(LI169:OB169,LI$6:OB$6,{"INA(V)"}))</f>
        <v>0</v>
      </c>
      <c r="OE169" s="273" cm="1">
        <f t="array" ref="OE169">SUM(SUMIFS(LI169:OB169,LI$6:OB$6,{"EN(D)"}))</f>
        <v>0</v>
      </c>
      <c r="OF169" s="273" cm="1">
        <f t="array" ref="OF169">SUM(SUMIFS(LI169:OB169,LI$6:OB$6,{"INA(D)"}))</f>
        <v>128</v>
      </c>
      <c r="OG169" s="273" cm="1">
        <f t="array" ref="OG169">SUM(SUMIFS(LI169:OB169,LI$6:OB$6,{"EN(D)","EN(V)","INA(D)","INA(V)"}))</f>
        <v>128</v>
      </c>
      <c r="OH169" s="278" cm="1">
        <f t="array" ref="OH169">(SUM(SUMIFS(LI169:OB169,LI$6:OB$6,{"EN(TMS)"})))/12</f>
        <v>0</v>
      </c>
      <c r="OI169" s="278" cm="1">
        <f t="array" ref="OI169">(SUM(SUMIFS(LI169:OB169,LI$6:OB$6,{"INA(TMS)"})))/12</f>
        <v>0</v>
      </c>
    </row>
    <row r="170" spans="1:399" s="23" customFormat="1" ht="30">
      <c r="A170" s="273">
        <v>164</v>
      </c>
      <c r="B170" s="274" t="s">
        <v>2925</v>
      </c>
      <c r="C170" s="273" t="s">
        <v>2926</v>
      </c>
      <c r="D170" s="285">
        <v>44805</v>
      </c>
      <c r="E170" s="279"/>
      <c r="F170" s="279"/>
      <c r="G170" s="280"/>
      <c r="H170" s="277"/>
      <c r="I170" s="277"/>
      <c r="J170" s="278"/>
      <c r="K170" s="279"/>
      <c r="L170" s="279"/>
      <c r="M170" s="280"/>
      <c r="N170" s="277"/>
      <c r="O170" s="277"/>
      <c r="P170" s="278"/>
      <c r="Q170" s="279"/>
      <c r="R170" s="279"/>
      <c r="S170" s="280"/>
      <c r="T170" s="277"/>
      <c r="U170" s="277"/>
      <c r="V170" s="278"/>
      <c r="W170" s="279"/>
      <c r="X170" s="279"/>
      <c r="Y170" s="280"/>
      <c r="Z170" s="277"/>
      <c r="AA170" s="277"/>
      <c r="AB170" s="278"/>
      <c r="AC170" s="279"/>
      <c r="AD170" s="279"/>
      <c r="AE170" s="280"/>
      <c r="AF170" s="277"/>
      <c r="AG170" s="277"/>
      <c r="AH170" s="278"/>
      <c r="AI170" s="279"/>
      <c r="AJ170" s="279"/>
      <c r="AK170" s="280"/>
      <c r="AL170" s="277"/>
      <c r="AM170" s="277"/>
      <c r="AN170" s="278"/>
      <c r="AO170" s="279"/>
      <c r="AP170" s="279"/>
      <c r="AQ170" s="280"/>
      <c r="AR170" s="277"/>
      <c r="AS170" s="277"/>
      <c r="AT170" s="278"/>
      <c r="AU170" s="279"/>
      <c r="AV170" s="279"/>
      <c r="AW170" s="280"/>
      <c r="AX170" s="277"/>
      <c r="AY170" s="277"/>
      <c r="AZ170" s="278"/>
      <c r="BA170" s="279"/>
      <c r="BB170" s="279"/>
      <c r="BC170" s="280"/>
      <c r="BD170" s="277"/>
      <c r="BE170" s="277"/>
      <c r="BF170" s="278"/>
      <c r="BG170" s="279"/>
      <c r="BH170" s="279"/>
      <c r="BI170" s="280"/>
      <c r="BJ170" s="277"/>
      <c r="BK170" s="277"/>
      <c r="BL170" s="278"/>
      <c r="BM170" s="279"/>
      <c r="BN170" s="279"/>
      <c r="BO170" s="280"/>
      <c r="BP170" s="277"/>
      <c r="BQ170" s="277"/>
      <c r="BR170" s="278"/>
      <c r="BS170" s="279"/>
      <c r="BT170" s="279"/>
      <c r="BU170" s="280"/>
      <c r="BV170" s="277"/>
      <c r="BW170" s="277"/>
      <c r="BX170" s="278"/>
      <c r="BY170" s="273" cm="1">
        <f t="array" ref="BY170">SUM(SUMIFS(E170:BX170,E$6:BX$6,{"EN(V)"}))</f>
        <v>0</v>
      </c>
      <c r="BZ170" s="273" cm="1">
        <f t="array" ref="BZ170">SUM(SUMIFS(E170:BX170,E$6:BX$6,{"INA(V)"}))</f>
        <v>0</v>
      </c>
      <c r="CA170" s="273" cm="1">
        <f t="array" ref="CA170">SUM(SUMIFS(E170:BX170,E$6:BX$6,{"EN(D)"}))</f>
        <v>0</v>
      </c>
      <c r="CB170" s="273" cm="1">
        <f t="array" ref="CB170">SUM(SUMIFS(E170:BX170,E$6:BX$6,{"INA(D)"}))</f>
        <v>0</v>
      </c>
      <c r="CC170" s="273" cm="1">
        <f t="array" ref="CC170">SUM(SUMIFS(E170:BX170,E$6:BX$6,{"EN(D)","EN(V)","INA(D)","INA(V)"}))</f>
        <v>0</v>
      </c>
      <c r="CD170" s="278" cm="1">
        <f t="array" ref="CD170">(SUM(SUMIFS(E170:BX170,E$6:BX$6,{"EN(TMS)"})))/12</f>
        <v>0</v>
      </c>
      <c r="CE170" s="278" cm="1">
        <f t="array" ref="CE170">(SUM(SUMIFS(E170:BX170,E$6:BX$6,{"INA(TMS)"})))/12</f>
        <v>0</v>
      </c>
      <c r="CF170" s="279"/>
      <c r="CG170" s="279"/>
      <c r="CH170" s="280"/>
      <c r="CI170" s="277"/>
      <c r="CJ170" s="277"/>
      <c r="CK170" s="278"/>
      <c r="CL170" s="279"/>
      <c r="CM170" s="279"/>
      <c r="CN170" s="280"/>
      <c r="CO170" s="277"/>
      <c r="CP170" s="277"/>
      <c r="CQ170" s="278"/>
      <c r="CR170" s="279"/>
      <c r="CS170" s="279"/>
      <c r="CT170" s="280"/>
      <c r="CU170" s="277"/>
      <c r="CV170" s="277"/>
      <c r="CW170" s="278"/>
      <c r="CX170" s="279"/>
      <c r="CY170" s="279"/>
      <c r="CZ170" s="280"/>
      <c r="DA170" s="277"/>
      <c r="DB170" s="277"/>
      <c r="DC170" s="278"/>
      <c r="DD170" s="279"/>
      <c r="DE170" s="279"/>
      <c r="DF170" s="280"/>
      <c r="DG170" s="277"/>
      <c r="DH170" s="277"/>
      <c r="DI170" s="278"/>
      <c r="DJ170" s="279"/>
      <c r="DK170" s="279"/>
      <c r="DL170" s="280"/>
      <c r="DM170" s="277"/>
      <c r="DN170" s="277"/>
      <c r="DO170" s="278"/>
      <c r="DP170" s="279"/>
      <c r="DQ170" s="279"/>
      <c r="DR170" s="280"/>
      <c r="DS170" s="277"/>
      <c r="DT170" s="277"/>
      <c r="DU170" s="278"/>
      <c r="DV170" s="279"/>
      <c r="DW170" s="279"/>
      <c r="DX170" s="280"/>
      <c r="DY170" s="277"/>
      <c r="DZ170" s="277"/>
      <c r="EA170" s="278"/>
      <c r="EB170" s="279"/>
      <c r="EC170" s="279"/>
      <c r="ED170" s="280"/>
      <c r="EE170" s="277"/>
      <c r="EF170" s="277"/>
      <c r="EG170" s="278"/>
      <c r="EH170" s="279"/>
      <c r="EI170" s="279"/>
      <c r="EJ170" s="280"/>
      <c r="EK170" s="277"/>
      <c r="EL170" s="277"/>
      <c r="EM170" s="278"/>
      <c r="EN170" s="279"/>
      <c r="EO170" s="279"/>
      <c r="EP170" s="280"/>
      <c r="EQ170" s="277"/>
      <c r="ER170" s="277"/>
      <c r="ES170" s="278"/>
      <c r="ET170" s="279"/>
      <c r="EU170" s="279"/>
      <c r="EV170" s="280"/>
      <c r="EW170" s="277"/>
      <c r="EX170" s="277"/>
      <c r="EY170" s="278"/>
      <c r="EZ170" s="273" cm="1">
        <f t="array" ref="EZ170">SUM(SUMIFS(CF170:EY170,CF$6:EY$6,{"EN(V)"}))</f>
        <v>0</v>
      </c>
      <c r="FA170" s="273" cm="1">
        <f t="array" ref="FA170">SUM(SUMIFS(CF170:EY170,CF$6:EY$6,{"INA(V)"}))</f>
        <v>0</v>
      </c>
      <c r="FB170" s="273" cm="1">
        <f t="array" ref="FB170">SUM(SUMIFS(CF170:EY170,CF$6:EY$6,{"EN(D)"}))</f>
        <v>0</v>
      </c>
      <c r="FC170" s="273" cm="1">
        <f t="array" ref="FC170">SUM(SUMIFS(CF170:EY170,CF$6:EY$6,{"INA(D)"}))</f>
        <v>0</v>
      </c>
      <c r="FD170" s="273" cm="1">
        <f t="array" ref="FD170">SUM(SUMIFS(CF170:EY170,CF$6:EY$6,{"EN(D)","EN(V)","INA(D)","INA(V)"}))</f>
        <v>0</v>
      </c>
      <c r="FE170" s="278" cm="1">
        <f t="array" ref="FE170">(SUM(SUMIFS(CF170:EY170,CF$6:EY$6,{"EN(TMS)"})))/12</f>
        <v>0</v>
      </c>
      <c r="FF170" s="278" cm="1">
        <f t="array" ref="FF170">(SUM(SUMIFS(CF170:EY170,CF$6:EY$6,{"INA(TMS)"})))/12</f>
        <v>0</v>
      </c>
      <c r="FG170" s="279"/>
      <c r="FH170" s="279"/>
      <c r="FI170" s="280"/>
      <c r="FJ170" s="277"/>
      <c r="FK170" s="277"/>
      <c r="FL170" s="278"/>
      <c r="FM170" s="279"/>
      <c r="FN170" s="279"/>
      <c r="FO170" s="280"/>
      <c r="FP170" s="277"/>
      <c r="FQ170" s="277"/>
      <c r="FR170" s="278"/>
      <c r="FS170" s="279"/>
      <c r="FT170" s="279"/>
      <c r="FU170" s="280"/>
      <c r="FV170" s="277"/>
      <c r="FW170" s="277"/>
      <c r="FX170" s="278"/>
      <c r="FY170" s="279"/>
      <c r="FZ170" s="279"/>
      <c r="GA170" s="280"/>
      <c r="GB170" s="277"/>
      <c r="GC170" s="277"/>
      <c r="GD170" s="278"/>
      <c r="GE170" s="279"/>
      <c r="GF170" s="279"/>
      <c r="GG170" s="280"/>
      <c r="GH170" s="277"/>
      <c r="GI170" s="277"/>
      <c r="GJ170" s="278"/>
      <c r="GK170" s="279"/>
      <c r="GL170" s="279"/>
      <c r="GM170" s="280"/>
      <c r="GN170" s="277"/>
      <c r="GO170" s="277"/>
      <c r="GP170" s="278"/>
      <c r="GQ170" s="279"/>
      <c r="GR170" s="279"/>
      <c r="GS170" s="280"/>
      <c r="GT170" s="277"/>
      <c r="GU170" s="277"/>
      <c r="GV170" s="278"/>
      <c r="GW170" s="279"/>
      <c r="GX170" s="279"/>
      <c r="GY170" s="280"/>
      <c r="GZ170" s="277"/>
      <c r="HA170" s="277"/>
      <c r="HB170" s="278"/>
      <c r="HC170" s="279"/>
      <c r="HD170" s="279"/>
      <c r="HE170" s="280"/>
      <c r="HF170" s="277"/>
      <c r="HG170" s="277"/>
      <c r="HH170" s="278"/>
      <c r="HI170" s="279"/>
      <c r="HJ170" s="279"/>
      <c r="HK170" s="280"/>
      <c r="HL170" s="277"/>
      <c r="HM170" s="277"/>
      <c r="HN170" s="278"/>
      <c r="HO170" s="279"/>
      <c r="HP170" s="279"/>
      <c r="HQ170" s="280"/>
      <c r="HR170" s="277"/>
      <c r="HS170" s="277"/>
      <c r="HT170" s="278"/>
      <c r="HU170" s="279"/>
      <c r="HV170" s="279"/>
      <c r="HW170" s="280"/>
      <c r="HX170" s="277"/>
      <c r="HY170" s="277"/>
      <c r="HZ170" s="278"/>
      <c r="IA170" s="273" cm="1">
        <f t="array" ref="IA170">SUM(SUMIFS(FG170:HZ170,FG$6:HZ$6,{"EN(V)"}))</f>
        <v>0</v>
      </c>
      <c r="IB170" s="273" cm="1">
        <f t="array" ref="IB170">SUM(SUMIFS(FG170:HZ170,FG$6:HZ$6,{"INA(V)"}))</f>
        <v>0</v>
      </c>
      <c r="IC170" s="273" cm="1">
        <f t="array" ref="IC170">SUM(SUMIFS(FG170:HZ170,FG$6:HZ$6,{"EN(D)"}))</f>
        <v>0</v>
      </c>
      <c r="ID170" s="273" cm="1">
        <f t="array" ref="ID170">SUM(SUMIFS(FG170:HZ170,FG$6:HZ$6,{"INA(D)"}))</f>
        <v>0</v>
      </c>
      <c r="IE170" s="273" cm="1">
        <f t="array" ref="IE170">SUM(SUMIFS(FG170:HZ170,FG$6:HZ$6,{"EN(D)","EN(V)","INA(D)","INA(V)"}))</f>
        <v>0</v>
      </c>
      <c r="IF170" s="278" cm="1">
        <f t="array" ref="IF170">(SUM(SUMIFS(FG170:HZ170,FG$6:HZ$6,{"EN(TMS)"})))/12</f>
        <v>0</v>
      </c>
      <c r="IG170" s="278" cm="1">
        <f t="array" ref="IG170">(SUM(SUMIFS(FG170:HZ170,FG$6:HZ$6,{"INA(TMS)"})))/12</f>
        <v>0</v>
      </c>
      <c r="IH170" s="279"/>
      <c r="II170" s="279"/>
      <c r="IJ170" s="280"/>
      <c r="IK170" s="277"/>
      <c r="IL170" s="277"/>
      <c r="IM170" s="278"/>
      <c r="IN170" s="279"/>
      <c r="IO170" s="279"/>
      <c r="IP170" s="280"/>
      <c r="IQ170" s="277"/>
      <c r="IR170" s="277"/>
      <c r="IS170" s="278">
        <v>0.22361111111111109</v>
      </c>
      <c r="IT170" s="279"/>
      <c r="IU170" s="279"/>
      <c r="IV170" s="280"/>
      <c r="IW170" s="277"/>
      <c r="IX170" s="277"/>
      <c r="IY170" s="278">
        <v>5.5555555555555552E-2</v>
      </c>
      <c r="IZ170" s="279"/>
      <c r="JA170" s="279"/>
      <c r="JB170" s="280"/>
      <c r="JC170" s="277"/>
      <c r="JD170" s="277"/>
      <c r="JE170" s="278"/>
      <c r="JF170" s="279"/>
      <c r="JG170" s="279"/>
      <c r="JH170" s="280"/>
      <c r="JI170" s="277"/>
      <c r="JJ170" s="277"/>
      <c r="JK170" s="278"/>
      <c r="JL170" s="279"/>
      <c r="JM170" s="279"/>
      <c r="JN170" s="280"/>
      <c r="JO170" s="277"/>
      <c r="JP170" s="277"/>
      <c r="JQ170" s="278"/>
      <c r="JR170" s="279"/>
      <c r="JS170" s="279"/>
      <c r="JT170" s="280"/>
      <c r="JU170" s="277"/>
      <c r="JV170" s="277"/>
      <c r="JW170" s="278"/>
      <c r="JX170" s="279"/>
      <c r="JY170" s="279"/>
      <c r="JZ170" s="280"/>
      <c r="KA170" s="277"/>
      <c r="KB170" s="277"/>
      <c r="KC170" s="278"/>
      <c r="KD170" s="279">
        <v>44</v>
      </c>
      <c r="KE170" s="279"/>
      <c r="KF170" s="280"/>
      <c r="KG170" s="277"/>
      <c r="KH170" s="277"/>
      <c r="KI170" s="278"/>
      <c r="KJ170" s="279">
        <v>22</v>
      </c>
      <c r="KK170" s="279"/>
      <c r="KL170" s="280"/>
      <c r="KM170" s="277"/>
      <c r="KN170" s="277"/>
      <c r="KO170" s="278"/>
      <c r="KP170" s="279">
        <v>38</v>
      </c>
      <c r="KQ170" s="279"/>
      <c r="KR170" s="280"/>
      <c r="KS170" s="277"/>
      <c r="KT170" s="277"/>
      <c r="KU170" s="278"/>
      <c r="KV170" s="279">
        <v>34</v>
      </c>
      <c r="KW170" s="279"/>
      <c r="KX170" s="280"/>
      <c r="KY170" s="277"/>
      <c r="KZ170" s="277"/>
      <c r="LA170" s="278"/>
      <c r="LB170" s="273" cm="1">
        <f t="array" ref="LB170">SUM(SUMIFS(IH170:LA170,IH$6:LA$6,{"EN(V)"}))</f>
        <v>0</v>
      </c>
      <c r="LC170" s="273" cm="1">
        <f t="array" ref="LC170">SUM(SUMIFS(IH170:LA170,IH$6:LA$6,{"INA(V)"}))</f>
        <v>0</v>
      </c>
      <c r="LD170" s="273" cm="1">
        <f t="array" ref="LD170">SUM(SUMIFS(IH170:LA170,IH$6:LA$6,{"EN(D)"}))</f>
        <v>138</v>
      </c>
      <c r="LE170" s="273" cm="1">
        <f t="array" ref="LE170">SUM(SUMIFS(IH170:LA170,IH$6:LA$6,{"INA(D)"}))</f>
        <v>0</v>
      </c>
      <c r="LF170" s="273" cm="1">
        <f t="array" ref="LF170">SUM(SUMIFS(IH170:LA170,IH$6:LA$6,{"EN(D)","EN(V)","INA(D)","INA(V)"}))</f>
        <v>138</v>
      </c>
      <c r="LG170" s="278" cm="1">
        <f t="array" ref="LG170">(SUM(SUMIFS(IH170:LA170,IH$6:LA$6,{"EN(TMS)"})))/12</f>
        <v>0</v>
      </c>
      <c r="LH170" s="278" cm="1">
        <f t="array" ref="LH170">(SUM(SUMIFS(IH170:LA170,IH$6:LA$6,{"INA(TMS)"})))/12</f>
        <v>2.326388888888889E-2</v>
      </c>
      <c r="LI170" s="279">
        <v>24</v>
      </c>
      <c r="LJ170" s="279"/>
      <c r="LK170" s="280"/>
      <c r="LL170" s="277"/>
      <c r="LM170" s="277"/>
      <c r="LN170" s="278"/>
      <c r="LO170" s="279">
        <v>16</v>
      </c>
      <c r="LP170" s="279"/>
      <c r="LQ170" s="280"/>
      <c r="LR170" s="277"/>
      <c r="LS170" s="277"/>
      <c r="LT170" s="278"/>
      <c r="LU170" s="279">
        <v>6</v>
      </c>
      <c r="LV170" s="279"/>
      <c r="LW170" s="280"/>
      <c r="LX170" s="277">
        <v>8</v>
      </c>
      <c r="LY170" s="277"/>
      <c r="LZ170" s="278"/>
      <c r="MA170" s="279">
        <v>7</v>
      </c>
      <c r="MB170" s="279"/>
      <c r="MC170" s="280"/>
      <c r="MD170" s="277"/>
      <c r="ME170" s="277"/>
      <c r="MF170" s="278"/>
      <c r="MG170" s="279">
        <v>4</v>
      </c>
      <c r="MH170" s="279"/>
      <c r="MI170" s="280"/>
      <c r="MJ170" s="277"/>
      <c r="MK170" s="277"/>
      <c r="ML170" s="278"/>
      <c r="MM170" s="279">
        <v>10</v>
      </c>
      <c r="MN170" s="279"/>
      <c r="MO170" s="280"/>
      <c r="MP170" s="277"/>
      <c r="MQ170" s="277"/>
      <c r="MR170" s="278"/>
      <c r="MS170" s="279">
        <v>9</v>
      </c>
      <c r="MT170" s="279"/>
      <c r="MU170" s="280"/>
      <c r="MV170" s="277"/>
      <c r="MW170" s="277"/>
      <c r="MX170" s="278"/>
      <c r="MY170" s="279"/>
      <c r="MZ170" s="279"/>
      <c r="NA170" s="280"/>
      <c r="NB170" s="277"/>
      <c r="NC170" s="277"/>
      <c r="ND170" s="278"/>
      <c r="NE170" s="279"/>
      <c r="NF170" s="279"/>
      <c r="NG170" s="280"/>
      <c r="NH170" s="277"/>
      <c r="NI170" s="277"/>
      <c r="NJ170" s="278"/>
      <c r="NK170" s="279"/>
      <c r="NL170" s="279"/>
      <c r="NM170" s="280"/>
      <c r="NN170" s="277"/>
      <c r="NO170" s="277"/>
      <c r="NP170" s="278"/>
      <c r="NQ170" s="279"/>
      <c r="NR170" s="279"/>
      <c r="NS170" s="280"/>
      <c r="NT170" s="277"/>
      <c r="NU170" s="277"/>
      <c r="NV170" s="278"/>
      <c r="NW170" s="279"/>
      <c r="NX170" s="279"/>
      <c r="NY170" s="280"/>
      <c r="NZ170" s="277"/>
      <c r="OA170" s="277"/>
      <c r="OB170" s="278"/>
      <c r="OC170" s="273" cm="1">
        <f t="array" ref="OC170">SUM(SUMIFS(LI170:OB170,LI$6:OB$6,{"EN(V)"}))</f>
        <v>0</v>
      </c>
      <c r="OD170" s="273" cm="1">
        <f t="array" ref="OD170">SUM(SUMIFS(LI170:OB170,LI$6:OB$6,{"INA(V)"}))</f>
        <v>0</v>
      </c>
      <c r="OE170" s="273" cm="1">
        <f t="array" ref="OE170">SUM(SUMIFS(LI170:OB170,LI$6:OB$6,{"EN(D)"}))</f>
        <v>76</v>
      </c>
      <c r="OF170" s="273" cm="1">
        <f t="array" ref="OF170">SUM(SUMIFS(LI170:OB170,LI$6:OB$6,{"INA(D)"}))</f>
        <v>8</v>
      </c>
      <c r="OG170" s="273" cm="1">
        <f t="array" ref="OG170">SUM(SUMIFS(LI170:OB170,LI$6:OB$6,{"EN(D)","EN(V)","INA(D)","INA(V)"}))</f>
        <v>84</v>
      </c>
      <c r="OH170" s="278" cm="1">
        <f t="array" ref="OH170">(SUM(SUMIFS(LI170:OB170,LI$6:OB$6,{"EN(TMS)"})))/12</f>
        <v>0</v>
      </c>
      <c r="OI170" s="278" cm="1">
        <f t="array" ref="OI170">(SUM(SUMIFS(LI170:OB170,LI$6:OB$6,{"INA(TMS)"})))/12</f>
        <v>0</v>
      </c>
    </row>
    <row r="171" spans="1:399" s="23" customFormat="1" ht="45">
      <c r="A171" s="273">
        <v>165</v>
      </c>
      <c r="B171" s="274" t="s">
        <v>2927</v>
      </c>
      <c r="C171" s="273" t="s">
        <v>2928</v>
      </c>
      <c r="D171" s="285">
        <v>44805</v>
      </c>
      <c r="E171" s="279"/>
      <c r="F171" s="279"/>
      <c r="G171" s="280"/>
      <c r="H171" s="277"/>
      <c r="I171" s="277"/>
      <c r="J171" s="278"/>
      <c r="K171" s="279"/>
      <c r="L171" s="279"/>
      <c r="M171" s="280"/>
      <c r="N171" s="277"/>
      <c r="O171" s="277"/>
      <c r="P171" s="278"/>
      <c r="Q171" s="279"/>
      <c r="R171" s="279"/>
      <c r="S171" s="280"/>
      <c r="T171" s="277"/>
      <c r="U171" s="277"/>
      <c r="V171" s="278"/>
      <c r="W171" s="279"/>
      <c r="X171" s="279"/>
      <c r="Y171" s="280"/>
      <c r="Z171" s="277"/>
      <c r="AA171" s="277"/>
      <c r="AB171" s="278"/>
      <c r="AC171" s="279"/>
      <c r="AD171" s="279"/>
      <c r="AE171" s="280"/>
      <c r="AF171" s="277"/>
      <c r="AG171" s="277"/>
      <c r="AH171" s="278"/>
      <c r="AI171" s="279"/>
      <c r="AJ171" s="279"/>
      <c r="AK171" s="280"/>
      <c r="AL171" s="277"/>
      <c r="AM171" s="277"/>
      <c r="AN171" s="278"/>
      <c r="AO171" s="279"/>
      <c r="AP171" s="279"/>
      <c r="AQ171" s="280"/>
      <c r="AR171" s="277"/>
      <c r="AS171" s="277"/>
      <c r="AT171" s="278"/>
      <c r="AU171" s="279"/>
      <c r="AV171" s="279"/>
      <c r="AW171" s="280"/>
      <c r="AX171" s="277"/>
      <c r="AY171" s="277"/>
      <c r="AZ171" s="278"/>
      <c r="BA171" s="279"/>
      <c r="BB171" s="279"/>
      <c r="BC171" s="280"/>
      <c r="BD171" s="277"/>
      <c r="BE171" s="277"/>
      <c r="BF171" s="278"/>
      <c r="BG171" s="279"/>
      <c r="BH171" s="279"/>
      <c r="BI171" s="280"/>
      <c r="BJ171" s="277"/>
      <c r="BK171" s="277"/>
      <c r="BL171" s="278"/>
      <c r="BM171" s="279"/>
      <c r="BN171" s="279"/>
      <c r="BO171" s="280"/>
      <c r="BP171" s="277"/>
      <c r="BQ171" s="277"/>
      <c r="BR171" s="278"/>
      <c r="BS171" s="279"/>
      <c r="BT171" s="279"/>
      <c r="BU171" s="280"/>
      <c r="BV171" s="277"/>
      <c r="BW171" s="277"/>
      <c r="BX171" s="278"/>
      <c r="BY171" s="273" cm="1">
        <f t="array" ref="BY171">SUM(SUMIFS(E171:BX171,E$6:BX$6,{"EN(V)"}))</f>
        <v>0</v>
      </c>
      <c r="BZ171" s="273" cm="1">
        <f t="array" ref="BZ171">SUM(SUMIFS(E171:BX171,E$6:BX$6,{"INA(V)"}))</f>
        <v>0</v>
      </c>
      <c r="CA171" s="273" cm="1">
        <f t="array" ref="CA171">SUM(SUMIFS(E171:BX171,E$6:BX$6,{"EN(D)"}))</f>
        <v>0</v>
      </c>
      <c r="CB171" s="273" cm="1">
        <f t="array" ref="CB171">SUM(SUMIFS(E171:BX171,E$6:BX$6,{"INA(D)"}))</f>
        <v>0</v>
      </c>
      <c r="CC171" s="273" cm="1">
        <f t="array" ref="CC171">SUM(SUMIFS(E171:BX171,E$6:BX$6,{"EN(D)","EN(V)","INA(D)","INA(V)"}))</f>
        <v>0</v>
      </c>
      <c r="CD171" s="278" cm="1">
        <f t="array" ref="CD171">(SUM(SUMIFS(E171:BX171,E$6:BX$6,{"EN(TMS)"})))/12</f>
        <v>0</v>
      </c>
      <c r="CE171" s="278" cm="1">
        <f t="array" ref="CE171">(SUM(SUMIFS(E171:BX171,E$6:BX$6,{"INA(TMS)"})))/12</f>
        <v>0</v>
      </c>
      <c r="CF171" s="279"/>
      <c r="CG171" s="279"/>
      <c r="CH171" s="280"/>
      <c r="CI171" s="277"/>
      <c r="CJ171" s="277"/>
      <c r="CK171" s="278"/>
      <c r="CL171" s="279"/>
      <c r="CM171" s="279"/>
      <c r="CN171" s="280"/>
      <c r="CO171" s="277"/>
      <c r="CP171" s="277"/>
      <c r="CQ171" s="278"/>
      <c r="CR171" s="279"/>
      <c r="CS171" s="279"/>
      <c r="CT171" s="280"/>
      <c r="CU171" s="277"/>
      <c r="CV171" s="277"/>
      <c r="CW171" s="278"/>
      <c r="CX171" s="279"/>
      <c r="CY171" s="279"/>
      <c r="CZ171" s="280"/>
      <c r="DA171" s="277"/>
      <c r="DB171" s="277"/>
      <c r="DC171" s="278"/>
      <c r="DD171" s="279"/>
      <c r="DE171" s="279"/>
      <c r="DF171" s="280"/>
      <c r="DG171" s="277"/>
      <c r="DH171" s="277"/>
      <c r="DI171" s="278"/>
      <c r="DJ171" s="279"/>
      <c r="DK171" s="279"/>
      <c r="DL171" s="280"/>
      <c r="DM171" s="277"/>
      <c r="DN171" s="277"/>
      <c r="DO171" s="278"/>
      <c r="DP171" s="279"/>
      <c r="DQ171" s="279"/>
      <c r="DR171" s="280"/>
      <c r="DS171" s="277"/>
      <c r="DT171" s="277"/>
      <c r="DU171" s="278"/>
      <c r="DV171" s="279"/>
      <c r="DW171" s="279"/>
      <c r="DX171" s="280"/>
      <c r="DY171" s="277"/>
      <c r="DZ171" s="277"/>
      <c r="EA171" s="278"/>
      <c r="EB171" s="279"/>
      <c r="EC171" s="279"/>
      <c r="ED171" s="280"/>
      <c r="EE171" s="277"/>
      <c r="EF171" s="277"/>
      <c r="EG171" s="278"/>
      <c r="EH171" s="279"/>
      <c r="EI171" s="279"/>
      <c r="EJ171" s="280"/>
      <c r="EK171" s="277"/>
      <c r="EL171" s="277"/>
      <c r="EM171" s="278"/>
      <c r="EN171" s="279"/>
      <c r="EO171" s="279"/>
      <c r="EP171" s="280"/>
      <c r="EQ171" s="277"/>
      <c r="ER171" s="277"/>
      <c r="ES171" s="278"/>
      <c r="ET171" s="279"/>
      <c r="EU171" s="279"/>
      <c r="EV171" s="280"/>
      <c r="EW171" s="277"/>
      <c r="EX171" s="277"/>
      <c r="EY171" s="278"/>
      <c r="EZ171" s="273" cm="1">
        <f t="array" ref="EZ171">SUM(SUMIFS(CF171:EY171,CF$6:EY$6,{"EN(V)"}))</f>
        <v>0</v>
      </c>
      <c r="FA171" s="273" cm="1">
        <f t="array" ref="FA171">SUM(SUMIFS(CF171:EY171,CF$6:EY$6,{"INA(V)"}))</f>
        <v>0</v>
      </c>
      <c r="FB171" s="273" cm="1">
        <f t="array" ref="FB171">SUM(SUMIFS(CF171:EY171,CF$6:EY$6,{"EN(D)"}))</f>
        <v>0</v>
      </c>
      <c r="FC171" s="273" cm="1">
        <f t="array" ref="FC171">SUM(SUMIFS(CF171:EY171,CF$6:EY$6,{"INA(D)"}))</f>
        <v>0</v>
      </c>
      <c r="FD171" s="273" cm="1">
        <f t="array" ref="FD171">SUM(SUMIFS(CF171:EY171,CF$6:EY$6,{"EN(D)","EN(V)","INA(D)","INA(V)"}))</f>
        <v>0</v>
      </c>
      <c r="FE171" s="278" cm="1">
        <f t="array" ref="FE171">(SUM(SUMIFS(CF171:EY171,CF$6:EY$6,{"EN(TMS)"})))/12</f>
        <v>0</v>
      </c>
      <c r="FF171" s="278" cm="1">
        <f t="array" ref="FF171">(SUM(SUMIFS(CF171:EY171,CF$6:EY$6,{"INA(TMS)"})))/12</f>
        <v>0</v>
      </c>
      <c r="FG171" s="279"/>
      <c r="FH171" s="279"/>
      <c r="FI171" s="280"/>
      <c r="FJ171" s="277"/>
      <c r="FK171" s="277"/>
      <c r="FL171" s="278"/>
      <c r="FM171" s="279"/>
      <c r="FN171" s="279"/>
      <c r="FO171" s="280"/>
      <c r="FP171" s="277"/>
      <c r="FQ171" s="277"/>
      <c r="FR171" s="278"/>
      <c r="FS171" s="279"/>
      <c r="FT171" s="279"/>
      <c r="FU171" s="280"/>
      <c r="FV171" s="277"/>
      <c r="FW171" s="277"/>
      <c r="FX171" s="278"/>
      <c r="FY171" s="279"/>
      <c r="FZ171" s="279"/>
      <c r="GA171" s="280"/>
      <c r="GB171" s="277"/>
      <c r="GC171" s="277"/>
      <c r="GD171" s="278"/>
      <c r="GE171" s="279"/>
      <c r="GF171" s="279"/>
      <c r="GG171" s="280"/>
      <c r="GH171" s="277"/>
      <c r="GI171" s="277"/>
      <c r="GJ171" s="278"/>
      <c r="GK171" s="279"/>
      <c r="GL171" s="279"/>
      <c r="GM171" s="280"/>
      <c r="GN171" s="277"/>
      <c r="GO171" s="277"/>
      <c r="GP171" s="278"/>
      <c r="GQ171" s="279"/>
      <c r="GR171" s="279"/>
      <c r="GS171" s="280"/>
      <c r="GT171" s="277"/>
      <c r="GU171" s="277"/>
      <c r="GV171" s="278"/>
      <c r="GW171" s="279"/>
      <c r="GX171" s="279"/>
      <c r="GY171" s="280"/>
      <c r="GZ171" s="277"/>
      <c r="HA171" s="277"/>
      <c r="HB171" s="278"/>
      <c r="HC171" s="279"/>
      <c r="HD171" s="279"/>
      <c r="HE171" s="280"/>
      <c r="HF171" s="277"/>
      <c r="HG171" s="277"/>
      <c r="HH171" s="278"/>
      <c r="HI171" s="279"/>
      <c r="HJ171" s="279"/>
      <c r="HK171" s="280"/>
      <c r="HL171" s="277"/>
      <c r="HM171" s="277"/>
      <c r="HN171" s="278"/>
      <c r="HO171" s="279"/>
      <c r="HP171" s="279"/>
      <c r="HQ171" s="280"/>
      <c r="HR171" s="277"/>
      <c r="HS171" s="277"/>
      <c r="HT171" s="278"/>
      <c r="HU171" s="279"/>
      <c r="HV171" s="279"/>
      <c r="HW171" s="280"/>
      <c r="HX171" s="277"/>
      <c r="HY171" s="277"/>
      <c r="HZ171" s="278"/>
      <c r="IA171" s="273" cm="1">
        <f t="array" ref="IA171">SUM(SUMIFS(FG171:HZ171,FG$6:HZ$6,{"EN(V)"}))</f>
        <v>0</v>
      </c>
      <c r="IB171" s="273" cm="1">
        <f t="array" ref="IB171">SUM(SUMIFS(FG171:HZ171,FG$6:HZ$6,{"INA(V)"}))</f>
        <v>0</v>
      </c>
      <c r="IC171" s="273" cm="1">
        <f t="array" ref="IC171">SUM(SUMIFS(FG171:HZ171,FG$6:HZ$6,{"EN(D)"}))</f>
        <v>0</v>
      </c>
      <c r="ID171" s="273" cm="1">
        <f t="array" ref="ID171">SUM(SUMIFS(FG171:HZ171,FG$6:HZ$6,{"INA(D)"}))</f>
        <v>0</v>
      </c>
      <c r="IE171" s="273" cm="1">
        <f t="array" ref="IE171">SUM(SUMIFS(FG171:HZ171,FG$6:HZ$6,{"EN(D)","EN(V)","INA(D)","INA(V)"}))</f>
        <v>0</v>
      </c>
      <c r="IF171" s="278" cm="1">
        <f t="array" ref="IF171">(SUM(SUMIFS(FG171:HZ171,FG$6:HZ$6,{"EN(TMS)"})))/12</f>
        <v>0</v>
      </c>
      <c r="IG171" s="278" cm="1">
        <f t="array" ref="IG171">(SUM(SUMIFS(FG171:HZ171,FG$6:HZ$6,{"INA(TMS)"})))/12</f>
        <v>0</v>
      </c>
      <c r="IH171" s="279"/>
      <c r="II171" s="279"/>
      <c r="IJ171" s="280"/>
      <c r="IK171" s="277"/>
      <c r="IL171" s="277"/>
      <c r="IM171" s="278"/>
      <c r="IN171" s="279"/>
      <c r="IO171" s="279"/>
      <c r="IP171" s="280"/>
      <c r="IQ171" s="277"/>
      <c r="IR171" s="277"/>
      <c r="IS171" s="278">
        <v>0.22361111111111109</v>
      </c>
      <c r="IT171" s="279"/>
      <c r="IU171" s="279"/>
      <c r="IV171" s="280"/>
      <c r="IW171" s="277"/>
      <c r="IX171" s="277"/>
      <c r="IY171" s="278">
        <v>5.5555555555555552E-2</v>
      </c>
      <c r="IZ171" s="279"/>
      <c r="JA171" s="279"/>
      <c r="JB171" s="280"/>
      <c r="JC171" s="277"/>
      <c r="JD171" s="277"/>
      <c r="JE171" s="278"/>
      <c r="JF171" s="279"/>
      <c r="JG171" s="279"/>
      <c r="JH171" s="280"/>
      <c r="JI171" s="277"/>
      <c r="JJ171" s="277"/>
      <c r="JK171" s="278"/>
      <c r="JL171" s="279"/>
      <c r="JM171" s="279"/>
      <c r="JN171" s="280"/>
      <c r="JO171" s="277"/>
      <c r="JP171" s="277"/>
      <c r="JQ171" s="278"/>
      <c r="JR171" s="279"/>
      <c r="JS171" s="279"/>
      <c r="JT171" s="280"/>
      <c r="JU171" s="277"/>
      <c r="JV171" s="277"/>
      <c r="JW171" s="278"/>
      <c r="JX171" s="279"/>
      <c r="JY171" s="279"/>
      <c r="JZ171" s="280"/>
      <c r="KA171" s="277"/>
      <c r="KB171" s="277"/>
      <c r="KC171" s="278"/>
      <c r="KD171" s="279"/>
      <c r="KE171" s="279"/>
      <c r="KF171" s="280"/>
      <c r="KG171" s="277">
        <v>48</v>
      </c>
      <c r="KH171" s="277"/>
      <c r="KI171" s="278"/>
      <c r="KJ171" s="279"/>
      <c r="KK171" s="279"/>
      <c r="KL171" s="280"/>
      <c r="KM171" s="277">
        <v>34</v>
      </c>
      <c r="KN171" s="277"/>
      <c r="KO171" s="278"/>
      <c r="KP171" s="279"/>
      <c r="KQ171" s="279"/>
      <c r="KR171" s="280"/>
      <c r="KS171" s="277">
        <v>12</v>
      </c>
      <c r="KT171" s="277"/>
      <c r="KU171" s="278"/>
      <c r="KV171" s="279"/>
      <c r="KW171" s="279"/>
      <c r="KX171" s="280"/>
      <c r="KY171" s="277">
        <v>12</v>
      </c>
      <c r="KZ171" s="277"/>
      <c r="LA171" s="278"/>
      <c r="LB171" s="273" cm="1">
        <f t="array" ref="LB171">SUM(SUMIFS(IH171:LA171,IH$6:LA$6,{"EN(V)"}))</f>
        <v>0</v>
      </c>
      <c r="LC171" s="273" cm="1">
        <f t="array" ref="LC171">SUM(SUMIFS(IH171:LA171,IH$6:LA$6,{"INA(V)"}))</f>
        <v>0</v>
      </c>
      <c r="LD171" s="273" cm="1">
        <f t="array" ref="LD171">SUM(SUMIFS(IH171:LA171,IH$6:LA$6,{"EN(D)"}))</f>
        <v>0</v>
      </c>
      <c r="LE171" s="273" cm="1">
        <f t="array" ref="LE171">SUM(SUMIFS(IH171:LA171,IH$6:LA$6,{"INA(D)"}))</f>
        <v>106</v>
      </c>
      <c r="LF171" s="273" cm="1">
        <f t="array" ref="LF171">SUM(SUMIFS(IH171:LA171,IH$6:LA$6,{"EN(D)","EN(V)","INA(D)","INA(V)"}))</f>
        <v>106</v>
      </c>
      <c r="LG171" s="278" cm="1">
        <f t="array" ref="LG171">(SUM(SUMIFS(IH171:LA171,IH$6:LA$6,{"EN(TMS)"})))/12</f>
        <v>0</v>
      </c>
      <c r="LH171" s="278" cm="1">
        <f t="array" ref="LH171">(SUM(SUMIFS(IH171:LA171,IH$6:LA$6,{"INA(TMS)"})))/12</f>
        <v>2.326388888888889E-2</v>
      </c>
      <c r="LI171" s="279"/>
      <c r="LJ171" s="279"/>
      <c r="LK171" s="280"/>
      <c r="LL171" s="277">
        <v>22</v>
      </c>
      <c r="LM171" s="277"/>
      <c r="LN171" s="278"/>
      <c r="LO171" s="279"/>
      <c r="LP171" s="279"/>
      <c r="LQ171" s="280"/>
      <c r="LR171" s="277">
        <v>23</v>
      </c>
      <c r="LS171" s="277"/>
      <c r="LT171" s="278"/>
      <c r="LU171" s="279"/>
      <c r="LV171" s="279"/>
      <c r="LW171" s="280"/>
      <c r="LY171" s="277"/>
      <c r="LZ171" s="278"/>
      <c r="MA171" s="279"/>
      <c r="MB171" s="279"/>
      <c r="MC171" s="280"/>
      <c r="MD171" s="277">
        <v>2</v>
      </c>
      <c r="ME171" s="277"/>
      <c r="MF171" s="278"/>
      <c r="MG171" s="279"/>
      <c r="MH171" s="279"/>
      <c r="MI171" s="280"/>
      <c r="MJ171" s="277">
        <v>7</v>
      </c>
      <c r="MK171" s="277"/>
      <c r="ML171" s="278"/>
      <c r="MM171" s="279"/>
      <c r="MN171" s="279"/>
      <c r="MO171" s="280"/>
      <c r="MP171" s="277">
        <v>2</v>
      </c>
      <c r="MQ171" s="277"/>
      <c r="MR171" s="278"/>
      <c r="MS171" s="279"/>
      <c r="MT171" s="279"/>
      <c r="MU171" s="280"/>
      <c r="MV171" s="277"/>
      <c r="MW171" s="277"/>
      <c r="MX171" s="278"/>
      <c r="MY171" s="279"/>
      <c r="MZ171" s="279"/>
      <c r="NA171" s="280"/>
      <c r="NB171" s="277"/>
      <c r="NC171" s="277"/>
      <c r="ND171" s="278"/>
      <c r="NE171" s="279"/>
      <c r="NF171" s="279"/>
      <c r="NG171" s="280"/>
      <c r="NH171" s="277"/>
      <c r="NI171" s="277"/>
      <c r="NJ171" s="278"/>
      <c r="NK171" s="279"/>
      <c r="NL171" s="279"/>
      <c r="NM171" s="280"/>
      <c r="NN171" s="277"/>
      <c r="NO171" s="277"/>
      <c r="NP171" s="278"/>
      <c r="NQ171" s="279"/>
      <c r="NR171" s="279"/>
      <c r="NS171" s="280"/>
      <c r="NT171" s="277"/>
      <c r="NU171" s="277"/>
      <c r="NV171" s="278"/>
      <c r="NW171" s="279"/>
      <c r="NX171" s="279"/>
      <c r="NY171" s="280"/>
      <c r="NZ171" s="277"/>
      <c r="OA171" s="277"/>
      <c r="OB171" s="278"/>
      <c r="OC171" s="273" cm="1">
        <f t="array" ref="OC171">SUM(SUMIFS(LI171:OB171,LI$6:OB$6,{"EN(V)"}))</f>
        <v>0</v>
      </c>
      <c r="OD171" s="273" cm="1">
        <f t="array" ref="OD171">SUM(SUMIFS(LI171:OB171,LI$6:OB$6,{"INA(V)"}))</f>
        <v>0</v>
      </c>
      <c r="OE171" s="273" cm="1">
        <f t="array" ref="OE171">SUM(SUMIFS(LI171:OB171,LI$6:OB$6,{"EN(D)"}))</f>
        <v>0</v>
      </c>
      <c r="OF171" s="273" cm="1">
        <f t="array" ref="OF171">SUM(SUMIFS(LI171:OB171,LI$6:OB$6,{"INA(D)"}))</f>
        <v>56</v>
      </c>
      <c r="OG171" s="273" cm="1">
        <f t="array" ref="OG171">SUM(SUMIFS(LI171:OB171,LI$6:OB$6,{"EN(D)","EN(V)","INA(D)","INA(V)"}))</f>
        <v>56</v>
      </c>
      <c r="OH171" s="278" cm="1">
        <f t="array" ref="OH171">(SUM(SUMIFS(LI171:OB171,LI$6:OB$6,{"EN(TMS)"})))/12</f>
        <v>0</v>
      </c>
      <c r="OI171" s="278" cm="1">
        <f t="array" ref="OI171">(SUM(SUMIFS(LI171:OB171,LI$6:OB$6,{"INA(TMS)"})))/12</f>
        <v>0</v>
      </c>
    </row>
    <row r="172" spans="1:399" s="23" customFormat="1" ht="30">
      <c r="A172" s="273">
        <v>166</v>
      </c>
      <c r="B172" s="274" t="s">
        <v>3308</v>
      </c>
      <c r="C172" s="273" t="s">
        <v>3310</v>
      </c>
      <c r="D172" s="285">
        <v>44896</v>
      </c>
      <c r="E172" s="279"/>
      <c r="F172" s="279"/>
      <c r="G172" s="280"/>
      <c r="H172" s="277"/>
      <c r="I172" s="277"/>
      <c r="J172" s="278"/>
      <c r="K172" s="279"/>
      <c r="L172" s="279"/>
      <c r="M172" s="280"/>
      <c r="N172" s="277"/>
      <c r="O172" s="277"/>
      <c r="P172" s="278"/>
      <c r="Q172" s="279"/>
      <c r="R172" s="279"/>
      <c r="S172" s="280"/>
      <c r="T172" s="277"/>
      <c r="U172" s="277"/>
      <c r="V172" s="278"/>
      <c r="W172" s="279"/>
      <c r="X172" s="279"/>
      <c r="Y172" s="280"/>
      <c r="Z172" s="277"/>
      <c r="AA172" s="277"/>
      <c r="AB172" s="278"/>
      <c r="AC172" s="279"/>
      <c r="AD172" s="279"/>
      <c r="AE172" s="280"/>
      <c r="AF172" s="277"/>
      <c r="AG172" s="277"/>
      <c r="AH172" s="278"/>
      <c r="AI172" s="279"/>
      <c r="AJ172" s="279"/>
      <c r="AK172" s="280"/>
      <c r="AL172" s="277"/>
      <c r="AM172" s="277"/>
      <c r="AN172" s="278"/>
      <c r="AO172" s="279"/>
      <c r="AP172" s="279"/>
      <c r="AQ172" s="280"/>
      <c r="AR172" s="277"/>
      <c r="AS172" s="277"/>
      <c r="AT172" s="278"/>
      <c r="AU172" s="279"/>
      <c r="AV172" s="279"/>
      <c r="AW172" s="280"/>
      <c r="AX172" s="277"/>
      <c r="AY172" s="277"/>
      <c r="AZ172" s="278"/>
      <c r="BA172" s="279"/>
      <c r="BB172" s="279"/>
      <c r="BC172" s="280"/>
      <c r="BD172" s="277"/>
      <c r="BE172" s="277"/>
      <c r="BF172" s="278"/>
      <c r="BG172" s="279"/>
      <c r="BH172" s="279"/>
      <c r="BI172" s="280"/>
      <c r="BJ172" s="277"/>
      <c r="BK172" s="277"/>
      <c r="BL172" s="278"/>
      <c r="BM172" s="279"/>
      <c r="BN172" s="279"/>
      <c r="BO172" s="280"/>
      <c r="BP172" s="277"/>
      <c r="BQ172" s="277"/>
      <c r="BR172" s="278"/>
      <c r="BS172" s="279"/>
      <c r="BT172" s="279"/>
      <c r="BU172" s="280"/>
      <c r="BV172" s="277"/>
      <c r="BW172" s="277"/>
      <c r="BX172" s="278"/>
      <c r="BY172" s="273" cm="1">
        <f t="array" ref="BY172">SUM(SUMIFS(E172:BX172,E$6:BX$6,{"EN(V)"}))</f>
        <v>0</v>
      </c>
      <c r="BZ172" s="273" cm="1">
        <f t="array" ref="BZ172">SUM(SUMIFS(E172:BX172,E$6:BX$6,{"INA(V)"}))</f>
        <v>0</v>
      </c>
      <c r="CA172" s="273" cm="1">
        <f t="array" ref="CA172">SUM(SUMIFS(E172:BX172,E$6:BX$6,{"EN(D)"}))</f>
        <v>0</v>
      </c>
      <c r="CB172" s="273" cm="1">
        <f t="array" ref="CB172">SUM(SUMIFS(E172:BX172,E$6:BX$6,{"INA(D)"}))</f>
        <v>0</v>
      </c>
      <c r="CC172" s="273" cm="1">
        <f t="array" ref="CC172">SUM(SUMIFS(E172:BX172,E$6:BX$6,{"EN(D)","EN(V)","INA(D)","INA(V)"}))</f>
        <v>0</v>
      </c>
      <c r="CD172" s="278" cm="1">
        <f t="array" ref="CD172">(SUM(SUMIFS(E172:BX172,E$6:BX$6,{"EN(TMS)"})))/12</f>
        <v>0</v>
      </c>
      <c r="CE172" s="278" cm="1">
        <f t="array" ref="CE172">(SUM(SUMIFS(E172:BX172,E$6:BX$6,{"INA(TMS)"})))/12</f>
        <v>0</v>
      </c>
      <c r="CF172" s="279"/>
      <c r="CG172" s="279"/>
      <c r="CH172" s="280"/>
      <c r="CI172" s="277"/>
      <c r="CJ172" s="277"/>
      <c r="CK172" s="278"/>
      <c r="CL172" s="279"/>
      <c r="CM172" s="279"/>
      <c r="CN172" s="280"/>
      <c r="CO172" s="277"/>
      <c r="CP172" s="277"/>
      <c r="CQ172" s="278"/>
      <c r="CR172" s="279"/>
      <c r="CS172" s="279"/>
      <c r="CT172" s="280"/>
      <c r="CU172" s="277"/>
      <c r="CV172" s="277"/>
      <c r="CW172" s="278"/>
      <c r="CX172" s="279"/>
      <c r="CY172" s="279"/>
      <c r="CZ172" s="280"/>
      <c r="DA172" s="277"/>
      <c r="DB172" s="277"/>
      <c r="DC172" s="278"/>
      <c r="DD172" s="279"/>
      <c r="DE172" s="279"/>
      <c r="DF172" s="280"/>
      <c r="DG172" s="277"/>
      <c r="DH172" s="277"/>
      <c r="DI172" s="278"/>
      <c r="DJ172" s="279"/>
      <c r="DK172" s="279"/>
      <c r="DL172" s="280"/>
      <c r="DM172" s="277"/>
      <c r="DN172" s="277"/>
      <c r="DO172" s="278"/>
      <c r="DP172" s="279"/>
      <c r="DQ172" s="279"/>
      <c r="DR172" s="280"/>
      <c r="DS172" s="277"/>
      <c r="DT172" s="277"/>
      <c r="DU172" s="278"/>
      <c r="DV172" s="279"/>
      <c r="DW172" s="279"/>
      <c r="DX172" s="280"/>
      <c r="DY172" s="277"/>
      <c r="DZ172" s="277"/>
      <c r="EA172" s="278"/>
      <c r="EB172" s="279"/>
      <c r="EC172" s="279"/>
      <c r="ED172" s="280"/>
      <c r="EE172" s="277"/>
      <c r="EF172" s="277"/>
      <c r="EG172" s="278"/>
      <c r="EH172" s="279"/>
      <c r="EI172" s="279"/>
      <c r="EJ172" s="280"/>
      <c r="EK172" s="277"/>
      <c r="EL172" s="277"/>
      <c r="EM172" s="278"/>
      <c r="EN172" s="279"/>
      <c r="EO172" s="279"/>
      <c r="EP172" s="280"/>
      <c r="EQ172" s="277"/>
      <c r="ER172" s="277"/>
      <c r="ES172" s="278"/>
      <c r="ET172" s="279"/>
      <c r="EU172" s="279"/>
      <c r="EV172" s="280"/>
      <c r="EW172" s="277"/>
      <c r="EX172" s="277"/>
      <c r="EY172" s="278"/>
      <c r="EZ172" s="273" cm="1">
        <f t="array" ref="EZ172">SUM(SUMIFS(CF172:EY172,CF$6:EY$6,{"EN(V)"}))</f>
        <v>0</v>
      </c>
      <c r="FA172" s="273" cm="1">
        <f t="array" ref="FA172">SUM(SUMIFS(CF172:EY172,CF$6:EY$6,{"INA(V)"}))</f>
        <v>0</v>
      </c>
      <c r="FB172" s="273" cm="1">
        <f t="array" ref="FB172">SUM(SUMIFS(CF172:EY172,CF$6:EY$6,{"EN(D)"}))</f>
        <v>0</v>
      </c>
      <c r="FC172" s="273" cm="1">
        <f t="array" ref="FC172">SUM(SUMIFS(CF172:EY172,CF$6:EY$6,{"INA(D)"}))</f>
        <v>0</v>
      </c>
      <c r="FD172" s="273" cm="1">
        <f t="array" ref="FD172">SUM(SUMIFS(CF172:EY172,CF$6:EY$6,{"EN(D)","EN(V)","INA(D)","INA(V)"}))</f>
        <v>0</v>
      </c>
      <c r="FE172" s="278" cm="1">
        <f t="array" ref="FE172">(SUM(SUMIFS(CF172:EY172,CF$6:EY$6,{"EN(TMS)"})))/12</f>
        <v>0</v>
      </c>
      <c r="FF172" s="278" cm="1">
        <f t="array" ref="FF172">(SUM(SUMIFS(CF172:EY172,CF$6:EY$6,{"INA(TMS)"})))/12</f>
        <v>0</v>
      </c>
      <c r="FG172" s="279"/>
      <c r="FH172" s="279"/>
      <c r="FI172" s="280"/>
      <c r="FJ172" s="277"/>
      <c r="FK172" s="277"/>
      <c r="FL172" s="278"/>
      <c r="FM172" s="279"/>
      <c r="FN172" s="279"/>
      <c r="FO172" s="280"/>
      <c r="FP172" s="277"/>
      <c r="FQ172" s="277"/>
      <c r="FR172" s="278"/>
      <c r="FS172" s="279"/>
      <c r="FT172" s="279"/>
      <c r="FU172" s="280"/>
      <c r="FV172" s="277"/>
      <c r="FW172" s="277"/>
      <c r="FX172" s="278"/>
      <c r="FY172" s="279"/>
      <c r="FZ172" s="279"/>
      <c r="GA172" s="280"/>
      <c r="GB172" s="277"/>
      <c r="GC172" s="277"/>
      <c r="GD172" s="278"/>
      <c r="GE172" s="279"/>
      <c r="GF172" s="279"/>
      <c r="GG172" s="280"/>
      <c r="GH172" s="277"/>
      <c r="GI172" s="277"/>
      <c r="GJ172" s="278"/>
      <c r="GK172" s="279"/>
      <c r="GL172" s="279"/>
      <c r="GM172" s="280"/>
      <c r="GN172" s="277"/>
      <c r="GO172" s="277"/>
      <c r="GP172" s="278"/>
      <c r="GQ172" s="279"/>
      <c r="GR172" s="279"/>
      <c r="GS172" s="280"/>
      <c r="GT172" s="277"/>
      <c r="GU172" s="277"/>
      <c r="GV172" s="278"/>
      <c r="GW172" s="279"/>
      <c r="GX172" s="279"/>
      <c r="GY172" s="280"/>
      <c r="GZ172" s="277"/>
      <c r="HA172" s="277"/>
      <c r="HB172" s="278"/>
      <c r="HC172" s="279"/>
      <c r="HD172" s="279"/>
      <c r="HE172" s="280"/>
      <c r="HF172" s="277"/>
      <c r="HG172" s="277"/>
      <c r="HH172" s="278"/>
      <c r="HI172" s="279"/>
      <c r="HJ172" s="279"/>
      <c r="HK172" s="280"/>
      <c r="HL172" s="277"/>
      <c r="HM172" s="277"/>
      <c r="HN172" s="278"/>
      <c r="HO172" s="279"/>
      <c r="HP172" s="279"/>
      <c r="HQ172" s="280"/>
      <c r="HR172" s="277"/>
      <c r="HS172" s="277"/>
      <c r="HT172" s="278"/>
      <c r="HU172" s="279"/>
      <c r="HV172" s="279"/>
      <c r="HW172" s="280"/>
      <c r="HX172" s="277"/>
      <c r="HY172" s="277"/>
      <c r="HZ172" s="278"/>
      <c r="IA172" s="273" cm="1">
        <f t="array" ref="IA172">SUM(SUMIFS(FG172:HZ172,FG$6:HZ$6,{"EN(V)"}))</f>
        <v>0</v>
      </c>
      <c r="IB172" s="273" cm="1">
        <f t="array" ref="IB172">SUM(SUMIFS(FG172:HZ172,FG$6:HZ$6,{"INA(V)"}))</f>
        <v>0</v>
      </c>
      <c r="IC172" s="273" cm="1">
        <f t="array" ref="IC172">SUM(SUMIFS(FG172:HZ172,FG$6:HZ$6,{"EN(D)"}))</f>
        <v>0</v>
      </c>
      <c r="ID172" s="273" cm="1">
        <f t="array" ref="ID172">SUM(SUMIFS(FG172:HZ172,FG$6:HZ$6,{"INA(D)"}))</f>
        <v>0</v>
      </c>
      <c r="IE172" s="273" cm="1">
        <f t="array" ref="IE172">SUM(SUMIFS(FG172:HZ172,FG$6:HZ$6,{"EN(D)","EN(V)","INA(D)","INA(V)"}))</f>
        <v>0</v>
      </c>
      <c r="IF172" s="278" cm="1">
        <f t="array" ref="IF172">(SUM(SUMIFS(FG172:HZ172,FG$6:HZ$6,{"EN(TMS)"})))/12</f>
        <v>0</v>
      </c>
      <c r="IG172" s="278" cm="1">
        <f t="array" ref="IG172">(SUM(SUMIFS(FG172:HZ172,FG$6:HZ$6,{"INA(TMS)"})))/12</f>
        <v>0</v>
      </c>
      <c r="IH172" s="279"/>
      <c r="II172" s="279"/>
      <c r="IJ172" s="280"/>
      <c r="IK172" s="277"/>
      <c r="IL172" s="277"/>
      <c r="IM172" s="278"/>
      <c r="IN172" s="279"/>
      <c r="IO172" s="279"/>
      <c r="IP172" s="280"/>
      <c r="IQ172" s="277"/>
      <c r="IR172" s="277"/>
      <c r="IS172" s="278">
        <v>0.22361111111111109</v>
      </c>
      <c r="IT172" s="279"/>
      <c r="IU172" s="279"/>
      <c r="IV172" s="280"/>
      <c r="IW172" s="277"/>
      <c r="IX172" s="277"/>
      <c r="IY172" s="278">
        <v>5.5555555555555552E-2</v>
      </c>
      <c r="IZ172" s="279"/>
      <c r="JA172" s="279"/>
      <c r="JB172" s="280"/>
      <c r="JC172" s="277"/>
      <c r="JD172" s="277"/>
      <c r="JE172" s="278"/>
      <c r="JF172" s="279"/>
      <c r="JG172" s="279"/>
      <c r="JH172" s="280"/>
      <c r="JI172" s="277"/>
      <c r="JJ172" s="277"/>
      <c r="JK172" s="278"/>
      <c r="JL172" s="279"/>
      <c r="JM172" s="279"/>
      <c r="JN172" s="280"/>
      <c r="JO172" s="277"/>
      <c r="JP172" s="277"/>
      <c r="JQ172" s="278"/>
      <c r="JR172" s="279"/>
      <c r="JS172" s="279"/>
      <c r="JT172" s="280"/>
      <c r="JU172" s="277"/>
      <c r="JV172" s="277"/>
      <c r="JW172" s="278"/>
      <c r="JX172" s="279"/>
      <c r="JY172" s="279"/>
      <c r="JZ172" s="280"/>
      <c r="KA172" s="277"/>
      <c r="KB172" s="277"/>
      <c r="KC172" s="278"/>
      <c r="KD172" s="279"/>
      <c r="KE172" s="279"/>
      <c r="KF172" s="280"/>
      <c r="KG172" s="277"/>
      <c r="KH172" s="277"/>
      <c r="KI172" s="278"/>
      <c r="KJ172" s="279"/>
      <c r="KK172" s="279"/>
      <c r="KL172" s="280"/>
      <c r="KM172" s="277"/>
      <c r="KN172" s="277"/>
      <c r="KO172" s="278"/>
      <c r="KP172" s="279"/>
      <c r="KQ172" s="279"/>
      <c r="KR172" s="280"/>
      <c r="KS172" s="277"/>
      <c r="KT172" s="277"/>
      <c r="KU172" s="278"/>
      <c r="KV172" s="279">
        <v>28</v>
      </c>
      <c r="KW172" s="279"/>
      <c r="KX172" s="280"/>
      <c r="KY172" s="277"/>
      <c r="KZ172" s="277"/>
      <c r="LA172" s="278"/>
      <c r="LB172" s="273" cm="1">
        <f t="array" ref="LB172">SUM(SUMIFS(IH172:LA172,IH$6:LA$6,{"EN(V)"}))</f>
        <v>0</v>
      </c>
      <c r="LC172" s="273" cm="1">
        <f t="array" ref="LC172">SUM(SUMIFS(IH172:LA172,IH$6:LA$6,{"INA(V)"}))</f>
        <v>0</v>
      </c>
      <c r="LD172" s="273" cm="1">
        <f t="array" ref="LD172">SUM(SUMIFS(IH172:LA172,IH$6:LA$6,{"EN(D)"}))</f>
        <v>28</v>
      </c>
      <c r="LE172" s="273" cm="1">
        <f t="array" ref="LE172">SUM(SUMIFS(IH172:LA172,IH$6:LA$6,{"INA(D)"}))</f>
        <v>0</v>
      </c>
      <c r="LF172" s="273" cm="1">
        <f t="array" ref="LF172">SUM(SUMIFS(IH172:LA172,IH$6:LA$6,{"EN(D)","EN(V)","INA(D)","INA(V)"}))</f>
        <v>28</v>
      </c>
      <c r="LG172" s="278" cm="1">
        <f t="array" ref="LG172">(SUM(SUMIFS(IH172:LA172,IH$6:LA$6,{"EN(TMS)"})))/12</f>
        <v>0</v>
      </c>
      <c r="LH172" s="278" cm="1">
        <f t="array" ref="LH172">(SUM(SUMIFS(IH172:LA172,IH$6:LA$6,{"INA(TMS)"})))/12</f>
        <v>2.326388888888889E-2</v>
      </c>
      <c r="LI172" s="279">
        <v>26</v>
      </c>
      <c r="LJ172" s="279"/>
      <c r="LK172" s="280"/>
      <c r="LL172" s="277"/>
      <c r="LM172" s="277"/>
      <c r="LN172" s="278"/>
      <c r="LO172" s="279">
        <v>11</v>
      </c>
      <c r="LP172" s="279"/>
      <c r="LQ172" s="280"/>
      <c r="LR172" s="277"/>
      <c r="LS172" s="277"/>
      <c r="LT172" s="278"/>
      <c r="LU172" s="279">
        <v>8</v>
      </c>
      <c r="LV172" s="279"/>
      <c r="LW172" s="280"/>
      <c r="LX172" s="277"/>
      <c r="LY172" s="277"/>
      <c r="LZ172" s="278"/>
      <c r="MA172" s="279">
        <v>7</v>
      </c>
      <c r="MB172" s="279"/>
      <c r="MC172" s="280"/>
      <c r="MD172" s="277"/>
      <c r="ME172" s="277"/>
      <c r="MF172" s="278"/>
      <c r="MG172" s="279">
        <v>5</v>
      </c>
      <c r="MH172" s="279"/>
      <c r="MI172" s="280"/>
      <c r="MJ172" s="277"/>
      <c r="MK172" s="277"/>
      <c r="ML172" s="278"/>
      <c r="MM172" s="279">
        <v>9</v>
      </c>
      <c r="MN172" s="279"/>
      <c r="MO172" s="280"/>
      <c r="MP172" s="277"/>
      <c r="MQ172" s="277"/>
      <c r="MR172" s="278"/>
      <c r="MS172" s="279">
        <v>7</v>
      </c>
      <c r="MT172" s="279"/>
      <c r="MU172" s="280"/>
      <c r="MV172" s="277"/>
      <c r="MW172" s="277"/>
      <c r="MX172" s="278"/>
      <c r="MY172" s="279"/>
      <c r="MZ172" s="279"/>
      <c r="NA172" s="280"/>
      <c r="NB172" s="277"/>
      <c r="NC172" s="277"/>
      <c r="ND172" s="278"/>
      <c r="NE172" s="279"/>
      <c r="NF172" s="279"/>
      <c r="NG172" s="280"/>
      <c r="NH172" s="277"/>
      <c r="NI172" s="277"/>
      <c r="NJ172" s="278"/>
      <c r="NK172" s="279"/>
      <c r="NL172" s="279"/>
      <c r="NM172" s="280"/>
      <c r="NN172" s="277"/>
      <c r="NO172" s="277"/>
      <c r="NP172" s="278"/>
      <c r="NQ172" s="279"/>
      <c r="NR172" s="279"/>
      <c r="NS172" s="280"/>
      <c r="NT172" s="277"/>
      <c r="NU172" s="277"/>
      <c r="NV172" s="278"/>
      <c r="NW172" s="279"/>
      <c r="NX172" s="279"/>
      <c r="NY172" s="280"/>
      <c r="NZ172" s="277"/>
      <c r="OA172" s="277"/>
      <c r="OB172" s="278"/>
      <c r="OC172" s="273" cm="1">
        <f t="array" ref="OC172">SUM(SUMIFS(LI172:OB172,LI$6:OB$6,{"EN(V)"}))</f>
        <v>0</v>
      </c>
      <c r="OD172" s="273" cm="1">
        <f t="array" ref="OD172">SUM(SUMIFS(LI172:OB172,LI$6:OB$6,{"INA(V)"}))</f>
        <v>0</v>
      </c>
      <c r="OE172" s="273" cm="1">
        <f t="array" ref="OE172">SUM(SUMIFS(LI172:OB172,LI$6:OB$6,{"EN(D)"}))</f>
        <v>73</v>
      </c>
      <c r="OF172" s="273" cm="1">
        <f t="array" ref="OF172">SUM(SUMIFS(LI172:OB172,LI$6:OB$6,{"INA(D)"}))</f>
        <v>0</v>
      </c>
      <c r="OG172" s="273" cm="1">
        <f t="array" ref="OG172">SUM(SUMIFS(LI172:OB172,LI$6:OB$6,{"EN(D)","EN(V)","INA(D)","INA(V)"}))</f>
        <v>73</v>
      </c>
      <c r="OH172" s="278" cm="1">
        <f t="array" ref="OH172">(SUM(SUMIFS(LI172:OB172,LI$6:OB$6,{"EN(TMS)"})))/12</f>
        <v>0</v>
      </c>
      <c r="OI172" s="278" cm="1">
        <f t="array" ref="OI172">(SUM(SUMIFS(LI172:OB172,LI$6:OB$6,{"INA(TMS)"})))/12</f>
        <v>0</v>
      </c>
    </row>
    <row r="173" spans="1:399" s="23" customFormat="1" ht="30">
      <c r="A173" s="273">
        <v>167</v>
      </c>
      <c r="B173" s="274" t="s">
        <v>3309</v>
      </c>
      <c r="C173" s="273" t="s">
        <v>3311</v>
      </c>
      <c r="D173" s="285">
        <v>44896</v>
      </c>
      <c r="E173" s="279"/>
      <c r="F173" s="279"/>
      <c r="G173" s="280"/>
      <c r="H173" s="277"/>
      <c r="I173" s="277"/>
      <c r="J173" s="278"/>
      <c r="K173" s="279"/>
      <c r="L173" s="279"/>
      <c r="M173" s="280"/>
      <c r="N173" s="277"/>
      <c r="O173" s="277"/>
      <c r="P173" s="278"/>
      <c r="Q173" s="279"/>
      <c r="R173" s="279"/>
      <c r="S173" s="280"/>
      <c r="T173" s="277"/>
      <c r="U173" s="277"/>
      <c r="V173" s="278"/>
      <c r="W173" s="279"/>
      <c r="X173" s="279"/>
      <c r="Y173" s="280"/>
      <c r="Z173" s="277"/>
      <c r="AA173" s="277"/>
      <c r="AB173" s="278"/>
      <c r="AC173" s="279"/>
      <c r="AD173" s="279"/>
      <c r="AE173" s="280"/>
      <c r="AF173" s="277"/>
      <c r="AG173" s="277"/>
      <c r="AH173" s="278"/>
      <c r="AI173" s="279"/>
      <c r="AJ173" s="279"/>
      <c r="AK173" s="280"/>
      <c r="AL173" s="277"/>
      <c r="AM173" s="277"/>
      <c r="AN173" s="278"/>
      <c r="AO173" s="279"/>
      <c r="AP173" s="279"/>
      <c r="AQ173" s="280"/>
      <c r="AR173" s="277"/>
      <c r="AS173" s="277"/>
      <c r="AT173" s="278"/>
      <c r="AU173" s="279"/>
      <c r="AV173" s="279"/>
      <c r="AW173" s="280"/>
      <c r="AX173" s="277"/>
      <c r="AY173" s="277"/>
      <c r="AZ173" s="278"/>
      <c r="BA173" s="279"/>
      <c r="BB173" s="279"/>
      <c r="BC173" s="280"/>
      <c r="BD173" s="277"/>
      <c r="BE173" s="277"/>
      <c r="BF173" s="278"/>
      <c r="BG173" s="279"/>
      <c r="BH173" s="279"/>
      <c r="BI173" s="280"/>
      <c r="BJ173" s="277"/>
      <c r="BK173" s="277"/>
      <c r="BL173" s="278"/>
      <c r="BM173" s="279"/>
      <c r="BN173" s="279"/>
      <c r="BO173" s="280"/>
      <c r="BP173" s="277"/>
      <c r="BQ173" s="277"/>
      <c r="BR173" s="278"/>
      <c r="BS173" s="279"/>
      <c r="BT173" s="279"/>
      <c r="BU173" s="280"/>
      <c r="BV173" s="277"/>
      <c r="BW173" s="277"/>
      <c r="BX173" s="278"/>
      <c r="BY173" s="273" cm="1">
        <f t="array" ref="BY173">SUM(SUMIFS(E173:BX173,E$6:BX$6,{"EN(V)"}))</f>
        <v>0</v>
      </c>
      <c r="BZ173" s="273" cm="1">
        <f t="array" ref="BZ173">SUM(SUMIFS(E173:BX173,E$6:BX$6,{"INA(V)"}))</f>
        <v>0</v>
      </c>
      <c r="CA173" s="273" cm="1">
        <f t="array" ref="CA173">SUM(SUMIFS(E173:BX173,E$6:BX$6,{"EN(D)"}))</f>
        <v>0</v>
      </c>
      <c r="CB173" s="273" cm="1">
        <f t="array" ref="CB173">SUM(SUMIFS(E173:BX173,E$6:BX$6,{"INA(D)"}))</f>
        <v>0</v>
      </c>
      <c r="CC173" s="273" cm="1">
        <f t="array" ref="CC173">SUM(SUMIFS(E173:BX173,E$6:BX$6,{"EN(D)","EN(V)","INA(D)","INA(V)"}))</f>
        <v>0</v>
      </c>
      <c r="CD173" s="278" cm="1">
        <f t="array" ref="CD173">(SUM(SUMIFS(E173:BX173,E$6:BX$6,{"EN(TMS)"})))/12</f>
        <v>0</v>
      </c>
      <c r="CE173" s="278" cm="1">
        <f t="array" ref="CE173">(SUM(SUMIFS(E173:BX173,E$6:BX$6,{"INA(TMS)"})))/12</f>
        <v>0</v>
      </c>
      <c r="CF173" s="279"/>
      <c r="CG173" s="279"/>
      <c r="CH173" s="280"/>
      <c r="CI173" s="277"/>
      <c r="CJ173" s="277"/>
      <c r="CK173" s="278"/>
      <c r="CL173" s="279"/>
      <c r="CM173" s="279"/>
      <c r="CN173" s="280"/>
      <c r="CO173" s="277"/>
      <c r="CP173" s="277"/>
      <c r="CQ173" s="278"/>
      <c r="CR173" s="279"/>
      <c r="CS173" s="279"/>
      <c r="CT173" s="280"/>
      <c r="CU173" s="277"/>
      <c r="CV173" s="277"/>
      <c r="CW173" s="278"/>
      <c r="CX173" s="279"/>
      <c r="CY173" s="279"/>
      <c r="CZ173" s="280"/>
      <c r="DA173" s="277"/>
      <c r="DB173" s="277"/>
      <c r="DC173" s="278"/>
      <c r="DD173" s="279"/>
      <c r="DE173" s="279"/>
      <c r="DF173" s="280"/>
      <c r="DG173" s="277"/>
      <c r="DH173" s="277"/>
      <c r="DI173" s="278"/>
      <c r="DJ173" s="279"/>
      <c r="DK173" s="279"/>
      <c r="DL173" s="280"/>
      <c r="DM173" s="277"/>
      <c r="DN173" s="277"/>
      <c r="DO173" s="278"/>
      <c r="DP173" s="279"/>
      <c r="DQ173" s="279"/>
      <c r="DR173" s="280"/>
      <c r="DS173" s="277"/>
      <c r="DT173" s="277"/>
      <c r="DU173" s="278"/>
      <c r="DV173" s="279"/>
      <c r="DW173" s="279"/>
      <c r="DX173" s="280"/>
      <c r="DY173" s="277"/>
      <c r="DZ173" s="277"/>
      <c r="EA173" s="278"/>
      <c r="EB173" s="279"/>
      <c r="EC173" s="279"/>
      <c r="ED173" s="280"/>
      <c r="EE173" s="277"/>
      <c r="EF173" s="277"/>
      <c r="EG173" s="278"/>
      <c r="EH173" s="279"/>
      <c r="EI173" s="279"/>
      <c r="EJ173" s="280"/>
      <c r="EK173" s="277"/>
      <c r="EL173" s="277"/>
      <c r="EM173" s="278"/>
      <c r="EN173" s="279"/>
      <c r="EO173" s="279"/>
      <c r="EP173" s="280"/>
      <c r="EQ173" s="277"/>
      <c r="ER173" s="277"/>
      <c r="ES173" s="278"/>
      <c r="ET173" s="279"/>
      <c r="EU173" s="279"/>
      <c r="EV173" s="280"/>
      <c r="EW173" s="277"/>
      <c r="EX173" s="277"/>
      <c r="EY173" s="278"/>
      <c r="EZ173" s="273" cm="1">
        <f t="array" ref="EZ173">SUM(SUMIFS(CF173:EY173,CF$6:EY$6,{"EN(V)"}))</f>
        <v>0</v>
      </c>
      <c r="FA173" s="273" cm="1">
        <f t="array" ref="FA173">SUM(SUMIFS(CF173:EY173,CF$6:EY$6,{"INA(V)"}))</f>
        <v>0</v>
      </c>
      <c r="FB173" s="273" cm="1">
        <f t="array" ref="FB173">SUM(SUMIFS(CF173:EY173,CF$6:EY$6,{"EN(D)"}))</f>
        <v>0</v>
      </c>
      <c r="FC173" s="273" cm="1">
        <f t="array" ref="FC173">SUM(SUMIFS(CF173:EY173,CF$6:EY$6,{"INA(D)"}))</f>
        <v>0</v>
      </c>
      <c r="FD173" s="273" cm="1">
        <f t="array" ref="FD173">SUM(SUMIFS(CF173:EY173,CF$6:EY$6,{"EN(D)","EN(V)","INA(D)","INA(V)"}))</f>
        <v>0</v>
      </c>
      <c r="FE173" s="278" cm="1">
        <f t="array" ref="FE173">(SUM(SUMIFS(CF173:EY173,CF$6:EY$6,{"EN(TMS)"})))/12</f>
        <v>0</v>
      </c>
      <c r="FF173" s="278" cm="1">
        <f t="array" ref="FF173">(SUM(SUMIFS(CF173:EY173,CF$6:EY$6,{"INA(TMS)"})))/12</f>
        <v>0</v>
      </c>
      <c r="FG173" s="279"/>
      <c r="FH173" s="279"/>
      <c r="FI173" s="280"/>
      <c r="FJ173" s="277"/>
      <c r="FK173" s="277"/>
      <c r="FL173" s="278"/>
      <c r="FM173" s="279"/>
      <c r="FN173" s="279"/>
      <c r="FO173" s="280"/>
      <c r="FP173" s="277"/>
      <c r="FQ173" s="277"/>
      <c r="FR173" s="278"/>
      <c r="FS173" s="279"/>
      <c r="FT173" s="279"/>
      <c r="FU173" s="280"/>
      <c r="FV173" s="277"/>
      <c r="FW173" s="277"/>
      <c r="FX173" s="278"/>
      <c r="FY173" s="279"/>
      <c r="FZ173" s="279"/>
      <c r="GA173" s="280"/>
      <c r="GB173" s="277"/>
      <c r="GC173" s="277"/>
      <c r="GD173" s="278"/>
      <c r="GE173" s="279"/>
      <c r="GF173" s="279"/>
      <c r="GG173" s="280"/>
      <c r="GH173" s="277"/>
      <c r="GI173" s="277"/>
      <c r="GJ173" s="278"/>
      <c r="GK173" s="279"/>
      <c r="GL173" s="279"/>
      <c r="GM173" s="280"/>
      <c r="GN173" s="277"/>
      <c r="GO173" s="277"/>
      <c r="GP173" s="278"/>
      <c r="GQ173" s="279"/>
      <c r="GR173" s="279"/>
      <c r="GS173" s="280"/>
      <c r="GT173" s="277"/>
      <c r="GU173" s="277"/>
      <c r="GV173" s="278"/>
      <c r="GW173" s="279"/>
      <c r="GX173" s="279"/>
      <c r="GY173" s="280"/>
      <c r="GZ173" s="277"/>
      <c r="HA173" s="277"/>
      <c r="HB173" s="278"/>
      <c r="HC173" s="279"/>
      <c r="HD173" s="279"/>
      <c r="HE173" s="280"/>
      <c r="HF173" s="277"/>
      <c r="HG173" s="277"/>
      <c r="HH173" s="278"/>
      <c r="HI173" s="279"/>
      <c r="HJ173" s="279"/>
      <c r="HK173" s="280"/>
      <c r="HL173" s="277"/>
      <c r="HM173" s="277"/>
      <c r="HN173" s="278"/>
      <c r="HO173" s="279"/>
      <c r="HP173" s="279"/>
      <c r="HQ173" s="280"/>
      <c r="HR173" s="277"/>
      <c r="HS173" s="277"/>
      <c r="HT173" s="278"/>
      <c r="HU173" s="279"/>
      <c r="HV173" s="279"/>
      <c r="HW173" s="280"/>
      <c r="HX173" s="277"/>
      <c r="HY173" s="277"/>
      <c r="HZ173" s="278"/>
      <c r="IA173" s="273" cm="1">
        <f t="array" ref="IA173">SUM(SUMIFS(FG173:HZ173,FG$6:HZ$6,{"EN(V)"}))</f>
        <v>0</v>
      </c>
      <c r="IB173" s="273" cm="1">
        <f t="array" ref="IB173">SUM(SUMIFS(FG173:HZ173,FG$6:HZ$6,{"INA(V)"}))</f>
        <v>0</v>
      </c>
      <c r="IC173" s="273" cm="1">
        <f t="array" ref="IC173">SUM(SUMIFS(FG173:HZ173,FG$6:HZ$6,{"EN(D)"}))</f>
        <v>0</v>
      </c>
      <c r="ID173" s="273" cm="1">
        <f t="array" ref="ID173">SUM(SUMIFS(FG173:HZ173,FG$6:HZ$6,{"INA(D)"}))</f>
        <v>0</v>
      </c>
      <c r="IE173" s="273" cm="1">
        <f t="array" ref="IE173">SUM(SUMIFS(FG173:HZ173,FG$6:HZ$6,{"EN(D)","EN(V)","INA(D)","INA(V)"}))</f>
        <v>0</v>
      </c>
      <c r="IF173" s="278" cm="1">
        <f t="array" ref="IF173">(SUM(SUMIFS(FG173:HZ173,FG$6:HZ$6,{"EN(TMS)"})))/12</f>
        <v>0</v>
      </c>
      <c r="IG173" s="278" cm="1">
        <f t="array" ref="IG173">(SUM(SUMIFS(FG173:HZ173,FG$6:HZ$6,{"INA(TMS)"})))/12</f>
        <v>0</v>
      </c>
      <c r="IH173" s="279"/>
      <c r="II173" s="279"/>
      <c r="IJ173" s="280"/>
      <c r="IK173" s="277"/>
      <c r="IL173" s="277"/>
      <c r="IM173" s="278"/>
      <c r="IN173" s="279"/>
      <c r="IO173" s="279"/>
      <c r="IP173" s="280"/>
      <c r="IQ173" s="277"/>
      <c r="IR173" s="277"/>
      <c r="IS173" s="278">
        <v>0.22361111111111109</v>
      </c>
      <c r="IT173" s="279"/>
      <c r="IU173" s="279"/>
      <c r="IV173" s="280"/>
      <c r="IW173" s="277"/>
      <c r="IX173" s="277"/>
      <c r="IY173" s="278">
        <v>5.5555555555555552E-2</v>
      </c>
      <c r="IZ173" s="279"/>
      <c r="JA173" s="279"/>
      <c r="JB173" s="280"/>
      <c r="JC173" s="277"/>
      <c r="JD173" s="277"/>
      <c r="JE173" s="278"/>
      <c r="JF173" s="279"/>
      <c r="JG173" s="279"/>
      <c r="JH173" s="280"/>
      <c r="JI173" s="277"/>
      <c r="JJ173" s="277"/>
      <c r="JK173" s="278"/>
      <c r="JL173" s="279"/>
      <c r="JM173" s="279"/>
      <c r="JN173" s="280"/>
      <c r="JO173" s="277"/>
      <c r="JP173" s="277"/>
      <c r="JQ173" s="278"/>
      <c r="JR173" s="279"/>
      <c r="JS173" s="279"/>
      <c r="JT173" s="280"/>
      <c r="JU173" s="277"/>
      <c r="JV173" s="277"/>
      <c r="JW173" s="278"/>
      <c r="JX173" s="279"/>
      <c r="JY173" s="279"/>
      <c r="JZ173" s="280"/>
      <c r="KA173" s="277"/>
      <c r="KB173" s="277"/>
      <c r="KC173" s="278"/>
      <c r="KD173" s="279"/>
      <c r="KE173" s="279"/>
      <c r="KF173" s="280"/>
      <c r="KG173" s="277"/>
      <c r="KH173" s="277"/>
      <c r="KI173" s="278"/>
      <c r="KJ173" s="279"/>
      <c r="KK173" s="279"/>
      <c r="KL173" s="280"/>
      <c r="KM173" s="277"/>
      <c r="KN173" s="277"/>
      <c r="KO173" s="278"/>
      <c r="KP173" s="279"/>
      <c r="KQ173" s="279"/>
      <c r="KR173" s="280"/>
      <c r="KS173" s="277"/>
      <c r="KT173" s="277"/>
      <c r="KU173" s="278"/>
      <c r="KV173" s="279"/>
      <c r="KW173" s="279"/>
      <c r="KX173" s="280"/>
      <c r="KY173" s="277">
        <v>59</v>
      </c>
      <c r="KZ173" s="277"/>
      <c r="LA173" s="278"/>
      <c r="LB173" s="273" cm="1">
        <f t="array" ref="LB173">SUM(SUMIFS(IH173:LA173,IH$6:LA$6,{"EN(V)"}))</f>
        <v>0</v>
      </c>
      <c r="LC173" s="273" cm="1">
        <f t="array" ref="LC173">SUM(SUMIFS(IH173:LA173,IH$6:LA$6,{"INA(V)"}))</f>
        <v>0</v>
      </c>
      <c r="LD173" s="273" cm="1">
        <f t="array" ref="LD173">SUM(SUMIFS(IH173:LA173,IH$6:LA$6,{"EN(D)"}))</f>
        <v>0</v>
      </c>
      <c r="LE173" s="273" cm="1">
        <f t="array" ref="LE173">SUM(SUMIFS(IH173:LA173,IH$6:LA$6,{"INA(D)"}))</f>
        <v>59</v>
      </c>
      <c r="LF173" s="273" cm="1">
        <f t="array" ref="LF173">SUM(SUMIFS(IH173:LA173,IH$6:LA$6,{"EN(D)","EN(V)","INA(D)","INA(V)"}))</f>
        <v>59</v>
      </c>
      <c r="LG173" s="278" cm="1">
        <f t="array" ref="LG173">(SUM(SUMIFS(IH173:LA173,IH$6:LA$6,{"EN(TMS)"})))/12</f>
        <v>0</v>
      </c>
      <c r="LH173" s="278" cm="1">
        <f t="array" ref="LH173">(SUM(SUMIFS(IH173:LA173,IH$6:LA$6,{"INA(TMS)"})))/12</f>
        <v>2.326388888888889E-2</v>
      </c>
      <c r="LI173" s="279"/>
      <c r="LJ173" s="279"/>
      <c r="LK173" s="280"/>
      <c r="LL173" s="277">
        <v>10</v>
      </c>
      <c r="LM173" s="277"/>
      <c r="LN173" s="278"/>
      <c r="LO173" s="279"/>
      <c r="LP173" s="279"/>
      <c r="LQ173" s="280"/>
      <c r="LR173" s="277">
        <v>1</v>
      </c>
      <c r="LS173" s="277"/>
      <c r="LT173" s="278"/>
      <c r="LU173" s="279"/>
      <c r="LV173" s="279"/>
      <c r="LW173" s="280"/>
      <c r="LX173" s="277">
        <v>3</v>
      </c>
      <c r="LY173" s="277"/>
      <c r="LZ173" s="278"/>
      <c r="MA173" s="279"/>
      <c r="MB173" s="279"/>
      <c r="MC173" s="280"/>
      <c r="MD173" s="277">
        <v>5</v>
      </c>
      <c r="ME173" s="277"/>
      <c r="MF173" s="278"/>
      <c r="MG173" s="279"/>
      <c r="MH173" s="279"/>
      <c r="MI173" s="280"/>
      <c r="MJ173" s="277">
        <v>2</v>
      </c>
      <c r="MK173" s="277"/>
      <c r="ML173" s="278"/>
      <c r="MM173" s="279"/>
      <c r="MN173" s="279"/>
      <c r="MO173" s="280"/>
      <c r="MP173" s="277">
        <v>2</v>
      </c>
      <c r="MQ173" s="277"/>
      <c r="MR173" s="278"/>
      <c r="MS173" s="279"/>
      <c r="MT173" s="279"/>
      <c r="MU173" s="280"/>
      <c r="MV173" s="277">
        <v>1</v>
      </c>
      <c r="MW173" s="277"/>
      <c r="MX173" s="278"/>
      <c r="MY173" s="279"/>
      <c r="MZ173" s="279"/>
      <c r="NA173" s="280"/>
      <c r="NB173" s="277"/>
      <c r="NC173" s="277"/>
      <c r="ND173" s="278"/>
      <c r="NE173" s="279"/>
      <c r="NF173" s="279"/>
      <c r="NG173" s="280"/>
      <c r="NH173" s="277"/>
      <c r="NI173" s="277"/>
      <c r="NJ173" s="278"/>
      <c r="NK173" s="279"/>
      <c r="NL173" s="279"/>
      <c r="NM173" s="280"/>
      <c r="NN173" s="277"/>
      <c r="NO173" s="277"/>
      <c r="NP173" s="278"/>
      <c r="NQ173" s="279"/>
      <c r="NR173" s="279"/>
      <c r="NS173" s="280"/>
      <c r="NT173" s="277"/>
      <c r="NU173" s="277"/>
      <c r="NV173" s="278"/>
      <c r="NW173" s="279"/>
      <c r="NX173" s="279"/>
      <c r="NY173" s="280"/>
      <c r="NZ173" s="277"/>
      <c r="OA173" s="277"/>
      <c r="OB173" s="278"/>
      <c r="OC173" s="273" cm="1">
        <f t="array" ref="OC173">SUM(SUMIFS(LI173:OB173,LI$6:OB$6,{"EN(V)"}))</f>
        <v>0</v>
      </c>
      <c r="OD173" s="273" cm="1">
        <f t="array" ref="OD173">SUM(SUMIFS(LI173:OB173,LI$6:OB$6,{"INA(V)"}))</f>
        <v>0</v>
      </c>
      <c r="OE173" s="273" cm="1">
        <f t="array" ref="OE173">SUM(SUMIFS(LI173:OB173,LI$6:OB$6,{"EN(D)"}))</f>
        <v>0</v>
      </c>
      <c r="OF173" s="273" cm="1">
        <f t="array" ref="OF173">SUM(SUMIFS(LI173:OB173,LI$6:OB$6,{"INA(D)"}))</f>
        <v>24</v>
      </c>
      <c r="OG173" s="273" cm="1">
        <f t="array" ref="OG173">SUM(SUMIFS(LI173:OB173,LI$6:OB$6,{"EN(D)","EN(V)","INA(D)","INA(V)"}))</f>
        <v>24</v>
      </c>
      <c r="OH173" s="278" cm="1">
        <f t="array" ref="OH173">(SUM(SUMIFS(LI173:OB173,LI$6:OB$6,{"EN(TMS)"})))/12</f>
        <v>0</v>
      </c>
      <c r="OI173" s="278" cm="1">
        <f t="array" ref="OI173">(SUM(SUMIFS(LI173:OB173,LI$6:OB$6,{"INA(TMS)"})))/12</f>
        <v>0</v>
      </c>
    </row>
    <row r="174" spans="1:399" s="23" customFormat="1" ht="30">
      <c r="A174" s="273">
        <v>168</v>
      </c>
      <c r="B174" s="274" t="s">
        <v>3312</v>
      </c>
      <c r="C174" s="273" t="s">
        <v>3318</v>
      </c>
      <c r="D174" s="285">
        <v>44896</v>
      </c>
      <c r="E174" s="279"/>
      <c r="F174" s="279"/>
      <c r="G174" s="280"/>
      <c r="H174" s="277"/>
      <c r="I174" s="277"/>
      <c r="J174" s="278"/>
      <c r="K174" s="279"/>
      <c r="L174" s="279"/>
      <c r="M174" s="280"/>
      <c r="N174" s="277"/>
      <c r="O174" s="277"/>
      <c r="P174" s="278"/>
      <c r="Q174" s="279"/>
      <c r="R174" s="279"/>
      <c r="S174" s="280"/>
      <c r="T174" s="277"/>
      <c r="U174" s="277"/>
      <c r="V174" s="278"/>
      <c r="W174" s="279"/>
      <c r="X174" s="279"/>
      <c r="Y174" s="280"/>
      <c r="Z174" s="277"/>
      <c r="AA174" s="277"/>
      <c r="AB174" s="278"/>
      <c r="AC174" s="279"/>
      <c r="AD174" s="279"/>
      <c r="AE174" s="280"/>
      <c r="AF174" s="277"/>
      <c r="AG174" s="277"/>
      <c r="AH174" s="278"/>
      <c r="AI174" s="279"/>
      <c r="AJ174" s="279"/>
      <c r="AK174" s="280"/>
      <c r="AL174" s="277"/>
      <c r="AM174" s="277"/>
      <c r="AN174" s="278"/>
      <c r="AO174" s="279"/>
      <c r="AP174" s="279"/>
      <c r="AQ174" s="280"/>
      <c r="AR174" s="277"/>
      <c r="AS174" s="277"/>
      <c r="AT174" s="278"/>
      <c r="AU174" s="279"/>
      <c r="AV174" s="279"/>
      <c r="AW174" s="280"/>
      <c r="AX174" s="277"/>
      <c r="AY174" s="277"/>
      <c r="AZ174" s="278"/>
      <c r="BA174" s="279"/>
      <c r="BB174" s="279"/>
      <c r="BC174" s="280"/>
      <c r="BD174" s="277"/>
      <c r="BE174" s="277"/>
      <c r="BF174" s="278"/>
      <c r="BG174" s="279"/>
      <c r="BH174" s="279"/>
      <c r="BI174" s="280"/>
      <c r="BJ174" s="277"/>
      <c r="BK174" s="277"/>
      <c r="BL174" s="278"/>
      <c r="BM174" s="279"/>
      <c r="BN174" s="279"/>
      <c r="BO174" s="280"/>
      <c r="BP174" s="277"/>
      <c r="BQ174" s="277"/>
      <c r="BR174" s="278"/>
      <c r="BS174" s="279"/>
      <c r="BT174" s="279"/>
      <c r="BU174" s="280"/>
      <c r="BV174" s="277"/>
      <c r="BW174" s="277"/>
      <c r="BX174" s="278"/>
      <c r="BY174" s="273" cm="1">
        <f t="array" ref="BY174">SUM(SUMIFS(E174:BX174,E$6:BX$6,{"EN(V)"}))</f>
        <v>0</v>
      </c>
      <c r="BZ174" s="273" cm="1">
        <f t="array" ref="BZ174">SUM(SUMIFS(E174:BX174,E$6:BX$6,{"INA(V)"}))</f>
        <v>0</v>
      </c>
      <c r="CA174" s="273" cm="1">
        <f t="array" ref="CA174">SUM(SUMIFS(E174:BX174,E$6:BX$6,{"EN(D)"}))</f>
        <v>0</v>
      </c>
      <c r="CB174" s="273" cm="1">
        <f t="array" ref="CB174">SUM(SUMIFS(E174:BX174,E$6:BX$6,{"INA(D)"}))</f>
        <v>0</v>
      </c>
      <c r="CC174" s="273" cm="1">
        <f t="array" ref="CC174">SUM(SUMIFS(E174:BX174,E$6:BX$6,{"EN(D)","EN(V)","INA(D)","INA(V)"}))</f>
        <v>0</v>
      </c>
      <c r="CD174" s="278" cm="1">
        <f t="array" ref="CD174">(SUM(SUMIFS(E174:BX174,E$6:BX$6,{"EN(TMS)"})))/12</f>
        <v>0</v>
      </c>
      <c r="CE174" s="278" cm="1">
        <f t="array" ref="CE174">(SUM(SUMIFS(E174:BX174,E$6:BX$6,{"INA(TMS)"})))/12</f>
        <v>0</v>
      </c>
      <c r="CF174" s="279"/>
      <c r="CG174" s="279"/>
      <c r="CH174" s="280"/>
      <c r="CI174" s="277"/>
      <c r="CJ174" s="277"/>
      <c r="CK174" s="278"/>
      <c r="CL174" s="279"/>
      <c r="CM174" s="279"/>
      <c r="CN174" s="280"/>
      <c r="CO174" s="277"/>
      <c r="CP174" s="277"/>
      <c r="CQ174" s="278"/>
      <c r="CR174" s="279"/>
      <c r="CS174" s="279"/>
      <c r="CT174" s="280"/>
      <c r="CU174" s="277"/>
      <c r="CV174" s="277"/>
      <c r="CW174" s="278"/>
      <c r="CX174" s="279"/>
      <c r="CY174" s="279"/>
      <c r="CZ174" s="280"/>
      <c r="DA174" s="277"/>
      <c r="DB174" s="277"/>
      <c r="DC174" s="278"/>
      <c r="DD174" s="279"/>
      <c r="DE174" s="279"/>
      <c r="DF174" s="280"/>
      <c r="DG174" s="277"/>
      <c r="DH174" s="277"/>
      <c r="DI174" s="278"/>
      <c r="DJ174" s="279"/>
      <c r="DK174" s="279"/>
      <c r="DL174" s="280"/>
      <c r="DM174" s="277"/>
      <c r="DN174" s="277"/>
      <c r="DO174" s="278"/>
      <c r="DP174" s="279"/>
      <c r="DQ174" s="279"/>
      <c r="DR174" s="280"/>
      <c r="DS174" s="277"/>
      <c r="DT174" s="277"/>
      <c r="DU174" s="278"/>
      <c r="DV174" s="279"/>
      <c r="DW174" s="279"/>
      <c r="DX174" s="280"/>
      <c r="DY174" s="277"/>
      <c r="DZ174" s="277"/>
      <c r="EA174" s="278"/>
      <c r="EB174" s="279"/>
      <c r="EC174" s="279"/>
      <c r="ED174" s="280"/>
      <c r="EE174" s="277"/>
      <c r="EF174" s="277"/>
      <c r="EG174" s="278"/>
      <c r="EH174" s="279"/>
      <c r="EI174" s="279"/>
      <c r="EJ174" s="280"/>
      <c r="EK174" s="277"/>
      <c r="EL174" s="277"/>
      <c r="EM174" s="278"/>
      <c r="EN174" s="279"/>
      <c r="EO174" s="279"/>
      <c r="EP174" s="280"/>
      <c r="EQ174" s="277"/>
      <c r="ER174" s="277"/>
      <c r="ES174" s="278"/>
      <c r="ET174" s="279"/>
      <c r="EU174" s="279"/>
      <c r="EV174" s="280"/>
      <c r="EW174" s="277"/>
      <c r="EX174" s="277"/>
      <c r="EY174" s="278"/>
      <c r="EZ174" s="273" cm="1">
        <f t="array" ref="EZ174">SUM(SUMIFS(CF174:EY174,CF$6:EY$6,{"EN(V)"}))</f>
        <v>0</v>
      </c>
      <c r="FA174" s="273" cm="1">
        <f t="array" ref="FA174">SUM(SUMIFS(CF174:EY174,CF$6:EY$6,{"INA(V)"}))</f>
        <v>0</v>
      </c>
      <c r="FB174" s="273" cm="1">
        <f t="array" ref="FB174">SUM(SUMIFS(CF174:EY174,CF$6:EY$6,{"EN(D)"}))</f>
        <v>0</v>
      </c>
      <c r="FC174" s="273" cm="1">
        <f t="array" ref="FC174">SUM(SUMIFS(CF174:EY174,CF$6:EY$6,{"INA(D)"}))</f>
        <v>0</v>
      </c>
      <c r="FD174" s="273" cm="1">
        <f t="array" ref="FD174">SUM(SUMIFS(CF174:EY174,CF$6:EY$6,{"EN(D)","EN(V)","INA(D)","INA(V)"}))</f>
        <v>0</v>
      </c>
      <c r="FE174" s="278" cm="1">
        <f t="array" ref="FE174">(SUM(SUMIFS(CF174:EY174,CF$6:EY$6,{"EN(TMS)"})))/12</f>
        <v>0</v>
      </c>
      <c r="FF174" s="278" cm="1">
        <f t="array" ref="FF174">(SUM(SUMIFS(CF174:EY174,CF$6:EY$6,{"INA(TMS)"})))/12</f>
        <v>0</v>
      </c>
      <c r="FG174" s="279"/>
      <c r="FH174" s="279"/>
      <c r="FI174" s="280"/>
      <c r="FJ174" s="277"/>
      <c r="FK174" s="277"/>
      <c r="FL174" s="278"/>
      <c r="FM174" s="279"/>
      <c r="FN174" s="279"/>
      <c r="FO174" s="280"/>
      <c r="FP174" s="277"/>
      <c r="FQ174" s="277"/>
      <c r="FR174" s="278"/>
      <c r="FS174" s="279"/>
      <c r="FT174" s="279"/>
      <c r="FU174" s="280"/>
      <c r="FV174" s="277"/>
      <c r="FW174" s="277"/>
      <c r="FX174" s="278"/>
      <c r="FY174" s="279"/>
      <c r="FZ174" s="279"/>
      <c r="GA174" s="280"/>
      <c r="GB174" s="277"/>
      <c r="GC174" s="277"/>
      <c r="GD174" s="278"/>
      <c r="GE174" s="279"/>
      <c r="GF174" s="279"/>
      <c r="GG174" s="280"/>
      <c r="GH174" s="277"/>
      <c r="GI174" s="277"/>
      <c r="GJ174" s="278"/>
      <c r="GK174" s="279"/>
      <c r="GL174" s="279"/>
      <c r="GM174" s="280"/>
      <c r="GN174" s="277"/>
      <c r="GO174" s="277"/>
      <c r="GP174" s="278"/>
      <c r="GQ174" s="279"/>
      <c r="GR174" s="279"/>
      <c r="GS174" s="280"/>
      <c r="GT174" s="277"/>
      <c r="GU174" s="277"/>
      <c r="GV174" s="278"/>
      <c r="GW174" s="279"/>
      <c r="GX174" s="279"/>
      <c r="GY174" s="280"/>
      <c r="GZ174" s="277"/>
      <c r="HA174" s="277"/>
      <c r="HB174" s="278"/>
      <c r="HC174" s="279"/>
      <c r="HD174" s="279"/>
      <c r="HE174" s="280"/>
      <c r="HF174" s="277"/>
      <c r="HG174" s="277"/>
      <c r="HH174" s="278"/>
      <c r="HI174" s="279"/>
      <c r="HJ174" s="279"/>
      <c r="HK174" s="280"/>
      <c r="HL174" s="277"/>
      <c r="HM174" s="277"/>
      <c r="HN174" s="278"/>
      <c r="HO174" s="279"/>
      <c r="HP174" s="279"/>
      <c r="HQ174" s="280"/>
      <c r="HR174" s="277"/>
      <c r="HS174" s="277"/>
      <c r="HT174" s="278"/>
      <c r="HU174" s="279"/>
      <c r="HV174" s="279"/>
      <c r="HW174" s="280"/>
      <c r="HX174" s="277"/>
      <c r="HY174" s="277"/>
      <c r="HZ174" s="278"/>
      <c r="IA174" s="273" cm="1">
        <f t="array" ref="IA174">SUM(SUMIFS(FG174:HZ174,FG$6:HZ$6,{"EN(V)"}))</f>
        <v>0</v>
      </c>
      <c r="IB174" s="273" cm="1">
        <f t="array" ref="IB174">SUM(SUMIFS(FG174:HZ174,FG$6:HZ$6,{"INA(V)"}))</f>
        <v>0</v>
      </c>
      <c r="IC174" s="273" cm="1">
        <f t="array" ref="IC174">SUM(SUMIFS(FG174:HZ174,FG$6:HZ$6,{"EN(D)"}))</f>
        <v>0</v>
      </c>
      <c r="ID174" s="273" cm="1">
        <f t="array" ref="ID174">SUM(SUMIFS(FG174:HZ174,FG$6:HZ$6,{"INA(D)"}))</f>
        <v>0</v>
      </c>
      <c r="IE174" s="273" cm="1">
        <f t="array" ref="IE174">SUM(SUMIFS(FG174:HZ174,FG$6:HZ$6,{"EN(D)","EN(V)","INA(D)","INA(V)"}))</f>
        <v>0</v>
      </c>
      <c r="IF174" s="278" cm="1">
        <f t="array" ref="IF174">(SUM(SUMIFS(FG174:HZ174,FG$6:HZ$6,{"EN(TMS)"})))/12</f>
        <v>0</v>
      </c>
      <c r="IG174" s="278" cm="1">
        <f t="array" ref="IG174">(SUM(SUMIFS(FG174:HZ174,FG$6:HZ$6,{"INA(TMS)"})))/12</f>
        <v>0</v>
      </c>
      <c r="IH174" s="279"/>
      <c r="II174" s="279"/>
      <c r="IJ174" s="280"/>
      <c r="IK174" s="277"/>
      <c r="IL174" s="277"/>
      <c r="IM174" s="278"/>
      <c r="IN174" s="279"/>
      <c r="IO174" s="279"/>
      <c r="IP174" s="280"/>
      <c r="IQ174" s="277"/>
      <c r="IR174" s="277"/>
      <c r="IS174" s="278">
        <v>0.22361111111111109</v>
      </c>
      <c r="IT174" s="279"/>
      <c r="IU174" s="279"/>
      <c r="IV174" s="280"/>
      <c r="IW174" s="277"/>
      <c r="IX174" s="277"/>
      <c r="IY174" s="278">
        <v>5.5555555555555552E-2</v>
      </c>
      <c r="IZ174" s="279"/>
      <c r="JA174" s="279"/>
      <c r="JB174" s="280"/>
      <c r="JC174" s="277"/>
      <c r="JD174" s="277"/>
      <c r="JE174" s="278"/>
      <c r="JF174" s="279"/>
      <c r="JG174" s="279"/>
      <c r="JH174" s="280"/>
      <c r="JI174" s="277"/>
      <c r="JJ174" s="277"/>
      <c r="JK174" s="278"/>
      <c r="JL174" s="279"/>
      <c r="JM174" s="279"/>
      <c r="JN174" s="280"/>
      <c r="JO174" s="277"/>
      <c r="JP174" s="277"/>
      <c r="JQ174" s="278"/>
      <c r="JR174" s="279"/>
      <c r="JS174" s="279"/>
      <c r="JT174" s="280"/>
      <c r="JU174" s="277"/>
      <c r="JV174" s="277"/>
      <c r="JW174" s="278"/>
      <c r="JX174" s="279"/>
      <c r="JY174" s="279"/>
      <c r="JZ174" s="280"/>
      <c r="KA174" s="277"/>
      <c r="KB174" s="277"/>
      <c r="KC174" s="278"/>
      <c r="KD174" s="279"/>
      <c r="KE174" s="279"/>
      <c r="KF174" s="280"/>
      <c r="KG174" s="277"/>
      <c r="KH174" s="277"/>
      <c r="KI174" s="278"/>
      <c r="KJ174" s="279"/>
      <c r="KK174" s="279"/>
      <c r="KL174" s="280"/>
      <c r="KM174" s="277"/>
      <c r="KN174" s="277"/>
      <c r="KO174" s="278"/>
      <c r="KP174" s="279"/>
      <c r="KQ174" s="279"/>
      <c r="KR174" s="280"/>
      <c r="KS174" s="277"/>
      <c r="KT174" s="277"/>
      <c r="KU174" s="278"/>
      <c r="KV174" s="279">
        <v>16</v>
      </c>
      <c r="KW174" s="279"/>
      <c r="KX174" s="280"/>
      <c r="KY174" s="277"/>
      <c r="KZ174" s="277"/>
      <c r="LA174" s="278"/>
      <c r="LB174" s="273" cm="1">
        <f t="array" ref="LB174">SUM(SUMIFS(IH174:LA174,IH$6:LA$6,{"EN(V)"}))</f>
        <v>0</v>
      </c>
      <c r="LC174" s="273" cm="1">
        <f t="array" ref="LC174">SUM(SUMIFS(IH174:LA174,IH$6:LA$6,{"INA(V)"}))</f>
        <v>0</v>
      </c>
      <c r="LD174" s="273" cm="1">
        <f t="array" ref="LD174">SUM(SUMIFS(IH174:LA174,IH$6:LA$6,{"EN(D)"}))</f>
        <v>16</v>
      </c>
      <c r="LE174" s="273" cm="1">
        <f t="array" ref="LE174">SUM(SUMIFS(IH174:LA174,IH$6:LA$6,{"INA(D)"}))</f>
        <v>0</v>
      </c>
      <c r="LF174" s="273" cm="1">
        <f t="array" ref="LF174">SUM(SUMIFS(IH174:LA174,IH$6:LA$6,{"EN(D)","EN(V)","INA(D)","INA(V)"}))</f>
        <v>16</v>
      </c>
      <c r="LG174" s="278" cm="1">
        <f t="array" ref="LG174">(SUM(SUMIFS(IH174:LA174,IH$6:LA$6,{"EN(TMS)"})))/12</f>
        <v>0</v>
      </c>
      <c r="LH174" s="278" cm="1">
        <f t="array" ref="LH174">(SUM(SUMIFS(IH174:LA174,IH$6:LA$6,{"INA(TMS)"})))/12</f>
        <v>2.326388888888889E-2</v>
      </c>
      <c r="LI174" s="279">
        <v>44</v>
      </c>
      <c r="LJ174" s="279"/>
      <c r="LK174" s="280"/>
      <c r="LL174" s="277"/>
      <c r="LM174" s="277"/>
      <c r="LN174" s="278"/>
      <c r="LO174" s="279">
        <v>8</v>
      </c>
      <c r="LP174" s="279"/>
      <c r="LQ174" s="280"/>
      <c r="LR174" s="277"/>
      <c r="LS174" s="277"/>
      <c r="LT174" s="278"/>
      <c r="LU174" s="279"/>
      <c r="LV174" s="279"/>
      <c r="LW174" s="280"/>
      <c r="LX174" s="277"/>
      <c r="LY174" s="277"/>
      <c r="LZ174" s="278"/>
      <c r="MA174" s="279"/>
      <c r="MB174" s="279"/>
      <c r="MC174" s="280"/>
      <c r="MD174" s="277"/>
      <c r="ME174" s="277"/>
      <c r="MF174" s="278"/>
      <c r="MG174" s="279"/>
      <c r="MH174" s="279"/>
      <c r="MI174" s="280"/>
      <c r="MJ174" s="277"/>
      <c r="MK174" s="277"/>
      <c r="ML174" s="278"/>
      <c r="MM174" s="279"/>
      <c r="MN174" s="279"/>
      <c r="MO174" s="280"/>
      <c r="MP174" s="277"/>
      <c r="MQ174" s="277"/>
      <c r="MR174" s="278"/>
      <c r="MS174" s="279"/>
      <c r="MT174" s="279"/>
      <c r="MU174" s="280"/>
      <c r="MV174" s="277"/>
      <c r="MW174" s="277"/>
      <c r="MX174" s="278"/>
      <c r="MY174" s="279"/>
      <c r="MZ174" s="279"/>
      <c r="NA174" s="280"/>
      <c r="NB174" s="277"/>
      <c r="NC174" s="277"/>
      <c r="ND174" s="278"/>
      <c r="NE174" s="279"/>
      <c r="NF174" s="279"/>
      <c r="NG174" s="280"/>
      <c r="NH174" s="277"/>
      <c r="NI174" s="277"/>
      <c r="NJ174" s="278"/>
      <c r="NK174" s="279"/>
      <c r="NL174" s="279"/>
      <c r="NM174" s="280"/>
      <c r="NN174" s="277"/>
      <c r="NO174" s="277"/>
      <c r="NP174" s="278"/>
      <c r="NQ174" s="279"/>
      <c r="NR174" s="279"/>
      <c r="NS174" s="280"/>
      <c r="NT174" s="277"/>
      <c r="NU174" s="277"/>
      <c r="NV174" s="278"/>
      <c r="NW174" s="279"/>
      <c r="NX174" s="279"/>
      <c r="NY174" s="280"/>
      <c r="NZ174" s="277"/>
      <c r="OA174" s="277"/>
      <c r="OB174" s="278"/>
      <c r="OC174" s="273" cm="1">
        <f t="array" ref="OC174">SUM(SUMIFS(LI174:OB174,LI$6:OB$6,{"EN(V)"}))</f>
        <v>0</v>
      </c>
      <c r="OD174" s="273" cm="1">
        <f t="array" ref="OD174">SUM(SUMIFS(LI174:OB174,LI$6:OB$6,{"INA(V)"}))</f>
        <v>0</v>
      </c>
      <c r="OE174" s="273" cm="1">
        <f t="array" ref="OE174">SUM(SUMIFS(LI174:OB174,LI$6:OB$6,{"EN(D)"}))</f>
        <v>52</v>
      </c>
      <c r="OF174" s="273" cm="1">
        <f t="array" ref="OF174">SUM(SUMIFS(LI174:OB174,LI$6:OB$6,{"INA(D)"}))</f>
        <v>0</v>
      </c>
      <c r="OG174" s="273" cm="1">
        <f t="array" ref="OG174">SUM(SUMIFS(LI174:OB174,LI$6:OB$6,{"EN(D)","EN(V)","INA(D)","INA(V)"}))</f>
        <v>52</v>
      </c>
      <c r="OH174" s="278" cm="1">
        <f t="array" ref="OH174">(SUM(SUMIFS(LI174:OB174,LI$6:OB$6,{"EN(TMS)"})))/12</f>
        <v>0</v>
      </c>
      <c r="OI174" s="278" cm="1">
        <f t="array" ref="OI174">(SUM(SUMIFS(LI174:OB174,LI$6:OB$6,{"INA(TMS)"})))/12</f>
        <v>0</v>
      </c>
    </row>
    <row r="175" spans="1:399" s="23" customFormat="1" ht="30">
      <c r="A175" s="273">
        <v>169</v>
      </c>
      <c r="B175" s="274" t="s">
        <v>3313</v>
      </c>
      <c r="C175" s="273" t="s">
        <v>3319</v>
      </c>
      <c r="D175" s="285">
        <v>44896</v>
      </c>
      <c r="E175" s="279"/>
      <c r="F175" s="279"/>
      <c r="G175" s="280"/>
      <c r="H175" s="277"/>
      <c r="I175" s="277"/>
      <c r="J175" s="278"/>
      <c r="K175" s="279"/>
      <c r="L175" s="279"/>
      <c r="M175" s="280"/>
      <c r="N175" s="277"/>
      <c r="O175" s="277"/>
      <c r="P175" s="278"/>
      <c r="Q175" s="279"/>
      <c r="R175" s="279"/>
      <c r="S175" s="280"/>
      <c r="T175" s="277"/>
      <c r="U175" s="277"/>
      <c r="V175" s="278"/>
      <c r="W175" s="279"/>
      <c r="X175" s="279"/>
      <c r="Y175" s="280"/>
      <c r="Z175" s="277"/>
      <c r="AA175" s="277"/>
      <c r="AB175" s="278"/>
      <c r="AC175" s="279"/>
      <c r="AD175" s="279"/>
      <c r="AE175" s="280"/>
      <c r="AF175" s="277"/>
      <c r="AG175" s="277"/>
      <c r="AH175" s="278"/>
      <c r="AI175" s="279"/>
      <c r="AJ175" s="279"/>
      <c r="AK175" s="280"/>
      <c r="AL175" s="277"/>
      <c r="AM175" s="277"/>
      <c r="AN175" s="278"/>
      <c r="AO175" s="279"/>
      <c r="AP175" s="279"/>
      <c r="AQ175" s="280"/>
      <c r="AR175" s="277"/>
      <c r="AS175" s="277"/>
      <c r="AT175" s="278"/>
      <c r="AU175" s="279"/>
      <c r="AV175" s="279"/>
      <c r="AW175" s="280"/>
      <c r="AX175" s="277"/>
      <c r="AY175" s="277"/>
      <c r="AZ175" s="278"/>
      <c r="BA175" s="279"/>
      <c r="BB175" s="279"/>
      <c r="BC175" s="280"/>
      <c r="BD175" s="277"/>
      <c r="BE175" s="277"/>
      <c r="BF175" s="278"/>
      <c r="BG175" s="279"/>
      <c r="BH175" s="279"/>
      <c r="BI175" s="280"/>
      <c r="BJ175" s="277"/>
      <c r="BK175" s="277"/>
      <c r="BL175" s="278"/>
      <c r="BM175" s="279"/>
      <c r="BN175" s="279"/>
      <c r="BO175" s="280"/>
      <c r="BP175" s="277"/>
      <c r="BQ175" s="277"/>
      <c r="BR175" s="278"/>
      <c r="BS175" s="279"/>
      <c r="BT175" s="279"/>
      <c r="BU175" s="280"/>
      <c r="BV175" s="277"/>
      <c r="BW175" s="277"/>
      <c r="BX175" s="278"/>
      <c r="BY175" s="273" cm="1">
        <f t="array" ref="BY175">SUM(SUMIFS(E175:BX175,E$6:BX$6,{"EN(V)"}))</f>
        <v>0</v>
      </c>
      <c r="BZ175" s="273" cm="1">
        <f t="array" ref="BZ175">SUM(SUMIFS(E175:BX175,E$6:BX$6,{"INA(V)"}))</f>
        <v>0</v>
      </c>
      <c r="CA175" s="273" cm="1">
        <f t="array" ref="CA175">SUM(SUMIFS(E175:BX175,E$6:BX$6,{"EN(D)"}))</f>
        <v>0</v>
      </c>
      <c r="CB175" s="273" cm="1">
        <f t="array" ref="CB175">SUM(SUMIFS(E175:BX175,E$6:BX$6,{"INA(D)"}))</f>
        <v>0</v>
      </c>
      <c r="CC175" s="273" cm="1">
        <f t="array" ref="CC175">SUM(SUMIFS(E175:BX175,E$6:BX$6,{"EN(D)","EN(V)","INA(D)","INA(V)"}))</f>
        <v>0</v>
      </c>
      <c r="CD175" s="278" cm="1">
        <f t="array" ref="CD175">(SUM(SUMIFS(E175:BX175,E$6:BX$6,{"EN(TMS)"})))/12</f>
        <v>0</v>
      </c>
      <c r="CE175" s="278" cm="1">
        <f t="array" ref="CE175">(SUM(SUMIFS(E175:BX175,E$6:BX$6,{"INA(TMS)"})))/12</f>
        <v>0</v>
      </c>
      <c r="CF175" s="279"/>
      <c r="CG175" s="279"/>
      <c r="CH175" s="280"/>
      <c r="CI175" s="277"/>
      <c r="CJ175" s="277"/>
      <c r="CK175" s="278"/>
      <c r="CL175" s="279"/>
      <c r="CM175" s="279"/>
      <c r="CN175" s="280"/>
      <c r="CO175" s="277"/>
      <c r="CP175" s="277"/>
      <c r="CQ175" s="278"/>
      <c r="CR175" s="279"/>
      <c r="CS175" s="279"/>
      <c r="CT175" s="280"/>
      <c r="CU175" s="277"/>
      <c r="CV175" s="277"/>
      <c r="CW175" s="278"/>
      <c r="CX175" s="279"/>
      <c r="CY175" s="279"/>
      <c r="CZ175" s="280"/>
      <c r="DA175" s="277"/>
      <c r="DB175" s="277"/>
      <c r="DC175" s="278"/>
      <c r="DD175" s="279"/>
      <c r="DE175" s="279"/>
      <c r="DF175" s="280"/>
      <c r="DG175" s="277"/>
      <c r="DH175" s="277"/>
      <c r="DI175" s="278"/>
      <c r="DJ175" s="279"/>
      <c r="DK175" s="279"/>
      <c r="DL175" s="280"/>
      <c r="DM175" s="277"/>
      <c r="DN175" s="277"/>
      <c r="DO175" s="278"/>
      <c r="DP175" s="279"/>
      <c r="DQ175" s="279"/>
      <c r="DR175" s="280"/>
      <c r="DS175" s="277"/>
      <c r="DT175" s="277"/>
      <c r="DU175" s="278"/>
      <c r="DV175" s="279"/>
      <c r="DW175" s="279"/>
      <c r="DX175" s="280"/>
      <c r="DY175" s="277"/>
      <c r="DZ175" s="277"/>
      <c r="EA175" s="278"/>
      <c r="EB175" s="279"/>
      <c r="EC175" s="279"/>
      <c r="ED175" s="280"/>
      <c r="EE175" s="277"/>
      <c r="EF175" s="277"/>
      <c r="EG175" s="278"/>
      <c r="EH175" s="279"/>
      <c r="EI175" s="279"/>
      <c r="EJ175" s="280"/>
      <c r="EK175" s="277"/>
      <c r="EL175" s="277"/>
      <c r="EM175" s="278"/>
      <c r="EN175" s="279"/>
      <c r="EO175" s="279"/>
      <c r="EP175" s="280"/>
      <c r="EQ175" s="277"/>
      <c r="ER175" s="277"/>
      <c r="ES175" s="278"/>
      <c r="ET175" s="279"/>
      <c r="EU175" s="279"/>
      <c r="EV175" s="280"/>
      <c r="EW175" s="277"/>
      <c r="EX175" s="277"/>
      <c r="EY175" s="278"/>
      <c r="EZ175" s="273" cm="1">
        <f t="array" ref="EZ175">SUM(SUMIFS(CF175:EY175,CF$6:EY$6,{"EN(V)"}))</f>
        <v>0</v>
      </c>
      <c r="FA175" s="273" cm="1">
        <f t="array" ref="FA175">SUM(SUMIFS(CF175:EY175,CF$6:EY$6,{"INA(V)"}))</f>
        <v>0</v>
      </c>
      <c r="FB175" s="273" cm="1">
        <f t="array" ref="FB175">SUM(SUMIFS(CF175:EY175,CF$6:EY$6,{"EN(D)"}))</f>
        <v>0</v>
      </c>
      <c r="FC175" s="273" cm="1">
        <f t="array" ref="FC175">SUM(SUMIFS(CF175:EY175,CF$6:EY$6,{"INA(D)"}))</f>
        <v>0</v>
      </c>
      <c r="FD175" s="273" cm="1">
        <f t="array" ref="FD175">SUM(SUMIFS(CF175:EY175,CF$6:EY$6,{"EN(D)","EN(V)","INA(D)","INA(V)"}))</f>
        <v>0</v>
      </c>
      <c r="FE175" s="278" cm="1">
        <f t="array" ref="FE175">(SUM(SUMIFS(CF175:EY175,CF$6:EY$6,{"EN(TMS)"})))/12</f>
        <v>0</v>
      </c>
      <c r="FF175" s="278" cm="1">
        <f t="array" ref="FF175">(SUM(SUMIFS(CF175:EY175,CF$6:EY$6,{"INA(TMS)"})))/12</f>
        <v>0</v>
      </c>
      <c r="FG175" s="279"/>
      <c r="FH175" s="279"/>
      <c r="FI175" s="280"/>
      <c r="FJ175" s="277"/>
      <c r="FK175" s="277"/>
      <c r="FL175" s="278"/>
      <c r="FM175" s="279"/>
      <c r="FN175" s="279"/>
      <c r="FO175" s="280"/>
      <c r="FP175" s="277"/>
      <c r="FQ175" s="277"/>
      <c r="FR175" s="278"/>
      <c r="FS175" s="279"/>
      <c r="FT175" s="279"/>
      <c r="FU175" s="280"/>
      <c r="FV175" s="277"/>
      <c r="FW175" s="277"/>
      <c r="FX175" s="278"/>
      <c r="FY175" s="279"/>
      <c r="FZ175" s="279"/>
      <c r="GA175" s="280"/>
      <c r="GB175" s="277"/>
      <c r="GC175" s="277"/>
      <c r="GD175" s="278"/>
      <c r="GE175" s="279"/>
      <c r="GF175" s="279"/>
      <c r="GG175" s="280"/>
      <c r="GH175" s="277"/>
      <c r="GI175" s="277"/>
      <c r="GJ175" s="278"/>
      <c r="GK175" s="279"/>
      <c r="GL175" s="279"/>
      <c r="GM175" s="280"/>
      <c r="GN175" s="277"/>
      <c r="GO175" s="277"/>
      <c r="GP175" s="278"/>
      <c r="GQ175" s="279"/>
      <c r="GR175" s="279"/>
      <c r="GS175" s="280"/>
      <c r="GT175" s="277"/>
      <c r="GU175" s="277"/>
      <c r="GV175" s="278"/>
      <c r="GW175" s="279"/>
      <c r="GX175" s="279"/>
      <c r="GY175" s="280"/>
      <c r="GZ175" s="277"/>
      <c r="HA175" s="277"/>
      <c r="HB175" s="278"/>
      <c r="HC175" s="279"/>
      <c r="HD175" s="279"/>
      <c r="HE175" s="280"/>
      <c r="HF175" s="277"/>
      <c r="HG175" s="277"/>
      <c r="HH175" s="278"/>
      <c r="HI175" s="279"/>
      <c r="HJ175" s="279"/>
      <c r="HK175" s="280"/>
      <c r="HL175" s="277"/>
      <c r="HM175" s="277"/>
      <c r="HN175" s="278"/>
      <c r="HO175" s="279"/>
      <c r="HP175" s="279"/>
      <c r="HQ175" s="280"/>
      <c r="HR175" s="277"/>
      <c r="HS175" s="277"/>
      <c r="HT175" s="278"/>
      <c r="HU175" s="279"/>
      <c r="HV175" s="279"/>
      <c r="HW175" s="280"/>
      <c r="HX175" s="277"/>
      <c r="HY175" s="277"/>
      <c r="HZ175" s="278"/>
      <c r="IA175" s="273" cm="1">
        <f t="array" ref="IA175">SUM(SUMIFS(FG175:HZ175,FG$6:HZ$6,{"EN(V)"}))</f>
        <v>0</v>
      </c>
      <c r="IB175" s="273" cm="1">
        <f t="array" ref="IB175">SUM(SUMIFS(FG175:HZ175,FG$6:HZ$6,{"INA(V)"}))</f>
        <v>0</v>
      </c>
      <c r="IC175" s="273" cm="1">
        <f t="array" ref="IC175">SUM(SUMIFS(FG175:HZ175,FG$6:HZ$6,{"EN(D)"}))</f>
        <v>0</v>
      </c>
      <c r="ID175" s="273" cm="1">
        <f t="array" ref="ID175">SUM(SUMIFS(FG175:HZ175,FG$6:HZ$6,{"INA(D)"}))</f>
        <v>0</v>
      </c>
      <c r="IE175" s="273" cm="1">
        <f t="array" ref="IE175">SUM(SUMIFS(FG175:HZ175,FG$6:HZ$6,{"EN(D)","EN(V)","INA(D)","INA(V)"}))</f>
        <v>0</v>
      </c>
      <c r="IF175" s="278" cm="1">
        <f t="array" ref="IF175">(SUM(SUMIFS(FG175:HZ175,FG$6:HZ$6,{"EN(TMS)"})))/12</f>
        <v>0</v>
      </c>
      <c r="IG175" s="278" cm="1">
        <f t="array" ref="IG175">(SUM(SUMIFS(FG175:HZ175,FG$6:HZ$6,{"INA(TMS)"})))/12</f>
        <v>0</v>
      </c>
      <c r="IH175" s="279"/>
      <c r="II175" s="279"/>
      <c r="IJ175" s="280"/>
      <c r="IK175" s="277"/>
      <c r="IL175" s="277"/>
      <c r="IM175" s="278"/>
      <c r="IN175" s="279"/>
      <c r="IO175" s="279"/>
      <c r="IP175" s="280"/>
      <c r="IQ175" s="277"/>
      <c r="IR175" s="277"/>
      <c r="IS175" s="278">
        <v>0.22361111111111109</v>
      </c>
      <c r="IT175" s="279"/>
      <c r="IU175" s="279"/>
      <c r="IV175" s="280"/>
      <c r="IW175" s="277"/>
      <c r="IX175" s="277"/>
      <c r="IY175" s="278">
        <v>5.5555555555555552E-2</v>
      </c>
      <c r="IZ175" s="279"/>
      <c r="JA175" s="279"/>
      <c r="JB175" s="280"/>
      <c r="JC175" s="277"/>
      <c r="JD175" s="277"/>
      <c r="JE175" s="278"/>
      <c r="JF175" s="279"/>
      <c r="JG175" s="279"/>
      <c r="JH175" s="280"/>
      <c r="JI175" s="277"/>
      <c r="JJ175" s="277"/>
      <c r="JK175" s="278"/>
      <c r="JL175" s="279"/>
      <c r="JM175" s="279"/>
      <c r="JN175" s="280"/>
      <c r="JO175" s="277"/>
      <c r="JP175" s="277"/>
      <c r="JQ175" s="278"/>
      <c r="JR175" s="279"/>
      <c r="JS175" s="279"/>
      <c r="JT175" s="280"/>
      <c r="JU175" s="277"/>
      <c r="JV175" s="277"/>
      <c r="JW175" s="278"/>
      <c r="JX175" s="279"/>
      <c r="JY175" s="279"/>
      <c r="JZ175" s="280"/>
      <c r="KA175" s="277"/>
      <c r="KB175" s="277"/>
      <c r="KC175" s="278"/>
      <c r="KD175" s="279"/>
      <c r="KE175" s="279"/>
      <c r="KF175" s="280"/>
      <c r="KG175" s="277"/>
      <c r="KH175" s="277"/>
      <c r="KI175" s="278"/>
      <c r="KJ175" s="279"/>
      <c r="KK175" s="279"/>
      <c r="KL175" s="280"/>
      <c r="KM175" s="277"/>
      <c r="KN175" s="277"/>
      <c r="KO175" s="278"/>
      <c r="KP175" s="279"/>
      <c r="KQ175" s="279"/>
      <c r="KR175" s="280"/>
      <c r="KS175" s="277"/>
      <c r="KT175" s="277"/>
      <c r="KU175" s="278"/>
      <c r="KV175" s="279"/>
      <c r="KW175" s="279"/>
      <c r="KX175" s="280"/>
      <c r="KY175" s="277">
        <v>8</v>
      </c>
      <c r="KZ175" s="277"/>
      <c r="LA175" s="278"/>
      <c r="LB175" s="273" cm="1">
        <f t="array" ref="LB175">SUM(SUMIFS(IH175:LA175,IH$6:LA$6,{"EN(V)"}))</f>
        <v>0</v>
      </c>
      <c r="LC175" s="273" cm="1">
        <f t="array" ref="LC175">SUM(SUMIFS(IH175:LA175,IH$6:LA$6,{"INA(V)"}))</f>
        <v>0</v>
      </c>
      <c r="LD175" s="273" cm="1">
        <f t="array" ref="LD175">SUM(SUMIFS(IH175:LA175,IH$6:LA$6,{"EN(D)"}))</f>
        <v>0</v>
      </c>
      <c r="LE175" s="273" cm="1">
        <f t="array" ref="LE175">SUM(SUMIFS(IH175:LA175,IH$6:LA$6,{"INA(D)"}))</f>
        <v>8</v>
      </c>
      <c r="LF175" s="273" cm="1">
        <f t="array" ref="LF175">SUM(SUMIFS(IH175:LA175,IH$6:LA$6,{"EN(D)","EN(V)","INA(D)","INA(V)"}))</f>
        <v>8</v>
      </c>
      <c r="LG175" s="278" cm="1">
        <f t="array" ref="LG175">(SUM(SUMIFS(IH175:LA175,IH$6:LA$6,{"EN(TMS)"})))/12</f>
        <v>0</v>
      </c>
      <c r="LH175" s="278" cm="1">
        <f t="array" ref="LH175">(SUM(SUMIFS(IH175:LA175,IH$6:LA$6,{"INA(TMS)"})))/12</f>
        <v>2.326388888888889E-2</v>
      </c>
      <c r="LI175" s="279"/>
      <c r="LJ175" s="279"/>
      <c r="LK175" s="280"/>
      <c r="LL175" s="277">
        <v>8</v>
      </c>
      <c r="LM175" s="277"/>
      <c r="LN175" s="278"/>
      <c r="LO175" s="279"/>
      <c r="LP175" s="279"/>
      <c r="LQ175" s="280"/>
      <c r="LR175" s="277">
        <v>5</v>
      </c>
      <c r="LS175" s="277"/>
      <c r="LT175" s="278"/>
      <c r="LU175" s="279"/>
      <c r="LV175" s="279"/>
      <c r="LW175" s="280"/>
      <c r="LX175" s="277">
        <v>4</v>
      </c>
      <c r="LY175" s="277"/>
      <c r="LZ175" s="278"/>
      <c r="MA175" s="279"/>
      <c r="MB175" s="279"/>
      <c r="MC175" s="280"/>
      <c r="MD175" s="277"/>
      <c r="ME175" s="277"/>
      <c r="MF175" s="278"/>
      <c r="MG175" s="279"/>
      <c r="MH175" s="279"/>
      <c r="MI175" s="280"/>
      <c r="MJ175" s="277">
        <v>1</v>
      </c>
      <c r="MK175" s="277"/>
      <c r="ML175" s="278"/>
      <c r="MM175" s="279"/>
      <c r="MN175" s="279"/>
      <c r="MO175" s="280"/>
      <c r="MP175" s="277"/>
      <c r="MQ175" s="277"/>
      <c r="MR175" s="278"/>
      <c r="MS175" s="279"/>
      <c r="MT175" s="279"/>
      <c r="MU175" s="280"/>
      <c r="MV175" s="277"/>
      <c r="MW175" s="277"/>
      <c r="MX175" s="278"/>
      <c r="MY175" s="279"/>
      <c r="MZ175" s="279"/>
      <c r="NA175" s="280"/>
      <c r="NB175" s="277"/>
      <c r="NC175" s="277"/>
      <c r="ND175" s="278"/>
      <c r="NE175" s="279"/>
      <c r="NF175" s="279"/>
      <c r="NG175" s="280"/>
      <c r="NH175" s="277"/>
      <c r="NI175" s="277"/>
      <c r="NJ175" s="278"/>
      <c r="NK175" s="279"/>
      <c r="NL175" s="279"/>
      <c r="NM175" s="280"/>
      <c r="NN175" s="277"/>
      <c r="NO175" s="277"/>
      <c r="NP175" s="278"/>
      <c r="NQ175" s="279"/>
      <c r="NR175" s="279"/>
      <c r="NS175" s="280"/>
      <c r="NT175" s="277"/>
      <c r="NU175" s="277"/>
      <c r="NV175" s="278"/>
      <c r="NW175" s="279"/>
      <c r="NX175" s="279"/>
      <c r="NY175" s="280"/>
      <c r="NZ175" s="277"/>
      <c r="OA175" s="277"/>
      <c r="OB175" s="278"/>
      <c r="OC175" s="273" cm="1">
        <f t="array" ref="OC175">SUM(SUMIFS(LI175:OB175,LI$6:OB$6,{"EN(V)"}))</f>
        <v>0</v>
      </c>
      <c r="OD175" s="273" cm="1">
        <f t="array" ref="OD175">SUM(SUMIFS(LI175:OB175,LI$6:OB$6,{"INA(V)"}))</f>
        <v>0</v>
      </c>
      <c r="OE175" s="273" cm="1">
        <f t="array" ref="OE175">SUM(SUMIFS(LI175:OB175,LI$6:OB$6,{"EN(D)"}))</f>
        <v>0</v>
      </c>
      <c r="OF175" s="273" cm="1">
        <f t="array" ref="OF175">SUM(SUMIFS(LI175:OB175,LI$6:OB$6,{"INA(D)"}))</f>
        <v>18</v>
      </c>
      <c r="OG175" s="273" cm="1">
        <f t="array" ref="OG175">SUM(SUMIFS(LI175:OB175,LI$6:OB$6,{"EN(D)","EN(V)","INA(D)","INA(V)"}))</f>
        <v>18</v>
      </c>
      <c r="OH175" s="278" cm="1">
        <f t="array" ref="OH175">(SUM(SUMIFS(LI175:OB175,LI$6:OB$6,{"EN(TMS)"})))/12</f>
        <v>0</v>
      </c>
      <c r="OI175" s="278" cm="1">
        <f t="array" ref="OI175">(SUM(SUMIFS(LI175:OB175,LI$6:OB$6,{"INA(TMS)"})))/12</f>
        <v>0</v>
      </c>
    </row>
    <row r="176" spans="1:399" s="23" customFormat="1" ht="30">
      <c r="A176" s="273">
        <v>170</v>
      </c>
      <c r="B176" s="274" t="s">
        <v>3314</v>
      </c>
      <c r="C176" s="273" t="s">
        <v>3316</v>
      </c>
      <c r="D176" s="285">
        <v>44896</v>
      </c>
      <c r="E176" s="279"/>
      <c r="F176" s="279"/>
      <c r="G176" s="280"/>
      <c r="H176" s="277"/>
      <c r="I176" s="277"/>
      <c r="J176" s="278"/>
      <c r="K176" s="279"/>
      <c r="L176" s="279"/>
      <c r="M176" s="280"/>
      <c r="N176" s="277"/>
      <c r="O176" s="277"/>
      <c r="P176" s="278"/>
      <c r="Q176" s="279"/>
      <c r="R176" s="279"/>
      <c r="S176" s="280"/>
      <c r="T176" s="277"/>
      <c r="U176" s="277"/>
      <c r="V176" s="278"/>
      <c r="W176" s="279"/>
      <c r="X176" s="279"/>
      <c r="Y176" s="280"/>
      <c r="Z176" s="277"/>
      <c r="AA176" s="277"/>
      <c r="AB176" s="278"/>
      <c r="AC176" s="279"/>
      <c r="AD176" s="279"/>
      <c r="AE176" s="280"/>
      <c r="AF176" s="277"/>
      <c r="AG176" s="277"/>
      <c r="AH176" s="278"/>
      <c r="AI176" s="279"/>
      <c r="AJ176" s="279"/>
      <c r="AK176" s="280"/>
      <c r="AL176" s="277"/>
      <c r="AM176" s="277"/>
      <c r="AN176" s="278"/>
      <c r="AO176" s="279"/>
      <c r="AP176" s="279"/>
      <c r="AQ176" s="280"/>
      <c r="AR176" s="277"/>
      <c r="AS176" s="277"/>
      <c r="AT176" s="278"/>
      <c r="AU176" s="279"/>
      <c r="AV176" s="279"/>
      <c r="AW176" s="280"/>
      <c r="AX176" s="277"/>
      <c r="AY176" s="277"/>
      <c r="AZ176" s="278"/>
      <c r="BA176" s="279"/>
      <c r="BB176" s="279"/>
      <c r="BC176" s="280"/>
      <c r="BD176" s="277"/>
      <c r="BE176" s="277"/>
      <c r="BF176" s="278"/>
      <c r="BG176" s="279"/>
      <c r="BH176" s="279"/>
      <c r="BI176" s="280"/>
      <c r="BJ176" s="277"/>
      <c r="BK176" s="277"/>
      <c r="BL176" s="278"/>
      <c r="BM176" s="279"/>
      <c r="BN176" s="279"/>
      <c r="BO176" s="280"/>
      <c r="BP176" s="277"/>
      <c r="BQ176" s="277"/>
      <c r="BR176" s="278"/>
      <c r="BS176" s="279"/>
      <c r="BT176" s="279"/>
      <c r="BU176" s="280"/>
      <c r="BV176" s="277"/>
      <c r="BW176" s="277"/>
      <c r="BX176" s="278"/>
      <c r="BY176" s="273" cm="1">
        <f t="array" ref="BY176">SUM(SUMIFS(E176:BX176,E$6:BX$6,{"EN(V)"}))</f>
        <v>0</v>
      </c>
      <c r="BZ176" s="273" cm="1">
        <f t="array" ref="BZ176">SUM(SUMIFS(E176:BX176,E$6:BX$6,{"INA(V)"}))</f>
        <v>0</v>
      </c>
      <c r="CA176" s="273" cm="1">
        <f t="array" ref="CA176">SUM(SUMIFS(E176:BX176,E$6:BX$6,{"EN(D)"}))</f>
        <v>0</v>
      </c>
      <c r="CB176" s="273" cm="1">
        <f t="array" ref="CB176">SUM(SUMIFS(E176:BX176,E$6:BX$6,{"INA(D)"}))</f>
        <v>0</v>
      </c>
      <c r="CC176" s="273" cm="1">
        <f t="array" ref="CC176">SUM(SUMIFS(E176:BX176,E$6:BX$6,{"EN(D)","EN(V)","INA(D)","INA(V)"}))</f>
        <v>0</v>
      </c>
      <c r="CD176" s="278" cm="1">
        <f t="array" ref="CD176">(SUM(SUMIFS(E176:BX176,E$6:BX$6,{"EN(TMS)"})))/12</f>
        <v>0</v>
      </c>
      <c r="CE176" s="278" cm="1">
        <f t="array" ref="CE176">(SUM(SUMIFS(E176:BX176,E$6:BX$6,{"INA(TMS)"})))/12</f>
        <v>0</v>
      </c>
      <c r="CF176" s="279"/>
      <c r="CG176" s="279"/>
      <c r="CH176" s="280"/>
      <c r="CI176" s="277"/>
      <c r="CJ176" s="277"/>
      <c r="CK176" s="278"/>
      <c r="CL176" s="279"/>
      <c r="CM176" s="279"/>
      <c r="CN176" s="280"/>
      <c r="CO176" s="277"/>
      <c r="CP176" s="277"/>
      <c r="CQ176" s="278"/>
      <c r="CR176" s="279"/>
      <c r="CS176" s="279"/>
      <c r="CT176" s="280"/>
      <c r="CU176" s="277"/>
      <c r="CV176" s="277"/>
      <c r="CW176" s="278"/>
      <c r="CX176" s="279"/>
      <c r="CY176" s="279"/>
      <c r="CZ176" s="280"/>
      <c r="DA176" s="277"/>
      <c r="DB176" s="277"/>
      <c r="DC176" s="278"/>
      <c r="DD176" s="279"/>
      <c r="DE176" s="279"/>
      <c r="DF176" s="280"/>
      <c r="DG176" s="277"/>
      <c r="DH176" s="277"/>
      <c r="DI176" s="278"/>
      <c r="DJ176" s="279"/>
      <c r="DK176" s="279"/>
      <c r="DL176" s="280"/>
      <c r="DM176" s="277"/>
      <c r="DN176" s="277"/>
      <c r="DO176" s="278"/>
      <c r="DP176" s="279"/>
      <c r="DQ176" s="279"/>
      <c r="DR176" s="280"/>
      <c r="DS176" s="277"/>
      <c r="DT176" s="277"/>
      <c r="DU176" s="278"/>
      <c r="DV176" s="279"/>
      <c r="DW176" s="279"/>
      <c r="DX176" s="280"/>
      <c r="DY176" s="277"/>
      <c r="DZ176" s="277"/>
      <c r="EA176" s="278"/>
      <c r="EB176" s="279"/>
      <c r="EC176" s="279"/>
      <c r="ED176" s="280"/>
      <c r="EE176" s="277"/>
      <c r="EF176" s="277"/>
      <c r="EG176" s="278"/>
      <c r="EH176" s="279"/>
      <c r="EI176" s="279"/>
      <c r="EJ176" s="280"/>
      <c r="EK176" s="277"/>
      <c r="EL176" s="277"/>
      <c r="EM176" s="278"/>
      <c r="EN176" s="279"/>
      <c r="EO176" s="279"/>
      <c r="EP176" s="280"/>
      <c r="EQ176" s="277"/>
      <c r="ER176" s="277"/>
      <c r="ES176" s="278"/>
      <c r="ET176" s="279"/>
      <c r="EU176" s="279"/>
      <c r="EV176" s="280"/>
      <c r="EW176" s="277"/>
      <c r="EX176" s="277"/>
      <c r="EY176" s="278"/>
      <c r="EZ176" s="273" cm="1">
        <f t="array" ref="EZ176">SUM(SUMIFS(CF176:EY176,CF$6:EY$6,{"EN(V)"}))</f>
        <v>0</v>
      </c>
      <c r="FA176" s="273" cm="1">
        <f t="array" ref="FA176">SUM(SUMIFS(CF176:EY176,CF$6:EY$6,{"INA(V)"}))</f>
        <v>0</v>
      </c>
      <c r="FB176" s="273" cm="1">
        <f t="array" ref="FB176">SUM(SUMIFS(CF176:EY176,CF$6:EY$6,{"EN(D)"}))</f>
        <v>0</v>
      </c>
      <c r="FC176" s="273" cm="1">
        <f t="array" ref="FC176">SUM(SUMIFS(CF176:EY176,CF$6:EY$6,{"INA(D)"}))</f>
        <v>0</v>
      </c>
      <c r="FD176" s="273" cm="1">
        <f t="array" ref="FD176">SUM(SUMIFS(CF176:EY176,CF$6:EY$6,{"EN(D)","EN(V)","INA(D)","INA(V)"}))</f>
        <v>0</v>
      </c>
      <c r="FE176" s="278" cm="1">
        <f t="array" ref="FE176">(SUM(SUMIFS(CF176:EY176,CF$6:EY$6,{"EN(TMS)"})))/12</f>
        <v>0</v>
      </c>
      <c r="FF176" s="278" cm="1">
        <f t="array" ref="FF176">(SUM(SUMIFS(CF176:EY176,CF$6:EY$6,{"INA(TMS)"})))/12</f>
        <v>0</v>
      </c>
      <c r="FG176" s="279"/>
      <c r="FH176" s="279"/>
      <c r="FI176" s="280"/>
      <c r="FJ176" s="277"/>
      <c r="FK176" s="277"/>
      <c r="FL176" s="278"/>
      <c r="FM176" s="279"/>
      <c r="FN176" s="279"/>
      <c r="FO176" s="280"/>
      <c r="FP176" s="277"/>
      <c r="FQ176" s="277"/>
      <c r="FR176" s="278"/>
      <c r="FS176" s="279"/>
      <c r="FT176" s="279"/>
      <c r="FU176" s="280"/>
      <c r="FV176" s="277"/>
      <c r="FW176" s="277"/>
      <c r="FX176" s="278"/>
      <c r="FY176" s="279"/>
      <c r="FZ176" s="279"/>
      <c r="GA176" s="280"/>
      <c r="GB176" s="277"/>
      <c r="GC176" s="277"/>
      <c r="GD176" s="278"/>
      <c r="GE176" s="279"/>
      <c r="GF176" s="279"/>
      <c r="GG176" s="280"/>
      <c r="GH176" s="277"/>
      <c r="GI176" s="277"/>
      <c r="GJ176" s="278"/>
      <c r="GK176" s="279"/>
      <c r="GL176" s="279"/>
      <c r="GM176" s="280"/>
      <c r="GN176" s="277"/>
      <c r="GO176" s="277"/>
      <c r="GP176" s="278"/>
      <c r="GQ176" s="279"/>
      <c r="GR176" s="279"/>
      <c r="GS176" s="280"/>
      <c r="GT176" s="277"/>
      <c r="GU176" s="277"/>
      <c r="GV176" s="278"/>
      <c r="GW176" s="279"/>
      <c r="GX176" s="279"/>
      <c r="GY176" s="280"/>
      <c r="GZ176" s="277"/>
      <c r="HA176" s="277"/>
      <c r="HB176" s="278"/>
      <c r="HC176" s="279"/>
      <c r="HD176" s="279"/>
      <c r="HE176" s="280"/>
      <c r="HF176" s="277"/>
      <c r="HG176" s="277"/>
      <c r="HH176" s="278"/>
      <c r="HI176" s="279"/>
      <c r="HJ176" s="279"/>
      <c r="HK176" s="280"/>
      <c r="HL176" s="277"/>
      <c r="HM176" s="277"/>
      <c r="HN176" s="278"/>
      <c r="HO176" s="279"/>
      <c r="HP176" s="279"/>
      <c r="HQ176" s="280"/>
      <c r="HR176" s="277"/>
      <c r="HS176" s="277"/>
      <c r="HT176" s="278"/>
      <c r="HU176" s="279"/>
      <c r="HV176" s="279"/>
      <c r="HW176" s="280"/>
      <c r="HX176" s="277"/>
      <c r="HY176" s="277"/>
      <c r="HZ176" s="278"/>
      <c r="IA176" s="273" cm="1">
        <f t="array" ref="IA176">SUM(SUMIFS(FG176:HZ176,FG$6:HZ$6,{"EN(V)"}))</f>
        <v>0</v>
      </c>
      <c r="IB176" s="273" cm="1">
        <f t="array" ref="IB176">SUM(SUMIFS(FG176:HZ176,FG$6:HZ$6,{"INA(V)"}))</f>
        <v>0</v>
      </c>
      <c r="IC176" s="273" cm="1">
        <f t="array" ref="IC176">SUM(SUMIFS(FG176:HZ176,FG$6:HZ$6,{"EN(D)"}))</f>
        <v>0</v>
      </c>
      <c r="ID176" s="273" cm="1">
        <f t="array" ref="ID176">SUM(SUMIFS(FG176:HZ176,FG$6:HZ$6,{"INA(D)"}))</f>
        <v>0</v>
      </c>
      <c r="IE176" s="273" cm="1">
        <f t="array" ref="IE176">SUM(SUMIFS(FG176:HZ176,FG$6:HZ$6,{"EN(D)","EN(V)","INA(D)","INA(V)"}))</f>
        <v>0</v>
      </c>
      <c r="IF176" s="278" cm="1">
        <f t="array" ref="IF176">(SUM(SUMIFS(FG176:HZ176,FG$6:HZ$6,{"EN(TMS)"})))/12</f>
        <v>0</v>
      </c>
      <c r="IG176" s="278" cm="1">
        <f t="array" ref="IG176">(SUM(SUMIFS(FG176:HZ176,FG$6:HZ$6,{"INA(TMS)"})))/12</f>
        <v>0</v>
      </c>
      <c r="IH176" s="279"/>
      <c r="II176" s="279"/>
      <c r="IJ176" s="280"/>
      <c r="IK176" s="277"/>
      <c r="IL176" s="277"/>
      <c r="IM176" s="278"/>
      <c r="IN176" s="279"/>
      <c r="IO176" s="279"/>
      <c r="IP176" s="280"/>
      <c r="IQ176" s="277"/>
      <c r="IR176" s="277"/>
      <c r="IS176" s="278">
        <v>0.22361111111111109</v>
      </c>
      <c r="IT176" s="279"/>
      <c r="IU176" s="279"/>
      <c r="IV176" s="280"/>
      <c r="IW176" s="277"/>
      <c r="IX176" s="277"/>
      <c r="IY176" s="278">
        <v>5.5555555555555552E-2</v>
      </c>
      <c r="IZ176" s="279"/>
      <c r="JA176" s="279"/>
      <c r="JB176" s="280"/>
      <c r="JC176" s="277"/>
      <c r="JD176" s="277"/>
      <c r="JE176" s="278"/>
      <c r="JF176" s="279"/>
      <c r="JG176" s="279"/>
      <c r="JH176" s="280"/>
      <c r="JI176" s="277"/>
      <c r="JJ176" s="277"/>
      <c r="JK176" s="278"/>
      <c r="JL176" s="279"/>
      <c r="JM176" s="279"/>
      <c r="JN176" s="280"/>
      <c r="JO176" s="277"/>
      <c r="JP176" s="277"/>
      <c r="JQ176" s="278"/>
      <c r="JR176" s="279"/>
      <c r="JS176" s="279"/>
      <c r="JT176" s="280"/>
      <c r="JU176" s="277"/>
      <c r="JV176" s="277"/>
      <c r="JW176" s="278"/>
      <c r="JX176" s="279"/>
      <c r="JY176" s="279"/>
      <c r="JZ176" s="280"/>
      <c r="KA176" s="277"/>
      <c r="KB176" s="277"/>
      <c r="KC176" s="278"/>
      <c r="KD176" s="279"/>
      <c r="KE176" s="279"/>
      <c r="KF176" s="280"/>
      <c r="KG176" s="277"/>
      <c r="KH176" s="277"/>
      <c r="KI176" s="278"/>
      <c r="KJ176" s="279"/>
      <c r="KK176" s="279"/>
      <c r="KL176" s="280"/>
      <c r="KM176" s="277"/>
      <c r="KN176" s="277"/>
      <c r="KO176" s="278"/>
      <c r="KP176" s="279"/>
      <c r="KQ176" s="279"/>
      <c r="KR176" s="280"/>
      <c r="KS176" s="277"/>
      <c r="KT176" s="277"/>
      <c r="KU176" s="278"/>
      <c r="KV176" s="279">
        <v>52</v>
      </c>
      <c r="KW176" s="279"/>
      <c r="KX176" s="280"/>
      <c r="KY176" s="277"/>
      <c r="KZ176" s="277"/>
      <c r="LA176" s="278"/>
      <c r="LB176" s="273" cm="1">
        <f t="array" ref="LB176">SUM(SUMIFS(IH176:LA176,IH$6:LA$6,{"EN(V)"}))</f>
        <v>0</v>
      </c>
      <c r="LC176" s="273" cm="1">
        <f t="array" ref="LC176">SUM(SUMIFS(IH176:LA176,IH$6:LA$6,{"INA(V)"}))</f>
        <v>0</v>
      </c>
      <c r="LD176" s="273" cm="1">
        <f t="array" ref="LD176">SUM(SUMIFS(IH176:LA176,IH$6:LA$6,{"EN(D)"}))</f>
        <v>52</v>
      </c>
      <c r="LE176" s="273" cm="1">
        <f t="array" ref="LE176">SUM(SUMIFS(IH176:LA176,IH$6:LA$6,{"INA(D)"}))</f>
        <v>0</v>
      </c>
      <c r="LF176" s="273" cm="1">
        <f t="array" ref="LF176">SUM(SUMIFS(IH176:LA176,IH$6:LA$6,{"EN(D)","EN(V)","INA(D)","INA(V)"}))</f>
        <v>52</v>
      </c>
      <c r="LG176" s="278" cm="1">
        <f t="array" ref="LG176">(SUM(SUMIFS(IH176:LA176,IH$6:LA$6,{"EN(TMS)"})))/12</f>
        <v>0</v>
      </c>
      <c r="LH176" s="278" cm="1">
        <f t="array" ref="LH176">(SUM(SUMIFS(IH176:LA176,IH$6:LA$6,{"INA(TMS)"})))/12</f>
        <v>2.326388888888889E-2</v>
      </c>
      <c r="LI176" s="279">
        <v>70</v>
      </c>
      <c r="LJ176" s="279"/>
      <c r="LK176" s="280"/>
      <c r="LL176" s="277"/>
      <c r="LM176" s="277"/>
      <c r="LN176" s="278"/>
      <c r="LO176" s="279">
        <v>27</v>
      </c>
      <c r="LP176" s="279"/>
      <c r="LQ176" s="280"/>
      <c r="LR176" s="277"/>
      <c r="LS176" s="277"/>
      <c r="LT176" s="278"/>
      <c r="LU176" s="279">
        <v>13</v>
      </c>
      <c r="LV176" s="279"/>
      <c r="LW176" s="280"/>
      <c r="LX176" s="277"/>
      <c r="LY176" s="277"/>
      <c r="LZ176" s="278"/>
      <c r="MA176" s="279">
        <v>11</v>
      </c>
      <c r="MB176" s="279"/>
      <c r="MC176" s="280"/>
      <c r="MD176" s="277"/>
      <c r="ME176" s="277"/>
      <c r="MF176" s="278"/>
      <c r="MG176" s="279">
        <v>6</v>
      </c>
      <c r="MH176" s="279"/>
      <c r="MI176" s="280"/>
      <c r="MJ176" s="277"/>
      <c r="MK176" s="277"/>
      <c r="ML176" s="278"/>
      <c r="MM176" s="279">
        <v>12</v>
      </c>
      <c r="MN176" s="279"/>
      <c r="MO176" s="280"/>
      <c r="MP176" s="277"/>
      <c r="MQ176" s="277"/>
      <c r="MR176" s="278"/>
      <c r="MS176" s="279">
        <v>8</v>
      </c>
      <c r="MT176" s="279"/>
      <c r="MU176" s="280"/>
      <c r="MV176" s="277"/>
      <c r="MW176" s="277"/>
      <c r="MX176" s="278"/>
      <c r="MY176" s="279"/>
      <c r="MZ176" s="279"/>
      <c r="NA176" s="280"/>
      <c r="NB176" s="277"/>
      <c r="NC176" s="277"/>
      <c r="ND176" s="278"/>
      <c r="NE176" s="279"/>
      <c r="NF176" s="279"/>
      <c r="NG176" s="280"/>
      <c r="NH176" s="277"/>
      <c r="NI176" s="277"/>
      <c r="NJ176" s="278"/>
      <c r="NK176" s="279"/>
      <c r="NL176" s="279"/>
      <c r="NM176" s="280"/>
      <c r="NN176" s="277"/>
      <c r="NO176" s="277"/>
      <c r="NP176" s="278"/>
      <c r="NQ176" s="279"/>
      <c r="NR176" s="279"/>
      <c r="NS176" s="280"/>
      <c r="NT176" s="277"/>
      <c r="NU176" s="277"/>
      <c r="NV176" s="278"/>
      <c r="NW176" s="279"/>
      <c r="NX176" s="279"/>
      <c r="NY176" s="280"/>
      <c r="NZ176" s="277"/>
      <c r="OA176" s="277"/>
      <c r="OB176" s="278"/>
      <c r="OC176" s="273" cm="1">
        <f t="array" ref="OC176">SUM(SUMIFS(LI176:OB176,LI$6:OB$6,{"EN(V)"}))</f>
        <v>0</v>
      </c>
      <c r="OD176" s="273" cm="1">
        <f t="array" ref="OD176">SUM(SUMIFS(LI176:OB176,LI$6:OB$6,{"INA(V)"}))</f>
        <v>0</v>
      </c>
      <c r="OE176" s="273" cm="1">
        <f t="array" ref="OE176">SUM(SUMIFS(LI176:OB176,LI$6:OB$6,{"EN(D)"}))</f>
        <v>147</v>
      </c>
      <c r="OF176" s="273" cm="1">
        <f t="array" ref="OF176">SUM(SUMIFS(LI176:OB176,LI$6:OB$6,{"INA(D)"}))</f>
        <v>0</v>
      </c>
      <c r="OG176" s="273" cm="1">
        <f t="array" ref="OG176">SUM(SUMIFS(LI176:OB176,LI$6:OB$6,{"EN(D)","EN(V)","INA(D)","INA(V)"}))</f>
        <v>147</v>
      </c>
      <c r="OH176" s="278" cm="1">
        <f t="array" ref="OH176">(SUM(SUMIFS(LI176:OB176,LI$6:OB$6,{"EN(TMS)"})))/12</f>
        <v>0</v>
      </c>
      <c r="OI176" s="278" cm="1">
        <f t="array" ref="OI176">(SUM(SUMIFS(LI176:OB176,LI$6:OB$6,{"INA(TMS)"})))/12</f>
        <v>0</v>
      </c>
    </row>
    <row r="177" spans="1:399" s="23" customFormat="1" ht="30">
      <c r="A177" s="273">
        <v>171</v>
      </c>
      <c r="B177" s="274" t="s">
        <v>3315</v>
      </c>
      <c r="C177" s="273" t="s">
        <v>3317</v>
      </c>
      <c r="D177" s="285">
        <v>44896</v>
      </c>
      <c r="E177" s="279"/>
      <c r="F177" s="279"/>
      <c r="G177" s="280"/>
      <c r="H177" s="277"/>
      <c r="I177" s="277"/>
      <c r="J177" s="278"/>
      <c r="K177" s="279"/>
      <c r="L177" s="279"/>
      <c r="M177" s="280"/>
      <c r="N177" s="277"/>
      <c r="O177" s="277"/>
      <c r="P177" s="278"/>
      <c r="Q177" s="279"/>
      <c r="R177" s="279"/>
      <c r="S177" s="280"/>
      <c r="T177" s="277"/>
      <c r="U177" s="277"/>
      <c r="V177" s="278"/>
      <c r="W177" s="279"/>
      <c r="X177" s="279"/>
      <c r="Y177" s="280"/>
      <c r="Z177" s="277"/>
      <c r="AA177" s="277"/>
      <c r="AB177" s="278"/>
      <c r="AC177" s="279"/>
      <c r="AD177" s="279"/>
      <c r="AE177" s="280"/>
      <c r="AF177" s="277"/>
      <c r="AG177" s="277"/>
      <c r="AH177" s="278"/>
      <c r="AI177" s="279"/>
      <c r="AJ177" s="279"/>
      <c r="AK177" s="280"/>
      <c r="AL177" s="277"/>
      <c r="AM177" s="277"/>
      <c r="AN177" s="278"/>
      <c r="AO177" s="279"/>
      <c r="AP177" s="279"/>
      <c r="AQ177" s="280"/>
      <c r="AR177" s="277"/>
      <c r="AS177" s="277"/>
      <c r="AT177" s="278"/>
      <c r="AU177" s="279"/>
      <c r="AV177" s="279"/>
      <c r="AW177" s="280"/>
      <c r="AX177" s="277"/>
      <c r="AY177" s="277"/>
      <c r="AZ177" s="278"/>
      <c r="BA177" s="279"/>
      <c r="BB177" s="279"/>
      <c r="BC177" s="280"/>
      <c r="BD177" s="277"/>
      <c r="BE177" s="277"/>
      <c r="BF177" s="278"/>
      <c r="BG177" s="279"/>
      <c r="BH177" s="279"/>
      <c r="BI177" s="280"/>
      <c r="BJ177" s="277"/>
      <c r="BK177" s="277"/>
      <c r="BL177" s="278"/>
      <c r="BM177" s="279"/>
      <c r="BN177" s="279"/>
      <c r="BO177" s="280"/>
      <c r="BP177" s="277"/>
      <c r="BQ177" s="277"/>
      <c r="BR177" s="278"/>
      <c r="BS177" s="279"/>
      <c r="BT177" s="279"/>
      <c r="BU177" s="280"/>
      <c r="BV177" s="277"/>
      <c r="BW177" s="277"/>
      <c r="BX177" s="278"/>
      <c r="BY177" s="273" cm="1">
        <f t="array" ref="BY177">SUM(SUMIFS(E177:BX177,E$6:BX$6,{"EN(V)"}))</f>
        <v>0</v>
      </c>
      <c r="BZ177" s="273" cm="1">
        <f t="array" ref="BZ177">SUM(SUMIFS(E177:BX177,E$6:BX$6,{"INA(V)"}))</f>
        <v>0</v>
      </c>
      <c r="CA177" s="273" cm="1">
        <f t="array" ref="CA177">SUM(SUMIFS(E177:BX177,E$6:BX$6,{"EN(D)"}))</f>
        <v>0</v>
      </c>
      <c r="CB177" s="273" cm="1">
        <f t="array" ref="CB177">SUM(SUMIFS(E177:BX177,E$6:BX$6,{"INA(D)"}))</f>
        <v>0</v>
      </c>
      <c r="CC177" s="273" cm="1">
        <f t="array" ref="CC177">SUM(SUMIFS(E177:BX177,E$6:BX$6,{"EN(D)","EN(V)","INA(D)","INA(V)"}))</f>
        <v>0</v>
      </c>
      <c r="CD177" s="278" cm="1">
        <f t="array" ref="CD177">(SUM(SUMIFS(E177:BX177,E$6:BX$6,{"EN(TMS)"})))/12</f>
        <v>0</v>
      </c>
      <c r="CE177" s="278" cm="1">
        <f t="array" ref="CE177">(SUM(SUMIFS(E177:BX177,E$6:BX$6,{"INA(TMS)"})))/12</f>
        <v>0</v>
      </c>
      <c r="CF177" s="279"/>
      <c r="CG177" s="279"/>
      <c r="CH177" s="280"/>
      <c r="CI177" s="277"/>
      <c r="CJ177" s="277"/>
      <c r="CK177" s="278"/>
      <c r="CL177" s="279"/>
      <c r="CM177" s="279"/>
      <c r="CN177" s="280"/>
      <c r="CO177" s="277"/>
      <c r="CP177" s="277"/>
      <c r="CQ177" s="278"/>
      <c r="CR177" s="279"/>
      <c r="CS177" s="279"/>
      <c r="CT177" s="280"/>
      <c r="CU177" s="277"/>
      <c r="CV177" s="277"/>
      <c r="CW177" s="278"/>
      <c r="CX177" s="279"/>
      <c r="CY177" s="279"/>
      <c r="CZ177" s="280"/>
      <c r="DA177" s="277"/>
      <c r="DB177" s="277"/>
      <c r="DC177" s="278"/>
      <c r="DD177" s="279"/>
      <c r="DE177" s="279"/>
      <c r="DF177" s="280"/>
      <c r="DG177" s="277"/>
      <c r="DH177" s="277"/>
      <c r="DI177" s="278"/>
      <c r="DJ177" s="279"/>
      <c r="DK177" s="279"/>
      <c r="DL177" s="280"/>
      <c r="DM177" s="277"/>
      <c r="DN177" s="277"/>
      <c r="DO177" s="278"/>
      <c r="DP177" s="279"/>
      <c r="DQ177" s="279"/>
      <c r="DR177" s="280"/>
      <c r="DS177" s="277"/>
      <c r="DT177" s="277"/>
      <c r="DU177" s="278"/>
      <c r="DV177" s="279"/>
      <c r="DW177" s="279"/>
      <c r="DX177" s="280"/>
      <c r="DY177" s="277"/>
      <c r="DZ177" s="277"/>
      <c r="EA177" s="278"/>
      <c r="EB177" s="279"/>
      <c r="EC177" s="279"/>
      <c r="ED177" s="280"/>
      <c r="EE177" s="277"/>
      <c r="EF177" s="277"/>
      <c r="EG177" s="278"/>
      <c r="EH177" s="279"/>
      <c r="EI177" s="279"/>
      <c r="EJ177" s="280"/>
      <c r="EK177" s="277"/>
      <c r="EL177" s="277"/>
      <c r="EM177" s="278"/>
      <c r="EN177" s="279"/>
      <c r="EO177" s="279"/>
      <c r="EP177" s="280"/>
      <c r="EQ177" s="277"/>
      <c r="ER177" s="277"/>
      <c r="ES177" s="278"/>
      <c r="ET177" s="279"/>
      <c r="EU177" s="279"/>
      <c r="EV177" s="280"/>
      <c r="EW177" s="277"/>
      <c r="EX177" s="277"/>
      <c r="EY177" s="278"/>
      <c r="EZ177" s="273" cm="1">
        <f t="array" ref="EZ177">SUM(SUMIFS(CF177:EY177,CF$6:EY$6,{"EN(V)"}))</f>
        <v>0</v>
      </c>
      <c r="FA177" s="273" cm="1">
        <f t="array" ref="FA177">SUM(SUMIFS(CF177:EY177,CF$6:EY$6,{"INA(V)"}))</f>
        <v>0</v>
      </c>
      <c r="FB177" s="273" cm="1">
        <f t="array" ref="FB177">SUM(SUMIFS(CF177:EY177,CF$6:EY$6,{"EN(D)"}))</f>
        <v>0</v>
      </c>
      <c r="FC177" s="273" cm="1">
        <f t="array" ref="FC177">SUM(SUMIFS(CF177:EY177,CF$6:EY$6,{"INA(D)"}))</f>
        <v>0</v>
      </c>
      <c r="FD177" s="273" cm="1">
        <f t="array" ref="FD177">SUM(SUMIFS(CF177:EY177,CF$6:EY$6,{"EN(D)","EN(V)","INA(D)","INA(V)"}))</f>
        <v>0</v>
      </c>
      <c r="FE177" s="278" cm="1">
        <f t="array" ref="FE177">(SUM(SUMIFS(CF177:EY177,CF$6:EY$6,{"EN(TMS)"})))/12</f>
        <v>0</v>
      </c>
      <c r="FF177" s="278" cm="1">
        <f t="array" ref="FF177">(SUM(SUMIFS(CF177:EY177,CF$6:EY$6,{"INA(TMS)"})))/12</f>
        <v>0</v>
      </c>
      <c r="FG177" s="279"/>
      <c r="FH177" s="279"/>
      <c r="FI177" s="280"/>
      <c r="FJ177" s="277"/>
      <c r="FK177" s="277"/>
      <c r="FL177" s="278"/>
      <c r="FM177" s="279"/>
      <c r="FN177" s="279"/>
      <c r="FO177" s="280"/>
      <c r="FP177" s="277"/>
      <c r="FQ177" s="277"/>
      <c r="FR177" s="278"/>
      <c r="FS177" s="279"/>
      <c r="FT177" s="279"/>
      <c r="FU177" s="280"/>
      <c r="FV177" s="277"/>
      <c r="FW177" s="277"/>
      <c r="FX177" s="278"/>
      <c r="FY177" s="279"/>
      <c r="FZ177" s="279"/>
      <c r="GA177" s="280"/>
      <c r="GB177" s="277"/>
      <c r="GC177" s="277"/>
      <c r="GD177" s="278"/>
      <c r="GE177" s="279"/>
      <c r="GF177" s="279"/>
      <c r="GG177" s="280"/>
      <c r="GH177" s="277"/>
      <c r="GI177" s="277"/>
      <c r="GJ177" s="278"/>
      <c r="GK177" s="279"/>
      <c r="GL177" s="279"/>
      <c r="GM177" s="280"/>
      <c r="GN177" s="277"/>
      <c r="GO177" s="277"/>
      <c r="GP177" s="278"/>
      <c r="GQ177" s="279"/>
      <c r="GR177" s="279"/>
      <c r="GS177" s="280"/>
      <c r="GT177" s="277"/>
      <c r="GU177" s="277"/>
      <c r="GV177" s="278"/>
      <c r="GW177" s="279"/>
      <c r="GX177" s="279"/>
      <c r="GY177" s="280"/>
      <c r="GZ177" s="277"/>
      <c r="HA177" s="277"/>
      <c r="HB177" s="278"/>
      <c r="HC177" s="279"/>
      <c r="HD177" s="279"/>
      <c r="HE177" s="280"/>
      <c r="HF177" s="277"/>
      <c r="HG177" s="277"/>
      <c r="HH177" s="278"/>
      <c r="HI177" s="279"/>
      <c r="HJ177" s="279"/>
      <c r="HK177" s="280"/>
      <c r="HL177" s="277"/>
      <c r="HM177" s="277"/>
      <c r="HN177" s="278"/>
      <c r="HO177" s="279"/>
      <c r="HP177" s="279"/>
      <c r="HQ177" s="280"/>
      <c r="HR177" s="277"/>
      <c r="HS177" s="277"/>
      <c r="HT177" s="278"/>
      <c r="HU177" s="279"/>
      <c r="HV177" s="279"/>
      <c r="HW177" s="280"/>
      <c r="HX177" s="277"/>
      <c r="HY177" s="277"/>
      <c r="HZ177" s="278"/>
      <c r="IA177" s="273" cm="1">
        <f t="array" ref="IA177">SUM(SUMIFS(FG177:HZ177,FG$6:HZ$6,{"EN(V)"}))</f>
        <v>0</v>
      </c>
      <c r="IB177" s="273" cm="1">
        <f t="array" ref="IB177">SUM(SUMIFS(FG177:HZ177,FG$6:HZ$6,{"INA(V)"}))</f>
        <v>0</v>
      </c>
      <c r="IC177" s="273" cm="1">
        <f t="array" ref="IC177">SUM(SUMIFS(FG177:HZ177,FG$6:HZ$6,{"EN(D)"}))</f>
        <v>0</v>
      </c>
      <c r="ID177" s="273" cm="1">
        <f t="array" ref="ID177">SUM(SUMIFS(FG177:HZ177,FG$6:HZ$6,{"INA(D)"}))</f>
        <v>0</v>
      </c>
      <c r="IE177" s="273" cm="1">
        <f t="array" ref="IE177">SUM(SUMIFS(FG177:HZ177,FG$6:HZ$6,{"EN(D)","EN(V)","INA(D)","INA(V)"}))</f>
        <v>0</v>
      </c>
      <c r="IF177" s="278" cm="1">
        <f t="array" ref="IF177">(SUM(SUMIFS(FG177:HZ177,FG$6:HZ$6,{"EN(TMS)"})))/12</f>
        <v>0</v>
      </c>
      <c r="IG177" s="278" cm="1">
        <f t="array" ref="IG177">(SUM(SUMIFS(FG177:HZ177,FG$6:HZ$6,{"INA(TMS)"})))/12</f>
        <v>0</v>
      </c>
      <c r="IH177" s="279"/>
      <c r="II177" s="279"/>
      <c r="IJ177" s="280"/>
      <c r="IK177" s="277"/>
      <c r="IL177" s="277"/>
      <c r="IM177" s="278"/>
      <c r="IN177" s="279"/>
      <c r="IO177" s="279"/>
      <c r="IP177" s="280"/>
      <c r="IQ177" s="277"/>
      <c r="IR177" s="277"/>
      <c r="IS177" s="278">
        <v>0.22361111111111109</v>
      </c>
      <c r="IT177" s="279"/>
      <c r="IU177" s="279"/>
      <c r="IV177" s="280"/>
      <c r="IW177" s="277"/>
      <c r="IX177" s="277"/>
      <c r="IY177" s="278">
        <v>5.5555555555555552E-2</v>
      </c>
      <c r="IZ177" s="279"/>
      <c r="JA177" s="279"/>
      <c r="JB177" s="280"/>
      <c r="JC177" s="277"/>
      <c r="JD177" s="277"/>
      <c r="JE177" s="278"/>
      <c r="JF177" s="279"/>
      <c r="JG177" s="279"/>
      <c r="JH177" s="280"/>
      <c r="JI177" s="277"/>
      <c r="JJ177" s="277"/>
      <c r="JK177" s="278"/>
      <c r="JL177" s="279"/>
      <c r="JM177" s="279"/>
      <c r="JN177" s="280"/>
      <c r="JO177" s="277"/>
      <c r="JP177" s="277"/>
      <c r="JQ177" s="278"/>
      <c r="JR177" s="279"/>
      <c r="JS177" s="279"/>
      <c r="JT177" s="280"/>
      <c r="JU177" s="277"/>
      <c r="JV177" s="277"/>
      <c r="JW177" s="278"/>
      <c r="JX177" s="279"/>
      <c r="JY177" s="279"/>
      <c r="JZ177" s="280"/>
      <c r="KA177" s="277"/>
      <c r="KB177" s="277"/>
      <c r="KC177" s="278"/>
      <c r="KD177" s="279"/>
      <c r="KE177" s="279"/>
      <c r="KF177" s="280"/>
      <c r="KG177" s="277"/>
      <c r="KH177" s="277"/>
      <c r="KI177" s="278"/>
      <c r="KJ177" s="279"/>
      <c r="KK177" s="279"/>
      <c r="KL177" s="280"/>
      <c r="KM177" s="277"/>
      <c r="KN177" s="277"/>
      <c r="KO177" s="278"/>
      <c r="KP177" s="279"/>
      <c r="KQ177" s="279"/>
      <c r="KR177" s="280"/>
      <c r="KS177" s="277"/>
      <c r="KT177" s="277"/>
      <c r="KU177" s="278"/>
      <c r="KV177" s="279"/>
      <c r="KW177" s="279"/>
      <c r="KX177" s="280"/>
      <c r="KY177" s="277">
        <v>70</v>
      </c>
      <c r="KZ177" s="277"/>
      <c r="LA177" s="278"/>
      <c r="LB177" s="273" cm="1">
        <f t="array" ref="LB177">SUM(SUMIFS(IH177:LA177,IH$6:LA$6,{"EN(V)"}))</f>
        <v>0</v>
      </c>
      <c r="LC177" s="273" cm="1">
        <f t="array" ref="LC177">SUM(SUMIFS(IH177:LA177,IH$6:LA$6,{"INA(V)"}))</f>
        <v>0</v>
      </c>
      <c r="LD177" s="273" cm="1">
        <f t="array" ref="LD177">SUM(SUMIFS(IH177:LA177,IH$6:LA$6,{"EN(D)"}))</f>
        <v>0</v>
      </c>
      <c r="LE177" s="273" cm="1">
        <f t="array" ref="LE177">SUM(SUMIFS(IH177:LA177,IH$6:LA$6,{"INA(D)"}))</f>
        <v>70</v>
      </c>
      <c r="LF177" s="273" cm="1">
        <f t="array" ref="LF177">SUM(SUMIFS(IH177:LA177,IH$6:LA$6,{"EN(D)","EN(V)","INA(D)","INA(V)"}))</f>
        <v>70</v>
      </c>
      <c r="LG177" s="278" cm="1">
        <f t="array" ref="LG177">(SUM(SUMIFS(IH177:LA177,IH$6:LA$6,{"EN(TMS)"})))/12</f>
        <v>0</v>
      </c>
      <c r="LH177" s="278" cm="1">
        <f t="array" ref="LH177">(SUM(SUMIFS(IH177:LA177,IH$6:LA$6,{"INA(TMS)"})))/12</f>
        <v>2.326388888888889E-2</v>
      </c>
      <c r="LI177" s="279"/>
      <c r="LJ177" s="279"/>
      <c r="LK177" s="280"/>
      <c r="LL177" s="277">
        <v>52</v>
      </c>
      <c r="LM177" s="277"/>
      <c r="LN177" s="278"/>
      <c r="LO177" s="279"/>
      <c r="LP177" s="279"/>
      <c r="LQ177" s="280"/>
      <c r="LR177" s="277">
        <v>24</v>
      </c>
      <c r="LS177" s="277"/>
      <c r="LT177" s="278"/>
      <c r="LU177" s="279"/>
      <c r="LV177" s="279"/>
      <c r="LW177" s="280"/>
      <c r="LX177" s="277">
        <v>9</v>
      </c>
      <c r="LY177" s="277"/>
      <c r="LZ177" s="278"/>
      <c r="MA177" s="279"/>
      <c r="MB177" s="279"/>
      <c r="MC177" s="280"/>
      <c r="MD177" s="277">
        <v>7</v>
      </c>
      <c r="ME177" s="277"/>
      <c r="MF177" s="278"/>
      <c r="MG177" s="279"/>
      <c r="MH177" s="279"/>
      <c r="MI177" s="280"/>
      <c r="MJ177" s="277">
        <v>8</v>
      </c>
      <c r="MK177" s="277"/>
      <c r="ML177" s="278"/>
      <c r="MM177" s="279"/>
      <c r="MN177" s="279"/>
      <c r="MO177" s="280"/>
      <c r="MP177" s="277">
        <v>7</v>
      </c>
      <c r="MQ177" s="277"/>
      <c r="MR177" s="278"/>
      <c r="MS177" s="279"/>
      <c r="MT177" s="279"/>
      <c r="MU177" s="280"/>
      <c r="MV177" s="277">
        <v>3</v>
      </c>
      <c r="MW177" s="277"/>
      <c r="MX177" s="278"/>
      <c r="MY177" s="279"/>
      <c r="MZ177" s="279"/>
      <c r="NA177" s="280"/>
      <c r="NB177" s="277"/>
      <c r="NC177" s="277"/>
      <c r="ND177" s="278"/>
      <c r="NE177" s="279"/>
      <c r="NF177" s="279"/>
      <c r="NG177" s="280"/>
      <c r="NH177" s="277"/>
      <c r="NI177" s="277"/>
      <c r="NJ177" s="278"/>
      <c r="NK177" s="279"/>
      <c r="NL177" s="279"/>
      <c r="NM177" s="280"/>
      <c r="NN177" s="277"/>
      <c r="NO177" s="277"/>
      <c r="NP177" s="278"/>
      <c r="NQ177" s="279"/>
      <c r="NR177" s="279"/>
      <c r="NS177" s="280"/>
      <c r="NT177" s="277"/>
      <c r="NU177" s="277"/>
      <c r="NV177" s="278"/>
      <c r="NW177" s="279"/>
      <c r="NX177" s="279"/>
      <c r="NY177" s="280"/>
      <c r="NZ177" s="277"/>
      <c r="OA177" s="277"/>
      <c r="OB177" s="278"/>
      <c r="OC177" s="273" cm="1">
        <f t="array" ref="OC177">SUM(SUMIFS(LI177:OB177,LI$6:OB$6,{"EN(V)"}))</f>
        <v>0</v>
      </c>
      <c r="OD177" s="273" cm="1">
        <f t="array" ref="OD177">SUM(SUMIFS(LI177:OB177,LI$6:OB$6,{"INA(V)"}))</f>
        <v>0</v>
      </c>
      <c r="OE177" s="273" cm="1">
        <f t="array" ref="OE177">SUM(SUMIFS(LI177:OB177,LI$6:OB$6,{"EN(D)"}))</f>
        <v>0</v>
      </c>
      <c r="OF177" s="273" cm="1">
        <f t="array" ref="OF177">SUM(SUMIFS(LI177:OB177,LI$6:OB$6,{"INA(D)"}))</f>
        <v>110</v>
      </c>
      <c r="OG177" s="273" cm="1">
        <f t="array" ref="OG177">SUM(SUMIFS(LI177:OB177,LI$6:OB$6,{"EN(D)","EN(V)","INA(D)","INA(V)"}))</f>
        <v>110</v>
      </c>
      <c r="OH177" s="278" cm="1">
        <f t="array" ref="OH177">(SUM(SUMIFS(LI177:OB177,LI$6:OB$6,{"EN(TMS)"})))/12</f>
        <v>0</v>
      </c>
      <c r="OI177" s="278" cm="1">
        <f t="array" ref="OI177">(SUM(SUMIFS(LI177:OB177,LI$6:OB$6,{"INA(TMS)"})))/12</f>
        <v>0</v>
      </c>
    </row>
    <row r="178" spans="1:399" s="23" customFormat="1" ht="30">
      <c r="A178" s="273">
        <v>172</v>
      </c>
      <c r="B178" s="274" t="s">
        <v>3375</v>
      </c>
      <c r="C178" s="273" t="s">
        <v>3376</v>
      </c>
      <c r="D178" s="285">
        <v>44927</v>
      </c>
      <c r="E178" s="279"/>
      <c r="F178" s="279"/>
      <c r="G178" s="280"/>
      <c r="H178" s="277"/>
      <c r="I178" s="277"/>
      <c r="J178" s="278"/>
      <c r="K178" s="279"/>
      <c r="L178" s="279"/>
      <c r="M178" s="280"/>
      <c r="N178" s="277"/>
      <c r="O178" s="277"/>
      <c r="P178" s="278"/>
      <c r="Q178" s="279"/>
      <c r="R178" s="279"/>
      <c r="S178" s="280"/>
      <c r="T178" s="277"/>
      <c r="U178" s="277"/>
      <c r="V178" s="278"/>
      <c r="W178" s="279"/>
      <c r="X178" s="279"/>
      <c r="Y178" s="280"/>
      <c r="Z178" s="277"/>
      <c r="AA178" s="277"/>
      <c r="AB178" s="278"/>
      <c r="AC178" s="279"/>
      <c r="AD178" s="279"/>
      <c r="AE178" s="280"/>
      <c r="AF178" s="277"/>
      <c r="AG178" s="277"/>
      <c r="AH178" s="278"/>
      <c r="AI178" s="279"/>
      <c r="AJ178" s="279"/>
      <c r="AK178" s="280"/>
      <c r="AL178" s="277"/>
      <c r="AM178" s="277"/>
      <c r="AN178" s="278"/>
      <c r="AO178" s="279"/>
      <c r="AP178" s="279"/>
      <c r="AQ178" s="280"/>
      <c r="AR178" s="277"/>
      <c r="AS178" s="277"/>
      <c r="AT178" s="278"/>
      <c r="AU178" s="279"/>
      <c r="AV178" s="279"/>
      <c r="AW178" s="280"/>
      <c r="AX178" s="277"/>
      <c r="AY178" s="277"/>
      <c r="AZ178" s="278"/>
      <c r="BA178" s="279"/>
      <c r="BB178" s="279"/>
      <c r="BC178" s="280"/>
      <c r="BD178" s="277"/>
      <c r="BE178" s="277"/>
      <c r="BF178" s="278"/>
      <c r="BG178" s="279"/>
      <c r="BH178" s="279"/>
      <c r="BI178" s="280"/>
      <c r="BJ178" s="277"/>
      <c r="BK178" s="277"/>
      <c r="BL178" s="278"/>
      <c r="BM178" s="279"/>
      <c r="BN178" s="279"/>
      <c r="BO178" s="280"/>
      <c r="BP178" s="277"/>
      <c r="BQ178" s="277"/>
      <c r="BR178" s="278"/>
      <c r="BS178" s="279"/>
      <c r="BT178" s="279"/>
      <c r="BU178" s="280"/>
      <c r="BV178" s="277"/>
      <c r="BW178" s="277"/>
      <c r="BX178" s="278"/>
      <c r="BY178" s="273" cm="1">
        <f t="array" ref="BY178">SUM(SUMIFS(E178:BX178,E$6:BX$6,{"EN(V)"}))</f>
        <v>0</v>
      </c>
      <c r="BZ178" s="273" cm="1">
        <f t="array" ref="BZ178">SUM(SUMIFS(E178:BX178,E$6:BX$6,{"INA(V)"}))</f>
        <v>0</v>
      </c>
      <c r="CA178" s="273" cm="1">
        <f t="array" ref="CA178">SUM(SUMIFS(E178:BX178,E$6:BX$6,{"EN(D)"}))</f>
        <v>0</v>
      </c>
      <c r="CB178" s="273" cm="1">
        <f t="array" ref="CB178">SUM(SUMIFS(E178:BX178,E$6:BX$6,{"INA(D)"}))</f>
        <v>0</v>
      </c>
      <c r="CC178" s="273" cm="1">
        <f t="array" ref="CC178">SUM(SUMIFS(E178:BX178,E$6:BX$6,{"EN(D)","EN(V)","INA(D)","INA(V)"}))</f>
        <v>0</v>
      </c>
      <c r="CD178" s="278" cm="1">
        <f t="array" ref="CD178">(SUM(SUMIFS(E178:BX178,E$6:BX$6,{"EN(TMS)"})))/12</f>
        <v>0</v>
      </c>
      <c r="CE178" s="278" cm="1">
        <f t="array" ref="CE178">(SUM(SUMIFS(E178:BX178,E$6:BX$6,{"INA(TMS)"})))/12</f>
        <v>0</v>
      </c>
      <c r="CF178" s="279"/>
      <c r="CG178" s="279"/>
      <c r="CH178" s="280"/>
      <c r="CI178" s="277"/>
      <c r="CJ178" s="277"/>
      <c r="CK178" s="278"/>
      <c r="CL178" s="279"/>
      <c r="CM178" s="279"/>
      <c r="CN178" s="280"/>
      <c r="CO178" s="277"/>
      <c r="CP178" s="277"/>
      <c r="CQ178" s="278"/>
      <c r="CR178" s="279"/>
      <c r="CS178" s="279"/>
      <c r="CT178" s="280"/>
      <c r="CU178" s="277"/>
      <c r="CV178" s="277"/>
      <c r="CW178" s="278"/>
      <c r="CX178" s="279"/>
      <c r="CY178" s="279"/>
      <c r="CZ178" s="280"/>
      <c r="DA178" s="277"/>
      <c r="DB178" s="277"/>
      <c r="DC178" s="278"/>
      <c r="DD178" s="279"/>
      <c r="DE178" s="279"/>
      <c r="DF178" s="280"/>
      <c r="DG178" s="277"/>
      <c r="DH178" s="277"/>
      <c r="DI178" s="278"/>
      <c r="DJ178" s="279"/>
      <c r="DK178" s="279"/>
      <c r="DL178" s="280"/>
      <c r="DM178" s="277"/>
      <c r="DN178" s="277"/>
      <c r="DO178" s="278"/>
      <c r="DP178" s="279"/>
      <c r="DQ178" s="279"/>
      <c r="DR178" s="280"/>
      <c r="DS178" s="277"/>
      <c r="DT178" s="277"/>
      <c r="DU178" s="278"/>
      <c r="DV178" s="279"/>
      <c r="DW178" s="279"/>
      <c r="DX178" s="280"/>
      <c r="DY178" s="277"/>
      <c r="DZ178" s="277"/>
      <c r="EA178" s="278"/>
      <c r="EB178" s="279"/>
      <c r="EC178" s="279"/>
      <c r="ED178" s="280"/>
      <c r="EE178" s="277"/>
      <c r="EF178" s="277"/>
      <c r="EG178" s="278"/>
      <c r="EH178" s="279"/>
      <c r="EI178" s="279"/>
      <c r="EJ178" s="280"/>
      <c r="EK178" s="277"/>
      <c r="EL178" s="277"/>
      <c r="EM178" s="278"/>
      <c r="EN178" s="279"/>
      <c r="EO178" s="279"/>
      <c r="EP178" s="280"/>
      <c r="EQ178" s="277"/>
      <c r="ER178" s="277"/>
      <c r="ES178" s="278"/>
      <c r="ET178" s="279"/>
      <c r="EU178" s="279"/>
      <c r="EV178" s="280"/>
      <c r="EW178" s="277"/>
      <c r="EX178" s="277"/>
      <c r="EY178" s="278"/>
      <c r="EZ178" s="273" cm="1">
        <f t="array" ref="EZ178">SUM(SUMIFS(CF178:EY178,CF$6:EY$6,{"EN(V)"}))</f>
        <v>0</v>
      </c>
      <c r="FA178" s="273" cm="1">
        <f t="array" ref="FA178">SUM(SUMIFS(CF178:EY178,CF$6:EY$6,{"INA(V)"}))</f>
        <v>0</v>
      </c>
      <c r="FB178" s="273" cm="1">
        <f t="array" ref="FB178">SUM(SUMIFS(CF178:EY178,CF$6:EY$6,{"EN(D)"}))</f>
        <v>0</v>
      </c>
      <c r="FC178" s="273" cm="1">
        <f t="array" ref="FC178">SUM(SUMIFS(CF178:EY178,CF$6:EY$6,{"INA(D)"}))</f>
        <v>0</v>
      </c>
      <c r="FD178" s="273" cm="1">
        <f t="array" ref="FD178">SUM(SUMIFS(CF178:EY178,CF$6:EY$6,{"EN(D)","EN(V)","INA(D)","INA(V)"}))</f>
        <v>0</v>
      </c>
      <c r="FE178" s="278" cm="1">
        <f t="array" ref="FE178">(SUM(SUMIFS(CF178:EY178,CF$6:EY$6,{"EN(TMS)"})))/12</f>
        <v>0</v>
      </c>
      <c r="FF178" s="278" cm="1">
        <f t="array" ref="FF178">(SUM(SUMIFS(CF178:EY178,CF$6:EY$6,{"INA(TMS)"})))/12</f>
        <v>0</v>
      </c>
      <c r="FG178" s="279"/>
      <c r="FH178" s="279"/>
      <c r="FI178" s="280"/>
      <c r="FJ178" s="277"/>
      <c r="FK178" s="277"/>
      <c r="FL178" s="278"/>
      <c r="FM178" s="279"/>
      <c r="FN178" s="279"/>
      <c r="FO178" s="280"/>
      <c r="FP178" s="277"/>
      <c r="FQ178" s="277"/>
      <c r="FR178" s="278"/>
      <c r="FS178" s="279"/>
      <c r="FT178" s="279"/>
      <c r="FU178" s="280"/>
      <c r="FV178" s="277"/>
      <c r="FW178" s="277"/>
      <c r="FX178" s="278"/>
      <c r="FY178" s="279"/>
      <c r="FZ178" s="279"/>
      <c r="GA178" s="280"/>
      <c r="GB178" s="277"/>
      <c r="GC178" s="277"/>
      <c r="GD178" s="278"/>
      <c r="GE178" s="279"/>
      <c r="GF178" s="279"/>
      <c r="GG178" s="280"/>
      <c r="GH178" s="277"/>
      <c r="GI178" s="277"/>
      <c r="GJ178" s="278"/>
      <c r="GK178" s="279"/>
      <c r="GL178" s="279"/>
      <c r="GM178" s="280"/>
      <c r="GN178" s="277"/>
      <c r="GO178" s="277"/>
      <c r="GP178" s="278"/>
      <c r="GQ178" s="279"/>
      <c r="GR178" s="279"/>
      <c r="GS178" s="280"/>
      <c r="GT178" s="277"/>
      <c r="GU178" s="277"/>
      <c r="GV178" s="278"/>
      <c r="GW178" s="279"/>
      <c r="GX178" s="279"/>
      <c r="GY178" s="280"/>
      <c r="GZ178" s="277"/>
      <c r="HA178" s="277"/>
      <c r="HB178" s="278"/>
      <c r="HC178" s="279"/>
      <c r="HD178" s="279"/>
      <c r="HE178" s="280"/>
      <c r="HF178" s="277"/>
      <c r="HG178" s="277"/>
      <c r="HH178" s="278"/>
      <c r="HI178" s="279"/>
      <c r="HJ178" s="279"/>
      <c r="HK178" s="280"/>
      <c r="HL178" s="277"/>
      <c r="HM178" s="277"/>
      <c r="HN178" s="278"/>
      <c r="HO178" s="279"/>
      <c r="HP178" s="279"/>
      <c r="HQ178" s="280"/>
      <c r="HR178" s="277"/>
      <c r="HS178" s="277"/>
      <c r="HT178" s="278"/>
      <c r="HU178" s="279"/>
      <c r="HV178" s="279"/>
      <c r="HW178" s="280"/>
      <c r="HX178" s="277"/>
      <c r="HY178" s="277"/>
      <c r="HZ178" s="278"/>
      <c r="IA178" s="273" cm="1">
        <f t="array" ref="IA178">SUM(SUMIFS(FG178:HZ178,FG$6:HZ$6,{"EN(V)"}))</f>
        <v>0</v>
      </c>
      <c r="IB178" s="273" cm="1">
        <f t="array" ref="IB178">SUM(SUMIFS(FG178:HZ178,FG$6:HZ$6,{"INA(V)"}))</f>
        <v>0</v>
      </c>
      <c r="IC178" s="273" cm="1">
        <f t="array" ref="IC178">SUM(SUMIFS(FG178:HZ178,FG$6:HZ$6,{"EN(D)"}))</f>
        <v>0</v>
      </c>
      <c r="ID178" s="273" cm="1">
        <f t="array" ref="ID178">SUM(SUMIFS(FG178:HZ178,FG$6:HZ$6,{"INA(D)"}))</f>
        <v>0</v>
      </c>
      <c r="IE178" s="273" cm="1">
        <f t="array" ref="IE178">SUM(SUMIFS(FG178:HZ178,FG$6:HZ$6,{"EN(D)","EN(V)","INA(D)","INA(V)"}))</f>
        <v>0</v>
      </c>
      <c r="IF178" s="278" cm="1">
        <f t="array" ref="IF178">(SUM(SUMIFS(FG178:HZ178,FG$6:HZ$6,{"EN(TMS)"})))/12</f>
        <v>0</v>
      </c>
      <c r="IG178" s="278" cm="1">
        <f t="array" ref="IG178">(SUM(SUMIFS(FG178:HZ178,FG$6:HZ$6,{"INA(TMS)"})))/12</f>
        <v>0</v>
      </c>
      <c r="IH178" s="279"/>
      <c r="II178" s="279"/>
      <c r="IJ178" s="280"/>
      <c r="IK178" s="277"/>
      <c r="IL178" s="277"/>
      <c r="IM178" s="278"/>
      <c r="IN178" s="279"/>
      <c r="IO178" s="279"/>
      <c r="IP178" s="280"/>
      <c r="IQ178" s="277"/>
      <c r="IR178" s="277"/>
      <c r="IS178" s="278">
        <v>0.22361111111111109</v>
      </c>
      <c r="IT178" s="279"/>
      <c r="IU178" s="279"/>
      <c r="IV178" s="280"/>
      <c r="IW178" s="277"/>
      <c r="IX178" s="277"/>
      <c r="IY178" s="278">
        <v>5.5555555555555552E-2</v>
      </c>
      <c r="IZ178" s="279"/>
      <c r="JA178" s="279"/>
      <c r="JB178" s="280"/>
      <c r="JC178" s="277"/>
      <c r="JD178" s="277"/>
      <c r="JE178" s="278"/>
      <c r="JF178" s="279"/>
      <c r="JG178" s="279"/>
      <c r="JH178" s="280"/>
      <c r="JI178" s="277"/>
      <c r="JJ178" s="277"/>
      <c r="JK178" s="278"/>
      <c r="JL178" s="279"/>
      <c r="JM178" s="279"/>
      <c r="JN178" s="280"/>
      <c r="JO178" s="277"/>
      <c r="JP178" s="277"/>
      <c r="JQ178" s="278"/>
      <c r="JR178" s="279"/>
      <c r="JS178" s="279"/>
      <c r="JT178" s="280"/>
      <c r="JU178" s="277"/>
      <c r="JV178" s="277"/>
      <c r="JW178" s="278"/>
      <c r="JX178" s="279"/>
      <c r="JY178" s="279"/>
      <c r="JZ178" s="280"/>
      <c r="KA178" s="277"/>
      <c r="KB178" s="277"/>
      <c r="KC178" s="278"/>
      <c r="KD178" s="279"/>
      <c r="KE178" s="279"/>
      <c r="KF178" s="280"/>
      <c r="KG178" s="277"/>
      <c r="KH178" s="277"/>
      <c r="KI178" s="278"/>
      <c r="KJ178" s="279"/>
      <c r="KK178" s="279"/>
      <c r="KL178" s="280"/>
      <c r="KM178" s="277"/>
      <c r="KN178" s="277"/>
      <c r="KO178" s="278"/>
      <c r="KP178" s="279"/>
      <c r="KQ178" s="279"/>
      <c r="KR178" s="280"/>
      <c r="KS178" s="277"/>
      <c r="KT178" s="277"/>
      <c r="KU178" s="278"/>
      <c r="KV178" s="279"/>
      <c r="KW178" s="279"/>
      <c r="KX178" s="280"/>
      <c r="KY178" s="277"/>
      <c r="KZ178" s="277"/>
      <c r="LA178" s="278"/>
      <c r="LB178" s="273" cm="1">
        <f t="array" ref="LB178">SUM(SUMIFS(IH178:LA178,IH$6:LA$6,{"EN(V)"}))</f>
        <v>0</v>
      </c>
      <c r="LC178" s="273" cm="1">
        <f t="array" ref="LC178">SUM(SUMIFS(IH178:LA178,IH$6:LA$6,{"INA(V)"}))</f>
        <v>0</v>
      </c>
      <c r="LD178" s="273" cm="1">
        <f t="array" ref="LD178">SUM(SUMIFS(IH178:LA178,IH$6:LA$6,{"EN(D)"}))</f>
        <v>0</v>
      </c>
      <c r="LE178" s="273" cm="1">
        <f t="array" ref="LE178">SUM(SUMIFS(IH178:LA178,IH$6:LA$6,{"INA(D)"}))</f>
        <v>0</v>
      </c>
      <c r="LF178" s="273" cm="1">
        <f t="array" ref="LF178">SUM(SUMIFS(IH178:LA178,IH$6:LA$6,{"EN(D)","EN(V)","INA(D)","INA(V)"}))</f>
        <v>0</v>
      </c>
      <c r="LG178" s="278" cm="1">
        <f t="array" ref="LG178">(SUM(SUMIFS(IH178:LA178,IH$6:LA$6,{"EN(TMS)"})))/12</f>
        <v>0</v>
      </c>
      <c r="LH178" s="278" cm="1">
        <f t="array" ref="LH178">(SUM(SUMIFS(IH178:LA178,IH$6:LA$6,{"INA(TMS)"})))/12</f>
        <v>2.326388888888889E-2</v>
      </c>
      <c r="LI178" s="279">
        <v>60</v>
      </c>
      <c r="LJ178" s="279"/>
      <c r="LK178" s="280"/>
      <c r="LL178" s="277"/>
      <c r="LM178" s="277"/>
      <c r="LN178" s="278"/>
      <c r="LO178" s="279">
        <v>6</v>
      </c>
      <c r="LP178" s="279"/>
      <c r="LQ178" s="280"/>
      <c r="LR178" s="277"/>
      <c r="LS178" s="277"/>
      <c r="LT178" s="278"/>
      <c r="LU178" s="279">
        <v>8</v>
      </c>
      <c r="LV178" s="279"/>
      <c r="LW178" s="280"/>
      <c r="LX178" s="277"/>
      <c r="LY178" s="277"/>
      <c r="LZ178" s="278"/>
      <c r="MA178" s="279">
        <v>4</v>
      </c>
      <c r="MB178" s="279"/>
      <c r="MC178" s="280"/>
      <c r="MD178" s="277"/>
      <c r="ME178" s="277"/>
      <c r="MF178" s="278"/>
      <c r="MG178" s="279">
        <v>8</v>
      </c>
      <c r="MH178" s="279"/>
      <c r="MI178" s="280"/>
      <c r="MJ178" s="277"/>
      <c r="MK178" s="277"/>
      <c r="ML178" s="278"/>
      <c r="MM178" s="279">
        <v>4</v>
      </c>
      <c r="MN178" s="279"/>
      <c r="MO178" s="280"/>
      <c r="MP178" s="277"/>
      <c r="MQ178" s="277"/>
      <c r="MR178" s="278"/>
      <c r="MS178" s="279">
        <v>6</v>
      </c>
      <c r="MT178" s="279"/>
      <c r="MU178" s="280"/>
      <c r="MV178" s="277"/>
      <c r="MW178" s="277"/>
      <c r="MX178" s="278"/>
      <c r="MY178" s="279"/>
      <c r="MZ178" s="279"/>
      <c r="NA178" s="280"/>
      <c r="NB178" s="277"/>
      <c r="NC178" s="277"/>
      <c r="ND178" s="278"/>
      <c r="NE178" s="279"/>
      <c r="NF178" s="279"/>
      <c r="NG178" s="280"/>
      <c r="NH178" s="277"/>
      <c r="NI178" s="277"/>
      <c r="NJ178" s="278"/>
      <c r="NK178" s="279"/>
      <c r="NL178" s="279"/>
      <c r="NM178" s="280"/>
      <c r="NN178" s="277"/>
      <c r="NO178" s="277"/>
      <c r="NP178" s="278"/>
      <c r="NQ178" s="279"/>
      <c r="NR178" s="279"/>
      <c r="NS178" s="280"/>
      <c r="NT178" s="277"/>
      <c r="NU178" s="277"/>
      <c r="NV178" s="278"/>
      <c r="NW178" s="279"/>
      <c r="NX178" s="279"/>
      <c r="NY178" s="280"/>
      <c r="NZ178" s="277"/>
      <c r="OA178" s="277"/>
      <c r="OB178" s="278"/>
      <c r="OC178" s="273" cm="1">
        <f t="array" ref="OC178">SUM(SUMIFS(LI178:OB178,LI$6:OB$6,{"EN(V)"}))</f>
        <v>0</v>
      </c>
      <c r="OD178" s="273" cm="1">
        <f t="array" ref="OD178">SUM(SUMIFS(LI178:OB178,LI$6:OB$6,{"INA(V)"}))</f>
        <v>0</v>
      </c>
      <c r="OE178" s="273" cm="1">
        <f t="array" ref="OE178">SUM(SUMIFS(LI178:OB178,LI$6:OB$6,{"EN(D)"}))</f>
        <v>96</v>
      </c>
      <c r="OF178" s="273" cm="1">
        <f t="array" ref="OF178">SUM(SUMIFS(LI178:OB178,LI$6:OB$6,{"INA(D)"}))</f>
        <v>0</v>
      </c>
      <c r="OG178" s="273" cm="1">
        <f t="array" ref="OG178">SUM(SUMIFS(LI178:OB178,LI$6:OB$6,{"EN(D)","EN(V)","INA(D)","INA(V)"}))</f>
        <v>96</v>
      </c>
      <c r="OH178" s="278" cm="1">
        <f t="array" ref="OH178">(SUM(SUMIFS(LI178:OB178,LI$6:OB$6,{"EN(TMS)"})))/12</f>
        <v>0</v>
      </c>
      <c r="OI178" s="278" cm="1">
        <f t="array" ref="OI178">(SUM(SUMIFS(LI178:OB178,LI$6:OB$6,{"INA(TMS)"})))/12</f>
        <v>0</v>
      </c>
    </row>
    <row r="179" spans="1:399" s="23" customFormat="1" ht="30">
      <c r="A179" s="273">
        <v>173</v>
      </c>
      <c r="B179" s="274" t="s">
        <v>3382</v>
      </c>
      <c r="C179" s="273" t="s">
        <v>3381</v>
      </c>
      <c r="D179" s="285">
        <v>44927</v>
      </c>
      <c r="E179" s="279"/>
      <c r="F179" s="279"/>
      <c r="G179" s="280"/>
      <c r="H179" s="277"/>
      <c r="I179" s="277"/>
      <c r="J179" s="278"/>
      <c r="K179" s="279"/>
      <c r="L179" s="279"/>
      <c r="M179" s="280"/>
      <c r="N179" s="277"/>
      <c r="O179" s="277"/>
      <c r="P179" s="278"/>
      <c r="Q179" s="279"/>
      <c r="R179" s="279"/>
      <c r="S179" s="280"/>
      <c r="T179" s="277"/>
      <c r="U179" s="277"/>
      <c r="V179" s="278"/>
      <c r="W179" s="279"/>
      <c r="X179" s="279"/>
      <c r="Y179" s="280"/>
      <c r="Z179" s="277"/>
      <c r="AA179" s="277"/>
      <c r="AB179" s="278"/>
      <c r="AC179" s="279"/>
      <c r="AD179" s="279"/>
      <c r="AE179" s="280"/>
      <c r="AF179" s="277"/>
      <c r="AG179" s="277"/>
      <c r="AH179" s="278"/>
      <c r="AI179" s="279"/>
      <c r="AJ179" s="279"/>
      <c r="AK179" s="280"/>
      <c r="AL179" s="277"/>
      <c r="AM179" s="277"/>
      <c r="AN179" s="278"/>
      <c r="AO179" s="279"/>
      <c r="AP179" s="279"/>
      <c r="AQ179" s="280"/>
      <c r="AR179" s="277"/>
      <c r="AS179" s="277"/>
      <c r="AT179" s="278"/>
      <c r="AU179" s="279"/>
      <c r="AV179" s="279"/>
      <c r="AW179" s="280"/>
      <c r="AX179" s="277"/>
      <c r="AY179" s="277"/>
      <c r="AZ179" s="278"/>
      <c r="BA179" s="279"/>
      <c r="BB179" s="279"/>
      <c r="BC179" s="280"/>
      <c r="BD179" s="277"/>
      <c r="BE179" s="277"/>
      <c r="BF179" s="278"/>
      <c r="BG179" s="279"/>
      <c r="BH179" s="279"/>
      <c r="BI179" s="280"/>
      <c r="BJ179" s="277"/>
      <c r="BK179" s="277"/>
      <c r="BL179" s="278"/>
      <c r="BM179" s="279"/>
      <c r="BN179" s="279"/>
      <c r="BO179" s="280"/>
      <c r="BP179" s="277"/>
      <c r="BQ179" s="277"/>
      <c r="BR179" s="278"/>
      <c r="BS179" s="279"/>
      <c r="BT179" s="279"/>
      <c r="BU179" s="280"/>
      <c r="BV179" s="277"/>
      <c r="BW179" s="277"/>
      <c r="BX179" s="278"/>
      <c r="BY179" s="273" cm="1">
        <f t="array" ref="BY179">SUM(SUMIFS(E179:BX179,E$6:BX$6,{"EN(V)"}))</f>
        <v>0</v>
      </c>
      <c r="BZ179" s="273" cm="1">
        <f t="array" ref="BZ179">SUM(SUMIFS(E179:BX179,E$6:BX$6,{"INA(V)"}))</f>
        <v>0</v>
      </c>
      <c r="CA179" s="273" cm="1">
        <f t="array" ref="CA179">SUM(SUMIFS(E179:BX179,E$6:BX$6,{"EN(D)"}))</f>
        <v>0</v>
      </c>
      <c r="CB179" s="273" cm="1">
        <f t="array" ref="CB179">SUM(SUMIFS(E179:BX179,E$6:BX$6,{"INA(D)"}))</f>
        <v>0</v>
      </c>
      <c r="CC179" s="273" cm="1">
        <f t="array" ref="CC179">SUM(SUMIFS(E179:BX179,E$6:BX$6,{"EN(D)","EN(V)","INA(D)","INA(V)"}))</f>
        <v>0</v>
      </c>
      <c r="CD179" s="278" cm="1">
        <f t="array" ref="CD179">(SUM(SUMIFS(E179:BX179,E$6:BX$6,{"EN(TMS)"})))/12</f>
        <v>0</v>
      </c>
      <c r="CE179" s="278" cm="1">
        <f t="array" ref="CE179">(SUM(SUMIFS(E179:BX179,E$6:BX$6,{"INA(TMS)"})))/12</f>
        <v>0</v>
      </c>
      <c r="CF179" s="279"/>
      <c r="CG179" s="279"/>
      <c r="CH179" s="280"/>
      <c r="CI179" s="277"/>
      <c r="CJ179" s="277"/>
      <c r="CK179" s="278"/>
      <c r="CL179" s="279"/>
      <c r="CM179" s="279"/>
      <c r="CN179" s="280"/>
      <c r="CO179" s="277"/>
      <c r="CP179" s="277"/>
      <c r="CQ179" s="278"/>
      <c r="CR179" s="279"/>
      <c r="CS179" s="279"/>
      <c r="CT179" s="280"/>
      <c r="CU179" s="277"/>
      <c r="CV179" s="277"/>
      <c r="CW179" s="278"/>
      <c r="CX179" s="279"/>
      <c r="CY179" s="279"/>
      <c r="CZ179" s="280"/>
      <c r="DA179" s="277"/>
      <c r="DB179" s="277"/>
      <c r="DC179" s="278"/>
      <c r="DD179" s="279"/>
      <c r="DE179" s="279"/>
      <c r="DF179" s="280"/>
      <c r="DG179" s="277"/>
      <c r="DH179" s="277"/>
      <c r="DI179" s="278"/>
      <c r="DJ179" s="279"/>
      <c r="DK179" s="279"/>
      <c r="DL179" s="280"/>
      <c r="DM179" s="277"/>
      <c r="DN179" s="277"/>
      <c r="DO179" s="278"/>
      <c r="DP179" s="279"/>
      <c r="DQ179" s="279"/>
      <c r="DR179" s="280"/>
      <c r="DS179" s="277"/>
      <c r="DT179" s="277"/>
      <c r="DU179" s="278"/>
      <c r="DV179" s="279"/>
      <c r="DW179" s="279"/>
      <c r="DX179" s="280"/>
      <c r="DY179" s="277"/>
      <c r="DZ179" s="277"/>
      <c r="EA179" s="278"/>
      <c r="EB179" s="279"/>
      <c r="EC179" s="279"/>
      <c r="ED179" s="280"/>
      <c r="EE179" s="277"/>
      <c r="EF179" s="277"/>
      <c r="EG179" s="278"/>
      <c r="EH179" s="279"/>
      <c r="EI179" s="279"/>
      <c r="EJ179" s="280"/>
      <c r="EK179" s="277"/>
      <c r="EL179" s="277"/>
      <c r="EM179" s="278"/>
      <c r="EN179" s="279"/>
      <c r="EO179" s="279"/>
      <c r="EP179" s="280"/>
      <c r="EQ179" s="277"/>
      <c r="ER179" s="277"/>
      <c r="ES179" s="278"/>
      <c r="ET179" s="279"/>
      <c r="EU179" s="279"/>
      <c r="EV179" s="280"/>
      <c r="EW179" s="277"/>
      <c r="EX179" s="277"/>
      <c r="EY179" s="278"/>
      <c r="EZ179" s="273" cm="1">
        <f t="array" ref="EZ179">SUM(SUMIFS(CF179:EY179,CF$6:EY$6,{"EN(V)"}))</f>
        <v>0</v>
      </c>
      <c r="FA179" s="273" cm="1">
        <f t="array" ref="FA179">SUM(SUMIFS(CF179:EY179,CF$6:EY$6,{"INA(V)"}))</f>
        <v>0</v>
      </c>
      <c r="FB179" s="273" cm="1">
        <f t="array" ref="FB179">SUM(SUMIFS(CF179:EY179,CF$6:EY$6,{"EN(D)"}))</f>
        <v>0</v>
      </c>
      <c r="FC179" s="273" cm="1">
        <f t="array" ref="FC179">SUM(SUMIFS(CF179:EY179,CF$6:EY$6,{"INA(D)"}))</f>
        <v>0</v>
      </c>
      <c r="FD179" s="273" cm="1">
        <f t="array" ref="FD179">SUM(SUMIFS(CF179:EY179,CF$6:EY$6,{"EN(D)","EN(V)","INA(D)","INA(V)"}))</f>
        <v>0</v>
      </c>
      <c r="FE179" s="278" cm="1">
        <f t="array" ref="FE179">(SUM(SUMIFS(CF179:EY179,CF$6:EY$6,{"EN(TMS)"})))/12</f>
        <v>0</v>
      </c>
      <c r="FF179" s="278" cm="1">
        <f t="array" ref="FF179">(SUM(SUMIFS(CF179:EY179,CF$6:EY$6,{"INA(TMS)"})))/12</f>
        <v>0</v>
      </c>
      <c r="FG179" s="279"/>
      <c r="FH179" s="279"/>
      <c r="FI179" s="280"/>
      <c r="FJ179" s="277"/>
      <c r="FK179" s="277"/>
      <c r="FL179" s="278"/>
      <c r="FM179" s="279"/>
      <c r="FN179" s="279"/>
      <c r="FO179" s="280"/>
      <c r="FP179" s="277"/>
      <c r="FQ179" s="277"/>
      <c r="FR179" s="278"/>
      <c r="FS179" s="279"/>
      <c r="FT179" s="279"/>
      <c r="FU179" s="280"/>
      <c r="FV179" s="277"/>
      <c r="FW179" s="277"/>
      <c r="FX179" s="278"/>
      <c r="FY179" s="279"/>
      <c r="FZ179" s="279"/>
      <c r="GA179" s="280"/>
      <c r="GB179" s="277"/>
      <c r="GC179" s="277"/>
      <c r="GD179" s="278"/>
      <c r="GE179" s="279"/>
      <c r="GF179" s="279"/>
      <c r="GG179" s="280"/>
      <c r="GH179" s="277"/>
      <c r="GI179" s="277"/>
      <c r="GJ179" s="278"/>
      <c r="GK179" s="279"/>
      <c r="GL179" s="279"/>
      <c r="GM179" s="280"/>
      <c r="GN179" s="277"/>
      <c r="GO179" s="277"/>
      <c r="GP179" s="278"/>
      <c r="GQ179" s="279"/>
      <c r="GR179" s="279"/>
      <c r="GS179" s="280"/>
      <c r="GT179" s="277"/>
      <c r="GU179" s="277"/>
      <c r="GV179" s="278"/>
      <c r="GW179" s="279"/>
      <c r="GX179" s="279"/>
      <c r="GY179" s="280"/>
      <c r="GZ179" s="277"/>
      <c r="HA179" s="277"/>
      <c r="HB179" s="278"/>
      <c r="HC179" s="279"/>
      <c r="HD179" s="279"/>
      <c r="HE179" s="280"/>
      <c r="HF179" s="277"/>
      <c r="HG179" s="277"/>
      <c r="HH179" s="278"/>
      <c r="HI179" s="279"/>
      <c r="HJ179" s="279"/>
      <c r="HK179" s="280"/>
      <c r="HL179" s="277"/>
      <c r="HM179" s="277"/>
      <c r="HN179" s="278"/>
      <c r="HO179" s="279"/>
      <c r="HP179" s="279"/>
      <c r="HQ179" s="280"/>
      <c r="HR179" s="277"/>
      <c r="HS179" s="277"/>
      <c r="HT179" s="278"/>
      <c r="HU179" s="279"/>
      <c r="HV179" s="279"/>
      <c r="HW179" s="280"/>
      <c r="HX179" s="277"/>
      <c r="HY179" s="277"/>
      <c r="HZ179" s="278"/>
      <c r="IA179" s="273" cm="1">
        <f t="array" ref="IA179">SUM(SUMIFS(FG179:HZ179,FG$6:HZ$6,{"EN(V)"}))</f>
        <v>0</v>
      </c>
      <c r="IB179" s="273" cm="1">
        <f t="array" ref="IB179">SUM(SUMIFS(FG179:HZ179,FG$6:HZ$6,{"INA(V)"}))</f>
        <v>0</v>
      </c>
      <c r="IC179" s="273" cm="1">
        <f t="array" ref="IC179">SUM(SUMIFS(FG179:HZ179,FG$6:HZ$6,{"EN(D)"}))</f>
        <v>0</v>
      </c>
      <c r="ID179" s="273" cm="1">
        <f t="array" ref="ID179">SUM(SUMIFS(FG179:HZ179,FG$6:HZ$6,{"INA(D)"}))</f>
        <v>0</v>
      </c>
      <c r="IE179" s="273" cm="1">
        <f t="array" ref="IE179">SUM(SUMIFS(FG179:HZ179,FG$6:HZ$6,{"EN(D)","EN(V)","INA(D)","INA(V)"}))</f>
        <v>0</v>
      </c>
      <c r="IF179" s="278" cm="1">
        <f t="array" ref="IF179">(SUM(SUMIFS(FG179:HZ179,FG$6:HZ$6,{"EN(TMS)"})))/12</f>
        <v>0</v>
      </c>
      <c r="IG179" s="278" cm="1">
        <f t="array" ref="IG179">(SUM(SUMIFS(FG179:HZ179,FG$6:HZ$6,{"INA(TMS)"})))/12</f>
        <v>0</v>
      </c>
      <c r="IH179" s="279"/>
      <c r="II179" s="279"/>
      <c r="IJ179" s="280"/>
      <c r="IK179" s="277"/>
      <c r="IL179" s="277"/>
      <c r="IM179" s="278"/>
      <c r="IN179" s="279"/>
      <c r="IO179" s="279"/>
      <c r="IP179" s="280"/>
      <c r="IQ179" s="277"/>
      <c r="IR179" s="277"/>
      <c r="IS179" s="278">
        <v>0.22361111111111109</v>
      </c>
      <c r="IT179" s="279"/>
      <c r="IU179" s="279"/>
      <c r="IV179" s="280"/>
      <c r="IW179" s="277"/>
      <c r="IX179" s="277"/>
      <c r="IY179" s="278">
        <v>5.5555555555555552E-2</v>
      </c>
      <c r="IZ179" s="279"/>
      <c r="JA179" s="279"/>
      <c r="JB179" s="280"/>
      <c r="JC179" s="277"/>
      <c r="JD179" s="277"/>
      <c r="JE179" s="278"/>
      <c r="JF179" s="279"/>
      <c r="JG179" s="279"/>
      <c r="JH179" s="280"/>
      <c r="JI179" s="277"/>
      <c r="JJ179" s="277"/>
      <c r="JK179" s="278"/>
      <c r="JL179" s="279"/>
      <c r="JM179" s="279"/>
      <c r="JN179" s="280"/>
      <c r="JO179" s="277"/>
      <c r="JP179" s="277"/>
      <c r="JQ179" s="278"/>
      <c r="JR179" s="279"/>
      <c r="JS179" s="279"/>
      <c r="JT179" s="280"/>
      <c r="JU179" s="277"/>
      <c r="JV179" s="277"/>
      <c r="JW179" s="278"/>
      <c r="JX179" s="279"/>
      <c r="JY179" s="279"/>
      <c r="JZ179" s="280"/>
      <c r="KA179" s="277"/>
      <c r="KB179" s="277"/>
      <c r="KC179" s="278"/>
      <c r="KD179" s="279"/>
      <c r="KE179" s="279"/>
      <c r="KF179" s="280"/>
      <c r="KG179" s="277"/>
      <c r="KH179" s="277"/>
      <c r="KI179" s="278"/>
      <c r="KJ179" s="279"/>
      <c r="KK179" s="279"/>
      <c r="KL179" s="280"/>
      <c r="KM179" s="277"/>
      <c r="KN179" s="277"/>
      <c r="KO179" s="278"/>
      <c r="KP179" s="279"/>
      <c r="KQ179" s="279"/>
      <c r="KR179" s="280"/>
      <c r="KS179" s="277"/>
      <c r="KT179" s="277"/>
      <c r="KU179" s="278"/>
      <c r="KV179" s="279"/>
      <c r="KW179" s="279"/>
      <c r="KX179" s="280"/>
      <c r="KY179" s="277"/>
      <c r="KZ179" s="277"/>
      <c r="LA179" s="278"/>
      <c r="LB179" s="273" cm="1">
        <f t="array" ref="LB179">SUM(SUMIFS(IH179:LA179,IH$6:LA$6,{"EN(V)"}))</f>
        <v>0</v>
      </c>
      <c r="LC179" s="273" cm="1">
        <f t="array" ref="LC179">SUM(SUMIFS(IH179:LA179,IH$6:LA$6,{"INA(V)"}))</f>
        <v>0</v>
      </c>
      <c r="LD179" s="273" cm="1">
        <f t="array" ref="LD179">SUM(SUMIFS(IH179:LA179,IH$6:LA$6,{"EN(D)"}))</f>
        <v>0</v>
      </c>
      <c r="LE179" s="273" cm="1">
        <f t="array" ref="LE179">SUM(SUMIFS(IH179:LA179,IH$6:LA$6,{"INA(D)"}))</f>
        <v>0</v>
      </c>
      <c r="LF179" s="273" cm="1">
        <f t="array" ref="LF179">SUM(SUMIFS(IH179:LA179,IH$6:LA$6,{"EN(D)","EN(V)","INA(D)","INA(V)"}))</f>
        <v>0</v>
      </c>
      <c r="LG179" s="278" cm="1">
        <f t="array" ref="LG179">(SUM(SUMIFS(IH179:LA179,IH$6:LA$6,{"EN(TMS)"})))/12</f>
        <v>0</v>
      </c>
      <c r="LH179" s="278" cm="1">
        <f t="array" ref="LH179">(SUM(SUMIFS(IH179:LA179,IH$6:LA$6,{"INA(TMS)"})))/12</f>
        <v>2.326388888888889E-2</v>
      </c>
      <c r="LI179" s="279"/>
      <c r="LJ179" s="279"/>
      <c r="LK179" s="280"/>
      <c r="LL179" s="277">
        <v>154</v>
      </c>
      <c r="LM179" s="277"/>
      <c r="LN179" s="278"/>
      <c r="LO179" s="279"/>
      <c r="LP179" s="279"/>
      <c r="LQ179" s="280"/>
      <c r="LR179" s="277">
        <v>14</v>
      </c>
      <c r="LS179" s="277"/>
      <c r="LT179" s="278"/>
      <c r="LU179" s="279"/>
      <c r="LV179" s="279"/>
      <c r="LW179" s="280"/>
      <c r="LX179" s="277">
        <v>9</v>
      </c>
      <c r="LY179" s="277"/>
      <c r="LZ179" s="278"/>
      <c r="MA179" s="279"/>
      <c r="MB179" s="279"/>
      <c r="MC179" s="280"/>
      <c r="MD179" s="277">
        <v>8</v>
      </c>
      <c r="ME179" s="277"/>
      <c r="MF179" s="278"/>
      <c r="MG179" s="279"/>
      <c r="MH179" s="279"/>
      <c r="MI179" s="280"/>
      <c r="MJ179" s="277">
        <v>12</v>
      </c>
      <c r="MK179" s="277"/>
      <c r="ML179" s="278"/>
      <c r="MM179" s="279"/>
      <c r="MN179" s="279"/>
      <c r="MO179" s="280"/>
      <c r="MP179" s="277">
        <v>3</v>
      </c>
      <c r="MQ179" s="277"/>
      <c r="MR179" s="278"/>
      <c r="MS179" s="279"/>
      <c r="MT179" s="279"/>
      <c r="MU179" s="280"/>
      <c r="MV179" s="277">
        <v>6</v>
      </c>
      <c r="MW179" s="277"/>
      <c r="MX179" s="278"/>
      <c r="MY179" s="279"/>
      <c r="MZ179" s="279"/>
      <c r="NA179" s="280"/>
      <c r="NB179" s="277"/>
      <c r="NC179" s="277"/>
      <c r="ND179" s="278"/>
      <c r="NE179" s="279"/>
      <c r="NF179" s="279"/>
      <c r="NG179" s="280"/>
      <c r="NH179" s="277"/>
      <c r="NI179" s="277"/>
      <c r="NJ179" s="278"/>
      <c r="NK179" s="279"/>
      <c r="NL179" s="279"/>
      <c r="NM179" s="280"/>
      <c r="NN179" s="277"/>
      <c r="NO179" s="277"/>
      <c r="NP179" s="278"/>
      <c r="NQ179" s="279"/>
      <c r="NR179" s="279"/>
      <c r="NS179" s="280"/>
      <c r="NT179" s="277"/>
      <c r="NU179" s="277"/>
      <c r="NV179" s="278"/>
      <c r="NW179" s="279"/>
      <c r="NX179" s="279"/>
      <c r="NY179" s="280"/>
      <c r="NZ179" s="277"/>
      <c r="OA179" s="277"/>
      <c r="OB179" s="278"/>
      <c r="OC179" s="273" cm="1">
        <f t="array" ref="OC179">SUM(SUMIFS(LI179:OB179,LI$6:OB$6,{"EN(V)"}))</f>
        <v>0</v>
      </c>
      <c r="OD179" s="273" cm="1">
        <f t="array" ref="OD179">SUM(SUMIFS(LI179:OB179,LI$6:OB$6,{"INA(V)"}))</f>
        <v>0</v>
      </c>
      <c r="OE179" s="273" cm="1">
        <f t="array" ref="OE179">SUM(SUMIFS(LI179:OB179,LI$6:OB$6,{"EN(D)"}))</f>
        <v>0</v>
      </c>
      <c r="OF179" s="273" cm="1">
        <f t="array" ref="OF179">SUM(SUMIFS(LI179:OB179,LI$6:OB$6,{"INA(D)"}))</f>
        <v>206</v>
      </c>
      <c r="OG179" s="273" cm="1">
        <f t="array" ref="OG179">SUM(SUMIFS(LI179:OB179,LI$6:OB$6,{"EN(D)","EN(V)","INA(D)","INA(V)"}))</f>
        <v>206</v>
      </c>
      <c r="OH179" s="278" cm="1">
        <f t="array" ref="OH179">(SUM(SUMIFS(LI179:OB179,LI$6:OB$6,{"EN(TMS)"})))/12</f>
        <v>0</v>
      </c>
      <c r="OI179" s="278" cm="1">
        <f t="array" ref="OI179">(SUM(SUMIFS(LI179:OB179,LI$6:OB$6,{"INA(TMS)"})))/12</f>
        <v>0</v>
      </c>
    </row>
    <row r="180" spans="1:399" s="23" customFormat="1" ht="30">
      <c r="A180" s="273">
        <v>174</v>
      </c>
      <c r="B180" s="274" t="s">
        <v>3378</v>
      </c>
      <c r="C180" s="273" t="s">
        <v>3377</v>
      </c>
      <c r="D180" s="285">
        <v>44927</v>
      </c>
      <c r="E180" s="279"/>
      <c r="F180" s="279"/>
      <c r="G180" s="280"/>
      <c r="H180" s="277"/>
      <c r="I180" s="277"/>
      <c r="J180" s="278"/>
      <c r="K180" s="279"/>
      <c r="L180" s="279"/>
      <c r="M180" s="280"/>
      <c r="N180" s="277"/>
      <c r="O180" s="277"/>
      <c r="P180" s="278"/>
      <c r="Q180" s="279"/>
      <c r="R180" s="279"/>
      <c r="S180" s="280"/>
      <c r="T180" s="277"/>
      <c r="U180" s="277"/>
      <c r="V180" s="278"/>
      <c r="W180" s="279"/>
      <c r="X180" s="279"/>
      <c r="Y180" s="280"/>
      <c r="Z180" s="277"/>
      <c r="AA180" s="277"/>
      <c r="AB180" s="278"/>
      <c r="AC180" s="279"/>
      <c r="AD180" s="279"/>
      <c r="AE180" s="280"/>
      <c r="AF180" s="277"/>
      <c r="AG180" s="277"/>
      <c r="AH180" s="278"/>
      <c r="AI180" s="279"/>
      <c r="AJ180" s="279"/>
      <c r="AK180" s="280"/>
      <c r="AL180" s="277"/>
      <c r="AM180" s="277"/>
      <c r="AN180" s="278"/>
      <c r="AO180" s="279"/>
      <c r="AP180" s="279"/>
      <c r="AQ180" s="280"/>
      <c r="AR180" s="277"/>
      <c r="AS180" s="277"/>
      <c r="AT180" s="278"/>
      <c r="AU180" s="279"/>
      <c r="AV180" s="279"/>
      <c r="AW180" s="280"/>
      <c r="AX180" s="277"/>
      <c r="AY180" s="277"/>
      <c r="AZ180" s="278"/>
      <c r="BA180" s="279"/>
      <c r="BB180" s="279"/>
      <c r="BC180" s="280"/>
      <c r="BD180" s="277"/>
      <c r="BE180" s="277"/>
      <c r="BF180" s="278"/>
      <c r="BG180" s="279"/>
      <c r="BH180" s="279"/>
      <c r="BI180" s="280"/>
      <c r="BJ180" s="277"/>
      <c r="BK180" s="277"/>
      <c r="BL180" s="278"/>
      <c r="BM180" s="279"/>
      <c r="BN180" s="279"/>
      <c r="BO180" s="280"/>
      <c r="BP180" s="277"/>
      <c r="BQ180" s="277"/>
      <c r="BR180" s="278"/>
      <c r="BS180" s="279"/>
      <c r="BT180" s="279"/>
      <c r="BU180" s="280"/>
      <c r="BV180" s="277"/>
      <c r="BW180" s="277"/>
      <c r="BX180" s="278"/>
      <c r="BY180" s="273" cm="1">
        <f t="array" ref="BY180">SUM(SUMIFS(E180:BX180,E$6:BX$6,{"EN(V)"}))</f>
        <v>0</v>
      </c>
      <c r="BZ180" s="273" cm="1">
        <f t="array" ref="BZ180">SUM(SUMIFS(E180:BX180,E$6:BX$6,{"INA(V)"}))</f>
        <v>0</v>
      </c>
      <c r="CA180" s="273" cm="1">
        <f t="array" ref="CA180">SUM(SUMIFS(E180:BX180,E$6:BX$6,{"EN(D)"}))</f>
        <v>0</v>
      </c>
      <c r="CB180" s="273" cm="1">
        <f t="array" ref="CB180">SUM(SUMIFS(E180:BX180,E$6:BX$6,{"INA(D)"}))</f>
        <v>0</v>
      </c>
      <c r="CC180" s="273" cm="1">
        <f t="array" ref="CC180">SUM(SUMIFS(E180:BX180,E$6:BX$6,{"EN(D)","EN(V)","INA(D)","INA(V)"}))</f>
        <v>0</v>
      </c>
      <c r="CD180" s="278" cm="1">
        <f t="array" ref="CD180">(SUM(SUMIFS(E180:BX180,E$6:BX$6,{"EN(TMS)"})))/12</f>
        <v>0</v>
      </c>
      <c r="CE180" s="278" cm="1">
        <f t="array" ref="CE180">(SUM(SUMIFS(E180:BX180,E$6:BX$6,{"INA(TMS)"})))/12</f>
        <v>0</v>
      </c>
      <c r="CF180" s="279"/>
      <c r="CG180" s="279"/>
      <c r="CH180" s="280"/>
      <c r="CI180" s="277"/>
      <c r="CJ180" s="277"/>
      <c r="CK180" s="278"/>
      <c r="CL180" s="279"/>
      <c r="CM180" s="279"/>
      <c r="CN180" s="280"/>
      <c r="CO180" s="277"/>
      <c r="CP180" s="277"/>
      <c r="CQ180" s="278"/>
      <c r="CR180" s="279"/>
      <c r="CS180" s="279"/>
      <c r="CT180" s="280"/>
      <c r="CU180" s="277"/>
      <c r="CV180" s="277"/>
      <c r="CW180" s="278"/>
      <c r="CX180" s="279"/>
      <c r="CY180" s="279"/>
      <c r="CZ180" s="280"/>
      <c r="DA180" s="277"/>
      <c r="DB180" s="277"/>
      <c r="DC180" s="278"/>
      <c r="DD180" s="279"/>
      <c r="DE180" s="279"/>
      <c r="DF180" s="280"/>
      <c r="DG180" s="277"/>
      <c r="DH180" s="277"/>
      <c r="DI180" s="278"/>
      <c r="DJ180" s="279"/>
      <c r="DK180" s="279"/>
      <c r="DL180" s="280"/>
      <c r="DM180" s="277"/>
      <c r="DN180" s="277"/>
      <c r="DO180" s="278"/>
      <c r="DP180" s="279"/>
      <c r="DQ180" s="279"/>
      <c r="DR180" s="280"/>
      <c r="DS180" s="277"/>
      <c r="DT180" s="277"/>
      <c r="DU180" s="278"/>
      <c r="DV180" s="279"/>
      <c r="DW180" s="279"/>
      <c r="DX180" s="280"/>
      <c r="DY180" s="277"/>
      <c r="DZ180" s="277"/>
      <c r="EA180" s="278"/>
      <c r="EB180" s="279"/>
      <c r="EC180" s="279"/>
      <c r="ED180" s="280"/>
      <c r="EE180" s="277"/>
      <c r="EF180" s="277"/>
      <c r="EG180" s="278"/>
      <c r="EH180" s="279"/>
      <c r="EI180" s="279"/>
      <c r="EJ180" s="280"/>
      <c r="EK180" s="277"/>
      <c r="EL180" s="277"/>
      <c r="EM180" s="278"/>
      <c r="EN180" s="279"/>
      <c r="EO180" s="279"/>
      <c r="EP180" s="280"/>
      <c r="EQ180" s="277"/>
      <c r="ER180" s="277"/>
      <c r="ES180" s="278"/>
      <c r="ET180" s="279"/>
      <c r="EU180" s="279"/>
      <c r="EV180" s="280"/>
      <c r="EW180" s="277"/>
      <c r="EX180" s="277"/>
      <c r="EY180" s="278"/>
      <c r="EZ180" s="273" cm="1">
        <f t="array" ref="EZ180">SUM(SUMIFS(CF180:EY180,CF$6:EY$6,{"EN(V)"}))</f>
        <v>0</v>
      </c>
      <c r="FA180" s="273" cm="1">
        <f t="array" ref="FA180">SUM(SUMIFS(CF180:EY180,CF$6:EY$6,{"INA(V)"}))</f>
        <v>0</v>
      </c>
      <c r="FB180" s="273" cm="1">
        <f t="array" ref="FB180">SUM(SUMIFS(CF180:EY180,CF$6:EY$6,{"EN(D)"}))</f>
        <v>0</v>
      </c>
      <c r="FC180" s="273" cm="1">
        <f t="array" ref="FC180">SUM(SUMIFS(CF180:EY180,CF$6:EY$6,{"INA(D)"}))</f>
        <v>0</v>
      </c>
      <c r="FD180" s="273" cm="1">
        <f t="array" ref="FD180">SUM(SUMIFS(CF180:EY180,CF$6:EY$6,{"EN(D)","EN(V)","INA(D)","INA(V)"}))</f>
        <v>0</v>
      </c>
      <c r="FE180" s="278" cm="1">
        <f t="array" ref="FE180">(SUM(SUMIFS(CF180:EY180,CF$6:EY$6,{"EN(TMS)"})))/12</f>
        <v>0</v>
      </c>
      <c r="FF180" s="278" cm="1">
        <f t="array" ref="FF180">(SUM(SUMIFS(CF180:EY180,CF$6:EY$6,{"INA(TMS)"})))/12</f>
        <v>0</v>
      </c>
      <c r="FG180" s="279"/>
      <c r="FH180" s="279"/>
      <c r="FI180" s="280"/>
      <c r="FJ180" s="277"/>
      <c r="FK180" s="277"/>
      <c r="FL180" s="278"/>
      <c r="FM180" s="279"/>
      <c r="FN180" s="279"/>
      <c r="FO180" s="280"/>
      <c r="FP180" s="277"/>
      <c r="FQ180" s="277"/>
      <c r="FR180" s="278"/>
      <c r="FS180" s="279"/>
      <c r="FT180" s="279"/>
      <c r="FU180" s="280"/>
      <c r="FV180" s="277"/>
      <c r="FW180" s="277"/>
      <c r="FX180" s="278"/>
      <c r="FY180" s="279"/>
      <c r="FZ180" s="279"/>
      <c r="GA180" s="280"/>
      <c r="GB180" s="277"/>
      <c r="GC180" s="277"/>
      <c r="GD180" s="278"/>
      <c r="GE180" s="279"/>
      <c r="GF180" s="279"/>
      <c r="GG180" s="280"/>
      <c r="GH180" s="277"/>
      <c r="GI180" s="277"/>
      <c r="GJ180" s="278"/>
      <c r="GK180" s="279"/>
      <c r="GL180" s="279"/>
      <c r="GM180" s="280"/>
      <c r="GN180" s="277"/>
      <c r="GO180" s="277"/>
      <c r="GP180" s="278"/>
      <c r="GQ180" s="279"/>
      <c r="GR180" s="279"/>
      <c r="GS180" s="280"/>
      <c r="GT180" s="277"/>
      <c r="GU180" s="277"/>
      <c r="GV180" s="278"/>
      <c r="GW180" s="279"/>
      <c r="GX180" s="279"/>
      <c r="GY180" s="280"/>
      <c r="GZ180" s="277"/>
      <c r="HA180" s="277"/>
      <c r="HB180" s="278"/>
      <c r="HC180" s="279"/>
      <c r="HD180" s="279"/>
      <c r="HE180" s="280"/>
      <c r="HF180" s="277"/>
      <c r="HG180" s="277"/>
      <c r="HH180" s="278"/>
      <c r="HI180" s="279"/>
      <c r="HJ180" s="279"/>
      <c r="HK180" s="280"/>
      <c r="HL180" s="277"/>
      <c r="HM180" s="277"/>
      <c r="HN180" s="278"/>
      <c r="HO180" s="279"/>
      <c r="HP180" s="279"/>
      <c r="HQ180" s="280"/>
      <c r="HR180" s="277"/>
      <c r="HS180" s="277"/>
      <c r="HT180" s="278"/>
      <c r="HU180" s="279"/>
      <c r="HV180" s="279"/>
      <c r="HW180" s="280"/>
      <c r="HX180" s="277"/>
      <c r="HY180" s="277"/>
      <c r="HZ180" s="278"/>
      <c r="IA180" s="273" cm="1">
        <f t="array" ref="IA180">SUM(SUMIFS(FG180:HZ180,FG$6:HZ$6,{"EN(V)"}))</f>
        <v>0</v>
      </c>
      <c r="IB180" s="273" cm="1">
        <f t="array" ref="IB180">SUM(SUMIFS(FG180:HZ180,FG$6:HZ$6,{"INA(V)"}))</f>
        <v>0</v>
      </c>
      <c r="IC180" s="273" cm="1">
        <f t="array" ref="IC180">SUM(SUMIFS(FG180:HZ180,FG$6:HZ$6,{"EN(D)"}))</f>
        <v>0</v>
      </c>
      <c r="ID180" s="273" cm="1">
        <f t="array" ref="ID180">SUM(SUMIFS(FG180:HZ180,FG$6:HZ$6,{"INA(D)"}))</f>
        <v>0</v>
      </c>
      <c r="IE180" s="273" cm="1">
        <f t="array" ref="IE180">SUM(SUMIFS(FG180:HZ180,FG$6:HZ$6,{"EN(D)","EN(V)","INA(D)","INA(V)"}))</f>
        <v>0</v>
      </c>
      <c r="IF180" s="278" cm="1">
        <f t="array" ref="IF180">(SUM(SUMIFS(FG180:HZ180,FG$6:HZ$6,{"EN(TMS)"})))/12</f>
        <v>0</v>
      </c>
      <c r="IG180" s="278" cm="1">
        <f t="array" ref="IG180">(SUM(SUMIFS(FG180:HZ180,FG$6:HZ$6,{"INA(TMS)"})))/12</f>
        <v>0</v>
      </c>
      <c r="IH180" s="279"/>
      <c r="II180" s="279"/>
      <c r="IJ180" s="280"/>
      <c r="IK180" s="277"/>
      <c r="IL180" s="277"/>
      <c r="IM180" s="278"/>
      <c r="IN180" s="279"/>
      <c r="IO180" s="279"/>
      <c r="IP180" s="280"/>
      <c r="IQ180" s="277"/>
      <c r="IR180" s="277"/>
      <c r="IS180" s="278">
        <v>0.22361111111111109</v>
      </c>
      <c r="IT180" s="279"/>
      <c r="IU180" s="279"/>
      <c r="IV180" s="280"/>
      <c r="IW180" s="277"/>
      <c r="IX180" s="277"/>
      <c r="IY180" s="278">
        <v>5.5555555555555552E-2</v>
      </c>
      <c r="IZ180" s="279"/>
      <c r="JA180" s="279"/>
      <c r="JB180" s="280"/>
      <c r="JC180" s="277"/>
      <c r="JD180" s="277"/>
      <c r="JE180" s="278"/>
      <c r="JF180" s="279"/>
      <c r="JG180" s="279"/>
      <c r="JH180" s="280"/>
      <c r="JI180" s="277"/>
      <c r="JJ180" s="277"/>
      <c r="JK180" s="278"/>
      <c r="JL180" s="279"/>
      <c r="JM180" s="279"/>
      <c r="JN180" s="280"/>
      <c r="JO180" s="277"/>
      <c r="JP180" s="277"/>
      <c r="JQ180" s="278"/>
      <c r="JR180" s="279"/>
      <c r="JS180" s="279"/>
      <c r="JT180" s="280"/>
      <c r="JU180" s="277"/>
      <c r="JV180" s="277"/>
      <c r="JW180" s="278"/>
      <c r="JX180" s="279"/>
      <c r="JY180" s="279"/>
      <c r="JZ180" s="280"/>
      <c r="KA180" s="277"/>
      <c r="KB180" s="277"/>
      <c r="KC180" s="278"/>
      <c r="KD180" s="279"/>
      <c r="KE180" s="279"/>
      <c r="KF180" s="280"/>
      <c r="KG180" s="277"/>
      <c r="KH180" s="277"/>
      <c r="KI180" s="278"/>
      <c r="KJ180" s="279"/>
      <c r="KK180" s="279"/>
      <c r="KL180" s="280"/>
      <c r="KM180" s="277"/>
      <c r="KN180" s="277"/>
      <c r="KO180" s="278"/>
      <c r="KP180" s="279"/>
      <c r="KQ180" s="279"/>
      <c r="KR180" s="280"/>
      <c r="KS180" s="277"/>
      <c r="KT180" s="277"/>
      <c r="KU180" s="278"/>
      <c r="KV180" s="279"/>
      <c r="KW180" s="279"/>
      <c r="KX180" s="280"/>
      <c r="KY180" s="277"/>
      <c r="KZ180" s="277"/>
      <c r="LA180" s="278"/>
      <c r="LB180" s="273" cm="1">
        <f t="array" ref="LB180">SUM(SUMIFS(IH180:LA180,IH$6:LA$6,{"EN(V)"}))</f>
        <v>0</v>
      </c>
      <c r="LC180" s="273" cm="1">
        <f t="array" ref="LC180">SUM(SUMIFS(IH180:LA180,IH$6:LA$6,{"INA(V)"}))</f>
        <v>0</v>
      </c>
      <c r="LD180" s="273" cm="1">
        <f t="array" ref="LD180">SUM(SUMIFS(IH180:LA180,IH$6:LA$6,{"EN(D)"}))</f>
        <v>0</v>
      </c>
      <c r="LE180" s="273" cm="1">
        <f t="array" ref="LE180">SUM(SUMIFS(IH180:LA180,IH$6:LA$6,{"INA(D)"}))</f>
        <v>0</v>
      </c>
      <c r="LF180" s="273" cm="1">
        <f t="array" ref="LF180">SUM(SUMIFS(IH180:LA180,IH$6:LA$6,{"EN(D)","EN(V)","INA(D)","INA(V)"}))</f>
        <v>0</v>
      </c>
      <c r="LG180" s="278" cm="1">
        <f t="array" ref="LG180">(SUM(SUMIFS(IH180:LA180,IH$6:LA$6,{"EN(TMS)"})))/12</f>
        <v>0</v>
      </c>
      <c r="LH180" s="278" cm="1">
        <f t="array" ref="LH180">(SUM(SUMIFS(IH180:LA180,IH$6:LA$6,{"INA(TMS)"})))/12</f>
        <v>2.326388888888889E-2</v>
      </c>
      <c r="LI180" s="279">
        <v>92</v>
      </c>
      <c r="LJ180" s="279"/>
      <c r="LK180" s="280"/>
      <c r="LL180" s="277"/>
      <c r="LM180" s="277"/>
      <c r="LN180" s="278"/>
      <c r="LO180" s="279">
        <v>57</v>
      </c>
      <c r="LP180" s="279"/>
      <c r="LQ180" s="280"/>
      <c r="LR180" s="277"/>
      <c r="LS180" s="277"/>
      <c r="LT180" s="278"/>
      <c r="LU180" s="279">
        <v>36</v>
      </c>
      <c r="LV180" s="279"/>
      <c r="LW180" s="280"/>
      <c r="LX180" s="277"/>
      <c r="LY180" s="277"/>
      <c r="LZ180" s="278"/>
      <c r="MA180" s="279">
        <v>11</v>
      </c>
      <c r="MB180" s="279"/>
      <c r="MC180" s="280"/>
      <c r="MD180" s="277"/>
      <c r="ME180" s="277"/>
      <c r="MF180" s="278"/>
      <c r="MG180" s="279">
        <v>20</v>
      </c>
      <c r="MH180" s="279"/>
      <c r="MI180" s="280"/>
      <c r="MJ180" s="277"/>
      <c r="MK180" s="277"/>
      <c r="ML180" s="278"/>
      <c r="MM180" s="279">
        <v>19</v>
      </c>
      <c r="MN180" s="279"/>
      <c r="MO180" s="280"/>
      <c r="MP180" s="277"/>
      <c r="MQ180" s="277"/>
      <c r="MR180" s="278"/>
      <c r="MS180" s="279">
        <v>24</v>
      </c>
      <c r="MT180" s="279"/>
      <c r="MU180" s="280"/>
      <c r="MV180" s="277"/>
      <c r="MW180" s="277"/>
      <c r="MX180" s="278"/>
      <c r="MY180" s="279"/>
      <c r="MZ180" s="279"/>
      <c r="NA180" s="280"/>
      <c r="NB180" s="277"/>
      <c r="NC180" s="277"/>
      <c r="ND180" s="278"/>
      <c r="NE180" s="279"/>
      <c r="NF180" s="279"/>
      <c r="NG180" s="280"/>
      <c r="NH180" s="277"/>
      <c r="NI180" s="277"/>
      <c r="NJ180" s="278"/>
      <c r="NK180" s="279"/>
      <c r="NL180" s="279"/>
      <c r="NM180" s="280"/>
      <c r="NN180" s="277"/>
      <c r="NO180" s="277"/>
      <c r="NP180" s="278"/>
      <c r="NQ180" s="279"/>
      <c r="NR180" s="279"/>
      <c r="NS180" s="280"/>
      <c r="NT180" s="277"/>
      <c r="NU180" s="277"/>
      <c r="NV180" s="278"/>
      <c r="NW180" s="279"/>
      <c r="NX180" s="279"/>
      <c r="NY180" s="280"/>
      <c r="NZ180" s="277"/>
      <c r="OA180" s="277"/>
      <c r="OB180" s="278"/>
      <c r="OC180" s="273" cm="1">
        <f t="array" ref="OC180">SUM(SUMIFS(LI180:OB180,LI$6:OB$6,{"EN(V)"}))</f>
        <v>0</v>
      </c>
      <c r="OD180" s="273" cm="1">
        <f t="array" ref="OD180">SUM(SUMIFS(LI180:OB180,LI$6:OB$6,{"INA(V)"}))</f>
        <v>0</v>
      </c>
      <c r="OE180" s="273" cm="1">
        <f t="array" ref="OE180">SUM(SUMIFS(LI180:OB180,LI$6:OB$6,{"EN(D)"}))</f>
        <v>259</v>
      </c>
      <c r="OF180" s="273" cm="1">
        <f t="array" ref="OF180">SUM(SUMIFS(LI180:OB180,LI$6:OB$6,{"INA(D)"}))</f>
        <v>0</v>
      </c>
      <c r="OG180" s="273" cm="1">
        <f t="array" ref="OG180">SUM(SUMIFS(LI180:OB180,LI$6:OB$6,{"EN(D)","EN(V)","INA(D)","INA(V)"}))</f>
        <v>259</v>
      </c>
      <c r="OH180" s="278" cm="1">
        <f t="array" ref="OH180">(SUM(SUMIFS(LI180:OB180,LI$6:OB$6,{"EN(TMS)"})))/12</f>
        <v>0</v>
      </c>
      <c r="OI180" s="278" cm="1">
        <f t="array" ref="OI180">(SUM(SUMIFS(LI180:OB180,LI$6:OB$6,{"INA(TMS)"})))/12</f>
        <v>0</v>
      </c>
    </row>
    <row r="181" spans="1:399" s="23" customFormat="1" ht="45">
      <c r="A181" s="273">
        <v>175</v>
      </c>
      <c r="B181" s="274" t="s">
        <v>3379</v>
      </c>
      <c r="C181" s="273" t="s">
        <v>3380</v>
      </c>
      <c r="D181" s="285">
        <v>44927</v>
      </c>
      <c r="E181" s="279"/>
      <c r="F181" s="279"/>
      <c r="G181" s="280"/>
      <c r="H181" s="277"/>
      <c r="I181" s="277"/>
      <c r="J181" s="278"/>
      <c r="K181" s="279"/>
      <c r="L181" s="279"/>
      <c r="M181" s="280"/>
      <c r="N181" s="277"/>
      <c r="O181" s="277"/>
      <c r="P181" s="278"/>
      <c r="Q181" s="279"/>
      <c r="R181" s="279"/>
      <c r="S181" s="280"/>
      <c r="T181" s="277"/>
      <c r="U181" s="277"/>
      <c r="V181" s="278"/>
      <c r="W181" s="279"/>
      <c r="X181" s="279"/>
      <c r="Y181" s="280"/>
      <c r="Z181" s="277"/>
      <c r="AA181" s="277"/>
      <c r="AB181" s="278"/>
      <c r="AC181" s="279"/>
      <c r="AD181" s="279"/>
      <c r="AE181" s="280"/>
      <c r="AF181" s="277"/>
      <c r="AG181" s="277"/>
      <c r="AH181" s="278"/>
      <c r="AI181" s="279"/>
      <c r="AJ181" s="279"/>
      <c r="AK181" s="280"/>
      <c r="AL181" s="277"/>
      <c r="AM181" s="277"/>
      <c r="AN181" s="278"/>
      <c r="AO181" s="279"/>
      <c r="AP181" s="279"/>
      <c r="AQ181" s="280"/>
      <c r="AR181" s="277"/>
      <c r="AS181" s="277"/>
      <c r="AT181" s="278"/>
      <c r="AU181" s="279"/>
      <c r="AV181" s="279"/>
      <c r="AW181" s="280"/>
      <c r="AX181" s="277"/>
      <c r="AY181" s="277"/>
      <c r="AZ181" s="278"/>
      <c r="BA181" s="279"/>
      <c r="BB181" s="279"/>
      <c r="BC181" s="280"/>
      <c r="BD181" s="277"/>
      <c r="BE181" s="277"/>
      <c r="BF181" s="278"/>
      <c r="BG181" s="279"/>
      <c r="BH181" s="279"/>
      <c r="BI181" s="280"/>
      <c r="BJ181" s="277"/>
      <c r="BK181" s="277"/>
      <c r="BL181" s="278"/>
      <c r="BM181" s="279"/>
      <c r="BN181" s="279"/>
      <c r="BO181" s="280"/>
      <c r="BP181" s="277"/>
      <c r="BQ181" s="277"/>
      <c r="BR181" s="278"/>
      <c r="BS181" s="279"/>
      <c r="BT181" s="279"/>
      <c r="BU181" s="280"/>
      <c r="BV181" s="277"/>
      <c r="BW181" s="277"/>
      <c r="BX181" s="278"/>
      <c r="BY181" s="273" cm="1">
        <f t="array" ref="BY181">SUM(SUMIFS(E181:BX181,E$6:BX$6,{"EN(V)"}))</f>
        <v>0</v>
      </c>
      <c r="BZ181" s="273" cm="1">
        <f t="array" ref="BZ181">SUM(SUMIFS(E181:BX181,E$6:BX$6,{"INA(V)"}))</f>
        <v>0</v>
      </c>
      <c r="CA181" s="273" cm="1">
        <f t="array" ref="CA181">SUM(SUMIFS(E181:BX181,E$6:BX$6,{"EN(D)"}))</f>
        <v>0</v>
      </c>
      <c r="CB181" s="273" cm="1">
        <f t="array" ref="CB181">SUM(SUMIFS(E181:BX181,E$6:BX$6,{"INA(D)"}))</f>
        <v>0</v>
      </c>
      <c r="CC181" s="273" cm="1">
        <f t="array" ref="CC181">SUM(SUMIFS(E181:BX181,E$6:BX$6,{"EN(D)","EN(V)","INA(D)","INA(V)"}))</f>
        <v>0</v>
      </c>
      <c r="CD181" s="278" cm="1">
        <f t="array" ref="CD181">(SUM(SUMIFS(E181:BX181,E$6:BX$6,{"EN(TMS)"})))/12</f>
        <v>0</v>
      </c>
      <c r="CE181" s="278" cm="1">
        <f t="array" ref="CE181">(SUM(SUMIFS(E181:BX181,E$6:BX$6,{"INA(TMS)"})))/12</f>
        <v>0</v>
      </c>
      <c r="CF181" s="279"/>
      <c r="CG181" s="279"/>
      <c r="CH181" s="280"/>
      <c r="CI181" s="277"/>
      <c r="CJ181" s="277"/>
      <c r="CK181" s="278"/>
      <c r="CL181" s="279"/>
      <c r="CM181" s="279"/>
      <c r="CN181" s="280"/>
      <c r="CO181" s="277"/>
      <c r="CP181" s="277"/>
      <c r="CQ181" s="278"/>
      <c r="CR181" s="279"/>
      <c r="CS181" s="279"/>
      <c r="CT181" s="280"/>
      <c r="CU181" s="277"/>
      <c r="CV181" s="277"/>
      <c r="CW181" s="278"/>
      <c r="CX181" s="279"/>
      <c r="CY181" s="279"/>
      <c r="CZ181" s="280"/>
      <c r="DA181" s="277"/>
      <c r="DB181" s="277"/>
      <c r="DC181" s="278"/>
      <c r="DD181" s="279"/>
      <c r="DE181" s="279"/>
      <c r="DF181" s="280"/>
      <c r="DG181" s="277"/>
      <c r="DH181" s="277"/>
      <c r="DI181" s="278"/>
      <c r="DJ181" s="279"/>
      <c r="DK181" s="279"/>
      <c r="DL181" s="280"/>
      <c r="DM181" s="277"/>
      <c r="DN181" s="277"/>
      <c r="DO181" s="278"/>
      <c r="DP181" s="279"/>
      <c r="DQ181" s="279"/>
      <c r="DR181" s="280"/>
      <c r="DS181" s="277"/>
      <c r="DT181" s="277"/>
      <c r="DU181" s="278"/>
      <c r="DV181" s="279"/>
      <c r="DW181" s="279"/>
      <c r="DX181" s="280"/>
      <c r="DY181" s="277"/>
      <c r="DZ181" s="277"/>
      <c r="EA181" s="278"/>
      <c r="EB181" s="279"/>
      <c r="EC181" s="279"/>
      <c r="ED181" s="280"/>
      <c r="EE181" s="277"/>
      <c r="EF181" s="277"/>
      <c r="EG181" s="278"/>
      <c r="EH181" s="279"/>
      <c r="EI181" s="279"/>
      <c r="EJ181" s="280"/>
      <c r="EK181" s="277"/>
      <c r="EL181" s="277"/>
      <c r="EM181" s="278"/>
      <c r="EN181" s="279"/>
      <c r="EO181" s="279"/>
      <c r="EP181" s="280"/>
      <c r="EQ181" s="277"/>
      <c r="ER181" s="277"/>
      <c r="ES181" s="278"/>
      <c r="ET181" s="279"/>
      <c r="EU181" s="279"/>
      <c r="EV181" s="280"/>
      <c r="EW181" s="277"/>
      <c r="EX181" s="277"/>
      <c r="EY181" s="278"/>
      <c r="EZ181" s="273" cm="1">
        <f t="array" ref="EZ181">SUM(SUMIFS(CF181:EY181,CF$6:EY$6,{"EN(V)"}))</f>
        <v>0</v>
      </c>
      <c r="FA181" s="273" cm="1">
        <f t="array" ref="FA181">SUM(SUMIFS(CF181:EY181,CF$6:EY$6,{"INA(V)"}))</f>
        <v>0</v>
      </c>
      <c r="FB181" s="273" cm="1">
        <f t="array" ref="FB181">SUM(SUMIFS(CF181:EY181,CF$6:EY$6,{"EN(D)"}))</f>
        <v>0</v>
      </c>
      <c r="FC181" s="273" cm="1">
        <f t="array" ref="FC181">SUM(SUMIFS(CF181:EY181,CF$6:EY$6,{"INA(D)"}))</f>
        <v>0</v>
      </c>
      <c r="FD181" s="273" cm="1">
        <f t="array" ref="FD181">SUM(SUMIFS(CF181:EY181,CF$6:EY$6,{"EN(D)","EN(V)","INA(D)","INA(V)"}))</f>
        <v>0</v>
      </c>
      <c r="FE181" s="278" cm="1">
        <f t="array" ref="FE181">(SUM(SUMIFS(CF181:EY181,CF$6:EY$6,{"EN(TMS)"})))/12</f>
        <v>0</v>
      </c>
      <c r="FF181" s="278" cm="1">
        <f t="array" ref="FF181">(SUM(SUMIFS(CF181:EY181,CF$6:EY$6,{"INA(TMS)"})))/12</f>
        <v>0</v>
      </c>
      <c r="FG181" s="279"/>
      <c r="FH181" s="279"/>
      <c r="FI181" s="280"/>
      <c r="FJ181" s="277"/>
      <c r="FK181" s="277"/>
      <c r="FL181" s="278"/>
      <c r="FM181" s="279"/>
      <c r="FN181" s="279"/>
      <c r="FO181" s="280"/>
      <c r="FP181" s="277"/>
      <c r="FQ181" s="277"/>
      <c r="FR181" s="278"/>
      <c r="FS181" s="279"/>
      <c r="FT181" s="279"/>
      <c r="FU181" s="280"/>
      <c r="FV181" s="277"/>
      <c r="FW181" s="277"/>
      <c r="FX181" s="278"/>
      <c r="FY181" s="279"/>
      <c r="FZ181" s="279"/>
      <c r="GA181" s="280"/>
      <c r="GB181" s="277"/>
      <c r="GC181" s="277"/>
      <c r="GD181" s="278"/>
      <c r="GE181" s="279"/>
      <c r="GF181" s="279"/>
      <c r="GG181" s="280"/>
      <c r="GH181" s="277"/>
      <c r="GI181" s="277"/>
      <c r="GJ181" s="278"/>
      <c r="GK181" s="279"/>
      <c r="GL181" s="279"/>
      <c r="GM181" s="280"/>
      <c r="GN181" s="277"/>
      <c r="GO181" s="277"/>
      <c r="GP181" s="278"/>
      <c r="GQ181" s="279"/>
      <c r="GR181" s="279"/>
      <c r="GS181" s="280"/>
      <c r="GT181" s="277"/>
      <c r="GU181" s="277"/>
      <c r="GV181" s="278"/>
      <c r="GW181" s="279"/>
      <c r="GX181" s="279"/>
      <c r="GY181" s="280"/>
      <c r="GZ181" s="277"/>
      <c r="HA181" s="277"/>
      <c r="HB181" s="278"/>
      <c r="HC181" s="279"/>
      <c r="HD181" s="279"/>
      <c r="HE181" s="280"/>
      <c r="HF181" s="277"/>
      <c r="HG181" s="277"/>
      <c r="HH181" s="278"/>
      <c r="HI181" s="279"/>
      <c r="HJ181" s="279"/>
      <c r="HK181" s="280"/>
      <c r="HL181" s="277"/>
      <c r="HM181" s="277"/>
      <c r="HN181" s="278"/>
      <c r="HO181" s="279"/>
      <c r="HP181" s="279"/>
      <c r="HQ181" s="280"/>
      <c r="HR181" s="277"/>
      <c r="HS181" s="277"/>
      <c r="HT181" s="278"/>
      <c r="HU181" s="279"/>
      <c r="HV181" s="279"/>
      <c r="HW181" s="280"/>
      <c r="HX181" s="277"/>
      <c r="HY181" s="277"/>
      <c r="HZ181" s="278"/>
      <c r="IA181" s="273" cm="1">
        <f t="array" ref="IA181">SUM(SUMIFS(FG181:HZ181,FG$6:HZ$6,{"EN(V)"}))</f>
        <v>0</v>
      </c>
      <c r="IB181" s="273" cm="1">
        <f t="array" ref="IB181">SUM(SUMIFS(FG181:HZ181,FG$6:HZ$6,{"INA(V)"}))</f>
        <v>0</v>
      </c>
      <c r="IC181" s="273" cm="1">
        <f t="array" ref="IC181">SUM(SUMIFS(FG181:HZ181,FG$6:HZ$6,{"EN(D)"}))</f>
        <v>0</v>
      </c>
      <c r="ID181" s="273" cm="1">
        <f t="array" ref="ID181">SUM(SUMIFS(FG181:HZ181,FG$6:HZ$6,{"INA(D)"}))</f>
        <v>0</v>
      </c>
      <c r="IE181" s="273" cm="1">
        <f t="array" ref="IE181">SUM(SUMIFS(FG181:HZ181,FG$6:HZ$6,{"EN(D)","EN(V)","INA(D)","INA(V)"}))</f>
        <v>0</v>
      </c>
      <c r="IF181" s="278" cm="1">
        <f t="array" ref="IF181">(SUM(SUMIFS(FG181:HZ181,FG$6:HZ$6,{"EN(TMS)"})))/12</f>
        <v>0</v>
      </c>
      <c r="IG181" s="278" cm="1">
        <f t="array" ref="IG181">(SUM(SUMIFS(FG181:HZ181,FG$6:HZ$6,{"INA(TMS)"})))/12</f>
        <v>0</v>
      </c>
      <c r="IH181" s="279"/>
      <c r="II181" s="279"/>
      <c r="IJ181" s="280"/>
      <c r="IK181" s="277"/>
      <c r="IL181" s="277"/>
      <c r="IM181" s="278"/>
      <c r="IN181" s="279"/>
      <c r="IO181" s="279"/>
      <c r="IP181" s="280"/>
      <c r="IQ181" s="277"/>
      <c r="IR181" s="277"/>
      <c r="IS181" s="278">
        <v>0.22361111111111109</v>
      </c>
      <c r="IT181" s="279"/>
      <c r="IU181" s="279"/>
      <c r="IV181" s="280"/>
      <c r="IW181" s="277"/>
      <c r="IX181" s="277"/>
      <c r="IY181" s="278">
        <v>5.5555555555555552E-2</v>
      </c>
      <c r="IZ181" s="279"/>
      <c r="JA181" s="279"/>
      <c r="JB181" s="280"/>
      <c r="JC181" s="277"/>
      <c r="JD181" s="277"/>
      <c r="JE181" s="278"/>
      <c r="JF181" s="279"/>
      <c r="JG181" s="279"/>
      <c r="JH181" s="280"/>
      <c r="JI181" s="277"/>
      <c r="JJ181" s="277"/>
      <c r="JK181" s="278"/>
      <c r="JL181" s="279"/>
      <c r="JM181" s="279"/>
      <c r="JN181" s="280"/>
      <c r="JO181" s="277"/>
      <c r="JP181" s="277"/>
      <c r="JQ181" s="278"/>
      <c r="JR181" s="279"/>
      <c r="JS181" s="279"/>
      <c r="JT181" s="280"/>
      <c r="JU181" s="277"/>
      <c r="JV181" s="277"/>
      <c r="JW181" s="278"/>
      <c r="JX181" s="279"/>
      <c r="JY181" s="279"/>
      <c r="JZ181" s="280"/>
      <c r="KA181" s="277"/>
      <c r="KB181" s="277"/>
      <c r="KC181" s="278"/>
      <c r="KD181" s="279"/>
      <c r="KE181" s="279"/>
      <c r="KF181" s="280"/>
      <c r="KG181" s="277"/>
      <c r="KH181" s="277"/>
      <c r="KI181" s="278"/>
      <c r="KJ181" s="279"/>
      <c r="KK181" s="279"/>
      <c r="KL181" s="280"/>
      <c r="KM181" s="277"/>
      <c r="KN181" s="277"/>
      <c r="KO181" s="278"/>
      <c r="KP181" s="279"/>
      <c r="KQ181" s="279"/>
      <c r="KR181" s="280"/>
      <c r="KS181" s="277"/>
      <c r="KT181" s="277"/>
      <c r="KU181" s="278"/>
      <c r="KV181" s="279"/>
      <c r="KW181" s="279"/>
      <c r="KX181" s="280"/>
      <c r="KY181" s="277"/>
      <c r="KZ181" s="277"/>
      <c r="LA181" s="278"/>
      <c r="LB181" s="273" cm="1">
        <f t="array" ref="LB181">SUM(SUMIFS(IH181:LA181,IH$6:LA$6,{"EN(V)"}))</f>
        <v>0</v>
      </c>
      <c r="LC181" s="273" cm="1">
        <f t="array" ref="LC181">SUM(SUMIFS(IH181:LA181,IH$6:LA$6,{"INA(V)"}))</f>
        <v>0</v>
      </c>
      <c r="LD181" s="273" cm="1">
        <f t="array" ref="LD181">SUM(SUMIFS(IH181:LA181,IH$6:LA$6,{"EN(D)"}))</f>
        <v>0</v>
      </c>
      <c r="LE181" s="273" cm="1">
        <f t="array" ref="LE181">SUM(SUMIFS(IH181:LA181,IH$6:LA$6,{"INA(D)"}))</f>
        <v>0</v>
      </c>
      <c r="LF181" s="273" cm="1">
        <f t="array" ref="LF181">SUM(SUMIFS(IH181:LA181,IH$6:LA$6,{"EN(D)","EN(V)","INA(D)","INA(V)"}))</f>
        <v>0</v>
      </c>
      <c r="LG181" s="278" cm="1">
        <f t="array" ref="LG181">(SUM(SUMIFS(IH181:LA181,IH$6:LA$6,{"EN(TMS)"})))/12</f>
        <v>0</v>
      </c>
      <c r="LH181" s="278" cm="1">
        <f t="array" ref="LH181">(SUM(SUMIFS(IH181:LA181,IH$6:LA$6,{"INA(TMS)"})))/12</f>
        <v>2.326388888888889E-2</v>
      </c>
      <c r="LI181" s="279"/>
      <c r="LJ181" s="279"/>
      <c r="LK181" s="280"/>
      <c r="LL181" s="277">
        <v>2</v>
      </c>
      <c r="LM181" s="277"/>
      <c r="LN181" s="278"/>
      <c r="LO181" s="279"/>
      <c r="LP181" s="279"/>
      <c r="LQ181" s="280"/>
      <c r="LR181" s="277">
        <v>88</v>
      </c>
      <c r="LS181" s="277"/>
      <c r="LT181" s="278"/>
      <c r="LU181" s="279"/>
      <c r="LV181" s="279"/>
      <c r="LW181" s="280"/>
      <c r="LX181" s="277">
        <v>22</v>
      </c>
      <c r="LY181" s="277"/>
      <c r="LZ181" s="278"/>
      <c r="MA181" s="279"/>
      <c r="MB181" s="279"/>
      <c r="MC181" s="280"/>
      <c r="MD181" s="277">
        <v>15</v>
      </c>
      <c r="ME181" s="277"/>
      <c r="MF181" s="278"/>
      <c r="MG181" s="279"/>
      <c r="MH181" s="279"/>
      <c r="MI181" s="280"/>
      <c r="MJ181" s="277">
        <v>16</v>
      </c>
      <c r="MK181" s="277"/>
      <c r="ML181" s="278"/>
      <c r="MM181" s="279"/>
      <c r="MN181" s="279"/>
      <c r="MO181" s="280"/>
      <c r="MP181" s="277">
        <v>23</v>
      </c>
      <c r="MQ181" s="277"/>
      <c r="MR181" s="278"/>
      <c r="MS181" s="279"/>
      <c r="MT181" s="279"/>
      <c r="MU181" s="280"/>
      <c r="MV181" s="277">
        <v>23</v>
      </c>
      <c r="MW181" s="277"/>
      <c r="MX181" s="278"/>
      <c r="MY181" s="279"/>
      <c r="MZ181" s="279"/>
      <c r="NA181" s="280"/>
      <c r="NB181" s="277"/>
      <c r="NC181" s="277"/>
      <c r="ND181" s="278"/>
      <c r="NE181" s="279"/>
      <c r="NF181" s="279"/>
      <c r="NG181" s="280"/>
      <c r="NH181" s="277"/>
      <c r="NI181" s="277"/>
      <c r="NJ181" s="278"/>
      <c r="NK181" s="279"/>
      <c r="NL181" s="279"/>
      <c r="NM181" s="280"/>
      <c r="NN181" s="277"/>
      <c r="NO181" s="277"/>
      <c r="NP181" s="278"/>
      <c r="NQ181" s="279"/>
      <c r="NR181" s="279"/>
      <c r="NS181" s="280"/>
      <c r="NT181" s="277"/>
      <c r="NU181" s="277"/>
      <c r="NV181" s="278"/>
      <c r="NW181" s="279"/>
      <c r="NX181" s="279"/>
      <c r="NY181" s="280"/>
      <c r="NZ181" s="277"/>
      <c r="OA181" s="277"/>
      <c r="OB181" s="278"/>
      <c r="OC181" s="273" cm="1">
        <f t="array" ref="OC181">SUM(SUMIFS(LI181:OB181,LI$6:OB$6,{"EN(V)"}))</f>
        <v>0</v>
      </c>
      <c r="OD181" s="273" cm="1">
        <f t="array" ref="OD181">SUM(SUMIFS(LI181:OB181,LI$6:OB$6,{"INA(V)"}))</f>
        <v>0</v>
      </c>
      <c r="OE181" s="273" cm="1">
        <f t="array" ref="OE181">SUM(SUMIFS(LI181:OB181,LI$6:OB$6,{"EN(D)"}))</f>
        <v>0</v>
      </c>
      <c r="OF181" s="273" cm="1">
        <f t="array" ref="OF181">SUM(SUMIFS(LI181:OB181,LI$6:OB$6,{"INA(D)"}))</f>
        <v>189</v>
      </c>
      <c r="OG181" s="273" cm="1">
        <f t="array" ref="OG181">SUM(SUMIFS(LI181:OB181,LI$6:OB$6,{"EN(D)","EN(V)","INA(D)","INA(V)"}))</f>
        <v>189</v>
      </c>
      <c r="OH181" s="278" cm="1">
        <f t="array" ref="OH181">(SUM(SUMIFS(LI181:OB181,LI$6:OB$6,{"EN(TMS)"})))/12</f>
        <v>0</v>
      </c>
      <c r="OI181" s="278" cm="1">
        <f t="array" ref="OI181">(SUM(SUMIFS(LI181:OB181,LI$6:OB$6,{"INA(TMS)"})))/12</f>
        <v>0</v>
      </c>
    </row>
    <row r="182" spans="1:399" s="23" customFormat="1" ht="30">
      <c r="A182" s="273">
        <v>176</v>
      </c>
      <c r="B182" s="274" t="s">
        <v>3520</v>
      </c>
      <c r="C182" s="273" t="s">
        <v>3515</v>
      </c>
      <c r="D182" s="285">
        <v>44958</v>
      </c>
      <c r="E182" s="279"/>
      <c r="F182" s="279"/>
      <c r="G182" s="280"/>
      <c r="H182" s="277"/>
      <c r="I182" s="277"/>
      <c r="J182" s="278"/>
      <c r="K182" s="279"/>
      <c r="L182" s="279"/>
      <c r="M182" s="280"/>
      <c r="N182" s="277"/>
      <c r="O182" s="277"/>
      <c r="P182" s="278"/>
      <c r="Q182" s="279"/>
      <c r="R182" s="279"/>
      <c r="S182" s="280"/>
      <c r="T182" s="277"/>
      <c r="U182" s="277"/>
      <c r="V182" s="278"/>
      <c r="W182" s="279"/>
      <c r="X182" s="279"/>
      <c r="Y182" s="280"/>
      <c r="Z182" s="277"/>
      <c r="AA182" s="277"/>
      <c r="AB182" s="278"/>
      <c r="AC182" s="279"/>
      <c r="AD182" s="279"/>
      <c r="AE182" s="280"/>
      <c r="AF182" s="277"/>
      <c r="AG182" s="277"/>
      <c r="AH182" s="278"/>
      <c r="AI182" s="279"/>
      <c r="AJ182" s="279"/>
      <c r="AK182" s="280"/>
      <c r="AL182" s="277"/>
      <c r="AM182" s="277"/>
      <c r="AN182" s="278"/>
      <c r="AO182" s="279"/>
      <c r="AP182" s="279"/>
      <c r="AQ182" s="280"/>
      <c r="AR182" s="277"/>
      <c r="AS182" s="277"/>
      <c r="AT182" s="278"/>
      <c r="AU182" s="279"/>
      <c r="AV182" s="279"/>
      <c r="AW182" s="280"/>
      <c r="AX182" s="277"/>
      <c r="AY182" s="277"/>
      <c r="AZ182" s="278"/>
      <c r="BA182" s="279"/>
      <c r="BB182" s="279"/>
      <c r="BC182" s="280"/>
      <c r="BD182" s="277"/>
      <c r="BE182" s="277"/>
      <c r="BF182" s="278"/>
      <c r="BG182" s="279"/>
      <c r="BH182" s="279"/>
      <c r="BI182" s="280"/>
      <c r="BJ182" s="277"/>
      <c r="BK182" s="277"/>
      <c r="BL182" s="278"/>
      <c r="BM182" s="279"/>
      <c r="BN182" s="279"/>
      <c r="BO182" s="280"/>
      <c r="BP182" s="277"/>
      <c r="BQ182" s="277"/>
      <c r="BR182" s="278"/>
      <c r="BS182" s="279"/>
      <c r="BT182" s="279"/>
      <c r="BU182" s="280"/>
      <c r="BV182" s="277"/>
      <c r="BW182" s="277"/>
      <c r="BX182" s="278"/>
      <c r="BY182" s="273" cm="1">
        <f t="array" ref="BY182">SUM(SUMIFS(E182:BX182,E$6:BX$6,{"EN(V)"}))</f>
        <v>0</v>
      </c>
      <c r="BZ182" s="273" cm="1">
        <f t="array" ref="BZ182">SUM(SUMIFS(E182:BX182,E$6:BX$6,{"INA(V)"}))</f>
        <v>0</v>
      </c>
      <c r="CA182" s="273" cm="1">
        <f t="array" ref="CA182">SUM(SUMIFS(E182:BX182,E$6:BX$6,{"EN(D)"}))</f>
        <v>0</v>
      </c>
      <c r="CB182" s="273" cm="1">
        <f t="array" ref="CB182">SUM(SUMIFS(E182:BX182,E$6:BX$6,{"INA(D)"}))</f>
        <v>0</v>
      </c>
      <c r="CC182" s="273" cm="1">
        <f t="array" ref="CC182">SUM(SUMIFS(E182:BX182,E$6:BX$6,{"EN(D)","EN(V)","INA(D)","INA(V)"}))</f>
        <v>0</v>
      </c>
      <c r="CD182" s="278" cm="1">
        <f t="array" ref="CD182">(SUM(SUMIFS(E182:BX182,E$6:BX$6,{"EN(TMS)"})))/12</f>
        <v>0</v>
      </c>
      <c r="CE182" s="278" cm="1">
        <f t="array" ref="CE182">(SUM(SUMIFS(E182:BX182,E$6:BX$6,{"INA(TMS)"})))/12</f>
        <v>0</v>
      </c>
      <c r="CF182" s="279"/>
      <c r="CG182" s="279"/>
      <c r="CH182" s="280"/>
      <c r="CI182" s="277"/>
      <c r="CJ182" s="277"/>
      <c r="CK182" s="278"/>
      <c r="CL182" s="279"/>
      <c r="CM182" s="279"/>
      <c r="CN182" s="280"/>
      <c r="CO182" s="277"/>
      <c r="CP182" s="277"/>
      <c r="CQ182" s="278"/>
      <c r="CR182" s="279"/>
      <c r="CS182" s="279"/>
      <c r="CT182" s="280"/>
      <c r="CU182" s="277"/>
      <c r="CV182" s="277"/>
      <c r="CW182" s="278"/>
      <c r="CX182" s="279"/>
      <c r="CY182" s="279"/>
      <c r="CZ182" s="280"/>
      <c r="DA182" s="277"/>
      <c r="DB182" s="277"/>
      <c r="DC182" s="278"/>
      <c r="DD182" s="279"/>
      <c r="DE182" s="279"/>
      <c r="DF182" s="280"/>
      <c r="DG182" s="277"/>
      <c r="DH182" s="277"/>
      <c r="DI182" s="278"/>
      <c r="DJ182" s="279"/>
      <c r="DK182" s="279"/>
      <c r="DL182" s="280"/>
      <c r="DM182" s="277"/>
      <c r="DN182" s="277"/>
      <c r="DO182" s="278"/>
      <c r="DP182" s="279"/>
      <c r="DQ182" s="279"/>
      <c r="DR182" s="280"/>
      <c r="DS182" s="277"/>
      <c r="DT182" s="277"/>
      <c r="DU182" s="278"/>
      <c r="DV182" s="279"/>
      <c r="DW182" s="279"/>
      <c r="DX182" s="280"/>
      <c r="DY182" s="277"/>
      <c r="DZ182" s="277"/>
      <c r="EA182" s="278"/>
      <c r="EB182" s="279"/>
      <c r="EC182" s="279"/>
      <c r="ED182" s="280"/>
      <c r="EE182" s="277"/>
      <c r="EF182" s="277"/>
      <c r="EG182" s="278"/>
      <c r="EH182" s="279"/>
      <c r="EI182" s="279"/>
      <c r="EJ182" s="280"/>
      <c r="EK182" s="277"/>
      <c r="EL182" s="277"/>
      <c r="EM182" s="278"/>
      <c r="EN182" s="279"/>
      <c r="EO182" s="279"/>
      <c r="EP182" s="280"/>
      <c r="EQ182" s="277"/>
      <c r="ER182" s="277"/>
      <c r="ES182" s="278"/>
      <c r="ET182" s="279"/>
      <c r="EU182" s="279"/>
      <c r="EV182" s="280"/>
      <c r="EW182" s="277"/>
      <c r="EX182" s="277"/>
      <c r="EY182" s="278"/>
      <c r="EZ182" s="273" cm="1">
        <f t="array" ref="EZ182">SUM(SUMIFS(CF182:EY182,CF$6:EY$6,{"EN(V)"}))</f>
        <v>0</v>
      </c>
      <c r="FA182" s="273" cm="1">
        <f t="array" ref="FA182">SUM(SUMIFS(CF182:EY182,CF$6:EY$6,{"INA(V)"}))</f>
        <v>0</v>
      </c>
      <c r="FB182" s="273" cm="1">
        <f t="array" ref="FB182">SUM(SUMIFS(CF182:EY182,CF$6:EY$6,{"EN(D)"}))</f>
        <v>0</v>
      </c>
      <c r="FC182" s="273" cm="1">
        <f t="array" ref="FC182">SUM(SUMIFS(CF182:EY182,CF$6:EY$6,{"INA(D)"}))</f>
        <v>0</v>
      </c>
      <c r="FD182" s="273" cm="1">
        <f t="array" ref="FD182">SUM(SUMIFS(CF182:EY182,CF$6:EY$6,{"EN(D)","EN(V)","INA(D)","INA(V)"}))</f>
        <v>0</v>
      </c>
      <c r="FE182" s="278" cm="1">
        <f t="array" ref="FE182">(SUM(SUMIFS(CF182:EY182,CF$6:EY$6,{"EN(TMS)"})))/12</f>
        <v>0</v>
      </c>
      <c r="FF182" s="278" cm="1">
        <f t="array" ref="FF182">(SUM(SUMIFS(CF182:EY182,CF$6:EY$6,{"INA(TMS)"})))/12</f>
        <v>0</v>
      </c>
      <c r="FG182" s="279"/>
      <c r="FH182" s="279"/>
      <c r="FI182" s="280"/>
      <c r="FJ182" s="277"/>
      <c r="FK182" s="277"/>
      <c r="FL182" s="278"/>
      <c r="FM182" s="279"/>
      <c r="FN182" s="279"/>
      <c r="FO182" s="280"/>
      <c r="FP182" s="277"/>
      <c r="FQ182" s="277"/>
      <c r="FR182" s="278"/>
      <c r="FS182" s="279"/>
      <c r="FT182" s="279"/>
      <c r="FU182" s="280"/>
      <c r="FV182" s="277"/>
      <c r="FW182" s="277"/>
      <c r="FX182" s="278"/>
      <c r="FY182" s="279"/>
      <c r="FZ182" s="279"/>
      <c r="GA182" s="280"/>
      <c r="GB182" s="277"/>
      <c r="GC182" s="277"/>
      <c r="GD182" s="278"/>
      <c r="GE182" s="279"/>
      <c r="GF182" s="279"/>
      <c r="GG182" s="280"/>
      <c r="GH182" s="277"/>
      <c r="GI182" s="277"/>
      <c r="GJ182" s="278"/>
      <c r="GK182" s="279"/>
      <c r="GL182" s="279"/>
      <c r="GM182" s="280"/>
      <c r="GN182" s="277"/>
      <c r="GO182" s="277"/>
      <c r="GP182" s="278"/>
      <c r="GQ182" s="279"/>
      <c r="GR182" s="279"/>
      <c r="GS182" s="280"/>
      <c r="GT182" s="277"/>
      <c r="GU182" s="277"/>
      <c r="GV182" s="278"/>
      <c r="GW182" s="279"/>
      <c r="GX182" s="279"/>
      <c r="GY182" s="280"/>
      <c r="GZ182" s="277"/>
      <c r="HA182" s="277"/>
      <c r="HB182" s="278"/>
      <c r="HC182" s="279"/>
      <c r="HD182" s="279"/>
      <c r="HE182" s="280"/>
      <c r="HF182" s="277"/>
      <c r="HG182" s="277"/>
      <c r="HH182" s="278"/>
      <c r="HI182" s="279"/>
      <c r="HJ182" s="279"/>
      <c r="HK182" s="280"/>
      <c r="HL182" s="277"/>
      <c r="HM182" s="277"/>
      <c r="HN182" s="278"/>
      <c r="HO182" s="279"/>
      <c r="HP182" s="279"/>
      <c r="HQ182" s="280"/>
      <c r="HR182" s="277"/>
      <c r="HS182" s="277"/>
      <c r="HT182" s="278"/>
      <c r="HU182" s="279"/>
      <c r="HV182" s="279"/>
      <c r="HW182" s="280"/>
      <c r="HX182" s="277"/>
      <c r="HY182" s="277"/>
      <c r="HZ182" s="278"/>
      <c r="IA182" s="273" cm="1">
        <f t="array" ref="IA182">SUM(SUMIFS(FG182:HZ182,FG$6:HZ$6,{"EN(V)"}))</f>
        <v>0</v>
      </c>
      <c r="IB182" s="273" cm="1">
        <f t="array" ref="IB182">SUM(SUMIFS(FG182:HZ182,FG$6:HZ$6,{"INA(V)"}))</f>
        <v>0</v>
      </c>
      <c r="IC182" s="273" cm="1">
        <f t="array" ref="IC182">SUM(SUMIFS(FG182:HZ182,FG$6:HZ$6,{"EN(D)"}))</f>
        <v>0</v>
      </c>
      <c r="ID182" s="273" cm="1">
        <f t="array" ref="ID182">SUM(SUMIFS(FG182:HZ182,FG$6:HZ$6,{"INA(D)"}))</f>
        <v>0</v>
      </c>
      <c r="IE182" s="273" cm="1">
        <f t="array" ref="IE182">SUM(SUMIFS(FG182:HZ182,FG$6:HZ$6,{"EN(D)","EN(V)","INA(D)","INA(V)"}))</f>
        <v>0</v>
      </c>
      <c r="IF182" s="278" cm="1">
        <f t="array" ref="IF182">(SUM(SUMIFS(FG182:HZ182,FG$6:HZ$6,{"EN(TMS)"})))/12</f>
        <v>0</v>
      </c>
      <c r="IG182" s="278" cm="1">
        <f t="array" ref="IG182">(SUM(SUMIFS(FG182:HZ182,FG$6:HZ$6,{"INA(TMS)"})))/12</f>
        <v>0</v>
      </c>
      <c r="IH182" s="279"/>
      <c r="II182" s="279"/>
      <c r="IJ182" s="280"/>
      <c r="IK182" s="277"/>
      <c r="IL182" s="277"/>
      <c r="IM182" s="278"/>
      <c r="IN182" s="279"/>
      <c r="IO182" s="279"/>
      <c r="IP182" s="280"/>
      <c r="IQ182" s="277"/>
      <c r="IR182" s="277"/>
      <c r="IS182" s="278">
        <v>0.22361111111111109</v>
      </c>
      <c r="IT182" s="279"/>
      <c r="IU182" s="279"/>
      <c r="IV182" s="280"/>
      <c r="IW182" s="277"/>
      <c r="IX182" s="277"/>
      <c r="IY182" s="278">
        <v>5.5555555555555552E-2</v>
      </c>
      <c r="IZ182" s="279"/>
      <c r="JA182" s="279"/>
      <c r="JB182" s="280"/>
      <c r="JC182" s="277"/>
      <c r="JD182" s="277"/>
      <c r="JE182" s="278"/>
      <c r="JF182" s="279"/>
      <c r="JG182" s="279"/>
      <c r="JH182" s="280"/>
      <c r="JI182" s="277"/>
      <c r="JJ182" s="277"/>
      <c r="JK182" s="278"/>
      <c r="JL182" s="279"/>
      <c r="JM182" s="279"/>
      <c r="JN182" s="280"/>
      <c r="JO182" s="277"/>
      <c r="JP182" s="277"/>
      <c r="JQ182" s="278"/>
      <c r="JR182" s="279"/>
      <c r="JS182" s="279"/>
      <c r="JT182" s="280"/>
      <c r="JU182" s="277"/>
      <c r="JV182" s="277"/>
      <c r="JW182" s="278"/>
      <c r="JX182" s="279"/>
      <c r="JY182" s="279"/>
      <c r="JZ182" s="280"/>
      <c r="KA182" s="277"/>
      <c r="KB182" s="277"/>
      <c r="KC182" s="278"/>
      <c r="KD182" s="279"/>
      <c r="KE182" s="279"/>
      <c r="KF182" s="280"/>
      <c r="KG182" s="277"/>
      <c r="KH182" s="277"/>
      <c r="KI182" s="278"/>
      <c r="KJ182" s="279"/>
      <c r="KK182" s="279"/>
      <c r="KL182" s="280"/>
      <c r="KM182" s="277"/>
      <c r="KN182" s="277"/>
      <c r="KO182" s="278"/>
      <c r="KP182" s="279"/>
      <c r="KQ182" s="279"/>
      <c r="KR182" s="280"/>
      <c r="KS182" s="277"/>
      <c r="KT182" s="277"/>
      <c r="KU182" s="278"/>
      <c r="KV182" s="279"/>
      <c r="KW182" s="279"/>
      <c r="KX182" s="280"/>
      <c r="KY182" s="277"/>
      <c r="KZ182" s="277"/>
      <c r="LA182" s="278"/>
      <c r="LB182" s="273" cm="1">
        <f t="array" ref="LB182">SUM(SUMIFS(IH182:LA182,IH$6:LA$6,{"EN(V)"}))</f>
        <v>0</v>
      </c>
      <c r="LC182" s="273" cm="1">
        <f t="array" ref="LC182">SUM(SUMIFS(IH182:LA182,IH$6:LA$6,{"INA(V)"}))</f>
        <v>0</v>
      </c>
      <c r="LD182" s="273" cm="1">
        <f t="array" ref="LD182">SUM(SUMIFS(IH182:LA182,IH$6:LA$6,{"EN(D)"}))</f>
        <v>0</v>
      </c>
      <c r="LE182" s="273" cm="1">
        <f t="array" ref="LE182">SUM(SUMIFS(IH182:LA182,IH$6:LA$6,{"INA(D)"}))</f>
        <v>0</v>
      </c>
      <c r="LF182" s="273" cm="1">
        <f t="array" ref="LF182">SUM(SUMIFS(IH182:LA182,IH$6:LA$6,{"EN(D)","EN(V)","INA(D)","INA(V)"}))</f>
        <v>0</v>
      </c>
      <c r="LG182" s="278" cm="1">
        <f t="array" ref="LG182">(SUM(SUMIFS(IH182:LA182,IH$6:LA$6,{"EN(TMS)"})))/12</f>
        <v>0</v>
      </c>
      <c r="LH182" s="278" cm="1">
        <f t="array" ref="LH182">(SUM(SUMIFS(IH182:LA182,IH$6:LA$6,{"INA(TMS)"})))/12</f>
        <v>2.326388888888889E-2</v>
      </c>
      <c r="LI182" s="279"/>
      <c r="LJ182" s="279"/>
      <c r="LK182" s="280"/>
      <c r="LL182" s="277"/>
      <c r="LM182" s="277"/>
      <c r="LN182" s="278"/>
      <c r="LO182" s="279">
        <v>44</v>
      </c>
      <c r="LP182" s="279"/>
      <c r="LQ182" s="280"/>
      <c r="LR182" s="277"/>
      <c r="LS182" s="277"/>
      <c r="LT182" s="278"/>
      <c r="LU182" s="279">
        <v>28</v>
      </c>
      <c r="LV182" s="279"/>
      <c r="LW182" s="280"/>
      <c r="LX182" s="277"/>
      <c r="LY182" s="277"/>
      <c r="LZ182" s="278"/>
      <c r="MA182" s="279">
        <v>18</v>
      </c>
      <c r="MB182" s="279"/>
      <c r="MC182" s="280"/>
      <c r="MD182" s="277"/>
      <c r="ME182" s="277"/>
      <c r="MF182" s="278"/>
      <c r="MG182" s="279">
        <v>7</v>
      </c>
      <c r="MH182" s="279"/>
      <c r="MI182" s="280"/>
      <c r="MJ182" s="277"/>
      <c r="MK182" s="277"/>
      <c r="ML182" s="278"/>
      <c r="MM182" s="279">
        <v>9</v>
      </c>
      <c r="MN182" s="279"/>
      <c r="MO182" s="280"/>
      <c r="MP182" s="277"/>
      <c r="MQ182" s="277"/>
      <c r="MR182" s="278"/>
      <c r="MS182" s="279">
        <v>11</v>
      </c>
      <c r="MT182" s="279"/>
      <c r="MU182" s="280"/>
      <c r="MV182" s="277"/>
      <c r="MW182" s="277"/>
      <c r="MX182" s="278"/>
      <c r="MY182" s="279"/>
      <c r="MZ182" s="279"/>
      <c r="NA182" s="280"/>
      <c r="NB182" s="277"/>
      <c r="NC182" s="277"/>
      <c r="ND182" s="278"/>
      <c r="NE182" s="279"/>
      <c r="NF182" s="279"/>
      <c r="NG182" s="280"/>
      <c r="NH182" s="277"/>
      <c r="NI182" s="277"/>
      <c r="NJ182" s="278"/>
      <c r="NK182" s="279"/>
      <c r="NL182" s="279"/>
      <c r="NM182" s="280"/>
      <c r="NN182" s="277"/>
      <c r="NO182" s="277"/>
      <c r="NP182" s="278"/>
      <c r="NQ182" s="279"/>
      <c r="NR182" s="279"/>
      <c r="NS182" s="280"/>
      <c r="NT182" s="277"/>
      <c r="NU182" s="277"/>
      <c r="NV182" s="278"/>
      <c r="NW182" s="279"/>
      <c r="NX182" s="279"/>
      <c r="NY182" s="280"/>
      <c r="NZ182" s="277"/>
      <c r="OA182" s="277"/>
      <c r="OB182" s="278"/>
      <c r="OC182" s="273" cm="1">
        <f t="array" ref="OC182">SUM(SUMIFS(LI182:OB182,LI$6:OB$6,{"EN(V)"}))</f>
        <v>0</v>
      </c>
      <c r="OD182" s="273" cm="1">
        <f t="array" ref="OD182">SUM(SUMIFS(LI182:OB182,LI$6:OB$6,{"INA(V)"}))</f>
        <v>0</v>
      </c>
      <c r="OE182" s="273" cm="1">
        <f t="array" ref="OE182">SUM(SUMIFS(LI182:OB182,LI$6:OB$6,{"EN(D)"}))</f>
        <v>117</v>
      </c>
      <c r="OF182" s="273" cm="1">
        <f t="array" ref="OF182">SUM(SUMIFS(LI182:OB182,LI$6:OB$6,{"INA(D)"}))</f>
        <v>0</v>
      </c>
      <c r="OG182" s="273" cm="1">
        <f t="array" ref="OG182">SUM(SUMIFS(LI182:OB182,LI$6:OB$6,{"EN(D)","EN(V)","INA(D)","INA(V)"}))</f>
        <v>117</v>
      </c>
      <c r="OH182" s="278" cm="1">
        <f t="array" ref="OH182">(SUM(SUMIFS(LI182:OB182,LI$6:OB$6,{"EN(TMS)"})))/12</f>
        <v>0</v>
      </c>
      <c r="OI182" s="278" cm="1">
        <f t="array" ref="OI182">(SUM(SUMIFS(LI182:OB182,LI$6:OB$6,{"INA(TMS)"})))/12</f>
        <v>0</v>
      </c>
    </row>
    <row r="183" spans="1:399" s="23" customFormat="1">
      <c r="A183" s="273">
        <v>177</v>
      </c>
      <c r="B183" s="274" t="s">
        <v>3521</v>
      </c>
      <c r="C183" s="273" t="s">
        <v>3516</v>
      </c>
      <c r="D183" s="285">
        <v>44958</v>
      </c>
      <c r="E183" s="279"/>
      <c r="F183" s="279"/>
      <c r="G183" s="280"/>
      <c r="H183" s="277"/>
      <c r="I183" s="277"/>
      <c r="J183" s="278"/>
      <c r="K183" s="279"/>
      <c r="L183" s="279"/>
      <c r="M183" s="280"/>
      <c r="N183" s="277"/>
      <c r="O183" s="277"/>
      <c r="P183" s="278"/>
      <c r="Q183" s="279"/>
      <c r="R183" s="279"/>
      <c r="S183" s="280"/>
      <c r="T183" s="277"/>
      <c r="U183" s="277"/>
      <c r="V183" s="278"/>
      <c r="W183" s="279"/>
      <c r="X183" s="279"/>
      <c r="Y183" s="280"/>
      <c r="Z183" s="277"/>
      <c r="AA183" s="277"/>
      <c r="AB183" s="278"/>
      <c r="AC183" s="279"/>
      <c r="AD183" s="279"/>
      <c r="AE183" s="280"/>
      <c r="AF183" s="277"/>
      <c r="AG183" s="277"/>
      <c r="AH183" s="278"/>
      <c r="AI183" s="279"/>
      <c r="AJ183" s="279"/>
      <c r="AK183" s="280"/>
      <c r="AL183" s="277"/>
      <c r="AM183" s="277"/>
      <c r="AN183" s="278"/>
      <c r="AO183" s="279"/>
      <c r="AP183" s="279"/>
      <c r="AQ183" s="280"/>
      <c r="AR183" s="277"/>
      <c r="AS183" s="277"/>
      <c r="AT183" s="278"/>
      <c r="AU183" s="279"/>
      <c r="AV183" s="279"/>
      <c r="AW183" s="280"/>
      <c r="AX183" s="277"/>
      <c r="AY183" s="277"/>
      <c r="AZ183" s="278"/>
      <c r="BA183" s="279"/>
      <c r="BB183" s="279"/>
      <c r="BC183" s="280"/>
      <c r="BD183" s="277"/>
      <c r="BE183" s="277"/>
      <c r="BF183" s="278"/>
      <c r="BG183" s="279"/>
      <c r="BH183" s="279"/>
      <c r="BI183" s="280"/>
      <c r="BJ183" s="277"/>
      <c r="BK183" s="277"/>
      <c r="BL183" s="278"/>
      <c r="BM183" s="279"/>
      <c r="BN183" s="279"/>
      <c r="BO183" s="280"/>
      <c r="BP183" s="277"/>
      <c r="BQ183" s="277"/>
      <c r="BR183" s="278"/>
      <c r="BS183" s="279"/>
      <c r="BT183" s="279"/>
      <c r="BU183" s="280"/>
      <c r="BV183" s="277"/>
      <c r="BW183" s="277"/>
      <c r="BX183" s="278"/>
      <c r="BY183" s="273" cm="1">
        <f t="array" ref="BY183">SUM(SUMIFS(E183:BX183,E$6:BX$6,{"EN(V)"}))</f>
        <v>0</v>
      </c>
      <c r="BZ183" s="273" cm="1">
        <f t="array" ref="BZ183">SUM(SUMIFS(E183:BX183,E$6:BX$6,{"INA(V)"}))</f>
        <v>0</v>
      </c>
      <c r="CA183" s="273" cm="1">
        <f t="array" ref="CA183">SUM(SUMIFS(E183:BX183,E$6:BX$6,{"EN(D)"}))</f>
        <v>0</v>
      </c>
      <c r="CB183" s="273" cm="1">
        <f t="array" ref="CB183">SUM(SUMIFS(E183:BX183,E$6:BX$6,{"INA(D)"}))</f>
        <v>0</v>
      </c>
      <c r="CC183" s="273" cm="1">
        <f t="array" ref="CC183">SUM(SUMIFS(E183:BX183,E$6:BX$6,{"EN(D)","EN(V)","INA(D)","INA(V)"}))</f>
        <v>0</v>
      </c>
      <c r="CD183" s="278" cm="1">
        <f t="array" ref="CD183">(SUM(SUMIFS(E183:BX183,E$6:BX$6,{"EN(TMS)"})))/12</f>
        <v>0</v>
      </c>
      <c r="CE183" s="278" cm="1">
        <f t="array" ref="CE183">(SUM(SUMIFS(E183:BX183,E$6:BX$6,{"INA(TMS)"})))/12</f>
        <v>0</v>
      </c>
      <c r="CF183" s="279"/>
      <c r="CG183" s="279"/>
      <c r="CH183" s="280"/>
      <c r="CI183" s="277"/>
      <c r="CJ183" s="277"/>
      <c r="CK183" s="278"/>
      <c r="CL183" s="279"/>
      <c r="CM183" s="279"/>
      <c r="CN183" s="280"/>
      <c r="CO183" s="277"/>
      <c r="CP183" s="277"/>
      <c r="CQ183" s="278"/>
      <c r="CR183" s="279"/>
      <c r="CS183" s="279"/>
      <c r="CT183" s="280"/>
      <c r="CU183" s="277"/>
      <c r="CV183" s="277"/>
      <c r="CW183" s="278"/>
      <c r="CX183" s="279"/>
      <c r="CY183" s="279"/>
      <c r="CZ183" s="280"/>
      <c r="DA183" s="277"/>
      <c r="DB183" s="277"/>
      <c r="DC183" s="278"/>
      <c r="DD183" s="279"/>
      <c r="DE183" s="279"/>
      <c r="DF183" s="280"/>
      <c r="DG183" s="277"/>
      <c r="DH183" s="277"/>
      <c r="DI183" s="278"/>
      <c r="DJ183" s="279"/>
      <c r="DK183" s="279"/>
      <c r="DL183" s="280"/>
      <c r="DM183" s="277"/>
      <c r="DN183" s="277"/>
      <c r="DO183" s="278"/>
      <c r="DP183" s="279"/>
      <c r="DQ183" s="279"/>
      <c r="DR183" s="280"/>
      <c r="DS183" s="277"/>
      <c r="DT183" s="277"/>
      <c r="DU183" s="278"/>
      <c r="DV183" s="279"/>
      <c r="DW183" s="279"/>
      <c r="DX183" s="280"/>
      <c r="DY183" s="277"/>
      <c r="DZ183" s="277"/>
      <c r="EA183" s="278"/>
      <c r="EB183" s="279"/>
      <c r="EC183" s="279"/>
      <c r="ED183" s="280"/>
      <c r="EE183" s="277"/>
      <c r="EF183" s="277"/>
      <c r="EG183" s="278"/>
      <c r="EH183" s="279"/>
      <c r="EI183" s="279"/>
      <c r="EJ183" s="280"/>
      <c r="EK183" s="277"/>
      <c r="EL183" s="277"/>
      <c r="EM183" s="278"/>
      <c r="EN183" s="279"/>
      <c r="EO183" s="279"/>
      <c r="EP183" s="280"/>
      <c r="EQ183" s="277"/>
      <c r="ER183" s="277"/>
      <c r="ES183" s="278"/>
      <c r="ET183" s="279"/>
      <c r="EU183" s="279"/>
      <c r="EV183" s="280"/>
      <c r="EW183" s="277"/>
      <c r="EX183" s="277"/>
      <c r="EY183" s="278"/>
      <c r="EZ183" s="273" cm="1">
        <f t="array" ref="EZ183">SUM(SUMIFS(CF183:EY183,CF$6:EY$6,{"EN(V)"}))</f>
        <v>0</v>
      </c>
      <c r="FA183" s="273" cm="1">
        <f t="array" ref="FA183">SUM(SUMIFS(CF183:EY183,CF$6:EY$6,{"INA(V)"}))</f>
        <v>0</v>
      </c>
      <c r="FB183" s="273" cm="1">
        <f t="array" ref="FB183">SUM(SUMIFS(CF183:EY183,CF$6:EY$6,{"EN(D)"}))</f>
        <v>0</v>
      </c>
      <c r="FC183" s="273" cm="1">
        <f t="array" ref="FC183">SUM(SUMIFS(CF183:EY183,CF$6:EY$6,{"INA(D)"}))</f>
        <v>0</v>
      </c>
      <c r="FD183" s="273" cm="1">
        <f t="array" ref="FD183">SUM(SUMIFS(CF183:EY183,CF$6:EY$6,{"EN(D)","EN(V)","INA(D)","INA(V)"}))</f>
        <v>0</v>
      </c>
      <c r="FE183" s="278" cm="1">
        <f t="array" ref="FE183">(SUM(SUMIFS(CF183:EY183,CF$6:EY$6,{"EN(TMS)"})))/12</f>
        <v>0</v>
      </c>
      <c r="FF183" s="278" cm="1">
        <f t="array" ref="FF183">(SUM(SUMIFS(CF183:EY183,CF$6:EY$6,{"INA(TMS)"})))/12</f>
        <v>0</v>
      </c>
      <c r="FG183" s="279"/>
      <c r="FH183" s="279"/>
      <c r="FI183" s="280"/>
      <c r="FJ183" s="277"/>
      <c r="FK183" s="277"/>
      <c r="FL183" s="278"/>
      <c r="FM183" s="279"/>
      <c r="FN183" s="279"/>
      <c r="FO183" s="280"/>
      <c r="FP183" s="277"/>
      <c r="FQ183" s="277"/>
      <c r="FR183" s="278"/>
      <c r="FS183" s="279"/>
      <c r="FT183" s="279"/>
      <c r="FU183" s="280"/>
      <c r="FV183" s="277"/>
      <c r="FW183" s="277"/>
      <c r="FX183" s="278"/>
      <c r="FY183" s="279"/>
      <c r="FZ183" s="279"/>
      <c r="GA183" s="280"/>
      <c r="GB183" s="277"/>
      <c r="GC183" s="277"/>
      <c r="GD183" s="278"/>
      <c r="GE183" s="279"/>
      <c r="GF183" s="279"/>
      <c r="GG183" s="280"/>
      <c r="GH183" s="277"/>
      <c r="GI183" s="277"/>
      <c r="GJ183" s="278"/>
      <c r="GK183" s="279"/>
      <c r="GL183" s="279"/>
      <c r="GM183" s="280"/>
      <c r="GN183" s="277"/>
      <c r="GO183" s="277"/>
      <c r="GP183" s="278"/>
      <c r="GQ183" s="279"/>
      <c r="GR183" s="279"/>
      <c r="GS183" s="280"/>
      <c r="GT183" s="277"/>
      <c r="GU183" s="277"/>
      <c r="GV183" s="278"/>
      <c r="GW183" s="279"/>
      <c r="GX183" s="279"/>
      <c r="GY183" s="280"/>
      <c r="GZ183" s="277"/>
      <c r="HA183" s="277"/>
      <c r="HB183" s="278"/>
      <c r="HC183" s="279"/>
      <c r="HD183" s="279"/>
      <c r="HE183" s="280"/>
      <c r="HF183" s="277"/>
      <c r="HG183" s="277"/>
      <c r="HH183" s="278"/>
      <c r="HI183" s="279"/>
      <c r="HJ183" s="279"/>
      <c r="HK183" s="280"/>
      <c r="HL183" s="277"/>
      <c r="HM183" s="277"/>
      <c r="HN183" s="278"/>
      <c r="HO183" s="279"/>
      <c r="HP183" s="279"/>
      <c r="HQ183" s="280"/>
      <c r="HR183" s="277"/>
      <c r="HS183" s="277"/>
      <c r="HT183" s="278"/>
      <c r="HU183" s="279"/>
      <c r="HV183" s="279"/>
      <c r="HW183" s="280"/>
      <c r="HX183" s="277"/>
      <c r="HY183" s="277"/>
      <c r="HZ183" s="278"/>
      <c r="IA183" s="273" cm="1">
        <f t="array" ref="IA183">SUM(SUMIFS(FG183:HZ183,FG$6:HZ$6,{"EN(V)"}))</f>
        <v>0</v>
      </c>
      <c r="IB183" s="273" cm="1">
        <f t="array" ref="IB183">SUM(SUMIFS(FG183:HZ183,FG$6:HZ$6,{"INA(V)"}))</f>
        <v>0</v>
      </c>
      <c r="IC183" s="273" cm="1">
        <f t="array" ref="IC183">SUM(SUMIFS(FG183:HZ183,FG$6:HZ$6,{"EN(D)"}))</f>
        <v>0</v>
      </c>
      <c r="ID183" s="273" cm="1">
        <f t="array" ref="ID183">SUM(SUMIFS(FG183:HZ183,FG$6:HZ$6,{"INA(D)"}))</f>
        <v>0</v>
      </c>
      <c r="IE183" s="273" cm="1">
        <f t="array" ref="IE183">SUM(SUMIFS(FG183:HZ183,FG$6:HZ$6,{"EN(D)","EN(V)","INA(D)","INA(V)"}))</f>
        <v>0</v>
      </c>
      <c r="IF183" s="278" cm="1">
        <f t="array" ref="IF183">(SUM(SUMIFS(FG183:HZ183,FG$6:HZ$6,{"EN(TMS)"})))/12</f>
        <v>0</v>
      </c>
      <c r="IG183" s="278" cm="1">
        <f t="array" ref="IG183">(SUM(SUMIFS(FG183:HZ183,FG$6:HZ$6,{"INA(TMS)"})))/12</f>
        <v>0</v>
      </c>
      <c r="IH183" s="279"/>
      <c r="II183" s="279"/>
      <c r="IJ183" s="280"/>
      <c r="IK183" s="277"/>
      <c r="IL183" s="277"/>
      <c r="IM183" s="278"/>
      <c r="IN183" s="279"/>
      <c r="IO183" s="279"/>
      <c r="IP183" s="280"/>
      <c r="IQ183" s="277"/>
      <c r="IR183" s="277"/>
      <c r="IS183" s="278">
        <v>0.22361111111111109</v>
      </c>
      <c r="IT183" s="279"/>
      <c r="IU183" s="279"/>
      <c r="IV183" s="280"/>
      <c r="IW183" s="277"/>
      <c r="IX183" s="277"/>
      <c r="IY183" s="278">
        <v>5.5555555555555552E-2</v>
      </c>
      <c r="IZ183" s="279"/>
      <c r="JA183" s="279"/>
      <c r="JB183" s="280"/>
      <c r="JC183" s="277"/>
      <c r="JD183" s="277"/>
      <c r="JE183" s="278"/>
      <c r="JF183" s="279"/>
      <c r="JG183" s="279"/>
      <c r="JH183" s="280"/>
      <c r="JI183" s="277"/>
      <c r="JJ183" s="277"/>
      <c r="JK183" s="278"/>
      <c r="JL183" s="279"/>
      <c r="JM183" s="279"/>
      <c r="JN183" s="280"/>
      <c r="JO183" s="277"/>
      <c r="JP183" s="277"/>
      <c r="JQ183" s="278"/>
      <c r="JR183" s="279"/>
      <c r="JS183" s="279"/>
      <c r="JT183" s="280"/>
      <c r="JU183" s="277"/>
      <c r="JV183" s="277"/>
      <c r="JW183" s="278"/>
      <c r="JX183" s="279"/>
      <c r="JY183" s="279"/>
      <c r="JZ183" s="280"/>
      <c r="KA183" s="277"/>
      <c r="KB183" s="277"/>
      <c r="KC183" s="278"/>
      <c r="KD183" s="279"/>
      <c r="KE183" s="279"/>
      <c r="KF183" s="280"/>
      <c r="KG183" s="277"/>
      <c r="KH183" s="277"/>
      <c r="KI183" s="278"/>
      <c r="KJ183" s="279"/>
      <c r="KK183" s="279"/>
      <c r="KL183" s="280"/>
      <c r="KM183" s="277"/>
      <c r="KN183" s="277"/>
      <c r="KO183" s="278"/>
      <c r="KP183" s="279"/>
      <c r="KQ183" s="279"/>
      <c r="KR183" s="280"/>
      <c r="KS183" s="277"/>
      <c r="KT183" s="277"/>
      <c r="KU183" s="278"/>
      <c r="KV183" s="279"/>
      <c r="KW183" s="279"/>
      <c r="KX183" s="280"/>
      <c r="KY183" s="277"/>
      <c r="KZ183" s="277"/>
      <c r="LA183" s="278"/>
      <c r="LB183" s="273" cm="1">
        <f t="array" ref="LB183">SUM(SUMIFS(IH183:LA183,IH$6:LA$6,{"EN(V)"}))</f>
        <v>0</v>
      </c>
      <c r="LC183" s="273" cm="1">
        <f t="array" ref="LC183">SUM(SUMIFS(IH183:LA183,IH$6:LA$6,{"INA(V)"}))</f>
        <v>0</v>
      </c>
      <c r="LD183" s="273" cm="1">
        <f t="array" ref="LD183">SUM(SUMIFS(IH183:LA183,IH$6:LA$6,{"EN(D)"}))</f>
        <v>0</v>
      </c>
      <c r="LE183" s="273" cm="1">
        <f t="array" ref="LE183">SUM(SUMIFS(IH183:LA183,IH$6:LA$6,{"INA(D)"}))</f>
        <v>0</v>
      </c>
      <c r="LF183" s="273" cm="1">
        <f t="array" ref="LF183">SUM(SUMIFS(IH183:LA183,IH$6:LA$6,{"EN(D)","EN(V)","INA(D)","INA(V)"}))</f>
        <v>0</v>
      </c>
      <c r="LG183" s="278" cm="1">
        <f t="array" ref="LG183">(SUM(SUMIFS(IH183:LA183,IH$6:LA$6,{"EN(TMS)"})))/12</f>
        <v>0</v>
      </c>
      <c r="LH183" s="278" cm="1">
        <f t="array" ref="LH183">(SUM(SUMIFS(IH183:LA183,IH$6:LA$6,{"INA(TMS)"})))/12</f>
        <v>2.326388888888889E-2</v>
      </c>
      <c r="LI183" s="279"/>
      <c r="LJ183" s="279"/>
      <c r="LK183" s="280"/>
      <c r="LL183" s="277"/>
      <c r="LM183" s="277"/>
      <c r="LN183" s="278"/>
      <c r="LO183" s="279"/>
      <c r="LP183" s="279"/>
      <c r="LQ183" s="280"/>
      <c r="LR183" s="277">
        <v>75</v>
      </c>
      <c r="LS183" s="277"/>
      <c r="LT183" s="278"/>
      <c r="LU183" s="279"/>
      <c r="LV183" s="279"/>
      <c r="LW183" s="280"/>
      <c r="LX183" s="277">
        <v>24</v>
      </c>
      <c r="LY183" s="277"/>
      <c r="LZ183" s="278"/>
      <c r="MA183" s="279"/>
      <c r="MB183" s="279"/>
      <c r="MC183" s="280"/>
      <c r="MD183" s="277">
        <v>12</v>
      </c>
      <c r="ME183" s="277"/>
      <c r="MF183" s="278"/>
      <c r="MG183" s="279"/>
      <c r="MH183" s="279"/>
      <c r="MI183" s="280"/>
      <c r="MJ183" s="277">
        <v>16</v>
      </c>
      <c r="MK183" s="277"/>
      <c r="ML183" s="278"/>
      <c r="MM183" s="279"/>
      <c r="MN183" s="279"/>
      <c r="MO183" s="280"/>
      <c r="MP183" s="277">
        <v>8</v>
      </c>
      <c r="MQ183" s="277"/>
      <c r="MR183" s="278"/>
      <c r="MS183" s="279"/>
      <c r="MT183" s="279"/>
      <c r="MU183" s="280"/>
      <c r="MV183" s="277">
        <v>5</v>
      </c>
      <c r="MW183" s="277"/>
      <c r="MX183" s="278"/>
      <c r="MY183" s="279"/>
      <c r="MZ183" s="279"/>
      <c r="NA183" s="280"/>
      <c r="NB183" s="277"/>
      <c r="NC183" s="277"/>
      <c r="ND183" s="278"/>
      <c r="NE183" s="279"/>
      <c r="NF183" s="279"/>
      <c r="NG183" s="280"/>
      <c r="NH183" s="277"/>
      <c r="NI183" s="277"/>
      <c r="NJ183" s="278"/>
      <c r="NK183" s="279"/>
      <c r="NL183" s="279"/>
      <c r="NM183" s="280"/>
      <c r="NN183" s="277"/>
      <c r="NO183" s="277"/>
      <c r="NP183" s="278"/>
      <c r="NQ183" s="279"/>
      <c r="NR183" s="279"/>
      <c r="NS183" s="280"/>
      <c r="NT183" s="277"/>
      <c r="NU183" s="277"/>
      <c r="NV183" s="278"/>
      <c r="NW183" s="279"/>
      <c r="NX183" s="279"/>
      <c r="NY183" s="280"/>
      <c r="NZ183" s="277"/>
      <c r="OA183" s="277"/>
      <c r="OB183" s="278"/>
      <c r="OC183" s="273" cm="1">
        <f t="array" ref="OC183">SUM(SUMIFS(LI183:OB183,LI$6:OB$6,{"EN(V)"}))</f>
        <v>0</v>
      </c>
      <c r="OD183" s="273" cm="1">
        <f t="array" ref="OD183">SUM(SUMIFS(LI183:OB183,LI$6:OB$6,{"INA(V)"}))</f>
        <v>0</v>
      </c>
      <c r="OE183" s="273" cm="1">
        <f t="array" ref="OE183">SUM(SUMIFS(LI183:OB183,LI$6:OB$6,{"EN(D)"}))</f>
        <v>0</v>
      </c>
      <c r="OF183" s="273" cm="1">
        <f t="array" ref="OF183">SUM(SUMIFS(LI183:OB183,LI$6:OB$6,{"INA(D)"}))</f>
        <v>140</v>
      </c>
      <c r="OG183" s="273" cm="1">
        <f t="array" ref="OG183">SUM(SUMIFS(LI183:OB183,LI$6:OB$6,{"EN(D)","EN(V)","INA(D)","INA(V)"}))</f>
        <v>140</v>
      </c>
      <c r="OH183" s="278" cm="1">
        <f t="array" ref="OH183">(SUM(SUMIFS(LI183:OB183,LI$6:OB$6,{"EN(TMS)"})))/12</f>
        <v>0</v>
      </c>
      <c r="OI183" s="278" cm="1">
        <f t="array" ref="OI183">(SUM(SUMIFS(LI183:OB183,LI$6:OB$6,{"INA(TMS)"})))/12</f>
        <v>0</v>
      </c>
    </row>
    <row r="184" spans="1:399" s="23" customFormat="1" ht="30">
      <c r="A184" s="273">
        <v>178</v>
      </c>
      <c r="B184" s="274" t="s">
        <v>3522</v>
      </c>
      <c r="C184" s="273" t="s">
        <v>3513</v>
      </c>
      <c r="D184" s="285">
        <v>44958</v>
      </c>
      <c r="E184" s="279"/>
      <c r="F184" s="279"/>
      <c r="G184" s="280"/>
      <c r="H184" s="277"/>
      <c r="I184" s="277"/>
      <c r="J184" s="278"/>
      <c r="K184" s="279"/>
      <c r="L184" s="279"/>
      <c r="M184" s="280"/>
      <c r="N184" s="277"/>
      <c r="O184" s="277"/>
      <c r="P184" s="278"/>
      <c r="Q184" s="279"/>
      <c r="R184" s="279"/>
      <c r="S184" s="280"/>
      <c r="T184" s="277"/>
      <c r="U184" s="277"/>
      <c r="V184" s="278"/>
      <c r="W184" s="279"/>
      <c r="X184" s="279"/>
      <c r="Y184" s="280"/>
      <c r="Z184" s="277"/>
      <c r="AA184" s="277"/>
      <c r="AB184" s="278"/>
      <c r="AC184" s="279"/>
      <c r="AD184" s="279"/>
      <c r="AE184" s="280"/>
      <c r="AF184" s="277"/>
      <c r="AG184" s="277"/>
      <c r="AH184" s="278"/>
      <c r="AI184" s="279"/>
      <c r="AJ184" s="279"/>
      <c r="AK184" s="280"/>
      <c r="AL184" s="277"/>
      <c r="AM184" s="277"/>
      <c r="AN184" s="278"/>
      <c r="AO184" s="279"/>
      <c r="AP184" s="279"/>
      <c r="AQ184" s="280"/>
      <c r="AR184" s="277"/>
      <c r="AS184" s="277"/>
      <c r="AT184" s="278"/>
      <c r="AU184" s="279"/>
      <c r="AV184" s="279"/>
      <c r="AW184" s="280"/>
      <c r="AX184" s="277"/>
      <c r="AY184" s="277"/>
      <c r="AZ184" s="278"/>
      <c r="BA184" s="279"/>
      <c r="BB184" s="279"/>
      <c r="BC184" s="280"/>
      <c r="BD184" s="277"/>
      <c r="BE184" s="277"/>
      <c r="BF184" s="278"/>
      <c r="BG184" s="279"/>
      <c r="BH184" s="279"/>
      <c r="BI184" s="280"/>
      <c r="BJ184" s="277"/>
      <c r="BK184" s="277"/>
      <c r="BL184" s="278"/>
      <c r="BM184" s="279"/>
      <c r="BN184" s="279"/>
      <c r="BO184" s="280"/>
      <c r="BP184" s="277"/>
      <c r="BQ184" s="277"/>
      <c r="BR184" s="278"/>
      <c r="BS184" s="279"/>
      <c r="BT184" s="279"/>
      <c r="BU184" s="280"/>
      <c r="BV184" s="277"/>
      <c r="BW184" s="277"/>
      <c r="BX184" s="278"/>
      <c r="BY184" s="273" cm="1">
        <f t="array" ref="BY184">SUM(SUMIFS(E184:BX184,E$6:BX$6,{"EN(V)"}))</f>
        <v>0</v>
      </c>
      <c r="BZ184" s="273" cm="1">
        <f t="array" ref="BZ184">SUM(SUMIFS(E184:BX184,E$6:BX$6,{"INA(V)"}))</f>
        <v>0</v>
      </c>
      <c r="CA184" s="273" cm="1">
        <f t="array" ref="CA184">SUM(SUMIFS(E184:BX184,E$6:BX$6,{"EN(D)"}))</f>
        <v>0</v>
      </c>
      <c r="CB184" s="273" cm="1">
        <f t="array" ref="CB184">SUM(SUMIFS(E184:BX184,E$6:BX$6,{"INA(D)"}))</f>
        <v>0</v>
      </c>
      <c r="CC184" s="273" cm="1">
        <f t="array" ref="CC184">SUM(SUMIFS(E184:BX184,E$6:BX$6,{"EN(D)","EN(V)","INA(D)","INA(V)"}))</f>
        <v>0</v>
      </c>
      <c r="CD184" s="278" cm="1">
        <f t="array" ref="CD184">(SUM(SUMIFS(E184:BX184,E$6:BX$6,{"EN(TMS)"})))/12</f>
        <v>0</v>
      </c>
      <c r="CE184" s="278" cm="1">
        <f t="array" ref="CE184">(SUM(SUMIFS(E184:BX184,E$6:BX$6,{"INA(TMS)"})))/12</f>
        <v>0</v>
      </c>
      <c r="CF184" s="279"/>
      <c r="CG184" s="279"/>
      <c r="CH184" s="280"/>
      <c r="CI184" s="277"/>
      <c r="CJ184" s="277"/>
      <c r="CK184" s="278"/>
      <c r="CL184" s="279"/>
      <c r="CM184" s="279"/>
      <c r="CN184" s="280"/>
      <c r="CO184" s="277"/>
      <c r="CP184" s="277"/>
      <c r="CQ184" s="278"/>
      <c r="CR184" s="279"/>
      <c r="CS184" s="279"/>
      <c r="CT184" s="280"/>
      <c r="CU184" s="277"/>
      <c r="CV184" s="277"/>
      <c r="CW184" s="278"/>
      <c r="CX184" s="279"/>
      <c r="CY184" s="279"/>
      <c r="CZ184" s="280"/>
      <c r="DA184" s="277"/>
      <c r="DB184" s="277"/>
      <c r="DC184" s="278"/>
      <c r="DD184" s="279"/>
      <c r="DE184" s="279"/>
      <c r="DF184" s="280"/>
      <c r="DG184" s="277"/>
      <c r="DH184" s="277"/>
      <c r="DI184" s="278"/>
      <c r="DJ184" s="279"/>
      <c r="DK184" s="279"/>
      <c r="DL184" s="280"/>
      <c r="DM184" s="277"/>
      <c r="DN184" s="277"/>
      <c r="DO184" s="278"/>
      <c r="DP184" s="279"/>
      <c r="DQ184" s="279"/>
      <c r="DR184" s="280"/>
      <c r="DS184" s="277"/>
      <c r="DT184" s="277"/>
      <c r="DU184" s="278"/>
      <c r="DV184" s="279"/>
      <c r="DW184" s="279"/>
      <c r="DX184" s="280"/>
      <c r="DY184" s="277"/>
      <c r="DZ184" s="277"/>
      <c r="EA184" s="278"/>
      <c r="EB184" s="279"/>
      <c r="EC184" s="279"/>
      <c r="ED184" s="280"/>
      <c r="EE184" s="277"/>
      <c r="EF184" s="277"/>
      <c r="EG184" s="278"/>
      <c r="EH184" s="279"/>
      <c r="EI184" s="279"/>
      <c r="EJ184" s="280"/>
      <c r="EK184" s="277"/>
      <c r="EL184" s="277"/>
      <c r="EM184" s="278"/>
      <c r="EN184" s="279"/>
      <c r="EO184" s="279"/>
      <c r="EP184" s="280"/>
      <c r="EQ184" s="277"/>
      <c r="ER184" s="277"/>
      <c r="ES184" s="278"/>
      <c r="ET184" s="279"/>
      <c r="EU184" s="279"/>
      <c r="EV184" s="280"/>
      <c r="EW184" s="277"/>
      <c r="EX184" s="277"/>
      <c r="EY184" s="278"/>
      <c r="EZ184" s="273" cm="1">
        <f t="array" ref="EZ184">SUM(SUMIFS(CF184:EY184,CF$6:EY$6,{"EN(V)"}))</f>
        <v>0</v>
      </c>
      <c r="FA184" s="273" cm="1">
        <f t="array" ref="FA184">SUM(SUMIFS(CF184:EY184,CF$6:EY$6,{"INA(V)"}))</f>
        <v>0</v>
      </c>
      <c r="FB184" s="273" cm="1">
        <f t="array" ref="FB184">SUM(SUMIFS(CF184:EY184,CF$6:EY$6,{"EN(D)"}))</f>
        <v>0</v>
      </c>
      <c r="FC184" s="273" cm="1">
        <f t="array" ref="FC184">SUM(SUMIFS(CF184:EY184,CF$6:EY$6,{"INA(D)"}))</f>
        <v>0</v>
      </c>
      <c r="FD184" s="273" cm="1">
        <f t="array" ref="FD184">SUM(SUMIFS(CF184:EY184,CF$6:EY$6,{"EN(D)","EN(V)","INA(D)","INA(V)"}))</f>
        <v>0</v>
      </c>
      <c r="FE184" s="278" cm="1">
        <f t="array" ref="FE184">(SUM(SUMIFS(CF184:EY184,CF$6:EY$6,{"EN(TMS)"})))/12</f>
        <v>0</v>
      </c>
      <c r="FF184" s="278" cm="1">
        <f t="array" ref="FF184">(SUM(SUMIFS(CF184:EY184,CF$6:EY$6,{"INA(TMS)"})))/12</f>
        <v>0</v>
      </c>
      <c r="FG184" s="279"/>
      <c r="FH184" s="279"/>
      <c r="FI184" s="280"/>
      <c r="FJ184" s="277"/>
      <c r="FK184" s="277"/>
      <c r="FL184" s="278"/>
      <c r="FM184" s="279"/>
      <c r="FN184" s="279"/>
      <c r="FO184" s="280"/>
      <c r="FP184" s="277"/>
      <c r="FQ184" s="277"/>
      <c r="FR184" s="278"/>
      <c r="FS184" s="279"/>
      <c r="FT184" s="279"/>
      <c r="FU184" s="280"/>
      <c r="FV184" s="277"/>
      <c r="FW184" s="277"/>
      <c r="FX184" s="278"/>
      <c r="FY184" s="279"/>
      <c r="FZ184" s="279"/>
      <c r="GA184" s="280"/>
      <c r="GB184" s="277"/>
      <c r="GC184" s="277"/>
      <c r="GD184" s="278"/>
      <c r="GE184" s="279"/>
      <c r="GF184" s="279"/>
      <c r="GG184" s="280"/>
      <c r="GH184" s="277"/>
      <c r="GI184" s="277"/>
      <c r="GJ184" s="278"/>
      <c r="GK184" s="279"/>
      <c r="GL184" s="279"/>
      <c r="GM184" s="280"/>
      <c r="GN184" s="277"/>
      <c r="GO184" s="277"/>
      <c r="GP184" s="278"/>
      <c r="GQ184" s="279"/>
      <c r="GR184" s="279"/>
      <c r="GS184" s="280"/>
      <c r="GT184" s="277"/>
      <c r="GU184" s="277"/>
      <c r="GV184" s="278"/>
      <c r="GW184" s="279"/>
      <c r="GX184" s="279"/>
      <c r="GY184" s="280"/>
      <c r="GZ184" s="277"/>
      <c r="HA184" s="277"/>
      <c r="HB184" s="278"/>
      <c r="HC184" s="279"/>
      <c r="HD184" s="279"/>
      <c r="HE184" s="280"/>
      <c r="HF184" s="277"/>
      <c r="HG184" s="277"/>
      <c r="HH184" s="278"/>
      <c r="HI184" s="279"/>
      <c r="HJ184" s="279"/>
      <c r="HK184" s="280"/>
      <c r="HL184" s="277"/>
      <c r="HM184" s="277"/>
      <c r="HN184" s="278"/>
      <c r="HO184" s="279"/>
      <c r="HP184" s="279"/>
      <c r="HQ184" s="280"/>
      <c r="HR184" s="277"/>
      <c r="HS184" s="277"/>
      <c r="HT184" s="278"/>
      <c r="HU184" s="279"/>
      <c r="HV184" s="279"/>
      <c r="HW184" s="280"/>
      <c r="HX184" s="277"/>
      <c r="HY184" s="277"/>
      <c r="HZ184" s="278"/>
      <c r="IA184" s="273" cm="1">
        <f t="array" ref="IA184">SUM(SUMIFS(FG184:HZ184,FG$6:HZ$6,{"EN(V)"}))</f>
        <v>0</v>
      </c>
      <c r="IB184" s="273" cm="1">
        <f t="array" ref="IB184">SUM(SUMIFS(FG184:HZ184,FG$6:HZ$6,{"INA(V)"}))</f>
        <v>0</v>
      </c>
      <c r="IC184" s="273" cm="1">
        <f t="array" ref="IC184">SUM(SUMIFS(FG184:HZ184,FG$6:HZ$6,{"EN(D)"}))</f>
        <v>0</v>
      </c>
      <c r="ID184" s="273" cm="1">
        <f t="array" ref="ID184">SUM(SUMIFS(FG184:HZ184,FG$6:HZ$6,{"INA(D)"}))</f>
        <v>0</v>
      </c>
      <c r="IE184" s="273" cm="1">
        <f t="array" ref="IE184">SUM(SUMIFS(FG184:HZ184,FG$6:HZ$6,{"EN(D)","EN(V)","INA(D)","INA(V)"}))</f>
        <v>0</v>
      </c>
      <c r="IF184" s="278" cm="1">
        <f t="array" ref="IF184">(SUM(SUMIFS(FG184:HZ184,FG$6:HZ$6,{"EN(TMS)"})))/12</f>
        <v>0</v>
      </c>
      <c r="IG184" s="278" cm="1">
        <f t="array" ref="IG184">(SUM(SUMIFS(FG184:HZ184,FG$6:HZ$6,{"INA(TMS)"})))/12</f>
        <v>0</v>
      </c>
      <c r="IH184" s="279"/>
      <c r="II184" s="279"/>
      <c r="IJ184" s="280"/>
      <c r="IK184" s="277"/>
      <c r="IL184" s="277"/>
      <c r="IM184" s="278"/>
      <c r="IN184" s="279"/>
      <c r="IO184" s="279"/>
      <c r="IP184" s="280"/>
      <c r="IQ184" s="277"/>
      <c r="IR184" s="277"/>
      <c r="IS184" s="278">
        <v>0.22361111111111109</v>
      </c>
      <c r="IT184" s="279"/>
      <c r="IU184" s="279"/>
      <c r="IV184" s="280"/>
      <c r="IW184" s="277"/>
      <c r="IX184" s="277"/>
      <c r="IY184" s="278">
        <v>5.5555555555555552E-2</v>
      </c>
      <c r="IZ184" s="279"/>
      <c r="JA184" s="279"/>
      <c r="JB184" s="280"/>
      <c r="JC184" s="277"/>
      <c r="JD184" s="277"/>
      <c r="JE184" s="278"/>
      <c r="JF184" s="279"/>
      <c r="JG184" s="279"/>
      <c r="JH184" s="280"/>
      <c r="JI184" s="277"/>
      <c r="JJ184" s="277"/>
      <c r="JK184" s="278"/>
      <c r="JL184" s="279"/>
      <c r="JM184" s="279"/>
      <c r="JN184" s="280"/>
      <c r="JO184" s="277"/>
      <c r="JP184" s="277"/>
      <c r="JQ184" s="278"/>
      <c r="JR184" s="279"/>
      <c r="JS184" s="279"/>
      <c r="JT184" s="280"/>
      <c r="JU184" s="277"/>
      <c r="JV184" s="277"/>
      <c r="JW184" s="278"/>
      <c r="JX184" s="279"/>
      <c r="JY184" s="279"/>
      <c r="JZ184" s="280"/>
      <c r="KA184" s="277"/>
      <c r="KB184" s="277"/>
      <c r="KC184" s="278"/>
      <c r="KD184" s="279"/>
      <c r="KE184" s="279"/>
      <c r="KF184" s="280"/>
      <c r="KG184" s="277"/>
      <c r="KH184" s="277"/>
      <c r="KI184" s="278"/>
      <c r="KJ184" s="279"/>
      <c r="KK184" s="279"/>
      <c r="KL184" s="280"/>
      <c r="KM184" s="277"/>
      <c r="KN184" s="277"/>
      <c r="KO184" s="278"/>
      <c r="KP184" s="279"/>
      <c r="KQ184" s="279"/>
      <c r="KR184" s="280"/>
      <c r="KS184" s="277"/>
      <c r="KT184" s="277"/>
      <c r="KU184" s="278"/>
      <c r="KV184" s="279"/>
      <c r="KW184" s="279"/>
      <c r="KX184" s="280"/>
      <c r="KY184" s="277"/>
      <c r="KZ184" s="277"/>
      <c r="LA184" s="278"/>
      <c r="LB184" s="273" cm="1">
        <f t="array" ref="LB184">SUM(SUMIFS(IH184:LA184,IH$6:LA$6,{"EN(V)"}))</f>
        <v>0</v>
      </c>
      <c r="LC184" s="273" cm="1">
        <f t="array" ref="LC184">SUM(SUMIFS(IH184:LA184,IH$6:LA$6,{"INA(V)"}))</f>
        <v>0</v>
      </c>
      <c r="LD184" s="273" cm="1">
        <f t="array" ref="LD184">SUM(SUMIFS(IH184:LA184,IH$6:LA$6,{"EN(D)"}))</f>
        <v>0</v>
      </c>
      <c r="LE184" s="273" cm="1">
        <f t="array" ref="LE184">SUM(SUMIFS(IH184:LA184,IH$6:LA$6,{"INA(D)"}))</f>
        <v>0</v>
      </c>
      <c r="LF184" s="273" cm="1">
        <f t="array" ref="LF184">SUM(SUMIFS(IH184:LA184,IH$6:LA$6,{"EN(D)","EN(V)","INA(D)","INA(V)"}))</f>
        <v>0</v>
      </c>
      <c r="LG184" s="278" cm="1">
        <f t="array" ref="LG184">(SUM(SUMIFS(IH184:LA184,IH$6:LA$6,{"EN(TMS)"})))/12</f>
        <v>0</v>
      </c>
      <c r="LH184" s="278" cm="1">
        <f t="array" ref="LH184">(SUM(SUMIFS(IH184:LA184,IH$6:LA$6,{"INA(TMS)"})))/12</f>
        <v>2.326388888888889E-2</v>
      </c>
      <c r="LI184" s="279"/>
      <c r="LJ184" s="279"/>
      <c r="LK184" s="280"/>
      <c r="LL184" s="277"/>
      <c r="LM184" s="277"/>
      <c r="LN184" s="278"/>
      <c r="LO184" s="279">
        <v>54</v>
      </c>
      <c r="LP184" s="279"/>
      <c r="LQ184" s="280"/>
      <c r="LR184" s="277"/>
      <c r="LS184" s="277"/>
      <c r="LT184" s="278"/>
      <c r="LU184" s="279">
        <v>13</v>
      </c>
      <c r="LV184" s="279"/>
      <c r="LW184" s="280"/>
      <c r="LX184" s="277"/>
      <c r="LY184" s="277"/>
      <c r="LZ184" s="278"/>
      <c r="MA184" s="279">
        <v>7</v>
      </c>
      <c r="MB184" s="279"/>
      <c r="MC184" s="280"/>
      <c r="MD184" s="277"/>
      <c r="ME184" s="277"/>
      <c r="MF184" s="278"/>
      <c r="MG184" s="279">
        <v>8</v>
      </c>
      <c r="MH184" s="279"/>
      <c r="MI184" s="280"/>
      <c r="MJ184" s="277"/>
      <c r="MK184" s="277"/>
      <c r="ML184" s="278"/>
      <c r="MM184" s="279">
        <v>5</v>
      </c>
      <c r="MN184" s="279"/>
      <c r="MO184" s="280"/>
      <c r="MP184" s="277"/>
      <c r="MQ184" s="277"/>
      <c r="MR184" s="278"/>
      <c r="MS184" s="279">
        <v>7</v>
      </c>
      <c r="MT184" s="279"/>
      <c r="MU184" s="280"/>
      <c r="MV184" s="277"/>
      <c r="MW184" s="277"/>
      <c r="MX184" s="278"/>
      <c r="MY184" s="279"/>
      <c r="MZ184" s="279"/>
      <c r="NA184" s="280"/>
      <c r="NB184" s="277"/>
      <c r="NC184" s="277"/>
      <c r="ND184" s="278"/>
      <c r="NE184" s="279"/>
      <c r="NF184" s="279"/>
      <c r="NG184" s="280"/>
      <c r="NH184" s="277"/>
      <c r="NI184" s="277"/>
      <c r="NJ184" s="278"/>
      <c r="NK184" s="279"/>
      <c r="NL184" s="279"/>
      <c r="NM184" s="280"/>
      <c r="NN184" s="277"/>
      <c r="NO184" s="277"/>
      <c r="NP184" s="278"/>
      <c r="NQ184" s="279"/>
      <c r="NR184" s="279"/>
      <c r="NS184" s="280"/>
      <c r="NT184" s="277"/>
      <c r="NU184" s="277"/>
      <c r="NV184" s="278"/>
      <c r="NW184" s="279"/>
      <c r="NX184" s="279"/>
      <c r="NY184" s="280"/>
      <c r="NZ184" s="277"/>
      <c r="OA184" s="277"/>
      <c r="OB184" s="278"/>
      <c r="OC184" s="273" cm="1">
        <f t="array" ref="OC184">SUM(SUMIFS(LI184:OB184,LI$6:OB$6,{"EN(V)"}))</f>
        <v>0</v>
      </c>
      <c r="OD184" s="273" cm="1">
        <f t="array" ref="OD184">SUM(SUMIFS(LI184:OB184,LI$6:OB$6,{"INA(V)"}))</f>
        <v>0</v>
      </c>
      <c r="OE184" s="273" cm="1">
        <f t="array" ref="OE184">SUM(SUMIFS(LI184:OB184,LI$6:OB$6,{"EN(D)"}))</f>
        <v>94</v>
      </c>
      <c r="OF184" s="273" cm="1">
        <f t="array" ref="OF184">SUM(SUMIFS(LI184:OB184,LI$6:OB$6,{"INA(D)"}))</f>
        <v>0</v>
      </c>
      <c r="OG184" s="273" cm="1">
        <f t="array" ref="OG184">SUM(SUMIFS(LI184:OB184,LI$6:OB$6,{"EN(D)","EN(V)","INA(D)","INA(V)"}))</f>
        <v>94</v>
      </c>
      <c r="OH184" s="278" cm="1">
        <f t="array" ref="OH184">(SUM(SUMIFS(LI184:OB184,LI$6:OB$6,{"EN(TMS)"})))/12</f>
        <v>0</v>
      </c>
      <c r="OI184" s="278" cm="1">
        <f t="array" ref="OI184">(SUM(SUMIFS(LI184:OB184,LI$6:OB$6,{"INA(TMS)"})))/12</f>
        <v>0</v>
      </c>
    </row>
    <row r="185" spans="1:399" s="23" customFormat="1" ht="30">
      <c r="A185" s="273">
        <v>179</v>
      </c>
      <c r="B185" s="274" t="s">
        <v>3523</v>
      </c>
      <c r="C185" s="273" t="s">
        <v>3514</v>
      </c>
      <c r="D185" s="285">
        <v>44958</v>
      </c>
      <c r="E185" s="279"/>
      <c r="F185" s="279"/>
      <c r="G185" s="280"/>
      <c r="H185" s="277"/>
      <c r="I185" s="277"/>
      <c r="J185" s="278"/>
      <c r="K185" s="279"/>
      <c r="L185" s="279"/>
      <c r="M185" s="280"/>
      <c r="N185" s="277"/>
      <c r="O185" s="277"/>
      <c r="P185" s="278"/>
      <c r="Q185" s="279"/>
      <c r="R185" s="279"/>
      <c r="S185" s="280"/>
      <c r="T185" s="277"/>
      <c r="U185" s="277"/>
      <c r="V185" s="278"/>
      <c r="W185" s="279"/>
      <c r="X185" s="279"/>
      <c r="Y185" s="280"/>
      <c r="Z185" s="277"/>
      <c r="AA185" s="277"/>
      <c r="AB185" s="278"/>
      <c r="AC185" s="279"/>
      <c r="AD185" s="279"/>
      <c r="AE185" s="280"/>
      <c r="AF185" s="277"/>
      <c r="AG185" s="277"/>
      <c r="AH185" s="278"/>
      <c r="AI185" s="279"/>
      <c r="AJ185" s="279"/>
      <c r="AK185" s="280"/>
      <c r="AL185" s="277"/>
      <c r="AM185" s="277"/>
      <c r="AN185" s="278"/>
      <c r="AO185" s="279"/>
      <c r="AP185" s="279"/>
      <c r="AQ185" s="280"/>
      <c r="AR185" s="277"/>
      <c r="AS185" s="277"/>
      <c r="AT185" s="278"/>
      <c r="AU185" s="279"/>
      <c r="AV185" s="279"/>
      <c r="AW185" s="280"/>
      <c r="AX185" s="277"/>
      <c r="AY185" s="277"/>
      <c r="AZ185" s="278"/>
      <c r="BA185" s="279"/>
      <c r="BB185" s="279"/>
      <c r="BC185" s="280"/>
      <c r="BD185" s="277"/>
      <c r="BE185" s="277"/>
      <c r="BF185" s="278"/>
      <c r="BG185" s="279"/>
      <c r="BH185" s="279"/>
      <c r="BI185" s="280"/>
      <c r="BJ185" s="277"/>
      <c r="BK185" s="277"/>
      <c r="BL185" s="278"/>
      <c r="BM185" s="279"/>
      <c r="BN185" s="279"/>
      <c r="BO185" s="280"/>
      <c r="BP185" s="277"/>
      <c r="BQ185" s="277"/>
      <c r="BR185" s="278"/>
      <c r="BS185" s="279"/>
      <c r="BT185" s="279"/>
      <c r="BU185" s="280"/>
      <c r="BV185" s="277"/>
      <c r="BW185" s="277"/>
      <c r="BX185" s="278"/>
      <c r="BY185" s="273" cm="1">
        <f t="array" ref="BY185">SUM(SUMIFS(E185:BX185,E$6:BX$6,{"EN(V)"}))</f>
        <v>0</v>
      </c>
      <c r="BZ185" s="273" cm="1">
        <f t="array" ref="BZ185">SUM(SUMIFS(E185:BX185,E$6:BX$6,{"INA(V)"}))</f>
        <v>0</v>
      </c>
      <c r="CA185" s="273" cm="1">
        <f t="array" ref="CA185">SUM(SUMIFS(E185:BX185,E$6:BX$6,{"EN(D)"}))</f>
        <v>0</v>
      </c>
      <c r="CB185" s="273" cm="1">
        <f t="array" ref="CB185">SUM(SUMIFS(E185:BX185,E$6:BX$6,{"INA(D)"}))</f>
        <v>0</v>
      </c>
      <c r="CC185" s="273" cm="1">
        <f t="array" ref="CC185">SUM(SUMIFS(E185:BX185,E$6:BX$6,{"EN(D)","EN(V)","INA(D)","INA(V)"}))</f>
        <v>0</v>
      </c>
      <c r="CD185" s="278" cm="1">
        <f t="array" ref="CD185">(SUM(SUMIFS(E185:BX185,E$6:BX$6,{"EN(TMS)"})))/12</f>
        <v>0</v>
      </c>
      <c r="CE185" s="278" cm="1">
        <f t="array" ref="CE185">(SUM(SUMIFS(E185:BX185,E$6:BX$6,{"INA(TMS)"})))/12</f>
        <v>0</v>
      </c>
      <c r="CF185" s="279"/>
      <c r="CG185" s="279"/>
      <c r="CH185" s="280"/>
      <c r="CI185" s="277"/>
      <c r="CJ185" s="277"/>
      <c r="CK185" s="278"/>
      <c r="CL185" s="279"/>
      <c r="CM185" s="279"/>
      <c r="CN185" s="280"/>
      <c r="CO185" s="277"/>
      <c r="CP185" s="277"/>
      <c r="CQ185" s="278"/>
      <c r="CR185" s="279"/>
      <c r="CS185" s="279"/>
      <c r="CT185" s="280"/>
      <c r="CU185" s="277"/>
      <c r="CV185" s="277"/>
      <c r="CW185" s="278"/>
      <c r="CX185" s="279"/>
      <c r="CY185" s="279"/>
      <c r="CZ185" s="280"/>
      <c r="DA185" s="277"/>
      <c r="DB185" s="277"/>
      <c r="DC185" s="278"/>
      <c r="DD185" s="279"/>
      <c r="DE185" s="279"/>
      <c r="DF185" s="280"/>
      <c r="DG185" s="277"/>
      <c r="DH185" s="277"/>
      <c r="DI185" s="278"/>
      <c r="DJ185" s="279"/>
      <c r="DK185" s="279"/>
      <c r="DL185" s="280"/>
      <c r="DM185" s="277"/>
      <c r="DN185" s="277"/>
      <c r="DO185" s="278"/>
      <c r="DP185" s="279"/>
      <c r="DQ185" s="279"/>
      <c r="DR185" s="280"/>
      <c r="DS185" s="277"/>
      <c r="DT185" s="277"/>
      <c r="DU185" s="278"/>
      <c r="DV185" s="279"/>
      <c r="DW185" s="279"/>
      <c r="DX185" s="280"/>
      <c r="DY185" s="277"/>
      <c r="DZ185" s="277"/>
      <c r="EA185" s="278"/>
      <c r="EB185" s="279"/>
      <c r="EC185" s="279"/>
      <c r="ED185" s="280"/>
      <c r="EE185" s="277"/>
      <c r="EF185" s="277"/>
      <c r="EG185" s="278"/>
      <c r="EH185" s="279"/>
      <c r="EI185" s="279"/>
      <c r="EJ185" s="280"/>
      <c r="EK185" s="277"/>
      <c r="EL185" s="277"/>
      <c r="EM185" s="278"/>
      <c r="EN185" s="279"/>
      <c r="EO185" s="279"/>
      <c r="EP185" s="280"/>
      <c r="EQ185" s="277"/>
      <c r="ER185" s="277"/>
      <c r="ES185" s="278"/>
      <c r="ET185" s="279"/>
      <c r="EU185" s="279"/>
      <c r="EV185" s="280"/>
      <c r="EW185" s="277"/>
      <c r="EX185" s="277"/>
      <c r="EY185" s="278"/>
      <c r="EZ185" s="273" cm="1">
        <f t="array" ref="EZ185">SUM(SUMIFS(CF185:EY185,CF$6:EY$6,{"EN(V)"}))</f>
        <v>0</v>
      </c>
      <c r="FA185" s="273" cm="1">
        <f t="array" ref="FA185">SUM(SUMIFS(CF185:EY185,CF$6:EY$6,{"INA(V)"}))</f>
        <v>0</v>
      </c>
      <c r="FB185" s="273" cm="1">
        <f t="array" ref="FB185">SUM(SUMIFS(CF185:EY185,CF$6:EY$6,{"EN(D)"}))</f>
        <v>0</v>
      </c>
      <c r="FC185" s="273" cm="1">
        <f t="array" ref="FC185">SUM(SUMIFS(CF185:EY185,CF$6:EY$6,{"INA(D)"}))</f>
        <v>0</v>
      </c>
      <c r="FD185" s="273" cm="1">
        <f t="array" ref="FD185">SUM(SUMIFS(CF185:EY185,CF$6:EY$6,{"EN(D)","EN(V)","INA(D)","INA(V)"}))</f>
        <v>0</v>
      </c>
      <c r="FE185" s="278" cm="1">
        <f t="array" ref="FE185">(SUM(SUMIFS(CF185:EY185,CF$6:EY$6,{"EN(TMS)"})))/12</f>
        <v>0</v>
      </c>
      <c r="FF185" s="278" cm="1">
        <f t="array" ref="FF185">(SUM(SUMIFS(CF185:EY185,CF$6:EY$6,{"INA(TMS)"})))/12</f>
        <v>0</v>
      </c>
      <c r="FG185" s="279"/>
      <c r="FH185" s="279"/>
      <c r="FI185" s="280"/>
      <c r="FJ185" s="277"/>
      <c r="FK185" s="277"/>
      <c r="FL185" s="278"/>
      <c r="FM185" s="279"/>
      <c r="FN185" s="279"/>
      <c r="FO185" s="280"/>
      <c r="FP185" s="277"/>
      <c r="FQ185" s="277"/>
      <c r="FR185" s="278"/>
      <c r="FS185" s="279"/>
      <c r="FT185" s="279"/>
      <c r="FU185" s="280"/>
      <c r="FV185" s="277"/>
      <c r="FW185" s="277"/>
      <c r="FX185" s="278"/>
      <c r="FY185" s="279"/>
      <c r="FZ185" s="279"/>
      <c r="GA185" s="280"/>
      <c r="GB185" s="277"/>
      <c r="GC185" s="277"/>
      <c r="GD185" s="278"/>
      <c r="GE185" s="279"/>
      <c r="GF185" s="279"/>
      <c r="GG185" s="280"/>
      <c r="GH185" s="277"/>
      <c r="GI185" s="277"/>
      <c r="GJ185" s="278"/>
      <c r="GK185" s="279"/>
      <c r="GL185" s="279"/>
      <c r="GM185" s="280"/>
      <c r="GN185" s="277"/>
      <c r="GO185" s="277"/>
      <c r="GP185" s="278"/>
      <c r="GQ185" s="279"/>
      <c r="GR185" s="279"/>
      <c r="GS185" s="280"/>
      <c r="GT185" s="277"/>
      <c r="GU185" s="277"/>
      <c r="GV185" s="278"/>
      <c r="GW185" s="279"/>
      <c r="GX185" s="279"/>
      <c r="GY185" s="280"/>
      <c r="GZ185" s="277"/>
      <c r="HA185" s="277"/>
      <c r="HB185" s="278"/>
      <c r="HC185" s="279"/>
      <c r="HD185" s="279"/>
      <c r="HE185" s="280"/>
      <c r="HF185" s="277"/>
      <c r="HG185" s="277"/>
      <c r="HH185" s="278"/>
      <c r="HI185" s="279"/>
      <c r="HJ185" s="279"/>
      <c r="HK185" s="280"/>
      <c r="HL185" s="277"/>
      <c r="HM185" s="277"/>
      <c r="HN185" s="278"/>
      <c r="HO185" s="279"/>
      <c r="HP185" s="279"/>
      <c r="HQ185" s="280"/>
      <c r="HR185" s="277"/>
      <c r="HS185" s="277"/>
      <c r="HT185" s="278"/>
      <c r="HU185" s="279"/>
      <c r="HV185" s="279"/>
      <c r="HW185" s="280"/>
      <c r="HX185" s="277"/>
      <c r="HY185" s="277"/>
      <c r="HZ185" s="278"/>
      <c r="IA185" s="273" cm="1">
        <f t="array" ref="IA185">SUM(SUMIFS(FG185:HZ185,FG$6:HZ$6,{"EN(V)"}))</f>
        <v>0</v>
      </c>
      <c r="IB185" s="273" cm="1">
        <f t="array" ref="IB185">SUM(SUMIFS(FG185:HZ185,FG$6:HZ$6,{"INA(V)"}))</f>
        <v>0</v>
      </c>
      <c r="IC185" s="273" cm="1">
        <f t="array" ref="IC185">SUM(SUMIFS(FG185:HZ185,FG$6:HZ$6,{"EN(D)"}))</f>
        <v>0</v>
      </c>
      <c r="ID185" s="273" cm="1">
        <f t="array" ref="ID185">SUM(SUMIFS(FG185:HZ185,FG$6:HZ$6,{"INA(D)"}))</f>
        <v>0</v>
      </c>
      <c r="IE185" s="273" cm="1">
        <f t="array" ref="IE185">SUM(SUMIFS(FG185:HZ185,FG$6:HZ$6,{"EN(D)","EN(V)","INA(D)","INA(V)"}))</f>
        <v>0</v>
      </c>
      <c r="IF185" s="278" cm="1">
        <f t="array" ref="IF185">(SUM(SUMIFS(FG185:HZ185,FG$6:HZ$6,{"EN(TMS)"})))/12</f>
        <v>0</v>
      </c>
      <c r="IG185" s="278" cm="1">
        <f t="array" ref="IG185">(SUM(SUMIFS(FG185:HZ185,FG$6:HZ$6,{"INA(TMS)"})))/12</f>
        <v>0</v>
      </c>
      <c r="IH185" s="279"/>
      <c r="II185" s="279"/>
      <c r="IJ185" s="280"/>
      <c r="IK185" s="277"/>
      <c r="IL185" s="277"/>
      <c r="IM185" s="278"/>
      <c r="IN185" s="279"/>
      <c r="IO185" s="279"/>
      <c r="IP185" s="280"/>
      <c r="IQ185" s="277"/>
      <c r="IR185" s="277"/>
      <c r="IS185" s="278">
        <v>0.22361111111111109</v>
      </c>
      <c r="IT185" s="279"/>
      <c r="IU185" s="279"/>
      <c r="IV185" s="280"/>
      <c r="IW185" s="277"/>
      <c r="IX185" s="277"/>
      <c r="IY185" s="278">
        <v>5.5555555555555552E-2</v>
      </c>
      <c r="IZ185" s="279"/>
      <c r="JA185" s="279"/>
      <c r="JB185" s="280"/>
      <c r="JC185" s="277"/>
      <c r="JD185" s="277"/>
      <c r="JE185" s="278"/>
      <c r="JF185" s="279"/>
      <c r="JG185" s="279"/>
      <c r="JH185" s="280"/>
      <c r="JI185" s="277"/>
      <c r="JJ185" s="277"/>
      <c r="JK185" s="278"/>
      <c r="JL185" s="279"/>
      <c r="JM185" s="279"/>
      <c r="JN185" s="280"/>
      <c r="JO185" s="277"/>
      <c r="JP185" s="277"/>
      <c r="JQ185" s="278"/>
      <c r="JR185" s="279"/>
      <c r="JS185" s="279"/>
      <c r="JT185" s="280"/>
      <c r="JU185" s="277"/>
      <c r="JV185" s="277"/>
      <c r="JW185" s="278"/>
      <c r="JX185" s="279"/>
      <c r="JY185" s="279"/>
      <c r="JZ185" s="280"/>
      <c r="KA185" s="277"/>
      <c r="KB185" s="277"/>
      <c r="KC185" s="278"/>
      <c r="KD185" s="279"/>
      <c r="KE185" s="279"/>
      <c r="KF185" s="280"/>
      <c r="KG185" s="277"/>
      <c r="KH185" s="277"/>
      <c r="KI185" s="278"/>
      <c r="KJ185" s="279"/>
      <c r="KK185" s="279"/>
      <c r="KL185" s="280"/>
      <c r="KM185" s="277"/>
      <c r="KN185" s="277"/>
      <c r="KO185" s="278"/>
      <c r="KP185" s="279"/>
      <c r="KQ185" s="279"/>
      <c r="KR185" s="280"/>
      <c r="KS185" s="277"/>
      <c r="KT185" s="277"/>
      <c r="KU185" s="278"/>
      <c r="KV185" s="279"/>
      <c r="KW185" s="279"/>
      <c r="KX185" s="280"/>
      <c r="KY185" s="277"/>
      <c r="KZ185" s="277"/>
      <c r="LA185" s="278"/>
      <c r="LB185" s="273" cm="1">
        <f t="array" ref="LB185">SUM(SUMIFS(IH185:LA185,IH$6:LA$6,{"EN(V)"}))</f>
        <v>0</v>
      </c>
      <c r="LC185" s="273" cm="1">
        <f t="array" ref="LC185">SUM(SUMIFS(IH185:LA185,IH$6:LA$6,{"INA(V)"}))</f>
        <v>0</v>
      </c>
      <c r="LD185" s="273" cm="1">
        <f t="array" ref="LD185">SUM(SUMIFS(IH185:LA185,IH$6:LA$6,{"EN(D)"}))</f>
        <v>0</v>
      </c>
      <c r="LE185" s="273" cm="1">
        <f t="array" ref="LE185">SUM(SUMIFS(IH185:LA185,IH$6:LA$6,{"INA(D)"}))</f>
        <v>0</v>
      </c>
      <c r="LF185" s="273" cm="1">
        <f t="array" ref="LF185">SUM(SUMIFS(IH185:LA185,IH$6:LA$6,{"EN(D)","EN(V)","INA(D)","INA(V)"}))</f>
        <v>0</v>
      </c>
      <c r="LG185" s="278" cm="1">
        <f t="array" ref="LG185">(SUM(SUMIFS(IH185:LA185,IH$6:LA$6,{"EN(TMS)"})))/12</f>
        <v>0</v>
      </c>
      <c r="LH185" s="278" cm="1">
        <f t="array" ref="LH185">(SUM(SUMIFS(IH185:LA185,IH$6:LA$6,{"INA(TMS)"})))/12</f>
        <v>2.326388888888889E-2</v>
      </c>
      <c r="LI185" s="279"/>
      <c r="LJ185" s="279"/>
      <c r="LK185" s="280"/>
      <c r="LL185" s="277"/>
      <c r="LM185" s="277"/>
      <c r="LN185" s="278"/>
      <c r="LO185" s="279"/>
      <c r="LP185" s="279"/>
      <c r="LQ185" s="280"/>
      <c r="LR185" s="277">
        <v>104</v>
      </c>
      <c r="LS185" s="277"/>
      <c r="LT185" s="278"/>
      <c r="LU185" s="279"/>
      <c r="LV185" s="279"/>
      <c r="LW185" s="280"/>
      <c r="LX185" s="277">
        <v>9</v>
      </c>
      <c r="LY185" s="277"/>
      <c r="LZ185" s="278"/>
      <c r="MA185" s="279"/>
      <c r="MB185" s="279"/>
      <c r="MC185" s="280"/>
      <c r="MD185" s="277">
        <v>20</v>
      </c>
      <c r="ME185" s="277"/>
      <c r="MF185" s="278"/>
      <c r="MG185" s="279"/>
      <c r="MH185" s="279"/>
      <c r="MI185" s="280"/>
      <c r="MJ185" s="277">
        <v>2</v>
      </c>
      <c r="MK185" s="277"/>
      <c r="ML185" s="278"/>
      <c r="MM185" s="279"/>
      <c r="MN185" s="279"/>
      <c r="MO185" s="280"/>
      <c r="MP185" s="277">
        <v>8</v>
      </c>
      <c r="MQ185" s="277"/>
      <c r="MR185" s="278"/>
      <c r="MS185" s="279"/>
      <c r="MT185" s="279"/>
      <c r="MU185" s="280"/>
      <c r="MV185" s="277">
        <v>2</v>
      </c>
      <c r="MW185" s="277"/>
      <c r="MX185" s="278"/>
      <c r="MY185" s="279"/>
      <c r="MZ185" s="279"/>
      <c r="NA185" s="280"/>
      <c r="NB185" s="277"/>
      <c r="NC185" s="277"/>
      <c r="ND185" s="278"/>
      <c r="NE185" s="279"/>
      <c r="NF185" s="279"/>
      <c r="NG185" s="280"/>
      <c r="NH185" s="277"/>
      <c r="NI185" s="277"/>
      <c r="NJ185" s="278"/>
      <c r="NK185" s="279"/>
      <c r="NL185" s="279"/>
      <c r="NM185" s="280"/>
      <c r="NN185" s="277"/>
      <c r="NO185" s="277"/>
      <c r="NP185" s="278"/>
      <c r="NQ185" s="279"/>
      <c r="NR185" s="279"/>
      <c r="NS185" s="280"/>
      <c r="NT185" s="277"/>
      <c r="NU185" s="277"/>
      <c r="NV185" s="278"/>
      <c r="NW185" s="279"/>
      <c r="NX185" s="279"/>
      <c r="NY185" s="280"/>
      <c r="NZ185" s="277"/>
      <c r="OA185" s="277"/>
      <c r="OB185" s="278"/>
      <c r="OC185" s="273" cm="1">
        <f t="array" ref="OC185">SUM(SUMIFS(LI185:OB185,LI$6:OB$6,{"EN(V)"}))</f>
        <v>0</v>
      </c>
      <c r="OD185" s="273" cm="1">
        <f t="array" ref="OD185">SUM(SUMIFS(LI185:OB185,LI$6:OB$6,{"INA(V)"}))</f>
        <v>0</v>
      </c>
      <c r="OE185" s="273" cm="1">
        <f t="array" ref="OE185">SUM(SUMIFS(LI185:OB185,LI$6:OB$6,{"EN(D)"}))</f>
        <v>0</v>
      </c>
      <c r="OF185" s="273" cm="1">
        <f t="array" ref="OF185">SUM(SUMIFS(LI185:OB185,LI$6:OB$6,{"INA(D)"}))</f>
        <v>145</v>
      </c>
      <c r="OG185" s="273" cm="1">
        <f t="array" ref="OG185">SUM(SUMIFS(LI185:OB185,LI$6:OB$6,{"EN(D)","EN(V)","INA(D)","INA(V)"}))</f>
        <v>145</v>
      </c>
      <c r="OH185" s="278" cm="1">
        <f t="array" ref="OH185">(SUM(SUMIFS(LI185:OB185,LI$6:OB$6,{"EN(TMS)"})))/12</f>
        <v>0</v>
      </c>
      <c r="OI185" s="278" cm="1">
        <f t="array" ref="OI185">(SUM(SUMIFS(LI185:OB185,LI$6:OB$6,{"INA(TMS)"})))/12</f>
        <v>0</v>
      </c>
    </row>
    <row r="186" spans="1:399" s="23" customFormat="1" ht="30">
      <c r="A186" s="273">
        <v>180</v>
      </c>
      <c r="B186" s="274" t="s">
        <v>3527</v>
      </c>
      <c r="C186" s="273" t="s">
        <v>3528</v>
      </c>
      <c r="D186" s="285">
        <v>44986</v>
      </c>
      <c r="E186" s="279"/>
      <c r="F186" s="279"/>
      <c r="G186" s="280"/>
      <c r="H186" s="277"/>
      <c r="I186" s="277"/>
      <c r="J186" s="278"/>
      <c r="K186" s="279"/>
      <c r="L186" s="279"/>
      <c r="M186" s="280"/>
      <c r="N186" s="277"/>
      <c r="O186" s="277"/>
      <c r="P186" s="278"/>
      <c r="Q186" s="279"/>
      <c r="R186" s="279"/>
      <c r="S186" s="280"/>
      <c r="T186" s="277"/>
      <c r="U186" s="277"/>
      <c r="V186" s="278"/>
      <c r="W186" s="279"/>
      <c r="X186" s="279"/>
      <c r="Y186" s="280"/>
      <c r="Z186" s="277"/>
      <c r="AA186" s="277"/>
      <c r="AB186" s="278"/>
      <c r="AC186" s="279"/>
      <c r="AD186" s="279"/>
      <c r="AE186" s="280"/>
      <c r="AF186" s="277"/>
      <c r="AG186" s="277"/>
      <c r="AH186" s="278"/>
      <c r="AI186" s="279"/>
      <c r="AJ186" s="279"/>
      <c r="AK186" s="280"/>
      <c r="AL186" s="277"/>
      <c r="AM186" s="277"/>
      <c r="AN186" s="278"/>
      <c r="AO186" s="279"/>
      <c r="AP186" s="279"/>
      <c r="AQ186" s="280"/>
      <c r="AR186" s="277"/>
      <c r="AS186" s="277"/>
      <c r="AT186" s="278"/>
      <c r="AU186" s="279"/>
      <c r="AV186" s="279"/>
      <c r="AW186" s="280"/>
      <c r="AX186" s="277"/>
      <c r="AY186" s="277"/>
      <c r="AZ186" s="278"/>
      <c r="BA186" s="279"/>
      <c r="BB186" s="279"/>
      <c r="BC186" s="280"/>
      <c r="BD186" s="277"/>
      <c r="BE186" s="277"/>
      <c r="BF186" s="278"/>
      <c r="BG186" s="279"/>
      <c r="BH186" s="279"/>
      <c r="BI186" s="280"/>
      <c r="BJ186" s="277"/>
      <c r="BK186" s="277"/>
      <c r="BL186" s="278"/>
      <c r="BM186" s="279"/>
      <c r="BN186" s="279"/>
      <c r="BO186" s="280"/>
      <c r="BP186" s="277"/>
      <c r="BQ186" s="277"/>
      <c r="BR186" s="278"/>
      <c r="BS186" s="279"/>
      <c r="BT186" s="279"/>
      <c r="BU186" s="280"/>
      <c r="BV186" s="277"/>
      <c r="BW186" s="277"/>
      <c r="BX186" s="278"/>
      <c r="BY186" s="273" cm="1">
        <f t="array" ref="BY186">SUM(SUMIFS(E186:BX186,E$6:BX$6,{"EN(V)"}))</f>
        <v>0</v>
      </c>
      <c r="BZ186" s="273" cm="1">
        <f t="array" ref="BZ186">SUM(SUMIFS(E186:BX186,E$6:BX$6,{"INA(V)"}))</f>
        <v>0</v>
      </c>
      <c r="CA186" s="273" cm="1">
        <f t="array" ref="CA186">SUM(SUMIFS(E186:BX186,E$6:BX$6,{"EN(D)"}))</f>
        <v>0</v>
      </c>
      <c r="CB186" s="273" cm="1">
        <f t="array" ref="CB186">SUM(SUMIFS(E186:BX186,E$6:BX$6,{"INA(D)"}))</f>
        <v>0</v>
      </c>
      <c r="CC186" s="273" cm="1">
        <f t="array" ref="CC186">SUM(SUMIFS(E186:BX186,E$6:BX$6,{"EN(D)","EN(V)","INA(D)","INA(V)"}))</f>
        <v>0</v>
      </c>
      <c r="CD186" s="278" cm="1">
        <f t="array" ref="CD186">(SUM(SUMIFS(E186:BX186,E$6:BX$6,{"EN(TMS)"})))/12</f>
        <v>0</v>
      </c>
      <c r="CE186" s="278" cm="1">
        <f t="array" ref="CE186">(SUM(SUMIFS(E186:BX186,E$6:BX$6,{"INA(TMS)"})))/12</f>
        <v>0</v>
      </c>
      <c r="CF186" s="279"/>
      <c r="CG186" s="279"/>
      <c r="CH186" s="280"/>
      <c r="CI186" s="277"/>
      <c r="CJ186" s="277"/>
      <c r="CK186" s="278"/>
      <c r="CL186" s="279"/>
      <c r="CM186" s="279"/>
      <c r="CN186" s="280"/>
      <c r="CO186" s="277"/>
      <c r="CP186" s="277"/>
      <c r="CQ186" s="278"/>
      <c r="CR186" s="279"/>
      <c r="CS186" s="279"/>
      <c r="CT186" s="280"/>
      <c r="CU186" s="277"/>
      <c r="CV186" s="277"/>
      <c r="CW186" s="278"/>
      <c r="CX186" s="279"/>
      <c r="CY186" s="279"/>
      <c r="CZ186" s="280"/>
      <c r="DA186" s="277"/>
      <c r="DB186" s="277"/>
      <c r="DC186" s="278"/>
      <c r="DD186" s="279"/>
      <c r="DE186" s="279"/>
      <c r="DF186" s="280"/>
      <c r="DG186" s="277"/>
      <c r="DH186" s="277"/>
      <c r="DI186" s="278"/>
      <c r="DJ186" s="279"/>
      <c r="DK186" s="279"/>
      <c r="DL186" s="280"/>
      <c r="DM186" s="277"/>
      <c r="DN186" s="277"/>
      <c r="DO186" s="278"/>
      <c r="DP186" s="279"/>
      <c r="DQ186" s="279"/>
      <c r="DR186" s="280"/>
      <c r="DS186" s="277"/>
      <c r="DT186" s="277"/>
      <c r="DU186" s="278"/>
      <c r="DV186" s="279"/>
      <c r="DW186" s="279"/>
      <c r="DX186" s="280"/>
      <c r="DY186" s="277"/>
      <c r="DZ186" s="277"/>
      <c r="EA186" s="278"/>
      <c r="EB186" s="279"/>
      <c r="EC186" s="279"/>
      <c r="ED186" s="280"/>
      <c r="EE186" s="277"/>
      <c r="EF186" s="277"/>
      <c r="EG186" s="278"/>
      <c r="EH186" s="279"/>
      <c r="EI186" s="279"/>
      <c r="EJ186" s="280"/>
      <c r="EK186" s="277"/>
      <c r="EL186" s="277"/>
      <c r="EM186" s="278"/>
      <c r="EN186" s="279"/>
      <c r="EO186" s="279"/>
      <c r="EP186" s="280"/>
      <c r="EQ186" s="277"/>
      <c r="ER186" s="277"/>
      <c r="ES186" s="278"/>
      <c r="ET186" s="279"/>
      <c r="EU186" s="279"/>
      <c r="EV186" s="280"/>
      <c r="EW186" s="277"/>
      <c r="EX186" s="277"/>
      <c r="EY186" s="278"/>
      <c r="EZ186" s="273" cm="1">
        <f t="array" ref="EZ186">SUM(SUMIFS(CF186:EY186,CF$6:EY$6,{"EN(V)"}))</f>
        <v>0</v>
      </c>
      <c r="FA186" s="273" cm="1">
        <f t="array" ref="FA186">SUM(SUMIFS(CF186:EY186,CF$6:EY$6,{"INA(V)"}))</f>
        <v>0</v>
      </c>
      <c r="FB186" s="273" cm="1">
        <f t="array" ref="FB186">SUM(SUMIFS(CF186:EY186,CF$6:EY$6,{"EN(D)"}))</f>
        <v>0</v>
      </c>
      <c r="FC186" s="273" cm="1">
        <f t="array" ref="FC186">SUM(SUMIFS(CF186:EY186,CF$6:EY$6,{"INA(D)"}))</f>
        <v>0</v>
      </c>
      <c r="FD186" s="273" cm="1">
        <f t="array" ref="FD186">SUM(SUMIFS(CF186:EY186,CF$6:EY$6,{"EN(D)","EN(V)","INA(D)","INA(V)"}))</f>
        <v>0</v>
      </c>
      <c r="FE186" s="278" cm="1">
        <f t="array" ref="FE186">(SUM(SUMIFS(CF186:EY186,CF$6:EY$6,{"EN(TMS)"})))/12</f>
        <v>0</v>
      </c>
      <c r="FF186" s="278" cm="1">
        <f t="array" ref="FF186">(SUM(SUMIFS(CF186:EY186,CF$6:EY$6,{"INA(TMS)"})))/12</f>
        <v>0</v>
      </c>
      <c r="FG186" s="279"/>
      <c r="FH186" s="279"/>
      <c r="FI186" s="280"/>
      <c r="FJ186" s="277"/>
      <c r="FK186" s="277"/>
      <c r="FL186" s="278"/>
      <c r="FM186" s="279"/>
      <c r="FN186" s="279"/>
      <c r="FO186" s="280"/>
      <c r="FP186" s="277"/>
      <c r="FQ186" s="277"/>
      <c r="FR186" s="278"/>
      <c r="FS186" s="279"/>
      <c r="FT186" s="279"/>
      <c r="FU186" s="280"/>
      <c r="FV186" s="277"/>
      <c r="FW186" s="277"/>
      <c r="FX186" s="278"/>
      <c r="FY186" s="279"/>
      <c r="FZ186" s="279"/>
      <c r="GA186" s="280"/>
      <c r="GB186" s="277"/>
      <c r="GC186" s="277"/>
      <c r="GD186" s="278"/>
      <c r="GE186" s="279"/>
      <c r="GF186" s="279"/>
      <c r="GG186" s="280"/>
      <c r="GH186" s="277"/>
      <c r="GI186" s="277"/>
      <c r="GJ186" s="278"/>
      <c r="GK186" s="279"/>
      <c r="GL186" s="279"/>
      <c r="GM186" s="280"/>
      <c r="GN186" s="277"/>
      <c r="GO186" s="277"/>
      <c r="GP186" s="278"/>
      <c r="GQ186" s="279"/>
      <c r="GR186" s="279"/>
      <c r="GS186" s="280"/>
      <c r="GT186" s="277"/>
      <c r="GU186" s="277"/>
      <c r="GV186" s="278"/>
      <c r="GW186" s="279"/>
      <c r="GX186" s="279"/>
      <c r="GY186" s="280"/>
      <c r="GZ186" s="277"/>
      <c r="HA186" s="277"/>
      <c r="HB186" s="278"/>
      <c r="HC186" s="279"/>
      <c r="HD186" s="279"/>
      <c r="HE186" s="280"/>
      <c r="HF186" s="277"/>
      <c r="HG186" s="277"/>
      <c r="HH186" s="278"/>
      <c r="HI186" s="279"/>
      <c r="HJ186" s="279"/>
      <c r="HK186" s="280"/>
      <c r="HL186" s="277"/>
      <c r="HM186" s="277"/>
      <c r="HN186" s="278"/>
      <c r="HO186" s="279"/>
      <c r="HP186" s="279"/>
      <c r="HQ186" s="280"/>
      <c r="HR186" s="277"/>
      <c r="HS186" s="277"/>
      <c r="HT186" s="278"/>
      <c r="HU186" s="279"/>
      <c r="HV186" s="279"/>
      <c r="HW186" s="280"/>
      <c r="HX186" s="277"/>
      <c r="HY186" s="277"/>
      <c r="HZ186" s="278"/>
      <c r="IA186" s="273" cm="1">
        <f t="array" ref="IA186">SUM(SUMIFS(FG186:HZ186,FG$6:HZ$6,{"EN(V)"}))</f>
        <v>0</v>
      </c>
      <c r="IB186" s="273" cm="1">
        <f t="array" ref="IB186">SUM(SUMIFS(FG186:HZ186,FG$6:HZ$6,{"INA(V)"}))</f>
        <v>0</v>
      </c>
      <c r="IC186" s="273" cm="1">
        <f t="array" ref="IC186">SUM(SUMIFS(FG186:HZ186,FG$6:HZ$6,{"EN(D)"}))</f>
        <v>0</v>
      </c>
      <c r="ID186" s="273" cm="1">
        <f t="array" ref="ID186">SUM(SUMIFS(FG186:HZ186,FG$6:HZ$6,{"INA(D)"}))</f>
        <v>0</v>
      </c>
      <c r="IE186" s="273" cm="1">
        <f t="array" ref="IE186">SUM(SUMIFS(FG186:HZ186,FG$6:HZ$6,{"EN(D)","EN(V)","INA(D)","INA(V)"}))</f>
        <v>0</v>
      </c>
      <c r="IF186" s="278" cm="1">
        <f t="array" ref="IF186">(SUM(SUMIFS(FG186:HZ186,FG$6:HZ$6,{"EN(TMS)"})))/12</f>
        <v>0</v>
      </c>
      <c r="IG186" s="278" cm="1">
        <f t="array" ref="IG186">(SUM(SUMIFS(FG186:HZ186,FG$6:HZ$6,{"INA(TMS)"})))/12</f>
        <v>0</v>
      </c>
      <c r="IH186" s="279"/>
      <c r="II186" s="279"/>
      <c r="IJ186" s="280"/>
      <c r="IK186" s="277"/>
      <c r="IL186" s="277"/>
      <c r="IM186" s="278"/>
      <c r="IN186" s="279"/>
      <c r="IO186" s="279"/>
      <c r="IP186" s="280"/>
      <c r="IQ186" s="277"/>
      <c r="IR186" s="277"/>
      <c r="IS186" s="278">
        <v>0.22361111111111109</v>
      </c>
      <c r="IT186" s="279"/>
      <c r="IU186" s="279"/>
      <c r="IV186" s="280"/>
      <c r="IW186" s="277"/>
      <c r="IX186" s="277"/>
      <c r="IY186" s="278">
        <v>5.5555555555555552E-2</v>
      </c>
      <c r="IZ186" s="279"/>
      <c r="JA186" s="279"/>
      <c r="JB186" s="280"/>
      <c r="JC186" s="277"/>
      <c r="JD186" s="277"/>
      <c r="JE186" s="278"/>
      <c r="JF186" s="279"/>
      <c r="JG186" s="279"/>
      <c r="JH186" s="280"/>
      <c r="JI186" s="277"/>
      <c r="JJ186" s="277"/>
      <c r="JK186" s="278"/>
      <c r="JL186" s="279"/>
      <c r="JM186" s="279"/>
      <c r="JN186" s="280"/>
      <c r="JO186" s="277"/>
      <c r="JP186" s="277"/>
      <c r="JQ186" s="278"/>
      <c r="JR186" s="279"/>
      <c r="JS186" s="279"/>
      <c r="JT186" s="280"/>
      <c r="JU186" s="277"/>
      <c r="JV186" s="277"/>
      <c r="JW186" s="278"/>
      <c r="JX186" s="279"/>
      <c r="JY186" s="279"/>
      <c r="JZ186" s="280"/>
      <c r="KA186" s="277"/>
      <c r="KB186" s="277"/>
      <c r="KC186" s="278"/>
      <c r="KD186" s="279"/>
      <c r="KE186" s="279"/>
      <c r="KF186" s="280"/>
      <c r="KG186" s="277"/>
      <c r="KH186" s="277"/>
      <c r="KI186" s="278"/>
      <c r="KJ186" s="279"/>
      <c r="KK186" s="279"/>
      <c r="KL186" s="280"/>
      <c r="KM186" s="277"/>
      <c r="KN186" s="277"/>
      <c r="KO186" s="278"/>
      <c r="KP186" s="279"/>
      <c r="KQ186" s="279"/>
      <c r="KR186" s="280"/>
      <c r="KS186" s="277"/>
      <c r="KT186" s="277"/>
      <c r="KU186" s="278"/>
      <c r="KV186" s="279"/>
      <c r="KW186" s="279"/>
      <c r="KX186" s="280"/>
      <c r="KY186" s="277"/>
      <c r="KZ186" s="277"/>
      <c r="LA186" s="278"/>
      <c r="LB186" s="273" cm="1">
        <f t="array" ref="LB186">SUM(SUMIFS(IH186:LA186,IH$6:LA$6,{"EN(V)"}))</f>
        <v>0</v>
      </c>
      <c r="LC186" s="273" cm="1">
        <f t="array" ref="LC186">SUM(SUMIFS(IH186:LA186,IH$6:LA$6,{"INA(V)"}))</f>
        <v>0</v>
      </c>
      <c r="LD186" s="273" cm="1">
        <f t="array" ref="LD186">SUM(SUMIFS(IH186:LA186,IH$6:LA$6,{"EN(D)"}))</f>
        <v>0</v>
      </c>
      <c r="LE186" s="273" cm="1">
        <f t="array" ref="LE186">SUM(SUMIFS(IH186:LA186,IH$6:LA$6,{"INA(D)"}))</f>
        <v>0</v>
      </c>
      <c r="LF186" s="273" cm="1">
        <f t="array" ref="LF186">SUM(SUMIFS(IH186:LA186,IH$6:LA$6,{"EN(D)","EN(V)","INA(D)","INA(V)"}))</f>
        <v>0</v>
      </c>
      <c r="LG186" s="278" cm="1">
        <f t="array" ref="LG186">(SUM(SUMIFS(IH186:LA186,IH$6:LA$6,{"EN(TMS)"})))/12</f>
        <v>0</v>
      </c>
      <c r="LH186" s="278" cm="1">
        <f t="array" ref="LH186">(SUM(SUMIFS(IH186:LA186,IH$6:LA$6,{"INA(TMS)"})))/12</f>
        <v>2.326388888888889E-2</v>
      </c>
      <c r="LI186" s="279"/>
      <c r="LJ186" s="279"/>
      <c r="LK186" s="280"/>
      <c r="LL186" s="277"/>
      <c r="LM186" s="277"/>
      <c r="LN186" s="278"/>
      <c r="LO186" s="279"/>
      <c r="LP186" s="279"/>
      <c r="LQ186" s="280"/>
      <c r="LR186" s="277"/>
      <c r="LS186" s="277"/>
      <c r="LT186" s="278"/>
      <c r="LU186" s="279">
        <v>25</v>
      </c>
      <c r="LV186" s="279"/>
      <c r="LW186" s="280"/>
      <c r="LX186" s="277"/>
      <c r="LY186" s="277"/>
      <c r="LZ186" s="278"/>
      <c r="MA186" s="279">
        <v>54</v>
      </c>
      <c r="MB186" s="279"/>
      <c r="MC186" s="280"/>
      <c r="MD186" s="277"/>
      <c r="ME186" s="277"/>
      <c r="MF186" s="278"/>
      <c r="MG186" s="279">
        <v>16</v>
      </c>
      <c r="MH186" s="279"/>
      <c r="MI186" s="280"/>
      <c r="MJ186" s="277"/>
      <c r="MK186" s="277"/>
      <c r="ML186" s="278"/>
      <c r="MM186" s="279">
        <v>17</v>
      </c>
      <c r="MN186" s="279"/>
      <c r="MO186" s="280"/>
      <c r="MP186" s="277"/>
      <c r="MQ186" s="277"/>
      <c r="MR186" s="278"/>
      <c r="MS186" s="279">
        <v>37</v>
      </c>
      <c r="MT186" s="279"/>
      <c r="MU186" s="280"/>
      <c r="MV186" s="277"/>
      <c r="MW186" s="277"/>
      <c r="MX186" s="278"/>
      <c r="MY186" s="279"/>
      <c r="MZ186" s="279"/>
      <c r="NA186" s="280"/>
      <c r="NB186" s="277"/>
      <c r="NC186" s="277"/>
      <c r="ND186" s="278"/>
      <c r="NE186" s="279"/>
      <c r="NF186" s="279"/>
      <c r="NG186" s="280"/>
      <c r="NH186" s="277"/>
      <c r="NI186" s="277"/>
      <c r="NJ186" s="278"/>
      <c r="NK186" s="279"/>
      <c r="NL186" s="279"/>
      <c r="NM186" s="280"/>
      <c r="NN186" s="277"/>
      <c r="NO186" s="277"/>
      <c r="NP186" s="278"/>
      <c r="NQ186" s="279"/>
      <c r="NR186" s="279"/>
      <c r="NS186" s="280"/>
      <c r="NT186" s="277"/>
      <c r="NU186" s="277"/>
      <c r="NV186" s="278"/>
      <c r="NW186" s="279"/>
      <c r="NX186" s="279"/>
      <c r="NY186" s="280"/>
      <c r="NZ186" s="277"/>
      <c r="OA186" s="277"/>
      <c r="OB186" s="278"/>
      <c r="OC186" s="273" cm="1">
        <f t="array" ref="OC186">SUM(SUMIFS(LI186:OB186,LI$6:OB$6,{"EN(V)"}))</f>
        <v>0</v>
      </c>
      <c r="OD186" s="273" cm="1">
        <f t="array" ref="OD186">SUM(SUMIFS(LI186:OB186,LI$6:OB$6,{"INA(V)"}))</f>
        <v>0</v>
      </c>
      <c r="OE186" s="273" cm="1">
        <f t="array" ref="OE186">SUM(SUMIFS(LI186:OB186,LI$6:OB$6,{"EN(D)"}))</f>
        <v>149</v>
      </c>
      <c r="OF186" s="273" cm="1">
        <f t="array" ref="OF186">SUM(SUMIFS(LI186:OB186,LI$6:OB$6,{"INA(D)"}))</f>
        <v>0</v>
      </c>
      <c r="OG186" s="273" cm="1">
        <f t="array" ref="OG186">SUM(SUMIFS(LI186:OB186,LI$6:OB$6,{"EN(D)","EN(V)","INA(D)","INA(V)"}))</f>
        <v>149</v>
      </c>
      <c r="OH186" s="278" cm="1">
        <f t="array" ref="OH186">(SUM(SUMIFS(LI186:OB186,LI$6:OB$6,{"EN(TMS)"})))/12</f>
        <v>0</v>
      </c>
      <c r="OI186" s="278" cm="1">
        <f t="array" ref="OI186">(SUM(SUMIFS(LI186:OB186,LI$6:OB$6,{"INA(TMS)"})))/12</f>
        <v>0</v>
      </c>
    </row>
    <row r="187" spans="1:399" s="23" customFormat="1" ht="30">
      <c r="A187" s="273">
        <v>181</v>
      </c>
      <c r="B187" s="274" t="s">
        <v>3780</v>
      </c>
      <c r="C187" s="273" t="s">
        <v>3782</v>
      </c>
      <c r="D187" s="285">
        <v>45056</v>
      </c>
      <c r="E187" s="279"/>
      <c r="F187" s="279"/>
      <c r="G187" s="280"/>
      <c r="H187" s="277"/>
      <c r="I187" s="277"/>
      <c r="J187" s="278"/>
      <c r="K187" s="279"/>
      <c r="L187" s="279"/>
      <c r="M187" s="280"/>
      <c r="N187" s="277"/>
      <c r="O187" s="277"/>
      <c r="P187" s="278"/>
      <c r="Q187" s="279"/>
      <c r="R187" s="279"/>
      <c r="S187" s="280"/>
      <c r="T187" s="277"/>
      <c r="U187" s="277"/>
      <c r="V187" s="278"/>
      <c r="W187" s="279"/>
      <c r="X187" s="279"/>
      <c r="Y187" s="280"/>
      <c r="Z187" s="277"/>
      <c r="AA187" s="277"/>
      <c r="AB187" s="278"/>
      <c r="AC187" s="279"/>
      <c r="AD187" s="279"/>
      <c r="AE187" s="280"/>
      <c r="AF187" s="277"/>
      <c r="AG187" s="277"/>
      <c r="AH187" s="278"/>
      <c r="AI187" s="279"/>
      <c r="AJ187" s="279"/>
      <c r="AK187" s="280"/>
      <c r="AL187" s="277"/>
      <c r="AM187" s="277"/>
      <c r="AN187" s="278"/>
      <c r="AO187" s="279"/>
      <c r="AP187" s="279"/>
      <c r="AQ187" s="280"/>
      <c r="AR187" s="277"/>
      <c r="AS187" s="277"/>
      <c r="AT187" s="278"/>
      <c r="AU187" s="279"/>
      <c r="AV187" s="279"/>
      <c r="AW187" s="280"/>
      <c r="AX187" s="277"/>
      <c r="AY187" s="277"/>
      <c r="AZ187" s="278"/>
      <c r="BA187" s="279"/>
      <c r="BB187" s="279"/>
      <c r="BC187" s="280"/>
      <c r="BD187" s="277"/>
      <c r="BE187" s="277"/>
      <c r="BF187" s="278"/>
      <c r="BG187" s="279"/>
      <c r="BH187" s="279"/>
      <c r="BI187" s="280"/>
      <c r="BJ187" s="277"/>
      <c r="BK187" s="277"/>
      <c r="BL187" s="278"/>
      <c r="BM187" s="279"/>
      <c r="BN187" s="279"/>
      <c r="BO187" s="280"/>
      <c r="BP187" s="277"/>
      <c r="BQ187" s="277"/>
      <c r="BR187" s="278"/>
      <c r="BS187" s="279"/>
      <c r="BT187" s="279"/>
      <c r="BU187" s="280"/>
      <c r="BV187" s="277"/>
      <c r="BW187" s="277"/>
      <c r="BX187" s="278"/>
      <c r="BY187" s="273" cm="1">
        <f t="array" ref="BY187">SUM(SUMIFS(E187:BX187,E$6:BX$6,{"EN(V)"}))</f>
        <v>0</v>
      </c>
      <c r="BZ187" s="273" cm="1">
        <f t="array" ref="BZ187">SUM(SUMIFS(E187:BX187,E$6:BX$6,{"INA(V)"}))</f>
        <v>0</v>
      </c>
      <c r="CA187" s="273" cm="1">
        <f t="array" ref="CA187">SUM(SUMIFS(E187:BX187,E$6:BX$6,{"EN(D)"}))</f>
        <v>0</v>
      </c>
      <c r="CB187" s="273" cm="1">
        <f t="array" ref="CB187">SUM(SUMIFS(E187:BX187,E$6:BX$6,{"INA(D)"}))</f>
        <v>0</v>
      </c>
      <c r="CC187" s="273" cm="1">
        <f t="array" ref="CC187">SUM(SUMIFS(E187:BX187,E$6:BX$6,{"EN(D)","EN(V)","INA(D)","INA(V)"}))</f>
        <v>0</v>
      </c>
      <c r="CD187" s="278" cm="1">
        <f t="array" ref="CD187">(SUM(SUMIFS(E187:BX187,E$6:BX$6,{"EN(TMS)"})))/12</f>
        <v>0</v>
      </c>
      <c r="CE187" s="278" cm="1">
        <f t="array" ref="CE187">(SUM(SUMIFS(E187:BX187,E$6:BX$6,{"INA(TMS)"})))/12</f>
        <v>0</v>
      </c>
      <c r="CF187" s="279"/>
      <c r="CG187" s="279"/>
      <c r="CH187" s="280"/>
      <c r="CI187" s="277"/>
      <c r="CJ187" s="277"/>
      <c r="CK187" s="278"/>
      <c r="CL187" s="279"/>
      <c r="CM187" s="279"/>
      <c r="CN187" s="280"/>
      <c r="CO187" s="277"/>
      <c r="CP187" s="277"/>
      <c r="CQ187" s="278"/>
      <c r="CR187" s="279"/>
      <c r="CS187" s="279"/>
      <c r="CT187" s="280"/>
      <c r="CU187" s="277"/>
      <c r="CV187" s="277"/>
      <c r="CW187" s="278"/>
      <c r="CX187" s="279"/>
      <c r="CY187" s="279"/>
      <c r="CZ187" s="280"/>
      <c r="DA187" s="277"/>
      <c r="DB187" s="277"/>
      <c r="DC187" s="278"/>
      <c r="DD187" s="279"/>
      <c r="DE187" s="279"/>
      <c r="DF187" s="280"/>
      <c r="DG187" s="277"/>
      <c r="DH187" s="277"/>
      <c r="DI187" s="278"/>
      <c r="DJ187" s="279"/>
      <c r="DK187" s="279"/>
      <c r="DL187" s="280"/>
      <c r="DM187" s="277"/>
      <c r="DN187" s="277"/>
      <c r="DO187" s="278"/>
      <c r="DP187" s="279"/>
      <c r="DQ187" s="279"/>
      <c r="DR187" s="280"/>
      <c r="DS187" s="277"/>
      <c r="DT187" s="277"/>
      <c r="DU187" s="278"/>
      <c r="DV187" s="279"/>
      <c r="DW187" s="279"/>
      <c r="DX187" s="280"/>
      <c r="DY187" s="277"/>
      <c r="DZ187" s="277"/>
      <c r="EA187" s="278"/>
      <c r="EB187" s="279"/>
      <c r="EC187" s="279"/>
      <c r="ED187" s="280"/>
      <c r="EE187" s="277"/>
      <c r="EF187" s="277"/>
      <c r="EG187" s="278"/>
      <c r="EH187" s="279"/>
      <c r="EI187" s="279"/>
      <c r="EJ187" s="280"/>
      <c r="EK187" s="277"/>
      <c r="EL187" s="277"/>
      <c r="EM187" s="278"/>
      <c r="EN187" s="279"/>
      <c r="EO187" s="279"/>
      <c r="EP187" s="280"/>
      <c r="EQ187" s="277"/>
      <c r="ER187" s="277"/>
      <c r="ES187" s="278"/>
      <c r="ET187" s="279"/>
      <c r="EU187" s="279"/>
      <c r="EV187" s="280"/>
      <c r="EW187" s="277"/>
      <c r="EX187" s="277"/>
      <c r="EY187" s="278"/>
      <c r="EZ187" s="273" cm="1">
        <f t="array" ref="EZ187">SUM(SUMIFS(CF187:EY187,CF$6:EY$6,{"EN(V)"}))</f>
        <v>0</v>
      </c>
      <c r="FA187" s="273" cm="1">
        <f t="array" ref="FA187">SUM(SUMIFS(CF187:EY187,CF$6:EY$6,{"INA(V)"}))</f>
        <v>0</v>
      </c>
      <c r="FB187" s="273" cm="1">
        <f t="array" ref="FB187">SUM(SUMIFS(CF187:EY187,CF$6:EY$6,{"EN(D)"}))</f>
        <v>0</v>
      </c>
      <c r="FC187" s="273" cm="1">
        <f t="array" ref="FC187">SUM(SUMIFS(CF187:EY187,CF$6:EY$6,{"INA(D)"}))</f>
        <v>0</v>
      </c>
      <c r="FD187" s="273" cm="1">
        <f t="array" ref="FD187">SUM(SUMIFS(CF187:EY187,CF$6:EY$6,{"EN(D)","EN(V)","INA(D)","INA(V)"}))</f>
        <v>0</v>
      </c>
      <c r="FE187" s="278" cm="1">
        <f t="array" ref="FE187">(SUM(SUMIFS(CF187:EY187,CF$6:EY$6,{"EN(TMS)"})))/12</f>
        <v>0</v>
      </c>
      <c r="FF187" s="278" cm="1">
        <f t="array" ref="FF187">(SUM(SUMIFS(CF187:EY187,CF$6:EY$6,{"INA(TMS)"})))/12</f>
        <v>0</v>
      </c>
      <c r="FG187" s="279"/>
      <c r="FH187" s="279"/>
      <c r="FI187" s="280"/>
      <c r="FJ187" s="277"/>
      <c r="FK187" s="277"/>
      <c r="FL187" s="278"/>
      <c r="FM187" s="279"/>
      <c r="FN187" s="279"/>
      <c r="FO187" s="280"/>
      <c r="FP187" s="277"/>
      <c r="FQ187" s="277"/>
      <c r="FR187" s="278"/>
      <c r="FS187" s="279"/>
      <c r="FT187" s="279"/>
      <c r="FU187" s="280"/>
      <c r="FV187" s="277"/>
      <c r="FW187" s="277"/>
      <c r="FX187" s="278"/>
      <c r="FY187" s="279"/>
      <c r="FZ187" s="279"/>
      <c r="GA187" s="280"/>
      <c r="GB187" s="277"/>
      <c r="GC187" s="277"/>
      <c r="GD187" s="278"/>
      <c r="GE187" s="279"/>
      <c r="GF187" s="279"/>
      <c r="GG187" s="280"/>
      <c r="GH187" s="277"/>
      <c r="GI187" s="277"/>
      <c r="GJ187" s="278"/>
      <c r="GK187" s="279"/>
      <c r="GL187" s="279"/>
      <c r="GM187" s="280"/>
      <c r="GN187" s="277"/>
      <c r="GO187" s="277"/>
      <c r="GP187" s="278"/>
      <c r="GQ187" s="279"/>
      <c r="GR187" s="279"/>
      <c r="GS187" s="280"/>
      <c r="GT187" s="277"/>
      <c r="GU187" s="277"/>
      <c r="GV187" s="278"/>
      <c r="GW187" s="279"/>
      <c r="GX187" s="279"/>
      <c r="GY187" s="280"/>
      <c r="GZ187" s="277"/>
      <c r="HA187" s="277"/>
      <c r="HB187" s="278"/>
      <c r="HC187" s="279"/>
      <c r="HD187" s="279"/>
      <c r="HE187" s="280"/>
      <c r="HF187" s="277"/>
      <c r="HG187" s="277"/>
      <c r="HH187" s="278"/>
      <c r="HI187" s="279"/>
      <c r="HJ187" s="279"/>
      <c r="HK187" s="280"/>
      <c r="HL187" s="277"/>
      <c r="HM187" s="277"/>
      <c r="HN187" s="278"/>
      <c r="HO187" s="279"/>
      <c r="HP187" s="279"/>
      <c r="HQ187" s="280"/>
      <c r="HR187" s="277"/>
      <c r="HS187" s="277"/>
      <c r="HT187" s="278"/>
      <c r="HU187" s="279"/>
      <c r="HV187" s="279"/>
      <c r="HW187" s="280"/>
      <c r="HX187" s="277"/>
      <c r="HY187" s="277"/>
      <c r="HZ187" s="278"/>
      <c r="IA187" s="273" cm="1">
        <f t="array" ref="IA187">SUM(SUMIFS(FG187:HZ187,FG$6:HZ$6,{"EN(V)"}))</f>
        <v>0</v>
      </c>
      <c r="IB187" s="273" cm="1">
        <f t="array" ref="IB187">SUM(SUMIFS(FG187:HZ187,FG$6:HZ$6,{"INA(V)"}))</f>
        <v>0</v>
      </c>
      <c r="IC187" s="273" cm="1">
        <f t="array" ref="IC187">SUM(SUMIFS(FG187:HZ187,FG$6:HZ$6,{"EN(D)"}))</f>
        <v>0</v>
      </c>
      <c r="ID187" s="273" cm="1">
        <f t="array" ref="ID187">SUM(SUMIFS(FG187:HZ187,FG$6:HZ$6,{"INA(D)"}))</f>
        <v>0</v>
      </c>
      <c r="IE187" s="273" cm="1">
        <f t="array" ref="IE187">SUM(SUMIFS(FG187:HZ187,FG$6:HZ$6,{"EN(D)","EN(V)","INA(D)","INA(V)"}))</f>
        <v>0</v>
      </c>
      <c r="IF187" s="278" cm="1">
        <f t="array" ref="IF187">(SUM(SUMIFS(FG187:HZ187,FG$6:HZ$6,{"EN(TMS)"})))/12</f>
        <v>0</v>
      </c>
      <c r="IG187" s="278" cm="1">
        <f t="array" ref="IG187">(SUM(SUMIFS(FG187:HZ187,FG$6:HZ$6,{"INA(TMS)"})))/12</f>
        <v>0</v>
      </c>
      <c r="IH187" s="279"/>
      <c r="II187" s="279"/>
      <c r="IJ187" s="280"/>
      <c r="IK187" s="277"/>
      <c r="IL187" s="277"/>
      <c r="IM187" s="278"/>
      <c r="IN187" s="279"/>
      <c r="IO187" s="279"/>
      <c r="IP187" s="280"/>
      <c r="IQ187" s="277"/>
      <c r="IR187" s="277"/>
      <c r="IS187" s="278">
        <v>0.22361111111111109</v>
      </c>
      <c r="IT187" s="279"/>
      <c r="IU187" s="279"/>
      <c r="IV187" s="280"/>
      <c r="IW187" s="277"/>
      <c r="IX187" s="277"/>
      <c r="IY187" s="278">
        <v>5.5555555555555552E-2</v>
      </c>
      <c r="IZ187" s="279"/>
      <c r="JA187" s="279"/>
      <c r="JB187" s="280"/>
      <c r="JC187" s="277"/>
      <c r="JD187" s="277"/>
      <c r="JE187" s="278"/>
      <c r="JF187" s="279"/>
      <c r="JG187" s="279"/>
      <c r="JH187" s="280"/>
      <c r="JI187" s="277"/>
      <c r="JJ187" s="277"/>
      <c r="JK187" s="278"/>
      <c r="JL187" s="279"/>
      <c r="JM187" s="279"/>
      <c r="JN187" s="280"/>
      <c r="JO187" s="277"/>
      <c r="JP187" s="277"/>
      <c r="JQ187" s="278"/>
      <c r="JR187" s="279"/>
      <c r="JS187" s="279"/>
      <c r="JT187" s="280"/>
      <c r="JU187" s="277"/>
      <c r="JV187" s="277"/>
      <c r="JW187" s="278"/>
      <c r="JX187" s="279"/>
      <c r="JY187" s="279"/>
      <c r="JZ187" s="280"/>
      <c r="KA187" s="277"/>
      <c r="KB187" s="277"/>
      <c r="KC187" s="278"/>
      <c r="KD187" s="279"/>
      <c r="KE187" s="279"/>
      <c r="KF187" s="280"/>
      <c r="KG187" s="277"/>
      <c r="KH187" s="277"/>
      <c r="KI187" s="278"/>
      <c r="KJ187" s="279"/>
      <c r="KK187" s="279"/>
      <c r="KL187" s="280"/>
      <c r="KM187" s="277"/>
      <c r="KN187" s="277"/>
      <c r="KO187" s="278"/>
      <c r="KP187" s="279"/>
      <c r="KQ187" s="279"/>
      <c r="KR187" s="280"/>
      <c r="KS187" s="277"/>
      <c r="KT187" s="277"/>
      <c r="KU187" s="278"/>
      <c r="KV187" s="279"/>
      <c r="KW187" s="279"/>
      <c r="KX187" s="280"/>
      <c r="KY187" s="277"/>
      <c r="KZ187" s="277"/>
      <c r="LA187" s="278"/>
      <c r="LB187" s="273" cm="1">
        <f t="array" ref="LB187">SUM(SUMIFS(IH187:LA187,IH$6:LA$6,{"EN(V)"}))</f>
        <v>0</v>
      </c>
      <c r="LC187" s="273" cm="1">
        <f t="array" ref="LC187">SUM(SUMIFS(IH187:LA187,IH$6:LA$6,{"INA(V)"}))</f>
        <v>0</v>
      </c>
      <c r="LD187" s="273" cm="1">
        <f t="array" ref="LD187">SUM(SUMIFS(IH187:LA187,IH$6:LA$6,{"EN(D)"}))</f>
        <v>0</v>
      </c>
      <c r="LE187" s="273" cm="1">
        <f t="array" ref="LE187">SUM(SUMIFS(IH187:LA187,IH$6:LA$6,{"INA(D)"}))</f>
        <v>0</v>
      </c>
      <c r="LF187" s="273" cm="1">
        <f t="array" ref="LF187">SUM(SUMIFS(IH187:LA187,IH$6:LA$6,{"EN(D)","EN(V)","INA(D)","INA(V)"}))</f>
        <v>0</v>
      </c>
      <c r="LG187" s="278" cm="1">
        <f t="array" ref="LG187">(SUM(SUMIFS(IH187:LA187,IH$6:LA$6,{"EN(TMS)"})))/12</f>
        <v>0</v>
      </c>
      <c r="LH187" s="278" cm="1">
        <f t="array" ref="LH187">(SUM(SUMIFS(IH187:LA187,IH$6:LA$6,{"INA(TMS)"})))/12</f>
        <v>2.326388888888889E-2</v>
      </c>
      <c r="LI187" s="279"/>
      <c r="LJ187" s="279"/>
      <c r="LK187" s="280"/>
      <c r="LL187" s="277"/>
      <c r="LM187" s="277"/>
      <c r="LN187" s="278"/>
      <c r="LO187" s="279"/>
      <c r="LP187" s="279"/>
      <c r="LQ187" s="280"/>
      <c r="LR187" s="277"/>
      <c r="LS187" s="277"/>
      <c r="LT187" s="278"/>
      <c r="LU187" s="279"/>
      <c r="LV187" s="279"/>
      <c r="LW187" s="280"/>
      <c r="LX187" s="277"/>
      <c r="LY187" s="277"/>
      <c r="LZ187" s="278"/>
      <c r="MA187" s="279"/>
      <c r="MB187" s="279"/>
      <c r="MC187" s="280"/>
      <c r="MD187" s="277"/>
      <c r="ME187" s="277"/>
      <c r="MF187" s="278"/>
      <c r="MG187" s="279"/>
      <c r="MH187" s="279"/>
      <c r="MI187" s="280"/>
      <c r="MJ187" s="277"/>
      <c r="MK187" s="277"/>
      <c r="ML187" s="278"/>
      <c r="MM187" s="279"/>
      <c r="MN187" s="279"/>
      <c r="MO187" s="280"/>
      <c r="MP187" s="277">
        <v>22</v>
      </c>
      <c r="MQ187" s="277"/>
      <c r="MR187" s="278"/>
      <c r="MS187" s="279"/>
      <c r="MT187" s="279"/>
      <c r="MU187" s="280"/>
      <c r="MV187" s="277">
        <v>18</v>
      </c>
      <c r="MW187" s="277"/>
      <c r="MX187" s="278"/>
      <c r="MY187" s="279"/>
      <c r="MZ187" s="279"/>
      <c r="NA187" s="280"/>
      <c r="NB187" s="277"/>
      <c r="NC187" s="277"/>
      <c r="ND187" s="278"/>
      <c r="NE187" s="279"/>
      <c r="NF187" s="279"/>
      <c r="NG187" s="280"/>
      <c r="NH187" s="277"/>
      <c r="NI187" s="277"/>
      <c r="NJ187" s="278"/>
      <c r="NK187" s="279"/>
      <c r="NL187" s="279"/>
      <c r="NM187" s="280"/>
      <c r="NN187" s="277"/>
      <c r="NO187" s="277"/>
      <c r="NP187" s="278"/>
      <c r="NQ187" s="279"/>
      <c r="NR187" s="279"/>
      <c r="NS187" s="280"/>
      <c r="NT187" s="277"/>
      <c r="NU187" s="277"/>
      <c r="NV187" s="278"/>
      <c r="NW187" s="279"/>
      <c r="NX187" s="279"/>
      <c r="NY187" s="280"/>
      <c r="NZ187" s="277"/>
      <c r="OA187" s="277"/>
      <c r="OB187" s="278"/>
      <c r="OC187" s="273" cm="1">
        <f t="array" ref="OC187">SUM(SUMIFS(LI187:OB187,LI$6:OB$6,{"EN(V)"}))</f>
        <v>0</v>
      </c>
      <c r="OD187" s="273" cm="1">
        <f t="array" ref="OD187">SUM(SUMIFS(LI187:OB187,LI$6:OB$6,{"INA(V)"}))</f>
        <v>0</v>
      </c>
      <c r="OE187" s="273" cm="1">
        <f t="array" ref="OE187">SUM(SUMIFS(LI187:OB187,LI$6:OB$6,{"EN(D)"}))</f>
        <v>0</v>
      </c>
      <c r="OF187" s="273" cm="1">
        <f t="array" ref="OF187">SUM(SUMIFS(LI187:OB187,LI$6:OB$6,{"INA(D)"}))</f>
        <v>40</v>
      </c>
      <c r="OG187" s="273" cm="1">
        <f t="array" ref="OG187">SUM(SUMIFS(LI187:OB187,LI$6:OB$6,{"EN(D)","EN(V)","INA(D)","INA(V)"}))</f>
        <v>40</v>
      </c>
      <c r="OH187" s="278" cm="1">
        <f t="array" ref="OH187">(SUM(SUMIFS(LI187:OB187,LI$6:OB$6,{"EN(TMS)"})))/12</f>
        <v>0</v>
      </c>
      <c r="OI187" s="278" cm="1">
        <f t="array" ref="OI187">(SUM(SUMIFS(LI187:OB187,LI$6:OB$6,{"INA(TMS)"})))/12</f>
        <v>0</v>
      </c>
    </row>
    <row r="188" spans="1:399" s="23" customFormat="1" ht="30">
      <c r="A188" s="273">
        <v>182</v>
      </c>
      <c r="B188" s="274" t="s">
        <v>3628</v>
      </c>
      <c r="C188" s="273" t="s">
        <v>3629</v>
      </c>
      <c r="D188" s="285">
        <v>45056</v>
      </c>
      <c r="E188" s="279"/>
      <c r="F188" s="279"/>
      <c r="G188" s="280"/>
      <c r="H188" s="277"/>
      <c r="I188" s="277"/>
      <c r="J188" s="278"/>
      <c r="K188" s="279"/>
      <c r="L188" s="279"/>
      <c r="M188" s="280"/>
      <c r="N188" s="277"/>
      <c r="O188" s="277"/>
      <c r="P188" s="278"/>
      <c r="Q188" s="279"/>
      <c r="R188" s="279"/>
      <c r="S188" s="280"/>
      <c r="T188" s="277"/>
      <c r="U188" s="277"/>
      <c r="V188" s="278"/>
      <c r="W188" s="279"/>
      <c r="X188" s="279"/>
      <c r="Y188" s="280"/>
      <c r="Z188" s="277"/>
      <c r="AA188" s="277"/>
      <c r="AB188" s="278"/>
      <c r="AC188" s="279"/>
      <c r="AD188" s="279"/>
      <c r="AE188" s="280"/>
      <c r="AF188" s="277"/>
      <c r="AG188" s="277"/>
      <c r="AH188" s="278"/>
      <c r="AI188" s="279"/>
      <c r="AJ188" s="279"/>
      <c r="AK188" s="280"/>
      <c r="AL188" s="277"/>
      <c r="AM188" s="277"/>
      <c r="AN188" s="278"/>
      <c r="AO188" s="279"/>
      <c r="AP188" s="279"/>
      <c r="AQ188" s="280"/>
      <c r="AR188" s="277"/>
      <c r="AS188" s="277"/>
      <c r="AT188" s="278"/>
      <c r="AU188" s="279"/>
      <c r="AV188" s="279"/>
      <c r="AW188" s="280"/>
      <c r="AX188" s="277"/>
      <c r="AY188" s="277"/>
      <c r="AZ188" s="278"/>
      <c r="BA188" s="279"/>
      <c r="BB188" s="279"/>
      <c r="BC188" s="280"/>
      <c r="BD188" s="277"/>
      <c r="BE188" s="277"/>
      <c r="BF188" s="278"/>
      <c r="BG188" s="279"/>
      <c r="BH188" s="279"/>
      <c r="BI188" s="280"/>
      <c r="BJ188" s="277"/>
      <c r="BK188" s="277"/>
      <c r="BL188" s="278"/>
      <c r="BM188" s="279"/>
      <c r="BN188" s="279"/>
      <c r="BO188" s="280"/>
      <c r="BP188" s="277"/>
      <c r="BQ188" s="277"/>
      <c r="BR188" s="278"/>
      <c r="BS188" s="279"/>
      <c r="BT188" s="279"/>
      <c r="BU188" s="280"/>
      <c r="BV188" s="277"/>
      <c r="BW188" s="277"/>
      <c r="BX188" s="278"/>
      <c r="BY188" s="273" cm="1">
        <f t="array" ref="BY188">SUM(SUMIFS(E188:BX188,E$6:BX$6,{"EN(V)"}))</f>
        <v>0</v>
      </c>
      <c r="BZ188" s="273" cm="1">
        <f t="array" ref="BZ188">SUM(SUMIFS(E188:BX188,E$6:BX$6,{"INA(V)"}))</f>
        <v>0</v>
      </c>
      <c r="CA188" s="273" cm="1">
        <f t="array" ref="CA188">SUM(SUMIFS(E188:BX188,E$6:BX$6,{"EN(D)"}))</f>
        <v>0</v>
      </c>
      <c r="CB188" s="273" cm="1">
        <f t="array" ref="CB188">SUM(SUMIFS(E188:BX188,E$6:BX$6,{"INA(D)"}))</f>
        <v>0</v>
      </c>
      <c r="CC188" s="273" cm="1">
        <f t="array" ref="CC188">SUM(SUMIFS(E188:BX188,E$6:BX$6,{"EN(D)","EN(V)","INA(D)","INA(V)"}))</f>
        <v>0</v>
      </c>
      <c r="CD188" s="278" cm="1">
        <f t="array" ref="CD188">(SUM(SUMIFS(E188:BX188,E$6:BX$6,{"EN(TMS)"})))/12</f>
        <v>0</v>
      </c>
      <c r="CE188" s="278" cm="1">
        <f t="array" ref="CE188">(SUM(SUMIFS(E188:BX188,E$6:BX$6,{"INA(TMS)"})))/12</f>
        <v>0</v>
      </c>
      <c r="CF188" s="279"/>
      <c r="CG188" s="279"/>
      <c r="CH188" s="280"/>
      <c r="CI188" s="277"/>
      <c r="CJ188" s="277"/>
      <c r="CK188" s="278"/>
      <c r="CL188" s="279"/>
      <c r="CM188" s="279"/>
      <c r="CN188" s="280"/>
      <c r="CO188" s="277"/>
      <c r="CP188" s="277"/>
      <c r="CQ188" s="278"/>
      <c r="CR188" s="279"/>
      <c r="CS188" s="279"/>
      <c r="CT188" s="280"/>
      <c r="CU188" s="277"/>
      <c r="CV188" s="277"/>
      <c r="CW188" s="278"/>
      <c r="CX188" s="279"/>
      <c r="CY188" s="279"/>
      <c r="CZ188" s="280"/>
      <c r="DA188" s="277"/>
      <c r="DB188" s="277"/>
      <c r="DC188" s="278"/>
      <c r="DD188" s="279"/>
      <c r="DE188" s="279"/>
      <c r="DF188" s="280"/>
      <c r="DG188" s="277"/>
      <c r="DH188" s="277"/>
      <c r="DI188" s="278"/>
      <c r="DJ188" s="279"/>
      <c r="DK188" s="279"/>
      <c r="DL188" s="280"/>
      <c r="DM188" s="277"/>
      <c r="DN188" s="277"/>
      <c r="DO188" s="278"/>
      <c r="DP188" s="279"/>
      <c r="DQ188" s="279"/>
      <c r="DR188" s="280"/>
      <c r="DS188" s="277"/>
      <c r="DT188" s="277"/>
      <c r="DU188" s="278"/>
      <c r="DV188" s="279"/>
      <c r="DW188" s="279"/>
      <c r="DX188" s="280"/>
      <c r="DY188" s="277"/>
      <c r="DZ188" s="277"/>
      <c r="EA188" s="278"/>
      <c r="EB188" s="279"/>
      <c r="EC188" s="279"/>
      <c r="ED188" s="280"/>
      <c r="EE188" s="277"/>
      <c r="EF188" s="277"/>
      <c r="EG188" s="278"/>
      <c r="EH188" s="279"/>
      <c r="EI188" s="279"/>
      <c r="EJ188" s="280"/>
      <c r="EK188" s="277"/>
      <c r="EL188" s="277"/>
      <c r="EM188" s="278"/>
      <c r="EN188" s="279"/>
      <c r="EO188" s="279"/>
      <c r="EP188" s="280"/>
      <c r="EQ188" s="277"/>
      <c r="ER188" s="277"/>
      <c r="ES188" s="278"/>
      <c r="ET188" s="279"/>
      <c r="EU188" s="279"/>
      <c r="EV188" s="280"/>
      <c r="EW188" s="277"/>
      <c r="EX188" s="277"/>
      <c r="EY188" s="278"/>
      <c r="EZ188" s="273" cm="1">
        <f t="array" ref="EZ188">SUM(SUMIFS(CF188:EY188,CF$6:EY$6,{"EN(V)"}))</f>
        <v>0</v>
      </c>
      <c r="FA188" s="273" cm="1">
        <f t="array" ref="FA188">SUM(SUMIFS(CF188:EY188,CF$6:EY$6,{"INA(V)"}))</f>
        <v>0</v>
      </c>
      <c r="FB188" s="273" cm="1">
        <f t="array" ref="FB188">SUM(SUMIFS(CF188:EY188,CF$6:EY$6,{"EN(D)"}))</f>
        <v>0</v>
      </c>
      <c r="FC188" s="273" cm="1">
        <f t="array" ref="FC188">SUM(SUMIFS(CF188:EY188,CF$6:EY$6,{"INA(D)"}))</f>
        <v>0</v>
      </c>
      <c r="FD188" s="273" cm="1">
        <f t="array" ref="FD188">SUM(SUMIFS(CF188:EY188,CF$6:EY$6,{"EN(D)","EN(V)","INA(D)","INA(V)"}))</f>
        <v>0</v>
      </c>
      <c r="FE188" s="278" cm="1">
        <f t="array" ref="FE188">(SUM(SUMIFS(CF188:EY188,CF$6:EY$6,{"EN(TMS)"})))/12</f>
        <v>0</v>
      </c>
      <c r="FF188" s="278" cm="1">
        <f t="array" ref="FF188">(SUM(SUMIFS(CF188:EY188,CF$6:EY$6,{"INA(TMS)"})))/12</f>
        <v>0</v>
      </c>
      <c r="FG188" s="279"/>
      <c r="FH188" s="279"/>
      <c r="FI188" s="280"/>
      <c r="FJ188" s="277"/>
      <c r="FK188" s="277"/>
      <c r="FL188" s="278"/>
      <c r="FM188" s="279"/>
      <c r="FN188" s="279"/>
      <c r="FO188" s="280"/>
      <c r="FP188" s="277"/>
      <c r="FQ188" s="277"/>
      <c r="FR188" s="278"/>
      <c r="FS188" s="279"/>
      <c r="FT188" s="279"/>
      <c r="FU188" s="280"/>
      <c r="FV188" s="277"/>
      <c r="FW188" s="277"/>
      <c r="FX188" s="278"/>
      <c r="FY188" s="279"/>
      <c r="FZ188" s="279"/>
      <c r="GA188" s="280"/>
      <c r="GB188" s="277"/>
      <c r="GC188" s="277"/>
      <c r="GD188" s="278"/>
      <c r="GE188" s="279"/>
      <c r="GF188" s="279"/>
      <c r="GG188" s="280"/>
      <c r="GH188" s="277"/>
      <c r="GI188" s="277"/>
      <c r="GJ188" s="278"/>
      <c r="GK188" s="279"/>
      <c r="GL188" s="279"/>
      <c r="GM188" s="280"/>
      <c r="GN188" s="277"/>
      <c r="GO188" s="277"/>
      <c r="GP188" s="278"/>
      <c r="GQ188" s="279"/>
      <c r="GR188" s="279"/>
      <c r="GS188" s="280"/>
      <c r="GT188" s="277"/>
      <c r="GU188" s="277"/>
      <c r="GV188" s="278"/>
      <c r="GW188" s="279"/>
      <c r="GX188" s="279"/>
      <c r="GY188" s="280"/>
      <c r="GZ188" s="277"/>
      <c r="HA188" s="277"/>
      <c r="HB188" s="278"/>
      <c r="HC188" s="279"/>
      <c r="HD188" s="279"/>
      <c r="HE188" s="280"/>
      <c r="HF188" s="277"/>
      <c r="HG188" s="277"/>
      <c r="HH188" s="278"/>
      <c r="HI188" s="279"/>
      <c r="HJ188" s="279"/>
      <c r="HK188" s="280"/>
      <c r="HL188" s="277"/>
      <c r="HM188" s="277"/>
      <c r="HN188" s="278"/>
      <c r="HO188" s="279"/>
      <c r="HP188" s="279"/>
      <c r="HQ188" s="280"/>
      <c r="HR188" s="277"/>
      <c r="HS188" s="277"/>
      <c r="HT188" s="278"/>
      <c r="HU188" s="279"/>
      <c r="HV188" s="279"/>
      <c r="HW188" s="280"/>
      <c r="HX188" s="277"/>
      <c r="HY188" s="277"/>
      <c r="HZ188" s="278"/>
      <c r="IA188" s="273" cm="1">
        <f t="array" ref="IA188">SUM(SUMIFS(FG188:HZ188,FG$6:HZ$6,{"EN(V)"}))</f>
        <v>0</v>
      </c>
      <c r="IB188" s="273" cm="1">
        <f t="array" ref="IB188">SUM(SUMIFS(FG188:HZ188,FG$6:HZ$6,{"INA(V)"}))</f>
        <v>0</v>
      </c>
      <c r="IC188" s="273" cm="1">
        <f t="array" ref="IC188">SUM(SUMIFS(FG188:HZ188,FG$6:HZ$6,{"EN(D)"}))</f>
        <v>0</v>
      </c>
      <c r="ID188" s="273" cm="1">
        <f t="array" ref="ID188">SUM(SUMIFS(FG188:HZ188,FG$6:HZ$6,{"INA(D)"}))</f>
        <v>0</v>
      </c>
      <c r="IE188" s="273" cm="1">
        <f t="array" ref="IE188">SUM(SUMIFS(FG188:HZ188,FG$6:HZ$6,{"EN(D)","EN(V)","INA(D)","INA(V)"}))</f>
        <v>0</v>
      </c>
      <c r="IF188" s="278" cm="1">
        <f t="array" ref="IF188">(SUM(SUMIFS(FG188:HZ188,FG$6:HZ$6,{"EN(TMS)"})))/12</f>
        <v>0</v>
      </c>
      <c r="IG188" s="278" cm="1">
        <f t="array" ref="IG188">(SUM(SUMIFS(FG188:HZ188,FG$6:HZ$6,{"INA(TMS)"})))/12</f>
        <v>0</v>
      </c>
      <c r="IH188" s="279"/>
      <c r="II188" s="279"/>
      <c r="IJ188" s="280"/>
      <c r="IK188" s="277"/>
      <c r="IL188" s="277"/>
      <c r="IM188" s="278"/>
      <c r="IN188" s="279"/>
      <c r="IO188" s="279"/>
      <c r="IP188" s="280"/>
      <c r="IQ188" s="277"/>
      <c r="IR188" s="277"/>
      <c r="IS188" s="278">
        <v>0.22361111111111109</v>
      </c>
      <c r="IT188" s="279"/>
      <c r="IU188" s="279"/>
      <c r="IV188" s="280"/>
      <c r="IW188" s="277"/>
      <c r="IX188" s="277"/>
      <c r="IY188" s="278">
        <v>5.5555555555555552E-2</v>
      </c>
      <c r="IZ188" s="279"/>
      <c r="JA188" s="279"/>
      <c r="JB188" s="280"/>
      <c r="JC188" s="277"/>
      <c r="JD188" s="277"/>
      <c r="JE188" s="278"/>
      <c r="JF188" s="279"/>
      <c r="JG188" s="279"/>
      <c r="JH188" s="280"/>
      <c r="JI188" s="277"/>
      <c r="JJ188" s="277"/>
      <c r="JK188" s="278"/>
      <c r="JL188" s="279"/>
      <c r="JM188" s="279"/>
      <c r="JN188" s="280"/>
      <c r="JO188" s="277"/>
      <c r="JP188" s="277"/>
      <c r="JQ188" s="278"/>
      <c r="JR188" s="279"/>
      <c r="JS188" s="279"/>
      <c r="JT188" s="280"/>
      <c r="JU188" s="277"/>
      <c r="JV188" s="277"/>
      <c r="JW188" s="278"/>
      <c r="JX188" s="279"/>
      <c r="JY188" s="279"/>
      <c r="JZ188" s="280"/>
      <c r="KA188" s="277"/>
      <c r="KB188" s="277"/>
      <c r="KC188" s="278"/>
      <c r="KD188" s="279"/>
      <c r="KE188" s="279"/>
      <c r="KF188" s="280"/>
      <c r="KG188" s="277"/>
      <c r="KH188" s="277"/>
      <c r="KI188" s="278"/>
      <c r="KJ188" s="279"/>
      <c r="KK188" s="279"/>
      <c r="KL188" s="280"/>
      <c r="KM188" s="277"/>
      <c r="KN188" s="277"/>
      <c r="KO188" s="278"/>
      <c r="KP188" s="279"/>
      <c r="KQ188" s="279"/>
      <c r="KR188" s="280"/>
      <c r="KS188" s="277"/>
      <c r="KT188" s="277"/>
      <c r="KU188" s="278"/>
      <c r="KV188" s="279"/>
      <c r="KW188" s="279"/>
      <c r="KX188" s="280"/>
      <c r="KY188" s="277"/>
      <c r="KZ188" s="277"/>
      <c r="LA188" s="278"/>
      <c r="LB188" s="273" cm="1">
        <f t="array" ref="LB188">SUM(SUMIFS(IH188:LA188,IH$6:LA$6,{"EN(V)"}))</f>
        <v>0</v>
      </c>
      <c r="LC188" s="273" cm="1">
        <f t="array" ref="LC188">SUM(SUMIFS(IH188:LA188,IH$6:LA$6,{"INA(V)"}))</f>
        <v>0</v>
      </c>
      <c r="LD188" s="273" cm="1">
        <f t="array" ref="LD188">SUM(SUMIFS(IH188:LA188,IH$6:LA$6,{"EN(D)"}))</f>
        <v>0</v>
      </c>
      <c r="LE188" s="273" cm="1">
        <f t="array" ref="LE188">SUM(SUMIFS(IH188:LA188,IH$6:LA$6,{"INA(D)"}))</f>
        <v>0</v>
      </c>
      <c r="LF188" s="273" cm="1">
        <f t="array" ref="LF188">SUM(SUMIFS(IH188:LA188,IH$6:LA$6,{"EN(D)","EN(V)","INA(D)","INA(V)"}))</f>
        <v>0</v>
      </c>
      <c r="LG188" s="278" cm="1">
        <f t="array" ref="LG188">(SUM(SUMIFS(IH188:LA188,IH$6:LA$6,{"EN(TMS)"})))/12</f>
        <v>0</v>
      </c>
      <c r="LH188" s="278" cm="1">
        <f t="array" ref="LH188">(SUM(SUMIFS(IH188:LA188,IH$6:LA$6,{"INA(TMS)"})))/12</f>
        <v>2.326388888888889E-2</v>
      </c>
      <c r="LI188" s="279"/>
      <c r="LJ188" s="279"/>
      <c r="LK188" s="280"/>
      <c r="LL188" s="277"/>
      <c r="LM188" s="277"/>
      <c r="LN188" s="278"/>
      <c r="LO188" s="279"/>
      <c r="LP188" s="279"/>
      <c r="LQ188" s="280"/>
      <c r="LR188" s="277"/>
      <c r="LS188" s="277"/>
      <c r="LT188" s="278"/>
      <c r="LU188" s="279"/>
      <c r="LV188" s="279"/>
      <c r="LW188" s="280"/>
      <c r="LX188" s="277"/>
      <c r="LY188" s="277"/>
      <c r="LZ188" s="278"/>
      <c r="MA188" s="279"/>
      <c r="MB188" s="279"/>
      <c r="MC188" s="280"/>
      <c r="MD188" s="277"/>
      <c r="ME188" s="277"/>
      <c r="MF188" s="278"/>
      <c r="MG188" s="279">
        <v>41</v>
      </c>
      <c r="MH188" s="279"/>
      <c r="MI188" s="280"/>
      <c r="MJ188" s="277"/>
      <c r="MK188" s="277"/>
      <c r="ML188" s="278"/>
      <c r="MM188" s="279">
        <v>31</v>
      </c>
      <c r="MN188" s="279"/>
      <c r="MO188" s="280"/>
      <c r="MP188" s="277"/>
      <c r="MQ188" s="277"/>
      <c r="MR188" s="278"/>
      <c r="MS188" s="279">
        <v>14</v>
      </c>
      <c r="MT188" s="279"/>
      <c r="MU188" s="280"/>
      <c r="MV188" s="277"/>
      <c r="MW188" s="277"/>
      <c r="MX188" s="278"/>
      <c r="MY188" s="279"/>
      <c r="MZ188" s="279"/>
      <c r="NA188" s="280"/>
      <c r="NB188" s="277"/>
      <c r="NC188" s="277"/>
      <c r="ND188" s="278"/>
      <c r="NE188" s="279"/>
      <c r="NF188" s="279"/>
      <c r="NG188" s="280"/>
      <c r="NH188" s="277"/>
      <c r="NI188" s="277"/>
      <c r="NJ188" s="278"/>
      <c r="NK188" s="279"/>
      <c r="NL188" s="279"/>
      <c r="NM188" s="280"/>
      <c r="NN188" s="277"/>
      <c r="NO188" s="277"/>
      <c r="NP188" s="278"/>
      <c r="NQ188" s="279"/>
      <c r="NR188" s="279"/>
      <c r="NS188" s="280"/>
      <c r="NT188" s="277"/>
      <c r="NU188" s="277"/>
      <c r="NV188" s="278"/>
      <c r="NW188" s="279"/>
      <c r="NX188" s="279"/>
      <c r="NY188" s="280"/>
      <c r="NZ188" s="277"/>
      <c r="OA188" s="277"/>
      <c r="OB188" s="278"/>
      <c r="OC188" s="273" cm="1">
        <f t="array" ref="OC188">SUM(SUMIFS(LI188:OB188,LI$6:OB$6,{"EN(V)"}))</f>
        <v>0</v>
      </c>
      <c r="OD188" s="273" cm="1">
        <f t="array" ref="OD188">SUM(SUMIFS(LI188:OB188,LI$6:OB$6,{"INA(V)"}))</f>
        <v>0</v>
      </c>
      <c r="OE188" s="273" cm="1">
        <f t="array" ref="OE188">SUM(SUMIFS(LI188:OB188,LI$6:OB$6,{"EN(D)"}))</f>
        <v>86</v>
      </c>
      <c r="OF188" s="273" cm="1">
        <f t="array" ref="OF188">SUM(SUMIFS(LI188:OB188,LI$6:OB$6,{"INA(D)"}))</f>
        <v>0</v>
      </c>
      <c r="OG188" s="273" cm="1">
        <f t="array" ref="OG188">SUM(SUMIFS(LI188:OB188,LI$6:OB$6,{"EN(D)","EN(V)","INA(D)","INA(V)"}))</f>
        <v>86</v>
      </c>
      <c r="OH188" s="278" cm="1">
        <f t="array" ref="OH188">(SUM(SUMIFS(LI188:OB188,LI$6:OB$6,{"EN(TMS)"})))/12</f>
        <v>0</v>
      </c>
      <c r="OI188" s="278" cm="1">
        <f t="array" ref="OI188">(SUM(SUMIFS(LI188:OB188,LI$6:OB$6,{"INA(TMS)"})))/12</f>
        <v>0</v>
      </c>
    </row>
    <row r="189" spans="1:399" s="23" customFormat="1" ht="30">
      <c r="A189" s="273">
        <v>183</v>
      </c>
      <c r="B189" s="274" t="s">
        <v>3630</v>
      </c>
      <c r="C189" s="273" t="s">
        <v>3631</v>
      </c>
      <c r="D189" s="285"/>
      <c r="E189" s="279"/>
      <c r="F189" s="279"/>
      <c r="G189" s="280"/>
      <c r="H189" s="277"/>
      <c r="I189" s="277"/>
      <c r="J189" s="278"/>
      <c r="K189" s="279"/>
      <c r="L189" s="279"/>
      <c r="M189" s="280"/>
      <c r="N189" s="277"/>
      <c r="O189" s="277"/>
      <c r="P189" s="278"/>
      <c r="Q189" s="279"/>
      <c r="R189" s="279"/>
      <c r="S189" s="280"/>
      <c r="T189" s="277"/>
      <c r="U189" s="277"/>
      <c r="V189" s="278"/>
      <c r="W189" s="279"/>
      <c r="X189" s="279"/>
      <c r="Y189" s="280"/>
      <c r="Z189" s="277"/>
      <c r="AA189" s="277"/>
      <c r="AB189" s="278"/>
      <c r="AC189" s="279"/>
      <c r="AD189" s="279"/>
      <c r="AE189" s="280"/>
      <c r="AF189" s="277"/>
      <c r="AG189" s="277"/>
      <c r="AH189" s="278"/>
      <c r="AI189" s="279"/>
      <c r="AJ189" s="279"/>
      <c r="AK189" s="280"/>
      <c r="AL189" s="277"/>
      <c r="AM189" s="277"/>
      <c r="AN189" s="278"/>
      <c r="AO189" s="279"/>
      <c r="AP189" s="279"/>
      <c r="AQ189" s="280"/>
      <c r="AR189" s="277"/>
      <c r="AS189" s="277"/>
      <c r="AT189" s="278"/>
      <c r="AU189" s="279"/>
      <c r="AV189" s="279"/>
      <c r="AW189" s="280"/>
      <c r="AX189" s="277"/>
      <c r="AY189" s="277"/>
      <c r="AZ189" s="278"/>
      <c r="BA189" s="279"/>
      <c r="BB189" s="279"/>
      <c r="BC189" s="280"/>
      <c r="BD189" s="277"/>
      <c r="BE189" s="277"/>
      <c r="BF189" s="278"/>
      <c r="BG189" s="279"/>
      <c r="BH189" s="279"/>
      <c r="BI189" s="280"/>
      <c r="BJ189" s="277"/>
      <c r="BK189" s="277"/>
      <c r="BL189" s="278"/>
      <c r="BM189" s="279"/>
      <c r="BN189" s="279"/>
      <c r="BO189" s="280"/>
      <c r="BP189" s="277"/>
      <c r="BQ189" s="277"/>
      <c r="BR189" s="278"/>
      <c r="BS189" s="279"/>
      <c r="BT189" s="279"/>
      <c r="BU189" s="280"/>
      <c r="BV189" s="277"/>
      <c r="BW189" s="277"/>
      <c r="BX189" s="278"/>
      <c r="BY189" s="273" cm="1">
        <f t="array" ref="BY189">SUM(SUMIFS(E189:BX189,E$6:BX$6,{"EN(V)"}))</f>
        <v>0</v>
      </c>
      <c r="BZ189" s="273" cm="1">
        <f t="array" ref="BZ189">SUM(SUMIFS(E189:BX189,E$6:BX$6,{"INA(V)"}))</f>
        <v>0</v>
      </c>
      <c r="CA189" s="273" cm="1">
        <f t="array" ref="CA189">SUM(SUMIFS(E189:BX189,E$6:BX$6,{"EN(D)"}))</f>
        <v>0</v>
      </c>
      <c r="CB189" s="273" cm="1">
        <f t="array" ref="CB189">SUM(SUMIFS(E189:BX189,E$6:BX$6,{"INA(D)"}))</f>
        <v>0</v>
      </c>
      <c r="CC189" s="273" cm="1">
        <f t="array" ref="CC189">SUM(SUMIFS(E189:BX189,E$6:BX$6,{"EN(D)","EN(V)","INA(D)","INA(V)"}))</f>
        <v>0</v>
      </c>
      <c r="CD189" s="278" cm="1">
        <f t="array" ref="CD189">(SUM(SUMIFS(E189:BX189,E$6:BX$6,{"EN(TMS)"})))/12</f>
        <v>0</v>
      </c>
      <c r="CE189" s="278" cm="1">
        <f t="array" ref="CE189">(SUM(SUMIFS(E189:BX189,E$6:BX$6,{"INA(TMS)"})))/12</f>
        <v>0</v>
      </c>
      <c r="CF189" s="279"/>
      <c r="CG189" s="279"/>
      <c r="CH189" s="280"/>
      <c r="CI189" s="277"/>
      <c r="CJ189" s="277"/>
      <c r="CK189" s="278"/>
      <c r="CL189" s="279"/>
      <c r="CM189" s="279"/>
      <c r="CN189" s="280"/>
      <c r="CO189" s="277"/>
      <c r="CP189" s="277"/>
      <c r="CQ189" s="278"/>
      <c r="CR189" s="279"/>
      <c r="CS189" s="279"/>
      <c r="CT189" s="280"/>
      <c r="CU189" s="277"/>
      <c r="CV189" s="277"/>
      <c r="CW189" s="278"/>
      <c r="CX189" s="279"/>
      <c r="CY189" s="279"/>
      <c r="CZ189" s="280"/>
      <c r="DA189" s="277"/>
      <c r="DB189" s="277"/>
      <c r="DC189" s="278"/>
      <c r="DD189" s="279"/>
      <c r="DE189" s="279"/>
      <c r="DF189" s="280"/>
      <c r="DG189" s="277"/>
      <c r="DH189" s="277"/>
      <c r="DI189" s="278"/>
      <c r="DJ189" s="279"/>
      <c r="DK189" s="279"/>
      <c r="DL189" s="280"/>
      <c r="DM189" s="277"/>
      <c r="DN189" s="277"/>
      <c r="DO189" s="278"/>
      <c r="DP189" s="279"/>
      <c r="DQ189" s="279"/>
      <c r="DR189" s="280"/>
      <c r="DS189" s="277"/>
      <c r="DT189" s="277"/>
      <c r="DU189" s="278"/>
      <c r="DV189" s="279"/>
      <c r="DW189" s="279"/>
      <c r="DX189" s="280"/>
      <c r="DY189" s="277"/>
      <c r="DZ189" s="277"/>
      <c r="EA189" s="278"/>
      <c r="EB189" s="279"/>
      <c r="EC189" s="279"/>
      <c r="ED189" s="280"/>
      <c r="EE189" s="277"/>
      <c r="EF189" s="277"/>
      <c r="EG189" s="278"/>
      <c r="EH189" s="279"/>
      <c r="EI189" s="279"/>
      <c r="EJ189" s="280"/>
      <c r="EK189" s="277"/>
      <c r="EL189" s="277"/>
      <c r="EM189" s="278"/>
      <c r="EN189" s="279"/>
      <c r="EO189" s="279"/>
      <c r="EP189" s="280"/>
      <c r="EQ189" s="277"/>
      <c r="ER189" s="277"/>
      <c r="ES189" s="278"/>
      <c r="ET189" s="279"/>
      <c r="EU189" s="279"/>
      <c r="EV189" s="280"/>
      <c r="EW189" s="277"/>
      <c r="EX189" s="277"/>
      <c r="EY189" s="278"/>
      <c r="EZ189" s="273" cm="1">
        <f t="array" ref="EZ189">SUM(SUMIFS(CF189:EY189,CF$6:EY$6,{"EN(V)"}))</f>
        <v>0</v>
      </c>
      <c r="FA189" s="273" cm="1">
        <f t="array" ref="FA189">SUM(SUMIFS(CF189:EY189,CF$6:EY$6,{"INA(V)"}))</f>
        <v>0</v>
      </c>
      <c r="FB189" s="273" cm="1">
        <f t="array" ref="FB189">SUM(SUMIFS(CF189:EY189,CF$6:EY$6,{"EN(D)"}))</f>
        <v>0</v>
      </c>
      <c r="FC189" s="273" cm="1">
        <f t="array" ref="FC189">SUM(SUMIFS(CF189:EY189,CF$6:EY$6,{"INA(D)"}))</f>
        <v>0</v>
      </c>
      <c r="FD189" s="273" cm="1">
        <f t="array" ref="FD189">SUM(SUMIFS(CF189:EY189,CF$6:EY$6,{"EN(D)","EN(V)","INA(D)","INA(V)"}))</f>
        <v>0</v>
      </c>
      <c r="FE189" s="278" cm="1">
        <f t="array" ref="FE189">(SUM(SUMIFS(CF189:EY189,CF$6:EY$6,{"EN(TMS)"})))/12</f>
        <v>0</v>
      </c>
      <c r="FF189" s="278" cm="1">
        <f t="array" ref="FF189">(SUM(SUMIFS(CF189:EY189,CF$6:EY$6,{"INA(TMS)"})))/12</f>
        <v>0</v>
      </c>
      <c r="FG189" s="279"/>
      <c r="FH189" s="279"/>
      <c r="FI189" s="280"/>
      <c r="FJ189" s="277"/>
      <c r="FK189" s="277"/>
      <c r="FL189" s="278"/>
      <c r="FM189" s="279"/>
      <c r="FN189" s="279"/>
      <c r="FO189" s="280"/>
      <c r="FP189" s="277"/>
      <c r="FQ189" s="277"/>
      <c r="FR189" s="278"/>
      <c r="FS189" s="279"/>
      <c r="FT189" s="279"/>
      <c r="FU189" s="280"/>
      <c r="FV189" s="277"/>
      <c r="FW189" s="277"/>
      <c r="FX189" s="278"/>
      <c r="FY189" s="279"/>
      <c r="FZ189" s="279"/>
      <c r="GA189" s="280"/>
      <c r="GB189" s="277"/>
      <c r="GC189" s="277"/>
      <c r="GD189" s="278"/>
      <c r="GE189" s="279"/>
      <c r="GF189" s="279"/>
      <c r="GG189" s="280"/>
      <c r="GH189" s="277"/>
      <c r="GI189" s="277"/>
      <c r="GJ189" s="278"/>
      <c r="GK189" s="279"/>
      <c r="GL189" s="279"/>
      <c r="GM189" s="280"/>
      <c r="GN189" s="277"/>
      <c r="GO189" s="277"/>
      <c r="GP189" s="278"/>
      <c r="GQ189" s="279"/>
      <c r="GR189" s="279"/>
      <c r="GS189" s="280"/>
      <c r="GT189" s="277"/>
      <c r="GU189" s="277"/>
      <c r="GV189" s="278"/>
      <c r="GW189" s="279"/>
      <c r="GX189" s="279"/>
      <c r="GY189" s="280"/>
      <c r="GZ189" s="277"/>
      <c r="HA189" s="277"/>
      <c r="HB189" s="278"/>
      <c r="HC189" s="279"/>
      <c r="HD189" s="279"/>
      <c r="HE189" s="280"/>
      <c r="HF189" s="277"/>
      <c r="HG189" s="277"/>
      <c r="HH189" s="278"/>
      <c r="HI189" s="279"/>
      <c r="HJ189" s="279"/>
      <c r="HK189" s="280"/>
      <c r="HL189" s="277"/>
      <c r="HM189" s="277"/>
      <c r="HN189" s="278"/>
      <c r="HO189" s="279"/>
      <c r="HP189" s="279"/>
      <c r="HQ189" s="280"/>
      <c r="HR189" s="277"/>
      <c r="HS189" s="277"/>
      <c r="HT189" s="278"/>
      <c r="HU189" s="279"/>
      <c r="HV189" s="279"/>
      <c r="HW189" s="280"/>
      <c r="HX189" s="277"/>
      <c r="HY189" s="277"/>
      <c r="HZ189" s="278"/>
      <c r="IA189" s="273" cm="1">
        <f t="array" ref="IA189">SUM(SUMIFS(FG189:HZ189,FG$6:HZ$6,{"EN(V)"}))</f>
        <v>0</v>
      </c>
      <c r="IB189" s="273" cm="1">
        <f t="array" ref="IB189">SUM(SUMIFS(FG189:HZ189,FG$6:HZ$6,{"INA(V)"}))</f>
        <v>0</v>
      </c>
      <c r="IC189" s="273" cm="1">
        <f t="array" ref="IC189">SUM(SUMIFS(FG189:HZ189,FG$6:HZ$6,{"EN(D)"}))</f>
        <v>0</v>
      </c>
      <c r="ID189" s="273" cm="1">
        <f t="array" ref="ID189">SUM(SUMIFS(FG189:HZ189,FG$6:HZ$6,{"INA(D)"}))</f>
        <v>0</v>
      </c>
      <c r="IE189" s="273" cm="1">
        <f t="array" ref="IE189">SUM(SUMIFS(FG189:HZ189,FG$6:HZ$6,{"EN(D)","EN(V)","INA(D)","INA(V)"}))</f>
        <v>0</v>
      </c>
      <c r="IF189" s="278" cm="1">
        <f t="array" ref="IF189">(SUM(SUMIFS(FG189:HZ189,FG$6:HZ$6,{"EN(TMS)"})))/12</f>
        <v>0</v>
      </c>
      <c r="IG189" s="278" cm="1">
        <f t="array" ref="IG189">(SUM(SUMIFS(FG189:HZ189,FG$6:HZ$6,{"INA(TMS)"})))/12</f>
        <v>0</v>
      </c>
      <c r="IH189" s="279"/>
      <c r="II189" s="279"/>
      <c r="IJ189" s="280"/>
      <c r="IK189" s="277"/>
      <c r="IL189" s="277"/>
      <c r="IM189" s="278"/>
      <c r="IN189" s="279"/>
      <c r="IO189" s="279"/>
      <c r="IP189" s="280"/>
      <c r="IQ189" s="277"/>
      <c r="IR189" s="277"/>
      <c r="IS189" s="278">
        <v>0.22361111111111109</v>
      </c>
      <c r="IT189" s="279"/>
      <c r="IU189" s="279"/>
      <c r="IV189" s="280"/>
      <c r="IW189" s="277"/>
      <c r="IX189" s="277"/>
      <c r="IY189" s="278">
        <v>5.5555555555555552E-2</v>
      </c>
      <c r="IZ189" s="279"/>
      <c r="JA189" s="279"/>
      <c r="JB189" s="280"/>
      <c r="JC189" s="277"/>
      <c r="JD189" s="277"/>
      <c r="JE189" s="278"/>
      <c r="JF189" s="279"/>
      <c r="JG189" s="279"/>
      <c r="JH189" s="280"/>
      <c r="JI189" s="277"/>
      <c r="JJ189" s="277"/>
      <c r="JK189" s="278"/>
      <c r="JL189" s="279"/>
      <c r="JM189" s="279"/>
      <c r="JN189" s="280"/>
      <c r="JO189" s="277"/>
      <c r="JP189" s="277"/>
      <c r="JQ189" s="278"/>
      <c r="JR189" s="279"/>
      <c r="JS189" s="279"/>
      <c r="JT189" s="280"/>
      <c r="JU189" s="277"/>
      <c r="JV189" s="277"/>
      <c r="JW189" s="278"/>
      <c r="JX189" s="279"/>
      <c r="JY189" s="279"/>
      <c r="JZ189" s="280"/>
      <c r="KA189" s="277"/>
      <c r="KB189" s="277"/>
      <c r="KC189" s="278"/>
      <c r="KD189" s="279"/>
      <c r="KE189" s="279"/>
      <c r="KF189" s="280"/>
      <c r="KG189" s="277"/>
      <c r="KH189" s="277"/>
      <c r="KI189" s="278"/>
      <c r="KJ189" s="279"/>
      <c r="KK189" s="279"/>
      <c r="KL189" s="280"/>
      <c r="KM189" s="277"/>
      <c r="KN189" s="277"/>
      <c r="KO189" s="278"/>
      <c r="KP189" s="279"/>
      <c r="KQ189" s="279"/>
      <c r="KR189" s="280"/>
      <c r="KS189" s="277"/>
      <c r="KT189" s="277"/>
      <c r="KU189" s="278"/>
      <c r="KV189" s="279"/>
      <c r="KW189" s="279"/>
      <c r="KX189" s="280"/>
      <c r="KY189" s="277"/>
      <c r="KZ189" s="277"/>
      <c r="LA189" s="278"/>
      <c r="LB189" s="273" cm="1">
        <f t="array" ref="LB189">SUM(SUMIFS(IH189:LA189,IH$6:LA$6,{"EN(V)"}))</f>
        <v>0</v>
      </c>
      <c r="LC189" s="273" cm="1">
        <f t="array" ref="LC189">SUM(SUMIFS(IH189:LA189,IH$6:LA$6,{"INA(V)"}))</f>
        <v>0</v>
      </c>
      <c r="LD189" s="273" cm="1">
        <f t="array" ref="LD189">SUM(SUMIFS(IH189:LA189,IH$6:LA$6,{"EN(D)"}))</f>
        <v>0</v>
      </c>
      <c r="LE189" s="273" cm="1">
        <f t="array" ref="LE189">SUM(SUMIFS(IH189:LA189,IH$6:LA$6,{"INA(D)"}))</f>
        <v>0</v>
      </c>
      <c r="LF189" s="273" cm="1">
        <f t="array" ref="LF189">SUM(SUMIFS(IH189:LA189,IH$6:LA$6,{"EN(D)","EN(V)","INA(D)","INA(V)"}))</f>
        <v>0</v>
      </c>
      <c r="LG189" s="278" cm="1">
        <f t="array" ref="LG189">(SUM(SUMIFS(IH189:LA189,IH$6:LA$6,{"EN(TMS)"})))/12</f>
        <v>0</v>
      </c>
      <c r="LH189" s="278" cm="1">
        <f t="array" ref="LH189">(SUM(SUMIFS(IH189:LA189,IH$6:LA$6,{"INA(TMS)"})))/12</f>
        <v>2.326388888888889E-2</v>
      </c>
      <c r="LI189" s="279"/>
      <c r="LJ189" s="279"/>
      <c r="LK189" s="280"/>
      <c r="LL189" s="277"/>
      <c r="LM189" s="277"/>
      <c r="LN189" s="278"/>
      <c r="LO189" s="279"/>
      <c r="LP189" s="279"/>
      <c r="LQ189" s="280"/>
      <c r="LR189" s="277"/>
      <c r="LS189" s="277"/>
      <c r="LT189" s="278"/>
      <c r="LU189" s="279"/>
      <c r="LV189" s="279"/>
      <c r="LW189" s="280"/>
      <c r="LX189" s="277"/>
      <c r="LY189" s="277"/>
      <c r="LZ189" s="278"/>
      <c r="MA189" s="279"/>
      <c r="MB189" s="279"/>
      <c r="MC189" s="280"/>
      <c r="MD189" s="277"/>
      <c r="ME189" s="277"/>
      <c r="MF189" s="278"/>
      <c r="MG189" s="279"/>
      <c r="MH189" s="279"/>
      <c r="MI189" s="280"/>
      <c r="MJ189" s="277">
        <v>65</v>
      </c>
      <c r="MK189" s="277"/>
      <c r="ML189" s="278"/>
      <c r="MM189" s="279"/>
      <c r="MN189" s="279"/>
      <c r="MO189" s="280"/>
      <c r="MP189" s="277">
        <v>14</v>
      </c>
      <c r="MQ189" s="277"/>
      <c r="MR189" s="278"/>
      <c r="MS189" s="279"/>
      <c r="MT189" s="279"/>
      <c r="MU189" s="280"/>
      <c r="MV189" s="277">
        <v>6</v>
      </c>
      <c r="MW189" s="277"/>
      <c r="MX189" s="278"/>
      <c r="MY189" s="279"/>
      <c r="MZ189" s="279"/>
      <c r="NA189" s="280"/>
      <c r="NB189" s="277"/>
      <c r="NC189" s="277"/>
      <c r="ND189" s="278"/>
      <c r="NE189" s="279"/>
      <c r="NF189" s="279"/>
      <c r="NG189" s="280"/>
      <c r="NH189" s="277"/>
      <c r="NI189" s="277"/>
      <c r="NJ189" s="278"/>
      <c r="NK189" s="279"/>
      <c r="NL189" s="279"/>
      <c r="NM189" s="280"/>
      <c r="NN189" s="277"/>
      <c r="NO189" s="277"/>
      <c r="NP189" s="278"/>
      <c r="NQ189" s="279"/>
      <c r="NR189" s="279"/>
      <c r="NS189" s="280"/>
      <c r="NT189" s="277"/>
      <c r="NU189" s="277"/>
      <c r="NV189" s="278"/>
      <c r="NW189" s="279"/>
      <c r="NX189" s="279"/>
      <c r="NY189" s="280"/>
      <c r="NZ189" s="277"/>
      <c r="OA189" s="277"/>
      <c r="OB189" s="278"/>
      <c r="OC189" s="273" cm="1">
        <f t="array" ref="OC189">SUM(SUMIFS(LI189:OB189,LI$6:OB$6,{"EN(V)"}))</f>
        <v>0</v>
      </c>
      <c r="OD189" s="273" cm="1">
        <f t="array" ref="OD189">SUM(SUMIFS(LI189:OB189,LI$6:OB$6,{"INA(V)"}))</f>
        <v>0</v>
      </c>
      <c r="OE189" s="273" cm="1">
        <f t="array" ref="OE189">SUM(SUMIFS(LI189:OB189,LI$6:OB$6,{"EN(D)"}))</f>
        <v>0</v>
      </c>
      <c r="OF189" s="273" cm="1">
        <f t="array" ref="OF189">SUM(SUMIFS(LI189:OB189,LI$6:OB$6,{"INA(D)"}))</f>
        <v>85</v>
      </c>
      <c r="OG189" s="273" cm="1">
        <f t="array" ref="OG189">SUM(SUMIFS(LI189:OB189,LI$6:OB$6,{"EN(D)","EN(V)","INA(D)","INA(V)"}))</f>
        <v>85</v>
      </c>
      <c r="OH189" s="278" cm="1">
        <f t="array" ref="OH189">(SUM(SUMIFS(LI189:OB189,LI$6:OB$6,{"EN(TMS)"})))/12</f>
        <v>0</v>
      </c>
      <c r="OI189" s="278" cm="1">
        <f t="array" ref="OI189">(SUM(SUMIFS(LI189:OB189,LI$6:OB$6,{"INA(TMS)"})))/12</f>
        <v>0</v>
      </c>
    </row>
    <row r="190" spans="1:399" s="23" customFormat="1" ht="30">
      <c r="A190" s="273">
        <v>184</v>
      </c>
      <c r="B190" s="274" t="s">
        <v>3699</v>
      </c>
      <c r="C190" s="273" t="s">
        <v>3700</v>
      </c>
      <c r="D190" s="285"/>
      <c r="E190" s="279"/>
      <c r="F190" s="279"/>
      <c r="G190" s="280"/>
      <c r="H190" s="277"/>
      <c r="I190" s="277"/>
      <c r="J190" s="278"/>
      <c r="K190" s="279"/>
      <c r="L190" s="279"/>
      <c r="M190" s="280"/>
      <c r="N190" s="277"/>
      <c r="O190" s="277"/>
      <c r="P190" s="278"/>
      <c r="Q190" s="279"/>
      <c r="R190" s="279"/>
      <c r="S190" s="280"/>
      <c r="T190" s="277"/>
      <c r="U190" s="277"/>
      <c r="V190" s="278"/>
      <c r="W190" s="279"/>
      <c r="X190" s="279"/>
      <c r="Y190" s="280"/>
      <c r="Z190" s="277"/>
      <c r="AA190" s="277"/>
      <c r="AB190" s="278"/>
      <c r="AC190" s="279"/>
      <c r="AD190" s="279"/>
      <c r="AE190" s="280"/>
      <c r="AF190" s="277"/>
      <c r="AG190" s="277"/>
      <c r="AH190" s="278"/>
      <c r="AI190" s="279"/>
      <c r="AJ190" s="279"/>
      <c r="AK190" s="280"/>
      <c r="AL190" s="277"/>
      <c r="AM190" s="277"/>
      <c r="AN190" s="278"/>
      <c r="AO190" s="279"/>
      <c r="AP190" s="279"/>
      <c r="AQ190" s="280"/>
      <c r="AR190" s="277"/>
      <c r="AS190" s="277"/>
      <c r="AT190" s="278"/>
      <c r="AU190" s="279"/>
      <c r="AV190" s="279"/>
      <c r="AW190" s="280"/>
      <c r="AX190" s="277"/>
      <c r="AY190" s="277"/>
      <c r="AZ190" s="278"/>
      <c r="BA190" s="279"/>
      <c r="BB190" s="279"/>
      <c r="BC190" s="280"/>
      <c r="BD190" s="277"/>
      <c r="BE190" s="277"/>
      <c r="BF190" s="278"/>
      <c r="BG190" s="279"/>
      <c r="BH190" s="279"/>
      <c r="BI190" s="280"/>
      <c r="BJ190" s="277"/>
      <c r="BK190" s="277"/>
      <c r="BL190" s="278"/>
      <c r="BM190" s="279"/>
      <c r="BN190" s="279"/>
      <c r="BO190" s="280"/>
      <c r="BP190" s="277"/>
      <c r="BQ190" s="277"/>
      <c r="BR190" s="278"/>
      <c r="BS190" s="279"/>
      <c r="BT190" s="279"/>
      <c r="BU190" s="280"/>
      <c r="BV190" s="277"/>
      <c r="BW190" s="277"/>
      <c r="BX190" s="278"/>
      <c r="BY190" s="273" cm="1">
        <f t="array" ref="BY190">SUM(SUMIFS(E190:BX190,E$6:BX$6,{"EN(V)"}))</f>
        <v>0</v>
      </c>
      <c r="BZ190" s="273" cm="1">
        <f t="array" ref="BZ190">SUM(SUMIFS(E190:BX190,E$6:BX$6,{"INA(V)"}))</f>
        <v>0</v>
      </c>
      <c r="CA190" s="273" cm="1">
        <f t="array" ref="CA190">SUM(SUMIFS(E190:BX190,E$6:BX$6,{"EN(D)"}))</f>
        <v>0</v>
      </c>
      <c r="CB190" s="273" cm="1">
        <f t="array" ref="CB190">SUM(SUMIFS(E190:BX190,E$6:BX$6,{"INA(D)"}))</f>
        <v>0</v>
      </c>
      <c r="CC190" s="273" cm="1">
        <f t="array" ref="CC190">SUM(SUMIFS(E190:BX190,E$6:BX$6,{"EN(D)","EN(V)","INA(D)","INA(V)"}))</f>
        <v>0</v>
      </c>
      <c r="CD190" s="278" cm="1">
        <f t="array" ref="CD190">(SUM(SUMIFS(E190:BX190,E$6:BX$6,{"EN(TMS)"})))/12</f>
        <v>0</v>
      </c>
      <c r="CE190" s="278" cm="1">
        <f t="array" ref="CE190">(SUM(SUMIFS(E190:BX190,E$6:BX$6,{"INA(TMS)"})))/12</f>
        <v>0</v>
      </c>
      <c r="CF190" s="279"/>
      <c r="CG190" s="279"/>
      <c r="CH190" s="280"/>
      <c r="CI190" s="277"/>
      <c r="CJ190" s="277"/>
      <c r="CK190" s="278"/>
      <c r="CL190" s="279"/>
      <c r="CM190" s="279"/>
      <c r="CN190" s="280"/>
      <c r="CO190" s="277"/>
      <c r="CP190" s="277"/>
      <c r="CQ190" s="278"/>
      <c r="CR190" s="279"/>
      <c r="CS190" s="279"/>
      <c r="CT190" s="280"/>
      <c r="CU190" s="277"/>
      <c r="CV190" s="277"/>
      <c r="CW190" s="278"/>
      <c r="CX190" s="279"/>
      <c r="CY190" s="279"/>
      <c r="CZ190" s="280"/>
      <c r="DA190" s="277"/>
      <c r="DB190" s="277"/>
      <c r="DC190" s="278"/>
      <c r="DD190" s="279"/>
      <c r="DE190" s="279"/>
      <c r="DF190" s="280"/>
      <c r="DG190" s="277"/>
      <c r="DH190" s="277"/>
      <c r="DI190" s="278"/>
      <c r="DJ190" s="279"/>
      <c r="DK190" s="279"/>
      <c r="DL190" s="280"/>
      <c r="DM190" s="277"/>
      <c r="DN190" s="277"/>
      <c r="DO190" s="278"/>
      <c r="DP190" s="279"/>
      <c r="DQ190" s="279"/>
      <c r="DR190" s="280"/>
      <c r="DS190" s="277"/>
      <c r="DT190" s="277"/>
      <c r="DU190" s="278"/>
      <c r="DV190" s="279"/>
      <c r="DW190" s="279"/>
      <c r="DX190" s="280"/>
      <c r="DY190" s="277"/>
      <c r="DZ190" s="277"/>
      <c r="EA190" s="278"/>
      <c r="EB190" s="279"/>
      <c r="EC190" s="279"/>
      <c r="ED190" s="280"/>
      <c r="EE190" s="277"/>
      <c r="EF190" s="277"/>
      <c r="EG190" s="278"/>
      <c r="EH190" s="279"/>
      <c r="EI190" s="279"/>
      <c r="EJ190" s="280"/>
      <c r="EK190" s="277"/>
      <c r="EL190" s="277"/>
      <c r="EM190" s="278"/>
      <c r="EN190" s="279"/>
      <c r="EO190" s="279"/>
      <c r="EP190" s="280"/>
      <c r="EQ190" s="277"/>
      <c r="ER190" s="277"/>
      <c r="ES190" s="278"/>
      <c r="ET190" s="279"/>
      <c r="EU190" s="279"/>
      <c r="EV190" s="280"/>
      <c r="EW190" s="277"/>
      <c r="EX190" s="277"/>
      <c r="EY190" s="278"/>
      <c r="EZ190" s="273" cm="1">
        <f t="array" ref="EZ190">SUM(SUMIFS(CF190:EY190,CF$6:EY$6,{"EN(V)"}))</f>
        <v>0</v>
      </c>
      <c r="FA190" s="273" cm="1">
        <f t="array" ref="FA190">SUM(SUMIFS(CF190:EY190,CF$6:EY$6,{"INA(V)"}))</f>
        <v>0</v>
      </c>
      <c r="FB190" s="273" cm="1">
        <f t="array" ref="FB190">SUM(SUMIFS(CF190:EY190,CF$6:EY$6,{"EN(D)"}))</f>
        <v>0</v>
      </c>
      <c r="FC190" s="273" cm="1">
        <f t="array" ref="FC190">SUM(SUMIFS(CF190:EY190,CF$6:EY$6,{"INA(D)"}))</f>
        <v>0</v>
      </c>
      <c r="FD190" s="273" cm="1">
        <f t="array" ref="FD190">SUM(SUMIFS(CF190:EY190,CF$6:EY$6,{"EN(D)","EN(V)","INA(D)","INA(V)"}))</f>
        <v>0</v>
      </c>
      <c r="FE190" s="278" cm="1">
        <f t="array" ref="FE190">(SUM(SUMIFS(CF190:EY190,CF$6:EY$6,{"EN(TMS)"})))/12</f>
        <v>0</v>
      </c>
      <c r="FF190" s="278" cm="1">
        <f t="array" ref="FF190">(SUM(SUMIFS(CF190:EY190,CF$6:EY$6,{"INA(TMS)"})))/12</f>
        <v>0</v>
      </c>
      <c r="FG190" s="279"/>
      <c r="FH190" s="279"/>
      <c r="FI190" s="280"/>
      <c r="FJ190" s="277"/>
      <c r="FK190" s="277"/>
      <c r="FL190" s="278"/>
      <c r="FM190" s="279"/>
      <c r="FN190" s="279"/>
      <c r="FO190" s="280"/>
      <c r="FP190" s="277"/>
      <c r="FQ190" s="277"/>
      <c r="FR190" s="278"/>
      <c r="FS190" s="279"/>
      <c r="FT190" s="279"/>
      <c r="FU190" s="280"/>
      <c r="FV190" s="277"/>
      <c r="FW190" s="277"/>
      <c r="FX190" s="278"/>
      <c r="FY190" s="279"/>
      <c r="FZ190" s="279"/>
      <c r="GA190" s="280"/>
      <c r="GB190" s="277"/>
      <c r="GC190" s="277"/>
      <c r="GD190" s="278"/>
      <c r="GE190" s="279"/>
      <c r="GF190" s="279"/>
      <c r="GG190" s="280"/>
      <c r="GH190" s="277"/>
      <c r="GI190" s="277"/>
      <c r="GJ190" s="278"/>
      <c r="GK190" s="279"/>
      <c r="GL190" s="279"/>
      <c r="GM190" s="280"/>
      <c r="GN190" s="277"/>
      <c r="GO190" s="277"/>
      <c r="GP190" s="278"/>
      <c r="GQ190" s="279"/>
      <c r="GR190" s="279"/>
      <c r="GS190" s="280"/>
      <c r="GT190" s="277"/>
      <c r="GU190" s="277"/>
      <c r="GV190" s="278"/>
      <c r="GW190" s="279"/>
      <c r="GX190" s="279"/>
      <c r="GY190" s="280"/>
      <c r="GZ190" s="277"/>
      <c r="HA190" s="277"/>
      <c r="HB190" s="278"/>
      <c r="HC190" s="279"/>
      <c r="HD190" s="279"/>
      <c r="HE190" s="280"/>
      <c r="HF190" s="277"/>
      <c r="HG190" s="277"/>
      <c r="HH190" s="278"/>
      <c r="HI190" s="279"/>
      <c r="HJ190" s="279"/>
      <c r="HK190" s="280"/>
      <c r="HL190" s="277"/>
      <c r="HM190" s="277"/>
      <c r="HN190" s="278"/>
      <c r="HO190" s="279"/>
      <c r="HP190" s="279"/>
      <c r="HQ190" s="280"/>
      <c r="HR190" s="277"/>
      <c r="HS190" s="277"/>
      <c r="HT190" s="278"/>
      <c r="HU190" s="279"/>
      <c r="HV190" s="279"/>
      <c r="HW190" s="280"/>
      <c r="HX190" s="277"/>
      <c r="HY190" s="277"/>
      <c r="HZ190" s="278"/>
      <c r="IA190" s="273" cm="1">
        <f t="array" ref="IA190">SUM(SUMIFS(FG190:HZ190,FG$6:HZ$6,{"EN(V)"}))</f>
        <v>0</v>
      </c>
      <c r="IB190" s="273" cm="1">
        <f t="array" ref="IB190">SUM(SUMIFS(FG190:HZ190,FG$6:HZ$6,{"INA(V)"}))</f>
        <v>0</v>
      </c>
      <c r="IC190" s="273" cm="1">
        <f t="array" ref="IC190">SUM(SUMIFS(FG190:HZ190,FG$6:HZ$6,{"EN(D)"}))</f>
        <v>0</v>
      </c>
      <c r="ID190" s="273" cm="1">
        <f t="array" ref="ID190">SUM(SUMIFS(FG190:HZ190,FG$6:HZ$6,{"INA(D)"}))</f>
        <v>0</v>
      </c>
      <c r="IE190" s="273" cm="1">
        <f t="array" ref="IE190">SUM(SUMIFS(FG190:HZ190,FG$6:HZ$6,{"EN(D)","EN(V)","INA(D)","INA(V)"}))</f>
        <v>0</v>
      </c>
      <c r="IF190" s="278" cm="1">
        <f t="array" ref="IF190">(SUM(SUMIFS(FG190:HZ190,FG$6:HZ$6,{"EN(TMS)"})))/12</f>
        <v>0</v>
      </c>
      <c r="IG190" s="278" cm="1">
        <f t="array" ref="IG190">(SUM(SUMIFS(FG190:HZ190,FG$6:HZ$6,{"INA(TMS)"})))/12</f>
        <v>0</v>
      </c>
      <c r="IH190" s="279"/>
      <c r="II190" s="279"/>
      <c r="IJ190" s="280"/>
      <c r="IK190" s="277"/>
      <c r="IL190" s="277"/>
      <c r="IM190" s="278"/>
      <c r="IN190" s="279"/>
      <c r="IO190" s="279"/>
      <c r="IP190" s="280"/>
      <c r="IQ190" s="277"/>
      <c r="IR190" s="277"/>
      <c r="IS190" s="278">
        <v>0.22361111111111109</v>
      </c>
      <c r="IT190" s="279"/>
      <c r="IU190" s="279"/>
      <c r="IV190" s="280"/>
      <c r="IW190" s="277"/>
      <c r="IX190" s="277"/>
      <c r="IY190" s="278">
        <v>5.5555555555555552E-2</v>
      </c>
      <c r="IZ190" s="279"/>
      <c r="JA190" s="279"/>
      <c r="JB190" s="280"/>
      <c r="JC190" s="277"/>
      <c r="JD190" s="277"/>
      <c r="JE190" s="278"/>
      <c r="JF190" s="279"/>
      <c r="JG190" s="279"/>
      <c r="JH190" s="280"/>
      <c r="JI190" s="277"/>
      <c r="JJ190" s="277"/>
      <c r="JK190" s="278"/>
      <c r="JL190" s="279"/>
      <c r="JM190" s="279"/>
      <c r="JN190" s="280"/>
      <c r="JO190" s="277"/>
      <c r="JP190" s="277"/>
      <c r="JQ190" s="278"/>
      <c r="JR190" s="279"/>
      <c r="JS190" s="279"/>
      <c r="JT190" s="280"/>
      <c r="JU190" s="277"/>
      <c r="JV190" s="277"/>
      <c r="JW190" s="278"/>
      <c r="JX190" s="279"/>
      <c r="JY190" s="279"/>
      <c r="JZ190" s="280"/>
      <c r="KA190" s="277"/>
      <c r="KB190" s="277"/>
      <c r="KC190" s="278"/>
      <c r="KD190" s="279"/>
      <c r="KE190" s="279"/>
      <c r="KF190" s="280"/>
      <c r="KG190" s="277"/>
      <c r="KH190" s="277"/>
      <c r="KI190" s="278"/>
      <c r="KJ190" s="279"/>
      <c r="KK190" s="279"/>
      <c r="KL190" s="280"/>
      <c r="KM190" s="277"/>
      <c r="KN190" s="277"/>
      <c r="KO190" s="278"/>
      <c r="KP190" s="279"/>
      <c r="KQ190" s="279"/>
      <c r="KR190" s="280"/>
      <c r="KS190" s="277"/>
      <c r="KT190" s="277"/>
      <c r="KU190" s="278"/>
      <c r="KV190" s="279"/>
      <c r="KW190" s="279"/>
      <c r="KX190" s="280"/>
      <c r="KY190" s="277"/>
      <c r="KZ190" s="277"/>
      <c r="LA190" s="278"/>
      <c r="LB190" s="273" cm="1">
        <f t="array" ref="LB190">SUM(SUMIFS(IH190:LA190,IH$6:LA$6,{"EN(V)"}))</f>
        <v>0</v>
      </c>
      <c r="LC190" s="273" cm="1">
        <f t="array" ref="LC190">SUM(SUMIFS(IH190:LA190,IH$6:LA$6,{"INA(V)"}))</f>
        <v>0</v>
      </c>
      <c r="LD190" s="273" cm="1">
        <f t="array" ref="LD190">SUM(SUMIFS(IH190:LA190,IH$6:LA$6,{"EN(D)"}))</f>
        <v>0</v>
      </c>
      <c r="LE190" s="273" cm="1">
        <f t="array" ref="LE190">SUM(SUMIFS(IH190:LA190,IH$6:LA$6,{"INA(D)"}))</f>
        <v>0</v>
      </c>
      <c r="LF190" s="273" cm="1">
        <f t="array" ref="LF190">SUM(SUMIFS(IH190:LA190,IH$6:LA$6,{"EN(D)","EN(V)","INA(D)","INA(V)"}))</f>
        <v>0</v>
      </c>
      <c r="LG190" s="278" cm="1">
        <f t="array" ref="LG190">(SUM(SUMIFS(IH190:LA190,IH$6:LA$6,{"EN(TMS)"})))/12</f>
        <v>0</v>
      </c>
      <c r="LH190" s="278" cm="1">
        <f t="array" ref="LH190">(SUM(SUMIFS(IH190:LA190,IH$6:LA$6,{"INA(TMS)"})))/12</f>
        <v>2.326388888888889E-2</v>
      </c>
      <c r="LI190" s="279"/>
      <c r="LJ190" s="279"/>
      <c r="LK190" s="280"/>
      <c r="LL190" s="277"/>
      <c r="LM190" s="277"/>
      <c r="LN190" s="278"/>
      <c r="LO190" s="279"/>
      <c r="LP190" s="279"/>
      <c r="LQ190" s="280"/>
      <c r="LR190" s="277"/>
      <c r="LS190" s="277"/>
      <c r="LT190" s="278"/>
      <c r="LU190" s="279"/>
      <c r="LV190" s="279"/>
      <c r="LW190" s="280"/>
      <c r="LX190" s="277"/>
      <c r="LY190" s="277"/>
      <c r="LZ190" s="278"/>
      <c r="MA190" s="279"/>
      <c r="MB190" s="279"/>
      <c r="MC190" s="280"/>
      <c r="MD190" s="277"/>
      <c r="ME190" s="277"/>
      <c r="MF190" s="278"/>
      <c r="MG190" s="279">
        <v>20</v>
      </c>
      <c r="MH190" s="279"/>
      <c r="MI190" s="280"/>
      <c r="MJ190" s="277"/>
      <c r="MK190" s="277"/>
      <c r="ML190" s="278"/>
      <c r="MM190" s="279">
        <v>42</v>
      </c>
      <c r="MN190" s="279"/>
      <c r="MO190" s="280"/>
      <c r="MP190" s="277"/>
      <c r="MQ190" s="277"/>
      <c r="MR190" s="278"/>
      <c r="MS190" s="279">
        <v>31</v>
      </c>
      <c r="MT190" s="279"/>
      <c r="MU190" s="280"/>
      <c r="MV190" s="277"/>
      <c r="MW190" s="277"/>
      <c r="MX190" s="278"/>
      <c r="MY190" s="279"/>
      <c r="MZ190" s="279"/>
      <c r="NA190" s="280"/>
      <c r="NB190" s="277"/>
      <c r="NC190" s="277"/>
      <c r="ND190" s="278"/>
      <c r="NE190" s="279"/>
      <c r="NF190" s="279"/>
      <c r="NG190" s="280"/>
      <c r="NH190" s="277"/>
      <c r="NI190" s="277"/>
      <c r="NJ190" s="278"/>
      <c r="NK190" s="279"/>
      <c r="NL190" s="279"/>
      <c r="NM190" s="280"/>
      <c r="NN190" s="277"/>
      <c r="NO190" s="277"/>
      <c r="NP190" s="278"/>
      <c r="NQ190" s="279"/>
      <c r="NR190" s="279"/>
      <c r="NS190" s="280"/>
      <c r="NT190" s="277"/>
      <c r="NU190" s="277"/>
      <c r="NV190" s="278"/>
      <c r="NW190" s="279"/>
      <c r="NX190" s="279"/>
      <c r="NY190" s="280"/>
      <c r="NZ190" s="277"/>
      <c r="OA190" s="277"/>
      <c r="OB190" s="278"/>
      <c r="OC190" s="273" cm="1">
        <f t="array" ref="OC190">SUM(SUMIFS(LI190:OB190,LI$6:OB$6,{"EN(V)"}))</f>
        <v>0</v>
      </c>
      <c r="OD190" s="273" cm="1">
        <f t="array" ref="OD190">SUM(SUMIFS(LI190:OB190,LI$6:OB$6,{"INA(V)"}))</f>
        <v>0</v>
      </c>
      <c r="OE190" s="273" cm="1">
        <f t="array" ref="OE190">SUM(SUMIFS(LI190:OB190,LI$6:OB$6,{"EN(D)"}))</f>
        <v>93</v>
      </c>
      <c r="OF190" s="273" cm="1">
        <f t="array" ref="OF190">SUM(SUMIFS(LI190:OB190,LI$6:OB$6,{"INA(D)"}))</f>
        <v>0</v>
      </c>
      <c r="OG190" s="273" cm="1">
        <f t="array" ref="OG190">SUM(SUMIFS(LI190:OB190,LI$6:OB$6,{"EN(D)","EN(V)","INA(D)","INA(V)"}))</f>
        <v>93</v>
      </c>
      <c r="OH190" s="278" cm="1">
        <f t="array" ref="OH190">(SUM(SUMIFS(LI190:OB190,LI$6:OB$6,{"EN(TMS)"})))/12</f>
        <v>0</v>
      </c>
      <c r="OI190" s="278" cm="1">
        <f t="array" ref="OI190">(SUM(SUMIFS(LI190:OB190,LI$6:OB$6,{"INA(TMS)"})))/12</f>
        <v>0</v>
      </c>
    </row>
    <row r="191" spans="1:399" s="23" customFormat="1" ht="30">
      <c r="A191" s="273">
        <v>185</v>
      </c>
      <c r="B191" s="274" t="s">
        <v>3781</v>
      </c>
      <c r="C191" s="273" t="s">
        <v>3778</v>
      </c>
      <c r="D191" s="285"/>
      <c r="E191" s="279"/>
      <c r="F191" s="279"/>
      <c r="G191" s="280"/>
      <c r="H191" s="277"/>
      <c r="I191" s="277"/>
      <c r="J191" s="278"/>
      <c r="K191" s="279"/>
      <c r="L191" s="279"/>
      <c r="M191" s="280"/>
      <c r="N191" s="277"/>
      <c r="O191" s="277"/>
      <c r="P191" s="278"/>
      <c r="Q191" s="279"/>
      <c r="R191" s="279"/>
      <c r="S191" s="280"/>
      <c r="T191" s="277"/>
      <c r="U191" s="277"/>
      <c r="V191" s="278"/>
      <c r="W191" s="279"/>
      <c r="X191" s="279"/>
      <c r="Y191" s="280"/>
      <c r="Z191" s="277"/>
      <c r="AA191" s="277"/>
      <c r="AB191" s="278"/>
      <c r="AC191" s="279"/>
      <c r="AD191" s="279"/>
      <c r="AE191" s="280"/>
      <c r="AF191" s="277"/>
      <c r="AG191" s="277"/>
      <c r="AH191" s="278"/>
      <c r="AI191" s="279"/>
      <c r="AJ191" s="279"/>
      <c r="AK191" s="280"/>
      <c r="AL191" s="277"/>
      <c r="AM191" s="277"/>
      <c r="AN191" s="278"/>
      <c r="AO191" s="279"/>
      <c r="AP191" s="279"/>
      <c r="AQ191" s="280"/>
      <c r="AR191" s="277"/>
      <c r="AS191" s="277"/>
      <c r="AT191" s="278"/>
      <c r="AU191" s="279"/>
      <c r="AV191" s="279"/>
      <c r="AW191" s="280"/>
      <c r="AX191" s="277"/>
      <c r="AY191" s="277"/>
      <c r="AZ191" s="278"/>
      <c r="BA191" s="279"/>
      <c r="BB191" s="279"/>
      <c r="BC191" s="280"/>
      <c r="BD191" s="277"/>
      <c r="BE191" s="277"/>
      <c r="BF191" s="278"/>
      <c r="BG191" s="279"/>
      <c r="BH191" s="279"/>
      <c r="BI191" s="280"/>
      <c r="BJ191" s="277"/>
      <c r="BK191" s="277"/>
      <c r="BL191" s="278"/>
      <c r="BM191" s="279"/>
      <c r="BN191" s="279"/>
      <c r="BO191" s="280"/>
      <c r="BP191" s="277"/>
      <c r="BQ191" s="277"/>
      <c r="BR191" s="278"/>
      <c r="BS191" s="279"/>
      <c r="BT191" s="279"/>
      <c r="BU191" s="280"/>
      <c r="BV191" s="277"/>
      <c r="BW191" s="277"/>
      <c r="BX191" s="278"/>
      <c r="BY191" s="273" cm="1">
        <f t="array" ref="BY191">SUM(SUMIFS(E191:BX191,E$6:BX$6,{"EN(V)"}))</f>
        <v>0</v>
      </c>
      <c r="BZ191" s="273" cm="1">
        <f t="array" ref="BZ191">SUM(SUMIFS(E191:BX191,E$6:BX$6,{"INA(V)"}))</f>
        <v>0</v>
      </c>
      <c r="CA191" s="273" cm="1">
        <f t="array" ref="CA191">SUM(SUMIFS(E191:BX191,E$6:BX$6,{"EN(D)"}))</f>
        <v>0</v>
      </c>
      <c r="CB191" s="273" cm="1">
        <f t="array" ref="CB191">SUM(SUMIFS(E191:BX191,E$6:BX$6,{"INA(D)"}))</f>
        <v>0</v>
      </c>
      <c r="CC191" s="273" cm="1">
        <f t="array" ref="CC191">SUM(SUMIFS(E191:BX191,E$6:BX$6,{"EN(D)","EN(V)","INA(D)","INA(V)"}))</f>
        <v>0</v>
      </c>
      <c r="CD191" s="278" cm="1">
        <f t="array" ref="CD191">(SUM(SUMIFS(E191:BX191,E$6:BX$6,{"EN(TMS)"})))/12</f>
        <v>0</v>
      </c>
      <c r="CE191" s="278" cm="1">
        <f t="array" ref="CE191">(SUM(SUMIFS(E191:BX191,E$6:BX$6,{"INA(TMS)"})))/12</f>
        <v>0</v>
      </c>
      <c r="CF191" s="279"/>
      <c r="CG191" s="279"/>
      <c r="CH191" s="280"/>
      <c r="CI191" s="277"/>
      <c r="CJ191" s="277"/>
      <c r="CK191" s="278"/>
      <c r="CL191" s="279"/>
      <c r="CM191" s="279"/>
      <c r="CN191" s="280"/>
      <c r="CO191" s="277"/>
      <c r="CP191" s="277"/>
      <c r="CQ191" s="278"/>
      <c r="CR191" s="279"/>
      <c r="CS191" s="279"/>
      <c r="CT191" s="280"/>
      <c r="CU191" s="277"/>
      <c r="CV191" s="277"/>
      <c r="CW191" s="278"/>
      <c r="CX191" s="279"/>
      <c r="CY191" s="279"/>
      <c r="CZ191" s="280"/>
      <c r="DA191" s="277"/>
      <c r="DB191" s="277"/>
      <c r="DC191" s="278"/>
      <c r="DD191" s="279"/>
      <c r="DE191" s="279"/>
      <c r="DF191" s="280"/>
      <c r="DG191" s="277"/>
      <c r="DH191" s="277"/>
      <c r="DI191" s="278"/>
      <c r="DJ191" s="279"/>
      <c r="DK191" s="279"/>
      <c r="DL191" s="280"/>
      <c r="DM191" s="277"/>
      <c r="DN191" s="277"/>
      <c r="DO191" s="278"/>
      <c r="DP191" s="279"/>
      <c r="DQ191" s="279"/>
      <c r="DR191" s="280"/>
      <c r="DS191" s="277"/>
      <c r="DT191" s="277"/>
      <c r="DU191" s="278"/>
      <c r="DV191" s="279"/>
      <c r="DW191" s="279"/>
      <c r="DX191" s="280"/>
      <c r="DY191" s="277"/>
      <c r="DZ191" s="277"/>
      <c r="EA191" s="278"/>
      <c r="EB191" s="279"/>
      <c r="EC191" s="279"/>
      <c r="ED191" s="280"/>
      <c r="EE191" s="277"/>
      <c r="EF191" s="277"/>
      <c r="EG191" s="278"/>
      <c r="EH191" s="279"/>
      <c r="EI191" s="279"/>
      <c r="EJ191" s="280"/>
      <c r="EK191" s="277"/>
      <c r="EL191" s="277"/>
      <c r="EM191" s="278"/>
      <c r="EN191" s="279"/>
      <c r="EO191" s="279"/>
      <c r="EP191" s="280"/>
      <c r="EQ191" s="277"/>
      <c r="ER191" s="277"/>
      <c r="ES191" s="278"/>
      <c r="ET191" s="279"/>
      <c r="EU191" s="279"/>
      <c r="EV191" s="280"/>
      <c r="EW191" s="277"/>
      <c r="EX191" s="277"/>
      <c r="EY191" s="278"/>
      <c r="EZ191" s="273" cm="1">
        <f t="array" ref="EZ191">SUM(SUMIFS(CF191:EY191,CF$6:EY$6,{"EN(V)"}))</f>
        <v>0</v>
      </c>
      <c r="FA191" s="273" cm="1">
        <f t="array" ref="FA191">SUM(SUMIFS(CF191:EY191,CF$6:EY$6,{"INA(V)"}))</f>
        <v>0</v>
      </c>
      <c r="FB191" s="273" cm="1">
        <f t="array" ref="FB191">SUM(SUMIFS(CF191:EY191,CF$6:EY$6,{"EN(D)"}))</f>
        <v>0</v>
      </c>
      <c r="FC191" s="273" cm="1">
        <f t="array" ref="FC191">SUM(SUMIFS(CF191:EY191,CF$6:EY$6,{"INA(D)"}))</f>
        <v>0</v>
      </c>
      <c r="FD191" s="273" cm="1">
        <f t="array" ref="FD191">SUM(SUMIFS(CF191:EY191,CF$6:EY$6,{"EN(D)","EN(V)","INA(D)","INA(V)"}))</f>
        <v>0</v>
      </c>
      <c r="FE191" s="278" cm="1">
        <f t="array" ref="FE191">(SUM(SUMIFS(CF191:EY191,CF$6:EY$6,{"EN(TMS)"})))/12</f>
        <v>0</v>
      </c>
      <c r="FF191" s="278" cm="1">
        <f t="array" ref="FF191">(SUM(SUMIFS(CF191:EY191,CF$6:EY$6,{"INA(TMS)"})))/12</f>
        <v>0</v>
      </c>
      <c r="FG191" s="279"/>
      <c r="FH191" s="279"/>
      <c r="FI191" s="280"/>
      <c r="FJ191" s="277"/>
      <c r="FK191" s="277"/>
      <c r="FL191" s="278"/>
      <c r="FM191" s="279"/>
      <c r="FN191" s="279"/>
      <c r="FO191" s="280"/>
      <c r="FP191" s="277"/>
      <c r="FQ191" s="277"/>
      <c r="FR191" s="278"/>
      <c r="FS191" s="279"/>
      <c r="FT191" s="279"/>
      <c r="FU191" s="280"/>
      <c r="FV191" s="277"/>
      <c r="FW191" s="277"/>
      <c r="FX191" s="278"/>
      <c r="FY191" s="279"/>
      <c r="FZ191" s="279"/>
      <c r="GA191" s="280"/>
      <c r="GB191" s="277"/>
      <c r="GC191" s="277"/>
      <c r="GD191" s="278"/>
      <c r="GE191" s="279"/>
      <c r="GF191" s="279"/>
      <c r="GG191" s="280"/>
      <c r="GH191" s="277"/>
      <c r="GI191" s="277"/>
      <c r="GJ191" s="278"/>
      <c r="GK191" s="279"/>
      <c r="GL191" s="279"/>
      <c r="GM191" s="280"/>
      <c r="GN191" s="277"/>
      <c r="GO191" s="277"/>
      <c r="GP191" s="278"/>
      <c r="GQ191" s="279"/>
      <c r="GR191" s="279"/>
      <c r="GS191" s="280"/>
      <c r="GT191" s="277"/>
      <c r="GU191" s="277"/>
      <c r="GV191" s="278"/>
      <c r="GW191" s="279"/>
      <c r="GX191" s="279"/>
      <c r="GY191" s="280"/>
      <c r="GZ191" s="277"/>
      <c r="HA191" s="277"/>
      <c r="HB191" s="278"/>
      <c r="HC191" s="279"/>
      <c r="HD191" s="279"/>
      <c r="HE191" s="280"/>
      <c r="HF191" s="277"/>
      <c r="HG191" s="277"/>
      <c r="HH191" s="278"/>
      <c r="HI191" s="279"/>
      <c r="HJ191" s="279"/>
      <c r="HK191" s="280"/>
      <c r="HL191" s="277"/>
      <c r="HM191" s="277"/>
      <c r="HN191" s="278"/>
      <c r="HO191" s="279"/>
      <c r="HP191" s="279"/>
      <c r="HQ191" s="280"/>
      <c r="HR191" s="277"/>
      <c r="HS191" s="277"/>
      <c r="HT191" s="278"/>
      <c r="HU191" s="279"/>
      <c r="HV191" s="279"/>
      <c r="HW191" s="280"/>
      <c r="HX191" s="277"/>
      <c r="HY191" s="277"/>
      <c r="HZ191" s="278"/>
      <c r="IA191" s="273" cm="1">
        <f t="array" ref="IA191">SUM(SUMIFS(FG191:HZ191,FG$6:HZ$6,{"EN(V)"}))</f>
        <v>0</v>
      </c>
      <c r="IB191" s="273" cm="1">
        <f t="array" ref="IB191">SUM(SUMIFS(FG191:HZ191,FG$6:HZ$6,{"INA(V)"}))</f>
        <v>0</v>
      </c>
      <c r="IC191" s="273" cm="1">
        <f t="array" ref="IC191">SUM(SUMIFS(FG191:HZ191,FG$6:HZ$6,{"EN(D)"}))</f>
        <v>0</v>
      </c>
      <c r="ID191" s="273" cm="1">
        <f t="array" ref="ID191">SUM(SUMIFS(FG191:HZ191,FG$6:HZ$6,{"INA(D)"}))</f>
        <v>0</v>
      </c>
      <c r="IE191" s="273" cm="1">
        <f t="array" ref="IE191">SUM(SUMIFS(FG191:HZ191,FG$6:HZ$6,{"EN(D)","EN(V)","INA(D)","INA(V)"}))</f>
        <v>0</v>
      </c>
      <c r="IF191" s="278" cm="1">
        <f t="array" ref="IF191">(SUM(SUMIFS(FG191:HZ191,FG$6:HZ$6,{"EN(TMS)"})))/12</f>
        <v>0</v>
      </c>
      <c r="IG191" s="278" cm="1">
        <f t="array" ref="IG191">(SUM(SUMIFS(FG191:HZ191,FG$6:HZ$6,{"INA(TMS)"})))/12</f>
        <v>0</v>
      </c>
      <c r="IH191" s="279"/>
      <c r="II191" s="279"/>
      <c r="IJ191" s="280"/>
      <c r="IK191" s="277"/>
      <c r="IL191" s="277"/>
      <c r="IM191" s="278"/>
      <c r="IN191" s="279"/>
      <c r="IO191" s="279"/>
      <c r="IP191" s="280"/>
      <c r="IQ191" s="277"/>
      <c r="IR191" s="277"/>
      <c r="IS191" s="278">
        <v>0.22361111111111109</v>
      </c>
      <c r="IT191" s="279"/>
      <c r="IU191" s="279"/>
      <c r="IV191" s="280"/>
      <c r="IW191" s="277"/>
      <c r="IX191" s="277"/>
      <c r="IY191" s="278">
        <v>5.5555555555555552E-2</v>
      </c>
      <c r="IZ191" s="279"/>
      <c r="JA191" s="279"/>
      <c r="JB191" s="280"/>
      <c r="JC191" s="277"/>
      <c r="JD191" s="277"/>
      <c r="JE191" s="278"/>
      <c r="JF191" s="279"/>
      <c r="JG191" s="279"/>
      <c r="JH191" s="280"/>
      <c r="JI191" s="277"/>
      <c r="JJ191" s="277"/>
      <c r="JK191" s="278"/>
      <c r="JL191" s="279"/>
      <c r="JM191" s="279"/>
      <c r="JN191" s="280"/>
      <c r="JO191" s="277"/>
      <c r="JP191" s="277"/>
      <c r="JQ191" s="278"/>
      <c r="JR191" s="279"/>
      <c r="JS191" s="279"/>
      <c r="JT191" s="280"/>
      <c r="JU191" s="277"/>
      <c r="JV191" s="277"/>
      <c r="JW191" s="278"/>
      <c r="JX191" s="279"/>
      <c r="JY191" s="279"/>
      <c r="JZ191" s="280"/>
      <c r="KA191" s="277"/>
      <c r="KB191" s="277"/>
      <c r="KC191" s="278"/>
      <c r="KD191" s="279"/>
      <c r="KE191" s="279"/>
      <c r="KF191" s="280"/>
      <c r="KG191" s="277"/>
      <c r="KH191" s="277"/>
      <c r="KI191" s="278"/>
      <c r="KJ191" s="279"/>
      <c r="KK191" s="279"/>
      <c r="KL191" s="280"/>
      <c r="KM191" s="277"/>
      <c r="KN191" s="277"/>
      <c r="KO191" s="278"/>
      <c r="KP191" s="279"/>
      <c r="KQ191" s="279"/>
      <c r="KR191" s="280"/>
      <c r="KS191" s="277"/>
      <c r="KT191" s="277"/>
      <c r="KU191" s="278"/>
      <c r="KV191" s="279"/>
      <c r="KW191" s="279"/>
      <c r="KX191" s="280"/>
      <c r="KY191" s="277"/>
      <c r="KZ191" s="277"/>
      <c r="LA191" s="278"/>
      <c r="LB191" s="273" cm="1">
        <f t="array" ref="LB191">SUM(SUMIFS(IH191:LA191,IH$6:LA$6,{"EN(V)"}))</f>
        <v>0</v>
      </c>
      <c r="LC191" s="273" cm="1">
        <f t="array" ref="LC191">SUM(SUMIFS(IH191:LA191,IH$6:LA$6,{"INA(V)"}))</f>
        <v>0</v>
      </c>
      <c r="LD191" s="273" cm="1">
        <f t="array" ref="LD191">SUM(SUMIFS(IH191:LA191,IH$6:LA$6,{"EN(D)"}))</f>
        <v>0</v>
      </c>
      <c r="LE191" s="273" cm="1">
        <f t="array" ref="LE191">SUM(SUMIFS(IH191:LA191,IH$6:LA$6,{"INA(D)"}))</f>
        <v>0</v>
      </c>
      <c r="LF191" s="273" cm="1">
        <f t="array" ref="LF191">SUM(SUMIFS(IH191:LA191,IH$6:LA$6,{"EN(D)","EN(V)","INA(D)","INA(V)"}))</f>
        <v>0</v>
      </c>
      <c r="LG191" s="278" cm="1">
        <f t="array" ref="LG191">(SUM(SUMIFS(IH191:LA191,IH$6:LA$6,{"EN(TMS)"})))/12</f>
        <v>0</v>
      </c>
      <c r="LH191" s="278" cm="1">
        <f t="array" ref="LH191">(SUM(SUMIFS(IH191:LA191,IH$6:LA$6,{"INA(TMS)"})))/12</f>
        <v>2.326388888888889E-2</v>
      </c>
      <c r="LI191" s="279"/>
      <c r="LJ191" s="279"/>
      <c r="LK191" s="280"/>
      <c r="LL191" s="277"/>
      <c r="LM191" s="277"/>
      <c r="LN191" s="278"/>
      <c r="LO191" s="279"/>
      <c r="LP191" s="279"/>
      <c r="LQ191" s="280"/>
      <c r="LR191" s="277"/>
      <c r="LS191" s="277"/>
      <c r="LT191" s="278"/>
      <c r="LU191" s="279"/>
      <c r="LV191" s="279"/>
      <c r="LW191" s="280"/>
      <c r="LX191" s="277"/>
      <c r="LY191" s="277"/>
      <c r="LZ191" s="278"/>
      <c r="MA191" s="279"/>
      <c r="MB191" s="279"/>
      <c r="MC191" s="280"/>
      <c r="MD191" s="277"/>
      <c r="ME191" s="277"/>
      <c r="MF191" s="278"/>
      <c r="MG191" s="279"/>
      <c r="MH191" s="279"/>
      <c r="MI191" s="280"/>
      <c r="MJ191" s="277"/>
      <c r="MK191" s="277"/>
      <c r="ML191" s="278"/>
      <c r="MM191" s="279"/>
      <c r="MN191" s="279"/>
      <c r="MO191" s="280"/>
      <c r="MP191" s="277">
        <v>15</v>
      </c>
      <c r="MQ191" s="277"/>
      <c r="MR191" s="278"/>
      <c r="MS191" s="279"/>
      <c r="MT191" s="279"/>
      <c r="MU191" s="280"/>
      <c r="MV191" s="277">
        <v>27</v>
      </c>
      <c r="MW191" s="277"/>
      <c r="MX191" s="278"/>
      <c r="MY191" s="279"/>
      <c r="MZ191" s="279"/>
      <c r="NA191" s="280"/>
      <c r="NB191" s="277"/>
      <c r="NC191" s="277"/>
      <c r="ND191" s="278"/>
      <c r="NE191" s="279"/>
      <c r="NF191" s="279"/>
      <c r="NG191" s="280"/>
      <c r="NH191" s="277"/>
      <c r="NI191" s="277"/>
      <c r="NJ191" s="278"/>
      <c r="NK191" s="279"/>
      <c r="NL191" s="279"/>
      <c r="NM191" s="280"/>
      <c r="NN191" s="277"/>
      <c r="NO191" s="277"/>
      <c r="NP191" s="278"/>
      <c r="NQ191" s="279"/>
      <c r="NR191" s="279"/>
      <c r="NS191" s="280"/>
      <c r="NT191" s="277"/>
      <c r="NU191" s="277"/>
      <c r="NV191" s="278"/>
      <c r="NW191" s="279"/>
      <c r="NX191" s="279"/>
      <c r="NY191" s="280"/>
      <c r="NZ191" s="277"/>
      <c r="OA191" s="277"/>
      <c r="OB191" s="278"/>
      <c r="OC191" s="273" cm="1">
        <f t="array" ref="OC191">SUM(SUMIFS(LI191:OB191,LI$6:OB$6,{"EN(V)"}))</f>
        <v>0</v>
      </c>
      <c r="OD191" s="273" cm="1">
        <f t="array" ref="OD191">SUM(SUMIFS(LI191:OB191,LI$6:OB$6,{"INA(V)"}))</f>
        <v>0</v>
      </c>
      <c r="OE191" s="273" cm="1">
        <f t="array" ref="OE191">SUM(SUMIFS(LI191:OB191,LI$6:OB$6,{"EN(D)"}))</f>
        <v>0</v>
      </c>
      <c r="OF191" s="273" cm="1">
        <f t="array" ref="OF191">SUM(SUMIFS(LI191:OB191,LI$6:OB$6,{"INA(D)"}))</f>
        <v>42</v>
      </c>
      <c r="OG191" s="273" cm="1">
        <f t="array" ref="OG191">SUM(SUMIFS(LI191:OB191,LI$6:OB$6,{"EN(D)","EN(V)","INA(D)","INA(V)"}))</f>
        <v>42</v>
      </c>
      <c r="OH191" s="278" cm="1">
        <f t="array" ref="OH191">(SUM(SUMIFS(LI191:OB191,LI$6:OB$6,{"EN(TMS)"})))/12</f>
        <v>0</v>
      </c>
      <c r="OI191" s="278" cm="1">
        <f t="array" ref="OI191">(SUM(SUMIFS(LI191:OB191,LI$6:OB$6,{"INA(TMS)"})))/12</f>
        <v>0</v>
      </c>
    </row>
    <row r="192" spans="1:399" s="23" customFormat="1">
      <c r="A192" s="273">
        <v>186</v>
      </c>
      <c r="B192" s="274" t="s">
        <v>3783</v>
      </c>
      <c r="C192" s="273" t="s">
        <v>3779</v>
      </c>
      <c r="D192" s="285"/>
      <c r="E192" s="279"/>
      <c r="F192" s="279"/>
      <c r="G192" s="280"/>
      <c r="H192" s="277"/>
      <c r="I192" s="277"/>
      <c r="J192" s="278"/>
      <c r="K192" s="279"/>
      <c r="L192" s="279"/>
      <c r="M192" s="280"/>
      <c r="N192" s="277"/>
      <c r="O192" s="277"/>
      <c r="P192" s="278"/>
      <c r="Q192" s="279"/>
      <c r="R192" s="279"/>
      <c r="S192" s="280"/>
      <c r="T192" s="277"/>
      <c r="U192" s="277"/>
      <c r="V192" s="278"/>
      <c r="W192" s="279"/>
      <c r="X192" s="279"/>
      <c r="Y192" s="280"/>
      <c r="Z192" s="277"/>
      <c r="AA192" s="277"/>
      <c r="AB192" s="278"/>
      <c r="AC192" s="279"/>
      <c r="AD192" s="279"/>
      <c r="AE192" s="280"/>
      <c r="AF192" s="277"/>
      <c r="AG192" s="277"/>
      <c r="AH192" s="278"/>
      <c r="AI192" s="279"/>
      <c r="AJ192" s="279"/>
      <c r="AK192" s="280"/>
      <c r="AL192" s="277"/>
      <c r="AM192" s="277"/>
      <c r="AN192" s="278"/>
      <c r="AO192" s="279"/>
      <c r="AP192" s="279"/>
      <c r="AQ192" s="280"/>
      <c r="AR192" s="277"/>
      <c r="AS192" s="277"/>
      <c r="AT192" s="278"/>
      <c r="AU192" s="279"/>
      <c r="AV192" s="279"/>
      <c r="AW192" s="280"/>
      <c r="AX192" s="277"/>
      <c r="AY192" s="277"/>
      <c r="AZ192" s="278"/>
      <c r="BA192" s="279"/>
      <c r="BB192" s="279"/>
      <c r="BC192" s="280"/>
      <c r="BD192" s="277"/>
      <c r="BE192" s="277"/>
      <c r="BF192" s="278"/>
      <c r="BG192" s="279"/>
      <c r="BH192" s="279"/>
      <c r="BI192" s="280"/>
      <c r="BJ192" s="277"/>
      <c r="BK192" s="277"/>
      <c r="BL192" s="278"/>
      <c r="BM192" s="279"/>
      <c r="BN192" s="279"/>
      <c r="BO192" s="280"/>
      <c r="BP192" s="277"/>
      <c r="BQ192" s="277"/>
      <c r="BR192" s="278"/>
      <c r="BS192" s="279"/>
      <c r="BT192" s="279"/>
      <c r="BU192" s="280"/>
      <c r="BV192" s="277"/>
      <c r="BW192" s="277"/>
      <c r="BX192" s="278"/>
      <c r="BY192" s="273" cm="1">
        <f t="array" ref="BY192">SUM(SUMIFS(E192:BX192,E$6:BX$6,{"EN(V)"}))</f>
        <v>0</v>
      </c>
      <c r="BZ192" s="273" cm="1">
        <f t="array" ref="BZ192">SUM(SUMIFS(E192:BX192,E$6:BX$6,{"INA(V)"}))</f>
        <v>0</v>
      </c>
      <c r="CA192" s="273" cm="1">
        <f t="array" ref="CA192">SUM(SUMIFS(E192:BX192,E$6:BX$6,{"EN(D)"}))</f>
        <v>0</v>
      </c>
      <c r="CB192" s="273" cm="1">
        <f t="array" ref="CB192">SUM(SUMIFS(E192:BX192,E$6:BX$6,{"INA(D)"}))</f>
        <v>0</v>
      </c>
      <c r="CC192" s="273" cm="1">
        <f t="array" ref="CC192">SUM(SUMIFS(E192:BX192,E$6:BX$6,{"EN(D)","EN(V)","INA(D)","INA(V)"}))</f>
        <v>0</v>
      </c>
      <c r="CD192" s="278" cm="1">
        <f t="array" ref="CD192">(SUM(SUMIFS(E192:BX192,E$6:BX$6,{"EN(TMS)"})))/12</f>
        <v>0</v>
      </c>
      <c r="CE192" s="278" cm="1">
        <f t="array" ref="CE192">(SUM(SUMIFS(E192:BX192,E$6:BX$6,{"INA(TMS)"})))/12</f>
        <v>0</v>
      </c>
      <c r="CF192" s="279"/>
      <c r="CG192" s="279"/>
      <c r="CH192" s="280"/>
      <c r="CI192" s="277"/>
      <c r="CJ192" s="277"/>
      <c r="CK192" s="278"/>
      <c r="CL192" s="279"/>
      <c r="CM192" s="279"/>
      <c r="CN192" s="280"/>
      <c r="CO192" s="277"/>
      <c r="CP192" s="277"/>
      <c r="CQ192" s="278"/>
      <c r="CR192" s="279"/>
      <c r="CS192" s="279"/>
      <c r="CT192" s="280"/>
      <c r="CU192" s="277"/>
      <c r="CV192" s="277"/>
      <c r="CW192" s="278"/>
      <c r="CX192" s="279"/>
      <c r="CY192" s="279"/>
      <c r="CZ192" s="280"/>
      <c r="DA192" s="277"/>
      <c r="DB192" s="277"/>
      <c r="DC192" s="278"/>
      <c r="DD192" s="279"/>
      <c r="DE192" s="279"/>
      <c r="DF192" s="280"/>
      <c r="DG192" s="277"/>
      <c r="DH192" s="277"/>
      <c r="DI192" s="278"/>
      <c r="DJ192" s="279"/>
      <c r="DK192" s="279"/>
      <c r="DL192" s="280"/>
      <c r="DM192" s="277"/>
      <c r="DN192" s="277"/>
      <c r="DO192" s="278"/>
      <c r="DP192" s="279"/>
      <c r="DQ192" s="279"/>
      <c r="DR192" s="280"/>
      <c r="DS192" s="277"/>
      <c r="DT192" s="277"/>
      <c r="DU192" s="278"/>
      <c r="DV192" s="279"/>
      <c r="DW192" s="279"/>
      <c r="DX192" s="280"/>
      <c r="DY192" s="277"/>
      <c r="DZ192" s="277"/>
      <c r="EA192" s="278"/>
      <c r="EB192" s="279"/>
      <c r="EC192" s="279"/>
      <c r="ED192" s="280"/>
      <c r="EE192" s="277"/>
      <c r="EF192" s="277"/>
      <c r="EG192" s="278"/>
      <c r="EH192" s="279"/>
      <c r="EI192" s="279"/>
      <c r="EJ192" s="280"/>
      <c r="EK192" s="277"/>
      <c r="EL192" s="277"/>
      <c r="EM192" s="278"/>
      <c r="EN192" s="279"/>
      <c r="EO192" s="279"/>
      <c r="EP192" s="280"/>
      <c r="EQ192" s="277"/>
      <c r="ER192" s="277"/>
      <c r="ES192" s="278"/>
      <c r="ET192" s="279"/>
      <c r="EU192" s="279"/>
      <c r="EV192" s="280"/>
      <c r="EW192" s="277"/>
      <c r="EX192" s="277"/>
      <c r="EY192" s="278"/>
      <c r="EZ192" s="273" cm="1">
        <f t="array" ref="EZ192">SUM(SUMIFS(CF192:EY192,CF$6:EY$6,{"EN(V)"}))</f>
        <v>0</v>
      </c>
      <c r="FA192" s="273" cm="1">
        <f t="array" ref="FA192">SUM(SUMIFS(CF192:EY192,CF$6:EY$6,{"INA(V)"}))</f>
        <v>0</v>
      </c>
      <c r="FB192" s="273" cm="1">
        <f t="array" ref="FB192">SUM(SUMIFS(CF192:EY192,CF$6:EY$6,{"EN(D)"}))</f>
        <v>0</v>
      </c>
      <c r="FC192" s="273" cm="1">
        <f t="array" ref="FC192">SUM(SUMIFS(CF192:EY192,CF$6:EY$6,{"INA(D)"}))</f>
        <v>0</v>
      </c>
      <c r="FD192" s="273" cm="1">
        <f t="array" ref="FD192">SUM(SUMIFS(CF192:EY192,CF$6:EY$6,{"EN(D)","EN(V)","INA(D)","INA(V)"}))</f>
        <v>0</v>
      </c>
      <c r="FE192" s="278" cm="1">
        <f t="array" ref="FE192">(SUM(SUMIFS(CF192:EY192,CF$6:EY$6,{"EN(TMS)"})))/12</f>
        <v>0</v>
      </c>
      <c r="FF192" s="278" cm="1">
        <f t="array" ref="FF192">(SUM(SUMIFS(CF192:EY192,CF$6:EY$6,{"INA(TMS)"})))/12</f>
        <v>0</v>
      </c>
      <c r="FG192" s="279"/>
      <c r="FH192" s="279"/>
      <c r="FI192" s="280"/>
      <c r="FJ192" s="277"/>
      <c r="FK192" s="277"/>
      <c r="FL192" s="278"/>
      <c r="FM192" s="279"/>
      <c r="FN192" s="279"/>
      <c r="FO192" s="280"/>
      <c r="FP192" s="277"/>
      <c r="FQ192" s="277"/>
      <c r="FR192" s="278"/>
      <c r="FS192" s="279"/>
      <c r="FT192" s="279"/>
      <c r="FU192" s="280"/>
      <c r="FV192" s="277"/>
      <c r="FW192" s="277"/>
      <c r="FX192" s="278"/>
      <c r="FY192" s="279"/>
      <c r="FZ192" s="279"/>
      <c r="GA192" s="280"/>
      <c r="GB192" s="277"/>
      <c r="GC192" s="277"/>
      <c r="GD192" s="278"/>
      <c r="GE192" s="279"/>
      <c r="GF192" s="279"/>
      <c r="GG192" s="280"/>
      <c r="GH192" s="277"/>
      <c r="GI192" s="277"/>
      <c r="GJ192" s="278"/>
      <c r="GK192" s="279"/>
      <c r="GL192" s="279"/>
      <c r="GM192" s="280"/>
      <c r="GN192" s="277"/>
      <c r="GO192" s="277"/>
      <c r="GP192" s="278"/>
      <c r="GQ192" s="279"/>
      <c r="GR192" s="279"/>
      <c r="GS192" s="280"/>
      <c r="GT192" s="277"/>
      <c r="GU192" s="277"/>
      <c r="GV192" s="278"/>
      <c r="GW192" s="279"/>
      <c r="GX192" s="279"/>
      <c r="GY192" s="280"/>
      <c r="GZ192" s="277"/>
      <c r="HA192" s="277"/>
      <c r="HB192" s="278"/>
      <c r="HC192" s="279"/>
      <c r="HD192" s="279"/>
      <c r="HE192" s="280"/>
      <c r="HF192" s="277"/>
      <c r="HG192" s="277"/>
      <c r="HH192" s="278"/>
      <c r="HI192" s="279"/>
      <c r="HJ192" s="279"/>
      <c r="HK192" s="280"/>
      <c r="HL192" s="277"/>
      <c r="HM192" s="277"/>
      <c r="HN192" s="278"/>
      <c r="HO192" s="279"/>
      <c r="HP192" s="279"/>
      <c r="HQ192" s="280"/>
      <c r="HR192" s="277"/>
      <c r="HS192" s="277"/>
      <c r="HT192" s="278"/>
      <c r="HU192" s="279"/>
      <c r="HV192" s="279"/>
      <c r="HW192" s="280"/>
      <c r="HX192" s="277"/>
      <c r="HY192" s="277"/>
      <c r="HZ192" s="278"/>
      <c r="IA192" s="273" cm="1">
        <f t="array" ref="IA192">SUM(SUMIFS(FG192:HZ192,FG$6:HZ$6,{"EN(V)"}))</f>
        <v>0</v>
      </c>
      <c r="IB192" s="273" cm="1">
        <f t="array" ref="IB192">SUM(SUMIFS(FG192:HZ192,FG$6:HZ$6,{"INA(V)"}))</f>
        <v>0</v>
      </c>
      <c r="IC192" s="273" cm="1">
        <f t="array" ref="IC192">SUM(SUMIFS(FG192:HZ192,FG$6:HZ$6,{"EN(D)"}))</f>
        <v>0</v>
      </c>
      <c r="ID192" s="273" cm="1">
        <f t="array" ref="ID192">SUM(SUMIFS(FG192:HZ192,FG$6:HZ$6,{"INA(D)"}))</f>
        <v>0</v>
      </c>
      <c r="IE192" s="273" cm="1">
        <f t="array" ref="IE192">SUM(SUMIFS(FG192:HZ192,FG$6:HZ$6,{"EN(D)","EN(V)","INA(D)","INA(V)"}))</f>
        <v>0</v>
      </c>
      <c r="IF192" s="278" cm="1">
        <f t="array" ref="IF192">(SUM(SUMIFS(FG192:HZ192,FG$6:HZ$6,{"EN(TMS)"})))/12</f>
        <v>0</v>
      </c>
      <c r="IG192" s="278" cm="1">
        <f t="array" ref="IG192">(SUM(SUMIFS(FG192:HZ192,FG$6:HZ$6,{"INA(TMS)"})))/12</f>
        <v>0</v>
      </c>
      <c r="IH192" s="279"/>
      <c r="II192" s="279"/>
      <c r="IJ192" s="280"/>
      <c r="IK192" s="277"/>
      <c r="IL192" s="277"/>
      <c r="IM192" s="278"/>
      <c r="IN192" s="279"/>
      <c r="IO192" s="279"/>
      <c r="IP192" s="280"/>
      <c r="IQ192" s="277"/>
      <c r="IR192" s="277"/>
      <c r="IS192" s="278">
        <v>0.22361111111111109</v>
      </c>
      <c r="IT192" s="279"/>
      <c r="IU192" s="279"/>
      <c r="IV192" s="280"/>
      <c r="IW192" s="277"/>
      <c r="IX192" s="277"/>
      <c r="IY192" s="278">
        <v>5.5555555555555552E-2</v>
      </c>
      <c r="IZ192" s="279"/>
      <c r="JA192" s="279"/>
      <c r="JB192" s="280"/>
      <c r="JC192" s="277"/>
      <c r="JD192" s="277"/>
      <c r="JE192" s="278"/>
      <c r="JF192" s="279"/>
      <c r="JG192" s="279"/>
      <c r="JH192" s="280"/>
      <c r="JI192" s="277"/>
      <c r="JJ192" s="277"/>
      <c r="JK192" s="278"/>
      <c r="JL192" s="279"/>
      <c r="JM192" s="279"/>
      <c r="JN192" s="280"/>
      <c r="JO192" s="277"/>
      <c r="JP192" s="277"/>
      <c r="JQ192" s="278"/>
      <c r="JR192" s="279"/>
      <c r="JS192" s="279"/>
      <c r="JT192" s="280"/>
      <c r="JU192" s="277"/>
      <c r="JV192" s="277"/>
      <c r="JW192" s="278"/>
      <c r="JX192" s="279"/>
      <c r="JY192" s="279"/>
      <c r="JZ192" s="280"/>
      <c r="KA192" s="277"/>
      <c r="KB192" s="277"/>
      <c r="KC192" s="278"/>
      <c r="KD192" s="279"/>
      <c r="KE192" s="279"/>
      <c r="KF192" s="280"/>
      <c r="KG192" s="277"/>
      <c r="KH192" s="277"/>
      <c r="KI192" s="278"/>
      <c r="KJ192" s="279"/>
      <c r="KK192" s="279"/>
      <c r="KL192" s="280"/>
      <c r="KM192" s="277"/>
      <c r="KN192" s="277"/>
      <c r="KO192" s="278"/>
      <c r="KP192" s="279"/>
      <c r="KQ192" s="279"/>
      <c r="KR192" s="280"/>
      <c r="KS192" s="277"/>
      <c r="KT192" s="277"/>
      <c r="KU192" s="278"/>
      <c r="KV192" s="279"/>
      <c r="KW192" s="279"/>
      <c r="KX192" s="280"/>
      <c r="KY192" s="277"/>
      <c r="KZ192" s="277"/>
      <c r="LA192" s="278"/>
      <c r="LB192" s="273" cm="1">
        <f t="array" ref="LB192">SUM(SUMIFS(IH192:LA192,IH$6:LA$6,{"EN(V)"}))</f>
        <v>0</v>
      </c>
      <c r="LC192" s="273" cm="1">
        <f t="array" ref="LC192">SUM(SUMIFS(IH192:LA192,IH$6:LA$6,{"INA(V)"}))</f>
        <v>0</v>
      </c>
      <c r="LD192" s="273" cm="1">
        <f t="array" ref="LD192">SUM(SUMIFS(IH192:LA192,IH$6:LA$6,{"EN(D)"}))</f>
        <v>0</v>
      </c>
      <c r="LE192" s="273" cm="1">
        <f t="array" ref="LE192">SUM(SUMIFS(IH192:LA192,IH$6:LA$6,{"INA(D)"}))</f>
        <v>0</v>
      </c>
      <c r="LF192" s="273" cm="1">
        <f t="array" ref="LF192">SUM(SUMIFS(IH192:LA192,IH$6:LA$6,{"EN(D)","EN(V)","INA(D)","INA(V)"}))</f>
        <v>0</v>
      </c>
      <c r="LG192" s="278" cm="1">
        <f t="array" ref="LG192">(SUM(SUMIFS(IH192:LA192,IH$6:LA$6,{"EN(TMS)"})))/12</f>
        <v>0</v>
      </c>
      <c r="LH192" s="278" cm="1">
        <f t="array" ref="LH192">(SUM(SUMIFS(IH192:LA192,IH$6:LA$6,{"INA(TMS)"})))/12</f>
        <v>2.326388888888889E-2</v>
      </c>
      <c r="LI192" s="279"/>
      <c r="LJ192" s="279"/>
      <c r="LK192" s="280"/>
      <c r="LL192" s="277"/>
      <c r="LM192" s="277"/>
      <c r="LN192" s="278"/>
      <c r="LO192" s="279"/>
      <c r="LP192" s="279"/>
      <c r="LQ192" s="280"/>
      <c r="LR192" s="277"/>
      <c r="LS192" s="277"/>
      <c r="LT192" s="278"/>
      <c r="LU192" s="279"/>
      <c r="LV192" s="279"/>
      <c r="LW192" s="280"/>
      <c r="LX192" s="277"/>
      <c r="LY192" s="277"/>
      <c r="LZ192" s="278"/>
      <c r="MA192" s="279"/>
      <c r="MB192" s="279"/>
      <c r="MC192" s="280"/>
      <c r="MD192" s="277"/>
      <c r="ME192" s="277"/>
      <c r="MF192" s="278"/>
      <c r="MG192" s="279"/>
      <c r="MH192" s="279"/>
      <c r="MI192" s="280"/>
      <c r="MJ192" s="277"/>
      <c r="MK192" s="277"/>
      <c r="ML192" s="278"/>
      <c r="MM192" s="279"/>
      <c r="MN192" s="279"/>
      <c r="MO192" s="280"/>
      <c r="MP192" s="277"/>
      <c r="MQ192" s="277"/>
      <c r="MR192" s="278"/>
      <c r="MS192" s="279">
        <v>57</v>
      </c>
      <c r="MT192" s="279"/>
      <c r="MU192" s="280"/>
      <c r="MV192" s="277"/>
      <c r="MW192" s="277"/>
      <c r="MX192" s="278"/>
      <c r="MY192" s="279"/>
      <c r="MZ192" s="279"/>
      <c r="NA192" s="280"/>
      <c r="NB192" s="277"/>
      <c r="NC192" s="277"/>
      <c r="ND192" s="278"/>
      <c r="NE192" s="279"/>
      <c r="NF192" s="279"/>
      <c r="NG192" s="280"/>
      <c r="NH192" s="277"/>
      <c r="NI192" s="277"/>
      <c r="NJ192" s="278"/>
      <c r="NK192" s="279"/>
      <c r="NL192" s="279"/>
      <c r="NM192" s="280"/>
      <c r="NN192" s="277"/>
      <c r="NO192" s="277"/>
      <c r="NP192" s="278"/>
      <c r="NQ192" s="279"/>
      <c r="NR192" s="279"/>
      <c r="NS192" s="280"/>
      <c r="NT192" s="277"/>
      <c r="NU192" s="277"/>
      <c r="NV192" s="278"/>
      <c r="NW192" s="279"/>
      <c r="NX192" s="279"/>
      <c r="NY192" s="280"/>
      <c r="NZ192" s="277"/>
      <c r="OA192" s="277"/>
      <c r="OB192" s="278"/>
      <c r="OC192" s="273" cm="1">
        <f t="array" ref="OC192">SUM(SUMIFS(LI192:OB192,LI$6:OB$6,{"EN(V)"}))</f>
        <v>0</v>
      </c>
      <c r="OD192" s="273" cm="1">
        <f t="array" ref="OD192">SUM(SUMIFS(LI192:OB192,LI$6:OB$6,{"INA(V)"}))</f>
        <v>0</v>
      </c>
      <c r="OE192" s="273" cm="1">
        <f t="array" ref="OE192">SUM(SUMIFS(LI192:OB192,LI$6:OB$6,{"EN(D)"}))</f>
        <v>57</v>
      </c>
      <c r="OF192" s="273" cm="1">
        <f t="array" ref="OF192">SUM(SUMIFS(LI192:OB192,LI$6:OB$6,{"INA(D)"}))</f>
        <v>0</v>
      </c>
      <c r="OG192" s="273" cm="1">
        <f t="array" ref="OG192">SUM(SUMIFS(LI192:OB192,LI$6:OB$6,{"EN(D)","EN(V)","INA(D)","INA(V)"}))</f>
        <v>57</v>
      </c>
      <c r="OH192" s="278" cm="1">
        <f t="array" ref="OH192">(SUM(SUMIFS(LI192:OB192,LI$6:OB$6,{"EN(TMS)"})))/12</f>
        <v>0</v>
      </c>
      <c r="OI192" s="278" cm="1">
        <f t="array" ref="OI192">(SUM(SUMIFS(LI192:OB192,LI$6:OB$6,{"INA(TMS)"})))/12</f>
        <v>0</v>
      </c>
    </row>
  </sheetData>
  <mergeCells count="71">
    <mergeCell ref="NQ4:NV4"/>
    <mergeCell ref="NW4:OB4"/>
    <mergeCell ref="OC4:OI4"/>
    <mergeCell ref="MM4:MR4"/>
    <mergeCell ref="MS4:MX4"/>
    <mergeCell ref="MY4:ND4"/>
    <mergeCell ref="NE4:NJ4"/>
    <mergeCell ref="NK4:NP4"/>
    <mergeCell ref="LI4:LN4"/>
    <mergeCell ref="LO4:LT4"/>
    <mergeCell ref="LU4:LZ4"/>
    <mergeCell ref="MA4:MF4"/>
    <mergeCell ref="MG4:ML4"/>
    <mergeCell ref="KP4:KU4"/>
    <mergeCell ref="KV4:LA4"/>
    <mergeCell ref="LB4:LH4"/>
    <mergeCell ref="JL4:JQ4"/>
    <mergeCell ref="JR4:JW4"/>
    <mergeCell ref="JX4:KC4"/>
    <mergeCell ref="KD4:KI4"/>
    <mergeCell ref="KJ4:KO4"/>
    <mergeCell ref="IH4:IM4"/>
    <mergeCell ref="IN4:IS4"/>
    <mergeCell ref="IT4:IY4"/>
    <mergeCell ref="IZ4:JE4"/>
    <mergeCell ref="JF4:JK4"/>
    <mergeCell ref="G1:H1"/>
    <mergeCell ref="G2:H2"/>
    <mergeCell ref="A4:A6"/>
    <mergeCell ref="B4:B6"/>
    <mergeCell ref="K4:P4"/>
    <mergeCell ref="Q4:V4"/>
    <mergeCell ref="C4:C6"/>
    <mergeCell ref="E4:J4"/>
    <mergeCell ref="D4:D6"/>
    <mergeCell ref="W4:AB4"/>
    <mergeCell ref="AC4:AH4"/>
    <mergeCell ref="AI4:AN4"/>
    <mergeCell ref="AO4:AT4"/>
    <mergeCell ref="AU4:AZ4"/>
    <mergeCell ref="BA4:BF4"/>
    <mergeCell ref="CL4:CQ4"/>
    <mergeCell ref="CR4:CW4"/>
    <mergeCell ref="CX4:DC4"/>
    <mergeCell ref="DD4:DI4"/>
    <mergeCell ref="DJ4:DO4"/>
    <mergeCell ref="DP4:DU4"/>
    <mergeCell ref="DV4:EA4"/>
    <mergeCell ref="EB4:EG4"/>
    <mergeCell ref="EH4:EM4"/>
    <mergeCell ref="EN4:ES4"/>
    <mergeCell ref="BG4:BL4"/>
    <mergeCell ref="BM4:BR4"/>
    <mergeCell ref="BS4:BX4"/>
    <mergeCell ref="CF4:CK4"/>
    <mergeCell ref="BY4:CE4"/>
    <mergeCell ref="ET4:EY4"/>
    <mergeCell ref="FG4:FL4"/>
    <mergeCell ref="IA4:IG4"/>
    <mergeCell ref="HI4:HN4"/>
    <mergeCell ref="HO4:HT4"/>
    <mergeCell ref="HU4:HZ4"/>
    <mergeCell ref="EZ4:FF4"/>
    <mergeCell ref="GK4:GP4"/>
    <mergeCell ref="GQ4:GV4"/>
    <mergeCell ref="GW4:HB4"/>
    <mergeCell ref="HC4:HH4"/>
    <mergeCell ref="GE4:GJ4"/>
    <mergeCell ref="FS4:FX4"/>
    <mergeCell ref="FY4:GD4"/>
    <mergeCell ref="FM4:FR4"/>
  </mergeCells>
  <pageMargins left="0.7" right="0.7" top="0.75" bottom="0.75" header="0.3" footer="0.3"/>
  <pageSetup paperSize="9" orientation="portrait" horizontalDpi="1200" verticalDpi="1200"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1CF8A-2C98-4934-8013-34C0F36B7A5E}">
  <sheetPr codeName="Sheet6">
    <tabColor theme="8" tint="0.79998168889431442"/>
  </sheetPr>
  <dimension ref="A1:SN182"/>
  <sheetViews>
    <sheetView showGridLines="0" zoomScale="85" zoomScaleNormal="85" workbookViewId="0">
      <pane xSplit="11" ySplit="6" topLeftCell="QN7" activePane="bottomRight" state="frozen"/>
      <selection activeCell="I79" sqref="I79"/>
      <selection pane="topRight" activeCell="I79" sqref="I79"/>
      <selection pane="bottomLeft" activeCell="I79" sqref="I79"/>
      <selection pane="bottomRight" activeCell="QS5" sqref="QS5"/>
    </sheetView>
  </sheetViews>
  <sheetFormatPr defaultColWidth="8.85546875" defaultRowHeight="15"/>
  <cols>
    <col min="1" max="1" width="8.5703125" style="1"/>
    <col min="2" max="2" width="54.42578125" customWidth="1"/>
    <col min="3" max="3" width="16.42578125" customWidth="1"/>
    <col min="4" max="100" width="7.42578125" customWidth="1"/>
    <col min="101" max="101" width="6.42578125" customWidth="1"/>
    <col min="102" max="102" width="9.42578125" customWidth="1"/>
    <col min="103" max="103" width="10.140625" customWidth="1"/>
    <col min="104" max="104" width="10.5703125" customWidth="1"/>
    <col min="105" max="200" width="7.42578125" customWidth="1"/>
    <col min="201" max="203" width="8.85546875" customWidth="1"/>
    <col min="204" max="204" width="9.42578125" customWidth="1"/>
    <col min="205" max="205" width="9.85546875" customWidth="1"/>
    <col min="206" max="301" width="7.42578125" customWidth="1"/>
  </cols>
  <sheetData>
    <row r="1" spans="1:508" ht="80.25" customHeight="1">
      <c r="A1" s="30" t="s">
        <v>483</v>
      </c>
      <c r="B1" s="30"/>
      <c r="C1" s="30"/>
      <c r="D1" s="34"/>
      <c r="G1" s="52" t="s">
        <v>433</v>
      </c>
      <c r="H1" s="445">
        <v>2023</v>
      </c>
      <c r="I1" s="445"/>
      <c r="J1" s="30"/>
    </row>
    <row r="2" spans="1:508" ht="27" customHeight="1">
      <c r="A2" s="24" t="str">
        <f>COUNTA(A7:A10086) &amp; " papers"</f>
        <v>176 papers</v>
      </c>
      <c r="B2" s="24"/>
      <c r="C2" s="24"/>
      <c r="D2" s="31"/>
      <c r="E2" s="31"/>
      <c r="F2" s="31"/>
      <c r="G2" s="26" t="s">
        <v>432</v>
      </c>
      <c r="H2" s="444">
        <v>20304</v>
      </c>
      <c r="I2" s="444"/>
      <c r="J2" s="31"/>
      <c r="K2" s="31"/>
    </row>
    <row r="3" spans="1:508" ht="30.75" customHeight="1">
      <c r="A3" s="32"/>
      <c r="B3" s="32"/>
      <c r="C3" s="32"/>
      <c r="D3" s="33"/>
      <c r="E3" s="33"/>
      <c r="F3" s="33"/>
      <c r="G3" s="33"/>
      <c r="H3" s="33"/>
      <c r="I3" s="33"/>
      <c r="J3" s="33"/>
      <c r="K3" s="33"/>
    </row>
    <row r="4" spans="1:508" s="1" customFormat="1">
      <c r="A4" s="438" t="s">
        <v>1167</v>
      </c>
      <c r="B4" s="438" t="s">
        <v>1</v>
      </c>
      <c r="C4" s="438" t="s">
        <v>482</v>
      </c>
      <c r="D4" s="436">
        <v>43466</v>
      </c>
      <c r="E4" s="436"/>
      <c r="F4" s="436"/>
      <c r="G4" s="436"/>
      <c r="H4" s="436"/>
      <c r="I4" s="436"/>
      <c r="J4" s="436"/>
      <c r="K4" s="436"/>
      <c r="L4" s="436">
        <v>43497</v>
      </c>
      <c r="M4" s="436"/>
      <c r="N4" s="436"/>
      <c r="O4" s="436"/>
      <c r="P4" s="436"/>
      <c r="Q4" s="436"/>
      <c r="R4" s="436"/>
      <c r="S4" s="436"/>
      <c r="T4" s="436">
        <v>43525</v>
      </c>
      <c r="U4" s="436"/>
      <c r="V4" s="436"/>
      <c r="W4" s="436"/>
      <c r="X4" s="436"/>
      <c r="Y4" s="436"/>
      <c r="Z4" s="436"/>
      <c r="AA4" s="436"/>
      <c r="AB4" s="436">
        <v>43556</v>
      </c>
      <c r="AC4" s="436"/>
      <c r="AD4" s="436"/>
      <c r="AE4" s="436"/>
      <c r="AF4" s="436"/>
      <c r="AG4" s="436"/>
      <c r="AH4" s="436"/>
      <c r="AI4" s="436"/>
      <c r="AJ4" s="436">
        <v>43586</v>
      </c>
      <c r="AK4" s="436"/>
      <c r="AL4" s="436"/>
      <c r="AM4" s="436"/>
      <c r="AN4" s="436"/>
      <c r="AO4" s="436"/>
      <c r="AP4" s="436"/>
      <c r="AQ4" s="436"/>
      <c r="AR4" s="436">
        <v>43617</v>
      </c>
      <c r="AS4" s="436"/>
      <c r="AT4" s="436"/>
      <c r="AU4" s="436"/>
      <c r="AV4" s="436"/>
      <c r="AW4" s="436"/>
      <c r="AX4" s="436"/>
      <c r="AY4" s="436"/>
      <c r="AZ4" s="436">
        <v>43647</v>
      </c>
      <c r="BA4" s="436"/>
      <c r="BB4" s="436"/>
      <c r="BC4" s="436"/>
      <c r="BD4" s="436"/>
      <c r="BE4" s="436"/>
      <c r="BF4" s="436"/>
      <c r="BG4" s="436"/>
      <c r="BH4" s="436">
        <v>43678</v>
      </c>
      <c r="BI4" s="436"/>
      <c r="BJ4" s="436"/>
      <c r="BK4" s="436"/>
      <c r="BL4" s="436"/>
      <c r="BM4" s="436"/>
      <c r="BN4" s="436"/>
      <c r="BO4" s="436"/>
      <c r="BP4" s="436">
        <v>43709</v>
      </c>
      <c r="BQ4" s="436"/>
      <c r="BR4" s="436"/>
      <c r="BS4" s="436"/>
      <c r="BT4" s="436"/>
      <c r="BU4" s="436"/>
      <c r="BV4" s="436"/>
      <c r="BW4" s="436"/>
      <c r="BX4" s="436">
        <v>43739</v>
      </c>
      <c r="BY4" s="436"/>
      <c r="BZ4" s="436"/>
      <c r="CA4" s="436"/>
      <c r="CB4" s="436"/>
      <c r="CC4" s="436"/>
      <c r="CD4" s="436"/>
      <c r="CE4" s="436"/>
      <c r="CF4" s="436">
        <v>43770</v>
      </c>
      <c r="CG4" s="436"/>
      <c r="CH4" s="436"/>
      <c r="CI4" s="436"/>
      <c r="CJ4" s="436"/>
      <c r="CK4" s="436"/>
      <c r="CL4" s="436"/>
      <c r="CM4" s="436"/>
      <c r="CN4" s="436">
        <v>43800</v>
      </c>
      <c r="CO4" s="436"/>
      <c r="CP4" s="436"/>
      <c r="CQ4" s="436"/>
      <c r="CR4" s="436"/>
      <c r="CS4" s="436"/>
      <c r="CT4" s="436"/>
      <c r="CU4" s="436"/>
      <c r="CV4" s="437">
        <v>2019</v>
      </c>
      <c r="CW4" s="437"/>
      <c r="CX4" s="437"/>
      <c r="CY4" s="437"/>
      <c r="CZ4" s="437"/>
      <c r="DA4" s="436">
        <v>43831</v>
      </c>
      <c r="DB4" s="436"/>
      <c r="DC4" s="436"/>
      <c r="DD4" s="436"/>
      <c r="DE4" s="436"/>
      <c r="DF4" s="436"/>
      <c r="DG4" s="436"/>
      <c r="DH4" s="436"/>
      <c r="DI4" s="436">
        <v>43862</v>
      </c>
      <c r="DJ4" s="436"/>
      <c r="DK4" s="436"/>
      <c r="DL4" s="436"/>
      <c r="DM4" s="436"/>
      <c r="DN4" s="436"/>
      <c r="DO4" s="436"/>
      <c r="DP4" s="436"/>
      <c r="DQ4" s="436">
        <v>43891</v>
      </c>
      <c r="DR4" s="436"/>
      <c r="DS4" s="436"/>
      <c r="DT4" s="436"/>
      <c r="DU4" s="436"/>
      <c r="DV4" s="436"/>
      <c r="DW4" s="436"/>
      <c r="DX4" s="436"/>
      <c r="DY4" s="436">
        <v>43922</v>
      </c>
      <c r="DZ4" s="436"/>
      <c r="EA4" s="436"/>
      <c r="EB4" s="436"/>
      <c r="EC4" s="436"/>
      <c r="ED4" s="436"/>
      <c r="EE4" s="436"/>
      <c r="EF4" s="436"/>
      <c r="EG4" s="436">
        <v>43952</v>
      </c>
      <c r="EH4" s="436"/>
      <c r="EI4" s="436"/>
      <c r="EJ4" s="436"/>
      <c r="EK4" s="436"/>
      <c r="EL4" s="436"/>
      <c r="EM4" s="436"/>
      <c r="EN4" s="436"/>
      <c r="EO4" s="436">
        <v>43983</v>
      </c>
      <c r="EP4" s="436"/>
      <c r="EQ4" s="436"/>
      <c r="ER4" s="436"/>
      <c r="ES4" s="436"/>
      <c r="ET4" s="436"/>
      <c r="EU4" s="436"/>
      <c r="EV4" s="436"/>
      <c r="EW4" s="436">
        <v>44013</v>
      </c>
      <c r="EX4" s="436"/>
      <c r="EY4" s="436"/>
      <c r="EZ4" s="436"/>
      <c r="FA4" s="436"/>
      <c r="FB4" s="436"/>
      <c r="FC4" s="436"/>
      <c r="FD4" s="436"/>
      <c r="FE4" s="436">
        <v>44044</v>
      </c>
      <c r="FF4" s="436"/>
      <c r="FG4" s="436"/>
      <c r="FH4" s="436"/>
      <c r="FI4" s="436"/>
      <c r="FJ4" s="436"/>
      <c r="FK4" s="436"/>
      <c r="FL4" s="436"/>
      <c r="FM4" s="436">
        <v>44075</v>
      </c>
      <c r="FN4" s="436"/>
      <c r="FO4" s="436"/>
      <c r="FP4" s="436"/>
      <c r="FQ4" s="436"/>
      <c r="FR4" s="436"/>
      <c r="FS4" s="436"/>
      <c r="FT4" s="436"/>
      <c r="FU4" s="436">
        <v>44105</v>
      </c>
      <c r="FV4" s="436"/>
      <c r="FW4" s="436"/>
      <c r="FX4" s="436"/>
      <c r="FY4" s="436"/>
      <c r="FZ4" s="436"/>
      <c r="GA4" s="436"/>
      <c r="GB4" s="436"/>
      <c r="GC4" s="436">
        <v>44136</v>
      </c>
      <c r="GD4" s="436"/>
      <c r="GE4" s="436"/>
      <c r="GF4" s="436"/>
      <c r="GG4" s="436"/>
      <c r="GH4" s="436"/>
      <c r="GI4" s="436"/>
      <c r="GJ4" s="436"/>
      <c r="GK4" s="436">
        <v>44166</v>
      </c>
      <c r="GL4" s="436"/>
      <c r="GM4" s="436"/>
      <c r="GN4" s="436"/>
      <c r="GO4" s="436"/>
      <c r="GP4" s="436"/>
      <c r="GQ4" s="436"/>
      <c r="GR4" s="436"/>
      <c r="GS4" s="437">
        <v>2020</v>
      </c>
      <c r="GT4" s="437"/>
      <c r="GU4" s="437"/>
      <c r="GV4" s="437"/>
      <c r="GW4" s="437"/>
      <c r="GX4" s="436">
        <v>44197</v>
      </c>
      <c r="GY4" s="436"/>
      <c r="GZ4" s="436"/>
      <c r="HA4" s="436"/>
      <c r="HB4" s="436"/>
      <c r="HC4" s="436"/>
      <c r="HD4" s="436"/>
      <c r="HE4" s="436"/>
      <c r="HF4" s="436">
        <v>44228</v>
      </c>
      <c r="HG4" s="436"/>
      <c r="HH4" s="436"/>
      <c r="HI4" s="436"/>
      <c r="HJ4" s="436"/>
      <c r="HK4" s="436"/>
      <c r="HL4" s="436"/>
      <c r="HM4" s="436"/>
      <c r="HN4" s="436">
        <v>44256</v>
      </c>
      <c r="HO4" s="436"/>
      <c r="HP4" s="436"/>
      <c r="HQ4" s="436"/>
      <c r="HR4" s="436"/>
      <c r="HS4" s="436"/>
      <c r="HT4" s="436"/>
      <c r="HU4" s="436"/>
      <c r="HV4" s="436">
        <v>44287</v>
      </c>
      <c r="HW4" s="436"/>
      <c r="HX4" s="436"/>
      <c r="HY4" s="436"/>
      <c r="HZ4" s="436"/>
      <c r="IA4" s="436"/>
      <c r="IB4" s="436"/>
      <c r="IC4" s="436"/>
      <c r="ID4" s="436">
        <v>44317</v>
      </c>
      <c r="IE4" s="436"/>
      <c r="IF4" s="436"/>
      <c r="IG4" s="436"/>
      <c r="IH4" s="436"/>
      <c r="II4" s="436"/>
      <c r="IJ4" s="436"/>
      <c r="IK4" s="436"/>
      <c r="IL4" s="436">
        <v>44348</v>
      </c>
      <c r="IM4" s="436"/>
      <c r="IN4" s="436"/>
      <c r="IO4" s="436"/>
      <c r="IP4" s="436"/>
      <c r="IQ4" s="436"/>
      <c r="IR4" s="436"/>
      <c r="IS4" s="436"/>
      <c r="IT4" s="436">
        <v>44378</v>
      </c>
      <c r="IU4" s="436"/>
      <c r="IV4" s="436"/>
      <c r="IW4" s="436"/>
      <c r="IX4" s="436"/>
      <c r="IY4" s="436"/>
      <c r="IZ4" s="436"/>
      <c r="JA4" s="436"/>
      <c r="JB4" s="436">
        <v>44409</v>
      </c>
      <c r="JC4" s="436"/>
      <c r="JD4" s="436"/>
      <c r="JE4" s="436"/>
      <c r="JF4" s="436"/>
      <c r="JG4" s="436"/>
      <c r="JH4" s="436"/>
      <c r="JI4" s="436"/>
      <c r="JJ4" s="436">
        <v>44440</v>
      </c>
      <c r="JK4" s="436"/>
      <c r="JL4" s="436"/>
      <c r="JM4" s="436"/>
      <c r="JN4" s="436"/>
      <c r="JO4" s="436"/>
      <c r="JP4" s="436"/>
      <c r="JQ4" s="436"/>
      <c r="JR4" s="436">
        <v>44470</v>
      </c>
      <c r="JS4" s="436"/>
      <c r="JT4" s="436"/>
      <c r="JU4" s="436"/>
      <c r="JV4" s="436"/>
      <c r="JW4" s="436"/>
      <c r="JX4" s="436"/>
      <c r="JY4" s="436"/>
      <c r="JZ4" s="436">
        <v>44501</v>
      </c>
      <c r="KA4" s="436"/>
      <c r="KB4" s="436"/>
      <c r="KC4" s="436"/>
      <c r="KD4" s="436"/>
      <c r="KE4" s="436"/>
      <c r="KF4" s="436"/>
      <c r="KG4" s="436"/>
      <c r="KH4" s="436">
        <v>44531</v>
      </c>
      <c r="KI4" s="436"/>
      <c r="KJ4" s="436"/>
      <c r="KK4" s="436"/>
      <c r="KL4" s="436"/>
      <c r="KM4" s="436"/>
      <c r="KN4" s="436"/>
      <c r="KO4" s="436"/>
      <c r="KP4" s="437">
        <v>2021</v>
      </c>
      <c r="KQ4" s="437"/>
      <c r="KR4" s="437"/>
      <c r="KS4" s="437"/>
      <c r="KT4" s="437"/>
      <c r="KU4" s="436">
        <v>44562</v>
      </c>
      <c r="KV4" s="436"/>
      <c r="KW4" s="436"/>
      <c r="KX4" s="436"/>
      <c r="KY4" s="436"/>
      <c r="KZ4" s="436"/>
      <c r="LA4" s="436"/>
      <c r="LB4" s="436"/>
      <c r="LC4" s="436">
        <v>44593</v>
      </c>
      <c r="LD4" s="436"/>
      <c r="LE4" s="436"/>
      <c r="LF4" s="436"/>
      <c r="LG4" s="436"/>
      <c r="LH4" s="436"/>
      <c r="LI4" s="436"/>
      <c r="LJ4" s="436"/>
      <c r="LK4" s="436">
        <v>44621</v>
      </c>
      <c r="LL4" s="436"/>
      <c r="LM4" s="436"/>
      <c r="LN4" s="436"/>
      <c r="LO4" s="436"/>
      <c r="LP4" s="436"/>
      <c r="LQ4" s="436"/>
      <c r="LR4" s="436"/>
      <c r="LS4" s="436">
        <v>44652</v>
      </c>
      <c r="LT4" s="436"/>
      <c r="LU4" s="436"/>
      <c r="LV4" s="436"/>
      <c r="LW4" s="436"/>
      <c r="LX4" s="436"/>
      <c r="LY4" s="436"/>
      <c r="LZ4" s="436"/>
      <c r="MA4" s="436">
        <v>44682</v>
      </c>
      <c r="MB4" s="436"/>
      <c r="MC4" s="436"/>
      <c r="MD4" s="436"/>
      <c r="ME4" s="436"/>
      <c r="MF4" s="436"/>
      <c r="MG4" s="436"/>
      <c r="MH4" s="436"/>
      <c r="MI4" s="436">
        <v>44713</v>
      </c>
      <c r="MJ4" s="436"/>
      <c r="MK4" s="436"/>
      <c r="ML4" s="436"/>
      <c r="MM4" s="436"/>
      <c r="MN4" s="436"/>
      <c r="MO4" s="436"/>
      <c r="MP4" s="436"/>
      <c r="MQ4" s="436">
        <v>44743</v>
      </c>
      <c r="MR4" s="436"/>
      <c r="MS4" s="436"/>
      <c r="MT4" s="436"/>
      <c r="MU4" s="436"/>
      <c r="MV4" s="436"/>
      <c r="MW4" s="436"/>
      <c r="MX4" s="436"/>
      <c r="MY4" s="436">
        <v>44774</v>
      </c>
      <c r="MZ4" s="436"/>
      <c r="NA4" s="436"/>
      <c r="NB4" s="436"/>
      <c r="NC4" s="436"/>
      <c r="ND4" s="436"/>
      <c r="NE4" s="436"/>
      <c r="NF4" s="436"/>
      <c r="NG4" s="436">
        <v>44805</v>
      </c>
      <c r="NH4" s="436"/>
      <c r="NI4" s="436"/>
      <c r="NJ4" s="436"/>
      <c r="NK4" s="436"/>
      <c r="NL4" s="436"/>
      <c r="NM4" s="436"/>
      <c r="NN4" s="436"/>
      <c r="NO4" s="436">
        <v>44835</v>
      </c>
      <c r="NP4" s="436"/>
      <c r="NQ4" s="436"/>
      <c r="NR4" s="436"/>
      <c r="NS4" s="436"/>
      <c r="NT4" s="436"/>
      <c r="NU4" s="436"/>
      <c r="NV4" s="436"/>
      <c r="NW4" s="436">
        <v>44866</v>
      </c>
      <c r="NX4" s="436"/>
      <c r="NY4" s="436"/>
      <c r="NZ4" s="436"/>
      <c r="OA4" s="436"/>
      <c r="OB4" s="436"/>
      <c r="OC4" s="436"/>
      <c r="OD4" s="436"/>
      <c r="OE4" s="436">
        <v>44896</v>
      </c>
      <c r="OF4" s="436"/>
      <c r="OG4" s="436"/>
      <c r="OH4" s="436"/>
      <c r="OI4" s="436"/>
      <c r="OJ4" s="436"/>
      <c r="OK4" s="436"/>
      <c r="OL4" s="436"/>
      <c r="OM4" s="437">
        <v>2022</v>
      </c>
      <c r="ON4" s="437"/>
      <c r="OO4" s="437"/>
      <c r="OP4" s="437"/>
      <c r="OQ4" s="437"/>
      <c r="OR4" s="436">
        <v>44927</v>
      </c>
      <c r="OS4" s="436"/>
      <c r="OT4" s="436"/>
      <c r="OU4" s="436"/>
      <c r="OV4" s="436"/>
      <c r="OW4" s="436"/>
      <c r="OX4" s="436"/>
      <c r="OY4" s="436"/>
      <c r="OZ4" s="436">
        <v>44958</v>
      </c>
      <c r="PA4" s="436"/>
      <c r="PB4" s="436"/>
      <c r="PC4" s="436"/>
      <c r="PD4" s="436"/>
      <c r="PE4" s="436"/>
      <c r="PF4" s="436"/>
      <c r="PG4" s="436"/>
      <c r="PH4" s="436">
        <v>44986</v>
      </c>
      <c r="PI4" s="436"/>
      <c r="PJ4" s="436"/>
      <c r="PK4" s="436"/>
      <c r="PL4" s="436"/>
      <c r="PM4" s="436"/>
      <c r="PN4" s="436"/>
      <c r="PO4" s="436"/>
      <c r="PP4" s="436">
        <v>45017</v>
      </c>
      <c r="PQ4" s="436"/>
      <c r="PR4" s="436"/>
      <c r="PS4" s="436"/>
      <c r="PT4" s="436"/>
      <c r="PU4" s="436"/>
      <c r="PV4" s="436"/>
      <c r="PW4" s="436"/>
      <c r="PX4" s="436">
        <v>45047</v>
      </c>
      <c r="PY4" s="436"/>
      <c r="PZ4" s="436"/>
      <c r="QA4" s="436"/>
      <c r="QB4" s="436"/>
      <c r="QC4" s="436"/>
      <c r="QD4" s="436"/>
      <c r="QE4" s="436"/>
      <c r="QF4" s="436">
        <v>45078</v>
      </c>
      <c r="QG4" s="436"/>
      <c r="QH4" s="436"/>
      <c r="QI4" s="436"/>
      <c r="QJ4" s="436"/>
      <c r="QK4" s="436"/>
      <c r="QL4" s="436"/>
      <c r="QM4" s="436"/>
      <c r="QN4" s="436">
        <v>45108</v>
      </c>
      <c r="QO4" s="436"/>
      <c r="QP4" s="436"/>
      <c r="QQ4" s="436"/>
      <c r="QR4" s="436"/>
      <c r="QS4" s="436"/>
      <c r="QT4" s="436"/>
      <c r="QU4" s="436"/>
      <c r="QV4" s="436">
        <v>45139</v>
      </c>
      <c r="QW4" s="436"/>
      <c r="QX4" s="436"/>
      <c r="QY4" s="436"/>
      <c r="QZ4" s="436"/>
      <c r="RA4" s="436"/>
      <c r="RB4" s="436"/>
      <c r="RC4" s="436"/>
      <c r="RD4" s="436">
        <v>45170</v>
      </c>
      <c r="RE4" s="436"/>
      <c r="RF4" s="436"/>
      <c r="RG4" s="436"/>
      <c r="RH4" s="436"/>
      <c r="RI4" s="436"/>
      <c r="RJ4" s="436"/>
      <c r="RK4" s="436"/>
      <c r="RL4" s="436">
        <v>45200</v>
      </c>
      <c r="RM4" s="436"/>
      <c r="RN4" s="436"/>
      <c r="RO4" s="436"/>
      <c r="RP4" s="436"/>
      <c r="RQ4" s="436"/>
      <c r="RR4" s="436"/>
      <c r="RS4" s="436"/>
      <c r="RT4" s="436">
        <v>45231</v>
      </c>
      <c r="RU4" s="436"/>
      <c r="RV4" s="436"/>
      <c r="RW4" s="436"/>
      <c r="RX4" s="436"/>
      <c r="RY4" s="436"/>
      <c r="RZ4" s="436"/>
      <c r="SA4" s="436"/>
      <c r="SB4" s="436">
        <v>45261</v>
      </c>
      <c r="SC4" s="436"/>
      <c r="SD4" s="436"/>
      <c r="SE4" s="436"/>
      <c r="SF4" s="436"/>
      <c r="SG4" s="436"/>
      <c r="SH4" s="436"/>
      <c r="SI4" s="436"/>
      <c r="SJ4" s="437">
        <v>2023</v>
      </c>
      <c r="SK4" s="437"/>
      <c r="SL4" s="437"/>
      <c r="SM4" s="437"/>
      <c r="SN4" s="437"/>
    </row>
    <row r="5" spans="1:508" s="29" customFormat="1">
      <c r="A5" s="438"/>
      <c r="B5" s="438"/>
      <c r="C5" s="443"/>
      <c r="D5" s="295">
        <f t="shared" ref="D5:AI5" si="0">SUM(D$7:D$3086)</f>
        <v>0</v>
      </c>
      <c r="E5" s="275">
        <f t="shared" si="0"/>
        <v>1298</v>
      </c>
      <c r="F5" s="275">
        <f t="shared" si="0"/>
        <v>0</v>
      </c>
      <c r="G5" s="275">
        <f t="shared" si="0"/>
        <v>877</v>
      </c>
      <c r="H5" s="275">
        <f t="shared" si="0"/>
        <v>0</v>
      </c>
      <c r="I5" s="275">
        <f t="shared" si="0"/>
        <v>1939</v>
      </c>
      <c r="J5" s="275">
        <f t="shared" si="0"/>
        <v>0</v>
      </c>
      <c r="K5" s="275">
        <f t="shared" si="0"/>
        <v>3008</v>
      </c>
      <c r="L5" s="275">
        <f t="shared" si="0"/>
        <v>0</v>
      </c>
      <c r="M5" s="275">
        <f t="shared" si="0"/>
        <v>96</v>
      </c>
      <c r="N5" s="275">
        <f t="shared" si="0"/>
        <v>0</v>
      </c>
      <c r="O5" s="275">
        <f t="shared" si="0"/>
        <v>109</v>
      </c>
      <c r="P5" s="275">
        <f t="shared" si="0"/>
        <v>0</v>
      </c>
      <c r="Q5" s="275">
        <f t="shared" si="0"/>
        <v>142</v>
      </c>
      <c r="R5" s="275">
        <f t="shared" si="0"/>
        <v>0</v>
      </c>
      <c r="S5" s="275">
        <f t="shared" si="0"/>
        <v>288</v>
      </c>
      <c r="T5" s="275">
        <f t="shared" si="0"/>
        <v>1573</v>
      </c>
      <c r="U5" s="275">
        <f t="shared" si="0"/>
        <v>1586</v>
      </c>
      <c r="V5" s="275">
        <f t="shared" si="0"/>
        <v>1062</v>
      </c>
      <c r="W5" s="275">
        <f t="shared" si="0"/>
        <v>975</v>
      </c>
      <c r="X5" s="275">
        <f t="shared" si="0"/>
        <v>2261</v>
      </c>
      <c r="Y5" s="275">
        <f t="shared" si="0"/>
        <v>2326</v>
      </c>
      <c r="Z5" s="275">
        <f t="shared" si="0"/>
        <v>3875</v>
      </c>
      <c r="AA5" s="275">
        <f t="shared" si="0"/>
        <v>3609</v>
      </c>
      <c r="AB5" s="275">
        <f t="shared" si="0"/>
        <v>1873</v>
      </c>
      <c r="AC5" s="275">
        <f t="shared" si="0"/>
        <v>287</v>
      </c>
      <c r="AD5" s="275">
        <f t="shared" si="0"/>
        <v>1328</v>
      </c>
      <c r="AE5" s="275">
        <f t="shared" si="0"/>
        <v>257</v>
      </c>
      <c r="AF5" s="275">
        <f t="shared" si="0"/>
        <v>2661</v>
      </c>
      <c r="AG5" s="275">
        <f t="shared" si="0"/>
        <v>407</v>
      </c>
      <c r="AH5" s="275">
        <f t="shared" si="0"/>
        <v>4312</v>
      </c>
      <c r="AI5" s="275">
        <f t="shared" si="0"/>
        <v>407</v>
      </c>
      <c r="AJ5" s="275">
        <f t="shared" ref="AJ5:BO5" si="1">SUM(AJ$7:AJ$3086)</f>
        <v>2113</v>
      </c>
      <c r="AK5" s="275">
        <f t="shared" si="1"/>
        <v>240</v>
      </c>
      <c r="AL5" s="275">
        <f t="shared" si="1"/>
        <v>1540</v>
      </c>
      <c r="AM5" s="275">
        <f t="shared" si="1"/>
        <v>212</v>
      </c>
      <c r="AN5" s="275">
        <f t="shared" si="1"/>
        <v>3098</v>
      </c>
      <c r="AO5" s="275">
        <f t="shared" si="1"/>
        <v>343</v>
      </c>
      <c r="AP5" s="275">
        <f t="shared" si="1"/>
        <v>4676</v>
      </c>
      <c r="AQ5" s="275">
        <f t="shared" si="1"/>
        <v>364</v>
      </c>
      <c r="AR5" s="275">
        <f t="shared" si="1"/>
        <v>2292</v>
      </c>
      <c r="AS5" s="275">
        <f t="shared" si="1"/>
        <v>179</v>
      </c>
      <c r="AT5" s="275">
        <f t="shared" si="1"/>
        <v>1676</v>
      </c>
      <c r="AU5" s="275">
        <f t="shared" si="1"/>
        <v>136</v>
      </c>
      <c r="AV5" s="275">
        <f t="shared" si="1"/>
        <v>3272</v>
      </c>
      <c r="AW5" s="275">
        <f t="shared" si="1"/>
        <v>174</v>
      </c>
      <c r="AX5" s="275">
        <f t="shared" si="1"/>
        <v>4912</v>
      </c>
      <c r="AY5" s="275">
        <f t="shared" si="1"/>
        <v>236</v>
      </c>
      <c r="AZ5" s="275">
        <f t="shared" si="1"/>
        <v>2532</v>
      </c>
      <c r="BA5" s="275">
        <f t="shared" si="1"/>
        <v>221</v>
      </c>
      <c r="BB5" s="275">
        <f t="shared" si="1"/>
        <v>1676</v>
      </c>
      <c r="BC5" s="275">
        <f t="shared" si="1"/>
        <v>0</v>
      </c>
      <c r="BD5" s="275">
        <f t="shared" si="1"/>
        <v>3528</v>
      </c>
      <c r="BE5" s="275">
        <f t="shared" si="1"/>
        <v>256</v>
      </c>
      <c r="BF5" s="275">
        <f t="shared" si="1"/>
        <v>4912</v>
      </c>
      <c r="BG5" s="275">
        <f t="shared" si="1"/>
        <v>0</v>
      </c>
      <c r="BH5" s="275">
        <f t="shared" si="1"/>
        <v>3045</v>
      </c>
      <c r="BI5" s="275">
        <f t="shared" si="1"/>
        <v>513</v>
      </c>
      <c r="BJ5" s="275">
        <f t="shared" si="1"/>
        <v>1947</v>
      </c>
      <c r="BK5" s="275">
        <f t="shared" si="1"/>
        <v>271</v>
      </c>
      <c r="BL5" s="275">
        <f t="shared" si="1"/>
        <v>4099</v>
      </c>
      <c r="BM5" s="275">
        <f t="shared" si="1"/>
        <v>578</v>
      </c>
      <c r="BN5" s="275">
        <f t="shared" si="1"/>
        <v>5523</v>
      </c>
      <c r="BO5" s="275">
        <f t="shared" si="1"/>
        <v>623</v>
      </c>
      <c r="BP5" s="275">
        <f t="shared" ref="BP5:CU5" si="2">SUM(BP$7:BP$3086)</f>
        <v>3602</v>
      </c>
      <c r="BQ5" s="275">
        <f t="shared" si="2"/>
        <v>557</v>
      </c>
      <c r="BR5" s="275">
        <f t="shared" si="2"/>
        <v>2124</v>
      </c>
      <c r="BS5" s="275">
        <f t="shared" si="2"/>
        <v>177</v>
      </c>
      <c r="BT5" s="275">
        <f t="shared" si="2"/>
        <v>4699</v>
      </c>
      <c r="BU5" s="275">
        <f t="shared" si="2"/>
        <v>600</v>
      </c>
      <c r="BV5" s="275">
        <f t="shared" si="2"/>
        <v>6295</v>
      </c>
      <c r="BW5" s="275">
        <f t="shared" si="2"/>
        <v>772</v>
      </c>
      <c r="BX5" s="275">
        <f t="shared" si="2"/>
        <v>4175</v>
      </c>
      <c r="BY5" s="275">
        <f t="shared" si="2"/>
        <v>541</v>
      </c>
      <c r="BZ5" s="275">
        <f t="shared" si="2"/>
        <v>2901</v>
      </c>
      <c r="CA5" s="275">
        <f t="shared" si="2"/>
        <v>762</v>
      </c>
      <c r="CB5" s="275">
        <f t="shared" si="2"/>
        <v>5209</v>
      </c>
      <c r="CC5" s="275">
        <f t="shared" si="2"/>
        <v>485</v>
      </c>
      <c r="CD5" s="275">
        <f t="shared" si="2"/>
        <v>6788</v>
      </c>
      <c r="CE5" s="275">
        <f t="shared" si="2"/>
        <v>486</v>
      </c>
      <c r="CF5" s="275">
        <f t="shared" si="2"/>
        <v>4899</v>
      </c>
      <c r="CG5" s="275">
        <f t="shared" si="2"/>
        <v>731</v>
      </c>
      <c r="CH5" s="275">
        <f t="shared" si="2"/>
        <v>3790</v>
      </c>
      <c r="CI5" s="275">
        <f t="shared" si="2"/>
        <v>889</v>
      </c>
      <c r="CJ5" s="275">
        <f t="shared" si="2"/>
        <v>5852</v>
      </c>
      <c r="CK5" s="275">
        <f t="shared" si="2"/>
        <v>643</v>
      </c>
      <c r="CL5" s="275">
        <f t="shared" si="2"/>
        <v>7600</v>
      </c>
      <c r="CM5" s="275">
        <f t="shared" si="2"/>
        <v>812</v>
      </c>
      <c r="CN5" s="275">
        <f t="shared" si="2"/>
        <v>5798</v>
      </c>
      <c r="CO5" s="275">
        <f t="shared" si="2"/>
        <v>899</v>
      </c>
      <c r="CP5" s="275">
        <f t="shared" si="2"/>
        <v>4637</v>
      </c>
      <c r="CQ5" s="275">
        <f t="shared" si="2"/>
        <v>847</v>
      </c>
      <c r="CR5" s="275">
        <f t="shared" si="2"/>
        <v>6567</v>
      </c>
      <c r="CS5" s="275">
        <f t="shared" si="2"/>
        <v>715</v>
      </c>
      <c r="CT5" s="275">
        <f t="shared" si="2"/>
        <v>8215</v>
      </c>
      <c r="CU5" s="275">
        <f t="shared" si="2"/>
        <v>615</v>
      </c>
      <c r="CV5" s="27">
        <f>SUM(CV7:CV3086)</f>
        <v>7148</v>
      </c>
      <c r="CW5" s="27">
        <f>SUM(CW7:CW3086)</f>
        <v>8608</v>
      </c>
      <c r="CX5" s="27">
        <f>SUM(CX7:CX3086)</f>
        <v>5443</v>
      </c>
      <c r="CY5" s="27">
        <f>SUM(CY7:CY3086)</f>
        <v>11220</v>
      </c>
      <c r="CZ5" s="27">
        <f>SUM(CZ7:CZ3086)</f>
        <v>32488</v>
      </c>
      <c r="DA5" s="275">
        <f t="shared" ref="DA5:EF5" si="3">SUM(DA$7:DA$3086)</f>
        <v>6629</v>
      </c>
      <c r="DB5" s="275">
        <f t="shared" si="3"/>
        <v>831</v>
      </c>
      <c r="DC5" s="275">
        <f t="shared" si="3"/>
        <v>4883</v>
      </c>
      <c r="DD5" s="275">
        <f t="shared" si="3"/>
        <v>246</v>
      </c>
      <c r="DE5" s="275">
        <f t="shared" si="3"/>
        <v>7436</v>
      </c>
      <c r="DF5" s="275">
        <f t="shared" si="3"/>
        <v>869</v>
      </c>
      <c r="DG5" s="275">
        <f t="shared" si="3"/>
        <v>8367</v>
      </c>
      <c r="DH5" s="275">
        <f t="shared" si="3"/>
        <v>152</v>
      </c>
      <c r="DI5" s="275">
        <f t="shared" si="3"/>
        <v>7468</v>
      </c>
      <c r="DJ5" s="275">
        <f t="shared" si="3"/>
        <v>839</v>
      </c>
      <c r="DK5" s="275">
        <f t="shared" si="3"/>
        <v>5233</v>
      </c>
      <c r="DL5" s="275">
        <f t="shared" si="3"/>
        <v>350</v>
      </c>
      <c r="DM5" s="275">
        <f t="shared" si="3"/>
        <v>8067</v>
      </c>
      <c r="DN5" s="275">
        <f t="shared" si="3"/>
        <v>693</v>
      </c>
      <c r="DO5" s="275">
        <f t="shared" si="3"/>
        <v>8433</v>
      </c>
      <c r="DP5" s="275">
        <f t="shared" si="3"/>
        <v>131</v>
      </c>
      <c r="DQ5" s="275">
        <f t="shared" si="3"/>
        <v>8318</v>
      </c>
      <c r="DR5" s="275">
        <f t="shared" si="3"/>
        <v>850</v>
      </c>
      <c r="DS5" s="275">
        <f t="shared" si="3"/>
        <v>5466</v>
      </c>
      <c r="DT5" s="275">
        <f t="shared" si="3"/>
        <v>233</v>
      </c>
      <c r="DU5" s="275">
        <f t="shared" si="3"/>
        <v>8940</v>
      </c>
      <c r="DV5" s="275">
        <f t="shared" si="3"/>
        <v>873</v>
      </c>
      <c r="DW5" s="275">
        <f t="shared" si="3"/>
        <v>8629</v>
      </c>
      <c r="DX5" s="275">
        <f t="shared" si="3"/>
        <v>196</v>
      </c>
      <c r="DY5" s="275">
        <f t="shared" si="3"/>
        <v>8898</v>
      </c>
      <c r="DZ5" s="275">
        <f t="shared" si="3"/>
        <v>737</v>
      </c>
      <c r="EA5" s="275">
        <f t="shared" si="3"/>
        <v>5523</v>
      </c>
      <c r="EB5" s="275">
        <f t="shared" si="3"/>
        <v>145</v>
      </c>
      <c r="EC5" s="275">
        <f t="shared" si="3"/>
        <v>9817</v>
      </c>
      <c r="ED5" s="275">
        <f t="shared" si="3"/>
        <v>877</v>
      </c>
      <c r="EE5" s="275">
        <f t="shared" si="3"/>
        <v>8713</v>
      </c>
      <c r="EF5" s="275">
        <f t="shared" si="3"/>
        <v>106</v>
      </c>
      <c r="EG5" s="275">
        <f t="shared" ref="EG5:FL5" si="4">SUM(EG$7:EG$3086)</f>
        <v>10120</v>
      </c>
      <c r="EH5" s="275">
        <f t="shared" si="4"/>
        <v>1064</v>
      </c>
      <c r="EI5" s="275">
        <f t="shared" si="4"/>
        <v>5805</v>
      </c>
      <c r="EJ5" s="275">
        <f t="shared" si="4"/>
        <v>282</v>
      </c>
      <c r="EK5" s="275">
        <f t="shared" si="4"/>
        <v>10855</v>
      </c>
      <c r="EL5" s="275">
        <f t="shared" si="4"/>
        <v>1038</v>
      </c>
      <c r="EM5" s="275">
        <f t="shared" si="4"/>
        <v>8924</v>
      </c>
      <c r="EN5" s="275">
        <f t="shared" si="4"/>
        <v>211</v>
      </c>
      <c r="EO5" s="275">
        <f t="shared" si="4"/>
        <v>12034</v>
      </c>
      <c r="EP5" s="275">
        <f t="shared" si="4"/>
        <v>2002</v>
      </c>
      <c r="EQ5" s="275">
        <f t="shared" si="4"/>
        <v>16139</v>
      </c>
      <c r="ER5" s="275">
        <f t="shared" si="4"/>
        <v>10344</v>
      </c>
      <c r="ES5" s="275">
        <f t="shared" si="4"/>
        <v>12716</v>
      </c>
      <c r="ET5" s="275">
        <f t="shared" si="4"/>
        <v>1948</v>
      </c>
      <c r="EU5" s="275">
        <f t="shared" si="4"/>
        <v>22316</v>
      </c>
      <c r="EV5" s="275">
        <f t="shared" si="4"/>
        <v>13402</v>
      </c>
      <c r="EW5" s="275">
        <f t="shared" si="4"/>
        <v>13030</v>
      </c>
      <c r="EX5" s="275">
        <f t="shared" si="4"/>
        <v>947</v>
      </c>
      <c r="EY5" s="275">
        <f t="shared" si="4"/>
        <v>17651</v>
      </c>
      <c r="EZ5" s="275">
        <f t="shared" si="4"/>
        <v>1512</v>
      </c>
      <c r="FA5" s="275">
        <f t="shared" si="4"/>
        <v>13701</v>
      </c>
      <c r="FB5" s="275">
        <f t="shared" si="4"/>
        <v>985</v>
      </c>
      <c r="FC5" s="275">
        <f t="shared" si="4"/>
        <v>24043</v>
      </c>
      <c r="FD5" s="275">
        <f t="shared" si="4"/>
        <v>1727</v>
      </c>
      <c r="FE5" s="275">
        <f t="shared" si="4"/>
        <v>14431</v>
      </c>
      <c r="FF5" s="275">
        <f t="shared" si="4"/>
        <v>1401</v>
      </c>
      <c r="FG5" s="275">
        <f t="shared" si="4"/>
        <v>19671</v>
      </c>
      <c r="FH5" s="275">
        <f t="shared" si="4"/>
        <v>2020</v>
      </c>
      <c r="FI5" s="275">
        <f t="shared" si="4"/>
        <v>15012</v>
      </c>
      <c r="FJ5" s="275">
        <f t="shared" si="4"/>
        <v>1311</v>
      </c>
      <c r="FK5" s="275">
        <f t="shared" si="4"/>
        <v>26397</v>
      </c>
      <c r="FL5" s="275">
        <f t="shared" si="4"/>
        <v>2354</v>
      </c>
      <c r="FM5" s="275">
        <f t="shared" ref="FM5:GR5" si="5">SUM(FM$7:FM$3086)</f>
        <v>16322</v>
      </c>
      <c r="FN5" s="275">
        <f t="shared" si="5"/>
        <v>1891</v>
      </c>
      <c r="FO5" s="275">
        <f t="shared" si="5"/>
        <v>22194</v>
      </c>
      <c r="FP5" s="275">
        <f t="shared" si="5"/>
        <v>2523</v>
      </c>
      <c r="FQ5" s="275">
        <f t="shared" si="5"/>
        <v>16839</v>
      </c>
      <c r="FR5" s="275">
        <f t="shared" si="5"/>
        <v>1827</v>
      </c>
      <c r="FS5" s="275">
        <f t="shared" si="5"/>
        <v>29609</v>
      </c>
      <c r="FT5" s="275">
        <f t="shared" si="5"/>
        <v>3212</v>
      </c>
      <c r="FU5" s="275">
        <f t="shared" si="5"/>
        <v>21276</v>
      </c>
      <c r="FV5" s="275">
        <f t="shared" si="5"/>
        <v>4954</v>
      </c>
      <c r="FW5" s="275">
        <f t="shared" si="5"/>
        <v>25290</v>
      </c>
      <c r="FX5" s="275">
        <f t="shared" si="5"/>
        <v>3096</v>
      </c>
      <c r="FY5" s="275">
        <f t="shared" si="5"/>
        <v>23026</v>
      </c>
      <c r="FZ5" s="275">
        <f t="shared" si="5"/>
        <v>6187</v>
      </c>
      <c r="GA5" s="275">
        <f t="shared" si="5"/>
        <v>33521</v>
      </c>
      <c r="GB5" s="275">
        <f t="shared" si="5"/>
        <v>3912</v>
      </c>
      <c r="GC5" s="275">
        <f t="shared" si="5"/>
        <v>25217</v>
      </c>
      <c r="GD5" s="275">
        <f t="shared" si="5"/>
        <v>3941</v>
      </c>
      <c r="GE5" s="275">
        <f t="shared" si="5"/>
        <v>28225</v>
      </c>
      <c r="GF5" s="275">
        <f t="shared" si="5"/>
        <v>2935</v>
      </c>
      <c r="GG5" s="275">
        <f t="shared" si="5"/>
        <v>29338</v>
      </c>
      <c r="GH5" s="275">
        <f t="shared" si="5"/>
        <v>6312</v>
      </c>
      <c r="GI5" s="275">
        <f t="shared" si="5"/>
        <v>38172</v>
      </c>
      <c r="GJ5" s="275">
        <f t="shared" si="5"/>
        <v>4651</v>
      </c>
      <c r="GK5" s="275">
        <f t="shared" si="5"/>
        <v>34280</v>
      </c>
      <c r="GL5" s="275">
        <f t="shared" si="5"/>
        <v>9063</v>
      </c>
      <c r="GM5" s="275">
        <f t="shared" si="5"/>
        <v>32456</v>
      </c>
      <c r="GN5" s="275">
        <f t="shared" si="5"/>
        <v>4231</v>
      </c>
      <c r="GO5" s="275">
        <f t="shared" si="5"/>
        <v>40904</v>
      </c>
      <c r="GP5" s="275">
        <f t="shared" si="5"/>
        <v>11566</v>
      </c>
      <c r="GQ5" s="275">
        <f t="shared" si="5"/>
        <v>43971</v>
      </c>
      <c r="GR5" s="275">
        <f t="shared" si="5"/>
        <v>5799</v>
      </c>
      <c r="GS5" s="27">
        <f>SUM(GS7:GS3086)</f>
        <v>28520</v>
      </c>
      <c r="GT5" s="27">
        <f>SUM(GT7:GT3086)</f>
        <v>34486</v>
      </c>
      <c r="GU5" s="27">
        <f>SUM(GU7:GU3086)</f>
        <v>27917</v>
      </c>
      <c r="GV5" s="27">
        <f>SUM(GV7:GV3086)</f>
        <v>35853</v>
      </c>
      <c r="GW5" s="27">
        <f>SUM(GW7:GW3086)</f>
        <v>126776</v>
      </c>
      <c r="GX5" s="275">
        <f t="shared" ref="GX5:IC5" si="6">SUM(GX$7:GX$3086)</f>
        <v>34692</v>
      </c>
      <c r="GY5" s="275">
        <f t="shared" si="6"/>
        <v>412</v>
      </c>
      <c r="GZ5" s="275">
        <f t="shared" si="6"/>
        <v>33440</v>
      </c>
      <c r="HA5" s="275">
        <f t="shared" si="6"/>
        <v>984</v>
      </c>
      <c r="HB5" s="275">
        <f t="shared" si="6"/>
        <v>41306</v>
      </c>
      <c r="HC5" s="275">
        <f t="shared" si="6"/>
        <v>402</v>
      </c>
      <c r="HD5" s="275">
        <f t="shared" si="6"/>
        <v>45407</v>
      </c>
      <c r="HE5" s="275">
        <f t="shared" si="6"/>
        <v>1436</v>
      </c>
      <c r="HF5" s="275">
        <f t="shared" si="6"/>
        <v>62</v>
      </c>
      <c r="HG5" s="275">
        <f t="shared" si="6"/>
        <v>0</v>
      </c>
      <c r="HH5" s="275">
        <f t="shared" si="6"/>
        <v>36</v>
      </c>
      <c r="HI5" s="275">
        <f t="shared" si="6"/>
        <v>0</v>
      </c>
      <c r="HJ5" s="275">
        <f t="shared" si="6"/>
        <v>852</v>
      </c>
      <c r="HK5" s="275">
        <f t="shared" si="6"/>
        <v>0</v>
      </c>
      <c r="HL5" s="275">
        <f t="shared" si="6"/>
        <v>500</v>
      </c>
      <c r="HM5" s="275">
        <f t="shared" si="6"/>
        <v>0</v>
      </c>
      <c r="HN5" s="275">
        <f t="shared" si="6"/>
        <v>0</v>
      </c>
      <c r="HO5" s="275">
        <f t="shared" si="6"/>
        <v>0</v>
      </c>
      <c r="HP5" s="275">
        <f t="shared" si="6"/>
        <v>0</v>
      </c>
      <c r="HQ5" s="275">
        <f t="shared" si="6"/>
        <v>0</v>
      </c>
      <c r="HR5" s="275">
        <f t="shared" si="6"/>
        <v>0</v>
      </c>
      <c r="HS5" s="275">
        <f t="shared" si="6"/>
        <v>0</v>
      </c>
      <c r="HT5" s="275">
        <f t="shared" si="6"/>
        <v>0</v>
      </c>
      <c r="HU5" s="275">
        <f t="shared" si="6"/>
        <v>0</v>
      </c>
      <c r="HV5" s="275">
        <f t="shared" si="6"/>
        <v>0</v>
      </c>
      <c r="HW5" s="275">
        <f t="shared" si="6"/>
        <v>0</v>
      </c>
      <c r="HX5" s="275">
        <f t="shared" si="6"/>
        <v>0</v>
      </c>
      <c r="HY5" s="275">
        <f t="shared" si="6"/>
        <v>0</v>
      </c>
      <c r="HZ5" s="275">
        <f t="shared" si="6"/>
        <v>0</v>
      </c>
      <c r="IA5" s="275">
        <f t="shared" si="6"/>
        <v>0</v>
      </c>
      <c r="IB5" s="275">
        <f t="shared" si="6"/>
        <v>0</v>
      </c>
      <c r="IC5" s="275">
        <f t="shared" si="6"/>
        <v>0</v>
      </c>
      <c r="ID5" s="275">
        <f t="shared" ref="ID5:JI5" si="7">SUM(ID$7:ID$3086)</f>
        <v>0</v>
      </c>
      <c r="IE5" s="275">
        <f t="shared" si="7"/>
        <v>0</v>
      </c>
      <c r="IF5" s="275">
        <f t="shared" si="7"/>
        <v>0</v>
      </c>
      <c r="IG5" s="275">
        <f t="shared" si="7"/>
        <v>0</v>
      </c>
      <c r="IH5" s="275">
        <f t="shared" si="7"/>
        <v>0</v>
      </c>
      <c r="II5" s="275">
        <f t="shared" si="7"/>
        <v>0</v>
      </c>
      <c r="IJ5" s="275">
        <f t="shared" si="7"/>
        <v>0</v>
      </c>
      <c r="IK5" s="275">
        <f t="shared" si="7"/>
        <v>0</v>
      </c>
      <c r="IL5" s="275">
        <f t="shared" si="7"/>
        <v>0</v>
      </c>
      <c r="IM5" s="275">
        <f t="shared" si="7"/>
        <v>0</v>
      </c>
      <c r="IN5" s="275">
        <f t="shared" si="7"/>
        <v>0</v>
      </c>
      <c r="IO5" s="275">
        <f t="shared" si="7"/>
        <v>0</v>
      </c>
      <c r="IP5" s="275">
        <f t="shared" si="7"/>
        <v>0</v>
      </c>
      <c r="IQ5" s="275">
        <f t="shared" si="7"/>
        <v>0</v>
      </c>
      <c r="IR5" s="275">
        <f t="shared" si="7"/>
        <v>0</v>
      </c>
      <c r="IS5" s="275">
        <f t="shared" si="7"/>
        <v>0</v>
      </c>
      <c r="IT5" s="275">
        <f t="shared" si="7"/>
        <v>0</v>
      </c>
      <c r="IU5" s="275">
        <f t="shared" si="7"/>
        <v>0</v>
      </c>
      <c r="IV5" s="275">
        <f t="shared" si="7"/>
        <v>0</v>
      </c>
      <c r="IW5" s="275">
        <f t="shared" si="7"/>
        <v>0</v>
      </c>
      <c r="IX5" s="275">
        <f t="shared" si="7"/>
        <v>0</v>
      </c>
      <c r="IY5" s="275">
        <f t="shared" si="7"/>
        <v>0</v>
      </c>
      <c r="IZ5" s="275">
        <f t="shared" si="7"/>
        <v>0</v>
      </c>
      <c r="JA5" s="275">
        <f t="shared" si="7"/>
        <v>0</v>
      </c>
      <c r="JB5" s="275">
        <f t="shared" si="7"/>
        <v>0</v>
      </c>
      <c r="JC5" s="275">
        <f t="shared" si="7"/>
        <v>0</v>
      </c>
      <c r="JD5" s="275">
        <f t="shared" si="7"/>
        <v>0</v>
      </c>
      <c r="JE5" s="275">
        <f t="shared" si="7"/>
        <v>0</v>
      </c>
      <c r="JF5" s="275">
        <f t="shared" si="7"/>
        <v>0</v>
      </c>
      <c r="JG5" s="275">
        <f t="shared" si="7"/>
        <v>0</v>
      </c>
      <c r="JH5" s="275">
        <f t="shared" si="7"/>
        <v>0</v>
      </c>
      <c r="JI5" s="275">
        <f t="shared" si="7"/>
        <v>0</v>
      </c>
      <c r="JJ5" s="275">
        <f t="shared" ref="JJ5:KO5" si="8">SUM(JJ$7:JJ$3086)</f>
        <v>0</v>
      </c>
      <c r="JK5" s="275">
        <f t="shared" si="8"/>
        <v>104</v>
      </c>
      <c r="JL5" s="275">
        <f t="shared" si="8"/>
        <v>0</v>
      </c>
      <c r="JM5" s="275">
        <f t="shared" si="8"/>
        <v>765</v>
      </c>
      <c r="JN5" s="275">
        <f t="shared" si="8"/>
        <v>0</v>
      </c>
      <c r="JO5" s="275">
        <f t="shared" si="8"/>
        <v>558</v>
      </c>
      <c r="JP5" s="275">
        <f t="shared" si="8"/>
        <v>0</v>
      </c>
      <c r="JQ5" s="275">
        <f t="shared" si="8"/>
        <v>686</v>
      </c>
      <c r="JR5" s="275">
        <f t="shared" si="8"/>
        <v>27151</v>
      </c>
      <c r="JS5" s="275">
        <f t="shared" si="8"/>
        <v>733</v>
      </c>
      <c r="JT5" s="275">
        <f t="shared" si="8"/>
        <v>19279</v>
      </c>
      <c r="JU5" s="275">
        <f t="shared" si="8"/>
        <v>3007</v>
      </c>
      <c r="JV5" s="275">
        <f t="shared" si="8"/>
        <v>51199</v>
      </c>
      <c r="JW5" s="275">
        <f t="shared" si="8"/>
        <v>1968</v>
      </c>
      <c r="JX5" s="275">
        <f t="shared" si="8"/>
        <v>46295</v>
      </c>
      <c r="JY5" s="275">
        <f t="shared" si="8"/>
        <v>6984</v>
      </c>
      <c r="JZ5" s="275">
        <f t="shared" si="8"/>
        <v>0</v>
      </c>
      <c r="KA5" s="275">
        <f t="shared" si="8"/>
        <v>664</v>
      </c>
      <c r="KB5" s="275">
        <f t="shared" si="8"/>
        <v>0</v>
      </c>
      <c r="KC5" s="275">
        <f t="shared" si="8"/>
        <v>3289</v>
      </c>
      <c r="KD5" s="275">
        <f t="shared" si="8"/>
        <v>0</v>
      </c>
      <c r="KE5" s="275">
        <f t="shared" si="8"/>
        <v>2050</v>
      </c>
      <c r="KF5" s="275">
        <f t="shared" si="8"/>
        <v>0</v>
      </c>
      <c r="KG5" s="275">
        <f t="shared" si="8"/>
        <v>4230</v>
      </c>
      <c r="KH5" s="275">
        <f t="shared" si="8"/>
        <v>0</v>
      </c>
      <c r="KI5" s="275">
        <f t="shared" si="8"/>
        <v>747</v>
      </c>
      <c r="KJ5" s="275">
        <f t="shared" si="8"/>
        <v>0</v>
      </c>
      <c r="KK5" s="275">
        <f t="shared" si="8"/>
        <v>1825</v>
      </c>
      <c r="KL5" s="275">
        <f t="shared" si="8"/>
        <v>34</v>
      </c>
      <c r="KM5" s="275">
        <f t="shared" si="8"/>
        <v>2746</v>
      </c>
      <c r="KN5" s="275">
        <f t="shared" si="8"/>
        <v>0</v>
      </c>
      <c r="KO5" s="275">
        <f t="shared" si="8"/>
        <v>3411</v>
      </c>
      <c r="KP5" s="27">
        <f>SUM(KP7:KP3086)</f>
        <v>2660</v>
      </c>
      <c r="KQ5" s="27">
        <f>SUM(KQ7:KQ3086)</f>
        <v>7724</v>
      </c>
      <c r="KR5" s="27">
        <f>SUM(KR7:KR3086)</f>
        <v>9870</v>
      </c>
      <c r="KS5" s="27">
        <f>SUM(KS7:KS3086)</f>
        <v>16747</v>
      </c>
      <c r="KT5" s="27">
        <f>SUM(KT7:KT3086)</f>
        <v>37001</v>
      </c>
      <c r="KU5" s="275">
        <f t="shared" ref="KU5:LZ5" si="9">SUM(KU$7:KU$3086)</f>
        <v>0</v>
      </c>
      <c r="KV5" s="275">
        <f t="shared" si="9"/>
        <v>429</v>
      </c>
      <c r="KW5" s="275">
        <f t="shared" si="9"/>
        <v>0</v>
      </c>
      <c r="KX5" s="275">
        <f t="shared" si="9"/>
        <v>2717</v>
      </c>
      <c r="KY5" s="275">
        <f t="shared" si="9"/>
        <v>0</v>
      </c>
      <c r="KZ5" s="275">
        <f t="shared" si="9"/>
        <v>1193</v>
      </c>
      <c r="LA5" s="275">
        <f t="shared" si="9"/>
        <v>0</v>
      </c>
      <c r="LB5" s="275">
        <f t="shared" si="9"/>
        <v>3252</v>
      </c>
      <c r="LC5" s="275">
        <f t="shared" si="9"/>
        <v>0</v>
      </c>
      <c r="LD5" s="275">
        <f t="shared" si="9"/>
        <v>611</v>
      </c>
      <c r="LE5" s="275">
        <f t="shared" si="9"/>
        <v>0</v>
      </c>
      <c r="LF5" s="275">
        <f t="shared" si="9"/>
        <v>1596</v>
      </c>
      <c r="LG5" s="275">
        <f t="shared" si="9"/>
        <v>0</v>
      </c>
      <c r="LH5" s="275">
        <f t="shared" si="9"/>
        <v>1584</v>
      </c>
      <c r="LI5" s="275">
        <f t="shared" si="9"/>
        <v>0</v>
      </c>
      <c r="LJ5" s="275">
        <f t="shared" si="9"/>
        <v>1429</v>
      </c>
      <c r="LK5" s="275">
        <f t="shared" si="9"/>
        <v>0</v>
      </c>
      <c r="LL5" s="275">
        <f t="shared" si="9"/>
        <v>754</v>
      </c>
      <c r="LM5" s="275">
        <f t="shared" si="9"/>
        <v>0</v>
      </c>
      <c r="LN5" s="275">
        <f t="shared" si="9"/>
        <v>292</v>
      </c>
      <c r="LO5" s="275">
        <f t="shared" si="9"/>
        <v>0</v>
      </c>
      <c r="LP5" s="275">
        <f t="shared" si="9"/>
        <v>3649</v>
      </c>
      <c r="LQ5" s="275">
        <f t="shared" si="9"/>
        <v>0</v>
      </c>
      <c r="LR5" s="275">
        <f t="shared" si="9"/>
        <v>1384</v>
      </c>
      <c r="LS5" s="275">
        <f t="shared" si="9"/>
        <v>0</v>
      </c>
      <c r="LT5" s="275">
        <f t="shared" si="9"/>
        <v>893</v>
      </c>
      <c r="LU5" s="275">
        <f t="shared" si="9"/>
        <v>0</v>
      </c>
      <c r="LV5" s="275">
        <f t="shared" si="9"/>
        <v>416</v>
      </c>
      <c r="LW5" s="275">
        <f t="shared" si="9"/>
        <v>0</v>
      </c>
      <c r="LX5" s="275">
        <f t="shared" si="9"/>
        <v>3036</v>
      </c>
      <c r="LY5" s="275">
        <f t="shared" si="9"/>
        <v>0</v>
      </c>
      <c r="LZ5" s="275">
        <f t="shared" si="9"/>
        <v>1220</v>
      </c>
      <c r="MA5" s="275">
        <f t="shared" ref="MA5:NF5" si="10">SUM(MA$7:MA$3086)</f>
        <v>0</v>
      </c>
      <c r="MB5" s="275">
        <f t="shared" si="10"/>
        <v>746</v>
      </c>
      <c r="MC5" s="275">
        <f t="shared" si="10"/>
        <v>0</v>
      </c>
      <c r="MD5" s="275">
        <f t="shared" si="10"/>
        <v>259</v>
      </c>
      <c r="ME5" s="275">
        <f t="shared" si="10"/>
        <v>0</v>
      </c>
      <c r="MF5" s="275">
        <f t="shared" si="10"/>
        <v>2111</v>
      </c>
      <c r="MG5" s="275">
        <f t="shared" si="10"/>
        <v>0</v>
      </c>
      <c r="MH5" s="275">
        <f t="shared" si="10"/>
        <v>630</v>
      </c>
      <c r="MI5" s="275">
        <f t="shared" si="10"/>
        <v>0</v>
      </c>
      <c r="MJ5" s="275">
        <f t="shared" si="10"/>
        <v>487</v>
      </c>
      <c r="MK5" s="275">
        <f t="shared" si="10"/>
        <v>0</v>
      </c>
      <c r="ML5" s="275">
        <f t="shared" si="10"/>
        <v>183</v>
      </c>
      <c r="MM5" s="275">
        <f t="shared" si="10"/>
        <v>0</v>
      </c>
      <c r="MN5" s="275">
        <f t="shared" si="10"/>
        <v>1854</v>
      </c>
      <c r="MO5" s="275">
        <f t="shared" si="10"/>
        <v>0</v>
      </c>
      <c r="MP5" s="275">
        <f t="shared" si="10"/>
        <v>628</v>
      </c>
      <c r="MQ5" s="275">
        <f t="shared" si="10"/>
        <v>0</v>
      </c>
      <c r="MR5" s="275">
        <f t="shared" si="10"/>
        <v>338</v>
      </c>
      <c r="MS5" s="275">
        <f t="shared" si="10"/>
        <v>0</v>
      </c>
      <c r="MT5" s="275">
        <f t="shared" si="10"/>
        <v>92</v>
      </c>
      <c r="MU5" s="275">
        <f t="shared" si="10"/>
        <v>0</v>
      </c>
      <c r="MV5" s="275">
        <f t="shared" si="10"/>
        <v>735</v>
      </c>
      <c r="MW5" s="275">
        <f t="shared" si="10"/>
        <v>0</v>
      </c>
      <c r="MX5" s="275">
        <f t="shared" si="10"/>
        <v>216</v>
      </c>
      <c r="MY5" s="275">
        <f t="shared" si="10"/>
        <v>0</v>
      </c>
      <c r="MZ5" s="275">
        <f t="shared" si="10"/>
        <v>498</v>
      </c>
      <c r="NA5" s="275">
        <f t="shared" si="10"/>
        <v>0</v>
      </c>
      <c r="NB5" s="275">
        <f t="shared" si="10"/>
        <v>116</v>
      </c>
      <c r="NC5" s="275">
        <f t="shared" si="10"/>
        <v>0</v>
      </c>
      <c r="ND5" s="275">
        <f t="shared" si="10"/>
        <v>998</v>
      </c>
      <c r="NE5" s="275">
        <f t="shared" si="10"/>
        <v>0</v>
      </c>
      <c r="NF5" s="275">
        <f t="shared" si="10"/>
        <v>371</v>
      </c>
      <c r="NG5" s="275">
        <f t="shared" ref="NG5:OL5" si="11">SUM(NG$7:NG$3086)</f>
        <v>0</v>
      </c>
      <c r="NH5" s="275">
        <f t="shared" si="11"/>
        <v>746</v>
      </c>
      <c r="NI5" s="275">
        <f t="shared" si="11"/>
        <v>0</v>
      </c>
      <c r="NJ5" s="275">
        <f t="shared" si="11"/>
        <v>146</v>
      </c>
      <c r="NK5" s="275">
        <f t="shared" si="11"/>
        <v>0</v>
      </c>
      <c r="NL5" s="275">
        <f t="shared" si="11"/>
        <v>2093</v>
      </c>
      <c r="NM5" s="275">
        <f t="shared" si="11"/>
        <v>0</v>
      </c>
      <c r="NN5" s="275">
        <f t="shared" si="11"/>
        <v>352</v>
      </c>
      <c r="NO5" s="275">
        <f t="shared" si="11"/>
        <v>0</v>
      </c>
      <c r="NP5" s="275">
        <f t="shared" si="11"/>
        <v>1048</v>
      </c>
      <c r="NQ5" s="275">
        <f t="shared" si="11"/>
        <v>0</v>
      </c>
      <c r="NR5" s="275">
        <f t="shared" si="11"/>
        <v>257</v>
      </c>
      <c r="NS5" s="275">
        <f t="shared" si="11"/>
        <v>0</v>
      </c>
      <c r="NT5" s="275">
        <f t="shared" si="11"/>
        <v>4177</v>
      </c>
      <c r="NU5" s="275">
        <f t="shared" si="11"/>
        <v>0</v>
      </c>
      <c r="NV5" s="275">
        <f t="shared" si="11"/>
        <v>697</v>
      </c>
      <c r="NW5" s="275">
        <f t="shared" si="11"/>
        <v>0</v>
      </c>
      <c r="NX5" s="275">
        <f t="shared" si="11"/>
        <v>1086</v>
      </c>
      <c r="NY5" s="275">
        <f t="shared" si="11"/>
        <v>0</v>
      </c>
      <c r="NZ5" s="275">
        <f t="shared" si="11"/>
        <v>257</v>
      </c>
      <c r="OA5" s="275">
        <f t="shared" si="11"/>
        <v>0</v>
      </c>
      <c r="OB5" s="275">
        <f t="shared" si="11"/>
        <v>4408</v>
      </c>
      <c r="OC5" s="275">
        <f t="shared" si="11"/>
        <v>0</v>
      </c>
      <c r="OD5" s="275">
        <f t="shared" si="11"/>
        <v>717</v>
      </c>
      <c r="OE5" s="275">
        <f t="shared" si="11"/>
        <v>0</v>
      </c>
      <c r="OF5" s="275">
        <f t="shared" si="11"/>
        <v>842</v>
      </c>
      <c r="OG5" s="275">
        <f t="shared" si="11"/>
        <v>0</v>
      </c>
      <c r="OH5" s="275">
        <f t="shared" si="11"/>
        <v>179</v>
      </c>
      <c r="OI5" s="275">
        <f t="shared" si="11"/>
        <v>0</v>
      </c>
      <c r="OJ5" s="275">
        <f t="shared" si="11"/>
        <v>3131</v>
      </c>
      <c r="OK5" s="275">
        <f t="shared" si="11"/>
        <v>0</v>
      </c>
      <c r="OL5" s="275">
        <f t="shared" si="11"/>
        <v>712</v>
      </c>
      <c r="OM5" s="27">
        <f>SUM(OM7:OM3086)</f>
        <v>8478</v>
      </c>
      <c r="ON5" s="27">
        <f>SUM(ON7:ON3086)</f>
        <v>28969</v>
      </c>
      <c r="OO5" s="27">
        <f>SUM(OO7:OO3086)</f>
        <v>6510</v>
      </c>
      <c r="OP5" s="27">
        <f>SUM(OP7:OP3086)</f>
        <v>11608</v>
      </c>
      <c r="OQ5" s="27">
        <f>SUM(OQ7:OQ3086)</f>
        <v>55565</v>
      </c>
      <c r="OR5" s="275">
        <f t="shared" ref="OR5:PW5" si="12">SUM(OR$7:OR$3086)</f>
        <v>0</v>
      </c>
      <c r="OS5" s="275">
        <f t="shared" si="12"/>
        <v>593</v>
      </c>
      <c r="OT5" s="275">
        <f t="shared" si="12"/>
        <v>0</v>
      </c>
      <c r="OU5" s="275">
        <f t="shared" si="12"/>
        <v>146</v>
      </c>
      <c r="OV5" s="275">
        <f t="shared" si="12"/>
        <v>0</v>
      </c>
      <c r="OW5" s="275">
        <f t="shared" si="12"/>
        <v>2793</v>
      </c>
      <c r="OX5" s="275">
        <f t="shared" si="12"/>
        <v>0</v>
      </c>
      <c r="OY5" s="275">
        <f t="shared" si="12"/>
        <v>393</v>
      </c>
      <c r="OZ5" s="275">
        <f t="shared" si="12"/>
        <v>0</v>
      </c>
      <c r="PA5" s="275">
        <f t="shared" si="12"/>
        <v>705</v>
      </c>
      <c r="PB5" s="275">
        <f t="shared" si="12"/>
        <v>0</v>
      </c>
      <c r="PC5" s="275">
        <f t="shared" si="12"/>
        <v>95</v>
      </c>
      <c r="PD5" s="275">
        <f t="shared" si="12"/>
        <v>0</v>
      </c>
      <c r="PE5" s="275">
        <f t="shared" si="12"/>
        <v>2795</v>
      </c>
      <c r="PF5" s="275">
        <f t="shared" si="12"/>
        <v>0</v>
      </c>
      <c r="PG5" s="275">
        <f t="shared" si="12"/>
        <v>426</v>
      </c>
      <c r="PH5" s="275">
        <f t="shared" si="12"/>
        <v>0</v>
      </c>
      <c r="PI5" s="275">
        <f t="shared" si="12"/>
        <v>720</v>
      </c>
      <c r="PJ5" s="275">
        <f t="shared" si="12"/>
        <v>0</v>
      </c>
      <c r="PK5" s="275">
        <f t="shared" si="12"/>
        <v>134</v>
      </c>
      <c r="PL5" s="275">
        <f t="shared" si="12"/>
        <v>0</v>
      </c>
      <c r="PM5" s="275">
        <f t="shared" si="12"/>
        <v>2415</v>
      </c>
      <c r="PN5" s="275">
        <f t="shared" si="12"/>
        <v>0</v>
      </c>
      <c r="PO5" s="275">
        <f t="shared" si="12"/>
        <v>536</v>
      </c>
      <c r="PP5" s="275">
        <f t="shared" si="12"/>
        <v>0</v>
      </c>
      <c r="PQ5" s="275">
        <f t="shared" si="12"/>
        <v>558</v>
      </c>
      <c r="PR5" s="275">
        <f t="shared" si="12"/>
        <v>0</v>
      </c>
      <c r="PS5" s="275">
        <f t="shared" si="12"/>
        <v>96</v>
      </c>
      <c r="PT5" s="275">
        <f t="shared" si="12"/>
        <v>0</v>
      </c>
      <c r="PU5" s="275">
        <f t="shared" si="12"/>
        <v>1067</v>
      </c>
      <c r="PV5" s="275">
        <f t="shared" si="12"/>
        <v>0</v>
      </c>
      <c r="PW5" s="275">
        <f t="shared" si="12"/>
        <v>261</v>
      </c>
      <c r="PX5" s="275">
        <f t="shared" ref="PX5:RC5" si="13">SUM(PX$7:PX$3086)</f>
        <v>0</v>
      </c>
      <c r="PY5" s="275">
        <f t="shared" si="13"/>
        <v>676</v>
      </c>
      <c r="PZ5" s="275">
        <f t="shared" si="13"/>
        <v>0</v>
      </c>
      <c r="QA5" s="275">
        <f t="shared" si="13"/>
        <v>151</v>
      </c>
      <c r="QB5" s="275">
        <f t="shared" si="13"/>
        <v>0</v>
      </c>
      <c r="QC5" s="275">
        <f t="shared" si="13"/>
        <v>1809</v>
      </c>
      <c r="QD5" s="275">
        <f t="shared" si="13"/>
        <v>0</v>
      </c>
      <c r="QE5" s="275">
        <f t="shared" si="13"/>
        <v>502</v>
      </c>
      <c r="QF5" s="275">
        <f t="shared" si="13"/>
        <v>0</v>
      </c>
      <c r="QG5" s="275">
        <f t="shared" si="13"/>
        <v>506</v>
      </c>
      <c r="QH5" s="275">
        <f t="shared" si="13"/>
        <v>0</v>
      </c>
      <c r="QI5" s="275">
        <f t="shared" si="13"/>
        <v>102</v>
      </c>
      <c r="QJ5" s="275">
        <f t="shared" si="13"/>
        <v>0</v>
      </c>
      <c r="QK5" s="275">
        <f t="shared" si="13"/>
        <v>1179</v>
      </c>
      <c r="QL5" s="275">
        <f t="shared" si="13"/>
        <v>0</v>
      </c>
      <c r="QM5" s="275">
        <f t="shared" si="13"/>
        <v>358</v>
      </c>
      <c r="QN5" s="275">
        <f t="shared" si="13"/>
        <v>0</v>
      </c>
      <c r="QO5" s="275">
        <f t="shared" si="13"/>
        <v>294</v>
      </c>
      <c r="QP5" s="275">
        <f t="shared" si="13"/>
        <v>0</v>
      </c>
      <c r="QQ5" s="275">
        <f t="shared" si="13"/>
        <v>78</v>
      </c>
      <c r="QR5" s="275">
        <f t="shared" si="13"/>
        <v>0</v>
      </c>
      <c r="QS5" s="275">
        <f t="shared" si="13"/>
        <v>709</v>
      </c>
      <c r="QT5" s="275">
        <f t="shared" si="13"/>
        <v>0</v>
      </c>
      <c r="QU5" s="275">
        <f t="shared" si="13"/>
        <v>207</v>
      </c>
      <c r="QV5" s="275">
        <f t="shared" si="13"/>
        <v>0</v>
      </c>
      <c r="QW5" s="275">
        <f t="shared" si="13"/>
        <v>0</v>
      </c>
      <c r="QX5" s="275">
        <f t="shared" si="13"/>
        <v>0</v>
      </c>
      <c r="QY5" s="275">
        <f t="shared" si="13"/>
        <v>0</v>
      </c>
      <c r="QZ5" s="275">
        <f t="shared" si="13"/>
        <v>0</v>
      </c>
      <c r="RA5" s="275">
        <f t="shared" si="13"/>
        <v>0</v>
      </c>
      <c r="RB5" s="275">
        <f t="shared" si="13"/>
        <v>0</v>
      </c>
      <c r="RC5" s="275">
        <f t="shared" si="13"/>
        <v>0</v>
      </c>
      <c r="RD5" s="275">
        <f t="shared" ref="RD5:SI5" si="14">SUM(RD$7:RD$3086)</f>
        <v>0</v>
      </c>
      <c r="RE5" s="275">
        <f t="shared" si="14"/>
        <v>0</v>
      </c>
      <c r="RF5" s="275">
        <f t="shared" si="14"/>
        <v>0</v>
      </c>
      <c r="RG5" s="275">
        <f t="shared" si="14"/>
        <v>0</v>
      </c>
      <c r="RH5" s="275">
        <f t="shared" si="14"/>
        <v>0</v>
      </c>
      <c r="RI5" s="275">
        <f t="shared" si="14"/>
        <v>0</v>
      </c>
      <c r="RJ5" s="275">
        <f t="shared" si="14"/>
        <v>0</v>
      </c>
      <c r="RK5" s="275">
        <f t="shared" si="14"/>
        <v>0</v>
      </c>
      <c r="RL5" s="275">
        <f t="shared" si="14"/>
        <v>0</v>
      </c>
      <c r="RM5" s="275">
        <f t="shared" si="14"/>
        <v>0</v>
      </c>
      <c r="RN5" s="275">
        <f t="shared" si="14"/>
        <v>0</v>
      </c>
      <c r="RO5" s="275">
        <f t="shared" si="14"/>
        <v>0</v>
      </c>
      <c r="RP5" s="275">
        <f t="shared" si="14"/>
        <v>0</v>
      </c>
      <c r="RQ5" s="275">
        <f t="shared" si="14"/>
        <v>0</v>
      </c>
      <c r="RR5" s="275">
        <f t="shared" si="14"/>
        <v>0</v>
      </c>
      <c r="RS5" s="275">
        <f t="shared" si="14"/>
        <v>0</v>
      </c>
      <c r="RT5" s="275">
        <f t="shared" si="14"/>
        <v>0</v>
      </c>
      <c r="RU5" s="275">
        <f t="shared" si="14"/>
        <v>0</v>
      </c>
      <c r="RV5" s="275">
        <f t="shared" si="14"/>
        <v>0</v>
      </c>
      <c r="RW5" s="275">
        <f t="shared" si="14"/>
        <v>0</v>
      </c>
      <c r="RX5" s="275">
        <f t="shared" si="14"/>
        <v>0</v>
      </c>
      <c r="RY5" s="275">
        <f t="shared" si="14"/>
        <v>0</v>
      </c>
      <c r="RZ5" s="275">
        <f t="shared" si="14"/>
        <v>0</v>
      </c>
      <c r="SA5" s="275">
        <f t="shared" si="14"/>
        <v>0</v>
      </c>
      <c r="SB5" s="275">
        <f t="shared" si="14"/>
        <v>0</v>
      </c>
      <c r="SC5" s="275">
        <f t="shared" si="14"/>
        <v>0</v>
      </c>
      <c r="SD5" s="275">
        <f t="shared" si="14"/>
        <v>0</v>
      </c>
      <c r="SE5" s="275">
        <f t="shared" si="14"/>
        <v>0</v>
      </c>
      <c r="SF5" s="275">
        <f t="shared" si="14"/>
        <v>0</v>
      </c>
      <c r="SG5" s="275">
        <f t="shared" si="14"/>
        <v>0</v>
      </c>
      <c r="SH5" s="275">
        <f t="shared" si="14"/>
        <v>0</v>
      </c>
      <c r="SI5" s="275">
        <f t="shared" si="14"/>
        <v>0</v>
      </c>
      <c r="SJ5" s="27">
        <f>SUM(SJ7:SJ3086)</f>
        <v>4052</v>
      </c>
      <c r="SK5" s="27">
        <f>SUM(SK7:SK3086)</f>
        <v>12767</v>
      </c>
      <c r="SL5" s="27">
        <f>SUM(SL7:SL3086)</f>
        <v>802</v>
      </c>
      <c r="SM5" s="27">
        <f>SUM(SM7:SM3086)</f>
        <v>2683</v>
      </c>
      <c r="SN5" s="27">
        <f>SUM(SN7:SN3086)</f>
        <v>20304</v>
      </c>
    </row>
    <row r="6" spans="1:508" s="1" customFormat="1" ht="26.45" customHeight="1">
      <c r="A6" s="438"/>
      <c r="B6" s="438"/>
      <c r="C6" s="443"/>
      <c r="D6" s="298" t="s">
        <v>9</v>
      </c>
      <c r="E6" s="276" t="s">
        <v>4</v>
      </c>
      <c r="F6" s="276" t="s">
        <v>9</v>
      </c>
      <c r="G6" s="276" t="s">
        <v>3</v>
      </c>
      <c r="H6" s="276" t="s">
        <v>9</v>
      </c>
      <c r="I6" s="276" t="s">
        <v>7</v>
      </c>
      <c r="J6" s="276" t="s">
        <v>9</v>
      </c>
      <c r="K6" s="276" t="s">
        <v>6</v>
      </c>
      <c r="L6" s="276" t="s">
        <v>9</v>
      </c>
      <c r="M6" s="276" t="s">
        <v>4</v>
      </c>
      <c r="N6" s="276" t="s">
        <v>9</v>
      </c>
      <c r="O6" s="276" t="s">
        <v>3</v>
      </c>
      <c r="P6" s="276" t="s">
        <v>9</v>
      </c>
      <c r="Q6" s="276" t="s">
        <v>7</v>
      </c>
      <c r="R6" s="276" t="s">
        <v>9</v>
      </c>
      <c r="S6" s="276" t="s">
        <v>6</v>
      </c>
      <c r="T6" s="276" t="s">
        <v>9</v>
      </c>
      <c r="U6" s="276" t="s">
        <v>4</v>
      </c>
      <c r="V6" s="276" t="s">
        <v>9</v>
      </c>
      <c r="W6" s="276" t="s">
        <v>3</v>
      </c>
      <c r="X6" s="276" t="s">
        <v>9</v>
      </c>
      <c r="Y6" s="276" t="s">
        <v>7</v>
      </c>
      <c r="Z6" s="276" t="s">
        <v>9</v>
      </c>
      <c r="AA6" s="276" t="s">
        <v>6</v>
      </c>
      <c r="AB6" s="276" t="s">
        <v>9</v>
      </c>
      <c r="AC6" s="276" t="s">
        <v>4</v>
      </c>
      <c r="AD6" s="276" t="s">
        <v>9</v>
      </c>
      <c r="AE6" s="276" t="s">
        <v>3</v>
      </c>
      <c r="AF6" s="276" t="s">
        <v>9</v>
      </c>
      <c r="AG6" s="276" t="s">
        <v>7</v>
      </c>
      <c r="AH6" s="276" t="s">
        <v>9</v>
      </c>
      <c r="AI6" s="276" t="s">
        <v>6</v>
      </c>
      <c r="AJ6" s="276" t="s">
        <v>9</v>
      </c>
      <c r="AK6" s="276" t="s">
        <v>4</v>
      </c>
      <c r="AL6" s="276" t="s">
        <v>9</v>
      </c>
      <c r="AM6" s="276" t="s">
        <v>3</v>
      </c>
      <c r="AN6" s="276" t="s">
        <v>9</v>
      </c>
      <c r="AO6" s="276" t="s">
        <v>7</v>
      </c>
      <c r="AP6" s="276" t="s">
        <v>9</v>
      </c>
      <c r="AQ6" s="276" t="s">
        <v>6</v>
      </c>
      <c r="AR6" s="276" t="s">
        <v>9</v>
      </c>
      <c r="AS6" s="276" t="s">
        <v>4</v>
      </c>
      <c r="AT6" s="276" t="s">
        <v>9</v>
      </c>
      <c r="AU6" s="276" t="s">
        <v>3</v>
      </c>
      <c r="AV6" s="276" t="s">
        <v>9</v>
      </c>
      <c r="AW6" s="276" t="s">
        <v>7</v>
      </c>
      <c r="AX6" s="276" t="s">
        <v>9</v>
      </c>
      <c r="AY6" s="276" t="s">
        <v>6</v>
      </c>
      <c r="AZ6" s="276" t="s">
        <v>9</v>
      </c>
      <c r="BA6" s="276" t="s">
        <v>4</v>
      </c>
      <c r="BB6" s="276" t="s">
        <v>9</v>
      </c>
      <c r="BC6" s="276" t="s">
        <v>3</v>
      </c>
      <c r="BD6" s="276" t="s">
        <v>9</v>
      </c>
      <c r="BE6" s="276" t="s">
        <v>7</v>
      </c>
      <c r="BF6" s="276" t="s">
        <v>9</v>
      </c>
      <c r="BG6" s="276" t="s">
        <v>6</v>
      </c>
      <c r="BH6" s="276" t="s">
        <v>9</v>
      </c>
      <c r="BI6" s="276" t="s">
        <v>4</v>
      </c>
      <c r="BJ6" s="276" t="s">
        <v>9</v>
      </c>
      <c r="BK6" s="276" t="s">
        <v>3</v>
      </c>
      <c r="BL6" s="276" t="s">
        <v>9</v>
      </c>
      <c r="BM6" s="276" t="s">
        <v>7</v>
      </c>
      <c r="BN6" s="276" t="s">
        <v>9</v>
      </c>
      <c r="BO6" s="276" t="s">
        <v>6</v>
      </c>
      <c r="BP6" s="276" t="s">
        <v>9</v>
      </c>
      <c r="BQ6" s="276" t="s">
        <v>4</v>
      </c>
      <c r="BR6" s="276" t="s">
        <v>9</v>
      </c>
      <c r="BS6" s="276" t="s">
        <v>3</v>
      </c>
      <c r="BT6" s="276" t="s">
        <v>9</v>
      </c>
      <c r="BU6" s="276" t="s">
        <v>7</v>
      </c>
      <c r="BV6" s="276" t="s">
        <v>9</v>
      </c>
      <c r="BW6" s="276" t="s">
        <v>6</v>
      </c>
      <c r="BX6" s="276" t="s">
        <v>9</v>
      </c>
      <c r="BY6" s="276" t="s">
        <v>4</v>
      </c>
      <c r="BZ6" s="276" t="s">
        <v>9</v>
      </c>
      <c r="CA6" s="276" t="s">
        <v>3</v>
      </c>
      <c r="CB6" s="276" t="s">
        <v>9</v>
      </c>
      <c r="CC6" s="276" t="s">
        <v>7</v>
      </c>
      <c r="CD6" s="276" t="s">
        <v>9</v>
      </c>
      <c r="CE6" s="276" t="s">
        <v>6</v>
      </c>
      <c r="CF6" s="276" t="s">
        <v>9</v>
      </c>
      <c r="CG6" s="276" t="s">
        <v>4</v>
      </c>
      <c r="CH6" s="276" t="s">
        <v>9</v>
      </c>
      <c r="CI6" s="276" t="s">
        <v>3</v>
      </c>
      <c r="CJ6" s="276" t="s">
        <v>9</v>
      </c>
      <c r="CK6" s="276" t="s">
        <v>7</v>
      </c>
      <c r="CL6" s="276" t="s">
        <v>9</v>
      </c>
      <c r="CM6" s="276" t="s">
        <v>6</v>
      </c>
      <c r="CN6" s="276" t="s">
        <v>9</v>
      </c>
      <c r="CO6" s="276" t="s">
        <v>4</v>
      </c>
      <c r="CP6" s="276" t="s">
        <v>9</v>
      </c>
      <c r="CQ6" s="276" t="s">
        <v>3</v>
      </c>
      <c r="CR6" s="276" t="s">
        <v>9</v>
      </c>
      <c r="CS6" s="276" t="s">
        <v>7</v>
      </c>
      <c r="CT6" s="276" t="s">
        <v>9</v>
      </c>
      <c r="CU6" s="276" t="s">
        <v>6</v>
      </c>
      <c r="CV6" s="311" t="s">
        <v>459</v>
      </c>
      <c r="CW6" s="311" t="s">
        <v>461</v>
      </c>
      <c r="CX6" s="311" t="s">
        <v>460</v>
      </c>
      <c r="CY6" s="311" t="s">
        <v>462</v>
      </c>
      <c r="CZ6" s="311" t="s">
        <v>434</v>
      </c>
      <c r="DA6" s="276" t="s">
        <v>9</v>
      </c>
      <c r="DB6" s="276" t="s">
        <v>4</v>
      </c>
      <c r="DC6" s="276" t="s">
        <v>9</v>
      </c>
      <c r="DD6" s="276" t="s">
        <v>3</v>
      </c>
      <c r="DE6" s="276" t="s">
        <v>9</v>
      </c>
      <c r="DF6" s="276" t="s">
        <v>7</v>
      </c>
      <c r="DG6" s="276" t="s">
        <v>9</v>
      </c>
      <c r="DH6" s="276" t="s">
        <v>6</v>
      </c>
      <c r="DI6" s="276" t="s">
        <v>9</v>
      </c>
      <c r="DJ6" s="276" t="s">
        <v>4</v>
      </c>
      <c r="DK6" s="276" t="s">
        <v>9</v>
      </c>
      <c r="DL6" s="276" t="s">
        <v>3</v>
      </c>
      <c r="DM6" s="276" t="s">
        <v>9</v>
      </c>
      <c r="DN6" s="276" t="s">
        <v>7</v>
      </c>
      <c r="DO6" s="276" t="s">
        <v>9</v>
      </c>
      <c r="DP6" s="276" t="s">
        <v>6</v>
      </c>
      <c r="DQ6" s="276" t="s">
        <v>9</v>
      </c>
      <c r="DR6" s="276" t="s">
        <v>4</v>
      </c>
      <c r="DS6" s="276" t="s">
        <v>9</v>
      </c>
      <c r="DT6" s="276" t="s">
        <v>3</v>
      </c>
      <c r="DU6" s="276" t="s">
        <v>9</v>
      </c>
      <c r="DV6" s="276" t="s">
        <v>7</v>
      </c>
      <c r="DW6" s="276" t="s">
        <v>9</v>
      </c>
      <c r="DX6" s="276" t="s">
        <v>6</v>
      </c>
      <c r="DY6" s="276" t="s">
        <v>9</v>
      </c>
      <c r="DZ6" s="276" t="s">
        <v>4</v>
      </c>
      <c r="EA6" s="276" t="s">
        <v>9</v>
      </c>
      <c r="EB6" s="276" t="s">
        <v>3</v>
      </c>
      <c r="EC6" s="276" t="s">
        <v>9</v>
      </c>
      <c r="ED6" s="276" t="s">
        <v>7</v>
      </c>
      <c r="EE6" s="276" t="s">
        <v>9</v>
      </c>
      <c r="EF6" s="276" t="s">
        <v>6</v>
      </c>
      <c r="EG6" s="276" t="s">
        <v>9</v>
      </c>
      <c r="EH6" s="276" t="s">
        <v>4</v>
      </c>
      <c r="EI6" s="276" t="s">
        <v>9</v>
      </c>
      <c r="EJ6" s="276" t="s">
        <v>3</v>
      </c>
      <c r="EK6" s="276" t="s">
        <v>9</v>
      </c>
      <c r="EL6" s="276" t="s">
        <v>7</v>
      </c>
      <c r="EM6" s="276" t="s">
        <v>9</v>
      </c>
      <c r="EN6" s="276" t="s">
        <v>6</v>
      </c>
      <c r="EO6" s="276" t="s">
        <v>9</v>
      </c>
      <c r="EP6" s="276" t="s">
        <v>4</v>
      </c>
      <c r="EQ6" s="276" t="s">
        <v>9</v>
      </c>
      <c r="ER6" s="276" t="s">
        <v>3</v>
      </c>
      <c r="ES6" s="276" t="s">
        <v>9</v>
      </c>
      <c r="ET6" s="276" t="s">
        <v>7</v>
      </c>
      <c r="EU6" s="276" t="s">
        <v>9</v>
      </c>
      <c r="EV6" s="276" t="s">
        <v>6</v>
      </c>
      <c r="EW6" s="276" t="s">
        <v>9</v>
      </c>
      <c r="EX6" s="276" t="s">
        <v>4</v>
      </c>
      <c r="EY6" s="276" t="s">
        <v>9</v>
      </c>
      <c r="EZ6" s="276" t="s">
        <v>3</v>
      </c>
      <c r="FA6" s="276" t="s">
        <v>9</v>
      </c>
      <c r="FB6" s="276" t="s">
        <v>7</v>
      </c>
      <c r="FC6" s="276" t="s">
        <v>9</v>
      </c>
      <c r="FD6" s="276" t="s">
        <v>6</v>
      </c>
      <c r="FE6" s="276" t="s">
        <v>9</v>
      </c>
      <c r="FF6" s="276" t="s">
        <v>4</v>
      </c>
      <c r="FG6" s="276" t="s">
        <v>9</v>
      </c>
      <c r="FH6" s="276" t="s">
        <v>3</v>
      </c>
      <c r="FI6" s="276" t="s">
        <v>9</v>
      </c>
      <c r="FJ6" s="276" t="s">
        <v>7</v>
      </c>
      <c r="FK6" s="276" t="s">
        <v>9</v>
      </c>
      <c r="FL6" s="276" t="s">
        <v>6</v>
      </c>
      <c r="FM6" s="276" t="s">
        <v>9</v>
      </c>
      <c r="FN6" s="276" t="s">
        <v>4</v>
      </c>
      <c r="FO6" s="276" t="s">
        <v>9</v>
      </c>
      <c r="FP6" s="276" t="s">
        <v>3</v>
      </c>
      <c r="FQ6" s="276" t="s">
        <v>9</v>
      </c>
      <c r="FR6" s="276" t="s">
        <v>7</v>
      </c>
      <c r="FS6" s="276" t="s">
        <v>9</v>
      </c>
      <c r="FT6" s="276" t="s">
        <v>6</v>
      </c>
      <c r="FU6" s="276" t="s">
        <v>9</v>
      </c>
      <c r="FV6" s="276" t="s">
        <v>4</v>
      </c>
      <c r="FW6" s="276" t="s">
        <v>9</v>
      </c>
      <c r="FX6" s="276" t="s">
        <v>3</v>
      </c>
      <c r="FY6" s="276" t="s">
        <v>9</v>
      </c>
      <c r="FZ6" s="276" t="s">
        <v>7</v>
      </c>
      <c r="GA6" s="276" t="s">
        <v>9</v>
      </c>
      <c r="GB6" s="276" t="s">
        <v>6</v>
      </c>
      <c r="GC6" s="276" t="s">
        <v>9</v>
      </c>
      <c r="GD6" s="276" t="s">
        <v>4</v>
      </c>
      <c r="GE6" s="276" t="s">
        <v>9</v>
      </c>
      <c r="GF6" s="276" t="s">
        <v>3</v>
      </c>
      <c r="GG6" s="276" t="s">
        <v>9</v>
      </c>
      <c r="GH6" s="276" t="s">
        <v>7</v>
      </c>
      <c r="GI6" s="276" t="s">
        <v>9</v>
      </c>
      <c r="GJ6" s="276" t="s">
        <v>6</v>
      </c>
      <c r="GK6" s="276" t="s">
        <v>9</v>
      </c>
      <c r="GL6" s="276" t="s">
        <v>4</v>
      </c>
      <c r="GM6" s="276" t="s">
        <v>9</v>
      </c>
      <c r="GN6" s="276" t="s">
        <v>3</v>
      </c>
      <c r="GO6" s="276" t="s">
        <v>9</v>
      </c>
      <c r="GP6" s="276" t="s">
        <v>7</v>
      </c>
      <c r="GQ6" s="276" t="s">
        <v>9</v>
      </c>
      <c r="GR6" s="276" t="s">
        <v>6</v>
      </c>
      <c r="GS6" s="311" t="s">
        <v>459</v>
      </c>
      <c r="GT6" s="311" t="s">
        <v>461</v>
      </c>
      <c r="GU6" s="311" t="s">
        <v>460</v>
      </c>
      <c r="GV6" s="311" t="s">
        <v>462</v>
      </c>
      <c r="GW6" s="311" t="s">
        <v>434</v>
      </c>
      <c r="GX6" s="276" t="s">
        <v>9</v>
      </c>
      <c r="GY6" s="276" t="s">
        <v>4</v>
      </c>
      <c r="GZ6" s="276" t="s">
        <v>9</v>
      </c>
      <c r="HA6" s="276" t="s">
        <v>3</v>
      </c>
      <c r="HB6" s="276" t="s">
        <v>9</v>
      </c>
      <c r="HC6" s="276" t="s">
        <v>7</v>
      </c>
      <c r="HD6" s="276" t="s">
        <v>9</v>
      </c>
      <c r="HE6" s="276" t="s">
        <v>6</v>
      </c>
      <c r="HF6" s="276" t="s">
        <v>9</v>
      </c>
      <c r="HG6" s="276" t="s">
        <v>4</v>
      </c>
      <c r="HH6" s="276" t="s">
        <v>9</v>
      </c>
      <c r="HI6" s="276" t="s">
        <v>3</v>
      </c>
      <c r="HJ6" s="276" t="s">
        <v>9</v>
      </c>
      <c r="HK6" s="276" t="s">
        <v>7</v>
      </c>
      <c r="HL6" s="276" t="s">
        <v>9</v>
      </c>
      <c r="HM6" s="276" t="s">
        <v>6</v>
      </c>
      <c r="HN6" s="276" t="s">
        <v>9</v>
      </c>
      <c r="HO6" s="276" t="s">
        <v>4</v>
      </c>
      <c r="HP6" s="276" t="s">
        <v>9</v>
      </c>
      <c r="HQ6" s="276" t="s">
        <v>3</v>
      </c>
      <c r="HR6" s="276" t="s">
        <v>9</v>
      </c>
      <c r="HS6" s="276" t="s">
        <v>7</v>
      </c>
      <c r="HT6" s="276" t="s">
        <v>9</v>
      </c>
      <c r="HU6" s="276" t="s">
        <v>6</v>
      </c>
      <c r="HV6" s="276" t="s">
        <v>9</v>
      </c>
      <c r="HW6" s="276" t="s">
        <v>4</v>
      </c>
      <c r="HX6" s="276" t="s">
        <v>9</v>
      </c>
      <c r="HY6" s="276" t="s">
        <v>3</v>
      </c>
      <c r="HZ6" s="276" t="s">
        <v>9</v>
      </c>
      <c r="IA6" s="276" t="s">
        <v>7</v>
      </c>
      <c r="IB6" s="276" t="s">
        <v>9</v>
      </c>
      <c r="IC6" s="276" t="s">
        <v>6</v>
      </c>
      <c r="ID6" s="276" t="s">
        <v>9</v>
      </c>
      <c r="IE6" s="276" t="s">
        <v>4</v>
      </c>
      <c r="IF6" s="276" t="s">
        <v>9</v>
      </c>
      <c r="IG6" s="276" t="s">
        <v>3</v>
      </c>
      <c r="IH6" s="276" t="s">
        <v>9</v>
      </c>
      <c r="II6" s="276" t="s">
        <v>7</v>
      </c>
      <c r="IJ6" s="276" t="s">
        <v>9</v>
      </c>
      <c r="IK6" s="276" t="s">
        <v>6</v>
      </c>
      <c r="IL6" s="276" t="s">
        <v>9</v>
      </c>
      <c r="IM6" s="276" t="s">
        <v>4</v>
      </c>
      <c r="IN6" s="276" t="s">
        <v>9</v>
      </c>
      <c r="IO6" s="276" t="s">
        <v>3</v>
      </c>
      <c r="IP6" s="276" t="s">
        <v>9</v>
      </c>
      <c r="IQ6" s="276" t="s">
        <v>7</v>
      </c>
      <c r="IR6" s="276" t="s">
        <v>9</v>
      </c>
      <c r="IS6" s="276" t="s">
        <v>6</v>
      </c>
      <c r="IT6" s="276" t="s">
        <v>9</v>
      </c>
      <c r="IU6" s="276" t="s">
        <v>4</v>
      </c>
      <c r="IV6" s="276" t="s">
        <v>9</v>
      </c>
      <c r="IW6" s="276" t="s">
        <v>3</v>
      </c>
      <c r="IX6" s="276" t="s">
        <v>9</v>
      </c>
      <c r="IY6" s="276" t="s">
        <v>7</v>
      </c>
      <c r="IZ6" s="276" t="s">
        <v>9</v>
      </c>
      <c r="JA6" s="276" t="s">
        <v>6</v>
      </c>
      <c r="JB6" s="276" t="s">
        <v>9</v>
      </c>
      <c r="JC6" s="276" t="s">
        <v>4</v>
      </c>
      <c r="JD6" s="276" t="s">
        <v>9</v>
      </c>
      <c r="JE6" s="276" t="s">
        <v>3</v>
      </c>
      <c r="JF6" s="276" t="s">
        <v>9</v>
      </c>
      <c r="JG6" s="276" t="s">
        <v>7</v>
      </c>
      <c r="JH6" s="276" t="s">
        <v>9</v>
      </c>
      <c r="JI6" s="276" t="s">
        <v>6</v>
      </c>
      <c r="JJ6" s="276" t="s">
        <v>9</v>
      </c>
      <c r="JK6" s="276" t="s">
        <v>4</v>
      </c>
      <c r="JL6" s="276" t="s">
        <v>9</v>
      </c>
      <c r="JM6" s="276" t="s">
        <v>3</v>
      </c>
      <c r="JN6" s="276" t="s">
        <v>9</v>
      </c>
      <c r="JO6" s="276" t="s">
        <v>7</v>
      </c>
      <c r="JP6" s="276" t="s">
        <v>9</v>
      </c>
      <c r="JQ6" s="276" t="s">
        <v>6</v>
      </c>
      <c r="JR6" s="276" t="s">
        <v>9</v>
      </c>
      <c r="JS6" s="276" t="s">
        <v>4</v>
      </c>
      <c r="JT6" s="276" t="s">
        <v>9</v>
      </c>
      <c r="JU6" s="276" t="s">
        <v>3</v>
      </c>
      <c r="JV6" s="276" t="s">
        <v>9</v>
      </c>
      <c r="JW6" s="276" t="s">
        <v>7</v>
      </c>
      <c r="JX6" s="276" t="s">
        <v>9</v>
      </c>
      <c r="JY6" s="276" t="s">
        <v>6</v>
      </c>
      <c r="JZ6" s="276" t="s">
        <v>9</v>
      </c>
      <c r="KA6" s="276" t="s">
        <v>4</v>
      </c>
      <c r="KB6" s="276" t="s">
        <v>9</v>
      </c>
      <c r="KC6" s="276" t="s">
        <v>3</v>
      </c>
      <c r="KD6" s="276" t="s">
        <v>9</v>
      </c>
      <c r="KE6" s="276" t="s">
        <v>7</v>
      </c>
      <c r="KF6" s="276" t="s">
        <v>9</v>
      </c>
      <c r="KG6" s="276" t="s">
        <v>6</v>
      </c>
      <c r="KH6" s="276" t="s">
        <v>9</v>
      </c>
      <c r="KI6" s="276" t="s">
        <v>4</v>
      </c>
      <c r="KJ6" s="276" t="s">
        <v>9</v>
      </c>
      <c r="KK6" s="276" t="s">
        <v>3</v>
      </c>
      <c r="KL6" s="276" t="s">
        <v>9</v>
      </c>
      <c r="KM6" s="276" t="s">
        <v>7</v>
      </c>
      <c r="KN6" s="276" t="s">
        <v>9</v>
      </c>
      <c r="KO6" s="276" t="s">
        <v>6</v>
      </c>
      <c r="KP6" s="311" t="s">
        <v>459</v>
      </c>
      <c r="KQ6" s="311" t="s">
        <v>461</v>
      </c>
      <c r="KR6" s="311" t="s">
        <v>460</v>
      </c>
      <c r="KS6" s="311" t="s">
        <v>462</v>
      </c>
      <c r="KT6" s="311" t="s">
        <v>434</v>
      </c>
      <c r="KU6" s="276" t="s">
        <v>9</v>
      </c>
      <c r="KV6" s="276" t="s">
        <v>4</v>
      </c>
      <c r="KW6" s="276" t="s">
        <v>9</v>
      </c>
      <c r="KX6" s="276" t="s">
        <v>3</v>
      </c>
      <c r="KY6" s="276" t="s">
        <v>9</v>
      </c>
      <c r="KZ6" s="276" t="s">
        <v>7</v>
      </c>
      <c r="LA6" s="276" t="s">
        <v>9</v>
      </c>
      <c r="LB6" s="276" t="s">
        <v>6</v>
      </c>
      <c r="LC6" s="276" t="s">
        <v>9</v>
      </c>
      <c r="LD6" s="276" t="s">
        <v>4</v>
      </c>
      <c r="LE6" s="276" t="s">
        <v>9</v>
      </c>
      <c r="LF6" s="276" t="s">
        <v>3</v>
      </c>
      <c r="LG6" s="276" t="s">
        <v>9</v>
      </c>
      <c r="LH6" s="276" t="s">
        <v>7</v>
      </c>
      <c r="LI6" s="276" t="s">
        <v>9</v>
      </c>
      <c r="LJ6" s="276" t="s">
        <v>6</v>
      </c>
      <c r="LK6" s="276" t="s">
        <v>9</v>
      </c>
      <c r="LL6" s="276" t="s">
        <v>4</v>
      </c>
      <c r="LM6" s="276" t="s">
        <v>9</v>
      </c>
      <c r="LN6" s="276" t="s">
        <v>3</v>
      </c>
      <c r="LO6" s="276" t="s">
        <v>9</v>
      </c>
      <c r="LP6" s="276" t="s">
        <v>7</v>
      </c>
      <c r="LQ6" s="276" t="s">
        <v>9</v>
      </c>
      <c r="LR6" s="276" t="s">
        <v>6</v>
      </c>
      <c r="LS6" s="276" t="s">
        <v>9</v>
      </c>
      <c r="LT6" s="276" t="s">
        <v>4</v>
      </c>
      <c r="LU6" s="276" t="s">
        <v>9</v>
      </c>
      <c r="LV6" s="276" t="s">
        <v>3</v>
      </c>
      <c r="LW6" s="276" t="s">
        <v>9</v>
      </c>
      <c r="LX6" s="276" t="s">
        <v>7</v>
      </c>
      <c r="LY6" s="276" t="s">
        <v>9</v>
      </c>
      <c r="LZ6" s="276" t="s">
        <v>6</v>
      </c>
      <c r="MA6" s="276" t="s">
        <v>9</v>
      </c>
      <c r="MB6" s="276" t="s">
        <v>4</v>
      </c>
      <c r="MC6" s="276" t="s">
        <v>9</v>
      </c>
      <c r="MD6" s="276" t="s">
        <v>3</v>
      </c>
      <c r="ME6" s="276" t="s">
        <v>9</v>
      </c>
      <c r="MF6" s="276" t="s">
        <v>7</v>
      </c>
      <c r="MG6" s="276" t="s">
        <v>9</v>
      </c>
      <c r="MH6" s="276" t="s">
        <v>6</v>
      </c>
      <c r="MI6" s="276" t="s">
        <v>9</v>
      </c>
      <c r="MJ6" s="276" t="s">
        <v>4</v>
      </c>
      <c r="MK6" s="276" t="s">
        <v>9</v>
      </c>
      <c r="ML6" s="276" t="s">
        <v>3</v>
      </c>
      <c r="MM6" s="276" t="s">
        <v>9</v>
      </c>
      <c r="MN6" s="276" t="s">
        <v>7</v>
      </c>
      <c r="MO6" s="276" t="s">
        <v>9</v>
      </c>
      <c r="MP6" s="276" t="s">
        <v>6</v>
      </c>
      <c r="MQ6" s="276" t="s">
        <v>9</v>
      </c>
      <c r="MR6" s="276" t="s">
        <v>4</v>
      </c>
      <c r="MS6" s="276" t="s">
        <v>9</v>
      </c>
      <c r="MT6" s="276" t="s">
        <v>3</v>
      </c>
      <c r="MU6" s="276" t="s">
        <v>9</v>
      </c>
      <c r="MV6" s="276" t="s">
        <v>7</v>
      </c>
      <c r="MW6" s="276" t="s">
        <v>9</v>
      </c>
      <c r="MX6" s="276" t="s">
        <v>6</v>
      </c>
      <c r="MY6" s="276" t="s">
        <v>9</v>
      </c>
      <c r="MZ6" s="276" t="s">
        <v>4</v>
      </c>
      <c r="NA6" s="276" t="s">
        <v>9</v>
      </c>
      <c r="NB6" s="276" t="s">
        <v>3</v>
      </c>
      <c r="NC6" s="276" t="s">
        <v>9</v>
      </c>
      <c r="ND6" s="276" t="s">
        <v>7</v>
      </c>
      <c r="NE6" s="276" t="s">
        <v>9</v>
      </c>
      <c r="NF6" s="276" t="s">
        <v>6</v>
      </c>
      <c r="NG6" s="276" t="s">
        <v>9</v>
      </c>
      <c r="NH6" s="276" t="s">
        <v>4</v>
      </c>
      <c r="NI6" s="276" t="s">
        <v>9</v>
      </c>
      <c r="NJ6" s="276" t="s">
        <v>3</v>
      </c>
      <c r="NK6" s="276" t="s">
        <v>9</v>
      </c>
      <c r="NL6" s="276" t="s">
        <v>7</v>
      </c>
      <c r="NM6" s="276" t="s">
        <v>9</v>
      </c>
      <c r="NN6" s="276" t="s">
        <v>6</v>
      </c>
      <c r="NO6" s="276" t="s">
        <v>9</v>
      </c>
      <c r="NP6" s="276" t="s">
        <v>4</v>
      </c>
      <c r="NQ6" s="276" t="s">
        <v>9</v>
      </c>
      <c r="NR6" s="276" t="s">
        <v>3</v>
      </c>
      <c r="NS6" s="276" t="s">
        <v>9</v>
      </c>
      <c r="NT6" s="276" t="s">
        <v>7</v>
      </c>
      <c r="NU6" s="276" t="s">
        <v>9</v>
      </c>
      <c r="NV6" s="276" t="s">
        <v>6</v>
      </c>
      <c r="NW6" s="276" t="s">
        <v>9</v>
      </c>
      <c r="NX6" s="276" t="s">
        <v>4</v>
      </c>
      <c r="NY6" s="276" t="s">
        <v>9</v>
      </c>
      <c r="NZ6" s="276" t="s">
        <v>3</v>
      </c>
      <c r="OA6" s="276" t="s">
        <v>9</v>
      </c>
      <c r="OB6" s="276" t="s">
        <v>7</v>
      </c>
      <c r="OC6" s="276" t="s">
        <v>9</v>
      </c>
      <c r="OD6" s="276" t="s">
        <v>6</v>
      </c>
      <c r="OE6" s="276" t="s">
        <v>9</v>
      </c>
      <c r="OF6" s="276" t="s">
        <v>4</v>
      </c>
      <c r="OG6" s="276" t="s">
        <v>9</v>
      </c>
      <c r="OH6" s="276" t="s">
        <v>3</v>
      </c>
      <c r="OI6" s="276" t="s">
        <v>9</v>
      </c>
      <c r="OJ6" s="276" t="s">
        <v>7</v>
      </c>
      <c r="OK6" s="276" t="s">
        <v>9</v>
      </c>
      <c r="OL6" s="276" t="s">
        <v>6</v>
      </c>
      <c r="OM6" s="311" t="s">
        <v>459</v>
      </c>
      <c r="ON6" s="311" t="s">
        <v>461</v>
      </c>
      <c r="OO6" s="311" t="s">
        <v>460</v>
      </c>
      <c r="OP6" s="311" t="s">
        <v>462</v>
      </c>
      <c r="OQ6" s="311" t="s">
        <v>434</v>
      </c>
      <c r="OR6" s="276" t="s">
        <v>9</v>
      </c>
      <c r="OS6" s="276" t="s">
        <v>4</v>
      </c>
      <c r="OT6" s="276" t="s">
        <v>9</v>
      </c>
      <c r="OU6" s="276" t="s">
        <v>3</v>
      </c>
      <c r="OV6" s="276" t="s">
        <v>9</v>
      </c>
      <c r="OW6" s="276" t="s">
        <v>7</v>
      </c>
      <c r="OX6" s="276" t="s">
        <v>9</v>
      </c>
      <c r="OY6" s="276" t="s">
        <v>6</v>
      </c>
      <c r="OZ6" s="276" t="s">
        <v>9</v>
      </c>
      <c r="PA6" s="276" t="s">
        <v>4</v>
      </c>
      <c r="PB6" s="276" t="s">
        <v>9</v>
      </c>
      <c r="PC6" s="276" t="s">
        <v>3</v>
      </c>
      <c r="PD6" s="276" t="s">
        <v>9</v>
      </c>
      <c r="PE6" s="276" t="s">
        <v>7</v>
      </c>
      <c r="PF6" s="276" t="s">
        <v>9</v>
      </c>
      <c r="PG6" s="276" t="s">
        <v>6</v>
      </c>
      <c r="PH6" s="276" t="s">
        <v>9</v>
      </c>
      <c r="PI6" s="276" t="s">
        <v>4</v>
      </c>
      <c r="PJ6" s="276" t="s">
        <v>9</v>
      </c>
      <c r="PK6" s="276" t="s">
        <v>3</v>
      </c>
      <c r="PL6" s="276" t="s">
        <v>9</v>
      </c>
      <c r="PM6" s="276" t="s">
        <v>7</v>
      </c>
      <c r="PN6" s="276" t="s">
        <v>9</v>
      </c>
      <c r="PO6" s="276" t="s">
        <v>6</v>
      </c>
      <c r="PP6" s="276" t="s">
        <v>9</v>
      </c>
      <c r="PQ6" s="276" t="s">
        <v>4</v>
      </c>
      <c r="PR6" s="276" t="s">
        <v>9</v>
      </c>
      <c r="PS6" s="276" t="s">
        <v>3</v>
      </c>
      <c r="PT6" s="276" t="s">
        <v>9</v>
      </c>
      <c r="PU6" s="276" t="s">
        <v>7</v>
      </c>
      <c r="PV6" s="276" t="s">
        <v>9</v>
      </c>
      <c r="PW6" s="276" t="s">
        <v>6</v>
      </c>
      <c r="PX6" s="276" t="s">
        <v>9</v>
      </c>
      <c r="PY6" s="276" t="s">
        <v>4</v>
      </c>
      <c r="PZ6" s="276" t="s">
        <v>9</v>
      </c>
      <c r="QA6" s="276" t="s">
        <v>3</v>
      </c>
      <c r="QB6" s="276" t="s">
        <v>9</v>
      </c>
      <c r="QC6" s="276" t="s">
        <v>7</v>
      </c>
      <c r="QD6" s="276" t="s">
        <v>9</v>
      </c>
      <c r="QE6" s="276" t="s">
        <v>6</v>
      </c>
      <c r="QF6" s="276" t="s">
        <v>9</v>
      </c>
      <c r="QG6" s="276" t="s">
        <v>4</v>
      </c>
      <c r="QH6" s="276" t="s">
        <v>9</v>
      </c>
      <c r="QI6" s="276" t="s">
        <v>3</v>
      </c>
      <c r="QJ6" s="276" t="s">
        <v>9</v>
      </c>
      <c r="QK6" s="276" t="s">
        <v>7</v>
      </c>
      <c r="QL6" s="276" t="s">
        <v>9</v>
      </c>
      <c r="QM6" s="276" t="s">
        <v>6</v>
      </c>
      <c r="QN6" s="276" t="s">
        <v>9</v>
      </c>
      <c r="QO6" s="276" t="s">
        <v>4</v>
      </c>
      <c r="QP6" s="276" t="s">
        <v>9</v>
      </c>
      <c r="QQ6" s="276" t="s">
        <v>3</v>
      </c>
      <c r="QR6" s="276" t="s">
        <v>9</v>
      </c>
      <c r="QS6" s="276" t="s">
        <v>7</v>
      </c>
      <c r="QT6" s="276" t="s">
        <v>9</v>
      </c>
      <c r="QU6" s="276" t="s">
        <v>6</v>
      </c>
      <c r="QV6" s="276" t="s">
        <v>9</v>
      </c>
      <c r="QW6" s="276" t="s">
        <v>4</v>
      </c>
      <c r="QX6" s="276" t="s">
        <v>9</v>
      </c>
      <c r="QY6" s="276" t="s">
        <v>3</v>
      </c>
      <c r="QZ6" s="276" t="s">
        <v>9</v>
      </c>
      <c r="RA6" s="276" t="s">
        <v>7</v>
      </c>
      <c r="RB6" s="276" t="s">
        <v>9</v>
      </c>
      <c r="RC6" s="276" t="s">
        <v>6</v>
      </c>
      <c r="RD6" s="276" t="s">
        <v>9</v>
      </c>
      <c r="RE6" s="276" t="s">
        <v>4</v>
      </c>
      <c r="RF6" s="276" t="s">
        <v>9</v>
      </c>
      <c r="RG6" s="276" t="s">
        <v>3</v>
      </c>
      <c r="RH6" s="276" t="s">
        <v>9</v>
      </c>
      <c r="RI6" s="276" t="s">
        <v>7</v>
      </c>
      <c r="RJ6" s="276" t="s">
        <v>9</v>
      </c>
      <c r="RK6" s="276" t="s">
        <v>6</v>
      </c>
      <c r="RL6" s="276" t="s">
        <v>9</v>
      </c>
      <c r="RM6" s="276" t="s">
        <v>4</v>
      </c>
      <c r="RN6" s="276" t="s">
        <v>9</v>
      </c>
      <c r="RO6" s="276" t="s">
        <v>3</v>
      </c>
      <c r="RP6" s="276" t="s">
        <v>9</v>
      </c>
      <c r="RQ6" s="276" t="s">
        <v>7</v>
      </c>
      <c r="RR6" s="276" t="s">
        <v>9</v>
      </c>
      <c r="RS6" s="276" t="s">
        <v>6</v>
      </c>
      <c r="RT6" s="276" t="s">
        <v>9</v>
      </c>
      <c r="RU6" s="276" t="s">
        <v>4</v>
      </c>
      <c r="RV6" s="276" t="s">
        <v>9</v>
      </c>
      <c r="RW6" s="276" t="s">
        <v>3</v>
      </c>
      <c r="RX6" s="276" t="s">
        <v>9</v>
      </c>
      <c r="RY6" s="276" t="s">
        <v>7</v>
      </c>
      <c r="RZ6" s="276" t="s">
        <v>9</v>
      </c>
      <c r="SA6" s="276" t="s">
        <v>6</v>
      </c>
      <c r="SB6" s="276" t="s">
        <v>9</v>
      </c>
      <c r="SC6" s="276" t="s">
        <v>4</v>
      </c>
      <c r="SD6" s="276" t="s">
        <v>9</v>
      </c>
      <c r="SE6" s="276" t="s">
        <v>3</v>
      </c>
      <c r="SF6" s="276" t="s">
        <v>9</v>
      </c>
      <c r="SG6" s="276" t="s">
        <v>7</v>
      </c>
      <c r="SH6" s="276" t="s">
        <v>9</v>
      </c>
      <c r="SI6" s="276" t="s">
        <v>6</v>
      </c>
      <c r="SJ6" s="311" t="s">
        <v>459</v>
      </c>
      <c r="SK6" s="311" t="s">
        <v>461</v>
      </c>
      <c r="SL6" s="311" t="s">
        <v>460</v>
      </c>
      <c r="SM6" s="311" t="s">
        <v>462</v>
      </c>
      <c r="SN6" s="311" t="s">
        <v>434</v>
      </c>
    </row>
    <row r="7" spans="1:508">
      <c r="A7" s="296">
        <v>1</v>
      </c>
      <c r="B7" s="281" t="s">
        <v>105</v>
      </c>
      <c r="C7" s="300"/>
      <c r="D7" s="299"/>
      <c r="E7" s="299"/>
      <c r="F7" s="299"/>
      <c r="G7" s="299"/>
      <c r="H7" s="297"/>
      <c r="I7" s="297">
        <v>19</v>
      </c>
      <c r="J7" s="297"/>
      <c r="K7" s="297">
        <v>8</v>
      </c>
      <c r="L7" s="299"/>
      <c r="M7" s="299"/>
      <c r="N7" s="299"/>
      <c r="O7" s="299"/>
      <c r="P7" s="297"/>
      <c r="Q7" s="297">
        <v>1</v>
      </c>
      <c r="R7" s="297"/>
      <c r="S7" s="297">
        <v>2</v>
      </c>
      <c r="T7" s="299"/>
      <c r="U7" s="299"/>
      <c r="V7" s="299"/>
      <c r="W7" s="299"/>
      <c r="X7" s="297"/>
      <c r="Y7" s="297">
        <v>6</v>
      </c>
      <c r="Z7" s="297"/>
      <c r="AA7" s="297">
        <v>8</v>
      </c>
      <c r="AB7" s="299"/>
      <c r="AC7" s="299"/>
      <c r="AD7" s="299"/>
      <c r="AE7" s="299"/>
      <c r="AF7" s="297">
        <v>37</v>
      </c>
      <c r="AG7" s="297">
        <v>11</v>
      </c>
      <c r="AH7" s="297">
        <v>29</v>
      </c>
      <c r="AI7" s="297">
        <v>11</v>
      </c>
      <c r="AJ7" s="299"/>
      <c r="AK7" s="299"/>
      <c r="AL7" s="299"/>
      <c r="AM7" s="299"/>
      <c r="AN7" s="297">
        <v>45</v>
      </c>
      <c r="AO7" s="297">
        <f>AN7-AF7</f>
        <v>8</v>
      </c>
      <c r="AP7" s="297">
        <v>32</v>
      </c>
      <c r="AQ7" s="297">
        <f>AP7-AH7</f>
        <v>3</v>
      </c>
      <c r="AR7" s="299"/>
      <c r="AS7" s="299"/>
      <c r="AT7" s="299"/>
      <c r="AU7" s="299"/>
      <c r="AV7" s="297">
        <v>49</v>
      </c>
      <c r="AW7" s="297">
        <f>AV7-AN7</f>
        <v>4</v>
      </c>
      <c r="AX7" s="297">
        <v>33</v>
      </c>
      <c r="AY7" s="297">
        <f>AX7-AP7</f>
        <v>1</v>
      </c>
      <c r="AZ7" s="299"/>
      <c r="BA7" s="299"/>
      <c r="BB7" s="299"/>
      <c r="BC7" s="299"/>
      <c r="BD7" s="297">
        <v>57</v>
      </c>
      <c r="BE7" s="297">
        <f>BD7-AV7</f>
        <v>8</v>
      </c>
      <c r="BF7" s="297">
        <v>33</v>
      </c>
      <c r="BG7" s="297">
        <f>BF7-AX7</f>
        <v>0</v>
      </c>
      <c r="BH7" s="299"/>
      <c r="BI7" s="299"/>
      <c r="BJ7" s="299"/>
      <c r="BK7" s="299"/>
      <c r="BL7" s="297">
        <v>71</v>
      </c>
      <c r="BM7" s="297">
        <f>BL7-BD7</f>
        <v>14</v>
      </c>
      <c r="BN7" s="297">
        <v>351</v>
      </c>
      <c r="BO7" s="297">
        <f>BN7-BF7</f>
        <v>318</v>
      </c>
      <c r="BP7" s="299"/>
      <c r="BQ7" s="299"/>
      <c r="BR7" s="299"/>
      <c r="BS7" s="299"/>
      <c r="BT7" s="297">
        <v>98</v>
      </c>
      <c r="BU7" s="297">
        <f>BT7-BL7</f>
        <v>27</v>
      </c>
      <c r="BV7" s="297">
        <v>884</v>
      </c>
      <c r="BW7" s="297">
        <f>BV7-BN7</f>
        <v>533</v>
      </c>
      <c r="BX7" s="299"/>
      <c r="BY7" s="299"/>
      <c r="BZ7" s="299"/>
      <c r="CA7" s="299"/>
      <c r="CB7" s="297">
        <v>116</v>
      </c>
      <c r="CC7" s="297">
        <f>CB7-BT7</f>
        <v>18</v>
      </c>
      <c r="CD7" s="297">
        <v>1012</v>
      </c>
      <c r="CE7" s="297">
        <f>CD7-BV7</f>
        <v>128</v>
      </c>
      <c r="CF7" s="299"/>
      <c r="CG7" s="299"/>
      <c r="CH7" s="299"/>
      <c r="CI7" s="299"/>
      <c r="CJ7" s="297">
        <v>134</v>
      </c>
      <c r="CK7" s="297">
        <f>CJ7-CB7</f>
        <v>18</v>
      </c>
      <c r="CL7" s="297">
        <v>1029</v>
      </c>
      <c r="CM7" s="297">
        <f>CL7-CD7</f>
        <v>17</v>
      </c>
      <c r="CN7" s="299"/>
      <c r="CO7" s="299"/>
      <c r="CP7" s="299"/>
      <c r="CQ7" s="299"/>
      <c r="CR7" s="297">
        <v>160</v>
      </c>
      <c r="CS7" s="297">
        <f>CR7-CJ7</f>
        <v>26</v>
      </c>
      <c r="CT7" s="297">
        <v>1042</v>
      </c>
      <c r="CU7" s="297">
        <f>CT7-CL7</f>
        <v>13</v>
      </c>
      <c r="CV7" s="277" cm="1">
        <f t="array" ref="CV7">SUM(SUMIFS(D7:CU7,D$6:CU$6,{"EN(V)"}))</f>
        <v>0</v>
      </c>
      <c r="CW7" s="277" cm="1">
        <f t="array" ref="CW7">SUM(SUMIFS(D7:CU7,D$6:CU$6,{"INA(V)"}))</f>
        <v>160</v>
      </c>
      <c r="CX7" s="277" cm="1">
        <f t="array" ref="CX7">SUM(SUMIFS(D7:CU7,D$6:CU$6,{"EN(D)"}))</f>
        <v>0</v>
      </c>
      <c r="CY7" s="277" cm="1">
        <f t="array" ref="CY7">SUM(SUMIFS(D7:CU7,D$6:CU$6,{"INA(D)"}))</f>
        <v>1042</v>
      </c>
      <c r="CZ7" s="277" cm="1">
        <f t="array" ref="CZ7">SUM(SUMIFS(D7:CU7,D$6:CU$6,{"EN(D)","EN(V)","INA(D)","INA(V)"}))</f>
        <v>1202</v>
      </c>
      <c r="DA7" s="299"/>
      <c r="DB7" s="299">
        <f t="shared" ref="DB7:DB38" si="15">DA7-CN7</f>
        <v>0</v>
      </c>
      <c r="DC7" s="299"/>
      <c r="DD7" s="299">
        <f t="shared" ref="DD7:DD38" si="16">DC7-CP7</f>
        <v>0</v>
      </c>
      <c r="DE7" s="297">
        <v>186</v>
      </c>
      <c r="DF7" s="297">
        <f t="shared" ref="DF7:DF38" si="17">DE7-CR7</f>
        <v>26</v>
      </c>
      <c r="DG7" s="297">
        <v>1046</v>
      </c>
      <c r="DH7" s="297">
        <f t="shared" ref="DH7:DH38" si="18">DG7-CT7</f>
        <v>4</v>
      </c>
      <c r="DI7" s="299"/>
      <c r="DJ7" s="299"/>
      <c r="DK7" s="299"/>
      <c r="DL7" s="299"/>
      <c r="DM7" s="297">
        <v>203</v>
      </c>
      <c r="DN7" s="297">
        <f>DM7-DE7</f>
        <v>17</v>
      </c>
      <c r="DO7" s="297">
        <v>1052</v>
      </c>
      <c r="DP7" s="297">
        <f>DO7-DG7</f>
        <v>6</v>
      </c>
      <c r="DQ7" s="299"/>
      <c r="DR7" s="299"/>
      <c r="DS7" s="299"/>
      <c r="DT7" s="299"/>
      <c r="DU7" s="297">
        <v>238</v>
      </c>
      <c r="DV7" s="297">
        <f>DU7-DM7</f>
        <v>35</v>
      </c>
      <c r="DW7" s="297">
        <v>1059</v>
      </c>
      <c r="DX7" s="297">
        <f>DW7-DO7</f>
        <v>7</v>
      </c>
      <c r="DY7" s="299"/>
      <c r="DZ7" s="299"/>
      <c r="EA7" s="299"/>
      <c r="EB7" s="299"/>
      <c r="EC7" s="297">
        <v>261</v>
      </c>
      <c r="ED7" s="297">
        <f>EC7-DU7</f>
        <v>23</v>
      </c>
      <c r="EE7" s="297">
        <v>1061</v>
      </c>
      <c r="EF7" s="297">
        <f>EE7-DW7</f>
        <v>2</v>
      </c>
      <c r="EG7" s="299"/>
      <c r="EH7" s="299"/>
      <c r="EI7" s="299"/>
      <c r="EJ7" s="299"/>
      <c r="EK7" s="297">
        <v>291</v>
      </c>
      <c r="EL7" s="297">
        <f>EK7-EC7</f>
        <v>30</v>
      </c>
      <c r="EM7" s="297">
        <v>1071</v>
      </c>
      <c r="EN7" s="297">
        <f>EM7-EE7</f>
        <v>10</v>
      </c>
      <c r="EO7" s="299"/>
      <c r="EP7" s="299"/>
      <c r="EQ7" s="299"/>
      <c r="ER7" s="299"/>
      <c r="ES7" s="297">
        <v>346</v>
      </c>
      <c r="ET7" s="297">
        <f>ES7-EK7</f>
        <v>55</v>
      </c>
      <c r="EU7" s="297">
        <v>1345</v>
      </c>
      <c r="EV7" s="297">
        <f>EU7-EM7</f>
        <v>274</v>
      </c>
      <c r="EW7" s="299"/>
      <c r="EX7" s="299"/>
      <c r="EY7" s="299"/>
      <c r="EZ7" s="299"/>
      <c r="FA7" s="297">
        <v>362</v>
      </c>
      <c r="FB7" s="297">
        <f>FA7-ES7</f>
        <v>16</v>
      </c>
      <c r="FC7" s="297">
        <v>1376</v>
      </c>
      <c r="FD7" s="297">
        <f>FC7-EU7</f>
        <v>31</v>
      </c>
      <c r="FE7" s="299"/>
      <c r="FF7" s="299"/>
      <c r="FG7" s="299"/>
      <c r="FH7" s="299"/>
      <c r="FI7" s="297">
        <v>404</v>
      </c>
      <c r="FJ7" s="297">
        <f>FI7-FA7</f>
        <v>42</v>
      </c>
      <c r="FK7" s="297">
        <v>1419</v>
      </c>
      <c r="FL7" s="297">
        <f>FK7-FC7</f>
        <v>43</v>
      </c>
      <c r="FM7" s="299"/>
      <c r="FN7" s="299"/>
      <c r="FO7" s="299"/>
      <c r="FP7" s="299"/>
      <c r="FQ7" s="297">
        <v>449</v>
      </c>
      <c r="FR7" s="297">
        <f>FQ7-FI7</f>
        <v>45</v>
      </c>
      <c r="FS7" s="297">
        <v>1486</v>
      </c>
      <c r="FT7" s="297">
        <f>FS7-FK7</f>
        <v>67</v>
      </c>
      <c r="FU7" s="299"/>
      <c r="FV7" s="299"/>
      <c r="FW7" s="299"/>
      <c r="FX7" s="299"/>
      <c r="FY7" s="297">
        <v>638</v>
      </c>
      <c r="FZ7" s="297">
        <f>FY7-FQ7</f>
        <v>189</v>
      </c>
      <c r="GA7" s="297">
        <v>1566</v>
      </c>
      <c r="GB7" s="297">
        <f>GA7-FS7</f>
        <v>80</v>
      </c>
      <c r="GC7" s="299"/>
      <c r="GD7" s="299"/>
      <c r="GE7" s="299"/>
      <c r="GF7" s="299"/>
      <c r="GG7" s="297">
        <v>811</v>
      </c>
      <c r="GH7" s="297">
        <f>GG7-FY7</f>
        <v>173</v>
      </c>
      <c r="GI7" s="297">
        <v>1616</v>
      </c>
      <c r="GJ7" s="297">
        <f>GI7-GA7</f>
        <v>50</v>
      </c>
      <c r="GK7" s="299"/>
      <c r="GL7" s="299"/>
      <c r="GM7" s="299"/>
      <c r="GN7" s="299"/>
      <c r="GO7" s="297">
        <v>1223</v>
      </c>
      <c r="GP7" s="297">
        <f>GO7-GG7</f>
        <v>412</v>
      </c>
      <c r="GQ7" s="297">
        <v>1700</v>
      </c>
      <c r="GR7" s="297">
        <f>GQ7-GI7</f>
        <v>84</v>
      </c>
      <c r="GS7" s="277" cm="1">
        <f t="array" ref="GS7">SUM(SUMIFS(DA7:GR7,DA$6:GR$6,{"EN(V)"}))</f>
        <v>0</v>
      </c>
      <c r="GT7" s="277" cm="1">
        <f t="array" ref="GT7">SUM(SUMIFS(DA7:GR7,DA$6:GR$6,{"INA(V)"}))</f>
        <v>1063</v>
      </c>
      <c r="GU7" s="277" cm="1">
        <f t="array" ref="GU7">SUM(SUMIFS(DA7:GR7,DA$6:GR$6,{"EN(D)"}))</f>
        <v>0</v>
      </c>
      <c r="GV7" s="277" cm="1">
        <f t="array" ref="GV7">SUM(SUMIFS(DA7:GR7,DA$6:GR$6,{"INA(D)"}))</f>
        <v>658</v>
      </c>
      <c r="GW7" s="277" cm="1">
        <f t="array" ref="GW7">SUM(SUMIFS(DA7:GR7,DA$6:GR$6,{"EN(D)","EN(V)","INA(D)","INA(V)"}))</f>
        <v>1721</v>
      </c>
      <c r="GX7" s="299"/>
      <c r="GY7" s="299">
        <f t="shared" ref="GY7:GY38" si="19">GX7-GK7</f>
        <v>0</v>
      </c>
      <c r="GZ7" s="299"/>
      <c r="HA7" s="299">
        <f t="shared" ref="HA7:HA38" si="20">GZ7-GM7</f>
        <v>0</v>
      </c>
      <c r="HB7" s="297">
        <v>1235</v>
      </c>
      <c r="HC7" s="297">
        <f t="shared" ref="HC7:HC38" si="21">HB7-GO7</f>
        <v>12</v>
      </c>
      <c r="HD7" s="297">
        <v>1715</v>
      </c>
      <c r="HE7" s="297">
        <f t="shared" ref="HE7:HE38" si="22">HD7-GQ7</f>
        <v>15</v>
      </c>
      <c r="HF7" s="299"/>
      <c r="HG7" s="299"/>
      <c r="HH7" s="299"/>
      <c r="HI7" s="299"/>
      <c r="HJ7" s="297"/>
      <c r="HK7" s="297"/>
      <c r="HL7" s="297"/>
      <c r="HM7" s="297"/>
      <c r="HN7" s="299"/>
      <c r="HO7" s="299"/>
      <c r="HP7" s="299"/>
      <c r="HQ7" s="299"/>
      <c r="HR7" s="297"/>
      <c r="HS7" s="297"/>
      <c r="HT7" s="297"/>
      <c r="HU7" s="297"/>
      <c r="HV7" s="299"/>
      <c r="HW7" s="299"/>
      <c r="HX7" s="299"/>
      <c r="HY7" s="299"/>
      <c r="HZ7" s="297"/>
      <c r="IA7" s="297"/>
      <c r="IB7" s="297"/>
      <c r="IC7" s="297"/>
      <c r="ID7" s="299"/>
      <c r="IE7" s="299"/>
      <c r="IF7" s="299"/>
      <c r="IG7" s="299"/>
      <c r="IH7" s="297"/>
      <c r="II7" s="297"/>
      <c r="IJ7" s="297"/>
      <c r="IK7" s="297"/>
      <c r="IL7" s="299"/>
      <c r="IM7" s="299"/>
      <c r="IN7" s="299"/>
      <c r="IO7" s="299"/>
      <c r="IP7" s="297"/>
      <c r="IQ7" s="297"/>
      <c r="IR7" s="297"/>
      <c r="IS7" s="297"/>
      <c r="IT7" s="299"/>
      <c r="IU7" s="299"/>
      <c r="IV7" s="299"/>
      <c r="IW7" s="299"/>
      <c r="IX7" s="297"/>
      <c r="IY7" s="297"/>
      <c r="IZ7" s="297"/>
      <c r="JA7" s="297"/>
      <c r="JB7" s="299"/>
      <c r="JC7" s="299"/>
      <c r="JD7" s="299"/>
      <c r="JE7" s="299"/>
      <c r="JF7" s="297"/>
      <c r="JG7" s="297"/>
      <c r="JH7" s="297"/>
      <c r="JI7" s="297"/>
      <c r="JJ7" s="299"/>
      <c r="JK7" s="299"/>
      <c r="JL7" s="299"/>
      <c r="JM7" s="299"/>
      <c r="JN7" s="297"/>
      <c r="JO7" s="297">
        <v>2</v>
      </c>
      <c r="JP7" s="297"/>
      <c r="JQ7" s="297">
        <v>2</v>
      </c>
      <c r="JR7" s="299"/>
      <c r="JS7" s="299"/>
      <c r="JT7" s="299"/>
      <c r="JU7" s="299"/>
      <c r="JV7" s="297">
        <v>1256</v>
      </c>
      <c r="JW7" s="297">
        <v>13</v>
      </c>
      <c r="JX7" s="297">
        <v>1715</v>
      </c>
      <c r="JY7" s="297">
        <v>23</v>
      </c>
      <c r="JZ7" s="299"/>
      <c r="KA7" s="299"/>
      <c r="KB7" s="299"/>
      <c r="KC7" s="299"/>
      <c r="KD7" s="297"/>
      <c r="KE7" s="297">
        <v>27</v>
      </c>
      <c r="KF7" s="297"/>
      <c r="KG7" s="297">
        <v>24</v>
      </c>
      <c r="KH7" s="299"/>
      <c r="KI7" s="299"/>
      <c r="KJ7" s="299"/>
      <c r="KK7" s="299"/>
      <c r="KL7" s="297"/>
      <c r="KM7" s="297">
        <v>1</v>
      </c>
      <c r="KN7" s="297"/>
      <c r="KO7" s="297">
        <v>10</v>
      </c>
      <c r="KP7" s="277" cm="1">
        <f t="array" ref="KP7">SUM(SUMIFS(GX7:KO7,GX$6:KO$6,{"EN(V)"}))</f>
        <v>0</v>
      </c>
      <c r="KQ7" s="277" cm="1">
        <f t="array" ref="KQ7">SUM(SUMIFS(GX7:KO7,GX$6:KO$6,{"INA(V)"}))</f>
        <v>55</v>
      </c>
      <c r="KR7" s="277" cm="1">
        <f t="array" ref="KR7">SUM(SUMIFS(GX7:KO7,GX$6:KO$6,{"EN(D)"}))</f>
        <v>0</v>
      </c>
      <c r="KS7" s="277" cm="1">
        <f t="array" ref="KS7">SUM(SUMIFS(GX7:KO7,GX$6:KO$6,{"INA(D)"}))</f>
        <v>74</v>
      </c>
      <c r="KT7" s="277" cm="1">
        <f t="array" ref="KT7">SUM(SUMIFS(GX7:KO7,GX$6:KO$6,{"EN(D)","EN(V)","INA(D)","INA(V)"}))</f>
        <v>129</v>
      </c>
      <c r="KU7" s="299"/>
      <c r="KV7" s="299"/>
      <c r="KW7" s="299"/>
      <c r="KX7" s="299"/>
      <c r="KY7" s="297"/>
      <c r="KZ7" s="297">
        <v>11</v>
      </c>
      <c r="LA7" s="297"/>
      <c r="LB7" s="297">
        <v>12</v>
      </c>
      <c r="LC7" s="299"/>
      <c r="LD7" s="299">
        <v>4</v>
      </c>
      <c r="LE7" s="299"/>
      <c r="LF7" s="299">
        <v>6</v>
      </c>
      <c r="LG7" s="297"/>
      <c r="LH7" s="297"/>
      <c r="LI7" s="297"/>
      <c r="LJ7" s="297"/>
      <c r="LK7" s="299"/>
      <c r="LL7" s="299"/>
      <c r="LM7" s="299"/>
      <c r="LN7" s="299"/>
      <c r="LO7" s="297"/>
      <c r="LP7" s="297">
        <v>17</v>
      </c>
      <c r="LQ7" s="297"/>
      <c r="LR7" s="297">
        <v>7</v>
      </c>
      <c r="LS7" s="299"/>
      <c r="LT7" s="299"/>
      <c r="LU7" s="299"/>
      <c r="LV7" s="299"/>
      <c r="LW7" s="297"/>
      <c r="LX7" s="297">
        <v>12</v>
      </c>
      <c r="LY7" s="297"/>
      <c r="LZ7" s="297">
        <v>1</v>
      </c>
      <c r="MA7" s="299"/>
      <c r="MB7" s="299"/>
      <c r="MC7" s="299"/>
      <c r="MD7" s="299"/>
      <c r="ME7" s="297"/>
      <c r="MF7" s="297">
        <v>23</v>
      </c>
      <c r="MG7" s="297"/>
      <c r="MH7" s="297">
        <v>4</v>
      </c>
      <c r="MI7" s="299"/>
      <c r="MJ7" s="299"/>
      <c r="MK7" s="299"/>
      <c r="ML7" s="299"/>
      <c r="MM7" s="297"/>
      <c r="MN7" s="297">
        <v>30</v>
      </c>
      <c r="MO7" s="297"/>
      <c r="MP7" s="297">
        <v>2</v>
      </c>
      <c r="MQ7" s="299"/>
      <c r="MR7" s="299"/>
      <c r="MS7" s="299"/>
      <c r="MT7" s="299"/>
      <c r="MU7" s="297"/>
      <c r="MV7" s="297">
        <v>1</v>
      </c>
      <c r="MW7" s="297"/>
      <c r="MX7" s="297">
        <v>3</v>
      </c>
      <c r="MY7" s="299"/>
      <c r="MZ7" s="299"/>
      <c r="NA7" s="299"/>
      <c r="NB7" s="299"/>
      <c r="NC7" s="297"/>
      <c r="ND7" s="297">
        <v>18</v>
      </c>
      <c r="NE7" s="297"/>
      <c r="NF7" s="297">
        <v>4</v>
      </c>
      <c r="NG7" s="299"/>
      <c r="NH7" s="299"/>
      <c r="NI7" s="299"/>
      <c r="NJ7" s="299"/>
      <c r="NK7" s="297"/>
      <c r="NL7" s="297">
        <v>33</v>
      </c>
      <c r="NM7" s="297"/>
      <c r="NN7" s="297">
        <v>6</v>
      </c>
      <c r="NO7" s="299"/>
      <c r="NP7" s="299"/>
      <c r="NQ7" s="299"/>
      <c r="NR7" s="299"/>
      <c r="NS7" s="297"/>
      <c r="NT7" s="297">
        <v>48</v>
      </c>
      <c r="NU7" s="297"/>
      <c r="NV7" s="297">
        <v>4</v>
      </c>
      <c r="NW7" s="299"/>
      <c r="NX7" s="299"/>
      <c r="NY7" s="299"/>
      <c r="NZ7" s="299"/>
      <c r="OA7" s="297"/>
      <c r="OB7" s="297">
        <v>72</v>
      </c>
      <c r="OC7" s="297"/>
      <c r="OD7" s="297">
        <v>15</v>
      </c>
      <c r="OE7" s="299"/>
      <c r="OF7" s="299"/>
      <c r="OG7" s="299"/>
      <c r="OH7" s="299"/>
      <c r="OI7" s="297"/>
      <c r="OJ7" s="297">
        <v>30</v>
      </c>
      <c r="OK7" s="297"/>
      <c r="OL7" s="297">
        <v>7</v>
      </c>
      <c r="OM7" s="277" cm="1">
        <f t="array" ref="OM7">SUM(SUMIFS(KU7:OL7,KU$6:OL$6,{"EN(V)"}))</f>
        <v>4</v>
      </c>
      <c r="ON7" s="277" cm="1">
        <f t="array" ref="ON7">SUM(SUMIFS(KU7:OL7,KU$6:OL$6,{"INA(V)"}))</f>
        <v>295</v>
      </c>
      <c r="OO7" s="277" cm="1">
        <f t="array" ref="OO7">SUM(SUMIFS(KU7:OL7,KU$6:OL$6,{"EN(D)"}))</f>
        <v>6</v>
      </c>
      <c r="OP7" s="277" cm="1">
        <f t="array" ref="OP7">SUM(SUMIFS(KU7:OL7,KU$6:OL$6,{"INA(D)"}))</f>
        <v>65</v>
      </c>
      <c r="OQ7" s="277" cm="1">
        <f t="array" ref="OQ7">SUM(SUMIFS(KU7:OL7,KU$6:OL$6,{"EN(D)","EN(V)","INA(D)","INA(V)"}))</f>
        <v>370</v>
      </c>
      <c r="OR7" s="299"/>
      <c r="OS7" s="299"/>
      <c r="OT7" s="299"/>
      <c r="OU7" s="299"/>
      <c r="OV7" s="297"/>
      <c r="OW7" s="297">
        <v>19</v>
      </c>
      <c r="OX7" s="297"/>
      <c r="OY7" s="297">
        <v>1</v>
      </c>
      <c r="OZ7" s="299"/>
      <c r="PA7" s="299"/>
      <c r="PB7" s="299"/>
      <c r="PC7" s="299"/>
      <c r="PD7" s="297"/>
      <c r="PE7" s="297">
        <v>13</v>
      </c>
      <c r="PF7" s="297"/>
      <c r="PG7" s="297">
        <v>6</v>
      </c>
      <c r="PH7" s="299"/>
      <c r="PI7" s="299"/>
      <c r="PJ7" s="299"/>
      <c r="PK7" s="299"/>
      <c r="PL7" s="297"/>
      <c r="PM7" s="297">
        <v>21</v>
      </c>
      <c r="PN7" s="297"/>
      <c r="PO7" s="297">
        <v>3</v>
      </c>
      <c r="PP7" s="299"/>
      <c r="PQ7" s="299"/>
      <c r="PR7" s="299"/>
      <c r="PS7" s="299"/>
      <c r="PT7" s="297"/>
      <c r="PU7" s="297">
        <v>4</v>
      </c>
      <c r="PV7" s="297"/>
      <c r="PW7" s="297">
        <v>1</v>
      </c>
      <c r="PX7" s="299"/>
      <c r="PY7" s="299"/>
      <c r="PZ7" s="299"/>
      <c r="QA7" s="299"/>
      <c r="QB7" s="297"/>
      <c r="QC7" s="297">
        <v>11</v>
      </c>
      <c r="QD7" s="297"/>
      <c r="QE7" s="297">
        <v>3</v>
      </c>
      <c r="QF7" s="299"/>
      <c r="QG7" s="299"/>
      <c r="QH7" s="299"/>
      <c r="QI7" s="299"/>
      <c r="QJ7" s="297"/>
      <c r="QK7" s="297">
        <v>6</v>
      </c>
      <c r="QL7" s="297"/>
      <c r="QM7" s="297">
        <v>3</v>
      </c>
      <c r="QN7" s="299"/>
      <c r="QO7" s="299"/>
      <c r="QP7" s="299"/>
      <c r="QQ7" s="299"/>
      <c r="QR7" s="297"/>
      <c r="QS7" s="297">
        <v>12</v>
      </c>
      <c r="QT7" s="297"/>
      <c r="QU7" s="297">
        <v>2</v>
      </c>
      <c r="QV7" s="299"/>
      <c r="QW7" s="299"/>
      <c r="QX7" s="299"/>
      <c r="QY7" s="299"/>
      <c r="QZ7" s="297"/>
      <c r="RA7" s="297"/>
      <c r="RB7" s="297"/>
      <c r="RC7" s="297"/>
      <c r="RD7" s="299"/>
      <c r="RE7" s="299"/>
      <c r="RF7" s="299"/>
      <c r="RG7" s="299"/>
      <c r="RH7" s="297"/>
      <c r="RI7" s="297"/>
      <c r="RJ7" s="297"/>
      <c r="RK7" s="297"/>
      <c r="RL7" s="299"/>
      <c r="RM7" s="299"/>
      <c r="RN7" s="299"/>
      <c r="RO7" s="299"/>
      <c r="RP7" s="297"/>
      <c r="RQ7" s="297"/>
      <c r="RR7" s="297"/>
      <c r="RS7" s="297"/>
      <c r="RT7" s="299"/>
      <c r="RU7" s="299"/>
      <c r="RV7" s="299"/>
      <c r="RW7" s="299"/>
      <c r="RX7" s="297"/>
      <c r="RY7" s="297"/>
      <c r="RZ7" s="297"/>
      <c r="SA7" s="297"/>
      <c r="SB7" s="299"/>
      <c r="SC7" s="299"/>
      <c r="SD7" s="299"/>
      <c r="SE7" s="299"/>
      <c r="SF7" s="297"/>
      <c r="SG7" s="297"/>
      <c r="SH7" s="297"/>
      <c r="SI7" s="297"/>
      <c r="SJ7" s="277" cm="1">
        <f t="array" ref="SJ7">SUM(SUMIFS(OR7:SI7,OR$6:SI$6,{"EN(V)"}))</f>
        <v>0</v>
      </c>
      <c r="SK7" s="277" cm="1">
        <f t="array" ref="SK7">SUM(SUMIFS(OR7:SI7,OR$6:SI$6,{"INA(V)"}))</f>
        <v>86</v>
      </c>
      <c r="SL7" s="277" cm="1">
        <f t="array" ref="SL7">SUM(SUMIFS(OR7:SI7,OR$6:SI$6,{"EN(D)"}))</f>
        <v>0</v>
      </c>
      <c r="SM7" s="277" cm="1">
        <f t="array" ref="SM7">SUM(SUMIFS(OR7:SI7,OR$6:SI$6,{"INA(D)"}))</f>
        <v>19</v>
      </c>
      <c r="SN7" s="277" cm="1">
        <f t="array" ref="SN7">SUM(SUMIFS(OR7:SI7,OR$6:SI$6,{"EN(D)","EN(V)","INA(D)","INA(V)"}))</f>
        <v>105</v>
      </c>
    </row>
    <row r="8" spans="1:508">
      <c r="A8" s="296">
        <v>2</v>
      </c>
      <c r="B8" s="281" t="s">
        <v>106</v>
      </c>
      <c r="C8" s="300"/>
      <c r="D8" s="299"/>
      <c r="E8" s="299">
        <v>8</v>
      </c>
      <c r="F8" s="299"/>
      <c r="G8" s="299">
        <v>8</v>
      </c>
      <c r="H8" s="297"/>
      <c r="I8" s="297"/>
      <c r="J8" s="297"/>
      <c r="K8" s="297"/>
      <c r="L8" s="299"/>
      <c r="M8" s="299">
        <v>2</v>
      </c>
      <c r="N8" s="299"/>
      <c r="O8" s="299">
        <v>0</v>
      </c>
      <c r="P8" s="297"/>
      <c r="Q8" s="297"/>
      <c r="R8" s="297"/>
      <c r="S8" s="297"/>
      <c r="T8" s="299">
        <v>16</v>
      </c>
      <c r="U8" s="299">
        <f>T8-(P8+L8)</f>
        <v>16</v>
      </c>
      <c r="V8" s="299">
        <v>12</v>
      </c>
      <c r="W8" s="299">
        <f>V8-(Q8+M8)</f>
        <v>10</v>
      </c>
      <c r="X8" s="297"/>
      <c r="Y8" s="297"/>
      <c r="Z8" s="297"/>
      <c r="AA8" s="297"/>
      <c r="AB8" s="299">
        <v>26</v>
      </c>
      <c r="AC8" s="299">
        <f>AB8-U8-P8-L8</f>
        <v>10</v>
      </c>
      <c r="AD8" s="299">
        <v>23</v>
      </c>
      <c r="AE8" s="299">
        <f>AD8-W8-Q8-M8</f>
        <v>11</v>
      </c>
      <c r="AF8" s="297"/>
      <c r="AG8" s="297"/>
      <c r="AH8" s="297"/>
      <c r="AI8" s="297"/>
      <c r="AJ8" s="299">
        <v>33</v>
      </c>
      <c r="AK8" s="299">
        <f>AJ8-AB8</f>
        <v>7</v>
      </c>
      <c r="AL8" s="299">
        <v>28</v>
      </c>
      <c r="AM8" s="299">
        <f>AL8-AD8</f>
        <v>5</v>
      </c>
      <c r="AN8" s="297"/>
      <c r="AO8" s="297"/>
      <c r="AP8" s="297"/>
      <c r="AQ8" s="297"/>
      <c r="AR8" s="299">
        <v>39</v>
      </c>
      <c r="AS8" s="299">
        <f>AR8-AJ8</f>
        <v>6</v>
      </c>
      <c r="AT8" s="299">
        <v>32</v>
      </c>
      <c r="AU8" s="299">
        <f>AT8-AL8</f>
        <v>4</v>
      </c>
      <c r="AV8" s="297"/>
      <c r="AW8" s="297"/>
      <c r="AX8" s="297"/>
      <c r="AY8" s="297"/>
      <c r="AZ8" s="299">
        <v>47</v>
      </c>
      <c r="BA8" s="299">
        <f>AZ8-AR8</f>
        <v>8</v>
      </c>
      <c r="BB8" s="299">
        <v>32</v>
      </c>
      <c r="BC8" s="299">
        <f>BB8-AT8</f>
        <v>0</v>
      </c>
      <c r="BD8" s="297"/>
      <c r="BE8" s="297"/>
      <c r="BF8" s="297"/>
      <c r="BG8" s="297"/>
      <c r="BH8" s="299">
        <v>58</v>
      </c>
      <c r="BI8" s="299">
        <f>BH8-AZ8</f>
        <v>11</v>
      </c>
      <c r="BJ8" s="299">
        <v>35</v>
      </c>
      <c r="BK8" s="299">
        <f>BJ8-BB8</f>
        <v>3</v>
      </c>
      <c r="BL8" s="297"/>
      <c r="BM8" s="297"/>
      <c r="BN8" s="297"/>
      <c r="BO8" s="297"/>
      <c r="BP8" s="299">
        <v>76</v>
      </c>
      <c r="BQ8" s="299">
        <f>BP8-BH8</f>
        <v>18</v>
      </c>
      <c r="BR8" s="299">
        <v>37</v>
      </c>
      <c r="BS8" s="299">
        <f>BR8-BJ8</f>
        <v>2</v>
      </c>
      <c r="BT8" s="297"/>
      <c r="BU8" s="297"/>
      <c r="BV8" s="297"/>
      <c r="BW8" s="297"/>
      <c r="BX8" s="299">
        <v>90</v>
      </c>
      <c r="BY8" s="299">
        <f>BX8-BP8</f>
        <v>14</v>
      </c>
      <c r="BZ8" s="299">
        <v>43</v>
      </c>
      <c r="CA8" s="299">
        <f>BZ8-BR8</f>
        <v>6</v>
      </c>
      <c r="CB8" s="297"/>
      <c r="CC8" s="297"/>
      <c r="CD8" s="297"/>
      <c r="CE8" s="297"/>
      <c r="CF8" s="299">
        <v>106</v>
      </c>
      <c r="CG8" s="299">
        <f>CF8-BX8</f>
        <v>16</v>
      </c>
      <c r="CH8" s="299">
        <v>57</v>
      </c>
      <c r="CI8" s="299">
        <f>CH8-BZ8</f>
        <v>14</v>
      </c>
      <c r="CJ8" s="297"/>
      <c r="CK8" s="297"/>
      <c r="CL8" s="297"/>
      <c r="CM8" s="297"/>
      <c r="CN8" s="299">
        <v>128</v>
      </c>
      <c r="CO8" s="299">
        <f>CN8-CF8</f>
        <v>22</v>
      </c>
      <c r="CP8" s="299">
        <v>76</v>
      </c>
      <c r="CQ8" s="299">
        <f>CP8-CH8</f>
        <v>19</v>
      </c>
      <c r="CR8" s="297"/>
      <c r="CS8" s="297"/>
      <c r="CT8" s="297"/>
      <c r="CU8" s="297"/>
      <c r="CV8" s="277" cm="1">
        <f t="array" ref="CV8">SUM(SUMIFS(D8:CU8,D$6:CU$6,{"EN(V)"}))</f>
        <v>138</v>
      </c>
      <c r="CW8" s="277" cm="1">
        <f t="array" ref="CW8">SUM(SUMIFS(D8:CU8,D$6:CU$6,{"INA(V)"}))</f>
        <v>0</v>
      </c>
      <c r="CX8" s="277" cm="1">
        <f t="array" ref="CX8">SUM(SUMIFS(D8:CU8,D$6:CU$6,{"EN(D)"}))</f>
        <v>82</v>
      </c>
      <c r="CY8" s="277" cm="1">
        <f t="array" ref="CY8">SUM(SUMIFS(D8:CU8,D$6:CU$6,{"INA(D)"}))</f>
        <v>0</v>
      </c>
      <c r="CZ8" s="277" cm="1">
        <f t="array" ref="CZ8">SUM(SUMIFS(D8:CU8,D$6:CU$6,{"EN(D)","EN(V)","INA(D)","INA(V)"}))</f>
        <v>220</v>
      </c>
      <c r="DA8" s="299">
        <v>148</v>
      </c>
      <c r="DB8" s="299">
        <f t="shared" si="15"/>
        <v>20</v>
      </c>
      <c r="DC8" s="299">
        <v>80</v>
      </c>
      <c r="DD8" s="299">
        <f t="shared" si="16"/>
        <v>4</v>
      </c>
      <c r="DE8" s="297"/>
      <c r="DF8" s="297">
        <f t="shared" si="17"/>
        <v>0</v>
      </c>
      <c r="DG8" s="297"/>
      <c r="DH8" s="297">
        <f t="shared" si="18"/>
        <v>0</v>
      </c>
      <c r="DI8" s="299">
        <v>166</v>
      </c>
      <c r="DJ8" s="299">
        <f>DI8-DA8</f>
        <v>18</v>
      </c>
      <c r="DK8" s="299">
        <v>82</v>
      </c>
      <c r="DL8" s="299">
        <f>DK8-DC8</f>
        <v>2</v>
      </c>
      <c r="DM8" s="297"/>
      <c r="DN8" s="297"/>
      <c r="DO8" s="297"/>
      <c r="DP8" s="297"/>
      <c r="DQ8" s="299">
        <v>186</v>
      </c>
      <c r="DR8" s="299">
        <f>DQ8-DI8</f>
        <v>20</v>
      </c>
      <c r="DS8" s="299">
        <v>87</v>
      </c>
      <c r="DT8" s="299">
        <f>DS8-DK8</f>
        <v>5</v>
      </c>
      <c r="DU8" s="297"/>
      <c r="DV8" s="297"/>
      <c r="DW8" s="297"/>
      <c r="DX8" s="297"/>
      <c r="DY8" s="299">
        <v>204</v>
      </c>
      <c r="DZ8" s="299">
        <f>DY8-DQ8</f>
        <v>18</v>
      </c>
      <c r="EA8" s="299">
        <v>91</v>
      </c>
      <c r="EB8" s="299">
        <f>EA8-DS8</f>
        <v>4</v>
      </c>
      <c r="EC8" s="297"/>
      <c r="ED8" s="297"/>
      <c r="EE8" s="297"/>
      <c r="EF8" s="297"/>
      <c r="EG8" s="299">
        <v>222</v>
      </c>
      <c r="EH8" s="299">
        <f>EG8-DY8</f>
        <v>18</v>
      </c>
      <c r="EI8" s="299">
        <v>94</v>
      </c>
      <c r="EJ8" s="299">
        <f>EI8-EA8</f>
        <v>3</v>
      </c>
      <c r="EK8" s="297"/>
      <c r="EL8" s="297"/>
      <c r="EM8" s="297"/>
      <c r="EN8" s="297"/>
      <c r="EO8" s="299">
        <v>262</v>
      </c>
      <c r="EP8" s="299">
        <f>EO8-EG8</f>
        <v>40</v>
      </c>
      <c r="EQ8" s="299">
        <v>230</v>
      </c>
      <c r="ER8" s="299">
        <f>EQ8-EI8</f>
        <v>136</v>
      </c>
      <c r="ES8" s="297"/>
      <c r="ET8" s="297"/>
      <c r="EU8" s="297"/>
      <c r="EV8" s="297"/>
      <c r="EW8" s="299">
        <v>275</v>
      </c>
      <c r="EX8" s="299">
        <f>EW8-EO8</f>
        <v>13</v>
      </c>
      <c r="EY8" s="299">
        <v>241</v>
      </c>
      <c r="EZ8" s="299">
        <f>EY8-EQ8</f>
        <v>11</v>
      </c>
      <c r="FA8" s="297"/>
      <c r="FB8" s="297"/>
      <c r="FC8" s="297"/>
      <c r="FD8" s="297"/>
      <c r="FE8" s="299">
        <v>297</v>
      </c>
      <c r="FF8" s="299">
        <f>FE8-EW8</f>
        <v>22</v>
      </c>
      <c r="FG8" s="299">
        <v>264</v>
      </c>
      <c r="FH8" s="299">
        <f>FG8-EY8</f>
        <v>23</v>
      </c>
      <c r="FI8" s="297"/>
      <c r="FJ8" s="297"/>
      <c r="FK8" s="297"/>
      <c r="FL8" s="297"/>
      <c r="FM8" s="299">
        <v>336</v>
      </c>
      <c r="FN8" s="299">
        <f>FM8-FE8</f>
        <v>39</v>
      </c>
      <c r="FO8" s="299">
        <v>292</v>
      </c>
      <c r="FP8" s="299">
        <f>FO8-FG8</f>
        <v>28</v>
      </c>
      <c r="FQ8" s="297"/>
      <c r="FR8" s="297"/>
      <c r="FS8" s="297"/>
      <c r="FT8" s="297"/>
      <c r="FU8" s="299">
        <v>435</v>
      </c>
      <c r="FV8" s="299">
        <f>FU8-FM8</f>
        <v>99</v>
      </c>
      <c r="FW8" s="299">
        <v>312</v>
      </c>
      <c r="FX8" s="299">
        <f>FW8-FO8</f>
        <v>20</v>
      </c>
      <c r="FY8" s="297"/>
      <c r="FZ8" s="297"/>
      <c r="GA8" s="297"/>
      <c r="GB8" s="297"/>
      <c r="GC8" s="299">
        <v>495</v>
      </c>
      <c r="GD8" s="299">
        <f>GC8-FU8</f>
        <v>60</v>
      </c>
      <c r="GE8" s="299">
        <v>336</v>
      </c>
      <c r="GF8" s="299">
        <f>GE8-FW8</f>
        <v>24</v>
      </c>
      <c r="GG8" s="297"/>
      <c r="GH8" s="297"/>
      <c r="GI8" s="297"/>
      <c r="GJ8" s="297"/>
      <c r="GK8" s="299">
        <v>713</v>
      </c>
      <c r="GL8" s="299">
        <f>GK8-GC8</f>
        <v>218</v>
      </c>
      <c r="GM8" s="299">
        <v>382</v>
      </c>
      <c r="GN8" s="299">
        <f>GM8-GE8</f>
        <v>46</v>
      </c>
      <c r="GO8" s="297"/>
      <c r="GP8" s="297"/>
      <c r="GQ8" s="297"/>
      <c r="GR8" s="297"/>
      <c r="GS8" s="277" cm="1">
        <f t="array" ref="GS8">SUM(SUMIFS(DA8:GR8,DA$6:GR$6,{"EN(V)"}))</f>
        <v>585</v>
      </c>
      <c r="GT8" s="277" cm="1">
        <f t="array" ref="GT8">SUM(SUMIFS(DA8:GR8,DA$6:GR$6,{"INA(V)"}))</f>
        <v>0</v>
      </c>
      <c r="GU8" s="277" cm="1">
        <f t="array" ref="GU8">SUM(SUMIFS(DA8:GR8,DA$6:GR$6,{"EN(D)"}))</f>
        <v>306</v>
      </c>
      <c r="GV8" s="277" cm="1">
        <f t="array" ref="GV8">SUM(SUMIFS(DA8:GR8,DA$6:GR$6,{"INA(D)"}))</f>
        <v>0</v>
      </c>
      <c r="GW8" s="277" cm="1">
        <f t="array" ref="GW8">SUM(SUMIFS(DA8:GR8,DA$6:GR$6,{"EN(D)","EN(V)","INA(D)","INA(V)"}))</f>
        <v>891</v>
      </c>
      <c r="GX8" s="299">
        <v>721</v>
      </c>
      <c r="GY8" s="299">
        <f t="shared" si="19"/>
        <v>8</v>
      </c>
      <c r="GZ8" s="299">
        <v>394</v>
      </c>
      <c r="HA8" s="299">
        <f t="shared" si="20"/>
        <v>12</v>
      </c>
      <c r="HB8" s="297"/>
      <c r="HC8" s="297">
        <f t="shared" si="21"/>
        <v>0</v>
      </c>
      <c r="HD8" s="297"/>
      <c r="HE8" s="297">
        <f t="shared" si="22"/>
        <v>0</v>
      </c>
      <c r="HF8" s="299"/>
      <c r="HG8" s="299"/>
      <c r="HH8" s="299"/>
      <c r="HI8" s="299"/>
      <c r="HJ8" s="297"/>
      <c r="HK8" s="297"/>
      <c r="HL8" s="297"/>
      <c r="HM8" s="297"/>
      <c r="HN8" s="299"/>
      <c r="HO8" s="299"/>
      <c r="HP8" s="299"/>
      <c r="HQ8" s="299"/>
      <c r="HR8" s="297"/>
      <c r="HS8" s="297"/>
      <c r="HT8" s="297"/>
      <c r="HU8" s="297"/>
      <c r="HV8" s="299"/>
      <c r="HW8" s="299"/>
      <c r="HX8" s="299"/>
      <c r="HY8" s="299"/>
      <c r="HZ8" s="297"/>
      <c r="IA8" s="297"/>
      <c r="IB8" s="297"/>
      <c r="IC8" s="297"/>
      <c r="ID8" s="299"/>
      <c r="IE8" s="299"/>
      <c r="IF8" s="299"/>
      <c r="IG8" s="299"/>
      <c r="IH8" s="297"/>
      <c r="II8" s="297"/>
      <c r="IJ8" s="297"/>
      <c r="IK8" s="297"/>
      <c r="IL8" s="299"/>
      <c r="IM8" s="299"/>
      <c r="IN8" s="299"/>
      <c r="IO8" s="299"/>
      <c r="IP8" s="297"/>
      <c r="IQ8" s="297"/>
      <c r="IR8" s="297"/>
      <c r="IS8" s="297"/>
      <c r="IT8" s="299"/>
      <c r="IU8" s="299"/>
      <c r="IV8" s="299"/>
      <c r="IW8" s="299"/>
      <c r="IX8" s="297"/>
      <c r="IY8" s="297"/>
      <c r="IZ8" s="297"/>
      <c r="JA8" s="297"/>
      <c r="JB8" s="299"/>
      <c r="JC8" s="299"/>
      <c r="JD8" s="299"/>
      <c r="JE8" s="299"/>
      <c r="JF8" s="297"/>
      <c r="JG8" s="297"/>
      <c r="JH8" s="297"/>
      <c r="JI8" s="297"/>
      <c r="JJ8" s="299"/>
      <c r="JK8" s="299">
        <v>3</v>
      </c>
      <c r="JL8" s="299"/>
      <c r="JM8" s="299">
        <v>6</v>
      </c>
      <c r="JN8" s="297"/>
      <c r="JO8" s="297"/>
      <c r="JP8" s="297"/>
      <c r="JQ8" s="297"/>
      <c r="JR8" s="299">
        <v>723</v>
      </c>
      <c r="JS8" s="299">
        <v>5</v>
      </c>
      <c r="JT8" s="299">
        <v>394</v>
      </c>
      <c r="JU8" s="299">
        <v>19</v>
      </c>
      <c r="JV8" s="297"/>
      <c r="JW8" s="297"/>
      <c r="JX8" s="297"/>
      <c r="JY8" s="297"/>
      <c r="JZ8" s="299"/>
      <c r="KA8" s="299">
        <v>7</v>
      </c>
      <c r="KB8" s="299"/>
      <c r="KC8" s="299">
        <v>14</v>
      </c>
      <c r="KD8" s="297"/>
      <c r="KE8" s="297"/>
      <c r="KF8" s="297"/>
      <c r="KG8" s="297"/>
      <c r="KH8" s="299"/>
      <c r="KI8" s="299">
        <v>7</v>
      </c>
      <c r="KJ8" s="299"/>
      <c r="KK8" s="299">
        <v>9</v>
      </c>
      <c r="KL8" s="297"/>
      <c r="KM8" s="297"/>
      <c r="KN8" s="297"/>
      <c r="KO8" s="297"/>
      <c r="KP8" s="277" cm="1">
        <f t="array" ref="KP8">SUM(SUMIFS(GX8:KO8,GX$6:KO$6,{"EN(V)"}))</f>
        <v>30</v>
      </c>
      <c r="KQ8" s="277" cm="1">
        <f t="array" ref="KQ8">SUM(SUMIFS(GX8:KO8,GX$6:KO$6,{"INA(V)"}))</f>
        <v>0</v>
      </c>
      <c r="KR8" s="277" cm="1">
        <f t="array" ref="KR8">SUM(SUMIFS(GX8:KO8,GX$6:KO$6,{"EN(D)"}))</f>
        <v>60</v>
      </c>
      <c r="KS8" s="277" cm="1">
        <f t="array" ref="KS8">SUM(SUMIFS(GX8:KO8,GX$6:KO$6,{"INA(D)"}))</f>
        <v>0</v>
      </c>
      <c r="KT8" s="277" cm="1">
        <f t="array" ref="KT8">SUM(SUMIFS(GX8:KO8,GX$6:KO$6,{"EN(D)","EN(V)","INA(D)","INA(V)"}))</f>
        <v>90</v>
      </c>
      <c r="KU8" s="299"/>
      <c r="KV8" s="299">
        <v>3</v>
      </c>
      <c r="KW8" s="299"/>
      <c r="KX8" s="299">
        <v>15</v>
      </c>
      <c r="KY8" s="297"/>
      <c r="KZ8" s="297"/>
      <c r="LA8" s="297"/>
      <c r="LB8" s="297"/>
      <c r="LC8" s="299"/>
      <c r="LD8" s="299"/>
      <c r="LE8" s="299"/>
      <c r="LF8" s="299"/>
      <c r="LG8" s="297"/>
      <c r="LH8" s="297">
        <v>23</v>
      </c>
      <c r="LI8" s="297"/>
      <c r="LJ8" s="297">
        <v>5</v>
      </c>
      <c r="LK8" s="299"/>
      <c r="LL8" s="299">
        <v>2</v>
      </c>
      <c r="LM8" s="299"/>
      <c r="LN8" s="299"/>
      <c r="LO8" s="297"/>
      <c r="LP8" s="297"/>
      <c r="LQ8" s="297"/>
      <c r="LR8" s="297"/>
      <c r="LS8" s="299"/>
      <c r="LT8" s="299">
        <v>11</v>
      </c>
      <c r="LU8" s="299"/>
      <c r="LV8" s="299">
        <v>7</v>
      </c>
      <c r="LW8" s="297"/>
      <c r="LX8" s="297"/>
      <c r="LY8" s="297"/>
      <c r="LZ8" s="297"/>
      <c r="MA8" s="299"/>
      <c r="MB8" s="299">
        <v>8</v>
      </c>
      <c r="MC8" s="299"/>
      <c r="MD8" s="299">
        <v>6</v>
      </c>
      <c r="ME8" s="297"/>
      <c r="MF8" s="297"/>
      <c r="MG8" s="297"/>
      <c r="MH8" s="297"/>
      <c r="MI8" s="299"/>
      <c r="MJ8" s="299">
        <v>1</v>
      </c>
      <c r="MK8" s="299"/>
      <c r="ML8" s="299"/>
      <c r="MM8" s="297"/>
      <c r="MN8" s="297"/>
      <c r="MO8" s="297"/>
      <c r="MP8" s="297"/>
      <c r="MQ8" s="299"/>
      <c r="MR8" s="299">
        <v>5</v>
      </c>
      <c r="MS8" s="299"/>
      <c r="MT8" s="299">
        <v>2</v>
      </c>
      <c r="MU8" s="297"/>
      <c r="MV8" s="297"/>
      <c r="MW8" s="297"/>
      <c r="MX8" s="297"/>
      <c r="MY8" s="299"/>
      <c r="MZ8" s="299">
        <v>7</v>
      </c>
      <c r="NA8" s="299"/>
      <c r="NB8" s="299"/>
      <c r="NC8" s="297"/>
      <c r="ND8" s="297"/>
      <c r="NE8" s="297"/>
      <c r="NF8" s="297"/>
      <c r="NG8" s="299"/>
      <c r="NH8" s="299">
        <v>1</v>
      </c>
      <c r="NI8" s="299"/>
      <c r="NJ8" s="299">
        <v>1</v>
      </c>
      <c r="NK8" s="297"/>
      <c r="NL8" s="297"/>
      <c r="NM8" s="297"/>
      <c r="NN8" s="297"/>
      <c r="NO8" s="299"/>
      <c r="NP8" s="299">
        <v>11</v>
      </c>
      <c r="NQ8" s="299"/>
      <c r="NR8" s="299">
        <v>1</v>
      </c>
      <c r="NS8" s="297"/>
      <c r="NT8" s="297"/>
      <c r="NU8" s="297"/>
      <c r="NV8" s="297"/>
      <c r="NW8" s="299"/>
      <c r="NX8" s="299">
        <v>1</v>
      </c>
      <c r="NY8" s="299"/>
      <c r="NZ8" s="299">
        <v>1</v>
      </c>
      <c r="OA8" s="297"/>
      <c r="OB8" s="297"/>
      <c r="OC8" s="297"/>
      <c r="OD8" s="297"/>
      <c r="OE8" s="299"/>
      <c r="OF8" s="299"/>
      <c r="OG8" s="299"/>
      <c r="OH8" s="299"/>
      <c r="OI8" s="297"/>
      <c r="OJ8" s="297"/>
      <c r="OK8" s="297"/>
      <c r="OL8" s="297"/>
      <c r="OM8" s="277" cm="1">
        <f t="array" ref="OM8">SUM(SUMIFS(KU8:OL8,KU$6:OL$6,{"EN(V)"}))</f>
        <v>50</v>
      </c>
      <c r="ON8" s="277" cm="1">
        <f t="array" ref="ON8">SUM(SUMIFS(KU8:OL8,KU$6:OL$6,{"INA(V)"}))</f>
        <v>23</v>
      </c>
      <c r="OO8" s="277" cm="1">
        <f t="array" ref="OO8">SUM(SUMIFS(KU8:OL8,KU$6:OL$6,{"EN(D)"}))</f>
        <v>33</v>
      </c>
      <c r="OP8" s="277" cm="1">
        <f t="array" ref="OP8">SUM(SUMIFS(KU8:OL8,KU$6:OL$6,{"INA(D)"}))</f>
        <v>5</v>
      </c>
      <c r="OQ8" s="277" cm="1">
        <f t="array" ref="OQ8">SUM(SUMIFS(KU8:OL8,KU$6:OL$6,{"EN(D)","EN(V)","INA(D)","INA(V)"}))</f>
        <v>111</v>
      </c>
      <c r="OR8" s="299"/>
      <c r="OS8" s="299">
        <v>1</v>
      </c>
      <c r="OT8" s="299"/>
      <c r="OU8" s="299"/>
      <c r="OV8" s="297"/>
      <c r="OW8" s="297"/>
      <c r="OX8" s="297"/>
      <c r="OY8" s="297"/>
      <c r="OZ8" s="299"/>
      <c r="PA8" s="299">
        <v>4</v>
      </c>
      <c r="PB8" s="299"/>
      <c r="PC8" s="299">
        <v>3</v>
      </c>
      <c r="PD8" s="297"/>
      <c r="PE8" s="297"/>
      <c r="PF8" s="297"/>
      <c r="PG8" s="297"/>
      <c r="PH8" s="299"/>
      <c r="PI8" s="299">
        <v>7</v>
      </c>
      <c r="PJ8" s="299"/>
      <c r="PK8" s="299">
        <v>1</v>
      </c>
      <c r="PL8" s="297"/>
      <c r="PM8" s="297"/>
      <c r="PN8" s="297"/>
      <c r="PO8" s="297"/>
      <c r="PP8" s="299"/>
      <c r="PQ8" s="299">
        <v>1</v>
      </c>
      <c r="PR8" s="299"/>
      <c r="PS8" s="299">
        <v>1</v>
      </c>
      <c r="PT8" s="297"/>
      <c r="PU8" s="297"/>
      <c r="PV8" s="297"/>
      <c r="PW8" s="297"/>
      <c r="PX8" s="299"/>
      <c r="PY8" s="299">
        <v>15</v>
      </c>
      <c r="PZ8" s="299"/>
      <c r="QA8" s="299">
        <v>5</v>
      </c>
      <c r="QB8" s="297"/>
      <c r="QC8" s="297"/>
      <c r="QD8" s="297"/>
      <c r="QE8" s="297"/>
      <c r="QF8" s="299"/>
      <c r="QG8" s="299">
        <v>5</v>
      </c>
      <c r="QH8" s="299"/>
      <c r="QI8" s="299">
        <v>2</v>
      </c>
      <c r="QJ8" s="297"/>
      <c r="QK8" s="297"/>
      <c r="QL8" s="297"/>
      <c r="QM8" s="297"/>
      <c r="QN8" s="299"/>
      <c r="QO8" s="299">
        <v>8</v>
      </c>
      <c r="QP8" s="299"/>
      <c r="QQ8" s="299">
        <v>3</v>
      </c>
      <c r="QR8" s="297"/>
      <c r="QS8" s="297"/>
      <c r="QT8" s="297"/>
      <c r="QU8" s="297"/>
      <c r="QV8" s="299"/>
      <c r="QW8" s="299"/>
      <c r="QX8" s="299"/>
      <c r="QY8" s="299"/>
      <c r="QZ8" s="297"/>
      <c r="RA8" s="297"/>
      <c r="RB8" s="297"/>
      <c r="RC8" s="297"/>
      <c r="RD8" s="299"/>
      <c r="RE8" s="299"/>
      <c r="RF8" s="299"/>
      <c r="RG8" s="299"/>
      <c r="RH8" s="297"/>
      <c r="RI8" s="297"/>
      <c r="RJ8" s="297"/>
      <c r="RK8" s="297"/>
      <c r="RL8" s="299"/>
      <c r="RM8" s="299"/>
      <c r="RN8" s="299"/>
      <c r="RO8" s="299"/>
      <c r="RP8" s="297"/>
      <c r="RQ8" s="297"/>
      <c r="RR8" s="297"/>
      <c r="RS8" s="297"/>
      <c r="RT8" s="299"/>
      <c r="RU8" s="299"/>
      <c r="RV8" s="299"/>
      <c r="RW8" s="299"/>
      <c r="RX8" s="297"/>
      <c r="RY8" s="297"/>
      <c r="RZ8" s="297"/>
      <c r="SA8" s="297"/>
      <c r="SB8" s="299"/>
      <c r="SC8" s="299"/>
      <c r="SD8" s="299"/>
      <c r="SE8" s="299"/>
      <c r="SF8" s="297"/>
      <c r="SG8" s="297"/>
      <c r="SH8" s="297"/>
      <c r="SI8" s="297"/>
      <c r="SJ8" s="277" cm="1">
        <f t="array" ref="SJ8">SUM(SUMIFS(OR8:SI8,OR$6:SI$6,{"EN(V)"}))</f>
        <v>41</v>
      </c>
      <c r="SK8" s="277" cm="1">
        <f t="array" ref="SK8">SUM(SUMIFS(OR8:SI8,OR$6:SI$6,{"INA(V)"}))</f>
        <v>0</v>
      </c>
      <c r="SL8" s="277" cm="1">
        <f t="array" ref="SL8">SUM(SUMIFS(OR8:SI8,OR$6:SI$6,{"EN(D)"}))</f>
        <v>15</v>
      </c>
      <c r="SM8" s="277" cm="1">
        <f t="array" ref="SM8">SUM(SUMIFS(OR8:SI8,OR$6:SI$6,{"INA(D)"}))</f>
        <v>0</v>
      </c>
      <c r="SN8" s="277" cm="1">
        <f t="array" ref="SN8">SUM(SUMIFS(OR8:SI8,OR$6:SI$6,{"EN(D)","EN(V)","INA(D)","INA(V)"}))</f>
        <v>56</v>
      </c>
    </row>
    <row r="9" spans="1:508">
      <c r="A9" s="296">
        <v>3</v>
      </c>
      <c r="B9" s="281" t="s">
        <v>107</v>
      </c>
      <c r="C9" s="300"/>
      <c r="D9" s="299"/>
      <c r="E9" s="299"/>
      <c r="F9" s="299"/>
      <c r="G9" s="299"/>
      <c r="H9" s="297"/>
      <c r="I9" s="297">
        <v>18</v>
      </c>
      <c r="J9" s="297"/>
      <c r="K9" s="297">
        <v>10</v>
      </c>
      <c r="L9" s="299"/>
      <c r="M9" s="299"/>
      <c r="N9" s="299"/>
      <c r="O9" s="299"/>
      <c r="P9" s="297"/>
      <c r="Q9" s="297">
        <v>7</v>
      </c>
      <c r="R9" s="297"/>
      <c r="S9" s="297">
        <v>1</v>
      </c>
      <c r="T9" s="299"/>
      <c r="U9" s="299"/>
      <c r="V9" s="299"/>
      <c r="W9" s="299"/>
      <c r="X9" s="297"/>
      <c r="Y9" s="297">
        <f>Y10-R9-N9+49</f>
        <v>49</v>
      </c>
      <c r="Z9" s="297">
        <v>24</v>
      </c>
      <c r="AA9" s="297">
        <f>Z9-S9-O9</f>
        <v>23</v>
      </c>
      <c r="AB9" s="299"/>
      <c r="AC9" s="299"/>
      <c r="AD9" s="299"/>
      <c r="AE9" s="299"/>
      <c r="AF9" s="297"/>
      <c r="AG9" s="297">
        <v>45</v>
      </c>
      <c r="AH9" s="297">
        <v>35</v>
      </c>
      <c r="AI9" s="297">
        <f>AH9-AA9-O9-S9</f>
        <v>11</v>
      </c>
      <c r="AJ9" s="299"/>
      <c r="AK9" s="299"/>
      <c r="AL9" s="299"/>
      <c r="AM9" s="299"/>
      <c r="AN9" s="297">
        <v>147</v>
      </c>
      <c r="AO9" s="297">
        <v>53</v>
      </c>
      <c r="AP9" s="297">
        <v>48</v>
      </c>
      <c r="AQ9" s="297">
        <f>AP9-AH9</f>
        <v>13</v>
      </c>
      <c r="AR9" s="299"/>
      <c r="AS9" s="299"/>
      <c r="AT9" s="299"/>
      <c r="AU9" s="299"/>
      <c r="AV9" s="297">
        <v>173</v>
      </c>
      <c r="AW9" s="297">
        <f>AV9-AN9</f>
        <v>26</v>
      </c>
      <c r="AX9" s="297">
        <v>53</v>
      </c>
      <c r="AY9" s="297">
        <f>AX9-AP9</f>
        <v>5</v>
      </c>
      <c r="AZ9" s="299"/>
      <c r="BA9" s="299"/>
      <c r="BB9" s="299"/>
      <c r="BC9" s="299"/>
      <c r="BD9" s="297">
        <v>193</v>
      </c>
      <c r="BE9" s="297">
        <f>BD9-AV9</f>
        <v>20</v>
      </c>
      <c r="BF9" s="297">
        <v>53</v>
      </c>
      <c r="BG9" s="297">
        <f>BF9-AX9</f>
        <v>0</v>
      </c>
      <c r="BH9" s="299"/>
      <c r="BI9" s="299"/>
      <c r="BJ9" s="299"/>
      <c r="BK9" s="299"/>
      <c r="BL9" s="297">
        <v>229</v>
      </c>
      <c r="BM9" s="297">
        <f>BL9-BD9</f>
        <v>36</v>
      </c>
      <c r="BN9" s="297">
        <v>58</v>
      </c>
      <c r="BO9" s="297">
        <f>BN9-BF9</f>
        <v>5</v>
      </c>
      <c r="BP9" s="299"/>
      <c r="BQ9" s="299"/>
      <c r="BR9" s="299"/>
      <c r="BS9" s="299"/>
      <c r="BT9" s="297">
        <v>294</v>
      </c>
      <c r="BU9" s="297">
        <f>BT9-BL9</f>
        <v>65</v>
      </c>
      <c r="BV9" s="297">
        <v>58</v>
      </c>
      <c r="BW9" s="297">
        <f>BV9-BN9</f>
        <v>0</v>
      </c>
      <c r="BX9" s="299"/>
      <c r="BY9" s="299"/>
      <c r="BZ9" s="299"/>
      <c r="CA9" s="299"/>
      <c r="CB9" s="297">
        <v>338</v>
      </c>
      <c r="CC9" s="297">
        <f>CB9-BT9</f>
        <v>44</v>
      </c>
      <c r="CD9" s="297">
        <v>68</v>
      </c>
      <c r="CE9" s="297">
        <f>CD9-BV9</f>
        <v>10</v>
      </c>
      <c r="CF9" s="299"/>
      <c r="CG9" s="299"/>
      <c r="CH9" s="299"/>
      <c r="CI9" s="299"/>
      <c r="CJ9" s="297">
        <v>397</v>
      </c>
      <c r="CK9" s="297">
        <f>CJ9-CB9</f>
        <v>59</v>
      </c>
      <c r="CL9" s="297">
        <v>87</v>
      </c>
      <c r="CM9" s="297">
        <f>CL9-CD9</f>
        <v>19</v>
      </c>
      <c r="CN9" s="299"/>
      <c r="CO9" s="299"/>
      <c r="CP9" s="299"/>
      <c r="CQ9" s="299"/>
      <c r="CR9" s="297">
        <v>446</v>
      </c>
      <c r="CS9" s="297">
        <f>CR9-CJ9</f>
        <v>49</v>
      </c>
      <c r="CT9" s="297">
        <v>105</v>
      </c>
      <c r="CU9" s="297">
        <f>CT9-CL9</f>
        <v>18</v>
      </c>
      <c r="CV9" s="277" cm="1">
        <f t="array" ref="CV9">SUM(SUMIFS(D9:CU9,D$6:CU$6,{"EN(V)"}))</f>
        <v>0</v>
      </c>
      <c r="CW9" s="277" cm="1">
        <f t="array" ref="CW9">SUM(SUMIFS(D9:CU9,D$6:CU$6,{"INA(V)"}))</f>
        <v>471</v>
      </c>
      <c r="CX9" s="277" cm="1">
        <f t="array" ref="CX9">SUM(SUMIFS(D9:CU9,D$6:CU$6,{"EN(D)"}))</f>
        <v>0</v>
      </c>
      <c r="CY9" s="277" cm="1">
        <f t="array" ref="CY9">SUM(SUMIFS(D9:CU9,D$6:CU$6,{"INA(D)"}))</f>
        <v>115</v>
      </c>
      <c r="CZ9" s="277" cm="1">
        <f t="array" ref="CZ9">SUM(SUMIFS(D9:CU9,D$6:CU$6,{"EN(D)","EN(V)","INA(D)","INA(V)"}))</f>
        <v>586</v>
      </c>
      <c r="DA9" s="299"/>
      <c r="DB9" s="299">
        <f t="shared" si="15"/>
        <v>0</v>
      </c>
      <c r="DC9" s="299"/>
      <c r="DD9" s="299">
        <f t="shared" si="16"/>
        <v>0</v>
      </c>
      <c r="DE9" s="297">
        <v>532</v>
      </c>
      <c r="DF9" s="297">
        <f t="shared" si="17"/>
        <v>86</v>
      </c>
      <c r="DG9" s="297">
        <v>113</v>
      </c>
      <c r="DH9" s="297">
        <f t="shared" si="18"/>
        <v>8</v>
      </c>
      <c r="DI9" s="299"/>
      <c r="DJ9" s="299"/>
      <c r="DK9" s="299"/>
      <c r="DL9" s="299"/>
      <c r="DM9" s="297">
        <v>576</v>
      </c>
      <c r="DN9" s="297">
        <f>DM9-DE9</f>
        <v>44</v>
      </c>
      <c r="DO9" s="297">
        <v>115</v>
      </c>
      <c r="DP9" s="297">
        <f>DO9-DG9</f>
        <v>2</v>
      </c>
      <c r="DQ9" s="299"/>
      <c r="DR9" s="299"/>
      <c r="DS9" s="299"/>
      <c r="DT9" s="299"/>
      <c r="DU9" s="297">
        <v>627</v>
      </c>
      <c r="DV9" s="297">
        <f>DU9-DM9</f>
        <v>51</v>
      </c>
      <c r="DW9" s="297">
        <v>123</v>
      </c>
      <c r="DX9" s="297">
        <f>DW9-DO9</f>
        <v>8</v>
      </c>
      <c r="DY9" s="299"/>
      <c r="DZ9" s="299"/>
      <c r="EA9" s="299"/>
      <c r="EB9" s="299"/>
      <c r="EC9" s="297">
        <v>684</v>
      </c>
      <c r="ED9" s="297">
        <f>EC9-DU9</f>
        <v>57</v>
      </c>
      <c r="EE9" s="297">
        <v>127</v>
      </c>
      <c r="EF9" s="297">
        <f>EE9-DW9</f>
        <v>4</v>
      </c>
      <c r="EG9" s="299"/>
      <c r="EH9" s="299"/>
      <c r="EI9" s="299"/>
      <c r="EJ9" s="299"/>
      <c r="EK9" s="297">
        <v>717</v>
      </c>
      <c r="EL9" s="297">
        <f>EK9-EC9</f>
        <v>33</v>
      </c>
      <c r="EM9" s="297">
        <v>130</v>
      </c>
      <c r="EN9" s="297">
        <f>EM9-EE9</f>
        <v>3</v>
      </c>
      <c r="EO9" s="299"/>
      <c r="EP9" s="299"/>
      <c r="EQ9" s="299"/>
      <c r="ER9" s="299"/>
      <c r="ES9" s="297">
        <v>820</v>
      </c>
      <c r="ET9" s="297">
        <f>ES9-EK9</f>
        <v>103</v>
      </c>
      <c r="EU9" s="297">
        <v>567</v>
      </c>
      <c r="EV9" s="297">
        <f>EU9-EM9</f>
        <v>437</v>
      </c>
      <c r="EW9" s="299"/>
      <c r="EX9" s="299"/>
      <c r="EY9" s="299"/>
      <c r="EZ9" s="299"/>
      <c r="FA9" s="297">
        <v>859</v>
      </c>
      <c r="FB9" s="297">
        <f>FA9-ES9</f>
        <v>39</v>
      </c>
      <c r="FC9" s="297">
        <v>604</v>
      </c>
      <c r="FD9" s="297">
        <f>FC9-EU9</f>
        <v>37</v>
      </c>
      <c r="FE9" s="299"/>
      <c r="FF9" s="299"/>
      <c r="FG9" s="299"/>
      <c r="FH9" s="299"/>
      <c r="FI9" s="297">
        <v>914</v>
      </c>
      <c r="FJ9" s="297">
        <f>FI9-FA9</f>
        <v>55</v>
      </c>
      <c r="FK9" s="297">
        <v>673</v>
      </c>
      <c r="FL9" s="297">
        <f>FK9-FC9</f>
        <v>69</v>
      </c>
      <c r="FM9" s="299"/>
      <c r="FN9" s="299"/>
      <c r="FO9" s="299"/>
      <c r="FP9" s="299"/>
      <c r="FQ9" s="297">
        <v>1005</v>
      </c>
      <c r="FR9" s="297">
        <f>FQ9-FI9</f>
        <v>91</v>
      </c>
      <c r="FS9" s="297">
        <v>806</v>
      </c>
      <c r="FT9" s="297">
        <f>FS9-FK9</f>
        <v>133</v>
      </c>
      <c r="FU9" s="299"/>
      <c r="FV9" s="299"/>
      <c r="FW9" s="299"/>
      <c r="FX9" s="299"/>
      <c r="FY9" s="297">
        <v>1272</v>
      </c>
      <c r="FZ9" s="297">
        <f>FY9-FQ9</f>
        <v>267</v>
      </c>
      <c r="GA9" s="297">
        <v>866</v>
      </c>
      <c r="GB9" s="297">
        <f>GA9-FS9</f>
        <v>60</v>
      </c>
      <c r="GC9" s="299"/>
      <c r="GD9" s="299"/>
      <c r="GE9" s="299"/>
      <c r="GF9" s="299"/>
      <c r="GG9" s="297">
        <v>1487</v>
      </c>
      <c r="GH9" s="297">
        <f>GG9-FY9</f>
        <v>215</v>
      </c>
      <c r="GI9" s="297">
        <v>944</v>
      </c>
      <c r="GJ9" s="297">
        <f>GI9-GA9</f>
        <v>78</v>
      </c>
      <c r="GK9" s="299"/>
      <c r="GL9" s="299"/>
      <c r="GM9" s="299"/>
      <c r="GN9" s="299"/>
      <c r="GO9" s="297">
        <v>2038</v>
      </c>
      <c r="GP9" s="297">
        <f>GO9-GG9</f>
        <v>551</v>
      </c>
      <c r="GQ9" s="297">
        <v>1048</v>
      </c>
      <c r="GR9" s="297">
        <f>GQ9-GI9</f>
        <v>104</v>
      </c>
      <c r="GS9" s="277" cm="1">
        <f t="array" ref="GS9">SUM(SUMIFS(DA9:GR9,DA$6:GR$6,{"EN(V)"}))</f>
        <v>0</v>
      </c>
      <c r="GT9" s="277" cm="1">
        <f t="array" ref="GT9">SUM(SUMIFS(DA9:GR9,DA$6:GR$6,{"INA(V)"}))</f>
        <v>1592</v>
      </c>
      <c r="GU9" s="277" cm="1">
        <f t="array" ref="GU9">SUM(SUMIFS(DA9:GR9,DA$6:GR$6,{"EN(D)"}))</f>
        <v>0</v>
      </c>
      <c r="GV9" s="277" cm="1">
        <f t="array" ref="GV9">SUM(SUMIFS(DA9:GR9,DA$6:GR$6,{"INA(D)"}))</f>
        <v>943</v>
      </c>
      <c r="GW9" s="277" cm="1">
        <f t="array" ref="GW9">SUM(SUMIFS(DA9:GR9,DA$6:GR$6,{"EN(D)","EN(V)","INA(D)","INA(V)"}))</f>
        <v>2535</v>
      </c>
      <c r="GX9" s="299"/>
      <c r="GY9" s="299">
        <f t="shared" si="19"/>
        <v>0</v>
      </c>
      <c r="GZ9" s="299"/>
      <c r="HA9" s="299">
        <f t="shared" si="20"/>
        <v>0</v>
      </c>
      <c r="HB9" s="297">
        <v>2045</v>
      </c>
      <c r="HC9" s="297">
        <f t="shared" si="21"/>
        <v>7</v>
      </c>
      <c r="HD9" s="297">
        <v>1069</v>
      </c>
      <c r="HE9" s="297">
        <f t="shared" si="22"/>
        <v>21</v>
      </c>
      <c r="HF9" s="299"/>
      <c r="HG9" s="299"/>
      <c r="HH9" s="299"/>
      <c r="HI9" s="299"/>
      <c r="HJ9" s="297"/>
      <c r="HK9" s="297"/>
      <c r="HL9" s="297"/>
      <c r="HM9" s="297"/>
      <c r="HN9" s="299"/>
      <c r="HO9" s="299"/>
      <c r="HP9" s="299"/>
      <c r="HQ9" s="299"/>
      <c r="HR9" s="297"/>
      <c r="HS9" s="297"/>
      <c r="HT9" s="297"/>
      <c r="HU9" s="297"/>
      <c r="HV9" s="299"/>
      <c r="HW9" s="299"/>
      <c r="HX9" s="299"/>
      <c r="HY9" s="299"/>
      <c r="HZ9" s="297"/>
      <c r="IA9" s="297"/>
      <c r="IB9" s="297"/>
      <c r="IC9" s="297"/>
      <c r="ID9" s="299"/>
      <c r="IE9" s="299"/>
      <c r="IF9" s="299"/>
      <c r="IG9" s="299"/>
      <c r="IH9" s="297"/>
      <c r="II9" s="297"/>
      <c r="IJ9" s="297"/>
      <c r="IK9" s="297"/>
      <c r="IL9" s="299"/>
      <c r="IM9" s="299"/>
      <c r="IN9" s="299"/>
      <c r="IO9" s="299"/>
      <c r="IP9" s="297"/>
      <c r="IQ9" s="297"/>
      <c r="IR9" s="297"/>
      <c r="IS9" s="297"/>
      <c r="IT9" s="299"/>
      <c r="IU9" s="299"/>
      <c r="IV9" s="299"/>
      <c r="IW9" s="299"/>
      <c r="IX9" s="297"/>
      <c r="IY9" s="297"/>
      <c r="IZ9" s="297"/>
      <c r="JA9" s="297"/>
      <c r="JB9" s="299"/>
      <c r="JC9" s="299"/>
      <c r="JD9" s="299"/>
      <c r="JE9" s="299"/>
      <c r="JF9" s="297"/>
      <c r="JG9" s="297"/>
      <c r="JH9" s="297"/>
      <c r="JI9" s="297"/>
      <c r="JJ9" s="299"/>
      <c r="JK9" s="299"/>
      <c r="JL9" s="299"/>
      <c r="JM9" s="299"/>
      <c r="JN9" s="297"/>
      <c r="JO9" s="297">
        <v>26</v>
      </c>
      <c r="JP9" s="297"/>
      <c r="JQ9" s="297">
        <v>10</v>
      </c>
      <c r="JR9" s="299"/>
      <c r="JS9" s="299"/>
      <c r="JT9" s="299"/>
      <c r="JU9" s="299"/>
      <c r="JV9" s="297">
        <v>2106</v>
      </c>
      <c r="JW9" s="297">
        <v>22</v>
      </c>
      <c r="JX9" s="297">
        <v>1069</v>
      </c>
      <c r="JY9" s="297">
        <v>26</v>
      </c>
      <c r="JZ9" s="299"/>
      <c r="KA9" s="299"/>
      <c r="KB9" s="299"/>
      <c r="KC9" s="299"/>
      <c r="KD9" s="297"/>
      <c r="KE9" s="297">
        <v>41</v>
      </c>
      <c r="KF9" s="297"/>
      <c r="KG9" s="297">
        <v>21</v>
      </c>
      <c r="KH9" s="299"/>
      <c r="KI9" s="299"/>
      <c r="KJ9" s="299"/>
      <c r="KK9" s="299"/>
      <c r="KL9" s="297"/>
      <c r="KM9" s="297">
        <v>20</v>
      </c>
      <c r="KN9" s="297"/>
      <c r="KO9" s="297">
        <v>13</v>
      </c>
      <c r="KP9" s="277" cm="1">
        <f t="array" ref="KP9">SUM(SUMIFS(GX9:KO9,GX$6:KO$6,{"EN(V)"}))</f>
        <v>0</v>
      </c>
      <c r="KQ9" s="277" cm="1">
        <f t="array" ref="KQ9">SUM(SUMIFS(GX9:KO9,GX$6:KO$6,{"INA(V)"}))</f>
        <v>116</v>
      </c>
      <c r="KR9" s="277" cm="1">
        <f t="array" ref="KR9">SUM(SUMIFS(GX9:KO9,GX$6:KO$6,{"EN(D)"}))</f>
        <v>0</v>
      </c>
      <c r="KS9" s="277" cm="1">
        <f t="array" ref="KS9">SUM(SUMIFS(GX9:KO9,GX$6:KO$6,{"INA(D)"}))</f>
        <v>91</v>
      </c>
      <c r="KT9" s="277" cm="1">
        <f t="array" ref="KT9">SUM(SUMIFS(GX9:KO9,GX$6:KO$6,{"EN(D)","EN(V)","INA(D)","INA(V)"}))</f>
        <v>207</v>
      </c>
      <c r="KU9" s="299"/>
      <c r="KV9" s="299"/>
      <c r="KW9" s="299"/>
      <c r="KX9" s="299"/>
      <c r="KY9" s="297"/>
      <c r="KZ9" s="297">
        <v>11</v>
      </c>
      <c r="LA9" s="297"/>
      <c r="LB9" s="297">
        <v>13</v>
      </c>
      <c r="LC9" s="299"/>
      <c r="LD9" s="299">
        <v>6</v>
      </c>
      <c r="LE9" s="299"/>
      <c r="LF9" s="299">
        <v>6</v>
      </c>
      <c r="LG9" s="297"/>
      <c r="LH9" s="297"/>
      <c r="LI9" s="297"/>
      <c r="LJ9" s="297"/>
      <c r="LK9" s="299"/>
      <c r="LL9" s="299"/>
      <c r="LM9" s="299"/>
      <c r="LN9" s="299"/>
      <c r="LO9" s="297"/>
      <c r="LP9" s="297">
        <v>33</v>
      </c>
      <c r="LQ9" s="297"/>
      <c r="LR9" s="297">
        <v>12</v>
      </c>
      <c r="LS9" s="299"/>
      <c r="LT9" s="299"/>
      <c r="LU9" s="299"/>
      <c r="LV9" s="299"/>
      <c r="LW9" s="297"/>
      <c r="LX9" s="297">
        <v>20</v>
      </c>
      <c r="LY9" s="297"/>
      <c r="LZ9" s="297">
        <v>5</v>
      </c>
      <c r="MA9" s="299"/>
      <c r="MB9" s="299"/>
      <c r="MC9" s="299"/>
      <c r="MD9" s="299"/>
      <c r="ME9" s="297"/>
      <c r="MF9" s="297">
        <v>20</v>
      </c>
      <c r="MG9" s="297"/>
      <c r="MH9" s="297">
        <v>9</v>
      </c>
      <c r="MI9" s="299"/>
      <c r="MJ9" s="299"/>
      <c r="MK9" s="299"/>
      <c r="ML9" s="299"/>
      <c r="MM9" s="297"/>
      <c r="MN9" s="297">
        <v>13</v>
      </c>
      <c r="MO9" s="297"/>
      <c r="MP9" s="297">
        <v>4</v>
      </c>
      <c r="MQ9" s="299"/>
      <c r="MR9" s="299"/>
      <c r="MS9" s="299"/>
      <c r="MT9" s="299"/>
      <c r="MU9" s="297"/>
      <c r="MV9" s="297"/>
      <c r="MW9" s="297"/>
      <c r="MX9" s="297">
        <v>5</v>
      </c>
      <c r="MY9" s="299"/>
      <c r="MZ9" s="299"/>
      <c r="NA9" s="299"/>
      <c r="NB9" s="299"/>
      <c r="NC9" s="297"/>
      <c r="ND9" s="297">
        <v>6</v>
      </c>
      <c r="NE9" s="297"/>
      <c r="NF9" s="297"/>
      <c r="NG9" s="299"/>
      <c r="NH9" s="299"/>
      <c r="NI9" s="299"/>
      <c r="NJ9" s="299"/>
      <c r="NK9" s="297"/>
      <c r="NL9" s="297">
        <v>15</v>
      </c>
      <c r="NM9" s="297"/>
      <c r="NN9" s="297">
        <v>4</v>
      </c>
      <c r="NO9" s="299"/>
      <c r="NP9" s="299"/>
      <c r="NQ9" s="299"/>
      <c r="NR9" s="299"/>
      <c r="NS9" s="297"/>
      <c r="NT9" s="297">
        <v>77</v>
      </c>
      <c r="NU9" s="297"/>
      <c r="NV9" s="297">
        <v>7</v>
      </c>
      <c r="NW9" s="299"/>
      <c r="NX9" s="299"/>
      <c r="NY9" s="299"/>
      <c r="NZ9" s="299"/>
      <c r="OA9" s="297"/>
      <c r="OB9" s="297">
        <v>103</v>
      </c>
      <c r="OC9" s="297"/>
      <c r="OD9" s="297">
        <v>16</v>
      </c>
      <c r="OE9" s="299"/>
      <c r="OF9" s="299"/>
      <c r="OG9" s="299"/>
      <c r="OH9" s="299"/>
      <c r="OI9" s="297"/>
      <c r="OJ9" s="297">
        <v>41</v>
      </c>
      <c r="OK9" s="297"/>
      <c r="OL9" s="297">
        <v>9</v>
      </c>
      <c r="OM9" s="277" cm="1">
        <f t="array" ref="OM9">SUM(SUMIFS(KU9:OL9,KU$6:OL$6,{"EN(V)"}))</f>
        <v>6</v>
      </c>
      <c r="ON9" s="277" cm="1">
        <f t="array" ref="ON9">SUM(SUMIFS(KU9:OL9,KU$6:OL$6,{"INA(V)"}))</f>
        <v>339</v>
      </c>
      <c r="OO9" s="277" cm="1">
        <f t="array" ref="OO9">SUM(SUMIFS(KU9:OL9,KU$6:OL$6,{"EN(D)"}))</f>
        <v>6</v>
      </c>
      <c r="OP9" s="277" cm="1">
        <f t="array" ref="OP9">SUM(SUMIFS(KU9:OL9,KU$6:OL$6,{"INA(D)"}))</f>
        <v>84</v>
      </c>
      <c r="OQ9" s="277" cm="1">
        <f t="array" ref="OQ9">SUM(SUMIFS(KU9:OL9,KU$6:OL$6,{"EN(D)","EN(V)","INA(D)","INA(V)"}))</f>
        <v>435</v>
      </c>
      <c r="OR9" s="299"/>
      <c r="OS9" s="299"/>
      <c r="OT9" s="299"/>
      <c r="OU9" s="299"/>
      <c r="OV9" s="297"/>
      <c r="OW9" s="297">
        <v>60</v>
      </c>
      <c r="OX9" s="297"/>
      <c r="OY9" s="297">
        <v>5</v>
      </c>
      <c r="OZ9" s="299"/>
      <c r="PA9" s="299"/>
      <c r="PB9" s="299"/>
      <c r="PC9" s="299"/>
      <c r="PD9" s="297"/>
      <c r="PE9" s="297">
        <v>34</v>
      </c>
      <c r="PF9" s="297"/>
      <c r="PG9" s="297">
        <v>14</v>
      </c>
      <c r="PH9" s="299"/>
      <c r="PI9" s="299"/>
      <c r="PJ9" s="299"/>
      <c r="PK9" s="299"/>
      <c r="PL9" s="297"/>
      <c r="PM9" s="297">
        <v>26</v>
      </c>
      <c r="PN9" s="297"/>
      <c r="PO9" s="297">
        <v>9</v>
      </c>
      <c r="PP9" s="299"/>
      <c r="PQ9" s="299"/>
      <c r="PR9" s="299"/>
      <c r="PS9" s="299"/>
      <c r="PT9" s="297"/>
      <c r="PU9" s="297">
        <v>14</v>
      </c>
      <c r="PV9" s="297"/>
      <c r="PW9" s="297">
        <v>6</v>
      </c>
      <c r="PX9" s="299"/>
      <c r="PY9" s="299"/>
      <c r="PZ9" s="299"/>
      <c r="QA9" s="299"/>
      <c r="QB9" s="297"/>
      <c r="QC9" s="297">
        <v>25</v>
      </c>
      <c r="QD9" s="297"/>
      <c r="QE9" s="297">
        <v>6</v>
      </c>
      <c r="QF9" s="299"/>
      <c r="QG9" s="299"/>
      <c r="QH9" s="299"/>
      <c r="QI9" s="299"/>
      <c r="QJ9" s="297"/>
      <c r="QK9" s="297">
        <v>14</v>
      </c>
      <c r="QL9" s="297"/>
      <c r="QM9" s="297">
        <v>1</v>
      </c>
      <c r="QN9" s="299"/>
      <c r="QO9" s="299"/>
      <c r="QP9" s="299"/>
      <c r="QQ9" s="299"/>
      <c r="QR9" s="297"/>
      <c r="QS9" s="297">
        <v>3</v>
      </c>
      <c r="QT9" s="297"/>
      <c r="QU9" s="297">
        <v>2</v>
      </c>
      <c r="QV9" s="299"/>
      <c r="QW9" s="299"/>
      <c r="QX9" s="299"/>
      <c r="QY9" s="299"/>
      <c r="QZ9" s="297"/>
      <c r="RA9" s="297"/>
      <c r="RB9" s="297"/>
      <c r="RC9" s="297"/>
      <c r="RD9" s="299"/>
      <c r="RE9" s="299"/>
      <c r="RF9" s="299"/>
      <c r="RG9" s="299"/>
      <c r="RH9" s="297"/>
      <c r="RI9" s="297"/>
      <c r="RJ9" s="297"/>
      <c r="RK9" s="297"/>
      <c r="RL9" s="299"/>
      <c r="RM9" s="299"/>
      <c r="RN9" s="299"/>
      <c r="RO9" s="299"/>
      <c r="RP9" s="297"/>
      <c r="RQ9" s="297"/>
      <c r="RR9" s="297"/>
      <c r="RS9" s="297"/>
      <c r="RT9" s="299"/>
      <c r="RU9" s="299"/>
      <c r="RV9" s="299"/>
      <c r="RW9" s="299"/>
      <c r="RX9" s="297"/>
      <c r="RY9" s="297"/>
      <c r="RZ9" s="297"/>
      <c r="SA9" s="297"/>
      <c r="SB9" s="299"/>
      <c r="SC9" s="299"/>
      <c r="SD9" s="299"/>
      <c r="SE9" s="299"/>
      <c r="SF9" s="297"/>
      <c r="SG9" s="297"/>
      <c r="SH9" s="297"/>
      <c r="SI9" s="297"/>
      <c r="SJ9" s="277" cm="1">
        <f t="array" ref="SJ9">SUM(SUMIFS(OR9:SI9,OR$6:SI$6,{"EN(V)"}))</f>
        <v>0</v>
      </c>
      <c r="SK9" s="277" cm="1">
        <f t="array" ref="SK9">SUM(SUMIFS(OR9:SI9,OR$6:SI$6,{"INA(V)"}))</f>
        <v>176</v>
      </c>
      <c r="SL9" s="277" cm="1">
        <f t="array" ref="SL9">SUM(SUMIFS(OR9:SI9,OR$6:SI$6,{"EN(D)"}))</f>
        <v>0</v>
      </c>
      <c r="SM9" s="277" cm="1">
        <f t="array" ref="SM9">SUM(SUMIFS(OR9:SI9,OR$6:SI$6,{"INA(D)"}))</f>
        <v>43</v>
      </c>
      <c r="SN9" s="277" cm="1">
        <f t="array" ref="SN9">SUM(SUMIFS(OR9:SI9,OR$6:SI$6,{"EN(D)","EN(V)","INA(D)","INA(V)"}))</f>
        <v>219</v>
      </c>
    </row>
    <row r="10" spans="1:508">
      <c r="A10" s="296">
        <v>4</v>
      </c>
      <c r="B10" s="281" t="s">
        <v>108</v>
      </c>
      <c r="C10" s="300"/>
      <c r="D10" s="299"/>
      <c r="E10" s="299">
        <v>8</v>
      </c>
      <c r="F10" s="299"/>
      <c r="G10" s="299">
        <v>4</v>
      </c>
      <c r="H10" s="297"/>
      <c r="I10" s="297"/>
      <c r="J10" s="297"/>
      <c r="K10" s="297"/>
      <c r="L10" s="299"/>
      <c r="M10" s="299">
        <v>4</v>
      </c>
      <c r="N10" s="299"/>
      <c r="O10" s="299">
        <v>0</v>
      </c>
      <c r="P10" s="297"/>
      <c r="Q10" s="297"/>
      <c r="R10" s="297"/>
      <c r="S10" s="297"/>
      <c r="T10" s="299">
        <v>21</v>
      </c>
      <c r="U10" s="299">
        <f>T10-(P10+L10)</f>
        <v>21</v>
      </c>
      <c r="V10" s="299">
        <v>11</v>
      </c>
      <c r="W10" s="299">
        <f>V10-(Q10+M10)</f>
        <v>7</v>
      </c>
      <c r="X10" s="297"/>
      <c r="Y10" s="297"/>
      <c r="Z10" s="297"/>
      <c r="AA10" s="297"/>
      <c r="AB10" s="299">
        <v>32</v>
      </c>
      <c r="AC10" s="299">
        <f>AB10-U10-P10-L10</f>
        <v>11</v>
      </c>
      <c r="AD10" s="299">
        <v>18</v>
      </c>
      <c r="AE10" s="299">
        <f>AD10-W10-Q10-M10</f>
        <v>7</v>
      </c>
      <c r="AF10" s="297"/>
      <c r="AG10" s="297"/>
      <c r="AH10" s="297"/>
      <c r="AI10" s="297"/>
      <c r="AJ10" s="299">
        <v>41</v>
      </c>
      <c r="AK10" s="299">
        <f>AJ10-AB10</f>
        <v>9</v>
      </c>
      <c r="AL10" s="299">
        <v>21</v>
      </c>
      <c r="AM10" s="299">
        <f>AL10-AD10</f>
        <v>3</v>
      </c>
      <c r="AN10" s="297"/>
      <c r="AO10" s="297"/>
      <c r="AP10" s="297"/>
      <c r="AQ10" s="297"/>
      <c r="AR10" s="299">
        <v>46</v>
      </c>
      <c r="AS10" s="299">
        <f>AR10-AJ10</f>
        <v>5</v>
      </c>
      <c r="AT10" s="299">
        <v>22</v>
      </c>
      <c r="AU10" s="299">
        <f>AT10-AL10</f>
        <v>1</v>
      </c>
      <c r="AV10" s="297"/>
      <c r="AW10" s="297"/>
      <c r="AX10" s="297"/>
      <c r="AY10" s="297"/>
      <c r="AZ10" s="299">
        <v>53</v>
      </c>
      <c r="BA10" s="299">
        <f>AZ10-AR10</f>
        <v>7</v>
      </c>
      <c r="BB10" s="299">
        <v>22</v>
      </c>
      <c r="BC10" s="299">
        <f>BB10-AT10</f>
        <v>0</v>
      </c>
      <c r="BD10" s="297"/>
      <c r="BE10" s="297"/>
      <c r="BF10" s="297"/>
      <c r="BG10" s="297"/>
      <c r="BH10" s="299">
        <v>72</v>
      </c>
      <c r="BI10" s="299">
        <f>BH10-AZ10</f>
        <v>19</v>
      </c>
      <c r="BJ10" s="299">
        <v>34</v>
      </c>
      <c r="BK10" s="299">
        <f>BJ10-BB10</f>
        <v>12</v>
      </c>
      <c r="BL10" s="297"/>
      <c r="BM10" s="297"/>
      <c r="BN10" s="297"/>
      <c r="BO10" s="297"/>
      <c r="BP10" s="299">
        <v>87</v>
      </c>
      <c r="BQ10" s="299">
        <f>BP10-BH10</f>
        <v>15</v>
      </c>
      <c r="BR10" s="299">
        <v>45</v>
      </c>
      <c r="BS10" s="299">
        <f>BR10-BJ10</f>
        <v>11</v>
      </c>
      <c r="BT10" s="297"/>
      <c r="BU10" s="297"/>
      <c r="BV10" s="297"/>
      <c r="BW10" s="297"/>
      <c r="BX10" s="299">
        <v>96</v>
      </c>
      <c r="BY10" s="299">
        <f>BX10-BP10</f>
        <v>9</v>
      </c>
      <c r="BZ10" s="299">
        <v>51</v>
      </c>
      <c r="CA10" s="299">
        <f>BZ10-BR10</f>
        <v>6</v>
      </c>
      <c r="CB10" s="297"/>
      <c r="CC10" s="297"/>
      <c r="CD10" s="297"/>
      <c r="CE10" s="297"/>
      <c r="CF10" s="299">
        <v>109</v>
      </c>
      <c r="CG10" s="299">
        <f>CF10-BX10</f>
        <v>13</v>
      </c>
      <c r="CH10" s="299">
        <v>61</v>
      </c>
      <c r="CI10" s="299">
        <f>CH10-BZ10</f>
        <v>10</v>
      </c>
      <c r="CJ10" s="297"/>
      <c r="CK10" s="297"/>
      <c r="CL10" s="297"/>
      <c r="CM10" s="297"/>
      <c r="CN10" s="299">
        <v>123</v>
      </c>
      <c r="CO10" s="299">
        <f>CN10-CF10</f>
        <v>14</v>
      </c>
      <c r="CP10" s="299">
        <v>64</v>
      </c>
      <c r="CQ10" s="299">
        <f>CP10-CH10</f>
        <v>3</v>
      </c>
      <c r="CR10" s="297"/>
      <c r="CS10" s="297"/>
      <c r="CT10" s="297"/>
      <c r="CU10" s="297"/>
      <c r="CV10" s="277" cm="1">
        <f t="array" ref="CV10">SUM(SUMIFS(D10:CU10,D$6:CU$6,{"EN(V)"}))</f>
        <v>135</v>
      </c>
      <c r="CW10" s="277" cm="1">
        <f t="array" ref="CW10">SUM(SUMIFS(D10:CU10,D$6:CU$6,{"INA(V)"}))</f>
        <v>0</v>
      </c>
      <c r="CX10" s="277" cm="1">
        <f t="array" ref="CX10">SUM(SUMIFS(D10:CU10,D$6:CU$6,{"EN(D)"}))</f>
        <v>64</v>
      </c>
      <c r="CY10" s="277" cm="1">
        <f t="array" ref="CY10">SUM(SUMIFS(D10:CU10,D$6:CU$6,{"INA(D)"}))</f>
        <v>0</v>
      </c>
      <c r="CZ10" s="277" cm="1">
        <f t="array" ref="CZ10">SUM(SUMIFS(D10:CU10,D$6:CU$6,{"EN(D)","EN(V)","INA(D)","INA(V)"}))</f>
        <v>199</v>
      </c>
      <c r="DA10" s="299">
        <v>135</v>
      </c>
      <c r="DB10" s="299">
        <f t="shared" si="15"/>
        <v>12</v>
      </c>
      <c r="DC10" s="299">
        <v>67</v>
      </c>
      <c r="DD10" s="299">
        <f t="shared" si="16"/>
        <v>3</v>
      </c>
      <c r="DE10" s="297"/>
      <c r="DF10" s="297">
        <f t="shared" si="17"/>
        <v>0</v>
      </c>
      <c r="DG10" s="297"/>
      <c r="DH10" s="297">
        <f t="shared" si="18"/>
        <v>0</v>
      </c>
      <c r="DI10" s="299">
        <v>150</v>
      </c>
      <c r="DJ10" s="299">
        <f>DI10-DA10</f>
        <v>15</v>
      </c>
      <c r="DK10" s="299">
        <v>72</v>
      </c>
      <c r="DL10" s="299">
        <f>DK10-DC10</f>
        <v>5</v>
      </c>
      <c r="DM10" s="297"/>
      <c r="DN10" s="297"/>
      <c r="DO10" s="297"/>
      <c r="DP10" s="297"/>
      <c r="DQ10" s="299">
        <v>167</v>
      </c>
      <c r="DR10" s="299">
        <f>DQ10-DI10</f>
        <v>17</v>
      </c>
      <c r="DS10" s="299">
        <v>77</v>
      </c>
      <c r="DT10" s="299">
        <f>DS10-DK10</f>
        <v>5</v>
      </c>
      <c r="DU10" s="297"/>
      <c r="DV10" s="297"/>
      <c r="DW10" s="297"/>
      <c r="DX10" s="297"/>
      <c r="DY10" s="299">
        <v>186</v>
      </c>
      <c r="DZ10" s="299">
        <f>DY10-DQ10</f>
        <v>19</v>
      </c>
      <c r="EA10" s="299">
        <v>83</v>
      </c>
      <c r="EB10" s="299">
        <f>EA10-DS10</f>
        <v>6</v>
      </c>
      <c r="EC10" s="297"/>
      <c r="ED10" s="297"/>
      <c r="EE10" s="297"/>
      <c r="EF10" s="297"/>
      <c r="EG10" s="299">
        <v>198</v>
      </c>
      <c r="EH10" s="299">
        <f>EG10-DY10</f>
        <v>12</v>
      </c>
      <c r="EI10" s="299">
        <v>91</v>
      </c>
      <c r="EJ10" s="299">
        <f>EI10-EA10</f>
        <v>8</v>
      </c>
      <c r="EK10" s="297"/>
      <c r="EL10" s="297"/>
      <c r="EM10" s="297"/>
      <c r="EN10" s="297"/>
      <c r="EO10" s="299">
        <v>231</v>
      </c>
      <c r="EP10" s="299">
        <f>EO10-EG10</f>
        <v>33</v>
      </c>
      <c r="EQ10" s="299">
        <v>167</v>
      </c>
      <c r="ER10" s="299">
        <f>EQ10-EI10</f>
        <v>76</v>
      </c>
      <c r="ES10" s="297"/>
      <c r="ET10" s="297"/>
      <c r="EU10" s="297"/>
      <c r="EV10" s="297"/>
      <c r="EW10" s="299">
        <v>247</v>
      </c>
      <c r="EX10" s="299">
        <f>EW10-EO10</f>
        <v>16</v>
      </c>
      <c r="EY10" s="299">
        <v>185</v>
      </c>
      <c r="EZ10" s="299">
        <f>EY10-EQ10</f>
        <v>18</v>
      </c>
      <c r="FA10" s="297"/>
      <c r="FB10" s="297"/>
      <c r="FC10" s="297"/>
      <c r="FD10" s="297"/>
      <c r="FE10" s="299">
        <v>276</v>
      </c>
      <c r="FF10" s="299">
        <f>FE10-EW10</f>
        <v>29</v>
      </c>
      <c r="FG10" s="299">
        <v>199</v>
      </c>
      <c r="FH10" s="299">
        <f>FG10-EY10</f>
        <v>14</v>
      </c>
      <c r="FI10" s="297"/>
      <c r="FJ10" s="297"/>
      <c r="FK10" s="297"/>
      <c r="FL10" s="297"/>
      <c r="FM10" s="299">
        <v>306</v>
      </c>
      <c r="FN10" s="299">
        <f>FM10-FE10</f>
        <v>30</v>
      </c>
      <c r="FO10" s="299">
        <v>215</v>
      </c>
      <c r="FP10" s="299">
        <f>FO10-FG10</f>
        <v>16</v>
      </c>
      <c r="FQ10" s="297"/>
      <c r="FR10" s="297"/>
      <c r="FS10" s="297"/>
      <c r="FT10" s="297"/>
      <c r="FU10" s="299">
        <v>369</v>
      </c>
      <c r="FV10" s="299">
        <f>FU10-FM10</f>
        <v>63</v>
      </c>
      <c r="FW10" s="299">
        <v>227</v>
      </c>
      <c r="FX10" s="299">
        <f>FW10-FO10</f>
        <v>12</v>
      </c>
      <c r="FY10" s="297"/>
      <c r="FZ10" s="297"/>
      <c r="GA10" s="297"/>
      <c r="GB10" s="297"/>
      <c r="GC10" s="299">
        <v>423</v>
      </c>
      <c r="GD10" s="299">
        <f>GC10-FU10</f>
        <v>54</v>
      </c>
      <c r="GE10" s="299">
        <v>247</v>
      </c>
      <c r="GF10" s="299">
        <f>GE10-FW10</f>
        <v>20</v>
      </c>
      <c r="GG10" s="297"/>
      <c r="GH10" s="297"/>
      <c r="GI10" s="297"/>
      <c r="GJ10" s="297"/>
      <c r="GK10" s="299">
        <v>583</v>
      </c>
      <c r="GL10" s="299">
        <f>GK10-GC10</f>
        <v>160</v>
      </c>
      <c r="GM10" s="299">
        <v>274</v>
      </c>
      <c r="GN10" s="299">
        <f>GM10-GE10</f>
        <v>27</v>
      </c>
      <c r="GO10" s="297"/>
      <c r="GP10" s="297"/>
      <c r="GQ10" s="297"/>
      <c r="GR10" s="297"/>
      <c r="GS10" s="277" cm="1">
        <f t="array" ref="GS10">SUM(SUMIFS(DA10:GR10,DA$6:GR$6,{"EN(V)"}))</f>
        <v>460</v>
      </c>
      <c r="GT10" s="277" cm="1">
        <f t="array" ref="GT10">SUM(SUMIFS(DA10:GR10,DA$6:GR$6,{"INA(V)"}))</f>
        <v>0</v>
      </c>
      <c r="GU10" s="277" cm="1">
        <f t="array" ref="GU10">SUM(SUMIFS(DA10:GR10,DA$6:GR$6,{"EN(D)"}))</f>
        <v>210</v>
      </c>
      <c r="GV10" s="277" cm="1">
        <f t="array" ref="GV10">SUM(SUMIFS(DA10:GR10,DA$6:GR$6,{"INA(D)"}))</f>
        <v>0</v>
      </c>
      <c r="GW10" s="277" cm="1">
        <f t="array" ref="GW10">SUM(SUMIFS(DA10:GR10,DA$6:GR$6,{"EN(D)","EN(V)","INA(D)","INA(V)"}))</f>
        <v>670</v>
      </c>
      <c r="GX10" s="299">
        <v>588</v>
      </c>
      <c r="GY10" s="299">
        <f t="shared" si="19"/>
        <v>5</v>
      </c>
      <c r="GZ10" s="299">
        <v>282</v>
      </c>
      <c r="HA10" s="299">
        <f t="shared" si="20"/>
        <v>8</v>
      </c>
      <c r="HB10" s="297"/>
      <c r="HC10" s="297">
        <f t="shared" si="21"/>
        <v>0</v>
      </c>
      <c r="HD10" s="297"/>
      <c r="HE10" s="297">
        <f t="shared" si="22"/>
        <v>0</v>
      </c>
      <c r="HF10" s="299"/>
      <c r="HG10" s="299"/>
      <c r="HH10" s="299"/>
      <c r="HI10" s="299"/>
      <c r="HJ10" s="297"/>
      <c r="HK10" s="297"/>
      <c r="HL10" s="297"/>
      <c r="HM10" s="297"/>
      <c r="HN10" s="299"/>
      <c r="HO10" s="299"/>
      <c r="HP10" s="299"/>
      <c r="HQ10" s="299"/>
      <c r="HR10" s="297"/>
      <c r="HS10" s="297"/>
      <c r="HT10" s="297"/>
      <c r="HU10" s="297"/>
      <c r="HV10" s="299"/>
      <c r="HW10" s="299"/>
      <c r="HX10" s="299"/>
      <c r="HY10" s="299"/>
      <c r="HZ10" s="297"/>
      <c r="IA10" s="297"/>
      <c r="IB10" s="297"/>
      <c r="IC10" s="297"/>
      <c r="ID10" s="299"/>
      <c r="IE10" s="299"/>
      <c r="IF10" s="299"/>
      <c r="IG10" s="299"/>
      <c r="IH10" s="297"/>
      <c r="II10" s="297"/>
      <c r="IJ10" s="297"/>
      <c r="IK10" s="297"/>
      <c r="IL10" s="299"/>
      <c r="IM10" s="299"/>
      <c r="IN10" s="299"/>
      <c r="IO10" s="299"/>
      <c r="IP10" s="297"/>
      <c r="IQ10" s="297"/>
      <c r="IR10" s="297"/>
      <c r="IS10" s="297"/>
      <c r="IT10" s="299"/>
      <c r="IU10" s="299"/>
      <c r="IV10" s="299"/>
      <c r="IW10" s="299"/>
      <c r="IX10" s="297"/>
      <c r="IY10" s="297"/>
      <c r="IZ10" s="297"/>
      <c r="JA10" s="297"/>
      <c r="JB10" s="299"/>
      <c r="JC10" s="299"/>
      <c r="JD10" s="299"/>
      <c r="JE10" s="299"/>
      <c r="JF10" s="297"/>
      <c r="JG10" s="297"/>
      <c r="JH10" s="297"/>
      <c r="JI10" s="297"/>
      <c r="JJ10" s="299"/>
      <c r="JK10" s="299"/>
      <c r="JL10" s="299"/>
      <c r="JM10" s="299">
        <v>12</v>
      </c>
      <c r="JN10" s="297"/>
      <c r="JO10" s="297"/>
      <c r="JP10" s="297"/>
      <c r="JQ10" s="297"/>
      <c r="JR10" s="299">
        <v>588</v>
      </c>
      <c r="JS10" s="299">
        <v>1</v>
      </c>
      <c r="JT10" s="299">
        <v>282</v>
      </c>
      <c r="JU10" s="299">
        <v>18</v>
      </c>
      <c r="JV10" s="297"/>
      <c r="JW10" s="297"/>
      <c r="JX10" s="297"/>
      <c r="JY10" s="297"/>
      <c r="JZ10" s="299"/>
      <c r="KA10" s="299">
        <v>3</v>
      </c>
      <c r="KB10" s="299"/>
      <c r="KC10" s="299">
        <v>13</v>
      </c>
      <c r="KD10" s="297"/>
      <c r="KE10" s="297"/>
      <c r="KF10" s="297"/>
      <c r="KG10" s="297"/>
      <c r="KH10" s="299"/>
      <c r="KI10" s="299">
        <v>2</v>
      </c>
      <c r="KJ10" s="299"/>
      <c r="KK10" s="299">
        <v>2</v>
      </c>
      <c r="KL10" s="297"/>
      <c r="KM10" s="297"/>
      <c r="KN10" s="297"/>
      <c r="KO10" s="297"/>
      <c r="KP10" s="277" cm="1">
        <f t="array" ref="KP10">SUM(SUMIFS(GX10:KO10,GX$6:KO$6,{"EN(V)"}))</f>
        <v>11</v>
      </c>
      <c r="KQ10" s="277" cm="1">
        <f t="array" ref="KQ10">SUM(SUMIFS(GX10:KO10,GX$6:KO$6,{"INA(V)"}))</f>
        <v>0</v>
      </c>
      <c r="KR10" s="277" cm="1">
        <f t="array" ref="KR10">SUM(SUMIFS(GX10:KO10,GX$6:KO$6,{"EN(D)"}))</f>
        <v>53</v>
      </c>
      <c r="KS10" s="277" cm="1">
        <f t="array" ref="KS10">SUM(SUMIFS(GX10:KO10,GX$6:KO$6,{"INA(D)"}))</f>
        <v>0</v>
      </c>
      <c r="KT10" s="277" cm="1">
        <f t="array" ref="KT10">SUM(SUMIFS(GX10:KO10,GX$6:KO$6,{"EN(D)","EN(V)","INA(D)","INA(V)"}))</f>
        <v>64</v>
      </c>
      <c r="KU10" s="299"/>
      <c r="KV10" s="299"/>
      <c r="KW10" s="299"/>
      <c r="KX10" s="299">
        <v>1</v>
      </c>
      <c r="KY10" s="297"/>
      <c r="KZ10" s="297"/>
      <c r="LA10" s="297"/>
      <c r="LB10" s="297"/>
      <c r="LC10" s="299"/>
      <c r="LD10" s="299"/>
      <c r="LE10" s="299"/>
      <c r="LF10" s="299"/>
      <c r="LG10" s="297"/>
      <c r="LH10" s="297">
        <v>0</v>
      </c>
      <c r="LI10" s="297"/>
      <c r="LJ10" s="297">
        <v>1</v>
      </c>
      <c r="LK10" s="299"/>
      <c r="LL10" s="299"/>
      <c r="LM10" s="299"/>
      <c r="LN10" s="299"/>
      <c r="LO10" s="297"/>
      <c r="LP10" s="297"/>
      <c r="LQ10" s="297"/>
      <c r="LR10" s="297"/>
      <c r="LS10" s="299"/>
      <c r="LT10" s="299">
        <v>2</v>
      </c>
      <c r="LU10" s="299"/>
      <c r="LV10" s="299"/>
      <c r="LW10" s="297"/>
      <c r="LX10" s="297"/>
      <c r="LY10" s="297"/>
      <c r="LZ10" s="297"/>
      <c r="MA10" s="299"/>
      <c r="MB10" s="299">
        <v>1</v>
      </c>
      <c r="MC10" s="299"/>
      <c r="MD10" s="299"/>
      <c r="ME10" s="297"/>
      <c r="MF10" s="297"/>
      <c r="MG10" s="297"/>
      <c r="MH10" s="297"/>
      <c r="MI10" s="299"/>
      <c r="MJ10" s="299"/>
      <c r="MK10" s="299"/>
      <c r="ML10" s="299"/>
      <c r="MM10" s="297"/>
      <c r="MN10" s="297"/>
      <c r="MO10" s="297"/>
      <c r="MP10" s="297"/>
      <c r="MQ10" s="299"/>
      <c r="MR10" s="299"/>
      <c r="MS10" s="299"/>
      <c r="MT10" s="299"/>
      <c r="MU10" s="297"/>
      <c r="MV10" s="297"/>
      <c r="MW10" s="297"/>
      <c r="MX10" s="297"/>
      <c r="MY10" s="299"/>
      <c r="MZ10" s="299">
        <v>1</v>
      </c>
      <c r="NA10" s="299"/>
      <c r="NB10" s="299"/>
      <c r="NC10" s="297"/>
      <c r="ND10" s="297"/>
      <c r="NE10" s="297"/>
      <c r="NF10" s="297"/>
      <c r="NG10" s="299"/>
      <c r="NH10" s="299"/>
      <c r="NI10" s="299"/>
      <c r="NJ10" s="299"/>
      <c r="NK10" s="297"/>
      <c r="NL10" s="297"/>
      <c r="NM10" s="297"/>
      <c r="NN10" s="297"/>
      <c r="NO10" s="299"/>
      <c r="NP10" s="299">
        <v>1</v>
      </c>
      <c r="NQ10" s="299"/>
      <c r="NR10" s="299"/>
      <c r="NS10" s="297"/>
      <c r="NT10" s="297"/>
      <c r="NU10" s="297"/>
      <c r="NV10" s="297"/>
      <c r="NW10" s="299"/>
      <c r="NX10" s="299">
        <v>1</v>
      </c>
      <c r="NY10" s="299"/>
      <c r="NZ10" s="299"/>
      <c r="OA10" s="297"/>
      <c r="OB10" s="297"/>
      <c r="OC10" s="297"/>
      <c r="OD10" s="297"/>
      <c r="OE10" s="299"/>
      <c r="OF10" s="299"/>
      <c r="OG10" s="299"/>
      <c r="OH10" s="299">
        <v>1</v>
      </c>
      <c r="OI10" s="297"/>
      <c r="OJ10" s="297"/>
      <c r="OK10" s="297"/>
      <c r="OL10" s="297"/>
      <c r="OM10" s="277" cm="1">
        <f t="array" ref="OM10">SUM(SUMIFS(KU10:OL10,KU$6:OL$6,{"EN(V)"}))</f>
        <v>6</v>
      </c>
      <c r="ON10" s="277" cm="1">
        <f t="array" ref="ON10">SUM(SUMIFS(KU10:OL10,KU$6:OL$6,{"INA(V)"}))</f>
        <v>0</v>
      </c>
      <c r="OO10" s="277" cm="1">
        <f t="array" ref="OO10">SUM(SUMIFS(KU10:OL10,KU$6:OL$6,{"EN(D)"}))</f>
        <v>2</v>
      </c>
      <c r="OP10" s="277" cm="1">
        <f t="array" ref="OP10">SUM(SUMIFS(KU10:OL10,KU$6:OL$6,{"INA(D)"}))</f>
        <v>1</v>
      </c>
      <c r="OQ10" s="277" cm="1">
        <f t="array" ref="OQ10">SUM(SUMIFS(KU10:OL10,KU$6:OL$6,{"EN(D)","EN(V)","INA(D)","INA(V)"}))</f>
        <v>9</v>
      </c>
      <c r="OR10" s="299"/>
      <c r="OS10" s="299"/>
      <c r="OT10" s="299"/>
      <c r="OU10" s="299"/>
      <c r="OV10" s="297"/>
      <c r="OW10" s="297"/>
      <c r="OX10" s="297"/>
      <c r="OY10" s="297"/>
      <c r="OZ10" s="299"/>
      <c r="PA10" s="299">
        <v>1</v>
      </c>
      <c r="PB10" s="299"/>
      <c r="PC10" s="299"/>
      <c r="PD10" s="297"/>
      <c r="PE10" s="297"/>
      <c r="PF10" s="297"/>
      <c r="PG10" s="297"/>
      <c r="PH10" s="299"/>
      <c r="PI10" s="299"/>
      <c r="PJ10" s="299"/>
      <c r="PK10" s="299"/>
      <c r="PL10" s="297"/>
      <c r="PM10" s="297"/>
      <c r="PN10" s="297"/>
      <c r="PO10" s="297"/>
      <c r="PP10" s="299"/>
      <c r="PQ10" s="299"/>
      <c r="PR10" s="299"/>
      <c r="PS10" s="299"/>
      <c r="PT10" s="297"/>
      <c r="PU10" s="297"/>
      <c r="PV10" s="297"/>
      <c r="PW10" s="297"/>
      <c r="PX10" s="299"/>
      <c r="PY10" s="299"/>
      <c r="PZ10" s="299"/>
      <c r="QA10" s="299"/>
      <c r="QB10" s="297"/>
      <c r="QC10" s="297"/>
      <c r="QD10" s="297"/>
      <c r="QE10" s="297"/>
      <c r="QF10" s="299"/>
      <c r="QG10" s="299"/>
      <c r="QH10" s="299"/>
      <c r="QI10" s="299"/>
      <c r="QJ10" s="297"/>
      <c r="QK10" s="297"/>
      <c r="QL10" s="297"/>
      <c r="QM10" s="297"/>
      <c r="QN10" s="299"/>
      <c r="QO10" s="299">
        <v>3</v>
      </c>
      <c r="QP10" s="299"/>
      <c r="QQ10" s="299"/>
      <c r="QR10" s="297"/>
      <c r="QS10" s="297"/>
      <c r="QT10" s="297"/>
      <c r="QU10" s="297"/>
      <c r="QV10" s="299"/>
      <c r="QW10" s="299"/>
      <c r="QX10" s="299"/>
      <c r="QY10" s="299"/>
      <c r="QZ10" s="297"/>
      <c r="RA10" s="297"/>
      <c r="RB10" s="297"/>
      <c r="RC10" s="297"/>
      <c r="RD10" s="299"/>
      <c r="RE10" s="299"/>
      <c r="RF10" s="299"/>
      <c r="RG10" s="299"/>
      <c r="RH10" s="297"/>
      <c r="RI10" s="297"/>
      <c r="RJ10" s="297"/>
      <c r="RK10" s="297"/>
      <c r="RL10" s="299"/>
      <c r="RM10" s="299"/>
      <c r="RN10" s="299"/>
      <c r="RO10" s="299"/>
      <c r="RP10" s="297"/>
      <c r="RQ10" s="297"/>
      <c r="RR10" s="297"/>
      <c r="RS10" s="297"/>
      <c r="RT10" s="299"/>
      <c r="RU10" s="299"/>
      <c r="RV10" s="299"/>
      <c r="RW10" s="299"/>
      <c r="RX10" s="297"/>
      <c r="RY10" s="297"/>
      <c r="RZ10" s="297"/>
      <c r="SA10" s="297"/>
      <c r="SB10" s="299"/>
      <c r="SC10" s="299"/>
      <c r="SD10" s="299"/>
      <c r="SE10" s="299"/>
      <c r="SF10" s="297"/>
      <c r="SG10" s="297"/>
      <c r="SH10" s="297"/>
      <c r="SI10" s="297"/>
      <c r="SJ10" s="277" cm="1">
        <f t="array" ref="SJ10">SUM(SUMIFS(OR10:SI10,OR$6:SI$6,{"EN(V)"}))</f>
        <v>4</v>
      </c>
      <c r="SK10" s="277" cm="1">
        <f t="array" ref="SK10">SUM(SUMIFS(OR10:SI10,OR$6:SI$6,{"INA(V)"}))</f>
        <v>0</v>
      </c>
      <c r="SL10" s="277" cm="1">
        <f t="array" ref="SL10">SUM(SUMIFS(OR10:SI10,OR$6:SI$6,{"EN(D)"}))</f>
        <v>0</v>
      </c>
      <c r="SM10" s="277" cm="1">
        <f t="array" ref="SM10">SUM(SUMIFS(OR10:SI10,OR$6:SI$6,{"INA(D)"}))</f>
        <v>0</v>
      </c>
      <c r="SN10" s="277" cm="1">
        <f t="array" ref="SN10">SUM(SUMIFS(OR10:SI10,OR$6:SI$6,{"EN(D)","EN(V)","INA(D)","INA(V)"}))</f>
        <v>4</v>
      </c>
    </row>
    <row r="11" spans="1:508">
      <c r="A11" s="296">
        <v>5</v>
      </c>
      <c r="B11" s="281" t="s">
        <v>109</v>
      </c>
      <c r="C11" s="300"/>
      <c r="D11" s="299"/>
      <c r="E11" s="299"/>
      <c r="F11" s="299"/>
      <c r="G11" s="299"/>
      <c r="H11" s="297"/>
      <c r="I11" s="297">
        <v>9</v>
      </c>
      <c r="J11" s="297"/>
      <c r="K11" s="297">
        <v>5</v>
      </c>
      <c r="L11" s="299"/>
      <c r="M11" s="299"/>
      <c r="N11" s="299"/>
      <c r="O11" s="299"/>
      <c r="P11" s="297"/>
      <c r="Q11" s="297">
        <v>2</v>
      </c>
      <c r="R11" s="297"/>
      <c r="S11" s="297">
        <v>0</v>
      </c>
      <c r="T11" s="299"/>
      <c r="U11" s="299"/>
      <c r="V11" s="299"/>
      <c r="W11" s="299"/>
      <c r="X11" s="297">
        <v>16</v>
      </c>
      <c r="Y11" s="297">
        <f>X11-(N11+R11)</f>
        <v>16</v>
      </c>
      <c r="Z11" s="297">
        <v>7</v>
      </c>
      <c r="AA11" s="297">
        <f>Z11-(S11+O11)</f>
        <v>7</v>
      </c>
      <c r="AB11" s="299"/>
      <c r="AC11" s="299"/>
      <c r="AD11" s="299"/>
      <c r="AE11" s="299"/>
      <c r="AF11" s="297">
        <v>32</v>
      </c>
      <c r="AG11" s="297">
        <f>AF11-Y11-N11-R11</f>
        <v>16</v>
      </c>
      <c r="AH11" s="297">
        <v>17</v>
      </c>
      <c r="AI11" s="297">
        <f>AH11-AA11-O11-S11</f>
        <v>10</v>
      </c>
      <c r="AJ11" s="299"/>
      <c r="AK11" s="299"/>
      <c r="AL11" s="299"/>
      <c r="AM11" s="299"/>
      <c r="AN11" s="297">
        <v>38</v>
      </c>
      <c r="AO11" s="297">
        <f>AN11-AF11</f>
        <v>6</v>
      </c>
      <c r="AP11" s="297">
        <v>21</v>
      </c>
      <c r="AQ11" s="297">
        <f>AP11-AH11</f>
        <v>4</v>
      </c>
      <c r="AR11" s="299"/>
      <c r="AS11" s="299"/>
      <c r="AT11" s="299"/>
      <c r="AU11" s="299"/>
      <c r="AV11" s="297">
        <v>44</v>
      </c>
      <c r="AW11" s="297">
        <f>AV11-AN11</f>
        <v>6</v>
      </c>
      <c r="AX11" s="297">
        <v>26</v>
      </c>
      <c r="AY11" s="297">
        <f>AX11-AP11</f>
        <v>5</v>
      </c>
      <c r="AZ11" s="299"/>
      <c r="BA11" s="299"/>
      <c r="BB11" s="299"/>
      <c r="BC11" s="299"/>
      <c r="BD11" s="297">
        <v>51</v>
      </c>
      <c r="BE11" s="297">
        <f>BD11-AV11</f>
        <v>7</v>
      </c>
      <c r="BF11" s="297">
        <v>26</v>
      </c>
      <c r="BG11" s="297">
        <f>BF11-AX11</f>
        <v>0</v>
      </c>
      <c r="BH11" s="299"/>
      <c r="BI11" s="299"/>
      <c r="BJ11" s="299"/>
      <c r="BK11" s="299"/>
      <c r="BL11" s="297">
        <v>62</v>
      </c>
      <c r="BM11" s="297">
        <f>BL11-BD11</f>
        <v>11</v>
      </c>
      <c r="BN11" s="297">
        <v>35</v>
      </c>
      <c r="BO11" s="297">
        <f>BN11-BF11</f>
        <v>9</v>
      </c>
      <c r="BP11" s="299"/>
      <c r="BQ11" s="299"/>
      <c r="BR11" s="299"/>
      <c r="BS11" s="299"/>
      <c r="BT11" s="297">
        <v>75</v>
      </c>
      <c r="BU11" s="297">
        <f>BT11-BL11</f>
        <v>13</v>
      </c>
      <c r="BV11" s="297">
        <v>36</v>
      </c>
      <c r="BW11" s="297">
        <f>BV11-BN11</f>
        <v>1</v>
      </c>
      <c r="BX11" s="299"/>
      <c r="BY11" s="299"/>
      <c r="BZ11" s="299"/>
      <c r="CA11" s="299"/>
      <c r="CB11" s="297">
        <v>85</v>
      </c>
      <c r="CC11" s="297">
        <f>CB11-BT11</f>
        <v>10</v>
      </c>
      <c r="CD11" s="297">
        <v>43</v>
      </c>
      <c r="CE11" s="297">
        <f>CD11-BV11</f>
        <v>7</v>
      </c>
      <c r="CF11" s="299"/>
      <c r="CG11" s="299"/>
      <c r="CH11" s="299"/>
      <c r="CI11" s="299"/>
      <c r="CJ11" s="297">
        <v>99</v>
      </c>
      <c r="CK11" s="297">
        <f>CJ11-CB11</f>
        <v>14</v>
      </c>
      <c r="CL11" s="297">
        <v>56</v>
      </c>
      <c r="CM11" s="297">
        <f>CL11-CD11</f>
        <v>13</v>
      </c>
      <c r="CN11" s="299"/>
      <c r="CO11" s="299"/>
      <c r="CP11" s="299"/>
      <c r="CQ11" s="299"/>
      <c r="CR11" s="297">
        <v>112</v>
      </c>
      <c r="CS11" s="297">
        <f>CR11-CJ11</f>
        <v>13</v>
      </c>
      <c r="CT11" s="297">
        <v>63</v>
      </c>
      <c r="CU11" s="297">
        <f>CT11-CL11</f>
        <v>7</v>
      </c>
      <c r="CV11" s="277" cm="1">
        <f t="array" ref="CV11">SUM(SUMIFS(D11:CU11,D$6:CU$6,{"EN(V)"}))</f>
        <v>0</v>
      </c>
      <c r="CW11" s="277" cm="1">
        <f t="array" ref="CW11">SUM(SUMIFS(D11:CU11,D$6:CU$6,{"INA(V)"}))</f>
        <v>123</v>
      </c>
      <c r="CX11" s="277" cm="1">
        <f t="array" ref="CX11">SUM(SUMIFS(D11:CU11,D$6:CU$6,{"EN(D)"}))</f>
        <v>0</v>
      </c>
      <c r="CY11" s="277" cm="1">
        <f t="array" ref="CY11">SUM(SUMIFS(D11:CU11,D$6:CU$6,{"INA(D)"}))</f>
        <v>68</v>
      </c>
      <c r="CZ11" s="277" cm="1">
        <f t="array" ref="CZ11">SUM(SUMIFS(D11:CU11,D$6:CU$6,{"EN(D)","EN(V)","INA(D)","INA(V)"}))</f>
        <v>191</v>
      </c>
      <c r="DA11" s="299"/>
      <c r="DB11" s="299">
        <f t="shared" si="15"/>
        <v>0</v>
      </c>
      <c r="DC11" s="299"/>
      <c r="DD11" s="299">
        <f t="shared" si="16"/>
        <v>0</v>
      </c>
      <c r="DE11" s="297">
        <v>131</v>
      </c>
      <c r="DF11" s="297">
        <f t="shared" si="17"/>
        <v>19</v>
      </c>
      <c r="DG11" s="297">
        <v>67</v>
      </c>
      <c r="DH11" s="297">
        <f t="shared" si="18"/>
        <v>4</v>
      </c>
      <c r="DI11" s="299"/>
      <c r="DJ11" s="299"/>
      <c r="DK11" s="299"/>
      <c r="DL11" s="299"/>
      <c r="DM11" s="297">
        <v>155</v>
      </c>
      <c r="DN11" s="297">
        <f>DM11-DE11</f>
        <v>24</v>
      </c>
      <c r="DO11" s="297">
        <v>72</v>
      </c>
      <c r="DP11" s="297">
        <f>DO11-DG11</f>
        <v>5</v>
      </c>
      <c r="DQ11" s="299"/>
      <c r="DR11" s="299"/>
      <c r="DS11" s="299"/>
      <c r="DT11" s="299"/>
      <c r="DU11" s="297">
        <v>173</v>
      </c>
      <c r="DV11" s="297">
        <f>DU11-DM11</f>
        <v>18</v>
      </c>
      <c r="DW11" s="297">
        <v>77</v>
      </c>
      <c r="DX11" s="297">
        <f>DW11-DO11</f>
        <v>5</v>
      </c>
      <c r="DY11" s="299"/>
      <c r="DZ11" s="299"/>
      <c r="EA11" s="299"/>
      <c r="EB11" s="299"/>
      <c r="EC11" s="297">
        <v>201</v>
      </c>
      <c r="ED11" s="297">
        <f>EC11-DU11</f>
        <v>28</v>
      </c>
      <c r="EE11" s="297">
        <v>80</v>
      </c>
      <c r="EF11" s="297">
        <f>EE11-DW11</f>
        <v>3</v>
      </c>
      <c r="EG11" s="299"/>
      <c r="EH11" s="299"/>
      <c r="EI11" s="299"/>
      <c r="EJ11" s="299"/>
      <c r="EK11" s="297">
        <v>219</v>
      </c>
      <c r="EL11" s="297">
        <f>EK11-EC11</f>
        <v>18</v>
      </c>
      <c r="EM11" s="297">
        <v>85</v>
      </c>
      <c r="EN11" s="297">
        <f>EM11-EE11</f>
        <v>5</v>
      </c>
      <c r="EO11" s="299"/>
      <c r="EP11" s="299"/>
      <c r="EQ11" s="299"/>
      <c r="ER11" s="299"/>
      <c r="ES11" s="297">
        <v>271</v>
      </c>
      <c r="ET11" s="297">
        <f>ES11-EK11</f>
        <v>52</v>
      </c>
      <c r="EU11" s="297">
        <v>219</v>
      </c>
      <c r="EV11" s="297">
        <f>EU11-EM11</f>
        <v>134</v>
      </c>
      <c r="EW11" s="299"/>
      <c r="EX11" s="299"/>
      <c r="EY11" s="299"/>
      <c r="EZ11" s="299"/>
      <c r="FA11" s="297">
        <v>293</v>
      </c>
      <c r="FB11" s="297">
        <f>FA11-ES11</f>
        <v>22</v>
      </c>
      <c r="FC11" s="297">
        <v>233</v>
      </c>
      <c r="FD11" s="297">
        <f>FC11-EU11</f>
        <v>14</v>
      </c>
      <c r="FE11" s="299"/>
      <c r="FF11" s="299"/>
      <c r="FG11" s="299"/>
      <c r="FH11" s="299"/>
      <c r="FI11" s="297">
        <v>318</v>
      </c>
      <c r="FJ11" s="297">
        <f>FI11-FA11</f>
        <v>25</v>
      </c>
      <c r="FK11" s="297">
        <v>247</v>
      </c>
      <c r="FL11" s="297">
        <f>FK11-FC11</f>
        <v>14</v>
      </c>
      <c r="FM11" s="299"/>
      <c r="FN11" s="299"/>
      <c r="FO11" s="299"/>
      <c r="FP11" s="299"/>
      <c r="FQ11" s="297">
        <v>374</v>
      </c>
      <c r="FR11" s="297">
        <f>FQ11-FI11</f>
        <v>56</v>
      </c>
      <c r="FS11" s="297">
        <v>274</v>
      </c>
      <c r="FT11" s="297">
        <f>FS11-FK11</f>
        <v>27</v>
      </c>
      <c r="FU11" s="299"/>
      <c r="FV11" s="299"/>
      <c r="FW11" s="299"/>
      <c r="FX11" s="299"/>
      <c r="FY11" s="297">
        <v>485</v>
      </c>
      <c r="FZ11" s="297">
        <f>FY11-FQ11</f>
        <v>111</v>
      </c>
      <c r="GA11" s="297">
        <v>297</v>
      </c>
      <c r="GB11" s="297">
        <f>GA11-FS11</f>
        <v>23</v>
      </c>
      <c r="GC11" s="299"/>
      <c r="GD11" s="299"/>
      <c r="GE11" s="299"/>
      <c r="GF11" s="299"/>
      <c r="GG11" s="297">
        <v>540</v>
      </c>
      <c r="GH11" s="297">
        <f>GG11-FY11</f>
        <v>55</v>
      </c>
      <c r="GI11" s="297">
        <v>317</v>
      </c>
      <c r="GJ11" s="297">
        <f>GI11-GA11</f>
        <v>20</v>
      </c>
      <c r="GK11" s="299"/>
      <c r="GL11" s="299"/>
      <c r="GM11" s="299"/>
      <c r="GN11" s="299"/>
      <c r="GO11" s="297">
        <v>803</v>
      </c>
      <c r="GP11" s="297">
        <f>GO11-GG11</f>
        <v>263</v>
      </c>
      <c r="GQ11" s="297">
        <v>359</v>
      </c>
      <c r="GR11" s="297">
        <f>GQ11-GI11</f>
        <v>42</v>
      </c>
      <c r="GS11" s="277" cm="1">
        <f t="array" ref="GS11">SUM(SUMIFS(DA11:GR11,DA$6:GR$6,{"EN(V)"}))</f>
        <v>0</v>
      </c>
      <c r="GT11" s="277" cm="1">
        <f t="array" ref="GT11">SUM(SUMIFS(DA11:GR11,DA$6:GR$6,{"INA(V)"}))</f>
        <v>691</v>
      </c>
      <c r="GU11" s="277" cm="1">
        <f t="array" ref="GU11">SUM(SUMIFS(DA11:GR11,DA$6:GR$6,{"EN(D)"}))</f>
        <v>0</v>
      </c>
      <c r="GV11" s="277" cm="1">
        <f t="array" ref="GV11">SUM(SUMIFS(DA11:GR11,DA$6:GR$6,{"INA(D)"}))</f>
        <v>296</v>
      </c>
      <c r="GW11" s="277" cm="1">
        <f t="array" ref="GW11">SUM(SUMIFS(DA11:GR11,DA$6:GR$6,{"EN(D)","EN(V)","INA(D)","INA(V)"}))</f>
        <v>987</v>
      </c>
      <c r="GX11" s="299"/>
      <c r="GY11" s="299">
        <f t="shared" si="19"/>
        <v>0</v>
      </c>
      <c r="GZ11" s="299"/>
      <c r="HA11" s="299">
        <f t="shared" si="20"/>
        <v>0</v>
      </c>
      <c r="HB11" s="297">
        <v>810</v>
      </c>
      <c r="HC11" s="297">
        <f t="shared" si="21"/>
        <v>7</v>
      </c>
      <c r="HD11" s="297">
        <v>366</v>
      </c>
      <c r="HE11" s="297">
        <f t="shared" si="22"/>
        <v>7</v>
      </c>
      <c r="HF11" s="299"/>
      <c r="HG11" s="299"/>
      <c r="HH11" s="299"/>
      <c r="HI11" s="299"/>
      <c r="HJ11" s="297"/>
      <c r="HK11" s="297"/>
      <c r="HL11" s="297"/>
      <c r="HM11" s="297"/>
      <c r="HN11" s="299"/>
      <c r="HO11" s="299"/>
      <c r="HP11" s="299"/>
      <c r="HQ11" s="299"/>
      <c r="HR11" s="297"/>
      <c r="HS11" s="297"/>
      <c r="HT11" s="297"/>
      <c r="HU11" s="297"/>
      <c r="HV11" s="299"/>
      <c r="HW11" s="299"/>
      <c r="HX11" s="299"/>
      <c r="HY11" s="299"/>
      <c r="HZ11" s="297"/>
      <c r="IA11" s="297"/>
      <c r="IB11" s="297"/>
      <c r="IC11" s="297"/>
      <c r="ID11" s="299"/>
      <c r="IE11" s="299"/>
      <c r="IF11" s="299"/>
      <c r="IG11" s="299"/>
      <c r="IH11" s="297"/>
      <c r="II11" s="297"/>
      <c r="IJ11" s="297"/>
      <c r="IK11" s="297"/>
      <c r="IL11" s="299"/>
      <c r="IM11" s="299"/>
      <c r="IN11" s="299"/>
      <c r="IO11" s="299"/>
      <c r="IP11" s="297"/>
      <c r="IQ11" s="297"/>
      <c r="IR11" s="297"/>
      <c r="IS11" s="297"/>
      <c r="IT11" s="299"/>
      <c r="IU11" s="299"/>
      <c r="IV11" s="299"/>
      <c r="IW11" s="299"/>
      <c r="IX11" s="297"/>
      <c r="IY11" s="297"/>
      <c r="IZ11" s="297"/>
      <c r="JA11" s="297"/>
      <c r="JB11" s="299"/>
      <c r="JC11" s="299"/>
      <c r="JD11" s="299"/>
      <c r="JE11" s="299"/>
      <c r="JF11" s="297"/>
      <c r="JG11" s="297"/>
      <c r="JH11" s="297"/>
      <c r="JI11" s="297"/>
      <c r="JJ11" s="299"/>
      <c r="JK11" s="299"/>
      <c r="JL11" s="299"/>
      <c r="JM11" s="299"/>
      <c r="JN11" s="297"/>
      <c r="JO11" s="297">
        <v>2</v>
      </c>
      <c r="JP11" s="297"/>
      <c r="JQ11" s="297">
        <v>1</v>
      </c>
      <c r="JR11" s="299"/>
      <c r="JS11" s="299"/>
      <c r="JT11" s="299"/>
      <c r="JU11" s="299"/>
      <c r="JV11" s="297">
        <v>813</v>
      </c>
      <c r="JW11" s="297">
        <v>1</v>
      </c>
      <c r="JX11" s="297">
        <v>366</v>
      </c>
      <c r="JY11" s="297">
        <v>17</v>
      </c>
      <c r="JZ11" s="299"/>
      <c r="KA11" s="299"/>
      <c r="KB11" s="299"/>
      <c r="KC11" s="299"/>
      <c r="KD11" s="297"/>
      <c r="KE11" s="297">
        <v>4</v>
      </c>
      <c r="KF11" s="297"/>
      <c r="KG11" s="297">
        <v>12</v>
      </c>
      <c r="KH11" s="299"/>
      <c r="KI11" s="299"/>
      <c r="KJ11" s="299"/>
      <c r="KK11" s="299"/>
      <c r="KL11" s="297"/>
      <c r="KM11" s="297">
        <v>9</v>
      </c>
      <c r="KN11" s="297"/>
      <c r="KO11" s="297">
        <v>2</v>
      </c>
      <c r="KP11" s="277" cm="1">
        <f t="array" ref="KP11">SUM(SUMIFS(GX11:KO11,GX$6:KO$6,{"EN(V)"}))</f>
        <v>0</v>
      </c>
      <c r="KQ11" s="277" cm="1">
        <f t="array" ref="KQ11">SUM(SUMIFS(GX11:KO11,GX$6:KO$6,{"INA(V)"}))</f>
        <v>23</v>
      </c>
      <c r="KR11" s="277" cm="1">
        <f t="array" ref="KR11">SUM(SUMIFS(GX11:KO11,GX$6:KO$6,{"EN(D)"}))</f>
        <v>0</v>
      </c>
      <c r="KS11" s="277" cm="1">
        <f t="array" ref="KS11">SUM(SUMIFS(GX11:KO11,GX$6:KO$6,{"INA(D)"}))</f>
        <v>39</v>
      </c>
      <c r="KT11" s="277" cm="1">
        <f t="array" ref="KT11">SUM(SUMIFS(GX11:KO11,GX$6:KO$6,{"EN(D)","EN(V)","INA(D)","INA(V)"}))</f>
        <v>62</v>
      </c>
      <c r="KU11" s="299"/>
      <c r="KV11" s="299"/>
      <c r="KW11" s="299"/>
      <c r="KX11" s="299"/>
      <c r="KY11" s="297"/>
      <c r="KZ11" s="297">
        <v>2</v>
      </c>
      <c r="LA11" s="297"/>
      <c r="LB11" s="297">
        <v>1</v>
      </c>
      <c r="LC11" s="299"/>
      <c r="LD11" s="299"/>
      <c r="LE11" s="299"/>
      <c r="LF11" s="299"/>
      <c r="LG11" s="297"/>
      <c r="LH11" s="297"/>
      <c r="LI11" s="297"/>
      <c r="LJ11" s="297"/>
      <c r="LK11" s="299"/>
      <c r="LL11" s="299"/>
      <c r="LM11" s="299"/>
      <c r="LN11" s="299"/>
      <c r="LO11" s="297"/>
      <c r="LP11" s="297">
        <v>3</v>
      </c>
      <c r="LQ11" s="297"/>
      <c r="LR11" s="297">
        <v>1</v>
      </c>
      <c r="LS11" s="299"/>
      <c r="LT11" s="299"/>
      <c r="LU11" s="299"/>
      <c r="LV11" s="299"/>
      <c r="LW11" s="297"/>
      <c r="LX11" s="297">
        <v>4</v>
      </c>
      <c r="LY11" s="297"/>
      <c r="LZ11" s="297">
        <v>2</v>
      </c>
      <c r="MA11" s="299"/>
      <c r="MB11" s="299"/>
      <c r="MC11" s="299"/>
      <c r="MD11" s="299"/>
      <c r="ME11" s="297"/>
      <c r="MF11" s="297">
        <v>9</v>
      </c>
      <c r="MG11" s="297"/>
      <c r="MH11" s="297">
        <v>4</v>
      </c>
      <c r="MI11" s="299"/>
      <c r="MJ11" s="299"/>
      <c r="MK11" s="299"/>
      <c r="ML11" s="299"/>
      <c r="MM11" s="297"/>
      <c r="MN11" s="297">
        <v>1</v>
      </c>
      <c r="MO11" s="297"/>
      <c r="MP11" s="297">
        <v>1</v>
      </c>
      <c r="MQ11" s="299"/>
      <c r="MR11" s="299"/>
      <c r="MS11" s="299"/>
      <c r="MT11" s="299"/>
      <c r="MU11" s="297"/>
      <c r="MV11" s="297">
        <v>2</v>
      </c>
      <c r="MW11" s="297"/>
      <c r="MX11" s="297">
        <v>1</v>
      </c>
      <c r="MY11" s="299"/>
      <c r="MZ11" s="299"/>
      <c r="NA11" s="299"/>
      <c r="NB11" s="299"/>
      <c r="NC11" s="297"/>
      <c r="ND11" s="297">
        <v>7</v>
      </c>
      <c r="NE11" s="297"/>
      <c r="NF11" s="297"/>
      <c r="NG11" s="299"/>
      <c r="NH11" s="299"/>
      <c r="NI11" s="299"/>
      <c r="NJ11" s="299"/>
      <c r="NK11" s="297"/>
      <c r="NL11" s="297">
        <v>3</v>
      </c>
      <c r="NM11" s="297"/>
      <c r="NN11" s="297"/>
      <c r="NO11" s="299"/>
      <c r="NP11" s="299"/>
      <c r="NQ11" s="299"/>
      <c r="NR11" s="299"/>
      <c r="NS11" s="297"/>
      <c r="NT11" s="297">
        <v>5</v>
      </c>
      <c r="NU11" s="297"/>
      <c r="NV11" s="297"/>
      <c r="NW11" s="299"/>
      <c r="NX11" s="299"/>
      <c r="NY11" s="299"/>
      <c r="NZ11" s="299"/>
      <c r="OA11" s="297"/>
      <c r="OB11" s="297">
        <v>4</v>
      </c>
      <c r="OC11" s="297"/>
      <c r="OD11" s="297"/>
      <c r="OE11" s="299"/>
      <c r="OF11" s="299"/>
      <c r="OG11" s="299"/>
      <c r="OH11" s="299"/>
      <c r="OI11" s="297"/>
      <c r="OJ11" s="297">
        <v>11</v>
      </c>
      <c r="OK11" s="297"/>
      <c r="OL11" s="297">
        <v>2</v>
      </c>
      <c r="OM11" s="277" cm="1">
        <f t="array" ref="OM11">SUM(SUMIFS(KU11:OL11,KU$6:OL$6,{"EN(V)"}))</f>
        <v>0</v>
      </c>
      <c r="ON11" s="277" cm="1">
        <f t="array" ref="ON11">SUM(SUMIFS(KU11:OL11,KU$6:OL$6,{"INA(V)"}))</f>
        <v>51</v>
      </c>
      <c r="OO11" s="277" cm="1">
        <f t="array" ref="OO11">SUM(SUMIFS(KU11:OL11,KU$6:OL$6,{"EN(D)"}))</f>
        <v>0</v>
      </c>
      <c r="OP11" s="277" cm="1">
        <f t="array" ref="OP11">SUM(SUMIFS(KU11:OL11,KU$6:OL$6,{"INA(D)"}))</f>
        <v>12</v>
      </c>
      <c r="OQ11" s="277" cm="1">
        <f t="array" ref="OQ11">SUM(SUMIFS(KU11:OL11,KU$6:OL$6,{"EN(D)","EN(V)","INA(D)","INA(V)"}))</f>
        <v>63</v>
      </c>
      <c r="OR11" s="299"/>
      <c r="OS11" s="299"/>
      <c r="OT11" s="299"/>
      <c r="OU11" s="299"/>
      <c r="OV11" s="297"/>
      <c r="OW11" s="297">
        <v>3</v>
      </c>
      <c r="OX11" s="297"/>
      <c r="OY11" s="297"/>
      <c r="OZ11" s="299"/>
      <c r="PA11" s="299"/>
      <c r="PB11" s="299"/>
      <c r="PC11" s="299"/>
      <c r="PD11" s="297"/>
      <c r="PE11" s="297">
        <v>15</v>
      </c>
      <c r="PF11" s="297"/>
      <c r="PG11" s="297"/>
      <c r="PH11" s="299"/>
      <c r="PI11" s="299"/>
      <c r="PJ11" s="299"/>
      <c r="PK11" s="299"/>
      <c r="PL11" s="297"/>
      <c r="PM11" s="297">
        <v>4</v>
      </c>
      <c r="PN11" s="297"/>
      <c r="PO11" s="297"/>
      <c r="PP11" s="299"/>
      <c r="PQ11" s="299"/>
      <c r="PR11" s="299"/>
      <c r="PS11" s="299"/>
      <c r="PT11" s="297"/>
      <c r="PU11" s="297">
        <v>2</v>
      </c>
      <c r="PV11" s="297"/>
      <c r="PW11" s="297">
        <v>1</v>
      </c>
      <c r="PX11" s="299"/>
      <c r="PY11" s="299">
        <v>3</v>
      </c>
      <c r="PZ11" s="299"/>
      <c r="QA11" s="299">
        <v>1</v>
      </c>
      <c r="QB11" s="297"/>
      <c r="QC11" s="297"/>
      <c r="QD11" s="297"/>
      <c r="QE11" s="297"/>
      <c r="QF11" s="299"/>
      <c r="QG11" s="299"/>
      <c r="QH11" s="299"/>
      <c r="QI11" s="299"/>
      <c r="QJ11" s="297"/>
      <c r="QK11" s="297"/>
      <c r="QL11" s="297"/>
      <c r="QM11" s="297"/>
      <c r="QN11" s="299"/>
      <c r="QO11" s="299"/>
      <c r="QP11" s="299"/>
      <c r="QQ11" s="299"/>
      <c r="QR11" s="297"/>
      <c r="QS11" s="297">
        <v>3</v>
      </c>
      <c r="QT11" s="297"/>
      <c r="QU11" s="297">
        <v>1</v>
      </c>
      <c r="QV11" s="299"/>
      <c r="QW11" s="299"/>
      <c r="QX11" s="299"/>
      <c r="QY11" s="299"/>
      <c r="QZ11" s="297"/>
      <c r="RA11" s="297"/>
      <c r="RB11" s="297"/>
      <c r="RC11" s="297"/>
      <c r="RD11" s="299"/>
      <c r="RE11" s="299"/>
      <c r="RF11" s="299"/>
      <c r="RG11" s="299"/>
      <c r="RH11" s="297"/>
      <c r="RI11" s="297"/>
      <c r="RJ11" s="297"/>
      <c r="RK11" s="297"/>
      <c r="RL11" s="299"/>
      <c r="RM11" s="299"/>
      <c r="RN11" s="299"/>
      <c r="RO11" s="299"/>
      <c r="RP11" s="297"/>
      <c r="RQ11" s="297"/>
      <c r="RR11" s="297"/>
      <c r="RS11" s="297"/>
      <c r="RT11" s="299"/>
      <c r="RU11" s="299"/>
      <c r="RV11" s="299"/>
      <c r="RW11" s="299"/>
      <c r="RX11" s="297"/>
      <c r="RY11" s="297"/>
      <c r="RZ11" s="297"/>
      <c r="SA11" s="297"/>
      <c r="SB11" s="299"/>
      <c r="SC11" s="299"/>
      <c r="SD11" s="299"/>
      <c r="SE11" s="299"/>
      <c r="SF11" s="297"/>
      <c r="SG11" s="297"/>
      <c r="SH11" s="297"/>
      <c r="SI11" s="297"/>
      <c r="SJ11" s="277" cm="1">
        <f t="array" ref="SJ11">SUM(SUMIFS(OR11:SI11,OR$6:SI$6,{"EN(V)"}))</f>
        <v>3</v>
      </c>
      <c r="SK11" s="277" cm="1">
        <f t="array" ref="SK11">SUM(SUMIFS(OR11:SI11,OR$6:SI$6,{"INA(V)"}))</f>
        <v>27</v>
      </c>
      <c r="SL11" s="277" cm="1">
        <f t="array" ref="SL11">SUM(SUMIFS(OR11:SI11,OR$6:SI$6,{"EN(D)"}))</f>
        <v>1</v>
      </c>
      <c r="SM11" s="277" cm="1">
        <f t="array" ref="SM11">SUM(SUMIFS(OR11:SI11,OR$6:SI$6,{"INA(D)"}))</f>
        <v>2</v>
      </c>
      <c r="SN11" s="277" cm="1">
        <f t="array" ref="SN11">SUM(SUMIFS(OR11:SI11,OR$6:SI$6,{"EN(D)","EN(V)","INA(D)","INA(V)"}))</f>
        <v>33</v>
      </c>
    </row>
    <row r="12" spans="1:508">
      <c r="A12" s="296">
        <v>6</v>
      </c>
      <c r="B12" s="281" t="s">
        <v>435</v>
      </c>
      <c r="C12" s="300"/>
      <c r="D12" s="299"/>
      <c r="E12" s="299">
        <v>8</v>
      </c>
      <c r="F12" s="299"/>
      <c r="G12" s="299">
        <v>5</v>
      </c>
      <c r="H12" s="297"/>
      <c r="I12" s="297"/>
      <c r="J12" s="297"/>
      <c r="K12" s="297"/>
      <c r="L12" s="299"/>
      <c r="M12" s="299">
        <v>4</v>
      </c>
      <c r="N12" s="299"/>
      <c r="O12" s="299">
        <v>1</v>
      </c>
      <c r="P12" s="297"/>
      <c r="Q12" s="297"/>
      <c r="R12" s="297"/>
      <c r="S12" s="297"/>
      <c r="T12" s="299">
        <v>17</v>
      </c>
      <c r="U12" s="299">
        <f>T12-(P12+L12)</f>
        <v>17</v>
      </c>
      <c r="V12" s="299">
        <v>10</v>
      </c>
      <c r="W12" s="299">
        <f>V12-(Q12+M12)</f>
        <v>6</v>
      </c>
      <c r="X12" s="297"/>
      <c r="Y12" s="297"/>
      <c r="Z12" s="297"/>
      <c r="AA12" s="297"/>
      <c r="AB12" s="299">
        <v>25</v>
      </c>
      <c r="AC12" s="299">
        <f>AB12-U12-P12-L12</f>
        <v>8</v>
      </c>
      <c r="AD12" s="299">
        <v>15</v>
      </c>
      <c r="AE12" s="299">
        <f>AD12-W12-Q12-M12</f>
        <v>5</v>
      </c>
      <c r="AF12" s="297"/>
      <c r="AG12" s="297"/>
      <c r="AH12" s="297"/>
      <c r="AI12" s="297"/>
      <c r="AJ12" s="299">
        <v>33</v>
      </c>
      <c r="AK12" s="299">
        <f>AJ12-AB12</f>
        <v>8</v>
      </c>
      <c r="AL12" s="299">
        <v>17</v>
      </c>
      <c r="AM12" s="299">
        <f>AL12-AD12</f>
        <v>2</v>
      </c>
      <c r="AN12" s="297"/>
      <c r="AO12" s="297"/>
      <c r="AP12" s="297"/>
      <c r="AQ12" s="297"/>
      <c r="AR12" s="299">
        <v>35</v>
      </c>
      <c r="AS12" s="299">
        <f>AR12-AJ12</f>
        <v>2</v>
      </c>
      <c r="AT12" s="299">
        <v>22</v>
      </c>
      <c r="AU12" s="299">
        <f>AT12-AL12</f>
        <v>5</v>
      </c>
      <c r="AV12" s="297"/>
      <c r="AW12" s="297"/>
      <c r="AX12" s="297"/>
      <c r="AY12" s="297"/>
      <c r="AZ12" s="299">
        <v>43</v>
      </c>
      <c r="BA12" s="299">
        <f>AZ12-AR12</f>
        <v>8</v>
      </c>
      <c r="BB12" s="299">
        <v>22</v>
      </c>
      <c r="BC12" s="299">
        <f>BB12-AT12</f>
        <v>0</v>
      </c>
      <c r="BD12" s="297"/>
      <c r="BE12" s="297"/>
      <c r="BF12" s="297"/>
      <c r="BG12" s="297"/>
      <c r="BH12" s="299">
        <v>52</v>
      </c>
      <c r="BI12" s="299">
        <f>BH12-AZ12</f>
        <v>9</v>
      </c>
      <c r="BJ12" s="299">
        <v>36</v>
      </c>
      <c r="BK12" s="299">
        <f>BJ12-BB12</f>
        <v>14</v>
      </c>
      <c r="BL12" s="297"/>
      <c r="BM12" s="297"/>
      <c r="BN12" s="297"/>
      <c r="BO12" s="297"/>
      <c r="BP12" s="299">
        <v>65</v>
      </c>
      <c r="BQ12" s="299">
        <f>BP12-BH12</f>
        <v>13</v>
      </c>
      <c r="BR12" s="299">
        <v>36</v>
      </c>
      <c r="BS12" s="299">
        <f>BR12-BJ12</f>
        <v>0</v>
      </c>
      <c r="BT12" s="297"/>
      <c r="BU12" s="297"/>
      <c r="BV12" s="297"/>
      <c r="BW12" s="297"/>
      <c r="BX12" s="299">
        <v>78</v>
      </c>
      <c r="BY12" s="299">
        <f>BX12-BP12</f>
        <v>13</v>
      </c>
      <c r="BZ12" s="299">
        <v>38</v>
      </c>
      <c r="CA12" s="299">
        <f>BZ12-BR12</f>
        <v>2</v>
      </c>
      <c r="CB12" s="297"/>
      <c r="CC12" s="297"/>
      <c r="CD12" s="297"/>
      <c r="CE12" s="297"/>
      <c r="CF12" s="299">
        <v>94</v>
      </c>
      <c r="CG12" s="299">
        <f>CF12-BX12</f>
        <v>16</v>
      </c>
      <c r="CH12" s="299">
        <v>48</v>
      </c>
      <c r="CI12" s="299">
        <f>CH12-BZ12</f>
        <v>10</v>
      </c>
      <c r="CJ12" s="297"/>
      <c r="CK12" s="297"/>
      <c r="CL12" s="297"/>
      <c r="CM12" s="297"/>
      <c r="CN12" s="299">
        <v>104</v>
      </c>
      <c r="CO12" s="299">
        <f>CN12-CF12</f>
        <v>10</v>
      </c>
      <c r="CP12" s="299">
        <v>58</v>
      </c>
      <c r="CQ12" s="299">
        <f>CP12-CH12</f>
        <v>10</v>
      </c>
      <c r="CR12" s="297"/>
      <c r="CS12" s="297"/>
      <c r="CT12" s="297"/>
      <c r="CU12" s="297"/>
      <c r="CV12" s="277" cm="1">
        <f t="array" ref="CV12">SUM(SUMIFS(D12:CU12,D$6:CU$6,{"EN(V)"}))</f>
        <v>116</v>
      </c>
      <c r="CW12" s="277" cm="1">
        <f t="array" ref="CW12">SUM(SUMIFS(D12:CU12,D$6:CU$6,{"INA(V)"}))</f>
        <v>0</v>
      </c>
      <c r="CX12" s="277" cm="1">
        <f t="array" ref="CX12">SUM(SUMIFS(D12:CU12,D$6:CU$6,{"EN(D)"}))</f>
        <v>60</v>
      </c>
      <c r="CY12" s="277" cm="1">
        <f t="array" ref="CY12">SUM(SUMIFS(D12:CU12,D$6:CU$6,{"INA(D)"}))</f>
        <v>0</v>
      </c>
      <c r="CZ12" s="277" cm="1">
        <f t="array" ref="CZ12">SUM(SUMIFS(D12:CU12,D$6:CU$6,{"EN(D)","EN(V)","INA(D)","INA(V)"}))</f>
        <v>176</v>
      </c>
      <c r="DA12" s="299">
        <v>123</v>
      </c>
      <c r="DB12" s="299">
        <f t="shared" si="15"/>
        <v>19</v>
      </c>
      <c r="DC12" s="299">
        <v>65</v>
      </c>
      <c r="DD12" s="299">
        <f t="shared" si="16"/>
        <v>7</v>
      </c>
      <c r="DE12" s="297"/>
      <c r="DF12" s="297">
        <f t="shared" si="17"/>
        <v>0</v>
      </c>
      <c r="DG12" s="297"/>
      <c r="DH12" s="297">
        <f t="shared" si="18"/>
        <v>0</v>
      </c>
      <c r="DI12" s="299">
        <v>133</v>
      </c>
      <c r="DJ12" s="299">
        <f>DI12-DA12</f>
        <v>10</v>
      </c>
      <c r="DK12" s="299">
        <v>69</v>
      </c>
      <c r="DL12" s="299">
        <f>DK12-DC12</f>
        <v>4</v>
      </c>
      <c r="DM12" s="297"/>
      <c r="DN12" s="297"/>
      <c r="DO12" s="297"/>
      <c r="DP12" s="297"/>
      <c r="DQ12" s="299">
        <v>148</v>
      </c>
      <c r="DR12" s="299">
        <f>DQ12-DI12</f>
        <v>15</v>
      </c>
      <c r="DS12" s="299">
        <v>75</v>
      </c>
      <c r="DT12" s="299">
        <f>DS12-DK12</f>
        <v>6</v>
      </c>
      <c r="DU12" s="297"/>
      <c r="DV12" s="297"/>
      <c r="DW12" s="297"/>
      <c r="DX12" s="297"/>
      <c r="DY12" s="299">
        <v>166</v>
      </c>
      <c r="DZ12" s="299">
        <f>DY12-DQ12</f>
        <v>18</v>
      </c>
      <c r="EA12" s="299">
        <v>80</v>
      </c>
      <c r="EB12" s="299">
        <f>EA12-DS12</f>
        <v>5</v>
      </c>
      <c r="EC12" s="297"/>
      <c r="ED12" s="297"/>
      <c r="EE12" s="297"/>
      <c r="EF12" s="297"/>
      <c r="EG12" s="299">
        <v>176</v>
      </c>
      <c r="EH12" s="299">
        <f>EG12-DY12</f>
        <v>10</v>
      </c>
      <c r="EI12" s="299">
        <v>87</v>
      </c>
      <c r="EJ12" s="299">
        <f>EI12-EA12</f>
        <v>7</v>
      </c>
      <c r="EK12" s="297"/>
      <c r="EL12" s="297"/>
      <c r="EM12" s="297"/>
      <c r="EN12" s="297"/>
      <c r="EO12" s="299">
        <v>217</v>
      </c>
      <c r="EP12" s="299">
        <f>EO12-EG12</f>
        <v>41</v>
      </c>
      <c r="EQ12" s="299">
        <v>181</v>
      </c>
      <c r="ER12" s="299">
        <f>EQ12-EI12</f>
        <v>94</v>
      </c>
      <c r="ES12" s="297"/>
      <c r="ET12" s="297"/>
      <c r="EU12" s="297"/>
      <c r="EV12" s="297"/>
      <c r="EW12" s="299">
        <v>232</v>
      </c>
      <c r="EX12" s="299">
        <f>EW12-EO12</f>
        <v>15</v>
      </c>
      <c r="EY12" s="299">
        <v>197</v>
      </c>
      <c r="EZ12" s="299">
        <f>EY12-EQ12</f>
        <v>16</v>
      </c>
      <c r="FA12" s="297"/>
      <c r="FB12" s="297"/>
      <c r="FC12" s="297"/>
      <c r="FD12" s="297"/>
      <c r="FE12" s="299">
        <v>257</v>
      </c>
      <c r="FF12" s="299">
        <f>FE12-EW12</f>
        <v>25</v>
      </c>
      <c r="FG12" s="299">
        <v>216</v>
      </c>
      <c r="FH12" s="299">
        <f>FG12-EY12</f>
        <v>19</v>
      </c>
      <c r="FI12" s="297"/>
      <c r="FJ12" s="297"/>
      <c r="FK12" s="297"/>
      <c r="FL12" s="297"/>
      <c r="FM12" s="299">
        <v>309</v>
      </c>
      <c r="FN12" s="299">
        <f>FM12-FE12</f>
        <v>52</v>
      </c>
      <c r="FO12" s="299">
        <v>241</v>
      </c>
      <c r="FP12" s="299">
        <f>FO12-FG12</f>
        <v>25</v>
      </c>
      <c r="FQ12" s="297"/>
      <c r="FR12" s="297"/>
      <c r="FS12" s="297"/>
      <c r="FT12" s="297"/>
      <c r="FU12" s="299">
        <v>377</v>
      </c>
      <c r="FV12" s="299">
        <f>FU12-FM12</f>
        <v>68</v>
      </c>
      <c r="FW12" s="299">
        <v>259</v>
      </c>
      <c r="FX12" s="299">
        <f>FW12-FO12</f>
        <v>18</v>
      </c>
      <c r="FY12" s="297"/>
      <c r="FZ12" s="297"/>
      <c r="GA12" s="297"/>
      <c r="GB12" s="297"/>
      <c r="GC12" s="299">
        <v>429</v>
      </c>
      <c r="GD12" s="299">
        <f>GC12-FU12</f>
        <v>52</v>
      </c>
      <c r="GE12" s="299">
        <v>277</v>
      </c>
      <c r="GF12" s="299">
        <f>GE12-FW12</f>
        <v>18</v>
      </c>
      <c r="GG12" s="297"/>
      <c r="GH12" s="297"/>
      <c r="GI12" s="297"/>
      <c r="GJ12" s="297"/>
      <c r="GK12" s="299">
        <v>614</v>
      </c>
      <c r="GL12" s="299">
        <f>GK12-GC12</f>
        <v>185</v>
      </c>
      <c r="GM12" s="299">
        <v>310</v>
      </c>
      <c r="GN12" s="299">
        <f>GM12-GE12</f>
        <v>33</v>
      </c>
      <c r="GO12" s="297"/>
      <c r="GP12" s="297"/>
      <c r="GQ12" s="297"/>
      <c r="GR12" s="297"/>
      <c r="GS12" s="277" cm="1">
        <f t="array" ref="GS12">SUM(SUMIFS(DA12:GR12,DA$6:GR$6,{"EN(V)"}))</f>
        <v>510</v>
      </c>
      <c r="GT12" s="277" cm="1">
        <f t="array" ref="GT12">SUM(SUMIFS(DA12:GR12,DA$6:GR$6,{"INA(V)"}))</f>
        <v>0</v>
      </c>
      <c r="GU12" s="277" cm="1">
        <f t="array" ref="GU12">SUM(SUMIFS(DA12:GR12,DA$6:GR$6,{"EN(D)"}))</f>
        <v>252</v>
      </c>
      <c r="GV12" s="277" cm="1">
        <f t="array" ref="GV12">SUM(SUMIFS(DA12:GR12,DA$6:GR$6,{"INA(D)"}))</f>
        <v>0</v>
      </c>
      <c r="GW12" s="277" cm="1">
        <f t="array" ref="GW12">SUM(SUMIFS(DA12:GR12,DA$6:GR$6,{"EN(D)","EN(V)","INA(D)","INA(V)"}))</f>
        <v>762</v>
      </c>
      <c r="GX12" s="299">
        <v>622</v>
      </c>
      <c r="GY12" s="299">
        <f t="shared" si="19"/>
        <v>8</v>
      </c>
      <c r="GZ12" s="299">
        <v>319</v>
      </c>
      <c r="HA12" s="299">
        <f t="shared" si="20"/>
        <v>9</v>
      </c>
      <c r="HB12" s="297"/>
      <c r="HC12" s="297">
        <f t="shared" si="21"/>
        <v>0</v>
      </c>
      <c r="HD12" s="297"/>
      <c r="HE12" s="297">
        <f t="shared" si="22"/>
        <v>0</v>
      </c>
      <c r="HF12" s="299"/>
      <c r="HG12" s="299"/>
      <c r="HH12" s="299"/>
      <c r="HI12" s="299"/>
      <c r="HJ12" s="297"/>
      <c r="HK12" s="297"/>
      <c r="HL12" s="297"/>
      <c r="HM12" s="297"/>
      <c r="HN12" s="299"/>
      <c r="HO12" s="299"/>
      <c r="HP12" s="299"/>
      <c r="HQ12" s="299"/>
      <c r="HR12" s="297"/>
      <c r="HS12" s="297"/>
      <c r="HT12" s="297"/>
      <c r="HU12" s="297"/>
      <c r="HV12" s="299"/>
      <c r="HW12" s="299"/>
      <c r="HX12" s="299"/>
      <c r="HY12" s="299"/>
      <c r="HZ12" s="297"/>
      <c r="IA12" s="297"/>
      <c r="IB12" s="297"/>
      <c r="IC12" s="297"/>
      <c r="ID12" s="299"/>
      <c r="IE12" s="299"/>
      <c r="IF12" s="299"/>
      <c r="IG12" s="299"/>
      <c r="IH12" s="297"/>
      <c r="II12" s="297"/>
      <c r="IJ12" s="297"/>
      <c r="IK12" s="297"/>
      <c r="IL12" s="299"/>
      <c r="IM12" s="299"/>
      <c r="IN12" s="299"/>
      <c r="IO12" s="299"/>
      <c r="IP12" s="297"/>
      <c r="IQ12" s="297"/>
      <c r="IR12" s="297"/>
      <c r="IS12" s="297"/>
      <c r="IT12" s="299"/>
      <c r="IU12" s="299"/>
      <c r="IV12" s="299"/>
      <c r="IW12" s="299"/>
      <c r="IX12" s="297"/>
      <c r="IY12" s="297"/>
      <c r="IZ12" s="297"/>
      <c r="JA12" s="297"/>
      <c r="JB12" s="299"/>
      <c r="JC12" s="299"/>
      <c r="JD12" s="299"/>
      <c r="JE12" s="299"/>
      <c r="JF12" s="297"/>
      <c r="JG12" s="297"/>
      <c r="JH12" s="297"/>
      <c r="JI12" s="297"/>
      <c r="JJ12" s="299"/>
      <c r="JK12" s="299"/>
      <c r="JL12" s="299"/>
      <c r="JM12" s="299">
        <v>5</v>
      </c>
      <c r="JN12" s="297"/>
      <c r="JO12" s="297"/>
      <c r="JP12" s="297"/>
      <c r="JQ12" s="297"/>
      <c r="JR12" s="299">
        <v>623</v>
      </c>
      <c r="JS12" s="299">
        <v>1</v>
      </c>
      <c r="JT12" s="299">
        <v>319</v>
      </c>
      <c r="JU12" s="299">
        <v>17</v>
      </c>
      <c r="JV12" s="297"/>
      <c r="JW12" s="297"/>
      <c r="JX12" s="297"/>
      <c r="JY12" s="297"/>
      <c r="JZ12" s="299"/>
      <c r="KA12" s="299"/>
      <c r="KB12" s="299"/>
      <c r="KC12" s="299">
        <v>14</v>
      </c>
      <c r="KD12" s="297"/>
      <c r="KE12" s="297"/>
      <c r="KF12" s="297"/>
      <c r="KG12" s="297"/>
      <c r="KH12" s="299"/>
      <c r="KI12" s="299"/>
      <c r="KJ12" s="299"/>
      <c r="KK12" s="299"/>
      <c r="KL12" s="297"/>
      <c r="KM12" s="297"/>
      <c r="KN12" s="297"/>
      <c r="KO12" s="297"/>
      <c r="KP12" s="277" cm="1">
        <f t="array" ref="KP12">SUM(SUMIFS(GX12:KO12,GX$6:KO$6,{"EN(V)"}))</f>
        <v>9</v>
      </c>
      <c r="KQ12" s="277" cm="1">
        <f t="array" ref="KQ12">SUM(SUMIFS(GX12:KO12,GX$6:KO$6,{"INA(V)"}))</f>
        <v>0</v>
      </c>
      <c r="KR12" s="277" cm="1">
        <f t="array" ref="KR12">SUM(SUMIFS(GX12:KO12,GX$6:KO$6,{"EN(D)"}))</f>
        <v>45</v>
      </c>
      <c r="KS12" s="277" cm="1">
        <f t="array" ref="KS12">SUM(SUMIFS(GX12:KO12,GX$6:KO$6,{"INA(D)"}))</f>
        <v>0</v>
      </c>
      <c r="KT12" s="277" cm="1">
        <f t="array" ref="KT12">SUM(SUMIFS(GX12:KO12,GX$6:KO$6,{"EN(D)","EN(V)","INA(D)","INA(V)"}))</f>
        <v>54</v>
      </c>
      <c r="KU12" s="299"/>
      <c r="KV12" s="299">
        <v>2</v>
      </c>
      <c r="KW12" s="299"/>
      <c r="KX12" s="299">
        <v>1</v>
      </c>
      <c r="KY12" s="297"/>
      <c r="KZ12" s="297"/>
      <c r="LA12" s="297"/>
      <c r="LB12" s="297"/>
      <c r="LC12" s="299"/>
      <c r="LD12" s="299"/>
      <c r="LE12" s="299"/>
      <c r="LF12" s="299"/>
      <c r="LG12" s="297"/>
      <c r="LH12" s="297">
        <v>3</v>
      </c>
      <c r="LI12" s="297"/>
      <c r="LJ12" s="297">
        <v>2</v>
      </c>
      <c r="LK12" s="299"/>
      <c r="LL12" s="299"/>
      <c r="LM12" s="299"/>
      <c r="LN12" s="299"/>
      <c r="LO12" s="297"/>
      <c r="LP12" s="297"/>
      <c r="LQ12" s="297"/>
      <c r="LR12" s="297"/>
      <c r="LS12" s="299"/>
      <c r="LT12" s="299">
        <v>2</v>
      </c>
      <c r="LU12" s="299"/>
      <c r="LV12" s="299">
        <v>2</v>
      </c>
      <c r="LW12" s="297"/>
      <c r="LX12" s="297"/>
      <c r="LY12" s="297"/>
      <c r="LZ12" s="297"/>
      <c r="MA12" s="299"/>
      <c r="MB12" s="299">
        <v>1</v>
      </c>
      <c r="MC12" s="299"/>
      <c r="MD12" s="299"/>
      <c r="ME12" s="297"/>
      <c r="MF12" s="297"/>
      <c r="MG12" s="297"/>
      <c r="MH12" s="297"/>
      <c r="MI12" s="299"/>
      <c r="MJ12" s="299"/>
      <c r="MK12" s="299"/>
      <c r="ML12" s="299"/>
      <c r="MM12" s="297"/>
      <c r="MN12" s="297"/>
      <c r="MO12" s="297"/>
      <c r="MP12" s="297"/>
      <c r="MQ12" s="299"/>
      <c r="MR12" s="299"/>
      <c r="MS12" s="299"/>
      <c r="MT12" s="299"/>
      <c r="MU12" s="297"/>
      <c r="MV12" s="297"/>
      <c r="MW12" s="297"/>
      <c r="MX12" s="297"/>
      <c r="MY12" s="299"/>
      <c r="MZ12" s="299">
        <v>1</v>
      </c>
      <c r="NA12" s="299"/>
      <c r="NB12" s="299"/>
      <c r="NC12" s="297"/>
      <c r="ND12" s="297"/>
      <c r="NE12" s="297"/>
      <c r="NF12" s="297"/>
      <c r="NG12" s="299"/>
      <c r="NH12" s="299">
        <v>1</v>
      </c>
      <c r="NI12" s="299"/>
      <c r="NJ12" s="299"/>
      <c r="NK12" s="297"/>
      <c r="NL12" s="297"/>
      <c r="NM12" s="297"/>
      <c r="NN12" s="297"/>
      <c r="NO12" s="299"/>
      <c r="NP12" s="299">
        <v>1</v>
      </c>
      <c r="NQ12" s="299"/>
      <c r="NR12" s="299"/>
      <c r="NS12" s="297"/>
      <c r="NT12" s="297"/>
      <c r="NU12" s="297"/>
      <c r="NV12" s="297"/>
      <c r="NW12" s="299"/>
      <c r="NX12" s="299">
        <v>1</v>
      </c>
      <c r="NY12" s="299"/>
      <c r="NZ12" s="299"/>
      <c r="OA12" s="297"/>
      <c r="OB12" s="297"/>
      <c r="OC12" s="297"/>
      <c r="OD12" s="297"/>
      <c r="OE12" s="299"/>
      <c r="OF12" s="299"/>
      <c r="OG12" s="299"/>
      <c r="OH12" s="299"/>
      <c r="OI12" s="297"/>
      <c r="OJ12" s="297"/>
      <c r="OK12" s="297"/>
      <c r="OL12" s="297"/>
      <c r="OM12" s="277" cm="1">
        <f t="array" ref="OM12">SUM(SUMIFS(KU12:OL12,KU$6:OL$6,{"EN(V)"}))</f>
        <v>9</v>
      </c>
      <c r="ON12" s="277" cm="1">
        <f t="array" ref="ON12">SUM(SUMIFS(KU12:OL12,KU$6:OL$6,{"INA(V)"}))</f>
        <v>3</v>
      </c>
      <c r="OO12" s="277" cm="1">
        <f t="array" ref="OO12">SUM(SUMIFS(KU12:OL12,KU$6:OL$6,{"EN(D)"}))</f>
        <v>3</v>
      </c>
      <c r="OP12" s="277" cm="1">
        <f t="array" ref="OP12">SUM(SUMIFS(KU12:OL12,KU$6:OL$6,{"INA(D)"}))</f>
        <v>2</v>
      </c>
      <c r="OQ12" s="277" cm="1">
        <f t="array" ref="OQ12">SUM(SUMIFS(KU12:OL12,KU$6:OL$6,{"EN(D)","EN(V)","INA(D)","INA(V)"}))</f>
        <v>17</v>
      </c>
      <c r="OR12" s="299"/>
      <c r="OS12" s="299"/>
      <c r="OT12" s="299"/>
      <c r="OU12" s="299"/>
      <c r="OV12" s="297"/>
      <c r="OW12" s="297"/>
      <c r="OX12" s="297"/>
      <c r="OY12" s="297"/>
      <c r="OZ12" s="299"/>
      <c r="PA12" s="299"/>
      <c r="PB12" s="299"/>
      <c r="PC12" s="299"/>
      <c r="PD12" s="297"/>
      <c r="PE12" s="297"/>
      <c r="PF12" s="297"/>
      <c r="PG12" s="297"/>
      <c r="PH12" s="299"/>
      <c r="PI12" s="299">
        <v>1</v>
      </c>
      <c r="PJ12" s="299"/>
      <c r="PK12" s="299"/>
      <c r="PL12" s="297"/>
      <c r="PM12" s="297"/>
      <c r="PN12" s="297"/>
      <c r="PO12" s="297"/>
      <c r="PP12" s="299"/>
      <c r="PQ12" s="299">
        <v>1</v>
      </c>
      <c r="PR12" s="299"/>
      <c r="PS12" s="299">
        <v>1</v>
      </c>
      <c r="PT12" s="297"/>
      <c r="PU12" s="297"/>
      <c r="PV12" s="297"/>
      <c r="PW12" s="297"/>
      <c r="PX12" s="299"/>
      <c r="PY12" s="299"/>
      <c r="PZ12" s="299"/>
      <c r="QA12" s="299"/>
      <c r="QB12" s="297"/>
      <c r="QC12" s="297"/>
      <c r="QD12" s="297"/>
      <c r="QE12" s="297"/>
      <c r="QF12" s="299"/>
      <c r="QG12" s="299">
        <v>5</v>
      </c>
      <c r="QH12" s="299"/>
      <c r="QI12" s="299">
        <v>2</v>
      </c>
      <c r="QJ12" s="297"/>
      <c r="QK12" s="297"/>
      <c r="QL12" s="297"/>
      <c r="QM12" s="297"/>
      <c r="QN12" s="299"/>
      <c r="QO12" s="299"/>
      <c r="QP12" s="299"/>
      <c r="QQ12" s="299"/>
      <c r="QR12" s="297"/>
      <c r="QS12" s="297"/>
      <c r="QT12" s="297"/>
      <c r="QU12" s="297"/>
      <c r="QV12" s="299"/>
      <c r="QW12" s="299"/>
      <c r="QX12" s="299"/>
      <c r="QY12" s="299"/>
      <c r="QZ12" s="297"/>
      <c r="RA12" s="297"/>
      <c r="RB12" s="297"/>
      <c r="RC12" s="297"/>
      <c r="RD12" s="299"/>
      <c r="RE12" s="299"/>
      <c r="RF12" s="299"/>
      <c r="RG12" s="299"/>
      <c r="RH12" s="297"/>
      <c r="RI12" s="297"/>
      <c r="RJ12" s="297"/>
      <c r="RK12" s="297"/>
      <c r="RL12" s="299"/>
      <c r="RM12" s="299"/>
      <c r="RN12" s="299"/>
      <c r="RO12" s="299"/>
      <c r="RP12" s="297"/>
      <c r="RQ12" s="297"/>
      <c r="RR12" s="297"/>
      <c r="RS12" s="297"/>
      <c r="RT12" s="299"/>
      <c r="RU12" s="299"/>
      <c r="RV12" s="299"/>
      <c r="RW12" s="299"/>
      <c r="RX12" s="297"/>
      <c r="RY12" s="297"/>
      <c r="RZ12" s="297"/>
      <c r="SA12" s="297"/>
      <c r="SB12" s="299"/>
      <c r="SC12" s="299"/>
      <c r="SD12" s="299"/>
      <c r="SE12" s="299"/>
      <c r="SF12" s="297"/>
      <c r="SG12" s="297"/>
      <c r="SH12" s="297"/>
      <c r="SI12" s="297"/>
      <c r="SJ12" s="277" cm="1">
        <f t="array" ref="SJ12">SUM(SUMIFS(OR12:SI12,OR$6:SI$6,{"EN(V)"}))</f>
        <v>7</v>
      </c>
      <c r="SK12" s="277" cm="1">
        <f t="array" ref="SK12">SUM(SUMIFS(OR12:SI12,OR$6:SI$6,{"INA(V)"}))</f>
        <v>0</v>
      </c>
      <c r="SL12" s="277" cm="1">
        <f t="array" ref="SL12">SUM(SUMIFS(OR12:SI12,OR$6:SI$6,{"EN(D)"}))</f>
        <v>3</v>
      </c>
      <c r="SM12" s="277" cm="1">
        <f t="array" ref="SM12">SUM(SUMIFS(OR12:SI12,OR$6:SI$6,{"INA(D)"}))</f>
        <v>0</v>
      </c>
      <c r="SN12" s="277" cm="1">
        <f t="array" ref="SN12">SUM(SUMIFS(OR12:SI12,OR$6:SI$6,{"EN(D)","EN(V)","INA(D)","INA(V)"}))</f>
        <v>10</v>
      </c>
    </row>
    <row r="13" spans="1:508">
      <c r="A13" s="296">
        <v>7</v>
      </c>
      <c r="B13" s="281" t="s">
        <v>111</v>
      </c>
      <c r="C13" s="301"/>
      <c r="D13" s="299"/>
      <c r="E13" s="299"/>
      <c r="F13" s="299"/>
      <c r="G13" s="299"/>
      <c r="H13" s="297"/>
      <c r="I13" s="297">
        <v>8</v>
      </c>
      <c r="J13" s="297"/>
      <c r="K13" s="297">
        <v>5</v>
      </c>
      <c r="L13" s="299"/>
      <c r="M13" s="299"/>
      <c r="N13" s="299"/>
      <c r="O13" s="299"/>
      <c r="P13" s="297"/>
      <c r="Q13" s="297">
        <v>2</v>
      </c>
      <c r="R13" s="297"/>
      <c r="S13" s="297">
        <v>0</v>
      </c>
      <c r="T13" s="299"/>
      <c r="U13" s="299"/>
      <c r="V13" s="299"/>
      <c r="W13" s="299"/>
      <c r="X13" s="297">
        <v>19</v>
      </c>
      <c r="Y13" s="297">
        <f>X13-(N13+R13)</f>
        <v>19</v>
      </c>
      <c r="Z13" s="297">
        <v>11</v>
      </c>
      <c r="AA13" s="297">
        <f>Z13-S13-O13</f>
        <v>11</v>
      </c>
      <c r="AB13" s="299"/>
      <c r="AC13" s="299"/>
      <c r="AD13" s="299"/>
      <c r="AE13" s="299"/>
      <c r="AF13" s="297">
        <v>29</v>
      </c>
      <c r="AG13" s="297">
        <f>AF13-Y13-M13-Q13</f>
        <v>8</v>
      </c>
      <c r="AH13" s="297">
        <v>18</v>
      </c>
      <c r="AI13" s="297">
        <f>AH13-AA13-O13-S13</f>
        <v>7</v>
      </c>
      <c r="AJ13" s="299"/>
      <c r="AK13" s="299"/>
      <c r="AL13" s="299"/>
      <c r="AM13" s="299"/>
      <c r="AN13" s="297">
        <v>34</v>
      </c>
      <c r="AO13" s="297">
        <f>AN13-AF13</f>
        <v>5</v>
      </c>
      <c r="AP13" s="297">
        <v>24</v>
      </c>
      <c r="AQ13" s="297">
        <f>AP13-AH13</f>
        <v>6</v>
      </c>
      <c r="AR13" s="299"/>
      <c r="AS13" s="299"/>
      <c r="AT13" s="299"/>
      <c r="AU13" s="299"/>
      <c r="AV13" s="297">
        <v>34</v>
      </c>
      <c r="AW13" s="297">
        <f>AV13-AN13</f>
        <v>0</v>
      </c>
      <c r="AX13" s="297">
        <v>25</v>
      </c>
      <c r="AY13" s="297">
        <f>AX13-AP13</f>
        <v>1</v>
      </c>
      <c r="AZ13" s="299"/>
      <c r="BA13" s="299"/>
      <c r="BB13" s="299"/>
      <c r="BC13" s="299"/>
      <c r="BD13" s="297">
        <v>40</v>
      </c>
      <c r="BE13" s="297">
        <f>BD13-AV13</f>
        <v>6</v>
      </c>
      <c r="BF13" s="297">
        <v>25</v>
      </c>
      <c r="BG13" s="297">
        <f>BF13-AX13</f>
        <v>0</v>
      </c>
      <c r="BH13" s="299"/>
      <c r="BI13" s="299"/>
      <c r="BJ13" s="299"/>
      <c r="BK13" s="299"/>
      <c r="BL13" s="297">
        <v>54</v>
      </c>
      <c r="BM13" s="297">
        <f>BL13-BD13</f>
        <v>14</v>
      </c>
      <c r="BN13" s="297">
        <v>40</v>
      </c>
      <c r="BO13" s="297">
        <f>BN13-BF13</f>
        <v>15</v>
      </c>
      <c r="BP13" s="299"/>
      <c r="BQ13" s="299"/>
      <c r="BR13" s="299"/>
      <c r="BS13" s="299"/>
      <c r="BT13" s="297">
        <v>69</v>
      </c>
      <c r="BU13" s="297">
        <f>BT13-BL13</f>
        <v>15</v>
      </c>
      <c r="BV13" s="297">
        <v>56</v>
      </c>
      <c r="BW13" s="297">
        <f>BV13-BN13</f>
        <v>16</v>
      </c>
      <c r="BX13" s="299"/>
      <c r="BY13" s="299"/>
      <c r="BZ13" s="299"/>
      <c r="CA13" s="299"/>
      <c r="CB13" s="297">
        <v>76</v>
      </c>
      <c r="CC13" s="297">
        <f>CB13-BT13</f>
        <v>7</v>
      </c>
      <c r="CD13" s="297">
        <v>69</v>
      </c>
      <c r="CE13" s="297">
        <f>CD13-BV13</f>
        <v>13</v>
      </c>
      <c r="CF13" s="299"/>
      <c r="CG13" s="299"/>
      <c r="CH13" s="299"/>
      <c r="CI13" s="299"/>
      <c r="CJ13" s="297">
        <v>94</v>
      </c>
      <c r="CK13" s="297">
        <f>CJ13-CB13</f>
        <v>18</v>
      </c>
      <c r="CL13" s="297">
        <v>82</v>
      </c>
      <c r="CM13" s="297">
        <f>CL13-CD13</f>
        <v>13</v>
      </c>
      <c r="CN13" s="299"/>
      <c r="CO13" s="299"/>
      <c r="CP13" s="299"/>
      <c r="CQ13" s="299"/>
      <c r="CR13" s="297">
        <v>103</v>
      </c>
      <c r="CS13" s="297">
        <f>CR13-CJ13</f>
        <v>9</v>
      </c>
      <c r="CT13" s="297">
        <v>97</v>
      </c>
      <c r="CU13" s="297">
        <f>CT13-CL13</f>
        <v>15</v>
      </c>
      <c r="CV13" s="277" cm="1">
        <f t="array" ref="CV13">SUM(SUMIFS(D13:CU13,D$6:CU$6,{"EN(V)"}))</f>
        <v>0</v>
      </c>
      <c r="CW13" s="277" cm="1">
        <f t="array" ref="CW13">SUM(SUMIFS(D13:CU13,D$6:CU$6,{"INA(V)"}))</f>
        <v>111</v>
      </c>
      <c r="CX13" s="277" cm="1">
        <f t="array" ref="CX13">SUM(SUMIFS(D13:CU13,D$6:CU$6,{"EN(D)"}))</f>
        <v>0</v>
      </c>
      <c r="CY13" s="277" cm="1">
        <f t="array" ref="CY13">SUM(SUMIFS(D13:CU13,D$6:CU$6,{"INA(D)"}))</f>
        <v>102</v>
      </c>
      <c r="CZ13" s="277" cm="1">
        <f t="array" ref="CZ13">SUM(SUMIFS(D13:CU13,D$6:CU$6,{"EN(D)","EN(V)","INA(D)","INA(V)"}))</f>
        <v>213</v>
      </c>
      <c r="DA13" s="299"/>
      <c r="DB13" s="299">
        <f t="shared" si="15"/>
        <v>0</v>
      </c>
      <c r="DC13" s="299"/>
      <c r="DD13" s="299">
        <f t="shared" si="16"/>
        <v>0</v>
      </c>
      <c r="DE13" s="297">
        <v>127</v>
      </c>
      <c r="DF13" s="297">
        <f t="shared" si="17"/>
        <v>24</v>
      </c>
      <c r="DG13" s="297">
        <v>101</v>
      </c>
      <c r="DH13" s="297">
        <f t="shared" si="18"/>
        <v>4</v>
      </c>
      <c r="DI13" s="299"/>
      <c r="DJ13" s="299"/>
      <c r="DK13" s="299"/>
      <c r="DL13" s="299"/>
      <c r="DM13" s="297">
        <v>146</v>
      </c>
      <c r="DN13" s="297">
        <f>DM13-DE13</f>
        <v>19</v>
      </c>
      <c r="DO13" s="297">
        <v>105</v>
      </c>
      <c r="DP13" s="297">
        <f>DO13-DG13</f>
        <v>4</v>
      </c>
      <c r="DQ13" s="299"/>
      <c r="DR13" s="299"/>
      <c r="DS13" s="299"/>
      <c r="DT13" s="299"/>
      <c r="DU13" s="297">
        <v>168</v>
      </c>
      <c r="DV13" s="297">
        <f>DU13-DM13</f>
        <v>22</v>
      </c>
      <c r="DW13" s="297">
        <v>114</v>
      </c>
      <c r="DX13" s="297">
        <f>DW13-DO13</f>
        <v>9</v>
      </c>
      <c r="DY13" s="299"/>
      <c r="DZ13" s="299"/>
      <c r="EA13" s="299"/>
      <c r="EB13" s="299"/>
      <c r="EC13" s="297">
        <v>187</v>
      </c>
      <c r="ED13" s="297">
        <f>EC13-DU13</f>
        <v>19</v>
      </c>
      <c r="EE13" s="297">
        <v>118</v>
      </c>
      <c r="EF13" s="297">
        <f>EE13-DW13</f>
        <v>4</v>
      </c>
      <c r="EG13" s="299"/>
      <c r="EH13" s="299"/>
      <c r="EI13" s="299"/>
      <c r="EJ13" s="299"/>
      <c r="EK13" s="297">
        <v>202</v>
      </c>
      <c r="EL13" s="297">
        <f>EK13-EC13</f>
        <v>15</v>
      </c>
      <c r="EM13" s="297">
        <v>124</v>
      </c>
      <c r="EN13" s="297">
        <f>EM13-EE13</f>
        <v>6</v>
      </c>
      <c r="EO13" s="299"/>
      <c r="EP13" s="299"/>
      <c r="EQ13" s="299"/>
      <c r="ER13" s="299"/>
      <c r="ES13" s="297">
        <v>242</v>
      </c>
      <c r="ET13" s="297">
        <f>ES13-EK13</f>
        <v>40</v>
      </c>
      <c r="EU13" s="297">
        <v>242</v>
      </c>
      <c r="EV13" s="297">
        <f>EU13-EM13</f>
        <v>118</v>
      </c>
      <c r="EW13" s="299"/>
      <c r="EX13" s="299"/>
      <c r="EY13" s="299"/>
      <c r="EZ13" s="299"/>
      <c r="FA13" s="297">
        <v>252</v>
      </c>
      <c r="FB13" s="297">
        <f>FA13-ES13</f>
        <v>10</v>
      </c>
      <c r="FC13" s="297">
        <v>248</v>
      </c>
      <c r="FD13" s="297">
        <f>FC13-EU13</f>
        <v>6</v>
      </c>
      <c r="FE13" s="299"/>
      <c r="FF13" s="299"/>
      <c r="FG13" s="299"/>
      <c r="FH13" s="299"/>
      <c r="FI13" s="297">
        <v>279</v>
      </c>
      <c r="FJ13" s="297">
        <f>FI13-FA13</f>
        <v>27</v>
      </c>
      <c r="FK13" s="297">
        <v>271</v>
      </c>
      <c r="FL13" s="297">
        <f>FK13-FC13</f>
        <v>23</v>
      </c>
      <c r="FM13" s="299"/>
      <c r="FN13" s="299"/>
      <c r="FO13" s="299"/>
      <c r="FP13" s="299"/>
      <c r="FQ13" s="297">
        <v>351</v>
      </c>
      <c r="FR13" s="297">
        <f>FQ13-FI13</f>
        <v>72</v>
      </c>
      <c r="FS13" s="297">
        <v>298</v>
      </c>
      <c r="FT13" s="297">
        <f>FS13-FK13</f>
        <v>27</v>
      </c>
      <c r="FU13" s="299"/>
      <c r="FV13" s="299"/>
      <c r="FW13" s="299"/>
      <c r="FX13" s="299"/>
      <c r="FY13" s="297">
        <v>419</v>
      </c>
      <c r="FZ13" s="297">
        <f>FY13-FQ13</f>
        <v>68</v>
      </c>
      <c r="GA13" s="297">
        <v>325</v>
      </c>
      <c r="GB13" s="297">
        <f>GA13-FS13</f>
        <v>27</v>
      </c>
      <c r="GC13" s="299"/>
      <c r="GD13" s="299"/>
      <c r="GE13" s="299"/>
      <c r="GF13" s="299"/>
      <c r="GG13" s="297">
        <v>499</v>
      </c>
      <c r="GH13" s="297">
        <f>GG13-FY13</f>
        <v>80</v>
      </c>
      <c r="GI13" s="297">
        <v>374</v>
      </c>
      <c r="GJ13" s="297">
        <f>GI13-GA13</f>
        <v>49</v>
      </c>
      <c r="GK13" s="299"/>
      <c r="GL13" s="299"/>
      <c r="GM13" s="299"/>
      <c r="GN13" s="299"/>
      <c r="GO13" s="297">
        <v>689</v>
      </c>
      <c r="GP13" s="297">
        <f>GO13-GG13</f>
        <v>190</v>
      </c>
      <c r="GQ13" s="297">
        <v>417</v>
      </c>
      <c r="GR13" s="297">
        <f>GQ13-GI13</f>
        <v>43</v>
      </c>
      <c r="GS13" s="277" cm="1">
        <f t="array" ref="GS13">SUM(SUMIFS(DA13:GR13,DA$6:GR$6,{"EN(V)"}))</f>
        <v>0</v>
      </c>
      <c r="GT13" s="277" cm="1">
        <f t="array" ref="GT13">SUM(SUMIFS(DA13:GR13,DA$6:GR$6,{"INA(V)"}))</f>
        <v>586</v>
      </c>
      <c r="GU13" s="277" cm="1">
        <f t="array" ref="GU13">SUM(SUMIFS(DA13:GR13,DA$6:GR$6,{"EN(D)"}))</f>
        <v>0</v>
      </c>
      <c r="GV13" s="277" cm="1">
        <f t="array" ref="GV13">SUM(SUMIFS(DA13:GR13,DA$6:GR$6,{"INA(D)"}))</f>
        <v>320</v>
      </c>
      <c r="GW13" s="277" cm="1">
        <f t="array" ref="GW13">SUM(SUMIFS(DA13:GR13,DA$6:GR$6,{"EN(D)","EN(V)","INA(D)","INA(V)"}))</f>
        <v>906</v>
      </c>
      <c r="GX13" s="299"/>
      <c r="GY13" s="299">
        <f t="shared" si="19"/>
        <v>0</v>
      </c>
      <c r="GZ13" s="299"/>
      <c r="HA13" s="299">
        <f t="shared" si="20"/>
        <v>0</v>
      </c>
      <c r="HB13" s="297">
        <v>703</v>
      </c>
      <c r="HC13" s="297">
        <f t="shared" si="21"/>
        <v>14</v>
      </c>
      <c r="HD13" s="297">
        <v>433</v>
      </c>
      <c r="HE13" s="297">
        <f t="shared" si="22"/>
        <v>16</v>
      </c>
      <c r="HF13" s="299"/>
      <c r="HG13" s="299"/>
      <c r="HH13" s="299"/>
      <c r="HI13" s="299"/>
      <c r="HJ13" s="297"/>
      <c r="HK13" s="297"/>
      <c r="HL13" s="297"/>
      <c r="HM13" s="297"/>
      <c r="HN13" s="299"/>
      <c r="HO13" s="299"/>
      <c r="HP13" s="299"/>
      <c r="HQ13" s="299"/>
      <c r="HR13" s="297"/>
      <c r="HS13" s="297"/>
      <c r="HT13" s="297"/>
      <c r="HU13" s="297"/>
      <c r="HV13" s="299"/>
      <c r="HW13" s="299"/>
      <c r="HX13" s="299"/>
      <c r="HY13" s="299"/>
      <c r="HZ13" s="297"/>
      <c r="IA13" s="297"/>
      <c r="IB13" s="297"/>
      <c r="IC13" s="297"/>
      <c r="ID13" s="299"/>
      <c r="IE13" s="299"/>
      <c r="IF13" s="299"/>
      <c r="IG13" s="299"/>
      <c r="IH13" s="297"/>
      <c r="II13" s="297"/>
      <c r="IJ13" s="297"/>
      <c r="IK13" s="297"/>
      <c r="IL13" s="299"/>
      <c r="IM13" s="299"/>
      <c r="IN13" s="299"/>
      <c r="IO13" s="299"/>
      <c r="IP13" s="297"/>
      <c r="IQ13" s="297"/>
      <c r="IR13" s="297"/>
      <c r="IS13" s="297"/>
      <c r="IT13" s="299"/>
      <c r="IU13" s="299"/>
      <c r="IV13" s="299"/>
      <c r="IW13" s="299"/>
      <c r="IX13" s="297"/>
      <c r="IY13" s="297"/>
      <c r="IZ13" s="297"/>
      <c r="JA13" s="297"/>
      <c r="JB13" s="299"/>
      <c r="JC13" s="299"/>
      <c r="JD13" s="299"/>
      <c r="JE13" s="299"/>
      <c r="JF13" s="297"/>
      <c r="JG13" s="297"/>
      <c r="JH13" s="297"/>
      <c r="JI13" s="297"/>
      <c r="JJ13" s="299"/>
      <c r="JK13" s="299"/>
      <c r="JL13" s="299"/>
      <c r="JM13" s="299"/>
      <c r="JN13" s="297"/>
      <c r="JO13" s="297">
        <v>5</v>
      </c>
      <c r="JP13" s="297"/>
      <c r="JQ13" s="297">
        <v>7</v>
      </c>
      <c r="JR13" s="299"/>
      <c r="JS13" s="299"/>
      <c r="JT13" s="299"/>
      <c r="JU13" s="299"/>
      <c r="JV13" s="297">
        <v>706</v>
      </c>
      <c r="JW13" s="297">
        <v>6</v>
      </c>
      <c r="JX13" s="297">
        <v>433</v>
      </c>
      <c r="JY13" s="297">
        <v>17</v>
      </c>
      <c r="JZ13" s="299"/>
      <c r="KA13" s="299"/>
      <c r="KB13" s="299"/>
      <c r="KC13" s="299"/>
      <c r="KD13" s="297"/>
      <c r="KE13" s="297">
        <v>3</v>
      </c>
      <c r="KF13" s="297"/>
      <c r="KG13" s="297">
        <v>18</v>
      </c>
      <c r="KH13" s="299"/>
      <c r="KI13" s="299"/>
      <c r="KJ13" s="299"/>
      <c r="KK13" s="299"/>
      <c r="KL13" s="297"/>
      <c r="KM13" s="297">
        <v>4</v>
      </c>
      <c r="KN13" s="297"/>
      <c r="KO13" s="297">
        <v>5</v>
      </c>
      <c r="KP13" s="277" cm="1">
        <f t="array" ref="KP13">SUM(SUMIFS(GX13:KO13,GX$6:KO$6,{"EN(V)"}))</f>
        <v>0</v>
      </c>
      <c r="KQ13" s="277" cm="1">
        <f t="array" ref="KQ13">SUM(SUMIFS(GX13:KO13,GX$6:KO$6,{"INA(V)"}))</f>
        <v>32</v>
      </c>
      <c r="KR13" s="277" cm="1">
        <f t="array" ref="KR13">SUM(SUMIFS(GX13:KO13,GX$6:KO$6,{"EN(D)"}))</f>
        <v>0</v>
      </c>
      <c r="KS13" s="277" cm="1">
        <f t="array" ref="KS13">SUM(SUMIFS(GX13:KO13,GX$6:KO$6,{"INA(D)"}))</f>
        <v>63</v>
      </c>
      <c r="KT13" s="277" cm="1">
        <f t="array" ref="KT13">SUM(SUMIFS(GX13:KO13,GX$6:KO$6,{"EN(D)","EN(V)","INA(D)","INA(V)"}))</f>
        <v>95</v>
      </c>
      <c r="KU13" s="299"/>
      <c r="KV13" s="299"/>
      <c r="KW13" s="299"/>
      <c r="KX13" s="299"/>
      <c r="KY13" s="297"/>
      <c r="KZ13" s="297">
        <v>2</v>
      </c>
      <c r="LA13" s="297"/>
      <c r="LB13" s="297">
        <v>11</v>
      </c>
      <c r="LC13" s="299"/>
      <c r="LD13" s="299">
        <v>5</v>
      </c>
      <c r="LE13" s="299"/>
      <c r="LF13" s="299">
        <v>16</v>
      </c>
      <c r="LG13" s="297"/>
      <c r="LH13" s="297"/>
      <c r="LI13" s="297"/>
      <c r="LJ13" s="297"/>
      <c r="LK13" s="299"/>
      <c r="LL13" s="299"/>
      <c r="LM13" s="299"/>
      <c r="LN13" s="299"/>
      <c r="LO13" s="297"/>
      <c r="LP13" s="297">
        <v>3</v>
      </c>
      <c r="LQ13" s="297"/>
      <c r="LR13" s="297">
        <v>1</v>
      </c>
      <c r="LS13" s="299"/>
      <c r="LT13" s="299"/>
      <c r="LU13" s="299"/>
      <c r="LV13" s="299"/>
      <c r="LW13" s="297"/>
      <c r="LX13" s="297">
        <v>11</v>
      </c>
      <c r="LY13" s="297"/>
      <c r="LZ13" s="297">
        <v>2</v>
      </c>
      <c r="MA13" s="299"/>
      <c r="MB13" s="299"/>
      <c r="MC13" s="299"/>
      <c r="MD13" s="299"/>
      <c r="ME13" s="297"/>
      <c r="MF13" s="297">
        <v>13</v>
      </c>
      <c r="MG13" s="297"/>
      <c r="MH13" s="297">
        <v>4</v>
      </c>
      <c r="MI13" s="299"/>
      <c r="MJ13" s="299"/>
      <c r="MK13" s="299"/>
      <c r="ML13" s="299"/>
      <c r="MM13" s="297"/>
      <c r="MN13" s="297">
        <v>6</v>
      </c>
      <c r="MO13" s="297"/>
      <c r="MP13" s="297">
        <v>2</v>
      </c>
      <c r="MQ13" s="299"/>
      <c r="MR13" s="299"/>
      <c r="MS13" s="299"/>
      <c r="MT13" s="299"/>
      <c r="MU13" s="297"/>
      <c r="MV13" s="297">
        <v>2</v>
      </c>
      <c r="MW13" s="297"/>
      <c r="MX13" s="297"/>
      <c r="MY13" s="299"/>
      <c r="MZ13" s="299"/>
      <c r="NA13" s="299"/>
      <c r="NB13" s="299"/>
      <c r="NC13" s="297"/>
      <c r="ND13" s="297">
        <v>4</v>
      </c>
      <c r="NE13" s="297"/>
      <c r="NF13" s="297"/>
      <c r="NG13" s="299"/>
      <c r="NH13" s="299"/>
      <c r="NI13" s="299"/>
      <c r="NJ13" s="299"/>
      <c r="NK13" s="297"/>
      <c r="NL13" s="297">
        <v>7</v>
      </c>
      <c r="NM13" s="297"/>
      <c r="NN13" s="297"/>
      <c r="NO13" s="299"/>
      <c r="NP13" s="299"/>
      <c r="NQ13" s="299"/>
      <c r="NR13" s="299"/>
      <c r="NS13" s="297"/>
      <c r="NT13" s="297">
        <v>4</v>
      </c>
      <c r="NU13" s="297"/>
      <c r="NV13" s="297"/>
      <c r="NW13" s="299"/>
      <c r="NX13" s="299"/>
      <c r="NY13" s="299"/>
      <c r="NZ13" s="299"/>
      <c r="OA13" s="297"/>
      <c r="OB13" s="297">
        <v>4</v>
      </c>
      <c r="OC13" s="297"/>
      <c r="OD13" s="297"/>
      <c r="OE13" s="299"/>
      <c r="OF13" s="299"/>
      <c r="OG13" s="299"/>
      <c r="OH13" s="299"/>
      <c r="OI13" s="297"/>
      <c r="OJ13" s="297">
        <v>8</v>
      </c>
      <c r="OK13" s="297"/>
      <c r="OL13" s="297">
        <v>1</v>
      </c>
      <c r="OM13" s="277" cm="1">
        <f t="array" ref="OM13">SUM(SUMIFS(KU13:OL13,KU$6:OL$6,{"EN(V)"}))</f>
        <v>5</v>
      </c>
      <c r="ON13" s="277" cm="1">
        <f t="array" ref="ON13">SUM(SUMIFS(KU13:OL13,KU$6:OL$6,{"INA(V)"}))</f>
        <v>64</v>
      </c>
      <c r="OO13" s="277" cm="1">
        <f t="array" ref="OO13">SUM(SUMIFS(KU13:OL13,KU$6:OL$6,{"EN(D)"}))</f>
        <v>16</v>
      </c>
      <c r="OP13" s="277" cm="1">
        <f t="array" ref="OP13">SUM(SUMIFS(KU13:OL13,KU$6:OL$6,{"INA(D)"}))</f>
        <v>21</v>
      </c>
      <c r="OQ13" s="277" cm="1">
        <f t="array" ref="OQ13">SUM(SUMIFS(KU13:OL13,KU$6:OL$6,{"EN(D)","EN(V)","INA(D)","INA(V)"}))</f>
        <v>106</v>
      </c>
      <c r="OR13" s="299"/>
      <c r="OS13" s="299"/>
      <c r="OT13" s="299"/>
      <c r="OU13" s="299"/>
      <c r="OV13" s="297"/>
      <c r="OW13" s="297">
        <v>4</v>
      </c>
      <c r="OX13" s="297"/>
      <c r="OY13" s="297"/>
      <c r="OZ13" s="299"/>
      <c r="PA13" s="299"/>
      <c r="PB13" s="299"/>
      <c r="PC13" s="299"/>
      <c r="PD13" s="297"/>
      <c r="PE13" s="297">
        <v>1</v>
      </c>
      <c r="PF13" s="297"/>
      <c r="PG13" s="297"/>
      <c r="PH13" s="299"/>
      <c r="PI13" s="299"/>
      <c r="PJ13" s="299"/>
      <c r="PK13" s="299"/>
      <c r="PL13" s="297"/>
      <c r="PM13" s="297">
        <v>7</v>
      </c>
      <c r="PN13" s="297"/>
      <c r="PO13" s="297">
        <v>1</v>
      </c>
      <c r="PP13" s="299"/>
      <c r="PQ13" s="299"/>
      <c r="PR13" s="299"/>
      <c r="PS13" s="299"/>
      <c r="PT13" s="297"/>
      <c r="PU13" s="297">
        <v>1</v>
      </c>
      <c r="PV13" s="297"/>
      <c r="PW13" s="297"/>
      <c r="PX13" s="299"/>
      <c r="PY13" s="299"/>
      <c r="PZ13" s="299"/>
      <c r="QA13" s="299"/>
      <c r="QB13" s="297"/>
      <c r="QC13" s="297">
        <v>2</v>
      </c>
      <c r="QD13" s="297"/>
      <c r="QE13" s="297"/>
      <c r="QF13" s="299"/>
      <c r="QG13" s="299"/>
      <c r="QH13" s="299"/>
      <c r="QI13" s="299"/>
      <c r="QJ13" s="297"/>
      <c r="QK13" s="297">
        <v>1</v>
      </c>
      <c r="QL13" s="297"/>
      <c r="QM13" s="297"/>
      <c r="QN13" s="299"/>
      <c r="QO13" s="299"/>
      <c r="QP13" s="299"/>
      <c r="QQ13" s="299"/>
      <c r="QR13" s="297"/>
      <c r="QS13" s="297"/>
      <c r="QT13" s="297"/>
      <c r="QU13" s="297"/>
      <c r="QV13" s="299"/>
      <c r="QW13" s="299"/>
      <c r="QX13" s="299"/>
      <c r="QY13" s="299"/>
      <c r="QZ13" s="297"/>
      <c r="RA13" s="297"/>
      <c r="RB13" s="297"/>
      <c r="RC13" s="297"/>
      <c r="RD13" s="299"/>
      <c r="RE13" s="299"/>
      <c r="RF13" s="299"/>
      <c r="RG13" s="299"/>
      <c r="RH13" s="297"/>
      <c r="RI13" s="297"/>
      <c r="RJ13" s="297"/>
      <c r="RK13" s="297"/>
      <c r="RL13" s="299"/>
      <c r="RM13" s="299"/>
      <c r="RN13" s="299"/>
      <c r="RO13" s="299"/>
      <c r="RP13" s="297"/>
      <c r="RQ13" s="297"/>
      <c r="RR13" s="297"/>
      <c r="RS13" s="297"/>
      <c r="RT13" s="299"/>
      <c r="RU13" s="299"/>
      <c r="RV13" s="299"/>
      <c r="RW13" s="299"/>
      <c r="RX13" s="297"/>
      <c r="RY13" s="297"/>
      <c r="RZ13" s="297"/>
      <c r="SA13" s="297"/>
      <c r="SB13" s="299"/>
      <c r="SC13" s="299"/>
      <c r="SD13" s="299"/>
      <c r="SE13" s="299"/>
      <c r="SF13" s="297"/>
      <c r="SG13" s="297"/>
      <c r="SH13" s="297"/>
      <c r="SI13" s="297"/>
      <c r="SJ13" s="277" cm="1">
        <f t="array" ref="SJ13">SUM(SUMIFS(OR13:SI13,OR$6:SI$6,{"EN(V)"}))</f>
        <v>0</v>
      </c>
      <c r="SK13" s="277" cm="1">
        <f t="array" ref="SK13">SUM(SUMIFS(OR13:SI13,OR$6:SI$6,{"INA(V)"}))</f>
        <v>16</v>
      </c>
      <c r="SL13" s="277" cm="1">
        <f t="array" ref="SL13">SUM(SUMIFS(OR13:SI13,OR$6:SI$6,{"EN(D)"}))</f>
        <v>0</v>
      </c>
      <c r="SM13" s="277" cm="1">
        <f t="array" ref="SM13">SUM(SUMIFS(OR13:SI13,OR$6:SI$6,{"INA(D)"}))</f>
        <v>1</v>
      </c>
      <c r="SN13" s="277" cm="1">
        <f t="array" ref="SN13">SUM(SUMIFS(OR13:SI13,OR$6:SI$6,{"EN(D)","EN(V)","INA(D)","INA(V)"}))</f>
        <v>17</v>
      </c>
    </row>
    <row r="14" spans="1:508">
      <c r="A14" s="296">
        <v>8</v>
      </c>
      <c r="B14" s="281" t="s">
        <v>112</v>
      </c>
      <c r="C14" s="301"/>
      <c r="D14" s="299"/>
      <c r="E14" s="299">
        <v>10</v>
      </c>
      <c r="F14" s="299"/>
      <c r="G14" s="299">
        <v>5</v>
      </c>
      <c r="H14" s="297"/>
      <c r="I14" s="297"/>
      <c r="J14" s="297"/>
      <c r="K14" s="297"/>
      <c r="L14" s="299"/>
      <c r="M14" s="299">
        <v>2</v>
      </c>
      <c r="N14" s="299"/>
      <c r="O14" s="299">
        <v>0</v>
      </c>
      <c r="P14" s="297"/>
      <c r="Q14" s="297"/>
      <c r="R14" s="297"/>
      <c r="S14" s="297"/>
      <c r="T14" s="299">
        <v>19</v>
      </c>
      <c r="U14" s="299">
        <f>T14-(P14+L14)</f>
        <v>19</v>
      </c>
      <c r="V14" s="299">
        <v>10</v>
      </c>
      <c r="W14" s="299">
        <f>V14-(Q14+M14)</f>
        <v>8</v>
      </c>
      <c r="X14" s="297"/>
      <c r="Y14" s="297"/>
      <c r="Z14" s="297"/>
      <c r="AA14" s="297"/>
      <c r="AB14" s="299">
        <v>29</v>
      </c>
      <c r="AC14" s="299">
        <f>AB14-U14-P14-L14</f>
        <v>10</v>
      </c>
      <c r="AD14" s="299">
        <v>18</v>
      </c>
      <c r="AE14" s="299">
        <f>AD14-W14-Q14-M14</f>
        <v>8</v>
      </c>
      <c r="AF14" s="297"/>
      <c r="AG14" s="297"/>
      <c r="AH14" s="297"/>
      <c r="AI14" s="297"/>
      <c r="AJ14" s="299">
        <v>35</v>
      </c>
      <c r="AK14" s="299">
        <f>AJ14-AB14</f>
        <v>6</v>
      </c>
      <c r="AL14" s="299">
        <v>18</v>
      </c>
      <c r="AM14" s="299">
        <f>AL14-AD14</f>
        <v>0</v>
      </c>
      <c r="AN14" s="297"/>
      <c r="AO14" s="297"/>
      <c r="AP14" s="297"/>
      <c r="AQ14" s="297"/>
      <c r="AR14" s="299">
        <v>37</v>
      </c>
      <c r="AS14" s="299">
        <f>AR14-AJ14</f>
        <v>2</v>
      </c>
      <c r="AT14" s="299">
        <v>19</v>
      </c>
      <c r="AU14" s="299">
        <f>AT14-AL14</f>
        <v>1</v>
      </c>
      <c r="AV14" s="297"/>
      <c r="AW14" s="297"/>
      <c r="AX14" s="297"/>
      <c r="AY14" s="297"/>
      <c r="AZ14" s="299">
        <v>45</v>
      </c>
      <c r="BA14" s="299">
        <f>AZ14-AR14</f>
        <v>8</v>
      </c>
      <c r="BB14" s="299">
        <v>19</v>
      </c>
      <c r="BC14" s="299">
        <f>BB14-AT14</f>
        <v>0</v>
      </c>
      <c r="BD14" s="297"/>
      <c r="BE14" s="297"/>
      <c r="BF14" s="297"/>
      <c r="BG14" s="297"/>
      <c r="BH14" s="299">
        <v>56</v>
      </c>
      <c r="BI14" s="299">
        <f>BH14-AZ14</f>
        <v>11</v>
      </c>
      <c r="BJ14" s="299">
        <v>26</v>
      </c>
      <c r="BK14" s="299">
        <f>BJ14-BB14</f>
        <v>7</v>
      </c>
      <c r="BL14" s="297"/>
      <c r="BM14" s="297"/>
      <c r="BN14" s="297"/>
      <c r="BO14" s="297"/>
      <c r="BP14" s="299">
        <v>71</v>
      </c>
      <c r="BQ14" s="299">
        <f>BP14-BH14</f>
        <v>15</v>
      </c>
      <c r="BR14" s="299">
        <v>29</v>
      </c>
      <c r="BS14" s="299">
        <f>BR14-BJ14</f>
        <v>3</v>
      </c>
      <c r="BT14" s="297"/>
      <c r="BU14" s="297"/>
      <c r="BV14" s="297"/>
      <c r="BW14" s="297"/>
      <c r="BX14" s="299">
        <v>84</v>
      </c>
      <c r="BY14" s="299">
        <f>BX14-BP14</f>
        <v>13</v>
      </c>
      <c r="BZ14" s="299">
        <v>35</v>
      </c>
      <c r="CA14" s="299">
        <f>BZ14-BR14</f>
        <v>6</v>
      </c>
      <c r="CB14" s="297"/>
      <c r="CC14" s="297"/>
      <c r="CD14" s="297"/>
      <c r="CE14" s="297"/>
      <c r="CF14" s="299">
        <v>97</v>
      </c>
      <c r="CG14" s="299">
        <f>CF14-BX14</f>
        <v>13</v>
      </c>
      <c r="CH14" s="299">
        <v>48</v>
      </c>
      <c r="CI14" s="299">
        <f>CH14-BZ14</f>
        <v>13</v>
      </c>
      <c r="CJ14" s="297"/>
      <c r="CK14" s="297"/>
      <c r="CL14" s="297"/>
      <c r="CM14" s="297"/>
      <c r="CN14" s="299">
        <v>113</v>
      </c>
      <c r="CO14" s="299">
        <f>CN14-CF14</f>
        <v>16</v>
      </c>
      <c r="CP14" s="299">
        <v>56</v>
      </c>
      <c r="CQ14" s="299">
        <f>CP14-CH14</f>
        <v>8</v>
      </c>
      <c r="CR14" s="297"/>
      <c r="CS14" s="297"/>
      <c r="CT14" s="297"/>
      <c r="CU14" s="297"/>
      <c r="CV14" s="277" cm="1">
        <f t="array" ref="CV14">SUM(SUMIFS(D14:CU14,D$6:CU$6,{"EN(V)"}))</f>
        <v>125</v>
      </c>
      <c r="CW14" s="277" cm="1">
        <f t="array" ref="CW14">SUM(SUMIFS(D14:CU14,D$6:CU$6,{"INA(V)"}))</f>
        <v>0</v>
      </c>
      <c r="CX14" s="277" cm="1">
        <f t="array" ref="CX14">SUM(SUMIFS(D14:CU14,D$6:CU$6,{"EN(D)"}))</f>
        <v>59</v>
      </c>
      <c r="CY14" s="277" cm="1">
        <f t="array" ref="CY14">SUM(SUMIFS(D14:CU14,D$6:CU$6,{"INA(D)"}))</f>
        <v>0</v>
      </c>
      <c r="CZ14" s="277" cm="1">
        <f t="array" ref="CZ14">SUM(SUMIFS(D14:CU14,D$6:CU$6,{"EN(D)","EN(V)","INA(D)","INA(V)"}))</f>
        <v>184</v>
      </c>
      <c r="DA14" s="299">
        <v>127</v>
      </c>
      <c r="DB14" s="299">
        <f t="shared" si="15"/>
        <v>14</v>
      </c>
      <c r="DC14" s="299">
        <v>62</v>
      </c>
      <c r="DD14" s="299">
        <f t="shared" si="16"/>
        <v>6</v>
      </c>
      <c r="DE14" s="297"/>
      <c r="DF14" s="297">
        <f t="shared" si="17"/>
        <v>0</v>
      </c>
      <c r="DG14" s="297"/>
      <c r="DH14" s="297">
        <f t="shared" si="18"/>
        <v>0</v>
      </c>
      <c r="DI14" s="299">
        <v>139</v>
      </c>
      <c r="DJ14" s="299">
        <f>DI14-DA14</f>
        <v>12</v>
      </c>
      <c r="DK14" s="299">
        <v>66</v>
      </c>
      <c r="DL14" s="299">
        <f>DK14-DC14</f>
        <v>4</v>
      </c>
      <c r="DM14" s="297"/>
      <c r="DN14" s="297"/>
      <c r="DO14" s="297"/>
      <c r="DP14" s="297"/>
      <c r="DQ14" s="299">
        <v>158</v>
      </c>
      <c r="DR14" s="299">
        <f>DQ14-DI14</f>
        <v>19</v>
      </c>
      <c r="DS14" s="299">
        <v>76</v>
      </c>
      <c r="DT14" s="299">
        <f>DS14-DK14</f>
        <v>10</v>
      </c>
      <c r="DU14" s="297"/>
      <c r="DV14" s="297"/>
      <c r="DW14" s="297"/>
      <c r="DX14" s="297"/>
      <c r="DY14" s="299">
        <v>175</v>
      </c>
      <c r="DZ14" s="299">
        <f>DY14-DQ14</f>
        <v>17</v>
      </c>
      <c r="EA14" s="299">
        <v>81</v>
      </c>
      <c r="EB14" s="299">
        <f>EA14-DS14</f>
        <v>5</v>
      </c>
      <c r="EC14" s="297"/>
      <c r="ED14" s="297"/>
      <c r="EE14" s="297"/>
      <c r="EF14" s="297"/>
      <c r="EG14" s="299">
        <v>193</v>
      </c>
      <c r="EH14" s="299">
        <f>EG14-DY14</f>
        <v>18</v>
      </c>
      <c r="EI14" s="299">
        <v>84</v>
      </c>
      <c r="EJ14" s="299">
        <f>EI14-EA14</f>
        <v>3</v>
      </c>
      <c r="EK14" s="297"/>
      <c r="EL14" s="297"/>
      <c r="EM14" s="297"/>
      <c r="EN14" s="297"/>
      <c r="EO14" s="299">
        <v>223</v>
      </c>
      <c r="EP14" s="299">
        <f>EO14-EG14</f>
        <v>30</v>
      </c>
      <c r="EQ14" s="299">
        <v>176</v>
      </c>
      <c r="ER14" s="299">
        <f>EQ14-EI14</f>
        <v>92</v>
      </c>
      <c r="ES14" s="297"/>
      <c r="ET14" s="297"/>
      <c r="EU14" s="297"/>
      <c r="EV14" s="297"/>
      <c r="EW14" s="299">
        <v>242</v>
      </c>
      <c r="EX14" s="299">
        <f>EW14-EO14</f>
        <v>19</v>
      </c>
      <c r="EY14" s="299">
        <v>195</v>
      </c>
      <c r="EZ14" s="299">
        <f>EY14-EQ14</f>
        <v>19</v>
      </c>
      <c r="FA14" s="297"/>
      <c r="FB14" s="297"/>
      <c r="FC14" s="297"/>
      <c r="FD14" s="297"/>
      <c r="FE14" s="299">
        <v>269</v>
      </c>
      <c r="FF14" s="299">
        <f>FE14-EW14</f>
        <v>27</v>
      </c>
      <c r="FG14" s="299">
        <v>223</v>
      </c>
      <c r="FH14" s="299">
        <f>FG14-EY14</f>
        <v>28</v>
      </c>
      <c r="FI14" s="297"/>
      <c r="FJ14" s="297"/>
      <c r="FK14" s="297"/>
      <c r="FL14" s="297"/>
      <c r="FM14" s="299">
        <v>298</v>
      </c>
      <c r="FN14" s="299">
        <f>FM14-FE14</f>
        <v>29</v>
      </c>
      <c r="FO14" s="299">
        <v>246</v>
      </c>
      <c r="FP14" s="299">
        <f>FO14-FG14</f>
        <v>23</v>
      </c>
      <c r="FQ14" s="297"/>
      <c r="FR14" s="297"/>
      <c r="FS14" s="297"/>
      <c r="FT14" s="297"/>
      <c r="FU14" s="299">
        <v>424</v>
      </c>
      <c r="FV14" s="299">
        <f>FU14-FM14</f>
        <v>126</v>
      </c>
      <c r="FW14" s="299">
        <v>293</v>
      </c>
      <c r="FX14" s="299">
        <f>FW14-FO14</f>
        <v>47</v>
      </c>
      <c r="FY14" s="297"/>
      <c r="FZ14" s="297"/>
      <c r="GA14" s="297"/>
      <c r="GB14" s="297"/>
      <c r="GC14" s="299">
        <v>476</v>
      </c>
      <c r="GD14" s="299">
        <f>GC14-FU14</f>
        <v>52</v>
      </c>
      <c r="GE14" s="299">
        <v>318</v>
      </c>
      <c r="GF14" s="299">
        <f>GE14-FW14</f>
        <v>25</v>
      </c>
      <c r="GG14" s="297"/>
      <c r="GH14" s="297"/>
      <c r="GI14" s="297"/>
      <c r="GJ14" s="297"/>
      <c r="GK14" s="299">
        <v>743</v>
      </c>
      <c r="GL14" s="299">
        <f>GK14-GC14</f>
        <v>267</v>
      </c>
      <c r="GM14" s="299">
        <v>366</v>
      </c>
      <c r="GN14" s="299">
        <f>GM14-GE14</f>
        <v>48</v>
      </c>
      <c r="GO14" s="297"/>
      <c r="GP14" s="297"/>
      <c r="GQ14" s="297"/>
      <c r="GR14" s="297"/>
      <c r="GS14" s="277" cm="1">
        <f t="array" ref="GS14">SUM(SUMIFS(DA14:GR14,DA$6:GR$6,{"EN(V)"}))</f>
        <v>630</v>
      </c>
      <c r="GT14" s="277" cm="1">
        <f t="array" ref="GT14">SUM(SUMIFS(DA14:GR14,DA$6:GR$6,{"INA(V)"}))</f>
        <v>0</v>
      </c>
      <c r="GU14" s="277" cm="1">
        <f t="array" ref="GU14">SUM(SUMIFS(DA14:GR14,DA$6:GR$6,{"EN(D)"}))</f>
        <v>310</v>
      </c>
      <c r="GV14" s="277" cm="1">
        <f t="array" ref="GV14">SUM(SUMIFS(DA14:GR14,DA$6:GR$6,{"INA(D)"}))</f>
        <v>0</v>
      </c>
      <c r="GW14" s="277" cm="1">
        <f t="array" ref="GW14">SUM(SUMIFS(DA14:GR14,DA$6:GR$6,{"EN(D)","EN(V)","INA(D)","INA(V)"}))</f>
        <v>940</v>
      </c>
      <c r="GX14" s="299">
        <v>752</v>
      </c>
      <c r="GY14" s="299">
        <f t="shared" si="19"/>
        <v>9</v>
      </c>
      <c r="GZ14" s="299">
        <v>378</v>
      </c>
      <c r="HA14" s="299">
        <f t="shared" si="20"/>
        <v>12</v>
      </c>
      <c r="HB14" s="297"/>
      <c r="HC14" s="297">
        <f t="shared" si="21"/>
        <v>0</v>
      </c>
      <c r="HD14" s="297"/>
      <c r="HE14" s="297">
        <f t="shared" si="22"/>
        <v>0</v>
      </c>
      <c r="HF14" s="299"/>
      <c r="HG14" s="299"/>
      <c r="HH14" s="299"/>
      <c r="HI14" s="299"/>
      <c r="HJ14" s="297"/>
      <c r="HK14" s="297"/>
      <c r="HL14" s="297"/>
      <c r="HM14" s="297"/>
      <c r="HN14" s="299"/>
      <c r="HO14" s="299"/>
      <c r="HP14" s="299"/>
      <c r="HQ14" s="299"/>
      <c r="HR14" s="297"/>
      <c r="HS14" s="297"/>
      <c r="HT14" s="297"/>
      <c r="HU14" s="297"/>
      <c r="HV14" s="299"/>
      <c r="HW14" s="299"/>
      <c r="HX14" s="299"/>
      <c r="HY14" s="299"/>
      <c r="HZ14" s="297"/>
      <c r="IA14" s="297"/>
      <c r="IB14" s="297"/>
      <c r="IC14" s="297"/>
      <c r="ID14" s="299"/>
      <c r="IE14" s="299"/>
      <c r="IF14" s="299"/>
      <c r="IG14" s="299"/>
      <c r="IH14" s="297"/>
      <c r="II14" s="297"/>
      <c r="IJ14" s="297"/>
      <c r="IK14" s="297"/>
      <c r="IL14" s="299"/>
      <c r="IM14" s="299"/>
      <c r="IN14" s="299"/>
      <c r="IO14" s="299"/>
      <c r="IP14" s="297"/>
      <c r="IQ14" s="297"/>
      <c r="IR14" s="297"/>
      <c r="IS14" s="297"/>
      <c r="IT14" s="299"/>
      <c r="IU14" s="299"/>
      <c r="IV14" s="299"/>
      <c r="IW14" s="299"/>
      <c r="IX14" s="297"/>
      <c r="IY14" s="297"/>
      <c r="IZ14" s="297"/>
      <c r="JA14" s="297"/>
      <c r="JB14" s="299"/>
      <c r="JC14" s="299"/>
      <c r="JD14" s="299"/>
      <c r="JE14" s="299"/>
      <c r="JF14" s="297"/>
      <c r="JG14" s="297"/>
      <c r="JH14" s="297"/>
      <c r="JI14" s="297"/>
      <c r="JJ14" s="299"/>
      <c r="JK14" s="299">
        <v>11</v>
      </c>
      <c r="JL14" s="299"/>
      <c r="JM14" s="299">
        <v>20</v>
      </c>
      <c r="JN14" s="297"/>
      <c r="JO14" s="297"/>
      <c r="JP14" s="297"/>
      <c r="JQ14" s="297"/>
      <c r="JR14" s="299">
        <v>753</v>
      </c>
      <c r="JS14" s="299">
        <v>6</v>
      </c>
      <c r="JT14" s="299">
        <v>378</v>
      </c>
      <c r="JU14" s="299">
        <v>24</v>
      </c>
      <c r="JV14" s="297"/>
      <c r="JW14" s="297"/>
      <c r="JX14" s="297"/>
      <c r="JY14" s="297"/>
      <c r="JZ14" s="299"/>
      <c r="KA14" s="299">
        <v>6</v>
      </c>
      <c r="KB14" s="299"/>
      <c r="KC14" s="299">
        <v>46</v>
      </c>
      <c r="KD14" s="297"/>
      <c r="KE14" s="297"/>
      <c r="KF14" s="297"/>
      <c r="KG14" s="297"/>
      <c r="KH14" s="299"/>
      <c r="KI14" s="299">
        <v>1</v>
      </c>
      <c r="KJ14" s="299"/>
      <c r="KK14" s="299">
        <v>11</v>
      </c>
      <c r="KL14" s="297"/>
      <c r="KM14" s="297"/>
      <c r="KN14" s="297"/>
      <c r="KO14" s="297"/>
      <c r="KP14" s="277" cm="1">
        <f t="array" ref="KP14">SUM(SUMIFS(GX14:KO14,GX$6:KO$6,{"EN(V)"}))</f>
        <v>33</v>
      </c>
      <c r="KQ14" s="277" cm="1">
        <f t="array" ref="KQ14">SUM(SUMIFS(GX14:KO14,GX$6:KO$6,{"INA(V)"}))</f>
        <v>0</v>
      </c>
      <c r="KR14" s="277" cm="1">
        <f t="array" ref="KR14">SUM(SUMIFS(GX14:KO14,GX$6:KO$6,{"EN(D)"}))</f>
        <v>113</v>
      </c>
      <c r="KS14" s="277" cm="1">
        <f t="array" ref="KS14">SUM(SUMIFS(GX14:KO14,GX$6:KO$6,{"INA(D)"}))</f>
        <v>0</v>
      </c>
      <c r="KT14" s="277" cm="1">
        <f t="array" ref="KT14">SUM(SUMIFS(GX14:KO14,GX$6:KO$6,{"EN(D)","EN(V)","INA(D)","INA(V)"}))</f>
        <v>146</v>
      </c>
      <c r="KU14" s="299"/>
      <c r="KV14" s="299">
        <v>3</v>
      </c>
      <c r="KW14" s="299"/>
      <c r="KX14" s="299">
        <v>17</v>
      </c>
      <c r="KY14" s="297"/>
      <c r="KZ14" s="297"/>
      <c r="LA14" s="297"/>
      <c r="LB14" s="297"/>
      <c r="LC14" s="299"/>
      <c r="LD14" s="299"/>
      <c r="LE14" s="299"/>
      <c r="LF14" s="299"/>
      <c r="LG14" s="297"/>
      <c r="LH14" s="297">
        <v>24</v>
      </c>
      <c r="LI14" s="297"/>
      <c r="LJ14" s="297">
        <v>2</v>
      </c>
      <c r="LK14" s="299"/>
      <c r="LL14" s="299">
        <v>9</v>
      </c>
      <c r="LM14" s="299"/>
      <c r="LN14" s="299">
        <v>2</v>
      </c>
      <c r="LO14" s="297"/>
      <c r="LP14" s="297"/>
      <c r="LQ14" s="297"/>
      <c r="LR14" s="297"/>
      <c r="LS14" s="299"/>
      <c r="LT14" s="299">
        <v>5</v>
      </c>
      <c r="LU14" s="299"/>
      <c r="LV14" s="299">
        <v>1</v>
      </c>
      <c r="LW14" s="297"/>
      <c r="LX14" s="297"/>
      <c r="LY14" s="297"/>
      <c r="LZ14" s="297"/>
      <c r="MA14" s="299"/>
      <c r="MB14" s="299">
        <v>9</v>
      </c>
      <c r="MC14" s="299"/>
      <c r="MD14" s="299"/>
      <c r="ME14" s="297"/>
      <c r="MF14" s="297"/>
      <c r="MG14" s="297"/>
      <c r="MH14" s="297"/>
      <c r="MI14" s="299"/>
      <c r="MJ14" s="299">
        <v>5</v>
      </c>
      <c r="MK14" s="299"/>
      <c r="ML14" s="299">
        <v>1</v>
      </c>
      <c r="MM14" s="297"/>
      <c r="MN14" s="297"/>
      <c r="MO14" s="297"/>
      <c r="MP14" s="297"/>
      <c r="MQ14" s="299"/>
      <c r="MR14" s="299">
        <v>10</v>
      </c>
      <c r="MS14" s="299"/>
      <c r="MT14" s="299">
        <v>3</v>
      </c>
      <c r="MU14" s="297"/>
      <c r="MV14" s="297"/>
      <c r="MW14" s="297"/>
      <c r="MX14" s="297"/>
      <c r="MY14" s="299"/>
      <c r="MZ14" s="299">
        <v>9</v>
      </c>
      <c r="NA14" s="299"/>
      <c r="NB14" s="299">
        <v>1</v>
      </c>
      <c r="NC14" s="297"/>
      <c r="ND14" s="297"/>
      <c r="NE14" s="297"/>
      <c r="NF14" s="297"/>
      <c r="NG14" s="299"/>
      <c r="NH14" s="299">
        <v>4</v>
      </c>
      <c r="NI14" s="299"/>
      <c r="NJ14" s="299"/>
      <c r="NK14" s="297"/>
      <c r="NL14" s="297"/>
      <c r="NM14" s="297"/>
      <c r="NN14" s="297"/>
      <c r="NO14" s="299"/>
      <c r="NP14" s="299"/>
      <c r="NQ14" s="299"/>
      <c r="NR14" s="299"/>
      <c r="NS14" s="297"/>
      <c r="NT14" s="297"/>
      <c r="NU14" s="297"/>
      <c r="NV14" s="297"/>
      <c r="NW14" s="299"/>
      <c r="NX14" s="299">
        <v>17</v>
      </c>
      <c r="NY14" s="299"/>
      <c r="NZ14" s="299"/>
      <c r="OA14" s="297"/>
      <c r="OB14" s="297"/>
      <c r="OC14" s="297"/>
      <c r="OD14" s="297"/>
      <c r="OE14" s="299"/>
      <c r="OF14" s="299">
        <v>11</v>
      </c>
      <c r="OG14" s="299"/>
      <c r="OH14" s="299">
        <v>2</v>
      </c>
      <c r="OI14" s="297"/>
      <c r="OJ14" s="297"/>
      <c r="OK14" s="297"/>
      <c r="OL14" s="297"/>
      <c r="OM14" s="277" cm="1">
        <f t="array" ref="OM14">SUM(SUMIFS(KU14:OL14,KU$6:OL$6,{"EN(V)"}))</f>
        <v>82</v>
      </c>
      <c r="ON14" s="277" cm="1">
        <f t="array" ref="ON14">SUM(SUMIFS(KU14:OL14,KU$6:OL$6,{"INA(V)"}))</f>
        <v>24</v>
      </c>
      <c r="OO14" s="277" cm="1">
        <f t="array" ref="OO14">SUM(SUMIFS(KU14:OL14,KU$6:OL$6,{"EN(D)"}))</f>
        <v>27</v>
      </c>
      <c r="OP14" s="277" cm="1">
        <f t="array" ref="OP14">SUM(SUMIFS(KU14:OL14,KU$6:OL$6,{"INA(D)"}))</f>
        <v>2</v>
      </c>
      <c r="OQ14" s="277" cm="1">
        <f t="array" ref="OQ14">SUM(SUMIFS(KU14:OL14,KU$6:OL$6,{"EN(D)","EN(V)","INA(D)","INA(V)"}))</f>
        <v>135</v>
      </c>
      <c r="OR14" s="299"/>
      <c r="OS14" s="299">
        <v>19</v>
      </c>
      <c r="OT14" s="299"/>
      <c r="OU14" s="299">
        <v>4</v>
      </c>
      <c r="OV14" s="297"/>
      <c r="OW14" s="297"/>
      <c r="OX14" s="297"/>
      <c r="OY14" s="297"/>
      <c r="OZ14" s="299"/>
      <c r="PA14" s="299">
        <v>12</v>
      </c>
      <c r="PB14" s="299"/>
      <c r="PC14" s="299">
        <v>2</v>
      </c>
      <c r="PD14" s="297"/>
      <c r="PE14" s="297"/>
      <c r="PF14" s="297"/>
      <c r="PG14" s="297"/>
      <c r="PH14" s="299"/>
      <c r="PI14" s="299">
        <v>8</v>
      </c>
      <c r="PJ14" s="299"/>
      <c r="PK14" s="299">
        <v>1</v>
      </c>
      <c r="PL14" s="297"/>
      <c r="PM14" s="297"/>
      <c r="PN14" s="297"/>
      <c r="PO14" s="297"/>
      <c r="PP14" s="299"/>
      <c r="PQ14" s="299">
        <v>8</v>
      </c>
      <c r="PR14" s="299"/>
      <c r="PS14" s="299"/>
      <c r="PT14" s="297"/>
      <c r="PU14" s="297"/>
      <c r="PV14" s="297"/>
      <c r="PW14" s="297"/>
      <c r="PX14" s="299"/>
      <c r="PY14" s="299">
        <v>13</v>
      </c>
      <c r="PZ14" s="299"/>
      <c r="QA14" s="299">
        <v>1</v>
      </c>
      <c r="QB14" s="297"/>
      <c r="QC14" s="297"/>
      <c r="QD14" s="297"/>
      <c r="QE14" s="297"/>
      <c r="QF14" s="299"/>
      <c r="QG14" s="299">
        <v>8</v>
      </c>
      <c r="QH14" s="299"/>
      <c r="QI14" s="299">
        <v>1</v>
      </c>
      <c r="QJ14" s="297"/>
      <c r="QK14" s="297"/>
      <c r="QL14" s="297"/>
      <c r="QM14" s="297"/>
      <c r="QN14" s="299"/>
      <c r="QO14" s="299">
        <v>4</v>
      </c>
      <c r="QP14" s="299"/>
      <c r="QQ14" s="299">
        <v>1</v>
      </c>
      <c r="QR14" s="297"/>
      <c r="QS14" s="297"/>
      <c r="QT14" s="297"/>
      <c r="QU14" s="297"/>
      <c r="QV14" s="299"/>
      <c r="QW14" s="299"/>
      <c r="QX14" s="299"/>
      <c r="QY14" s="299"/>
      <c r="QZ14" s="297"/>
      <c r="RA14" s="297"/>
      <c r="RB14" s="297"/>
      <c r="RC14" s="297"/>
      <c r="RD14" s="299"/>
      <c r="RE14" s="299"/>
      <c r="RF14" s="299"/>
      <c r="RG14" s="299"/>
      <c r="RH14" s="297"/>
      <c r="RI14" s="297"/>
      <c r="RJ14" s="297"/>
      <c r="RK14" s="297"/>
      <c r="RL14" s="299"/>
      <c r="RM14" s="299"/>
      <c r="RN14" s="299"/>
      <c r="RO14" s="299"/>
      <c r="RP14" s="297"/>
      <c r="RQ14" s="297"/>
      <c r="RR14" s="297"/>
      <c r="RS14" s="297"/>
      <c r="RT14" s="299"/>
      <c r="RU14" s="299"/>
      <c r="RV14" s="299"/>
      <c r="RW14" s="299"/>
      <c r="RX14" s="297"/>
      <c r="RY14" s="297"/>
      <c r="RZ14" s="297"/>
      <c r="SA14" s="297"/>
      <c r="SB14" s="299"/>
      <c r="SC14" s="299"/>
      <c r="SD14" s="299"/>
      <c r="SE14" s="299"/>
      <c r="SF14" s="297"/>
      <c r="SG14" s="297"/>
      <c r="SH14" s="297"/>
      <c r="SI14" s="297"/>
      <c r="SJ14" s="277" cm="1">
        <f t="array" ref="SJ14">SUM(SUMIFS(OR14:SI14,OR$6:SI$6,{"EN(V)"}))</f>
        <v>72</v>
      </c>
      <c r="SK14" s="277" cm="1">
        <f t="array" ref="SK14">SUM(SUMIFS(OR14:SI14,OR$6:SI$6,{"INA(V)"}))</f>
        <v>0</v>
      </c>
      <c r="SL14" s="277" cm="1">
        <f t="array" ref="SL14">SUM(SUMIFS(OR14:SI14,OR$6:SI$6,{"EN(D)"}))</f>
        <v>10</v>
      </c>
      <c r="SM14" s="277" cm="1">
        <f t="array" ref="SM14">SUM(SUMIFS(OR14:SI14,OR$6:SI$6,{"INA(D)"}))</f>
        <v>0</v>
      </c>
      <c r="SN14" s="277" cm="1">
        <f t="array" ref="SN14">SUM(SUMIFS(OR14:SI14,OR$6:SI$6,{"EN(D)","EN(V)","INA(D)","INA(V)"}))</f>
        <v>82</v>
      </c>
    </row>
    <row r="15" spans="1:508" ht="45">
      <c r="A15" s="296">
        <v>9</v>
      </c>
      <c r="B15" s="281" t="s">
        <v>113</v>
      </c>
      <c r="C15" s="301"/>
      <c r="D15" s="299"/>
      <c r="E15" s="299"/>
      <c r="F15" s="299"/>
      <c r="G15" s="299"/>
      <c r="H15" s="297"/>
      <c r="I15" s="297">
        <v>12</v>
      </c>
      <c r="J15" s="297"/>
      <c r="K15" s="297">
        <v>7</v>
      </c>
      <c r="L15" s="299"/>
      <c r="M15" s="299"/>
      <c r="N15" s="299"/>
      <c r="O15" s="299"/>
      <c r="P15" s="297"/>
      <c r="Q15" s="297">
        <v>7</v>
      </c>
      <c r="R15" s="297"/>
      <c r="S15" s="297">
        <v>4</v>
      </c>
      <c r="T15" s="299"/>
      <c r="U15" s="299"/>
      <c r="V15" s="299"/>
      <c r="W15" s="299"/>
      <c r="X15" s="297">
        <v>35</v>
      </c>
      <c r="Y15" s="297">
        <f>X15-(N15+R15)</f>
        <v>35</v>
      </c>
      <c r="Z15" s="297">
        <v>20</v>
      </c>
      <c r="AA15" s="297">
        <f>Z15-S15-O15</f>
        <v>16</v>
      </c>
      <c r="AB15" s="299"/>
      <c r="AC15" s="299"/>
      <c r="AD15" s="299"/>
      <c r="AE15" s="299"/>
      <c r="AF15" s="297">
        <v>52</v>
      </c>
      <c r="AG15" s="297">
        <f>AF15-Y15-N15-R15</f>
        <v>17</v>
      </c>
      <c r="AH15" s="297">
        <v>31</v>
      </c>
      <c r="AI15" s="297">
        <f>AH15-AA15-O15-S15</f>
        <v>11</v>
      </c>
      <c r="AJ15" s="299"/>
      <c r="AK15" s="299"/>
      <c r="AL15" s="299"/>
      <c r="AM15" s="299"/>
      <c r="AN15" s="297">
        <v>69</v>
      </c>
      <c r="AO15" s="297">
        <f>AN15-AF15</f>
        <v>17</v>
      </c>
      <c r="AP15" s="297">
        <v>34</v>
      </c>
      <c r="AQ15" s="297">
        <f>AP15-AH15</f>
        <v>3</v>
      </c>
      <c r="AR15" s="299"/>
      <c r="AS15" s="299"/>
      <c r="AT15" s="299"/>
      <c r="AU15" s="299"/>
      <c r="AV15" s="297">
        <v>79</v>
      </c>
      <c r="AW15" s="297">
        <f>AV15-AN15</f>
        <v>10</v>
      </c>
      <c r="AX15" s="297">
        <v>39</v>
      </c>
      <c r="AY15" s="297">
        <f>AX15-AP15</f>
        <v>5</v>
      </c>
      <c r="AZ15" s="299"/>
      <c r="BA15" s="299"/>
      <c r="BB15" s="299"/>
      <c r="BC15" s="299"/>
      <c r="BD15" s="297">
        <v>90</v>
      </c>
      <c r="BE15" s="297">
        <f>BD15-AV15</f>
        <v>11</v>
      </c>
      <c r="BF15" s="297">
        <v>39</v>
      </c>
      <c r="BG15" s="297">
        <f>BF15-AX15</f>
        <v>0</v>
      </c>
      <c r="BH15" s="299"/>
      <c r="BI15" s="299"/>
      <c r="BJ15" s="299"/>
      <c r="BK15" s="299"/>
      <c r="BL15" s="297">
        <v>128</v>
      </c>
      <c r="BM15" s="297">
        <f>BL15-BD15</f>
        <v>38</v>
      </c>
      <c r="BN15" s="297">
        <v>44</v>
      </c>
      <c r="BO15" s="297">
        <f>BN15-BF15</f>
        <v>5</v>
      </c>
      <c r="BP15" s="299"/>
      <c r="BQ15" s="299"/>
      <c r="BR15" s="299"/>
      <c r="BS15" s="299"/>
      <c r="BT15" s="297">
        <v>175</v>
      </c>
      <c r="BU15" s="297">
        <f>BT15-BL15</f>
        <v>47</v>
      </c>
      <c r="BV15" s="297">
        <v>44</v>
      </c>
      <c r="BW15" s="297">
        <f>BV15-BN15</f>
        <v>0</v>
      </c>
      <c r="BX15" s="299"/>
      <c r="BY15" s="299"/>
      <c r="BZ15" s="299"/>
      <c r="CA15" s="299"/>
      <c r="CB15" s="297">
        <v>200</v>
      </c>
      <c r="CC15" s="297"/>
      <c r="CD15" s="297">
        <v>51</v>
      </c>
      <c r="CE15" s="297"/>
      <c r="CF15" s="299"/>
      <c r="CG15" s="299"/>
      <c r="CH15" s="299"/>
      <c r="CI15" s="299"/>
      <c r="CJ15" s="297">
        <v>226</v>
      </c>
      <c r="CK15" s="297">
        <f>CJ15-CB15</f>
        <v>26</v>
      </c>
      <c r="CL15" s="297">
        <v>66</v>
      </c>
      <c r="CM15" s="297">
        <f>CL15-CD15</f>
        <v>15</v>
      </c>
      <c r="CN15" s="299"/>
      <c r="CO15" s="299"/>
      <c r="CP15" s="299"/>
      <c r="CQ15" s="299"/>
      <c r="CR15" s="297">
        <v>260</v>
      </c>
      <c r="CS15" s="297">
        <f>CR15-CJ15</f>
        <v>34</v>
      </c>
      <c r="CT15" s="297">
        <v>83</v>
      </c>
      <c r="CU15" s="297">
        <f>CT15-CL15</f>
        <v>17</v>
      </c>
      <c r="CV15" s="277" cm="1">
        <f t="array" ref="CV15">SUM(SUMIFS(D15:CU15,D$6:CU$6,{"EN(V)"}))</f>
        <v>0</v>
      </c>
      <c r="CW15" s="277" cm="1">
        <f t="array" ref="CW15">SUM(SUMIFS(D15:CU15,D$6:CU$6,{"INA(V)"}))</f>
        <v>254</v>
      </c>
      <c r="CX15" s="277" cm="1">
        <f t="array" ref="CX15">SUM(SUMIFS(D15:CU15,D$6:CU$6,{"EN(D)"}))</f>
        <v>0</v>
      </c>
      <c r="CY15" s="277" cm="1">
        <f t="array" ref="CY15">SUM(SUMIFS(D15:CU15,D$6:CU$6,{"INA(D)"}))</f>
        <v>83</v>
      </c>
      <c r="CZ15" s="277" cm="1">
        <f t="array" ref="CZ15">SUM(SUMIFS(D15:CU15,D$6:CU$6,{"EN(D)","EN(V)","INA(D)","INA(V)"}))</f>
        <v>337</v>
      </c>
      <c r="DA15" s="299"/>
      <c r="DB15" s="299">
        <f t="shared" si="15"/>
        <v>0</v>
      </c>
      <c r="DC15" s="299"/>
      <c r="DD15" s="299">
        <f t="shared" si="16"/>
        <v>0</v>
      </c>
      <c r="DE15" s="297">
        <v>312</v>
      </c>
      <c r="DF15" s="297">
        <f t="shared" si="17"/>
        <v>52</v>
      </c>
      <c r="DG15" s="297">
        <v>92</v>
      </c>
      <c r="DH15" s="297">
        <f t="shared" si="18"/>
        <v>9</v>
      </c>
      <c r="DI15" s="299"/>
      <c r="DJ15" s="299"/>
      <c r="DK15" s="299"/>
      <c r="DL15" s="299"/>
      <c r="DM15" s="297">
        <v>360</v>
      </c>
      <c r="DN15" s="297">
        <f>DM15-DE15</f>
        <v>48</v>
      </c>
      <c r="DO15" s="297">
        <v>95</v>
      </c>
      <c r="DP15" s="297">
        <f>DO15-DG15</f>
        <v>3</v>
      </c>
      <c r="DQ15" s="299"/>
      <c r="DR15" s="299"/>
      <c r="DS15" s="299"/>
      <c r="DT15" s="299"/>
      <c r="DU15" s="297">
        <v>417</v>
      </c>
      <c r="DV15" s="297">
        <f>DU15-DM15</f>
        <v>57</v>
      </c>
      <c r="DW15" s="297">
        <v>99</v>
      </c>
      <c r="DX15" s="297">
        <f>DW15-DO15</f>
        <v>4</v>
      </c>
      <c r="DY15" s="299"/>
      <c r="DZ15" s="299"/>
      <c r="EA15" s="299"/>
      <c r="EB15" s="299"/>
      <c r="EC15" s="297">
        <v>460</v>
      </c>
      <c r="ED15" s="297">
        <f>EC15-DU15</f>
        <v>43</v>
      </c>
      <c r="EE15" s="297">
        <v>104</v>
      </c>
      <c r="EF15" s="297">
        <f>EE15-DW15</f>
        <v>5</v>
      </c>
      <c r="EG15" s="299"/>
      <c r="EH15" s="299"/>
      <c r="EI15" s="299"/>
      <c r="EJ15" s="299"/>
      <c r="EK15" s="297">
        <v>494</v>
      </c>
      <c r="EL15" s="297">
        <f>EK15-EC15</f>
        <v>34</v>
      </c>
      <c r="EM15" s="297">
        <v>110</v>
      </c>
      <c r="EN15" s="297">
        <f>EM15-EE15</f>
        <v>6</v>
      </c>
      <c r="EO15" s="299"/>
      <c r="EP15" s="299"/>
      <c r="EQ15" s="299"/>
      <c r="ER15" s="299"/>
      <c r="ES15" s="297">
        <v>614</v>
      </c>
      <c r="ET15" s="297">
        <f>ES15-EK15</f>
        <v>120</v>
      </c>
      <c r="EU15" s="297">
        <v>466</v>
      </c>
      <c r="EV15" s="297">
        <f>EU15-EM15</f>
        <v>356</v>
      </c>
      <c r="EW15" s="299"/>
      <c r="EX15" s="299"/>
      <c r="EY15" s="299"/>
      <c r="EZ15" s="299"/>
      <c r="FA15" s="297">
        <v>653</v>
      </c>
      <c r="FB15" s="297">
        <f>FA15-ES15</f>
        <v>39</v>
      </c>
      <c r="FC15" s="297">
        <v>501</v>
      </c>
      <c r="FD15" s="297">
        <f>FC15-EU15</f>
        <v>35</v>
      </c>
      <c r="FE15" s="299"/>
      <c r="FF15" s="299"/>
      <c r="FG15" s="299"/>
      <c r="FH15" s="299"/>
      <c r="FI15" s="297">
        <v>718</v>
      </c>
      <c r="FJ15" s="297">
        <f>FI15-FA15</f>
        <v>65</v>
      </c>
      <c r="FK15" s="297">
        <v>575</v>
      </c>
      <c r="FL15" s="297">
        <f>FK15-FC15</f>
        <v>74</v>
      </c>
      <c r="FM15" s="299"/>
      <c r="FN15" s="299"/>
      <c r="FO15" s="299"/>
      <c r="FP15" s="299"/>
      <c r="FQ15" s="297">
        <v>793</v>
      </c>
      <c r="FR15" s="297">
        <f>FQ15-FI15</f>
        <v>75</v>
      </c>
      <c r="FS15" s="297">
        <v>654</v>
      </c>
      <c r="FT15" s="297">
        <f>FS15-FK15</f>
        <v>79</v>
      </c>
      <c r="FU15" s="299"/>
      <c r="FV15" s="299"/>
      <c r="FW15" s="299"/>
      <c r="FX15" s="299"/>
      <c r="FY15" s="297">
        <v>1111</v>
      </c>
      <c r="FZ15" s="297">
        <f>FY15-FQ15</f>
        <v>318</v>
      </c>
      <c r="GA15" s="297">
        <v>731</v>
      </c>
      <c r="GB15" s="297">
        <f>GA15-FS15</f>
        <v>77</v>
      </c>
      <c r="GC15" s="299"/>
      <c r="GD15" s="299"/>
      <c r="GE15" s="299"/>
      <c r="GF15" s="299"/>
      <c r="GG15" s="297">
        <v>2937</v>
      </c>
      <c r="GH15" s="297">
        <f>GG15-FY15</f>
        <v>1826</v>
      </c>
      <c r="GI15" s="297">
        <v>1395</v>
      </c>
      <c r="GJ15" s="297">
        <f>GI15-GA15</f>
        <v>664</v>
      </c>
      <c r="GK15" s="299"/>
      <c r="GL15" s="299"/>
      <c r="GM15" s="299"/>
      <c r="GN15" s="299"/>
      <c r="GO15" s="297">
        <v>4149</v>
      </c>
      <c r="GP15" s="297">
        <f>GO15-GG15</f>
        <v>1212</v>
      </c>
      <c r="GQ15" s="297">
        <v>1690</v>
      </c>
      <c r="GR15" s="297">
        <f>GQ15-GI15</f>
        <v>295</v>
      </c>
      <c r="GS15" s="277" cm="1">
        <f t="array" ref="GS15">SUM(SUMIFS(DA15:GR15,DA$6:GR$6,{"EN(V)"}))</f>
        <v>0</v>
      </c>
      <c r="GT15" s="277" cm="1">
        <f t="array" ref="GT15">SUM(SUMIFS(DA15:GR15,DA$6:GR$6,{"INA(V)"}))</f>
        <v>3889</v>
      </c>
      <c r="GU15" s="277" cm="1">
        <f t="array" ref="GU15">SUM(SUMIFS(DA15:GR15,DA$6:GR$6,{"EN(D)"}))</f>
        <v>0</v>
      </c>
      <c r="GV15" s="277" cm="1">
        <f t="array" ref="GV15">SUM(SUMIFS(DA15:GR15,DA$6:GR$6,{"INA(D)"}))</f>
        <v>1607</v>
      </c>
      <c r="GW15" s="277" cm="1">
        <f t="array" ref="GW15">SUM(SUMIFS(DA15:GR15,DA$6:GR$6,{"EN(D)","EN(V)","INA(D)","INA(V)"}))</f>
        <v>5496</v>
      </c>
      <c r="GX15" s="299"/>
      <c r="GY15" s="299">
        <f t="shared" si="19"/>
        <v>0</v>
      </c>
      <c r="GZ15" s="299"/>
      <c r="HA15" s="299">
        <f t="shared" si="20"/>
        <v>0</v>
      </c>
      <c r="HB15" s="297">
        <v>4162</v>
      </c>
      <c r="HC15" s="297">
        <f t="shared" si="21"/>
        <v>13</v>
      </c>
      <c r="HD15" s="297">
        <v>1730</v>
      </c>
      <c r="HE15" s="297">
        <f t="shared" si="22"/>
        <v>40</v>
      </c>
      <c r="HF15" s="299"/>
      <c r="HG15" s="299"/>
      <c r="HH15" s="299"/>
      <c r="HI15" s="299"/>
      <c r="HJ15" s="297"/>
      <c r="HK15" s="297"/>
      <c r="HL15" s="297"/>
      <c r="HM15" s="297"/>
      <c r="HN15" s="299"/>
      <c r="HO15" s="299"/>
      <c r="HP15" s="299"/>
      <c r="HQ15" s="299"/>
      <c r="HR15" s="297"/>
      <c r="HS15" s="297"/>
      <c r="HT15" s="297"/>
      <c r="HU15" s="297"/>
      <c r="HV15" s="299"/>
      <c r="HW15" s="299"/>
      <c r="HX15" s="299"/>
      <c r="HY15" s="299"/>
      <c r="HZ15" s="297"/>
      <c r="IA15" s="297"/>
      <c r="IB15" s="297"/>
      <c r="IC15" s="297"/>
      <c r="ID15" s="299"/>
      <c r="IE15" s="299"/>
      <c r="IF15" s="299"/>
      <c r="IG15" s="299"/>
      <c r="IH15" s="297"/>
      <c r="II15" s="297"/>
      <c r="IJ15" s="297"/>
      <c r="IK15" s="297"/>
      <c r="IL15" s="299"/>
      <c r="IM15" s="299"/>
      <c r="IN15" s="299"/>
      <c r="IO15" s="299"/>
      <c r="IP15" s="297"/>
      <c r="IQ15" s="297"/>
      <c r="IR15" s="297"/>
      <c r="IS15" s="297"/>
      <c r="IT15" s="299"/>
      <c r="IU15" s="299"/>
      <c r="IV15" s="299"/>
      <c r="IW15" s="299"/>
      <c r="IX15" s="297"/>
      <c r="IY15" s="297"/>
      <c r="IZ15" s="297"/>
      <c r="JA15" s="297"/>
      <c r="JB15" s="299"/>
      <c r="JC15" s="299"/>
      <c r="JD15" s="299"/>
      <c r="JE15" s="299"/>
      <c r="JF15" s="297"/>
      <c r="JG15" s="297"/>
      <c r="JH15" s="297"/>
      <c r="JI15" s="297"/>
      <c r="JJ15" s="299"/>
      <c r="JK15" s="299"/>
      <c r="JL15" s="299"/>
      <c r="JM15" s="299"/>
      <c r="JN15" s="297"/>
      <c r="JO15" s="297">
        <v>27</v>
      </c>
      <c r="JP15" s="297"/>
      <c r="JQ15" s="297">
        <v>8</v>
      </c>
      <c r="JR15" s="299"/>
      <c r="JS15" s="299"/>
      <c r="JT15" s="299"/>
      <c r="JU15" s="299"/>
      <c r="JV15" s="297">
        <v>4182</v>
      </c>
      <c r="JW15" s="297">
        <v>38</v>
      </c>
      <c r="JX15" s="297">
        <v>1730</v>
      </c>
      <c r="JY15" s="297">
        <v>25</v>
      </c>
      <c r="JZ15" s="299"/>
      <c r="KA15" s="299"/>
      <c r="KB15" s="299"/>
      <c r="KC15" s="299"/>
      <c r="KD15" s="297"/>
      <c r="KE15" s="297">
        <v>69</v>
      </c>
      <c r="KF15" s="297"/>
      <c r="KG15" s="297">
        <v>26</v>
      </c>
      <c r="KH15" s="299"/>
      <c r="KI15" s="299"/>
      <c r="KJ15" s="299"/>
      <c r="KK15" s="299"/>
      <c r="KL15" s="297"/>
      <c r="KM15" s="297">
        <v>51</v>
      </c>
      <c r="KN15" s="297"/>
      <c r="KO15" s="297">
        <v>11</v>
      </c>
      <c r="KP15" s="277" cm="1">
        <f t="array" ref="KP15">SUM(SUMIFS(GX15:KO15,GX$6:KO$6,{"EN(V)"}))</f>
        <v>0</v>
      </c>
      <c r="KQ15" s="277" cm="1">
        <f t="array" ref="KQ15">SUM(SUMIFS(GX15:KO15,GX$6:KO$6,{"INA(V)"}))</f>
        <v>198</v>
      </c>
      <c r="KR15" s="277" cm="1">
        <f t="array" ref="KR15">SUM(SUMIFS(GX15:KO15,GX$6:KO$6,{"EN(D)"}))</f>
        <v>0</v>
      </c>
      <c r="KS15" s="277" cm="1">
        <f t="array" ref="KS15">SUM(SUMIFS(GX15:KO15,GX$6:KO$6,{"INA(D)"}))</f>
        <v>110</v>
      </c>
      <c r="KT15" s="277" cm="1">
        <f t="array" ref="KT15">SUM(SUMIFS(GX15:KO15,GX$6:KO$6,{"EN(D)","EN(V)","INA(D)","INA(V)"}))</f>
        <v>308</v>
      </c>
      <c r="KU15" s="299"/>
      <c r="KV15" s="299"/>
      <c r="KW15" s="299"/>
      <c r="KX15" s="299"/>
      <c r="KY15" s="297"/>
      <c r="KZ15" s="297">
        <v>24</v>
      </c>
      <c r="LA15" s="297"/>
      <c r="LB15" s="297">
        <v>12</v>
      </c>
      <c r="LC15" s="299"/>
      <c r="LD15" s="299">
        <v>1</v>
      </c>
      <c r="LE15" s="299"/>
      <c r="LF15" s="299">
        <v>2</v>
      </c>
      <c r="LG15" s="297"/>
      <c r="LH15" s="297"/>
      <c r="LI15" s="297"/>
      <c r="LJ15" s="297"/>
      <c r="LK15" s="299"/>
      <c r="LL15" s="299"/>
      <c r="LM15" s="299"/>
      <c r="LN15" s="299"/>
      <c r="LO15" s="297"/>
      <c r="LP15" s="297">
        <v>64</v>
      </c>
      <c r="LQ15" s="297"/>
      <c r="LR15" s="297">
        <v>8</v>
      </c>
      <c r="LS15" s="299"/>
      <c r="LT15" s="299"/>
      <c r="LU15" s="299"/>
      <c r="LV15" s="299"/>
      <c r="LW15" s="297"/>
      <c r="LX15" s="297">
        <v>56</v>
      </c>
      <c r="LY15" s="297"/>
      <c r="LZ15" s="297">
        <v>6</v>
      </c>
      <c r="MA15" s="299"/>
      <c r="MB15" s="299"/>
      <c r="MC15" s="299"/>
      <c r="MD15" s="299"/>
      <c r="ME15" s="297"/>
      <c r="MF15" s="297">
        <v>33</v>
      </c>
      <c r="MG15" s="297"/>
      <c r="MH15" s="297">
        <v>5</v>
      </c>
      <c r="MI15" s="299"/>
      <c r="MJ15" s="299"/>
      <c r="MK15" s="299"/>
      <c r="ML15" s="299"/>
      <c r="MM15" s="297"/>
      <c r="MN15" s="297">
        <v>52</v>
      </c>
      <c r="MO15" s="297"/>
      <c r="MP15" s="297">
        <v>5</v>
      </c>
      <c r="MQ15" s="299"/>
      <c r="MR15" s="299"/>
      <c r="MS15" s="299"/>
      <c r="MT15" s="299"/>
      <c r="MU15" s="297"/>
      <c r="MV15" s="297">
        <v>28</v>
      </c>
      <c r="MW15" s="297"/>
      <c r="MX15" s="297">
        <v>3</v>
      </c>
      <c r="MY15" s="299"/>
      <c r="MZ15" s="299"/>
      <c r="NA15" s="299"/>
      <c r="NB15" s="299"/>
      <c r="NC15" s="297"/>
      <c r="ND15" s="297">
        <v>74</v>
      </c>
      <c r="NE15" s="297"/>
      <c r="NF15" s="297"/>
      <c r="NG15" s="299"/>
      <c r="NH15" s="299"/>
      <c r="NI15" s="299"/>
      <c r="NJ15" s="299"/>
      <c r="NK15" s="297"/>
      <c r="NL15" s="297">
        <v>168</v>
      </c>
      <c r="NM15" s="297"/>
      <c r="NN15" s="297">
        <v>3</v>
      </c>
      <c r="NO15" s="299"/>
      <c r="NP15" s="299"/>
      <c r="NQ15" s="299"/>
      <c r="NR15" s="299"/>
      <c r="NS15" s="297"/>
      <c r="NT15" s="297">
        <v>252</v>
      </c>
      <c r="NU15" s="297"/>
      <c r="NV15" s="297">
        <v>11</v>
      </c>
      <c r="NW15" s="299"/>
      <c r="NX15" s="299"/>
      <c r="NY15" s="299"/>
      <c r="NZ15" s="299"/>
      <c r="OA15" s="297"/>
      <c r="OB15" s="297">
        <v>268</v>
      </c>
      <c r="OC15" s="297"/>
      <c r="OD15" s="297">
        <v>11</v>
      </c>
      <c r="OE15" s="299"/>
      <c r="OF15" s="299"/>
      <c r="OG15" s="299"/>
      <c r="OH15" s="299"/>
      <c r="OI15" s="297"/>
      <c r="OJ15" s="297">
        <v>104</v>
      </c>
      <c r="OK15" s="297"/>
      <c r="OL15" s="297">
        <v>14</v>
      </c>
      <c r="OM15" s="277" cm="1">
        <f t="array" ref="OM15">SUM(SUMIFS(KU15:OL15,KU$6:OL$6,{"EN(V)"}))</f>
        <v>1</v>
      </c>
      <c r="ON15" s="277" cm="1">
        <f t="array" ref="ON15">SUM(SUMIFS(KU15:OL15,KU$6:OL$6,{"INA(V)"}))</f>
        <v>1123</v>
      </c>
      <c r="OO15" s="277" cm="1">
        <f t="array" ref="OO15">SUM(SUMIFS(KU15:OL15,KU$6:OL$6,{"EN(D)"}))</f>
        <v>2</v>
      </c>
      <c r="OP15" s="277" cm="1">
        <f t="array" ref="OP15">SUM(SUMIFS(KU15:OL15,KU$6:OL$6,{"INA(D)"}))</f>
        <v>78</v>
      </c>
      <c r="OQ15" s="277" cm="1">
        <f t="array" ref="OQ15">SUM(SUMIFS(KU15:OL15,KU$6:OL$6,{"EN(D)","EN(V)","INA(D)","INA(V)"}))</f>
        <v>1204</v>
      </c>
      <c r="OR15" s="299"/>
      <c r="OS15" s="299"/>
      <c r="OT15" s="299"/>
      <c r="OU15" s="299"/>
      <c r="OV15" s="297"/>
      <c r="OW15" s="297">
        <v>103</v>
      </c>
      <c r="OX15" s="297"/>
      <c r="OY15" s="297">
        <v>4</v>
      </c>
      <c r="OZ15" s="299"/>
      <c r="PA15" s="299"/>
      <c r="PB15" s="299"/>
      <c r="PC15" s="299"/>
      <c r="PD15" s="297"/>
      <c r="PE15" s="297">
        <v>66</v>
      </c>
      <c r="PF15" s="297"/>
      <c r="PG15" s="297">
        <v>2</v>
      </c>
      <c r="PH15" s="299"/>
      <c r="PI15" s="299"/>
      <c r="PJ15" s="299"/>
      <c r="PK15" s="299"/>
      <c r="PL15" s="297"/>
      <c r="PM15" s="297">
        <v>1</v>
      </c>
      <c r="PN15" s="297"/>
      <c r="PO15" s="297">
        <v>36</v>
      </c>
      <c r="PP15" s="299"/>
      <c r="PQ15" s="299"/>
      <c r="PR15" s="299"/>
      <c r="PS15" s="299"/>
      <c r="PT15" s="297"/>
      <c r="PU15" s="297">
        <v>9</v>
      </c>
      <c r="PV15" s="297"/>
      <c r="PW15" s="297"/>
      <c r="PX15" s="299"/>
      <c r="PY15" s="299"/>
      <c r="PZ15" s="299"/>
      <c r="QA15" s="299"/>
      <c r="QB15" s="297"/>
      <c r="QC15" s="297">
        <v>24</v>
      </c>
      <c r="QD15" s="297"/>
      <c r="QE15" s="297"/>
      <c r="QF15" s="299"/>
      <c r="QG15" s="299"/>
      <c r="QH15" s="299"/>
      <c r="QI15" s="299"/>
      <c r="QJ15" s="297"/>
      <c r="QK15" s="297">
        <v>8</v>
      </c>
      <c r="QL15" s="297"/>
      <c r="QM15" s="297">
        <v>3</v>
      </c>
      <c r="QN15" s="299"/>
      <c r="QO15" s="299"/>
      <c r="QP15" s="299"/>
      <c r="QQ15" s="299"/>
      <c r="QR15" s="297"/>
      <c r="QS15" s="297">
        <v>8</v>
      </c>
      <c r="QT15" s="297"/>
      <c r="QU15" s="297">
        <v>3</v>
      </c>
      <c r="QV15" s="299"/>
      <c r="QW15" s="299"/>
      <c r="QX15" s="299"/>
      <c r="QY15" s="299"/>
      <c r="QZ15" s="297"/>
      <c r="RA15" s="297"/>
      <c r="RB15" s="297"/>
      <c r="RC15" s="297"/>
      <c r="RD15" s="299"/>
      <c r="RE15" s="299"/>
      <c r="RF15" s="299"/>
      <c r="RG15" s="299"/>
      <c r="RH15" s="297"/>
      <c r="RI15" s="297"/>
      <c r="RJ15" s="297"/>
      <c r="RK15" s="297"/>
      <c r="RL15" s="299"/>
      <c r="RM15" s="299"/>
      <c r="RN15" s="299"/>
      <c r="RO15" s="299"/>
      <c r="RP15" s="297"/>
      <c r="RQ15" s="297"/>
      <c r="RR15" s="297"/>
      <c r="RS15" s="297"/>
      <c r="RT15" s="299"/>
      <c r="RU15" s="299"/>
      <c r="RV15" s="299"/>
      <c r="RW15" s="299"/>
      <c r="RX15" s="297"/>
      <c r="RY15" s="297"/>
      <c r="RZ15" s="297"/>
      <c r="SA15" s="297"/>
      <c r="SB15" s="299"/>
      <c r="SC15" s="299"/>
      <c r="SD15" s="299"/>
      <c r="SE15" s="299"/>
      <c r="SF15" s="297"/>
      <c r="SG15" s="297"/>
      <c r="SH15" s="297"/>
      <c r="SI15" s="297"/>
      <c r="SJ15" s="277" cm="1">
        <f t="array" ref="SJ15">SUM(SUMIFS(OR15:SI15,OR$6:SI$6,{"EN(V)"}))</f>
        <v>0</v>
      </c>
      <c r="SK15" s="277" cm="1">
        <f t="array" ref="SK15">SUM(SUMIFS(OR15:SI15,OR$6:SI$6,{"INA(V)"}))</f>
        <v>219</v>
      </c>
      <c r="SL15" s="277" cm="1">
        <f t="array" ref="SL15">SUM(SUMIFS(OR15:SI15,OR$6:SI$6,{"EN(D)"}))</f>
        <v>0</v>
      </c>
      <c r="SM15" s="277" cm="1">
        <f t="array" ref="SM15">SUM(SUMIFS(OR15:SI15,OR$6:SI$6,{"INA(D)"}))</f>
        <v>48</v>
      </c>
      <c r="SN15" s="277" cm="1">
        <f t="array" ref="SN15">SUM(SUMIFS(OR15:SI15,OR$6:SI$6,{"EN(D)","EN(V)","INA(D)","INA(V)"}))</f>
        <v>267</v>
      </c>
    </row>
    <row r="16" spans="1:508" ht="45">
      <c r="A16" s="296">
        <v>10</v>
      </c>
      <c r="B16" s="281" t="s">
        <v>114</v>
      </c>
      <c r="C16" s="301"/>
      <c r="D16" s="299"/>
      <c r="E16" s="299">
        <v>10</v>
      </c>
      <c r="F16" s="299"/>
      <c r="G16" s="299">
        <v>5</v>
      </c>
      <c r="H16" s="297"/>
      <c r="I16" s="297"/>
      <c r="J16" s="297"/>
      <c r="K16" s="297"/>
      <c r="L16" s="299"/>
      <c r="M16" s="299">
        <v>2</v>
      </c>
      <c r="N16" s="299"/>
      <c r="O16" s="299">
        <v>0</v>
      </c>
      <c r="P16" s="297"/>
      <c r="Q16" s="297"/>
      <c r="R16" s="297"/>
      <c r="S16" s="297"/>
      <c r="T16" s="299">
        <v>17</v>
      </c>
      <c r="U16" s="299">
        <f>T16-(P16+L16)</f>
        <v>17</v>
      </c>
      <c r="V16" s="299">
        <v>7</v>
      </c>
      <c r="W16" s="299">
        <f>V16-(Q16+M16)</f>
        <v>5</v>
      </c>
      <c r="X16" s="297"/>
      <c r="Y16" s="297"/>
      <c r="Z16" s="297"/>
      <c r="AA16" s="297"/>
      <c r="AB16" s="299">
        <v>26</v>
      </c>
      <c r="AC16" s="299">
        <f>AB16-U16-P16-L16</f>
        <v>9</v>
      </c>
      <c r="AD16" s="299">
        <v>13</v>
      </c>
      <c r="AE16" s="299">
        <f>AD16-W16-Q16-M16</f>
        <v>6</v>
      </c>
      <c r="AF16" s="297"/>
      <c r="AG16" s="297"/>
      <c r="AH16" s="297"/>
      <c r="AI16" s="297"/>
      <c r="AJ16" s="299">
        <v>35</v>
      </c>
      <c r="AK16" s="299">
        <f>AJ16-AB16</f>
        <v>9</v>
      </c>
      <c r="AL16" s="299">
        <v>18</v>
      </c>
      <c r="AM16" s="299">
        <f>AL16-AD16</f>
        <v>5</v>
      </c>
      <c r="AN16" s="297"/>
      <c r="AO16" s="297"/>
      <c r="AP16" s="297"/>
      <c r="AQ16" s="297"/>
      <c r="AR16" s="299">
        <v>39</v>
      </c>
      <c r="AS16" s="299">
        <f>AR16-AJ16</f>
        <v>4</v>
      </c>
      <c r="AT16" s="299">
        <v>20</v>
      </c>
      <c r="AU16" s="299">
        <f>AT16-AL16</f>
        <v>2</v>
      </c>
      <c r="AV16" s="297"/>
      <c r="AW16" s="297"/>
      <c r="AX16" s="297"/>
      <c r="AY16" s="297"/>
      <c r="AZ16" s="299">
        <v>48</v>
      </c>
      <c r="BA16" s="299">
        <f>AZ16-AR16</f>
        <v>9</v>
      </c>
      <c r="BB16" s="299">
        <v>20</v>
      </c>
      <c r="BC16" s="299">
        <f>BB16-AT16</f>
        <v>0</v>
      </c>
      <c r="BD16" s="297"/>
      <c r="BE16" s="297"/>
      <c r="BF16" s="297"/>
      <c r="BG16" s="297"/>
      <c r="BH16" s="299">
        <v>62</v>
      </c>
      <c r="BI16" s="299">
        <f>BH16-AZ16</f>
        <v>14</v>
      </c>
      <c r="BJ16" s="299">
        <v>28</v>
      </c>
      <c r="BK16" s="299">
        <f>BJ16-BB16</f>
        <v>8</v>
      </c>
      <c r="BL16" s="297"/>
      <c r="BM16" s="297"/>
      <c r="BN16" s="297"/>
      <c r="BO16" s="297"/>
      <c r="BP16" s="299">
        <v>77</v>
      </c>
      <c r="BQ16" s="299">
        <f>BP16-BH16</f>
        <v>15</v>
      </c>
      <c r="BR16" s="299">
        <v>29</v>
      </c>
      <c r="BS16" s="299">
        <f>BR16-BJ16</f>
        <v>1</v>
      </c>
      <c r="BT16" s="297"/>
      <c r="BU16" s="297"/>
      <c r="BV16" s="297"/>
      <c r="BW16" s="297"/>
      <c r="BX16" s="299">
        <v>89</v>
      </c>
      <c r="BY16" s="299">
        <f>BX16-BP16</f>
        <v>12</v>
      </c>
      <c r="BZ16" s="299">
        <v>36</v>
      </c>
      <c r="CA16" s="299">
        <f>BZ16-BR16</f>
        <v>7</v>
      </c>
      <c r="CB16" s="297"/>
      <c r="CC16" s="297"/>
      <c r="CD16" s="297"/>
      <c r="CE16" s="297"/>
      <c r="CF16" s="299">
        <v>107</v>
      </c>
      <c r="CG16" s="299">
        <f>CF16-BX16</f>
        <v>18</v>
      </c>
      <c r="CH16" s="299">
        <v>60</v>
      </c>
      <c r="CI16" s="299">
        <f>CH16-BZ16</f>
        <v>24</v>
      </c>
      <c r="CJ16" s="297"/>
      <c r="CK16" s="297"/>
      <c r="CL16" s="297"/>
      <c r="CM16" s="297"/>
      <c r="CN16" s="299">
        <v>128</v>
      </c>
      <c r="CO16" s="299">
        <f>CN16-CF16</f>
        <v>21</v>
      </c>
      <c r="CP16" s="299">
        <v>83</v>
      </c>
      <c r="CQ16" s="299">
        <f>CP16-CH16</f>
        <v>23</v>
      </c>
      <c r="CR16" s="297"/>
      <c r="CS16" s="297"/>
      <c r="CT16" s="297"/>
      <c r="CU16" s="297"/>
      <c r="CV16" s="277" cm="1">
        <f t="array" ref="CV16">SUM(SUMIFS(D16:CU16,D$6:CU$6,{"EN(V)"}))</f>
        <v>140</v>
      </c>
      <c r="CW16" s="277" cm="1">
        <f t="array" ref="CW16">SUM(SUMIFS(D16:CU16,D$6:CU$6,{"INA(V)"}))</f>
        <v>0</v>
      </c>
      <c r="CX16" s="277" cm="1">
        <f t="array" ref="CX16">SUM(SUMIFS(D16:CU16,D$6:CU$6,{"EN(D)"}))</f>
        <v>86</v>
      </c>
      <c r="CY16" s="277" cm="1">
        <f t="array" ref="CY16">SUM(SUMIFS(D16:CU16,D$6:CU$6,{"INA(D)"}))</f>
        <v>0</v>
      </c>
      <c r="CZ16" s="277" cm="1">
        <f t="array" ref="CZ16">SUM(SUMIFS(D16:CU16,D$6:CU$6,{"EN(D)","EN(V)","INA(D)","INA(V)"}))</f>
        <v>226</v>
      </c>
      <c r="DA16" s="299">
        <v>149</v>
      </c>
      <c r="DB16" s="299">
        <f t="shared" si="15"/>
        <v>21</v>
      </c>
      <c r="DC16" s="299">
        <v>92</v>
      </c>
      <c r="DD16" s="299">
        <f t="shared" si="16"/>
        <v>9</v>
      </c>
      <c r="DE16" s="297"/>
      <c r="DF16" s="297">
        <f t="shared" si="17"/>
        <v>0</v>
      </c>
      <c r="DG16" s="297"/>
      <c r="DH16" s="297">
        <f t="shared" si="18"/>
        <v>0</v>
      </c>
      <c r="DI16" s="299">
        <v>166</v>
      </c>
      <c r="DJ16" s="299">
        <f>DI16-DA16</f>
        <v>17</v>
      </c>
      <c r="DK16" s="299">
        <v>96</v>
      </c>
      <c r="DL16" s="299">
        <f>DK16-DC16</f>
        <v>4</v>
      </c>
      <c r="DM16" s="297"/>
      <c r="DN16" s="297"/>
      <c r="DO16" s="297"/>
      <c r="DP16" s="297"/>
      <c r="DQ16" s="299">
        <v>185</v>
      </c>
      <c r="DR16" s="299">
        <f>DQ16-DI16</f>
        <v>19</v>
      </c>
      <c r="DS16" s="299">
        <v>102</v>
      </c>
      <c r="DT16" s="299">
        <f>DS16-DK16</f>
        <v>6</v>
      </c>
      <c r="DU16" s="297"/>
      <c r="DV16" s="297"/>
      <c r="DW16" s="297"/>
      <c r="DX16" s="297"/>
      <c r="DY16" s="299">
        <v>208</v>
      </c>
      <c r="DZ16" s="299">
        <f>DY16-DQ16</f>
        <v>23</v>
      </c>
      <c r="EA16" s="299">
        <v>106</v>
      </c>
      <c r="EB16" s="299">
        <f>EA16-DS16</f>
        <v>4</v>
      </c>
      <c r="EC16" s="297"/>
      <c r="ED16" s="297"/>
      <c r="EE16" s="297"/>
      <c r="EF16" s="297"/>
      <c r="EG16" s="299">
        <v>230</v>
      </c>
      <c r="EH16" s="299">
        <f>EG16-DY16</f>
        <v>22</v>
      </c>
      <c r="EI16" s="299">
        <v>110</v>
      </c>
      <c r="EJ16" s="299">
        <f>EI16-EA16</f>
        <v>4</v>
      </c>
      <c r="EK16" s="297"/>
      <c r="EL16" s="297"/>
      <c r="EM16" s="297"/>
      <c r="EN16" s="297"/>
      <c r="EO16" s="299">
        <v>276</v>
      </c>
      <c r="EP16" s="299">
        <f>EO16-EG16</f>
        <v>46</v>
      </c>
      <c r="EQ16" s="299">
        <v>233</v>
      </c>
      <c r="ER16" s="299">
        <f>EQ16-EI16</f>
        <v>123</v>
      </c>
      <c r="ES16" s="297"/>
      <c r="ET16" s="297"/>
      <c r="EU16" s="297"/>
      <c r="EV16" s="297"/>
      <c r="EW16" s="299">
        <v>291</v>
      </c>
      <c r="EX16" s="299">
        <f>EW16-EO16</f>
        <v>15</v>
      </c>
      <c r="EY16" s="299">
        <v>245</v>
      </c>
      <c r="EZ16" s="299">
        <f>EY16-EQ16</f>
        <v>12</v>
      </c>
      <c r="FA16" s="297"/>
      <c r="FB16" s="297"/>
      <c r="FC16" s="297"/>
      <c r="FD16" s="297"/>
      <c r="FE16" s="299">
        <v>318</v>
      </c>
      <c r="FF16" s="299">
        <f>FE16-EW16</f>
        <v>27</v>
      </c>
      <c r="FG16" s="299">
        <v>272</v>
      </c>
      <c r="FH16" s="299">
        <f>FG16-EY16</f>
        <v>27</v>
      </c>
      <c r="FI16" s="297"/>
      <c r="FJ16" s="297"/>
      <c r="FK16" s="297"/>
      <c r="FL16" s="297"/>
      <c r="FM16" s="299">
        <v>355</v>
      </c>
      <c r="FN16" s="299">
        <f>FM16-FE16</f>
        <v>37</v>
      </c>
      <c r="FO16" s="299">
        <v>295</v>
      </c>
      <c r="FP16" s="299">
        <f>FO16-FG16</f>
        <v>23</v>
      </c>
      <c r="FQ16" s="297"/>
      <c r="FR16" s="297"/>
      <c r="FS16" s="297"/>
      <c r="FT16" s="297"/>
      <c r="FU16" s="299">
        <v>424</v>
      </c>
      <c r="FV16" s="299">
        <f>FU16-FM16</f>
        <v>69</v>
      </c>
      <c r="FW16" s="299">
        <v>319</v>
      </c>
      <c r="FX16" s="299">
        <f>FW16-FO16</f>
        <v>24</v>
      </c>
      <c r="FY16" s="297"/>
      <c r="FZ16" s="297"/>
      <c r="GA16" s="297"/>
      <c r="GB16" s="297"/>
      <c r="GC16" s="299">
        <v>514</v>
      </c>
      <c r="GD16" s="299">
        <f>GC16-FU16</f>
        <v>90</v>
      </c>
      <c r="GE16" s="299">
        <v>353</v>
      </c>
      <c r="GF16" s="299">
        <f>GE16-FW16</f>
        <v>34</v>
      </c>
      <c r="GG16" s="297"/>
      <c r="GH16" s="297"/>
      <c r="GI16" s="297"/>
      <c r="GJ16" s="297"/>
      <c r="GK16" s="299">
        <v>707</v>
      </c>
      <c r="GL16" s="299">
        <f>GK16-GC16</f>
        <v>193</v>
      </c>
      <c r="GM16" s="299">
        <v>419</v>
      </c>
      <c r="GN16" s="299">
        <f>GM16-GE16</f>
        <v>66</v>
      </c>
      <c r="GO16" s="297"/>
      <c r="GP16" s="297"/>
      <c r="GQ16" s="297"/>
      <c r="GR16" s="297"/>
      <c r="GS16" s="277" cm="1">
        <f t="array" ref="GS16">SUM(SUMIFS(DA16:GR16,DA$6:GR$6,{"EN(V)"}))</f>
        <v>579</v>
      </c>
      <c r="GT16" s="277" cm="1">
        <f t="array" ref="GT16">SUM(SUMIFS(DA16:GR16,DA$6:GR$6,{"INA(V)"}))</f>
        <v>0</v>
      </c>
      <c r="GU16" s="277" cm="1">
        <f t="array" ref="GU16">SUM(SUMIFS(DA16:GR16,DA$6:GR$6,{"EN(D)"}))</f>
        <v>336</v>
      </c>
      <c r="GV16" s="277" cm="1">
        <f t="array" ref="GV16">SUM(SUMIFS(DA16:GR16,DA$6:GR$6,{"INA(D)"}))</f>
        <v>0</v>
      </c>
      <c r="GW16" s="277" cm="1">
        <f t="array" ref="GW16">SUM(SUMIFS(DA16:GR16,DA$6:GR$6,{"EN(D)","EN(V)","INA(D)","INA(V)"}))</f>
        <v>915</v>
      </c>
      <c r="GX16" s="299">
        <v>716</v>
      </c>
      <c r="GY16" s="299">
        <f t="shared" si="19"/>
        <v>9</v>
      </c>
      <c r="GZ16" s="299">
        <v>436</v>
      </c>
      <c r="HA16" s="299">
        <f t="shared" si="20"/>
        <v>17</v>
      </c>
      <c r="HB16" s="297"/>
      <c r="HC16" s="297">
        <f t="shared" si="21"/>
        <v>0</v>
      </c>
      <c r="HD16" s="297"/>
      <c r="HE16" s="297">
        <f t="shared" si="22"/>
        <v>0</v>
      </c>
      <c r="HF16" s="299"/>
      <c r="HG16" s="299"/>
      <c r="HH16" s="299"/>
      <c r="HI16" s="299"/>
      <c r="HJ16" s="297"/>
      <c r="HK16" s="297"/>
      <c r="HL16" s="297"/>
      <c r="HM16" s="297"/>
      <c r="HN16" s="299"/>
      <c r="HO16" s="299"/>
      <c r="HP16" s="299"/>
      <c r="HQ16" s="299"/>
      <c r="HR16" s="297"/>
      <c r="HS16" s="297"/>
      <c r="HT16" s="297"/>
      <c r="HU16" s="297"/>
      <c r="HV16" s="299"/>
      <c r="HW16" s="299"/>
      <c r="HX16" s="299"/>
      <c r="HY16" s="299"/>
      <c r="HZ16" s="297"/>
      <c r="IA16" s="297"/>
      <c r="IB16" s="297"/>
      <c r="IC16" s="297"/>
      <c r="ID16" s="299"/>
      <c r="IE16" s="299"/>
      <c r="IF16" s="299"/>
      <c r="IG16" s="299"/>
      <c r="IH16" s="297"/>
      <c r="II16" s="297"/>
      <c r="IJ16" s="297"/>
      <c r="IK16" s="297"/>
      <c r="IL16" s="299"/>
      <c r="IM16" s="299"/>
      <c r="IN16" s="299"/>
      <c r="IO16" s="299"/>
      <c r="IP16" s="297"/>
      <c r="IQ16" s="297"/>
      <c r="IR16" s="297"/>
      <c r="IS16" s="297"/>
      <c r="IT16" s="299"/>
      <c r="IU16" s="299"/>
      <c r="IV16" s="299"/>
      <c r="IW16" s="299"/>
      <c r="IX16" s="297"/>
      <c r="IY16" s="297"/>
      <c r="IZ16" s="297"/>
      <c r="JA16" s="297"/>
      <c r="JB16" s="299"/>
      <c r="JC16" s="299"/>
      <c r="JD16" s="299"/>
      <c r="JE16" s="299"/>
      <c r="JF16" s="297"/>
      <c r="JG16" s="297"/>
      <c r="JH16" s="297"/>
      <c r="JI16" s="297"/>
      <c r="JJ16" s="299"/>
      <c r="JK16" s="299">
        <v>2</v>
      </c>
      <c r="JL16" s="299"/>
      <c r="JM16" s="299">
        <v>5</v>
      </c>
      <c r="JN16" s="297"/>
      <c r="JO16" s="297"/>
      <c r="JP16" s="297"/>
      <c r="JQ16" s="297"/>
      <c r="JR16" s="299">
        <v>721</v>
      </c>
      <c r="JS16" s="299">
        <v>7</v>
      </c>
      <c r="JT16" s="299">
        <v>436</v>
      </c>
      <c r="JU16" s="299">
        <v>25</v>
      </c>
      <c r="JV16" s="297"/>
      <c r="JW16" s="297"/>
      <c r="JX16" s="297"/>
      <c r="JY16" s="297"/>
      <c r="JZ16" s="299"/>
      <c r="KA16" s="299">
        <v>7</v>
      </c>
      <c r="KB16" s="299"/>
      <c r="KC16" s="299"/>
      <c r="KD16" s="297"/>
      <c r="KE16" s="297"/>
      <c r="KF16" s="297"/>
      <c r="KG16" s="297"/>
      <c r="KH16" s="299"/>
      <c r="KI16" s="299">
        <v>10</v>
      </c>
      <c r="KJ16" s="299"/>
      <c r="KK16" s="299">
        <v>5</v>
      </c>
      <c r="KL16" s="297"/>
      <c r="KM16" s="297"/>
      <c r="KN16" s="297"/>
      <c r="KO16" s="297"/>
      <c r="KP16" s="277" cm="1">
        <f t="array" ref="KP16">SUM(SUMIFS(GX16:KO16,GX$6:KO$6,{"EN(V)"}))</f>
        <v>35</v>
      </c>
      <c r="KQ16" s="277" cm="1">
        <f t="array" ref="KQ16">SUM(SUMIFS(GX16:KO16,GX$6:KO$6,{"INA(V)"}))</f>
        <v>0</v>
      </c>
      <c r="KR16" s="277" cm="1">
        <f t="array" ref="KR16">SUM(SUMIFS(GX16:KO16,GX$6:KO$6,{"EN(D)"}))</f>
        <v>52</v>
      </c>
      <c r="KS16" s="277" cm="1">
        <f t="array" ref="KS16">SUM(SUMIFS(GX16:KO16,GX$6:KO$6,{"INA(D)"}))</f>
        <v>0</v>
      </c>
      <c r="KT16" s="277" cm="1">
        <f t="array" ref="KT16">SUM(SUMIFS(GX16:KO16,GX$6:KO$6,{"EN(D)","EN(V)","INA(D)","INA(V)"}))</f>
        <v>87</v>
      </c>
      <c r="KU16" s="299"/>
      <c r="KV16" s="299">
        <v>3</v>
      </c>
      <c r="KW16" s="299"/>
      <c r="KX16" s="299">
        <v>3</v>
      </c>
      <c r="KY16" s="297"/>
      <c r="KZ16" s="297"/>
      <c r="LA16" s="297"/>
      <c r="LB16" s="297"/>
      <c r="LC16" s="299"/>
      <c r="LD16" s="299">
        <v>3</v>
      </c>
      <c r="LE16" s="299"/>
      <c r="LF16" s="299">
        <v>4</v>
      </c>
      <c r="LG16" s="297"/>
      <c r="LH16" s="297"/>
      <c r="LI16" s="297"/>
      <c r="LJ16" s="297"/>
      <c r="LK16" s="299"/>
      <c r="LL16" s="299"/>
      <c r="LM16" s="299"/>
      <c r="LN16" s="299"/>
      <c r="LO16" s="297"/>
      <c r="LP16" s="297"/>
      <c r="LQ16" s="297"/>
      <c r="LR16" s="297"/>
      <c r="LS16" s="299"/>
      <c r="LT16" s="299">
        <v>2</v>
      </c>
      <c r="LU16" s="299"/>
      <c r="LV16" s="299">
        <v>2</v>
      </c>
      <c r="LW16" s="297"/>
      <c r="LX16" s="297"/>
      <c r="LY16" s="297"/>
      <c r="LZ16" s="297"/>
      <c r="MA16" s="299"/>
      <c r="MB16" s="299">
        <v>4</v>
      </c>
      <c r="MC16" s="299"/>
      <c r="MD16" s="299"/>
      <c r="ME16" s="297"/>
      <c r="MF16" s="297"/>
      <c r="MG16" s="297"/>
      <c r="MH16" s="297"/>
      <c r="MI16" s="299"/>
      <c r="MJ16" s="299"/>
      <c r="MK16" s="299"/>
      <c r="ML16" s="299"/>
      <c r="MM16" s="297"/>
      <c r="MN16" s="297"/>
      <c r="MO16" s="297"/>
      <c r="MP16" s="297"/>
      <c r="MQ16" s="299"/>
      <c r="MR16" s="299">
        <v>5</v>
      </c>
      <c r="MS16" s="299"/>
      <c r="MT16" s="299"/>
      <c r="MU16" s="297"/>
      <c r="MV16" s="297"/>
      <c r="MW16" s="297"/>
      <c r="MX16" s="297"/>
      <c r="MY16" s="299"/>
      <c r="MZ16" s="299">
        <v>11</v>
      </c>
      <c r="NA16" s="299"/>
      <c r="NB16" s="299"/>
      <c r="NC16" s="297"/>
      <c r="ND16" s="297"/>
      <c r="NE16" s="297"/>
      <c r="NF16" s="297"/>
      <c r="NG16" s="299"/>
      <c r="NH16" s="299">
        <v>6</v>
      </c>
      <c r="NI16" s="299"/>
      <c r="NJ16" s="299"/>
      <c r="NK16" s="297"/>
      <c r="NL16" s="297"/>
      <c r="NM16" s="297"/>
      <c r="NN16" s="297"/>
      <c r="NO16" s="299"/>
      <c r="NP16" s="299">
        <v>11</v>
      </c>
      <c r="NQ16" s="299"/>
      <c r="NR16" s="299"/>
      <c r="NS16" s="297"/>
      <c r="NT16" s="297"/>
      <c r="NU16" s="297"/>
      <c r="NV16" s="297"/>
      <c r="NW16" s="299"/>
      <c r="NX16" s="299">
        <v>11</v>
      </c>
      <c r="NY16" s="299"/>
      <c r="NZ16" s="299">
        <v>3</v>
      </c>
      <c r="OA16" s="297"/>
      <c r="OB16" s="297"/>
      <c r="OC16" s="297"/>
      <c r="OD16" s="297"/>
      <c r="OE16" s="299"/>
      <c r="OF16" s="299">
        <v>11</v>
      </c>
      <c r="OG16" s="299"/>
      <c r="OH16" s="299">
        <v>2</v>
      </c>
      <c r="OI16" s="297"/>
      <c r="OJ16" s="297"/>
      <c r="OK16" s="297"/>
      <c r="OL16" s="297"/>
      <c r="OM16" s="277" cm="1">
        <f t="array" ref="OM16">SUM(SUMIFS(KU16:OL16,KU$6:OL$6,{"EN(V)"}))</f>
        <v>67</v>
      </c>
      <c r="ON16" s="277" cm="1">
        <f t="array" ref="ON16">SUM(SUMIFS(KU16:OL16,KU$6:OL$6,{"INA(V)"}))</f>
        <v>0</v>
      </c>
      <c r="OO16" s="277" cm="1">
        <f t="array" ref="OO16">SUM(SUMIFS(KU16:OL16,KU$6:OL$6,{"EN(D)"}))</f>
        <v>14</v>
      </c>
      <c r="OP16" s="277" cm="1">
        <f t="array" ref="OP16">SUM(SUMIFS(KU16:OL16,KU$6:OL$6,{"INA(D)"}))</f>
        <v>0</v>
      </c>
      <c r="OQ16" s="277" cm="1">
        <f t="array" ref="OQ16">SUM(SUMIFS(KU16:OL16,KU$6:OL$6,{"EN(D)","EN(V)","INA(D)","INA(V)"}))</f>
        <v>81</v>
      </c>
      <c r="OR16" s="299"/>
      <c r="OS16" s="299">
        <v>2</v>
      </c>
      <c r="OT16" s="299"/>
      <c r="OU16" s="299"/>
      <c r="OV16" s="297"/>
      <c r="OW16" s="297"/>
      <c r="OX16" s="297"/>
      <c r="OY16" s="297"/>
      <c r="OZ16" s="299"/>
      <c r="PA16" s="299">
        <v>7</v>
      </c>
      <c r="PB16" s="299"/>
      <c r="PC16" s="299"/>
      <c r="PD16" s="297"/>
      <c r="PE16" s="297"/>
      <c r="PF16" s="297"/>
      <c r="PG16" s="297"/>
      <c r="PH16" s="299"/>
      <c r="PI16" s="299">
        <v>5</v>
      </c>
      <c r="PJ16" s="299"/>
      <c r="PK16" s="299">
        <v>2</v>
      </c>
      <c r="PL16" s="297"/>
      <c r="PM16" s="297"/>
      <c r="PN16" s="297"/>
      <c r="PO16" s="297"/>
      <c r="PP16" s="299"/>
      <c r="PQ16" s="299">
        <v>4</v>
      </c>
      <c r="PR16" s="299"/>
      <c r="PS16" s="299"/>
      <c r="PT16" s="297"/>
      <c r="PU16" s="297"/>
      <c r="PV16" s="297"/>
      <c r="PW16" s="297"/>
      <c r="PX16" s="299"/>
      <c r="PY16" s="299">
        <v>8</v>
      </c>
      <c r="PZ16" s="299"/>
      <c r="QA16" s="299"/>
      <c r="QB16" s="297"/>
      <c r="QC16" s="297"/>
      <c r="QD16" s="297"/>
      <c r="QE16" s="297"/>
      <c r="QF16" s="299"/>
      <c r="QG16" s="299">
        <v>3</v>
      </c>
      <c r="QH16" s="299"/>
      <c r="QI16" s="299"/>
      <c r="QJ16" s="297"/>
      <c r="QK16" s="297"/>
      <c r="QL16" s="297"/>
      <c r="QM16" s="297"/>
      <c r="QN16" s="299"/>
      <c r="QO16" s="299">
        <v>2</v>
      </c>
      <c r="QP16" s="299"/>
      <c r="QQ16" s="299"/>
      <c r="QR16" s="297"/>
      <c r="QS16" s="297"/>
      <c r="QT16" s="297"/>
      <c r="QU16" s="297"/>
      <c r="QV16" s="299"/>
      <c r="QW16" s="299"/>
      <c r="QX16" s="299"/>
      <c r="QY16" s="299"/>
      <c r="QZ16" s="297"/>
      <c r="RA16" s="297"/>
      <c r="RB16" s="297"/>
      <c r="RC16" s="297"/>
      <c r="RD16" s="299"/>
      <c r="RE16" s="299"/>
      <c r="RF16" s="299"/>
      <c r="RG16" s="299"/>
      <c r="RH16" s="297"/>
      <c r="RI16" s="297"/>
      <c r="RJ16" s="297"/>
      <c r="RK16" s="297"/>
      <c r="RL16" s="299"/>
      <c r="RM16" s="299"/>
      <c r="RN16" s="299"/>
      <c r="RO16" s="299"/>
      <c r="RP16" s="297"/>
      <c r="RQ16" s="297"/>
      <c r="RR16" s="297"/>
      <c r="RS16" s="297"/>
      <c r="RT16" s="299"/>
      <c r="RU16" s="299"/>
      <c r="RV16" s="299"/>
      <c r="RW16" s="299"/>
      <c r="RX16" s="297"/>
      <c r="RY16" s="297"/>
      <c r="RZ16" s="297"/>
      <c r="SA16" s="297"/>
      <c r="SB16" s="299"/>
      <c r="SC16" s="299"/>
      <c r="SD16" s="299"/>
      <c r="SE16" s="299"/>
      <c r="SF16" s="297"/>
      <c r="SG16" s="297"/>
      <c r="SH16" s="297"/>
      <c r="SI16" s="297"/>
      <c r="SJ16" s="277" cm="1">
        <f t="array" ref="SJ16">SUM(SUMIFS(OR16:SI16,OR$6:SI$6,{"EN(V)"}))</f>
        <v>31</v>
      </c>
      <c r="SK16" s="277" cm="1">
        <f t="array" ref="SK16">SUM(SUMIFS(OR16:SI16,OR$6:SI$6,{"INA(V)"}))</f>
        <v>0</v>
      </c>
      <c r="SL16" s="277" cm="1">
        <f t="array" ref="SL16">SUM(SUMIFS(OR16:SI16,OR$6:SI$6,{"EN(D)"}))</f>
        <v>2</v>
      </c>
      <c r="SM16" s="277" cm="1">
        <f t="array" ref="SM16">SUM(SUMIFS(OR16:SI16,OR$6:SI$6,{"INA(D)"}))</f>
        <v>0</v>
      </c>
      <c r="SN16" s="277" cm="1">
        <f t="array" ref="SN16">SUM(SUMIFS(OR16:SI16,OR$6:SI$6,{"EN(D)","EN(V)","INA(D)","INA(V)"}))</f>
        <v>33</v>
      </c>
    </row>
    <row r="17" spans="1:508" ht="45">
      <c r="A17" s="296">
        <v>11</v>
      </c>
      <c r="B17" s="281" t="s">
        <v>115</v>
      </c>
      <c r="C17" s="301"/>
      <c r="D17" s="299"/>
      <c r="E17" s="299">
        <v>372</v>
      </c>
      <c r="F17" s="299"/>
      <c r="G17" s="299">
        <v>471</v>
      </c>
      <c r="H17" s="297"/>
      <c r="I17" s="297"/>
      <c r="J17" s="297"/>
      <c r="K17" s="297"/>
      <c r="L17" s="299"/>
      <c r="M17" s="299">
        <v>0</v>
      </c>
      <c r="N17" s="299"/>
      <c r="O17" s="299">
        <v>3</v>
      </c>
      <c r="P17" s="297"/>
      <c r="Q17" s="297"/>
      <c r="R17" s="297"/>
      <c r="S17" s="297"/>
      <c r="T17" s="299">
        <v>381</v>
      </c>
      <c r="U17" s="299">
        <f>T17-(P17+L17)</f>
        <v>381</v>
      </c>
      <c r="V17" s="299">
        <v>493</v>
      </c>
      <c r="W17" s="299">
        <f>V17-(Q17+M17)</f>
        <v>493</v>
      </c>
      <c r="X17" s="297"/>
      <c r="Y17" s="297"/>
      <c r="Z17" s="297"/>
      <c r="AA17" s="297"/>
      <c r="AB17" s="299">
        <v>393</v>
      </c>
      <c r="AC17" s="299">
        <f>AB17-U17-P17-L17</f>
        <v>12</v>
      </c>
      <c r="AD17" s="299">
        <v>525</v>
      </c>
      <c r="AE17" s="299">
        <f>AD17-W17-Q17-M17</f>
        <v>32</v>
      </c>
      <c r="AF17" s="297"/>
      <c r="AG17" s="297"/>
      <c r="AH17" s="297"/>
      <c r="AI17" s="297"/>
      <c r="AJ17" s="299">
        <v>409</v>
      </c>
      <c r="AK17" s="299">
        <f>AJ17-AB17</f>
        <v>16</v>
      </c>
      <c r="AL17" s="299">
        <v>558</v>
      </c>
      <c r="AM17" s="299">
        <f>AL17-AD17</f>
        <v>33</v>
      </c>
      <c r="AN17" s="297"/>
      <c r="AO17" s="297"/>
      <c r="AP17" s="297"/>
      <c r="AQ17" s="297"/>
      <c r="AR17" s="299">
        <v>416</v>
      </c>
      <c r="AS17" s="299">
        <f>AR17-AJ17</f>
        <v>7</v>
      </c>
      <c r="AT17" s="299">
        <v>578</v>
      </c>
      <c r="AU17" s="299">
        <f>AT17-AL17</f>
        <v>20</v>
      </c>
      <c r="AV17" s="297"/>
      <c r="AW17" s="297"/>
      <c r="AX17" s="297"/>
      <c r="AY17" s="297"/>
      <c r="AZ17" s="299">
        <v>422</v>
      </c>
      <c r="BA17" s="299">
        <f>AZ17-AR17</f>
        <v>6</v>
      </c>
      <c r="BB17" s="299">
        <v>578</v>
      </c>
      <c r="BC17" s="299">
        <f>BB17-AT17</f>
        <v>0</v>
      </c>
      <c r="BD17" s="297"/>
      <c r="BE17" s="297"/>
      <c r="BF17" s="297"/>
      <c r="BG17" s="297"/>
      <c r="BH17" s="299">
        <v>444</v>
      </c>
      <c r="BI17" s="299">
        <f>BH17-AZ17</f>
        <v>22</v>
      </c>
      <c r="BJ17" s="299">
        <v>601</v>
      </c>
      <c r="BK17" s="299">
        <f>BJ17-BB17</f>
        <v>23</v>
      </c>
      <c r="BL17" s="297"/>
      <c r="BM17" s="297"/>
      <c r="BN17" s="297"/>
      <c r="BO17" s="297"/>
      <c r="BP17" s="299">
        <v>477</v>
      </c>
      <c r="BQ17" s="299">
        <f>BP17-BH17</f>
        <v>33</v>
      </c>
      <c r="BR17" s="299">
        <v>611</v>
      </c>
      <c r="BS17" s="299">
        <f>BR17-BJ17</f>
        <v>10</v>
      </c>
      <c r="BT17" s="297"/>
      <c r="BU17" s="297"/>
      <c r="BV17" s="297"/>
      <c r="BW17" s="297"/>
      <c r="BX17" s="299">
        <v>502</v>
      </c>
      <c r="BY17" s="299">
        <f>BX17-BP17</f>
        <v>25</v>
      </c>
      <c r="BZ17" s="299">
        <v>624</v>
      </c>
      <c r="CA17" s="299">
        <f>BZ17-BR17</f>
        <v>13</v>
      </c>
      <c r="CB17" s="297"/>
      <c r="CC17" s="297"/>
      <c r="CD17" s="297"/>
      <c r="CE17" s="297"/>
      <c r="CF17" s="299">
        <v>519</v>
      </c>
      <c r="CG17" s="299">
        <f>CF17-BX17</f>
        <v>17</v>
      </c>
      <c r="CH17" s="299">
        <v>668</v>
      </c>
      <c r="CI17" s="299">
        <f>CH17-BZ17</f>
        <v>44</v>
      </c>
      <c r="CJ17" s="297"/>
      <c r="CK17" s="297"/>
      <c r="CL17" s="297"/>
      <c r="CM17" s="297"/>
      <c r="CN17" s="299">
        <v>544</v>
      </c>
      <c r="CO17" s="299">
        <f>CN17-CF17</f>
        <v>25</v>
      </c>
      <c r="CP17" s="299">
        <v>696</v>
      </c>
      <c r="CQ17" s="299">
        <f>CP17-CH17</f>
        <v>28</v>
      </c>
      <c r="CR17" s="297"/>
      <c r="CS17" s="297"/>
      <c r="CT17" s="297"/>
      <c r="CU17" s="297"/>
      <c r="CV17" s="277" cm="1">
        <f t="array" ref="CV17">SUM(SUMIFS(D17:CU17,D$6:CU$6,{"EN(V)"}))</f>
        <v>916</v>
      </c>
      <c r="CW17" s="277" cm="1">
        <f t="array" ref="CW17">SUM(SUMIFS(D17:CU17,D$6:CU$6,{"INA(V)"}))</f>
        <v>0</v>
      </c>
      <c r="CX17" s="277" cm="1">
        <f t="array" ref="CX17">SUM(SUMIFS(D17:CU17,D$6:CU$6,{"EN(D)"}))</f>
        <v>1170</v>
      </c>
      <c r="CY17" s="277" cm="1">
        <f t="array" ref="CY17">SUM(SUMIFS(D17:CU17,D$6:CU$6,{"INA(D)"}))</f>
        <v>0</v>
      </c>
      <c r="CZ17" s="277" cm="1">
        <f t="array" ref="CZ17">SUM(SUMIFS(D17:CU17,D$6:CU$6,{"EN(D)","EN(V)","INA(D)","INA(V)"}))</f>
        <v>2086</v>
      </c>
      <c r="DA17" s="299">
        <v>560</v>
      </c>
      <c r="DB17" s="299">
        <f t="shared" si="15"/>
        <v>16</v>
      </c>
      <c r="DC17" s="299">
        <v>698</v>
      </c>
      <c r="DD17" s="299">
        <f t="shared" si="16"/>
        <v>2</v>
      </c>
      <c r="DE17" s="297"/>
      <c r="DF17" s="297">
        <f t="shared" si="17"/>
        <v>0</v>
      </c>
      <c r="DG17" s="297"/>
      <c r="DH17" s="297">
        <f t="shared" si="18"/>
        <v>0</v>
      </c>
      <c r="DI17" s="299">
        <v>577</v>
      </c>
      <c r="DJ17" s="299">
        <f>DI17-DA17</f>
        <v>17</v>
      </c>
      <c r="DK17" s="299">
        <v>705</v>
      </c>
      <c r="DL17" s="299">
        <f>DK17-DC17</f>
        <v>7</v>
      </c>
      <c r="DM17" s="297"/>
      <c r="DN17" s="297"/>
      <c r="DO17" s="297"/>
      <c r="DP17" s="297"/>
      <c r="DQ17" s="299">
        <v>596</v>
      </c>
      <c r="DR17" s="299">
        <f>DQ17-DI17</f>
        <v>19</v>
      </c>
      <c r="DS17" s="299">
        <v>711</v>
      </c>
      <c r="DT17" s="299">
        <f>DS17-DK17</f>
        <v>6</v>
      </c>
      <c r="DU17" s="297"/>
      <c r="DV17" s="297"/>
      <c r="DW17" s="297"/>
      <c r="DX17" s="297"/>
      <c r="DY17" s="299">
        <v>623</v>
      </c>
      <c r="DZ17" s="299">
        <f>DY17-DQ17</f>
        <v>27</v>
      </c>
      <c r="EA17" s="299">
        <v>715</v>
      </c>
      <c r="EB17" s="299">
        <f>EA17-DS17</f>
        <v>4</v>
      </c>
      <c r="EC17" s="297"/>
      <c r="ED17" s="297"/>
      <c r="EE17" s="297"/>
      <c r="EF17" s="297"/>
      <c r="EG17" s="299">
        <v>648</v>
      </c>
      <c r="EH17" s="299">
        <f>EG17-DY17</f>
        <v>25</v>
      </c>
      <c r="EI17" s="299">
        <v>720</v>
      </c>
      <c r="EJ17" s="299">
        <f>EI17-EA17</f>
        <v>5</v>
      </c>
      <c r="EK17" s="297"/>
      <c r="EL17" s="297"/>
      <c r="EM17" s="297"/>
      <c r="EN17" s="297"/>
      <c r="EO17" s="299">
        <v>692</v>
      </c>
      <c r="EP17" s="299">
        <f>EO17-EG17</f>
        <v>44</v>
      </c>
      <c r="EQ17" s="299">
        <v>908</v>
      </c>
      <c r="ER17" s="299">
        <f>EQ17-EI17</f>
        <v>188</v>
      </c>
      <c r="ES17" s="297"/>
      <c r="ET17" s="297"/>
      <c r="EU17" s="297"/>
      <c r="EV17" s="297"/>
      <c r="EW17" s="299">
        <v>709</v>
      </c>
      <c r="EX17" s="299">
        <f>EW17-EO17</f>
        <v>17</v>
      </c>
      <c r="EY17" s="299">
        <v>934</v>
      </c>
      <c r="EZ17" s="299">
        <f>EY17-EQ17</f>
        <v>26</v>
      </c>
      <c r="FA17" s="297"/>
      <c r="FB17" s="297"/>
      <c r="FC17" s="297"/>
      <c r="FD17" s="297"/>
      <c r="FE17" s="299">
        <v>753</v>
      </c>
      <c r="FF17" s="299">
        <f>FE17-EW17</f>
        <v>44</v>
      </c>
      <c r="FG17" s="299">
        <v>974</v>
      </c>
      <c r="FH17" s="299">
        <f>FG17-EY17</f>
        <v>40</v>
      </c>
      <c r="FI17" s="297"/>
      <c r="FJ17" s="297"/>
      <c r="FK17" s="297"/>
      <c r="FL17" s="297"/>
      <c r="FM17" s="299">
        <v>798</v>
      </c>
      <c r="FN17" s="299">
        <f>FM17-FE17</f>
        <v>45</v>
      </c>
      <c r="FO17" s="299">
        <v>1037</v>
      </c>
      <c r="FP17" s="299">
        <f>FO17-FG17</f>
        <v>63</v>
      </c>
      <c r="FQ17" s="297"/>
      <c r="FR17" s="297"/>
      <c r="FS17" s="297"/>
      <c r="FT17" s="297"/>
      <c r="FU17" s="299">
        <v>909</v>
      </c>
      <c r="FV17" s="299">
        <f>FU17-FM17</f>
        <v>111</v>
      </c>
      <c r="FW17" s="299">
        <v>1110</v>
      </c>
      <c r="FX17" s="299">
        <f>FW17-FO17</f>
        <v>73</v>
      </c>
      <c r="FY17" s="297"/>
      <c r="FZ17" s="297"/>
      <c r="GA17" s="297"/>
      <c r="GB17" s="297"/>
      <c r="GC17" s="299">
        <v>1014</v>
      </c>
      <c r="GD17" s="299">
        <f>GC17-FU17</f>
        <v>105</v>
      </c>
      <c r="GE17" s="299">
        <v>1243</v>
      </c>
      <c r="GF17" s="299">
        <f>GE17-FW17</f>
        <v>133</v>
      </c>
      <c r="GG17" s="297"/>
      <c r="GH17" s="297"/>
      <c r="GI17" s="297"/>
      <c r="GJ17" s="297"/>
      <c r="GK17" s="299">
        <v>1223</v>
      </c>
      <c r="GL17" s="299">
        <f>GK17-GC17</f>
        <v>209</v>
      </c>
      <c r="GM17" s="299">
        <v>1333</v>
      </c>
      <c r="GN17" s="299">
        <f>GM17-GE17</f>
        <v>90</v>
      </c>
      <c r="GO17" s="297"/>
      <c r="GP17" s="297"/>
      <c r="GQ17" s="297"/>
      <c r="GR17" s="297"/>
      <c r="GS17" s="277" cm="1">
        <f t="array" ref="GS17">SUM(SUMIFS(DA17:GR17,DA$6:GR$6,{"EN(V)"}))</f>
        <v>679</v>
      </c>
      <c r="GT17" s="277" cm="1">
        <f t="array" ref="GT17">SUM(SUMIFS(DA17:GR17,DA$6:GR$6,{"INA(V)"}))</f>
        <v>0</v>
      </c>
      <c r="GU17" s="277" cm="1">
        <f t="array" ref="GU17">SUM(SUMIFS(DA17:GR17,DA$6:GR$6,{"EN(D)"}))</f>
        <v>637</v>
      </c>
      <c r="GV17" s="277" cm="1">
        <f t="array" ref="GV17">SUM(SUMIFS(DA17:GR17,DA$6:GR$6,{"INA(D)"}))</f>
        <v>0</v>
      </c>
      <c r="GW17" s="277" cm="1">
        <f t="array" ref="GW17">SUM(SUMIFS(DA17:GR17,DA$6:GR$6,{"EN(D)","EN(V)","INA(D)","INA(V)"}))</f>
        <v>1316</v>
      </c>
      <c r="GX17" s="299">
        <v>1223</v>
      </c>
      <c r="GY17" s="299">
        <f t="shared" si="19"/>
        <v>0</v>
      </c>
      <c r="GZ17" s="299">
        <v>1352</v>
      </c>
      <c r="HA17" s="299">
        <f t="shared" si="20"/>
        <v>19</v>
      </c>
      <c r="HB17" s="297"/>
      <c r="HC17" s="297">
        <f t="shared" si="21"/>
        <v>0</v>
      </c>
      <c r="HD17" s="297"/>
      <c r="HE17" s="297">
        <f t="shared" si="22"/>
        <v>0</v>
      </c>
      <c r="HF17" s="299"/>
      <c r="HG17" s="299"/>
      <c r="HH17" s="299"/>
      <c r="HI17" s="299"/>
      <c r="HJ17" s="297"/>
      <c r="HK17" s="297"/>
      <c r="HL17" s="297"/>
      <c r="HM17" s="297"/>
      <c r="HN17" s="299"/>
      <c r="HO17" s="299"/>
      <c r="HP17" s="299"/>
      <c r="HQ17" s="299"/>
      <c r="HR17" s="297"/>
      <c r="HS17" s="297"/>
      <c r="HT17" s="297"/>
      <c r="HU17" s="297"/>
      <c r="HV17" s="299"/>
      <c r="HW17" s="299"/>
      <c r="HX17" s="299"/>
      <c r="HY17" s="299"/>
      <c r="HZ17" s="297"/>
      <c r="IA17" s="297"/>
      <c r="IB17" s="297"/>
      <c r="IC17" s="297"/>
      <c r="ID17" s="299"/>
      <c r="IE17" s="299"/>
      <c r="IF17" s="299"/>
      <c r="IG17" s="299"/>
      <c r="IH17" s="297"/>
      <c r="II17" s="297"/>
      <c r="IJ17" s="297"/>
      <c r="IK17" s="297"/>
      <c r="IL17" s="299"/>
      <c r="IM17" s="299"/>
      <c r="IN17" s="299"/>
      <c r="IO17" s="299"/>
      <c r="IP17" s="297"/>
      <c r="IQ17" s="297"/>
      <c r="IR17" s="297"/>
      <c r="IS17" s="297"/>
      <c r="IT17" s="299"/>
      <c r="IU17" s="299"/>
      <c r="IV17" s="299"/>
      <c r="IW17" s="299"/>
      <c r="IX17" s="297"/>
      <c r="IY17" s="297"/>
      <c r="IZ17" s="297"/>
      <c r="JA17" s="297"/>
      <c r="JB17" s="299"/>
      <c r="JC17" s="299"/>
      <c r="JD17" s="299"/>
      <c r="JE17" s="299"/>
      <c r="JF17" s="297"/>
      <c r="JG17" s="297"/>
      <c r="JH17" s="297"/>
      <c r="JI17" s="297"/>
      <c r="JJ17" s="299"/>
      <c r="JK17" s="299">
        <v>2</v>
      </c>
      <c r="JL17" s="299"/>
      <c r="JM17" s="299">
        <v>23</v>
      </c>
      <c r="JN17" s="297"/>
      <c r="JO17" s="297"/>
      <c r="JP17" s="297"/>
      <c r="JQ17" s="297"/>
      <c r="JR17" s="299">
        <v>1236</v>
      </c>
      <c r="JS17" s="299"/>
      <c r="JT17" s="299">
        <v>1352</v>
      </c>
      <c r="JU17" s="299">
        <v>31</v>
      </c>
      <c r="JV17" s="297"/>
      <c r="JW17" s="297"/>
      <c r="JX17" s="297"/>
      <c r="JY17" s="297"/>
      <c r="JZ17" s="299"/>
      <c r="KA17" s="299">
        <v>5</v>
      </c>
      <c r="KB17" s="299"/>
      <c r="KC17" s="299">
        <v>71</v>
      </c>
      <c r="KD17" s="297"/>
      <c r="KE17" s="297"/>
      <c r="KF17" s="297"/>
      <c r="KG17" s="297"/>
      <c r="KH17" s="299"/>
      <c r="KI17" s="299">
        <v>7</v>
      </c>
      <c r="KJ17" s="299"/>
      <c r="KK17" s="299">
        <v>8</v>
      </c>
      <c r="KL17" s="297"/>
      <c r="KM17" s="297"/>
      <c r="KN17" s="297"/>
      <c r="KO17" s="297"/>
      <c r="KP17" s="277" cm="1">
        <f t="array" ref="KP17">SUM(SUMIFS(GX17:KO17,GX$6:KO$6,{"EN(V)"}))</f>
        <v>14</v>
      </c>
      <c r="KQ17" s="277" cm="1">
        <f t="array" ref="KQ17">SUM(SUMIFS(GX17:KO17,GX$6:KO$6,{"INA(V)"}))</f>
        <v>0</v>
      </c>
      <c r="KR17" s="277" cm="1">
        <f t="array" ref="KR17">SUM(SUMIFS(GX17:KO17,GX$6:KO$6,{"EN(D)"}))</f>
        <v>152</v>
      </c>
      <c r="KS17" s="277" cm="1">
        <f t="array" ref="KS17">SUM(SUMIFS(GX17:KO17,GX$6:KO$6,{"INA(D)"}))</f>
        <v>0</v>
      </c>
      <c r="KT17" s="277" cm="1">
        <f t="array" ref="KT17">SUM(SUMIFS(GX17:KO17,GX$6:KO$6,{"EN(D)","EN(V)","INA(D)","INA(V)"}))</f>
        <v>166</v>
      </c>
      <c r="KU17" s="299"/>
      <c r="KV17" s="299">
        <v>2</v>
      </c>
      <c r="KW17" s="299"/>
      <c r="KX17" s="299">
        <v>19</v>
      </c>
      <c r="KY17" s="297"/>
      <c r="KZ17" s="297"/>
      <c r="LA17" s="297"/>
      <c r="LB17" s="297"/>
      <c r="LC17" s="299"/>
      <c r="LD17" s="299"/>
      <c r="LE17" s="299"/>
      <c r="LF17" s="299"/>
      <c r="LG17" s="297"/>
      <c r="LH17" s="297">
        <v>14</v>
      </c>
      <c r="LI17" s="297"/>
      <c r="LJ17" s="297">
        <v>19</v>
      </c>
      <c r="LK17" s="299"/>
      <c r="LL17" s="299">
        <v>17</v>
      </c>
      <c r="LM17" s="299"/>
      <c r="LN17" s="299">
        <v>6</v>
      </c>
      <c r="LO17" s="297"/>
      <c r="LP17" s="297"/>
      <c r="LQ17" s="297"/>
      <c r="LR17" s="297"/>
      <c r="LS17" s="299"/>
      <c r="LT17" s="299">
        <v>8</v>
      </c>
      <c r="LU17" s="299"/>
      <c r="LV17" s="299">
        <v>1</v>
      </c>
      <c r="LW17" s="297"/>
      <c r="LX17" s="297"/>
      <c r="LY17" s="297"/>
      <c r="LZ17" s="297"/>
      <c r="MA17" s="299"/>
      <c r="MB17" s="299">
        <v>5</v>
      </c>
      <c r="MC17" s="299"/>
      <c r="MD17" s="299"/>
      <c r="ME17" s="297"/>
      <c r="MF17" s="297"/>
      <c r="MG17" s="297"/>
      <c r="MH17" s="297"/>
      <c r="MI17" s="299"/>
      <c r="MJ17" s="299"/>
      <c r="MK17" s="299"/>
      <c r="ML17" s="299">
        <v>1</v>
      </c>
      <c r="MM17" s="297"/>
      <c r="MN17" s="297"/>
      <c r="MO17" s="297"/>
      <c r="MP17" s="297"/>
      <c r="MQ17" s="299"/>
      <c r="MR17" s="299">
        <v>3</v>
      </c>
      <c r="MS17" s="299"/>
      <c r="MT17" s="299"/>
      <c r="MU17" s="297"/>
      <c r="MV17" s="297"/>
      <c r="MW17" s="297"/>
      <c r="MX17" s="297"/>
      <c r="MY17" s="299"/>
      <c r="MZ17" s="299">
        <v>5</v>
      </c>
      <c r="NA17" s="299"/>
      <c r="NB17" s="299">
        <v>1</v>
      </c>
      <c r="NC17" s="297"/>
      <c r="ND17" s="297"/>
      <c r="NE17" s="297"/>
      <c r="NF17" s="297"/>
      <c r="NG17" s="299"/>
      <c r="NH17" s="299">
        <v>4</v>
      </c>
      <c r="NI17" s="299"/>
      <c r="NJ17" s="299"/>
      <c r="NK17" s="297"/>
      <c r="NL17" s="297"/>
      <c r="NM17" s="297"/>
      <c r="NN17" s="297"/>
      <c r="NO17" s="299"/>
      <c r="NP17" s="299">
        <v>21</v>
      </c>
      <c r="NQ17" s="299"/>
      <c r="NR17" s="299">
        <v>2</v>
      </c>
      <c r="NS17" s="297"/>
      <c r="NT17" s="297"/>
      <c r="NU17" s="297"/>
      <c r="NV17" s="297"/>
      <c r="NW17" s="299"/>
      <c r="NX17" s="299">
        <v>12</v>
      </c>
      <c r="NY17" s="299"/>
      <c r="NZ17" s="299">
        <v>1</v>
      </c>
      <c r="OA17" s="297"/>
      <c r="OB17" s="297"/>
      <c r="OC17" s="297"/>
      <c r="OD17" s="297"/>
      <c r="OE17" s="299"/>
      <c r="OF17" s="299">
        <v>18</v>
      </c>
      <c r="OG17" s="299"/>
      <c r="OH17" s="299">
        <v>2</v>
      </c>
      <c r="OI17" s="297"/>
      <c r="OJ17" s="297"/>
      <c r="OK17" s="297"/>
      <c r="OL17" s="297"/>
      <c r="OM17" s="277" cm="1">
        <f t="array" ref="OM17">SUM(SUMIFS(KU17:OL17,KU$6:OL$6,{"EN(V)"}))</f>
        <v>95</v>
      </c>
      <c r="ON17" s="277" cm="1">
        <f t="array" ref="ON17">SUM(SUMIFS(KU17:OL17,KU$6:OL$6,{"INA(V)"}))</f>
        <v>14</v>
      </c>
      <c r="OO17" s="277" cm="1">
        <f t="array" ref="OO17">SUM(SUMIFS(KU17:OL17,KU$6:OL$6,{"EN(D)"}))</f>
        <v>33</v>
      </c>
      <c r="OP17" s="277" cm="1">
        <f t="array" ref="OP17">SUM(SUMIFS(KU17:OL17,KU$6:OL$6,{"INA(D)"}))</f>
        <v>19</v>
      </c>
      <c r="OQ17" s="277" cm="1">
        <f t="array" ref="OQ17">SUM(SUMIFS(KU17:OL17,KU$6:OL$6,{"EN(D)","EN(V)","INA(D)","INA(V)"}))</f>
        <v>161</v>
      </c>
      <c r="OR17" s="299"/>
      <c r="OS17" s="299">
        <v>9</v>
      </c>
      <c r="OT17" s="299"/>
      <c r="OU17" s="299">
        <v>1</v>
      </c>
      <c r="OV17" s="297"/>
      <c r="OW17" s="297"/>
      <c r="OX17" s="297"/>
      <c r="OY17" s="297"/>
      <c r="OZ17" s="299"/>
      <c r="PA17" s="299">
        <v>5</v>
      </c>
      <c r="PB17" s="299"/>
      <c r="PC17" s="299"/>
      <c r="PD17" s="297"/>
      <c r="PE17" s="297"/>
      <c r="PF17" s="297"/>
      <c r="PG17" s="297"/>
      <c r="PH17" s="299"/>
      <c r="PI17" s="299">
        <v>11</v>
      </c>
      <c r="PJ17" s="299"/>
      <c r="PK17" s="299">
        <v>2</v>
      </c>
      <c r="PL17" s="297"/>
      <c r="PM17" s="297"/>
      <c r="PN17" s="297"/>
      <c r="PO17" s="297"/>
      <c r="PP17" s="299"/>
      <c r="PQ17" s="299">
        <v>10</v>
      </c>
      <c r="PR17" s="299"/>
      <c r="PS17" s="299"/>
      <c r="PT17" s="297"/>
      <c r="PU17" s="297"/>
      <c r="PV17" s="297"/>
      <c r="PW17" s="297"/>
      <c r="PX17" s="299"/>
      <c r="PY17" s="299">
        <v>8</v>
      </c>
      <c r="PZ17" s="299"/>
      <c r="QA17" s="299">
        <v>2</v>
      </c>
      <c r="QB17" s="297"/>
      <c r="QC17" s="297"/>
      <c r="QD17" s="297"/>
      <c r="QE17" s="297"/>
      <c r="QF17" s="299"/>
      <c r="QG17" s="299">
        <v>8</v>
      </c>
      <c r="QH17" s="299"/>
      <c r="QI17" s="299"/>
      <c r="QJ17" s="297"/>
      <c r="QK17" s="297"/>
      <c r="QL17" s="297"/>
      <c r="QM17" s="297"/>
      <c r="QN17" s="299"/>
      <c r="QO17" s="299">
        <v>4</v>
      </c>
      <c r="QP17" s="299"/>
      <c r="QQ17" s="299">
        <v>3</v>
      </c>
      <c r="QR17" s="297"/>
      <c r="QS17" s="297"/>
      <c r="QT17" s="297"/>
      <c r="QU17" s="297"/>
      <c r="QV17" s="299"/>
      <c r="QW17" s="299"/>
      <c r="QX17" s="299"/>
      <c r="QY17" s="299"/>
      <c r="QZ17" s="297"/>
      <c r="RA17" s="297"/>
      <c r="RB17" s="297"/>
      <c r="RC17" s="297"/>
      <c r="RD17" s="299"/>
      <c r="RE17" s="299"/>
      <c r="RF17" s="299"/>
      <c r="RG17" s="299"/>
      <c r="RH17" s="297"/>
      <c r="RI17" s="297"/>
      <c r="RJ17" s="297"/>
      <c r="RK17" s="297"/>
      <c r="RL17" s="299"/>
      <c r="RM17" s="299"/>
      <c r="RN17" s="299"/>
      <c r="RO17" s="299"/>
      <c r="RP17" s="297"/>
      <c r="RQ17" s="297"/>
      <c r="RR17" s="297"/>
      <c r="RS17" s="297"/>
      <c r="RT17" s="299"/>
      <c r="RU17" s="299"/>
      <c r="RV17" s="299"/>
      <c r="RW17" s="299"/>
      <c r="RX17" s="297"/>
      <c r="RY17" s="297"/>
      <c r="RZ17" s="297"/>
      <c r="SA17" s="297"/>
      <c r="SB17" s="299"/>
      <c r="SC17" s="299"/>
      <c r="SD17" s="299"/>
      <c r="SE17" s="299"/>
      <c r="SF17" s="297"/>
      <c r="SG17" s="297"/>
      <c r="SH17" s="297"/>
      <c r="SI17" s="297"/>
      <c r="SJ17" s="277" cm="1">
        <f t="array" ref="SJ17">SUM(SUMIFS(OR17:SI17,OR$6:SI$6,{"EN(V)"}))</f>
        <v>55</v>
      </c>
      <c r="SK17" s="277" cm="1">
        <f t="array" ref="SK17">SUM(SUMIFS(OR17:SI17,OR$6:SI$6,{"INA(V)"}))</f>
        <v>0</v>
      </c>
      <c r="SL17" s="277" cm="1">
        <f t="array" ref="SL17">SUM(SUMIFS(OR17:SI17,OR$6:SI$6,{"EN(D)"}))</f>
        <v>8</v>
      </c>
      <c r="SM17" s="277" cm="1">
        <f t="array" ref="SM17">SUM(SUMIFS(OR17:SI17,OR$6:SI$6,{"INA(D)"}))</f>
        <v>0</v>
      </c>
      <c r="SN17" s="277" cm="1">
        <f t="array" ref="SN17">SUM(SUMIFS(OR17:SI17,OR$6:SI$6,{"EN(D)","EN(V)","INA(D)","INA(V)"}))</f>
        <v>63</v>
      </c>
    </row>
    <row r="18" spans="1:508" ht="45">
      <c r="A18" s="296">
        <v>12</v>
      </c>
      <c r="B18" s="281" t="s">
        <v>116</v>
      </c>
      <c r="C18" s="301"/>
      <c r="D18" s="299"/>
      <c r="E18" s="299"/>
      <c r="F18" s="299"/>
      <c r="G18" s="299"/>
      <c r="H18" s="297"/>
      <c r="I18" s="297">
        <v>463</v>
      </c>
      <c r="J18" s="297"/>
      <c r="K18" s="297">
        <v>976</v>
      </c>
      <c r="L18" s="299"/>
      <c r="M18" s="299"/>
      <c r="N18" s="299"/>
      <c r="O18" s="299"/>
      <c r="P18" s="297"/>
      <c r="Q18" s="297">
        <v>8</v>
      </c>
      <c r="R18" s="297"/>
      <c r="S18" s="297">
        <v>47</v>
      </c>
      <c r="T18" s="299"/>
      <c r="U18" s="299"/>
      <c r="V18" s="299"/>
      <c r="W18" s="299"/>
      <c r="X18" s="297">
        <v>482</v>
      </c>
      <c r="Y18" s="297">
        <f>X18-(N18+R18)</f>
        <v>482</v>
      </c>
      <c r="Z18" s="297">
        <v>1159</v>
      </c>
      <c r="AA18" s="297">
        <f>Z18-S18-O18</f>
        <v>1112</v>
      </c>
      <c r="AB18" s="299"/>
      <c r="AC18" s="299"/>
      <c r="AD18" s="299"/>
      <c r="AE18" s="299"/>
      <c r="AF18" s="297">
        <v>495</v>
      </c>
      <c r="AG18" s="297">
        <f>AF18-Y18-N18-R18</f>
        <v>13</v>
      </c>
      <c r="AH18" s="297">
        <v>1217</v>
      </c>
      <c r="AI18" s="297">
        <f>AH18-AA18-O18-S18</f>
        <v>58</v>
      </c>
      <c r="AJ18" s="299"/>
      <c r="AK18" s="299"/>
      <c r="AL18" s="299"/>
      <c r="AM18" s="299"/>
      <c r="AN18" s="297">
        <v>513</v>
      </c>
      <c r="AO18" s="297">
        <f>AN18-AF18</f>
        <v>18</v>
      </c>
      <c r="AP18" s="297">
        <v>1271</v>
      </c>
      <c r="AQ18" s="297">
        <f>AP18-AH18</f>
        <v>54</v>
      </c>
      <c r="AR18" s="299"/>
      <c r="AS18" s="299"/>
      <c r="AT18" s="299"/>
      <c r="AU18" s="299"/>
      <c r="AV18" s="297">
        <v>522</v>
      </c>
      <c r="AW18" s="297">
        <f>AV18-AN18</f>
        <v>9</v>
      </c>
      <c r="AX18" s="297">
        <v>1317</v>
      </c>
      <c r="AY18" s="297">
        <f>AX18-AP18</f>
        <v>46</v>
      </c>
      <c r="AZ18" s="299"/>
      <c r="BA18" s="299"/>
      <c r="BB18" s="299"/>
      <c r="BC18" s="299"/>
      <c r="BD18" s="297">
        <v>532</v>
      </c>
      <c r="BE18" s="297">
        <f>BD18-AV18</f>
        <v>10</v>
      </c>
      <c r="BF18" s="297">
        <v>1317</v>
      </c>
      <c r="BG18" s="297">
        <f>BF18-AX18</f>
        <v>0</v>
      </c>
      <c r="BH18" s="299"/>
      <c r="BI18" s="299"/>
      <c r="BJ18" s="299"/>
      <c r="BK18" s="299"/>
      <c r="BL18" s="297">
        <v>555</v>
      </c>
      <c r="BM18" s="297">
        <f>BL18-BD18</f>
        <v>23</v>
      </c>
      <c r="BN18" s="297">
        <v>1321</v>
      </c>
      <c r="BO18" s="297">
        <f>BN18-BF18</f>
        <v>4</v>
      </c>
      <c r="BP18" s="299"/>
      <c r="BQ18" s="299"/>
      <c r="BR18" s="299"/>
      <c r="BS18" s="299"/>
      <c r="BT18" s="297">
        <v>579</v>
      </c>
      <c r="BU18" s="297">
        <f>BT18-BL18</f>
        <v>24</v>
      </c>
      <c r="BV18" s="297">
        <v>1327</v>
      </c>
      <c r="BW18" s="297">
        <f>BV18-BN18</f>
        <v>6</v>
      </c>
      <c r="BX18" s="299"/>
      <c r="BY18" s="299"/>
      <c r="BZ18" s="299"/>
      <c r="CA18" s="299"/>
      <c r="CB18" s="297">
        <v>596</v>
      </c>
      <c r="CC18" s="297">
        <f>CB18-BT18</f>
        <v>17</v>
      </c>
      <c r="CD18" s="297">
        <v>1338</v>
      </c>
      <c r="CE18" s="297">
        <f>CD18-BV18</f>
        <v>11</v>
      </c>
      <c r="CF18" s="299"/>
      <c r="CG18" s="299"/>
      <c r="CH18" s="299"/>
      <c r="CI18" s="299"/>
      <c r="CJ18" s="297">
        <v>616</v>
      </c>
      <c r="CK18" s="297">
        <f>CJ18-CB18</f>
        <v>20</v>
      </c>
      <c r="CL18" s="297">
        <v>1376</v>
      </c>
      <c r="CM18" s="297">
        <f>CL18-CD18</f>
        <v>38</v>
      </c>
      <c r="CN18" s="299"/>
      <c r="CO18" s="299"/>
      <c r="CP18" s="299"/>
      <c r="CQ18" s="299"/>
      <c r="CR18" s="297">
        <v>640</v>
      </c>
      <c r="CS18" s="297">
        <f>CR18-CJ18</f>
        <v>24</v>
      </c>
      <c r="CT18" s="297">
        <v>1392</v>
      </c>
      <c r="CU18" s="297">
        <f>CT18-CL18</f>
        <v>16</v>
      </c>
      <c r="CV18" s="277" cm="1">
        <f t="array" ref="CV18">SUM(SUMIFS(D18:CU18,D$6:CU$6,{"EN(V)"}))</f>
        <v>0</v>
      </c>
      <c r="CW18" s="277" cm="1">
        <f t="array" ref="CW18">SUM(SUMIFS(D18:CU18,D$6:CU$6,{"INA(V)"}))</f>
        <v>1111</v>
      </c>
      <c r="CX18" s="277" cm="1">
        <f t="array" ref="CX18">SUM(SUMIFS(D18:CU18,D$6:CU$6,{"EN(D)"}))</f>
        <v>0</v>
      </c>
      <c r="CY18" s="277" cm="1">
        <f t="array" ref="CY18">SUM(SUMIFS(D18:CU18,D$6:CU$6,{"INA(D)"}))</f>
        <v>2368</v>
      </c>
      <c r="CZ18" s="277" cm="1">
        <f t="array" ref="CZ18">SUM(SUMIFS(D18:CU18,D$6:CU$6,{"EN(D)","EN(V)","INA(D)","INA(V)"}))</f>
        <v>3479</v>
      </c>
      <c r="DA18" s="299"/>
      <c r="DB18" s="299">
        <f t="shared" si="15"/>
        <v>0</v>
      </c>
      <c r="DC18" s="299"/>
      <c r="DD18" s="299">
        <f t="shared" si="16"/>
        <v>0</v>
      </c>
      <c r="DE18" s="297">
        <v>673</v>
      </c>
      <c r="DF18" s="297">
        <f t="shared" si="17"/>
        <v>33</v>
      </c>
      <c r="DG18" s="297">
        <v>1402</v>
      </c>
      <c r="DH18" s="297">
        <f t="shared" si="18"/>
        <v>10</v>
      </c>
      <c r="DI18" s="299"/>
      <c r="DJ18" s="299"/>
      <c r="DK18" s="299"/>
      <c r="DL18" s="299"/>
      <c r="DM18" s="297">
        <v>695</v>
      </c>
      <c r="DN18" s="297">
        <f>DM18-DE18</f>
        <v>22</v>
      </c>
      <c r="DO18" s="297">
        <v>1411</v>
      </c>
      <c r="DP18" s="297">
        <f>DO18-DG18</f>
        <v>9</v>
      </c>
      <c r="DQ18" s="299"/>
      <c r="DR18" s="299"/>
      <c r="DS18" s="299"/>
      <c r="DT18" s="299"/>
      <c r="DU18" s="297">
        <v>729</v>
      </c>
      <c r="DV18" s="297">
        <f>DU18-DM18</f>
        <v>34</v>
      </c>
      <c r="DW18" s="297">
        <v>1419</v>
      </c>
      <c r="DX18" s="297">
        <f>DW18-DO18</f>
        <v>8</v>
      </c>
      <c r="DY18" s="299"/>
      <c r="DZ18" s="299"/>
      <c r="EA18" s="299"/>
      <c r="EB18" s="299"/>
      <c r="EC18" s="297">
        <v>771</v>
      </c>
      <c r="ED18" s="297">
        <f>EC18-DU18</f>
        <v>42</v>
      </c>
      <c r="EE18" s="297">
        <v>1423</v>
      </c>
      <c r="EF18" s="297">
        <f>EE18-DW18</f>
        <v>4</v>
      </c>
      <c r="EG18" s="299"/>
      <c r="EH18" s="299"/>
      <c r="EI18" s="299"/>
      <c r="EJ18" s="299"/>
      <c r="EK18" s="297">
        <v>795</v>
      </c>
      <c r="EL18" s="297">
        <f>EK18-EC18</f>
        <v>24</v>
      </c>
      <c r="EM18" s="297">
        <v>1433</v>
      </c>
      <c r="EN18" s="297">
        <f>EM18-EE18</f>
        <v>10</v>
      </c>
      <c r="EO18" s="299"/>
      <c r="EP18" s="299"/>
      <c r="EQ18" s="299"/>
      <c r="ER18" s="299"/>
      <c r="ES18" s="297">
        <v>857</v>
      </c>
      <c r="ET18" s="297">
        <f>ES18-EK18</f>
        <v>62</v>
      </c>
      <c r="EU18" s="297">
        <v>1632</v>
      </c>
      <c r="EV18" s="297">
        <f>EU18-EM18</f>
        <v>199</v>
      </c>
      <c r="EW18" s="299"/>
      <c r="EX18" s="299"/>
      <c r="EY18" s="299"/>
      <c r="EZ18" s="299"/>
      <c r="FA18" s="297">
        <v>872</v>
      </c>
      <c r="FB18" s="297">
        <f>FA18-ES18</f>
        <v>15</v>
      </c>
      <c r="FC18" s="297">
        <v>1677</v>
      </c>
      <c r="FD18" s="297">
        <f>FC18-EU18</f>
        <v>45</v>
      </c>
      <c r="FE18" s="299"/>
      <c r="FF18" s="299"/>
      <c r="FG18" s="299"/>
      <c r="FH18" s="299"/>
      <c r="FI18" s="297">
        <v>906</v>
      </c>
      <c r="FJ18" s="297">
        <f>FI18-FA18</f>
        <v>34</v>
      </c>
      <c r="FK18" s="297">
        <v>1714</v>
      </c>
      <c r="FL18" s="297">
        <f>FK18-FC18</f>
        <v>37</v>
      </c>
      <c r="FM18" s="299"/>
      <c r="FN18" s="299"/>
      <c r="FO18" s="299"/>
      <c r="FP18" s="299"/>
      <c r="FQ18" s="297">
        <v>936</v>
      </c>
      <c r="FR18" s="297">
        <f>FQ18-FI18</f>
        <v>30</v>
      </c>
      <c r="FS18" s="297">
        <v>1753</v>
      </c>
      <c r="FT18" s="297">
        <f>FS18-FK18</f>
        <v>39</v>
      </c>
      <c r="FU18" s="299"/>
      <c r="FV18" s="299"/>
      <c r="FW18" s="299"/>
      <c r="FX18" s="299"/>
      <c r="FY18" s="297">
        <v>991</v>
      </c>
      <c r="FZ18" s="297">
        <f>FY18-FQ18</f>
        <v>55</v>
      </c>
      <c r="GA18" s="297">
        <v>1805</v>
      </c>
      <c r="GB18" s="297">
        <f>GA18-FS18</f>
        <v>52</v>
      </c>
      <c r="GC18" s="299"/>
      <c r="GD18" s="299"/>
      <c r="GE18" s="299"/>
      <c r="GF18" s="299"/>
      <c r="GG18" s="297">
        <v>1105</v>
      </c>
      <c r="GH18" s="297">
        <f>GG18-FY18</f>
        <v>114</v>
      </c>
      <c r="GI18" s="297">
        <v>1907</v>
      </c>
      <c r="GJ18" s="297">
        <f>GI18-GA18</f>
        <v>102</v>
      </c>
      <c r="GK18" s="299"/>
      <c r="GL18" s="299"/>
      <c r="GM18" s="299"/>
      <c r="GN18" s="299"/>
      <c r="GO18" s="297">
        <v>1343</v>
      </c>
      <c r="GP18" s="297">
        <f>GO18-GG18</f>
        <v>238</v>
      </c>
      <c r="GQ18" s="297">
        <v>2163</v>
      </c>
      <c r="GR18" s="297">
        <f>GQ18-GI18</f>
        <v>256</v>
      </c>
      <c r="GS18" s="277" cm="1">
        <f t="array" ref="GS18">SUM(SUMIFS(DA18:GR18,DA$6:GR$6,{"EN(V)"}))</f>
        <v>0</v>
      </c>
      <c r="GT18" s="277" cm="1">
        <f t="array" ref="GT18">SUM(SUMIFS(DA18:GR18,DA$6:GR$6,{"INA(V)"}))</f>
        <v>703</v>
      </c>
      <c r="GU18" s="277" cm="1">
        <f t="array" ref="GU18">SUM(SUMIFS(DA18:GR18,DA$6:GR$6,{"EN(D)"}))</f>
        <v>0</v>
      </c>
      <c r="GV18" s="277" cm="1">
        <f t="array" ref="GV18">SUM(SUMIFS(DA18:GR18,DA$6:GR$6,{"INA(D)"}))</f>
        <v>771</v>
      </c>
      <c r="GW18" s="277" cm="1">
        <f t="array" ref="GW18">SUM(SUMIFS(DA18:GR18,DA$6:GR$6,{"EN(D)","EN(V)","INA(D)","INA(V)"}))</f>
        <v>1474</v>
      </c>
      <c r="GX18" s="299"/>
      <c r="GY18" s="299">
        <f t="shared" si="19"/>
        <v>0</v>
      </c>
      <c r="GZ18" s="299"/>
      <c r="HA18" s="299">
        <f t="shared" si="20"/>
        <v>0</v>
      </c>
      <c r="HB18" s="297">
        <v>1356</v>
      </c>
      <c r="HC18" s="297">
        <f t="shared" si="21"/>
        <v>13</v>
      </c>
      <c r="HD18" s="297">
        <v>2201</v>
      </c>
      <c r="HE18" s="297">
        <f t="shared" si="22"/>
        <v>38</v>
      </c>
      <c r="HF18" s="299"/>
      <c r="HG18" s="299"/>
      <c r="HH18" s="299"/>
      <c r="HI18" s="299"/>
      <c r="HJ18" s="297"/>
      <c r="HK18" s="297"/>
      <c r="HL18" s="297"/>
      <c r="HM18" s="297"/>
      <c r="HN18" s="299"/>
      <c r="HO18" s="299"/>
      <c r="HP18" s="299"/>
      <c r="HQ18" s="299"/>
      <c r="HR18" s="297"/>
      <c r="HS18" s="297"/>
      <c r="HT18" s="297"/>
      <c r="HU18" s="297"/>
      <c r="HV18" s="299"/>
      <c r="HW18" s="299"/>
      <c r="HX18" s="299"/>
      <c r="HY18" s="299"/>
      <c r="HZ18" s="297"/>
      <c r="IA18" s="297"/>
      <c r="IB18" s="297"/>
      <c r="IC18" s="297"/>
      <c r="ID18" s="299"/>
      <c r="IE18" s="299"/>
      <c r="IF18" s="299"/>
      <c r="IG18" s="299"/>
      <c r="IH18" s="297"/>
      <c r="II18" s="297"/>
      <c r="IJ18" s="297"/>
      <c r="IK18" s="297"/>
      <c r="IL18" s="299"/>
      <c r="IM18" s="299"/>
      <c r="IN18" s="299"/>
      <c r="IO18" s="299"/>
      <c r="IP18" s="297"/>
      <c r="IQ18" s="297"/>
      <c r="IR18" s="297"/>
      <c r="IS18" s="297"/>
      <c r="IT18" s="299"/>
      <c r="IU18" s="299"/>
      <c r="IV18" s="299"/>
      <c r="IW18" s="299"/>
      <c r="IX18" s="297"/>
      <c r="IY18" s="297"/>
      <c r="IZ18" s="297"/>
      <c r="JA18" s="297"/>
      <c r="JB18" s="299"/>
      <c r="JC18" s="299"/>
      <c r="JD18" s="299"/>
      <c r="JE18" s="299"/>
      <c r="JF18" s="297"/>
      <c r="JG18" s="297"/>
      <c r="JH18" s="297"/>
      <c r="JI18" s="297"/>
      <c r="JJ18" s="299"/>
      <c r="JK18" s="299"/>
      <c r="JL18" s="299"/>
      <c r="JM18" s="299"/>
      <c r="JN18" s="297"/>
      <c r="JO18" s="297">
        <v>20</v>
      </c>
      <c r="JP18" s="297"/>
      <c r="JQ18" s="297">
        <v>26</v>
      </c>
      <c r="JR18" s="299"/>
      <c r="JS18" s="299"/>
      <c r="JT18" s="299"/>
      <c r="JU18" s="299"/>
      <c r="JV18" s="297">
        <v>1383</v>
      </c>
      <c r="JW18" s="297">
        <v>16</v>
      </c>
      <c r="JX18" s="297">
        <v>2201</v>
      </c>
      <c r="JY18" s="297">
        <v>50</v>
      </c>
      <c r="JZ18" s="299"/>
      <c r="KA18" s="299"/>
      <c r="KB18" s="299"/>
      <c r="KC18" s="299"/>
      <c r="KD18" s="297"/>
      <c r="KE18" s="297">
        <v>10</v>
      </c>
      <c r="KF18" s="297"/>
      <c r="KG18" s="297">
        <v>66</v>
      </c>
      <c r="KH18" s="299"/>
      <c r="KI18" s="299"/>
      <c r="KJ18" s="299"/>
      <c r="KK18" s="299"/>
      <c r="KL18" s="297"/>
      <c r="KM18" s="297">
        <v>18</v>
      </c>
      <c r="KN18" s="297"/>
      <c r="KO18" s="297">
        <v>34</v>
      </c>
      <c r="KP18" s="277" cm="1">
        <f t="array" ref="KP18">SUM(SUMIFS(GX18:KO18,GX$6:KO$6,{"EN(V)"}))</f>
        <v>0</v>
      </c>
      <c r="KQ18" s="277" cm="1">
        <f t="array" ref="KQ18">SUM(SUMIFS(GX18:KO18,GX$6:KO$6,{"INA(V)"}))</f>
        <v>77</v>
      </c>
      <c r="KR18" s="277" cm="1">
        <f t="array" ref="KR18">SUM(SUMIFS(GX18:KO18,GX$6:KO$6,{"EN(D)"}))</f>
        <v>0</v>
      </c>
      <c r="KS18" s="277" cm="1">
        <f t="array" ref="KS18">SUM(SUMIFS(GX18:KO18,GX$6:KO$6,{"INA(D)"}))</f>
        <v>214</v>
      </c>
      <c r="KT18" s="277" cm="1">
        <f t="array" ref="KT18">SUM(SUMIFS(GX18:KO18,GX$6:KO$6,{"EN(D)","EN(V)","INA(D)","INA(V)"}))</f>
        <v>291</v>
      </c>
      <c r="KU18" s="299"/>
      <c r="KV18" s="299"/>
      <c r="KW18" s="299"/>
      <c r="KX18" s="299"/>
      <c r="KY18" s="297"/>
      <c r="KZ18" s="297">
        <v>8</v>
      </c>
      <c r="LA18" s="297"/>
      <c r="LB18" s="297">
        <v>43</v>
      </c>
      <c r="LC18" s="299"/>
      <c r="LD18" s="299">
        <v>0</v>
      </c>
      <c r="LE18" s="299"/>
      <c r="LF18" s="299">
        <v>11</v>
      </c>
      <c r="LG18" s="297"/>
      <c r="LH18" s="297"/>
      <c r="LI18" s="297"/>
      <c r="LJ18" s="297"/>
      <c r="LK18" s="299"/>
      <c r="LL18" s="299"/>
      <c r="LM18" s="299"/>
      <c r="LN18" s="299"/>
      <c r="LO18" s="297"/>
      <c r="LP18" s="297">
        <v>15</v>
      </c>
      <c r="LQ18" s="297"/>
      <c r="LR18" s="297">
        <v>6</v>
      </c>
      <c r="LS18" s="299"/>
      <c r="LT18" s="299"/>
      <c r="LU18" s="299"/>
      <c r="LV18" s="299"/>
      <c r="LW18" s="297"/>
      <c r="LX18" s="297">
        <v>26</v>
      </c>
      <c r="LY18" s="297"/>
      <c r="LZ18" s="297">
        <v>7</v>
      </c>
      <c r="MA18" s="299"/>
      <c r="MB18" s="299"/>
      <c r="MC18" s="299"/>
      <c r="MD18" s="299"/>
      <c r="ME18" s="297"/>
      <c r="MF18" s="297">
        <v>25</v>
      </c>
      <c r="MG18" s="297"/>
      <c r="MH18" s="297">
        <v>10</v>
      </c>
      <c r="MI18" s="299"/>
      <c r="MJ18" s="299"/>
      <c r="MK18" s="299"/>
      <c r="ML18" s="299"/>
      <c r="MM18" s="297"/>
      <c r="MN18" s="297">
        <v>21</v>
      </c>
      <c r="MO18" s="297"/>
      <c r="MP18" s="297">
        <v>4</v>
      </c>
      <c r="MQ18" s="299"/>
      <c r="MR18" s="299"/>
      <c r="MS18" s="299"/>
      <c r="MT18" s="299"/>
      <c r="MU18" s="297"/>
      <c r="MV18" s="297">
        <v>7</v>
      </c>
      <c r="MW18" s="297"/>
      <c r="MX18" s="297">
        <v>1</v>
      </c>
      <c r="MY18" s="299"/>
      <c r="MZ18" s="299"/>
      <c r="NA18" s="299"/>
      <c r="NB18" s="299"/>
      <c r="NC18" s="297"/>
      <c r="ND18" s="297">
        <v>3</v>
      </c>
      <c r="NE18" s="297"/>
      <c r="NF18" s="297">
        <v>31</v>
      </c>
      <c r="NG18" s="299"/>
      <c r="NH18" s="299"/>
      <c r="NI18" s="299"/>
      <c r="NJ18" s="299"/>
      <c r="NK18" s="297"/>
      <c r="NL18" s="297">
        <v>51</v>
      </c>
      <c r="NM18" s="297"/>
      <c r="NN18" s="297">
        <v>3</v>
      </c>
      <c r="NO18" s="299"/>
      <c r="NP18" s="299"/>
      <c r="NQ18" s="299"/>
      <c r="NR18" s="299"/>
      <c r="NS18" s="297"/>
      <c r="NT18" s="297">
        <v>80</v>
      </c>
      <c r="NU18" s="297"/>
      <c r="NV18" s="297">
        <v>4</v>
      </c>
      <c r="NW18" s="299"/>
      <c r="NX18" s="299"/>
      <c r="NY18" s="299"/>
      <c r="NZ18" s="299"/>
      <c r="OA18" s="297"/>
      <c r="OB18" s="297">
        <v>181</v>
      </c>
      <c r="OC18" s="297"/>
      <c r="OD18" s="297"/>
      <c r="OE18" s="299"/>
      <c r="OF18" s="299"/>
      <c r="OG18" s="299"/>
      <c r="OH18" s="299"/>
      <c r="OI18" s="297"/>
      <c r="OJ18" s="297">
        <v>89</v>
      </c>
      <c r="OK18" s="297"/>
      <c r="OL18" s="297">
        <v>9</v>
      </c>
      <c r="OM18" s="277" cm="1">
        <f t="array" ref="OM18">SUM(SUMIFS(KU18:OL18,KU$6:OL$6,{"EN(V)"}))</f>
        <v>0</v>
      </c>
      <c r="ON18" s="277" cm="1">
        <f t="array" ref="ON18">SUM(SUMIFS(KU18:OL18,KU$6:OL$6,{"INA(V)"}))</f>
        <v>506</v>
      </c>
      <c r="OO18" s="277" cm="1">
        <f t="array" ref="OO18">SUM(SUMIFS(KU18:OL18,KU$6:OL$6,{"EN(D)"}))</f>
        <v>11</v>
      </c>
      <c r="OP18" s="277" cm="1">
        <f t="array" ref="OP18">SUM(SUMIFS(KU18:OL18,KU$6:OL$6,{"INA(D)"}))</f>
        <v>118</v>
      </c>
      <c r="OQ18" s="277" cm="1">
        <f t="array" ref="OQ18">SUM(SUMIFS(KU18:OL18,KU$6:OL$6,{"EN(D)","EN(V)","INA(D)","INA(V)"}))</f>
        <v>635</v>
      </c>
      <c r="OR18" s="299"/>
      <c r="OS18" s="299"/>
      <c r="OT18" s="299"/>
      <c r="OU18" s="299"/>
      <c r="OV18" s="297"/>
      <c r="OW18" s="297">
        <v>69</v>
      </c>
      <c r="OX18" s="297"/>
      <c r="OY18" s="297">
        <v>8</v>
      </c>
      <c r="OZ18" s="299"/>
      <c r="PA18" s="299"/>
      <c r="PB18" s="299"/>
      <c r="PC18" s="299"/>
      <c r="PD18" s="297"/>
      <c r="PE18" s="297">
        <v>63</v>
      </c>
      <c r="PF18" s="297"/>
      <c r="PG18" s="297">
        <v>4</v>
      </c>
      <c r="PH18" s="299"/>
      <c r="PI18" s="299"/>
      <c r="PJ18" s="299"/>
      <c r="PK18" s="299"/>
      <c r="PL18" s="297"/>
      <c r="PM18" s="297">
        <v>42</v>
      </c>
      <c r="PN18" s="297"/>
      <c r="PO18" s="297">
        <v>4</v>
      </c>
      <c r="PP18" s="299"/>
      <c r="PQ18" s="299"/>
      <c r="PR18" s="299"/>
      <c r="PS18" s="299"/>
      <c r="PT18" s="297"/>
      <c r="PU18" s="297">
        <v>28</v>
      </c>
      <c r="PV18" s="297"/>
      <c r="PW18" s="297">
        <v>3</v>
      </c>
      <c r="PX18" s="299"/>
      <c r="PY18" s="299"/>
      <c r="PZ18" s="299"/>
      <c r="QA18" s="299"/>
      <c r="QB18" s="297"/>
      <c r="QC18" s="297">
        <v>33</v>
      </c>
      <c r="QD18" s="297"/>
      <c r="QE18" s="297">
        <v>4</v>
      </c>
      <c r="QF18" s="299"/>
      <c r="QG18" s="299"/>
      <c r="QH18" s="299"/>
      <c r="QI18" s="299"/>
      <c r="QJ18" s="297"/>
      <c r="QK18" s="297">
        <v>23</v>
      </c>
      <c r="QL18" s="297"/>
      <c r="QM18" s="297">
        <v>2</v>
      </c>
      <c r="QN18" s="299"/>
      <c r="QO18" s="299"/>
      <c r="QP18" s="299"/>
      <c r="QQ18" s="299"/>
      <c r="QR18" s="297"/>
      <c r="QS18" s="297">
        <v>18</v>
      </c>
      <c r="QT18" s="297"/>
      <c r="QU18" s="297"/>
      <c r="QV18" s="299"/>
      <c r="QW18" s="299"/>
      <c r="QX18" s="299"/>
      <c r="QY18" s="299"/>
      <c r="QZ18" s="297"/>
      <c r="RA18" s="297"/>
      <c r="RB18" s="297"/>
      <c r="RC18" s="297"/>
      <c r="RD18" s="299"/>
      <c r="RE18" s="299"/>
      <c r="RF18" s="299"/>
      <c r="RG18" s="299"/>
      <c r="RH18" s="297"/>
      <c r="RI18" s="297"/>
      <c r="RJ18" s="297"/>
      <c r="RK18" s="297"/>
      <c r="RL18" s="299"/>
      <c r="RM18" s="299"/>
      <c r="RN18" s="299"/>
      <c r="RO18" s="299"/>
      <c r="RP18" s="297"/>
      <c r="RQ18" s="297"/>
      <c r="RR18" s="297"/>
      <c r="RS18" s="297"/>
      <c r="RT18" s="299"/>
      <c r="RU18" s="299"/>
      <c r="RV18" s="299"/>
      <c r="RW18" s="299"/>
      <c r="RX18" s="297"/>
      <c r="RY18" s="297"/>
      <c r="RZ18" s="297"/>
      <c r="SA18" s="297"/>
      <c r="SB18" s="299"/>
      <c r="SC18" s="299"/>
      <c r="SD18" s="299"/>
      <c r="SE18" s="299"/>
      <c r="SF18" s="297"/>
      <c r="SG18" s="297"/>
      <c r="SH18" s="297"/>
      <c r="SI18" s="297"/>
      <c r="SJ18" s="277" cm="1">
        <f t="array" ref="SJ18">SUM(SUMIFS(OR18:SI18,OR$6:SI$6,{"EN(V)"}))</f>
        <v>0</v>
      </c>
      <c r="SK18" s="277" cm="1">
        <f t="array" ref="SK18">SUM(SUMIFS(OR18:SI18,OR$6:SI$6,{"INA(V)"}))</f>
        <v>276</v>
      </c>
      <c r="SL18" s="277" cm="1">
        <f t="array" ref="SL18">SUM(SUMIFS(OR18:SI18,OR$6:SI$6,{"EN(D)"}))</f>
        <v>0</v>
      </c>
      <c r="SM18" s="277" cm="1">
        <f t="array" ref="SM18">SUM(SUMIFS(OR18:SI18,OR$6:SI$6,{"INA(D)"}))</f>
        <v>25</v>
      </c>
      <c r="SN18" s="277" cm="1">
        <f t="array" ref="SN18">SUM(SUMIFS(OR18:SI18,OR$6:SI$6,{"EN(D)","EN(V)","INA(D)","INA(V)"}))</f>
        <v>301</v>
      </c>
    </row>
    <row r="19" spans="1:508" ht="45">
      <c r="A19" s="296">
        <v>13</v>
      </c>
      <c r="B19" s="281" t="s">
        <v>436</v>
      </c>
      <c r="C19" s="301"/>
      <c r="D19" s="299"/>
      <c r="E19" s="299">
        <v>14</v>
      </c>
      <c r="F19" s="299"/>
      <c r="G19" s="299">
        <v>4</v>
      </c>
      <c r="H19" s="297"/>
      <c r="I19" s="297"/>
      <c r="J19" s="297"/>
      <c r="K19" s="297"/>
      <c r="L19" s="299"/>
      <c r="M19" s="299">
        <v>2</v>
      </c>
      <c r="N19" s="299"/>
      <c r="O19" s="299">
        <v>1</v>
      </c>
      <c r="P19" s="297"/>
      <c r="Q19" s="297"/>
      <c r="R19" s="297"/>
      <c r="S19" s="297"/>
      <c r="T19" s="299">
        <v>26</v>
      </c>
      <c r="U19" s="299">
        <f>T19-(P19+L19)</f>
        <v>26</v>
      </c>
      <c r="V19" s="299">
        <v>8</v>
      </c>
      <c r="W19" s="299">
        <f>V19-(Q19+M19)</f>
        <v>6</v>
      </c>
      <c r="X19" s="297"/>
      <c r="Y19" s="297"/>
      <c r="Z19" s="297"/>
      <c r="AA19" s="297"/>
      <c r="AB19" s="299">
        <v>32</v>
      </c>
      <c r="AC19" s="299">
        <f>AB19-U19-P19-L19</f>
        <v>6</v>
      </c>
      <c r="AD19" s="299">
        <v>14</v>
      </c>
      <c r="AE19" s="299">
        <f>AD19-W19-Q19-M19</f>
        <v>6</v>
      </c>
      <c r="AF19" s="297"/>
      <c r="AG19" s="297"/>
      <c r="AH19" s="297"/>
      <c r="AI19" s="297"/>
      <c r="AJ19" s="299">
        <v>38</v>
      </c>
      <c r="AK19" s="299">
        <f>AJ19-AB19</f>
        <v>6</v>
      </c>
      <c r="AL19" s="299">
        <v>15</v>
      </c>
      <c r="AM19" s="299">
        <f>AL19-AD19</f>
        <v>1</v>
      </c>
      <c r="AN19" s="297"/>
      <c r="AO19" s="297"/>
      <c r="AP19" s="297"/>
      <c r="AQ19" s="297"/>
      <c r="AR19" s="299">
        <v>40</v>
      </c>
      <c r="AS19" s="299">
        <f>AR19-AJ19</f>
        <v>2</v>
      </c>
      <c r="AT19" s="299">
        <v>19</v>
      </c>
      <c r="AU19" s="299">
        <f>AT19-AL19</f>
        <v>4</v>
      </c>
      <c r="AV19" s="297"/>
      <c r="AW19" s="297"/>
      <c r="AX19" s="297"/>
      <c r="AY19" s="297"/>
      <c r="AZ19" s="299">
        <v>45</v>
      </c>
      <c r="BA19" s="299">
        <f>AZ19-AR19</f>
        <v>5</v>
      </c>
      <c r="BB19" s="299">
        <v>19</v>
      </c>
      <c r="BC19" s="299">
        <f>BB19-AT19</f>
        <v>0</v>
      </c>
      <c r="BD19" s="297"/>
      <c r="BE19" s="297"/>
      <c r="BF19" s="297"/>
      <c r="BG19" s="297"/>
      <c r="BH19" s="299">
        <v>53</v>
      </c>
      <c r="BI19" s="299">
        <f>BH19-AZ19</f>
        <v>8</v>
      </c>
      <c r="BJ19" s="299">
        <v>28</v>
      </c>
      <c r="BK19" s="299">
        <f>BJ19-BB19</f>
        <v>9</v>
      </c>
      <c r="BL19" s="297"/>
      <c r="BM19" s="297"/>
      <c r="BN19" s="297"/>
      <c r="BO19" s="297"/>
      <c r="BP19" s="299">
        <v>67</v>
      </c>
      <c r="BQ19" s="299">
        <f>BP19-BH19</f>
        <v>14</v>
      </c>
      <c r="BR19" s="299">
        <v>30</v>
      </c>
      <c r="BS19" s="299">
        <f>BR19-BJ19</f>
        <v>2</v>
      </c>
      <c r="BT19" s="297"/>
      <c r="BU19" s="297"/>
      <c r="BV19" s="297"/>
      <c r="BW19" s="297"/>
      <c r="BX19" s="299">
        <v>82</v>
      </c>
      <c r="BY19" s="299">
        <f>BX19-BP19</f>
        <v>15</v>
      </c>
      <c r="BZ19" s="299">
        <v>35</v>
      </c>
      <c r="CA19" s="299">
        <f>BZ19-BR19</f>
        <v>5</v>
      </c>
      <c r="CB19" s="297"/>
      <c r="CC19" s="297"/>
      <c r="CD19" s="297"/>
      <c r="CE19" s="297"/>
      <c r="CF19" s="299">
        <v>97</v>
      </c>
      <c r="CG19" s="299">
        <f>CF19-BX19</f>
        <v>15</v>
      </c>
      <c r="CH19" s="299">
        <v>66</v>
      </c>
      <c r="CI19" s="299">
        <f>CH19-BZ19</f>
        <v>31</v>
      </c>
      <c r="CJ19" s="297"/>
      <c r="CK19" s="297"/>
      <c r="CL19" s="297"/>
      <c r="CM19" s="297"/>
      <c r="CN19" s="299">
        <v>115</v>
      </c>
      <c r="CO19" s="299">
        <f>CN19-CF19</f>
        <v>18</v>
      </c>
      <c r="CP19" s="299">
        <v>96</v>
      </c>
      <c r="CQ19" s="299">
        <f>CP19-CH19</f>
        <v>30</v>
      </c>
      <c r="CR19" s="297"/>
      <c r="CS19" s="297"/>
      <c r="CT19" s="297"/>
      <c r="CU19" s="297"/>
      <c r="CV19" s="277" cm="1">
        <f t="array" ref="CV19">SUM(SUMIFS(D19:CU19,D$6:CU$6,{"EN(V)"}))</f>
        <v>131</v>
      </c>
      <c r="CW19" s="277" cm="1">
        <f t="array" ref="CW19">SUM(SUMIFS(D19:CU19,D$6:CU$6,{"INA(V)"}))</f>
        <v>0</v>
      </c>
      <c r="CX19" s="277" cm="1">
        <f t="array" ref="CX19">SUM(SUMIFS(D19:CU19,D$6:CU$6,{"EN(D)"}))</f>
        <v>99</v>
      </c>
      <c r="CY19" s="277" cm="1">
        <f t="array" ref="CY19">SUM(SUMIFS(D19:CU19,D$6:CU$6,{"INA(D)"}))</f>
        <v>0</v>
      </c>
      <c r="CZ19" s="277" cm="1">
        <f t="array" ref="CZ19">SUM(SUMIFS(D19:CU19,D$6:CU$6,{"EN(D)","EN(V)","INA(D)","INA(V)"}))</f>
        <v>230</v>
      </c>
      <c r="DA19" s="299">
        <v>130</v>
      </c>
      <c r="DB19" s="299">
        <f t="shared" si="15"/>
        <v>15</v>
      </c>
      <c r="DC19" s="299">
        <v>101</v>
      </c>
      <c r="DD19" s="299">
        <f t="shared" si="16"/>
        <v>5</v>
      </c>
      <c r="DE19" s="297"/>
      <c r="DF19" s="297">
        <f t="shared" si="17"/>
        <v>0</v>
      </c>
      <c r="DG19" s="297"/>
      <c r="DH19" s="297">
        <f t="shared" si="18"/>
        <v>0</v>
      </c>
      <c r="DI19" s="299">
        <v>142</v>
      </c>
      <c r="DJ19" s="299">
        <f>DI19-DA19</f>
        <v>12</v>
      </c>
      <c r="DK19" s="299">
        <v>106</v>
      </c>
      <c r="DL19" s="299">
        <f>DK19-DC19</f>
        <v>5</v>
      </c>
      <c r="DM19" s="297"/>
      <c r="DN19" s="297"/>
      <c r="DO19" s="297"/>
      <c r="DP19" s="297"/>
      <c r="DQ19" s="299">
        <v>154</v>
      </c>
      <c r="DR19" s="299">
        <f>DQ19-DI19</f>
        <v>12</v>
      </c>
      <c r="DS19" s="299">
        <v>113</v>
      </c>
      <c r="DT19" s="299">
        <f>DS19-DK19</f>
        <v>7</v>
      </c>
      <c r="DU19" s="297"/>
      <c r="DV19" s="297"/>
      <c r="DW19" s="297"/>
      <c r="DX19" s="297"/>
      <c r="DY19" s="299">
        <v>168</v>
      </c>
      <c r="DZ19" s="299">
        <f>DY19-DQ19</f>
        <v>14</v>
      </c>
      <c r="EA19" s="299">
        <v>115</v>
      </c>
      <c r="EB19" s="299">
        <f>EA19-DS19</f>
        <v>2</v>
      </c>
      <c r="EC19" s="297"/>
      <c r="ED19" s="297"/>
      <c r="EE19" s="297"/>
      <c r="EF19" s="297"/>
      <c r="EG19" s="299">
        <v>180</v>
      </c>
      <c r="EH19" s="299">
        <f>EG19-DY19</f>
        <v>12</v>
      </c>
      <c r="EI19" s="299">
        <v>119</v>
      </c>
      <c r="EJ19" s="299">
        <f>EI19-EA19</f>
        <v>4</v>
      </c>
      <c r="EK19" s="297"/>
      <c r="EL19" s="297"/>
      <c r="EM19" s="297"/>
      <c r="EN19" s="297"/>
      <c r="EO19" s="299">
        <v>209</v>
      </c>
      <c r="EP19" s="299">
        <f>EO19-EG19</f>
        <v>29</v>
      </c>
      <c r="EQ19" s="299">
        <v>346</v>
      </c>
      <c r="ER19" s="299">
        <f>EQ19-EI19</f>
        <v>227</v>
      </c>
      <c r="ES19" s="297"/>
      <c r="ET19" s="297"/>
      <c r="EU19" s="297"/>
      <c r="EV19" s="297"/>
      <c r="EW19" s="299">
        <v>225</v>
      </c>
      <c r="EX19" s="299">
        <f>EW19-EO19</f>
        <v>16</v>
      </c>
      <c r="EY19" s="299">
        <v>365</v>
      </c>
      <c r="EZ19" s="299">
        <f>EY19-EQ19</f>
        <v>19</v>
      </c>
      <c r="FA19" s="297"/>
      <c r="FB19" s="297"/>
      <c r="FC19" s="297"/>
      <c r="FD19" s="297"/>
      <c r="FE19" s="299">
        <v>247</v>
      </c>
      <c r="FF19" s="299">
        <f>FE19-EW19</f>
        <v>22</v>
      </c>
      <c r="FG19" s="299">
        <v>406</v>
      </c>
      <c r="FH19" s="299">
        <f>FG19-EY19</f>
        <v>41</v>
      </c>
      <c r="FI19" s="297"/>
      <c r="FJ19" s="297"/>
      <c r="FK19" s="297"/>
      <c r="FL19" s="297"/>
      <c r="FM19" s="299">
        <v>286</v>
      </c>
      <c r="FN19" s="299">
        <f>FM19-FE19</f>
        <v>39</v>
      </c>
      <c r="FO19" s="299">
        <v>454</v>
      </c>
      <c r="FP19" s="299">
        <f>FO19-FG19</f>
        <v>48</v>
      </c>
      <c r="FQ19" s="297"/>
      <c r="FR19" s="297"/>
      <c r="FS19" s="297"/>
      <c r="FT19" s="297"/>
      <c r="FU19" s="299">
        <v>343</v>
      </c>
      <c r="FV19" s="299">
        <f>FU19-FM19</f>
        <v>57</v>
      </c>
      <c r="FW19" s="299">
        <v>517</v>
      </c>
      <c r="FX19" s="299">
        <f>FW19-FO19</f>
        <v>63</v>
      </c>
      <c r="FY19" s="297"/>
      <c r="FZ19" s="297"/>
      <c r="GA19" s="297"/>
      <c r="GB19" s="297"/>
      <c r="GC19" s="299">
        <v>380</v>
      </c>
      <c r="GD19" s="299">
        <f>GC19-FU19</f>
        <v>37</v>
      </c>
      <c r="GE19" s="299">
        <v>572</v>
      </c>
      <c r="GF19" s="299">
        <f>GE19-FW19</f>
        <v>55</v>
      </c>
      <c r="GG19" s="297"/>
      <c r="GH19" s="297"/>
      <c r="GI19" s="297"/>
      <c r="GJ19" s="297"/>
      <c r="GK19" s="299">
        <v>518</v>
      </c>
      <c r="GL19" s="299">
        <f>GK19-GC19</f>
        <v>138</v>
      </c>
      <c r="GM19" s="299">
        <v>646</v>
      </c>
      <c r="GN19" s="299">
        <f>GM19-GE19</f>
        <v>74</v>
      </c>
      <c r="GO19" s="297"/>
      <c r="GP19" s="297"/>
      <c r="GQ19" s="297"/>
      <c r="GR19" s="297"/>
      <c r="GS19" s="277" cm="1">
        <f t="array" ref="GS19">SUM(SUMIFS(DA19:GR19,DA$6:GR$6,{"EN(V)"}))</f>
        <v>403</v>
      </c>
      <c r="GT19" s="277" cm="1">
        <f t="array" ref="GT19">SUM(SUMIFS(DA19:GR19,DA$6:GR$6,{"INA(V)"}))</f>
        <v>0</v>
      </c>
      <c r="GU19" s="277" cm="1">
        <f t="array" ref="GU19">SUM(SUMIFS(DA19:GR19,DA$6:GR$6,{"EN(D)"}))</f>
        <v>550</v>
      </c>
      <c r="GV19" s="277" cm="1">
        <f t="array" ref="GV19">SUM(SUMIFS(DA19:GR19,DA$6:GR$6,{"INA(D)"}))</f>
        <v>0</v>
      </c>
      <c r="GW19" s="277" cm="1">
        <f t="array" ref="GW19">SUM(SUMIFS(DA19:GR19,DA$6:GR$6,{"EN(D)","EN(V)","INA(D)","INA(V)"}))</f>
        <v>953</v>
      </c>
      <c r="GX19" s="299">
        <v>521</v>
      </c>
      <c r="GY19" s="299">
        <f t="shared" si="19"/>
        <v>3</v>
      </c>
      <c r="GZ19" s="299">
        <v>668</v>
      </c>
      <c r="HA19" s="299">
        <f t="shared" si="20"/>
        <v>22</v>
      </c>
      <c r="HB19" s="297"/>
      <c r="HC19" s="297">
        <f t="shared" si="21"/>
        <v>0</v>
      </c>
      <c r="HD19" s="297"/>
      <c r="HE19" s="297">
        <f t="shared" si="22"/>
        <v>0</v>
      </c>
      <c r="HF19" s="299"/>
      <c r="HG19" s="299"/>
      <c r="HH19" s="299"/>
      <c r="HI19" s="299"/>
      <c r="HJ19" s="297"/>
      <c r="HK19" s="297"/>
      <c r="HL19" s="297"/>
      <c r="HM19" s="297"/>
      <c r="HN19" s="299"/>
      <c r="HO19" s="299"/>
      <c r="HP19" s="299"/>
      <c r="HQ19" s="299"/>
      <c r="HR19" s="297"/>
      <c r="HS19" s="297"/>
      <c r="HT19" s="297"/>
      <c r="HU19" s="297"/>
      <c r="HV19" s="299"/>
      <c r="HW19" s="299"/>
      <c r="HX19" s="299"/>
      <c r="HY19" s="299"/>
      <c r="HZ19" s="297"/>
      <c r="IA19" s="297"/>
      <c r="IB19" s="297"/>
      <c r="IC19" s="297"/>
      <c r="ID19" s="299"/>
      <c r="IE19" s="299"/>
      <c r="IF19" s="299"/>
      <c r="IG19" s="299"/>
      <c r="IH19" s="297"/>
      <c r="II19" s="297"/>
      <c r="IJ19" s="297"/>
      <c r="IK19" s="297"/>
      <c r="IL19" s="299"/>
      <c r="IM19" s="299"/>
      <c r="IN19" s="299"/>
      <c r="IO19" s="299"/>
      <c r="IP19" s="297"/>
      <c r="IQ19" s="297"/>
      <c r="IR19" s="297"/>
      <c r="IS19" s="297"/>
      <c r="IT19" s="299"/>
      <c r="IU19" s="299"/>
      <c r="IV19" s="299"/>
      <c r="IW19" s="299"/>
      <c r="IX19" s="297"/>
      <c r="IY19" s="297"/>
      <c r="IZ19" s="297"/>
      <c r="JA19" s="297"/>
      <c r="JB19" s="299"/>
      <c r="JC19" s="299"/>
      <c r="JD19" s="299"/>
      <c r="JE19" s="299"/>
      <c r="JF19" s="297"/>
      <c r="JG19" s="297"/>
      <c r="JH19" s="297"/>
      <c r="JI19" s="297"/>
      <c r="JJ19" s="299"/>
      <c r="JK19" s="299"/>
      <c r="JL19" s="299"/>
      <c r="JM19" s="299">
        <v>20</v>
      </c>
      <c r="JN19" s="297"/>
      <c r="JO19" s="297"/>
      <c r="JP19" s="297"/>
      <c r="JQ19" s="297"/>
      <c r="JR19" s="299">
        <v>521</v>
      </c>
      <c r="JS19" s="299"/>
      <c r="JT19" s="299">
        <v>668</v>
      </c>
      <c r="JU19" s="299">
        <v>47</v>
      </c>
      <c r="JV19" s="297"/>
      <c r="JW19" s="297"/>
      <c r="JX19" s="297"/>
      <c r="JY19" s="297"/>
      <c r="JZ19" s="299"/>
      <c r="KA19" s="299">
        <v>2</v>
      </c>
      <c r="KB19" s="299"/>
      <c r="KC19" s="299">
        <v>60</v>
      </c>
      <c r="KD19" s="297"/>
      <c r="KE19" s="297"/>
      <c r="KF19" s="297"/>
      <c r="KG19" s="297"/>
      <c r="KH19" s="299"/>
      <c r="KI19" s="299">
        <v>3</v>
      </c>
      <c r="KJ19" s="299"/>
      <c r="KK19" s="299">
        <v>29</v>
      </c>
      <c r="KL19" s="297"/>
      <c r="KM19" s="297"/>
      <c r="KN19" s="297"/>
      <c r="KO19" s="297"/>
      <c r="KP19" s="277" cm="1">
        <f t="array" ref="KP19">SUM(SUMIFS(GX19:KO19,GX$6:KO$6,{"EN(V)"}))</f>
        <v>8</v>
      </c>
      <c r="KQ19" s="277" cm="1">
        <f t="array" ref="KQ19">SUM(SUMIFS(GX19:KO19,GX$6:KO$6,{"INA(V)"}))</f>
        <v>0</v>
      </c>
      <c r="KR19" s="277" cm="1">
        <f t="array" ref="KR19">SUM(SUMIFS(GX19:KO19,GX$6:KO$6,{"EN(D)"}))</f>
        <v>178</v>
      </c>
      <c r="KS19" s="277" cm="1">
        <f t="array" ref="KS19">SUM(SUMIFS(GX19:KO19,GX$6:KO$6,{"INA(D)"}))</f>
        <v>0</v>
      </c>
      <c r="KT19" s="277" cm="1">
        <f t="array" ref="KT19">SUM(SUMIFS(GX19:KO19,GX$6:KO$6,{"EN(D)","EN(V)","INA(D)","INA(V)"}))</f>
        <v>186</v>
      </c>
      <c r="KU19" s="299"/>
      <c r="KV19" s="299"/>
      <c r="KW19" s="299"/>
      <c r="KX19" s="299">
        <v>49</v>
      </c>
      <c r="KY19" s="297"/>
      <c r="KZ19" s="297"/>
      <c r="LA19" s="297"/>
      <c r="LB19" s="297"/>
      <c r="LC19" s="299"/>
      <c r="LD19" s="299"/>
      <c r="LE19" s="299"/>
      <c r="LF19" s="299"/>
      <c r="LG19" s="297"/>
      <c r="LH19" s="297">
        <v>3</v>
      </c>
      <c r="LI19" s="297"/>
      <c r="LJ19" s="297">
        <v>25</v>
      </c>
      <c r="LK19" s="299"/>
      <c r="LL19" s="299"/>
      <c r="LM19" s="299"/>
      <c r="LN19" s="299"/>
      <c r="LO19" s="297"/>
      <c r="LP19" s="297"/>
      <c r="LQ19" s="297"/>
      <c r="LR19" s="297"/>
      <c r="LS19" s="299"/>
      <c r="LT19" s="299">
        <v>2</v>
      </c>
      <c r="LU19" s="299"/>
      <c r="LV19" s="299">
        <v>1</v>
      </c>
      <c r="LW19" s="297"/>
      <c r="LX19" s="297"/>
      <c r="LY19" s="297"/>
      <c r="LZ19" s="297"/>
      <c r="MA19" s="299"/>
      <c r="MB19" s="299">
        <v>1</v>
      </c>
      <c r="MC19" s="299"/>
      <c r="MD19" s="299"/>
      <c r="ME19" s="297"/>
      <c r="MF19" s="297"/>
      <c r="MG19" s="297"/>
      <c r="MH19" s="297"/>
      <c r="MI19" s="299"/>
      <c r="MJ19" s="299"/>
      <c r="MK19" s="299"/>
      <c r="ML19" s="299"/>
      <c r="MM19" s="297"/>
      <c r="MN19" s="297"/>
      <c r="MO19" s="297"/>
      <c r="MP19" s="297"/>
      <c r="MQ19" s="299"/>
      <c r="MR19" s="299"/>
      <c r="MS19" s="299"/>
      <c r="MT19" s="299"/>
      <c r="MU19" s="297"/>
      <c r="MV19" s="297"/>
      <c r="MW19" s="297"/>
      <c r="MX19" s="297"/>
      <c r="MY19" s="299"/>
      <c r="MZ19" s="299">
        <v>2</v>
      </c>
      <c r="NA19" s="299"/>
      <c r="NB19" s="299"/>
      <c r="NC19" s="297"/>
      <c r="ND19" s="297"/>
      <c r="NE19" s="297"/>
      <c r="NF19" s="297"/>
      <c r="NG19" s="299"/>
      <c r="NH19" s="299">
        <v>1</v>
      </c>
      <c r="NI19" s="299"/>
      <c r="NJ19" s="299">
        <v>1</v>
      </c>
      <c r="NK19" s="297"/>
      <c r="NL19" s="297"/>
      <c r="NM19" s="297"/>
      <c r="NN19" s="297"/>
      <c r="NO19" s="299"/>
      <c r="NP19" s="299">
        <v>1</v>
      </c>
      <c r="NQ19" s="299"/>
      <c r="NR19" s="299"/>
      <c r="NS19" s="297"/>
      <c r="NT19" s="297"/>
      <c r="NU19" s="297"/>
      <c r="NV19" s="297"/>
      <c r="NW19" s="299"/>
      <c r="NX19" s="299"/>
      <c r="NY19" s="299"/>
      <c r="NZ19" s="299">
        <v>4</v>
      </c>
      <c r="OA19" s="297"/>
      <c r="OB19" s="297"/>
      <c r="OC19" s="297"/>
      <c r="OD19" s="297"/>
      <c r="OE19" s="299"/>
      <c r="OF19" s="299"/>
      <c r="OG19" s="299"/>
      <c r="OH19" s="299"/>
      <c r="OI19" s="297"/>
      <c r="OJ19" s="297">
        <v>4</v>
      </c>
      <c r="OK19" s="297"/>
      <c r="OL19" s="297"/>
      <c r="OM19" s="277" cm="1">
        <f t="array" ref="OM19">SUM(SUMIFS(KU19:OL19,KU$6:OL$6,{"EN(V)"}))</f>
        <v>7</v>
      </c>
      <c r="ON19" s="277" cm="1">
        <f t="array" ref="ON19">SUM(SUMIFS(KU19:OL19,KU$6:OL$6,{"INA(V)"}))</f>
        <v>7</v>
      </c>
      <c r="OO19" s="277" cm="1">
        <f t="array" ref="OO19">SUM(SUMIFS(KU19:OL19,KU$6:OL$6,{"EN(D)"}))</f>
        <v>55</v>
      </c>
      <c r="OP19" s="277" cm="1">
        <f t="array" ref="OP19">SUM(SUMIFS(KU19:OL19,KU$6:OL$6,{"INA(D)"}))</f>
        <v>25</v>
      </c>
      <c r="OQ19" s="277" cm="1">
        <f t="array" ref="OQ19">SUM(SUMIFS(KU19:OL19,KU$6:OL$6,{"EN(D)","EN(V)","INA(D)","INA(V)"}))</f>
        <v>94</v>
      </c>
      <c r="OR19" s="299"/>
      <c r="OS19" s="299">
        <v>3</v>
      </c>
      <c r="OT19" s="299"/>
      <c r="OU19" s="299">
        <v>2</v>
      </c>
      <c r="OV19" s="297"/>
      <c r="OW19" s="297"/>
      <c r="OX19" s="297"/>
      <c r="OY19" s="297"/>
      <c r="OZ19" s="299"/>
      <c r="PA19" s="299">
        <v>5</v>
      </c>
      <c r="PB19" s="299"/>
      <c r="PC19" s="299"/>
      <c r="PD19" s="297"/>
      <c r="PE19" s="297"/>
      <c r="PF19" s="297"/>
      <c r="PG19" s="297"/>
      <c r="PH19" s="299"/>
      <c r="PI19" s="299">
        <v>1</v>
      </c>
      <c r="PJ19" s="299"/>
      <c r="PK19" s="299"/>
      <c r="PL19" s="297"/>
      <c r="PM19" s="297"/>
      <c r="PN19" s="297"/>
      <c r="PO19" s="297"/>
      <c r="PP19" s="299"/>
      <c r="PQ19" s="299">
        <v>1</v>
      </c>
      <c r="PR19" s="299"/>
      <c r="PS19" s="299"/>
      <c r="PT19" s="297"/>
      <c r="PU19" s="297"/>
      <c r="PV19" s="297"/>
      <c r="PW19" s="297"/>
      <c r="PX19" s="299"/>
      <c r="PY19" s="299">
        <v>8</v>
      </c>
      <c r="PZ19" s="299"/>
      <c r="QA19" s="299">
        <v>3</v>
      </c>
      <c r="QB19" s="297"/>
      <c r="QC19" s="297"/>
      <c r="QD19" s="297"/>
      <c r="QE19" s="297"/>
      <c r="QF19" s="299"/>
      <c r="QG19" s="299">
        <v>1</v>
      </c>
      <c r="QH19" s="299"/>
      <c r="QI19" s="299">
        <v>2</v>
      </c>
      <c r="QJ19" s="297"/>
      <c r="QK19" s="297"/>
      <c r="QL19" s="297"/>
      <c r="QM19" s="297"/>
      <c r="QN19" s="299"/>
      <c r="QO19" s="299"/>
      <c r="QP19" s="299"/>
      <c r="QQ19" s="299"/>
      <c r="QR19" s="297"/>
      <c r="QS19" s="297"/>
      <c r="QT19" s="297"/>
      <c r="QU19" s="297"/>
      <c r="QV19" s="299"/>
      <c r="QW19" s="299"/>
      <c r="QX19" s="299"/>
      <c r="QY19" s="299"/>
      <c r="QZ19" s="297"/>
      <c r="RA19" s="297"/>
      <c r="RB19" s="297"/>
      <c r="RC19" s="297"/>
      <c r="RD19" s="299"/>
      <c r="RE19" s="299"/>
      <c r="RF19" s="299"/>
      <c r="RG19" s="299"/>
      <c r="RH19" s="297"/>
      <c r="RI19" s="297"/>
      <c r="RJ19" s="297"/>
      <c r="RK19" s="297"/>
      <c r="RL19" s="299"/>
      <c r="RM19" s="299"/>
      <c r="RN19" s="299"/>
      <c r="RO19" s="299"/>
      <c r="RP19" s="297"/>
      <c r="RQ19" s="297"/>
      <c r="RR19" s="297"/>
      <c r="RS19" s="297"/>
      <c r="RT19" s="299"/>
      <c r="RU19" s="299"/>
      <c r="RV19" s="299"/>
      <c r="RW19" s="299"/>
      <c r="RX19" s="297"/>
      <c r="RY19" s="297"/>
      <c r="RZ19" s="297"/>
      <c r="SA19" s="297"/>
      <c r="SB19" s="299"/>
      <c r="SC19" s="299"/>
      <c r="SD19" s="299"/>
      <c r="SE19" s="299"/>
      <c r="SF19" s="297"/>
      <c r="SG19" s="297"/>
      <c r="SH19" s="297"/>
      <c r="SI19" s="297"/>
      <c r="SJ19" s="277" cm="1">
        <f t="array" ref="SJ19">SUM(SUMIFS(OR19:SI19,OR$6:SI$6,{"EN(V)"}))</f>
        <v>19</v>
      </c>
      <c r="SK19" s="277" cm="1">
        <f t="array" ref="SK19">SUM(SUMIFS(OR19:SI19,OR$6:SI$6,{"INA(V)"}))</f>
        <v>0</v>
      </c>
      <c r="SL19" s="277" cm="1">
        <f t="array" ref="SL19">SUM(SUMIFS(OR19:SI19,OR$6:SI$6,{"EN(D)"}))</f>
        <v>7</v>
      </c>
      <c r="SM19" s="277" cm="1">
        <f t="array" ref="SM19">SUM(SUMIFS(OR19:SI19,OR$6:SI$6,{"INA(D)"}))</f>
        <v>0</v>
      </c>
      <c r="SN19" s="277" cm="1">
        <f t="array" ref="SN19">SUM(SUMIFS(OR19:SI19,OR$6:SI$6,{"EN(D)","EN(V)","INA(D)","INA(V)"}))</f>
        <v>26</v>
      </c>
    </row>
    <row r="20" spans="1:508">
      <c r="A20" s="296">
        <v>14</v>
      </c>
      <c r="B20" s="281" t="s">
        <v>456</v>
      </c>
      <c r="C20" s="301"/>
      <c r="D20" s="299"/>
      <c r="E20" s="299"/>
      <c r="F20" s="299"/>
      <c r="G20" s="299"/>
      <c r="H20" s="297"/>
      <c r="I20" s="297">
        <v>378</v>
      </c>
      <c r="J20" s="297"/>
      <c r="K20" s="297">
        <v>1253</v>
      </c>
      <c r="L20" s="299"/>
      <c r="M20" s="299"/>
      <c r="N20" s="299"/>
      <c r="O20" s="299"/>
      <c r="P20" s="297"/>
      <c r="Q20" s="297">
        <v>2</v>
      </c>
      <c r="R20" s="297"/>
      <c r="S20" s="297">
        <v>86</v>
      </c>
      <c r="T20" s="299"/>
      <c r="U20" s="299"/>
      <c r="V20" s="299"/>
      <c r="W20" s="299"/>
      <c r="X20" s="297">
        <v>393</v>
      </c>
      <c r="Y20" s="297">
        <f>X20-(N20+R20)</f>
        <v>393</v>
      </c>
      <c r="Z20" s="297">
        <v>1584</v>
      </c>
      <c r="AA20" s="297">
        <f>Z20-S20-O20</f>
        <v>1498</v>
      </c>
      <c r="AB20" s="299"/>
      <c r="AC20" s="299"/>
      <c r="AD20" s="299"/>
      <c r="AE20" s="299"/>
      <c r="AF20" s="297">
        <v>410</v>
      </c>
      <c r="AG20" s="297">
        <f>AF20-Y20-N20-R20</f>
        <v>17</v>
      </c>
      <c r="AH20" s="297">
        <v>1634</v>
      </c>
      <c r="AI20" s="297">
        <f>AH20-AA20-O20-S20</f>
        <v>50</v>
      </c>
      <c r="AJ20" s="299"/>
      <c r="AK20" s="299"/>
      <c r="AL20" s="299"/>
      <c r="AM20" s="299"/>
      <c r="AN20" s="297">
        <v>424</v>
      </c>
      <c r="AO20" s="297">
        <f>AN20-AF20</f>
        <v>14</v>
      </c>
      <c r="AP20" s="297">
        <v>1726</v>
      </c>
      <c r="AQ20" s="297">
        <f>AP20-AH20</f>
        <v>92</v>
      </c>
      <c r="AR20" s="299"/>
      <c r="AS20" s="299"/>
      <c r="AT20" s="299"/>
      <c r="AU20" s="299"/>
      <c r="AV20" s="297">
        <v>431</v>
      </c>
      <c r="AW20" s="297">
        <f>AV20-AN20</f>
        <v>7</v>
      </c>
      <c r="AX20" s="297">
        <v>1795</v>
      </c>
      <c r="AY20" s="297">
        <f>AX20-AP20</f>
        <v>69</v>
      </c>
      <c r="AZ20" s="299"/>
      <c r="BA20" s="299"/>
      <c r="BB20" s="299"/>
      <c r="BC20" s="299"/>
      <c r="BD20" s="297">
        <v>446</v>
      </c>
      <c r="BE20" s="297">
        <f>BD20-AV20</f>
        <v>15</v>
      </c>
      <c r="BF20" s="297">
        <v>1795</v>
      </c>
      <c r="BG20" s="297">
        <f>BF20-AX20</f>
        <v>0</v>
      </c>
      <c r="BH20" s="299"/>
      <c r="BI20" s="299"/>
      <c r="BJ20" s="299"/>
      <c r="BK20" s="299"/>
      <c r="BL20" s="297">
        <v>464</v>
      </c>
      <c r="BM20" s="297">
        <f>BL20-BD20</f>
        <v>18</v>
      </c>
      <c r="BN20" s="297">
        <v>1797</v>
      </c>
      <c r="BO20" s="297">
        <f>BN20-BF20</f>
        <v>2</v>
      </c>
      <c r="BP20" s="299"/>
      <c r="BQ20" s="299"/>
      <c r="BR20" s="299"/>
      <c r="BS20" s="299"/>
      <c r="BT20" s="297">
        <v>479</v>
      </c>
      <c r="BU20" s="297">
        <f>BT20-BL20</f>
        <v>15</v>
      </c>
      <c r="BV20" s="297">
        <v>1798</v>
      </c>
      <c r="BW20" s="297">
        <f>BV20-BN20</f>
        <v>1</v>
      </c>
      <c r="BX20" s="299"/>
      <c r="BY20" s="299"/>
      <c r="BZ20" s="299"/>
      <c r="CA20" s="299"/>
      <c r="CB20" s="297">
        <v>551</v>
      </c>
      <c r="CC20" s="297">
        <f>CB20-BT20</f>
        <v>72</v>
      </c>
      <c r="CD20" s="297">
        <v>1825</v>
      </c>
      <c r="CE20" s="297">
        <f>CD20-BV20</f>
        <v>27</v>
      </c>
      <c r="CF20" s="299"/>
      <c r="CG20" s="299"/>
      <c r="CH20" s="299"/>
      <c r="CI20" s="299"/>
      <c r="CJ20" s="297">
        <v>565</v>
      </c>
      <c r="CK20" s="297">
        <f>CJ20-CB20</f>
        <v>14</v>
      </c>
      <c r="CL20" s="297">
        <v>1864</v>
      </c>
      <c r="CM20" s="297">
        <f>CL20-CD20</f>
        <v>39</v>
      </c>
      <c r="CN20" s="299"/>
      <c r="CO20" s="299"/>
      <c r="CP20" s="299"/>
      <c r="CQ20" s="299"/>
      <c r="CR20" s="297">
        <v>588</v>
      </c>
      <c r="CS20" s="297">
        <f>CR20-CJ20</f>
        <v>23</v>
      </c>
      <c r="CT20" s="297">
        <v>1902</v>
      </c>
      <c r="CU20" s="297">
        <f>CT20-CL20</f>
        <v>38</v>
      </c>
      <c r="CV20" s="277" cm="1">
        <f t="array" ref="CV20">SUM(SUMIFS(D20:CU20,D$6:CU$6,{"EN(V)"}))</f>
        <v>0</v>
      </c>
      <c r="CW20" s="277" cm="1">
        <f t="array" ref="CW20">SUM(SUMIFS(D20:CU20,D$6:CU$6,{"INA(V)"}))</f>
        <v>968</v>
      </c>
      <c r="CX20" s="277" cm="1">
        <f t="array" ref="CX20">SUM(SUMIFS(D20:CU20,D$6:CU$6,{"EN(D)"}))</f>
        <v>0</v>
      </c>
      <c r="CY20" s="277" cm="1">
        <f t="array" ref="CY20">SUM(SUMIFS(D20:CU20,D$6:CU$6,{"INA(D)"}))</f>
        <v>3155</v>
      </c>
      <c r="CZ20" s="277" cm="1">
        <f t="array" ref="CZ20">SUM(SUMIFS(D20:CU20,D$6:CU$6,{"EN(D)","EN(V)","INA(D)","INA(V)"}))</f>
        <v>4123</v>
      </c>
      <c r="DA20" s="299"/>
      <c r="DB20" s="299">
        <f t="shared" si="15"/>
        <v>0</v>
      </c>
      <c r="DC20" s="299"/>
      <c r="DD20" s="299">
        <f t="shared" si="16"/>
        <v>0</v>
      </c>
      <c r="DE20" s="297">
        <v>614</v>
      </c>
      <c r="DF20" s="297">
        <f t="shared" si="17"/>
        <v>26</v>
      </c>
      <c r="DG20" s="297">
        <v>1907</v>
      </c>
      <c r="DH20" s="297">
        <f t="shared" si="18"/>
        <v>5</v>
      </c>
      <c r="DI20" s="299"/>
      <c r="DJ20" s="299"/>
      <c r="DK20" s="299"/>
      <c r="DL20" s="299"/>
      <c r="DM20" s="297">
        <v>625</v>
      </c>
      <c r="DN20" s="297">
        <f>DM20-DE20</f>
        <v>11</v>
      </c>
      <c r="DO20" s="297">
        <v>1916</v>
      </c>
      <c r="DP20" s="297">
        <f>DO20-DG20</f>
        <v>9</v>
      </c>
      <c r="DQ20" s="299"/>
      <c r="DR20" s="299"/>
      <c r="DS20" s="299"/>
      <c r="DT20" s="299"/>
      <c r="DU20" s="297">
        <v>641</v>
      </c>
      <c r="DV20" s="297">
        <f>DU20-DM20</f>
        <v>16</v>
      </c>
      <c r="DW20" s="297">
        <v>1922</v>
      </c>
      <c r="DX20" s="297">
        <f>DW20-DO20</f>
        <v>6</v>
      </c>
      <c r="DY20" s="299"/>
      <c r="DZ20" s="299"/>
      <c r="EA20" s="299"/>
      <c r="EB20" s="299"/>
      <c r="EC20" s="297">
        <v>665</v>
      </c>
      <c r="ED20" s="297">
        <f>EC20-DU20</f>
        <v>24</v>
      </c>
      <c r="EE20" s="297">
        <v>1927</v>
      </c>
      <c r="EF20" s="297">
        <f>EE20-DW20</f>
        <v>5</v>
      </c>
      <c r="EG20" s="299"/>
      <c r="EH20" s="299"/>
      <c r="EI20" s="299"/>
      <c r="EJ20" s="299"/>
      <c r="EK20" s="297">
        <v>696</v>
      </c>
      <c r="EL20" s="297">
        <f>EK20-EC20</f>
        <v>31</v>
      </c>
      <c r="EM20" s="297">
        <v>1931</v>
      </c>
      <c r="EN20" s="297">
        <f>EM20-EE20</f>
        <v>4</v>
      </c>
      <c r="EO20" s="299"/>
      <c r="EP20" s="299"/>
      <c r="EQ20" s="299"/>
      <c r="ER20" s="299"/>
      <c r="ES20" s="297">
        <v>733</v>
      </c>
      <c r="ET20" s="297">
        <f>ES20-EK20</f>
        <v>37</v>
      </c>
      <c r="EU20" s="297">
        <v>2349</v>
      </c>
      <c r="EV20" s="297">
        <f>EU20-EM20</f>
        <v>418</v>
      </c>
      <c r="EW20" s="299"/>
      <c r="EX20" s="299"/>
      <c r="EY20" s="299"/>
      <c r="EZ20" s="299"/>
      <c r="FA20" s="297">
        <v>755</v>
      </c>
      <c r="FB20" s="297">
        <f>FA20-ES20</f>
        <v>22</v>
      </c>
      <c r="FC20" s="297">
        <v>2402</v>
      </c>
      <c r="FD20" s="297">
        <f>FC20-EU20</f>
        <v>53</v>
      </c>
      <c r="FE20" s="299"/>
      <c r="FF20" s="299"/>
      <c r="FG20" s="299"/>
      <c r="FH20" s="299"/>
      <c r="FI20" s="297">
        <v>785</v>
      </c>
      <c r="FJ20" s="297">
        <f>FI20-FA20</f>
        <v>30</v>
      </c>
      <c r="FK20" s="297">
        <v>2483</v>
      </c>
      <c r="FL20" s="297">
        <f>FK20-FC20</f>
        <v>81</v>
      </c>
      <c r="FM20" s="299"/>
      <c r="FN20" s="299"/>
      <c r="FO20" s="299"/>
      <c r="FP20" s="299"/>
      <c r="FQ20" s="297">
        <v>833</v>
      </c>
      <c r="FR20" s="297">
        <f>FQ20-FI20</f>
        <v>48</v>
      </c>
      <c r="FS20" s="297">
        <v>2615</v>
      </c>
      <c r="FT20" s="297">
        <f>FS20-FK20</f>
        <v>132</v>
      </c>
      <c r="FU20" s="299"/>
      <c r="FV20" s="299"/>
      <c r="FW20" s="299"/>
      <c r="FX20" s="299"/>
      <c r="FY20" s="297">
        <v>915</v>
      </c>
      <c r="FZ20" s="297">
        <f>FY20-FQ20</f>
        <v>82</v>
      </c>
      <c r="GA20" s="297">
        <v>2836</v>
      </c>
      <c r="GB20" s="297">
        <f>GA20-FS20</f>
        <v>221</v>
      </c>
      <c r="GC20" s="299"/>
      <c r="GD20" s="299"/>
      <c r="GE20" s="299"/>
      <c r="GF20" s="299"/>
      <c r="GG20" s="297">
        <v>963</v>
      </c>
      <c r="GH20" s="297">
        <f>GG20-FY20</f>
        <v>48</v>
      </c>
      <c r="GI20" s="297">
        <v>3056</v>
      </c>
      <c r="GJ20" s="297">
        <f>GI20-GA20</f>
        <v>220</v>
      </c>
      <c r="GK20" s="299"/>
      <c r="GL20" s="299"/>
      <c r="GM20" s="299"/>
      <c r="GN20" s="299"/>
      <c r="GO20" s="297">
        <v>1173</v>
      </c>
      <c r="GP20" s="297">
        <f>GO20-GG20</f>
        <v>210</v>
      </c>
      <c r="GQ20" s="297">
        <v>3425</v>
      </c>
      <c r="GR20" s="297">
        <f>GQ20-GI20</f>
        <v>369</v>
      </c>
      <c r="GS20" s="277" cm="1">
        <f t="array" ref="GS20">SUM(SUMIFS(DA20:GR20,DA$6:GR$6,{"EN(V)"}))</f>
        <v>0</v>
      </c>
      <c r="GT20" s="277" cm="1">
        <f t="array" ref="GT20">SUM(SUMIFS(DA20:GR20,DA$6:GR$6,{"INA(V)"}))</f>
        <v>585</v>
      </c>
      <c r="GU20" s="277" cm="1">
        <f t="array" ref="GU20">SUM(SUMIFS(DA20:GR20,DA$6:GR$6,{"EN(D)"}))</f>
        <v>0</v>
      </c>
      <c r="GV20" s="277" cm="1">
        <f t="array" ref="GV20">SUM(SUMIFS(DA20:GR20,DA$6:GR$6,{"INA(D)"}))</f>
        <v>1523</v>
      </c>
      <c r="GW20" s="277" cm="1">
        <f t="array" ref="GW20">SUM(SUMIFS(DA20:GR20,DA$6:GR$6,{"EN(D)","EN(V)","INA(D)","INA(V)"}))</f>
        <v>2108</v>
      </c>
      <c r="GX20" s="299"/>
      <c r="GY20" s="299">
        <f t="shared" si="19"/>
        <v>0</v>
      </c>
      <c r="GZ20" s="299"/>
      <c r="HA20" s="299">
        <f t="shared" si="20"/>
        <v>0</v>
      </c>
      <c r="HB20" s="297">
        <v>1183</v>
      </c>
      <c r="HC20" s="297">
        <f t="shared" si="21"/>
        <v>10</v>
      </c>
      <c r="HD20" s="297">
        <v>3524</v>
      </c>
      <c r="HE20" s="297">
        <f t="shared" si="22"/>
        <v>99</v>
      </c>
      <c r="HF20" s="299"/>
      <c r="HG20" s="299"/>
      <c r="HH20" s="299"/>
      <c r="HI20" s="299"/>
      <c r="HJ20" s="297"/>
      <c r="HK20" s="297"/>
      <c r="HL20" s="297"/>
      <c r="HM20" s="297"/>
      <c r="HN20" s="299"/>
      <c r="HO20" s="299"/>
      <c r="HP20" s="299"/>
      <c r="HQ20" s="299"/>
      <c r="HR20" s="297"/>
      <c r="HS20" s="297"/>
      <c r="HT20" s="297"/>
      <c r="HU20" s="297"/>
      <c r="HV20" s="299"/>
      <c r="HW20" s="299"/>
      <c r="HX20" s="299"/>
      <c r="HY20" s="299"/>
      <c r="HZ20" s="297"/>
      <c r="IA20" s="297"/>
      <c r="IB20" s="297"/>
      <c r="IC20" s="297"/>
      <c r="ID20" s="299"/>
      <c r="IE20" s="299"/>
      <c r="IF20" s="299"/>
      <c r="IG20" s="299"/>
      <c r="IH20" s="297"/>
      <c r="II20" s="297"/>
      <c r="IJ20" s="297"/>
      <c r="IK20" s="297"/>
      <c r="IL20" s="299"/>
      <c r="IM20" s="299"/>
      <c r="IN20" s="299"/>
      <c r="IO20" s="299"/>
      <c r="IP20" s="297"/>
      <c r="IQ20" s="297"/>
      <c r="IR20" s="297"/>
      <c r="IS20" s="297"/>
      <c r="IT20" s="299"/>
      <c r="IU20" s="299"/>
      <c r="IV20" s="299"/>
      <c r="IW20" s="299"/>
      <c r="IX20" s="297"/>
      <c r="IY20" s="297"/>
      <c r="IZ20" s="297"/>
      <c r="JA20" s="297"/>
      <c r="JB20" s="299"/>
      <c r="JC20" s="299"/>
      <c r="JD20" s="299"/>
      <c r="JE20" s="299"/>
      <c r="JF20" s="297"/>
      <c r="JG20" s="297"/>
      <c r="JH20" s="297"/>
      <c r="JI20" s="297"/>
      <c r="JJ20" s="299"/>
      <c r="JK20" s="299"/>
      <c r="JL20" s="299"/>
      <c r="JM20" s="299"/>
      <c r="JN20" s="297"/>
      <c r="JO20" s="297">
        <v>1</v>
      </c>
      <c r="JP20" s="297"/>
      <c r="JQ20" s="297">
        <v>48</v>
      </c>
      <c r="JR20" s="299"/>
      <c r="JS20" s="299"/>
      <c r="JT20" s="299"/>
      <c r="JU20" s="299"/>
      <c r="JV20" s="297"/>
      <c r="JW20" s="297">
        <v>2</v>
      </c>
      <c r="JX20" s="297"/>
      <c r="JY20" s="297">
        <v>88</v>
      </c>
      <c r="JZ20" s="299"/>
      <c r="KA20" s="299"/>
      <c r="KB20" s="299"/>
      <c r="KC20" s="299"/>
      <c r="KD20" s="297"/>
      <c r="KE20" s="297">
        <v>4</v>
      </c>
      <c r="KF20" s="297"/>
      <c r="KG20" s="297">
        <v>127</v>
      </c>
      <c r="KH20" s="299"/>
      <c r="KI20" s="299"/>
      <c r="KJ20" s="299"/>
      <c r="KK20" s="299"/>
      <c r="KL20" s="297"/>
      <c r="KM20" s="297">
        <v>6</v>
      </c>
      <c r="KN20" s="297"/>
      <c r="KO20" s="297">
        <v>60</v>
      </c>
      <c r="KP20" s="277" cm="1">
        <f t="array" ref="KP20">SUM(SUMIFS(GX20:KO20,GX$6:KO$6,{"EN(V)"}))</f>
        <v>0</v>
      </c>
      <c r="KQ20" s="277" cm="1">
        <f t="array" ref="KQ20">SUM(SUMIFS(GX20:KO20,GX$6:KO$6,{"INA(V)"}))</f>
        <v>23</v>
      </c>
      <c r="KR20" s="277" cm="1">
        <f t="array" ref="KR20">SUM(SUMIFS(GX20:KO20,GX$6:KO$6,{"EN(D)"}))</f>
        <v>0</v>
      </c>
      <c r="KS20" s="277" cm="1">
        <f t="array" ref="KS20">SUM(SUMIFS(GX20:KO20,GX$6:KO$6,{"INA(D)"}))</f>
        <v>422</v>
      </c>
      <c r="KT20" s="277" cm="1">
        <f t="array" ref="KT20">SUM(SUMIFS(GX20:KO20,GX$6:KO$6,{"EN(D)","EN(V)","INA(D)","INA(V)"}))</f>
        <v>445</v>
      </c>
      <c r="KU20" s="299"/>
      <c r="KV20" s="299"/>
      <c r="KW20" s="299"/>
      <c r="KX20" s="299"/>
      <c r="KY20" s="297"/>
      <c r="KZ20" s="297">
        <v>3</v>
      </c>
      <c r="LA20" s="297"/>
      <c r="LB20" s="297">
        <v>56</v>
      </c>
      <c r="LC20" s="299"/>
      <c r="LD20" s="299"/>
      <c r="LE20" s="299"/>
      <c r="LF20" s="299"/>
      <c r="LG20" s="297"/>
      <c r="LH20" s="297"/>
      <c r="LI20" s="297"/>
      <c r="LJ20" s="297"/>
      <c r="LK20" s="299"/>
      <c r="LL20" s="299"/>
      <c r="LM20" s="299"/>
      <c r="LN20" s="299"/>
      <c r="LO20" s="297"/>
      <c r="LP20" s="297">
        <v>7</v>
      </c>
      <c r="LQ20" s="297"/>
      <c r="LR20" s="297">
        <v>3</v>
      </c>
      <c r="LS20" s="299"/>
      <c r="LT20" s="299"/>
      <c r="LU20" s="299"/>
      <c r="LV20" s="299"/>
      <c r="LW20" s="297"/>
      <c r="LX20" s="297">
        <v>8</v>
      </c>
      <c r="LY20" s="297"/>
      <c r="LZ20" s="297">
        <v>6</v>
      </c>
      <c r="MA20" s="299"/>
      <c r="MB20" s="299"/>
      <c r="MC20" s="299"/>
      <c r="MD20" s="299"/>
      <c r="ME20" s="297"/>
      <c r="MF20" s="297">
        <v>3</v>
      </c>
      <c r="MG20" s="297"/>
      <c r="MH20" s="297">
        <v>1</v>
      </c>
      <c r="MI20" s="299"/>
      <c r="MJ20" s="299"/>
      <c r="MK20" s="299"/>
      <c r="ML20" s="299"/>
      <c r="MM20" s="297"/>
      <c r="MN20" s="297">
        <v>1</v>
      </c>
      <c r="MO20" s="297"/>
      <c r="MP20" s="297">
        <v>2</v>
      </c>
      <c r="MQ20" s="299"/>
      <c r="MR20" s="299"/>
      <c r="MS20" s="299"/>
      <c r="MT20" s="299"/>
      <c r="MU20" s="297"/>
      <c r="MV20" s="297"/>
      <c r="MW20" s="297"/>
      <c r="MX20" s="297"/>
      <c r="MY20" s="299"/>
      <c r="MZ20" s="299"/>
      <c r="NA20" s="299"/>
      <c r="NB20" s="299"/>
      <c r="NC20" s="297"/>
      <c r="ND20" s="297">
        <v>1</v>
      </c>
      <c r="NE20" s="297"/>
      <c r="NF20" s="297"/>
      <c r="NG20" s="299"/>
      <c r="NH20" s="299"/>
      <c r="NI20" s="299"/>
      <c r="NJ20" s="299"/>
      <c r="NK20" s="297"/>
      <c r="NL20" s="297">
        <v>3</v>
      </c>
      <c r="NM20" s="297"/>
      <c r="NN20" s="297"/>
      <c r="NO20" s="299"/>
      <c r="NP20" s="299"/>
      <c r="NQ20" s="299"/>
      <c r="NR20" s="299"/>
      <c r="NS20" s="297"/>
      <c r="NT20" s="297">
        <v>7</v>
      </c>
      <c r="NU20" s="297"/>
      <c r="NV20" s="297"/>
      <c r="NW20" s="299"/>
      <c r="NX20" s="299"/>
      <c r="NY20" s="299"/>
      <c r="NZ20" s="299"/>
      <c r="OA20" s="297"/>
      <c r="OB20" s="297">
        <v>10</v>
      </c>
      <c r="OC20" s="297"/>
      <c r="OD20" s="297">
        <v>4</v>
      </c>
      <c r="OE20" s="299"/>
      <c r="OF20" s="299"/>
      <c r="OG20" s="299"/>
      <c r="OH20" s="299"/>
      <c r="OI20" s="297"/>
      <c r="OJ20" s="297">
        <v>5</v>
      </c>
      <c r="OK20" s="297"/>
      <c r="OL20" s="297">
        <v>1</v>
      </c>
      <c r="OM20" s="277" cm="1">
        <f t="array" ref="OM20">SUM(SUMIFS(KU20:OL20,KU$6:OL$6,{"EN(V)"}))</f>
        <v>0</v>
      </c>
      <c r="ON20" s="277" cm="1">
        <f t="array" ref="ON20">SUM(SUMIFS(KU20:OL20,KU$6:OL$6,{"INA(V)"}))</f>
        <v>48</v>
      </c>
      <c r="OO20" s="277" cm="1">
        <f t="array" ref="OO20">SUM(SUMIFS(KU20:OL20,KU$6:OL$6,{"EN(D)"}))</f>
        <v>0</v>
      </c>
      <c r="OP20" s="277" cm="1">
        <f t="array" ref="OP20">SUM(SUMIFS(KU20:OL20,KU$6:OL$6,{"INA(D)"}))</f>
        <v>73</v>
      </c>
      <c r="OQ20" s="277" cm="1">
        <f t="array" ref="OQ20">SUM(SUMIFS(KU20:OL20,KU$6:OL$6,{"EN(D)","EN(V)","INA(D)","INA(V)"}))</f>
        <v>121</v>
      </c>
      <c r="OR20" s="299"/>
      <c r="OS20" s="299"/>
      <c r="OT20" s="299"/>
      <c r="OU20" s="299"/>
      <c r="OV20" s="297"/>
      <c r="OW20" s="297">
        <v>3</v>
      </c>
      <c r="OX20" s="297"/>
      <c r="OY20" s="297"/>
      <c r="OZ20" s="299"/>
      <c r="PA20" s="299"/>
      <c r="PB20" s="299"/>
      <c r="PC20" s="299"/>
      <c r="PD20" s="297"/>
      <c r="PE20" s="297">
        <v>5</v>
      </c>
      <c r="PF20" s="297"/>
      <c r="PG20" s="297">
        <v>2</v>
      </c>
      <c r="PH20" s="299"/>
      <c r="PI20" s="299"/>
      <c r="PJ20" s="299"/>
      <c r="PK20" s="299"/>
      <c r="PL20" s="297"/>
      <c r="PM20" s="297">
        <v>6</v>
      </c>
      <c r="PN20" s="297"/>
      <c r="PO20" s="297"/>
      <c r="PP20" s="299"/>
      <c r="PQ20" s="299"/>
      <c r="PR20" s="299"/>
      <c r="PS20" s="299"/>
      <c r="PT20" s="297"/>
      <c r="PU20" s="297">
        <v>3</v>
      </c>
      <c r="PV20" s="297"/>
      <c r="PW20" s="297"/>
      <c r="PX20" s="299"/>
      <c r="PY20" s="299"/>
      <c r="PZ20" s="299"/>
      <c r="QA20" s="299"/>
      <c r="QB20" s="297"/>
      <c r="QC20" s="297">
        <v>4</v>
      </c>
      <c r="QD20" s="297"/>
      <c r="QE20" s="297"/>
      <c r="QF20" s="299"/>
      <c r="QG20" s="299"/>
      <c r="QH20" s="299"/>
      <c r="QI20" s="299"/>
      <c r="QJ20" s="297"/>
      <c r="QK20" s="297">
        <v>17</v>
      </c>
      <c r="QL20" s="297"/>
      <c r="QM20" s="297">
        <v>1</v>
      </c>
      <c r="QN20" s="299"/>
      <c r="QO20" s="299"/>
      <c r="QP20" s="299"/>
      <c r="QQ20" s="299"/>
      <c r="QR20" s="297"/>
      <c r="QS20" s="297">
        <v>2</v>
      </c>
      <c r="QT20" s="297"/>
      <c r="QU20" s="297">
        <v>3</v>
      </c>
      <c r="QV20" s="299"/>
      <c r="QW20" s="299"/>
      <c r="QX20" s="299"/>
      <c r="QY20" s="299"/>
      <c r="QZ20" s="297"/>
      <c r="RA20" s="297"/>
      <c r="RB20" s="297"/>
      <c r="RC20" s="297"/>
      <c r="RD20" s="299"/>
      <c r="RE20" s="299"/>
      <c r="RF20" s="299"/>
      <c r="RG20" s="299"/>
      <c r="RH20" s="297"/>
      <c r="RI20" s="297"/>
      <c r="RJ20" s="297"/>
      <c r="RK20" s="297"/>
      <c r="RL20" s="299"/>
      <c r="RM20" s="299"/>
      <c r="RN20" s="299"/>
      <c r="RO20" s="299"/>
      <c r="RP20" s="297"/>
      <c r="RQ20" s="297"/>
      <c r="RR20" s="297"/>
      <c r="RS20" s="297"/>
      <c r="RT20" s="299"/>
      <c r="RU20" s="299"/>
      <c r="RV20" s="299"/>
      <c r="RW20" s="299"/>
      <c r="RX20" s="297"/>
      <c r="RY20" s="297"/>
      <c r="RZ20" s="297"/>
      <c r="SA20" s="297"/>
      <c r="SB20" s="299"/>
      <c r="SC20" s="299"/>
      <c r="SD20" s="299"/>
      <c r="SE20" s="299"/>
      <c r="SF20" s="297"/>
      <c r="SG20" s="297"/>
      <c r="SH20" s="297"/>
      <c r="SI20" s="297"/>
      <c r="SJ20" s="277" cm="1">
        <f t="array" ref="SJ20">SUM(SUMIFS(OR20:SI20,OR$6:SI$6,{"EN(V)"}))</f>
        <v>0</v>
      </c>
      <c r="SK20" s="277" cm="1">
        <f t="array" ref="SK20">SUM(SUMIFS(OR20:SI20,OR$6:SI$6,{"INA(V)"}))</f>
        <v>40</v>
      </c>
      <c r="SL20" s="277" cm="1">
        <f t="array" ref="SL20">SUM(SUMIFS(OR20:SI20,OR$6:SI$6,{"EN(D)"}))</f>
        <v>0</v>
      </c>
      <c r="SM20" s="277" cm="1">
        <f t="array" ref="SM20">SUM(SUMIFS(OR20:SI20,OR$6:SI$6,{"INA(D)"}))</f>
        <v>6</v>
      </c>
      <c r="SN20" s="277" cm="1">
        <f t="array" ref="SN20">SUM(SUMIFS(OR20:SI20,OR$6:SI$6,{"EN(D)","EN(V)","INA(D)","INA(V)"}))</f>
        <v>46</v>
      </c>
    </row>
    <row r="21" spans="1:508" ht="30">
      <c r="A21" s="296">
        <v>15</v>
      </c>
      <c r="B21" s="281" t="s">
        <v>437</v>
      </c>
      <c r="C21" s="301"/>
      <c r="D21" s="299"/>
      <c r="E21" s="299">
        <v>324</v>
      </c>
      <c r="F21" s="299"/>
      <c r="G21" s="299">
        <v>94</v>
      </c>
      <c r="H21" s="297"/>
      <c r="I21" s="297"/>
      <c r="J21" s="297"/>
      <c r="K21" s="297"/>
      <c r="L21" s="299"/>
      <c r="M21" s="299">
        <v>3</v>
      </c>
      <c r="N21" s="299"/>
      <c r="O21" s="299">
        <v>1</v>
      </c>
      <c r="P21" s="297"/>
      <c r="Q21" s="297"/>
      <c r="R21" s="297"/>
      <c r="S21" s="297"/>
      <c r="T21" s="299">
        <v>335</v>
      </c>
      <c r="U21" s="299">
        <f>T21-(P21+L21)</f>
        <v>335</v>
      </c>
      <c r="V21" s="299">
        <v>98</v>
      </c>
      <c r="W21" s="299">
        <f>V21-(Q21+M21)</f>
        <v>95</v>
      </c>
      <c r="X21" s="297"/>
      <c r="Y21" s="297"/>
      <c r="Z21" s="297"/>
      <c r="AA21" s="297"/>
      <c r="AB21" s="299">
        <v>343</v>
      </c>
      <c r="AC21" s="299">
        <f>AB21-U21-P21-L21</f>
        <v>8</v>
      </c>
      <c r="AD21" s="299">
        <v>104</v>
      </c>
      <c r="AE21" s="299">
        <f>AD21-W21-Q21-M21</f>
        <v>6</v>
      </c>
      <c r="AF21" s="297"/>
      <c r="AG21" s="297"/>
      <c r="AH21" s="297"/>
      <c r="AI21" s="297"/>
      <c r="AJ21" s="299">
        <v>351</v>
      </c>
      <c r="AK21" s="299">
        <f>AJ21-AB21</f>
        <v>8</v>
      </c>
      <c r="AL21" s="299">
        <v>105</v>
      </c>
      <c r="AM21" s="299">
        <f>AL21-AD21</f>
        <v>1</v>
      </c>
      <c r="AN21" s="297"/>
      <c r="AO21" s="297"/>
      <c r="AP21" s="297"/>
      <c r="AQ21" s="297"/>
      <c r="AR21" s="299">
        <v>357</v>
      </c>
      <c r="AS21" s="299">
        <f>AR21-AJ21</f>
        <v>6</v>
      </c>
      <c r="AT21" s="299">
        <v>111</v>
      </c>
      <c r="AU21" s="299">
        <f>AT21-AL21</f>
        <v>6</v>
      </c>
      <c r="AV21" s="297"/>
      <c r="AW21" s="297"/>
      <c r="AX21" s="297"/>
      <c r="AY21" s="297"/>
      <c r="AZ21" s="299">
        <v>365</v>
      </c>
      <c r="BA21" s="299">
        <f>AZ21-AR21</f>
        <v>8</v>
      </c>
      <c r="BB21" s="299">
        <v>111</v>
      </c>
      <c r="BC21" s="299">
        <f>BB21-AT21</f>
        <v>0</v>
      </c>
      <c r="BD21" s="297"/>
      <c r="BE21" s="297"/>
      <c r="BF21" s="297"/>
      <c r="BG21" s="297"/>
      <c r="BH21" s="299">
        <v>382</v>
      </c>
      <c r="BI21" s="299">
        <f>BH21-AZ21</f>
        <v>17</v>
      </c>
      <c r="BJ21" s="299">
        <v>164</v>
      </c>
      <c r="BK21" s="299">
        <f>BJ21-BB21</f>
        <v>53</v>
      </c>
      <c r="BL21" s="297"/>
      <c r="BM21" s="297"/>
      <c r="BN21" s="297"/>
      <c r="BO21" s="297"/>
      <c r="BP21" s="299">
        <v>397</v>
      </c>
      <c r="BQ21" s="299">
        <f>BP21-BH21</f>
        <v>15</v>
      </c>
      <c r="BR21" s="299">
        <v>200</v>
      </c>
      <c r="BS21" s="299">
        <f>BR21-BJ21</f>
        <v>36</v>
      </c>
      <c r="BT21" s="297"/>
      <c r="BU21" s="297"/>
      <c r="BV21" s="297"/>
      <c r="BW21" s="297"/>
      <c r="BX21" s="299">
        <v>405</v>
      </c>
      <c r="BY21" s="299">
        <f>BX21-BP21</f>
        <v>8</v>
      </c>
      <c r="BZ21" s="299">
        <v>209</v>
      </c>
      <c r="CA21" s="299">
        <f>BZ21-BR21</f>
        <v>9</v>
      </c>
      <c r="CB21" s="297"/>
      <c r="CC21" s="297"/>
      <c r="CD21" s="297"/>
      <c r="CE21" s="297"/>
      <c r="CF21" s="299">
        <v>419</v>
      </c>
      <c r="CG21" s="299">
        <f>CF21-BX21</f>
        <v>14</v>
      </c>
      <c r="CH21" s="299">
        <v>223</v>
      </c>
      <c r="CI21" s="299">
        <f>CH21-BZ21</f>
        <v>14</v>
      </c>
      <c r="CJ21" s="297"/>
      <c r="CK21" s="297"/>
      <c r="CL21" s="297"/>
      <c r="CM21" s="297"/>
      <c r="CN21" s="299">
        <v>434</v>
      </c>
      <c r="CO21" s="299">
        <f>CN21-CF21</f>
        <v>15</v>
      </c>
      <c r="CP21" s="299">
        <v>236</v>
      </c>
      <c r="CQ21" s="299">
        <f>CP21-CH21</f>
        <v>13</v>
      </c>
      <c r="CR21" s="297"/>
      <c r="CS21" s="297"/>
      <c r="CT21" s="297"/>
      <c r="CU21" s="297"/>
      <c r="CV21" s="277" cm="1">
        <f t="array" ref="CV21">SUM(SUMIFS(D21:CU21,D$6:CU$6,{"EN(V)"}))</f>
        <v>761</v>
      </c>
      <c r="CW21" s="277" cm="1">
        <f t="array" ref="CW21">SUM(SUMIFS(D21:CU21,D$6:CU$6,{"INA(V)"}))</f>
        <v>0</v>
      </c>
      <c r="CX21" s="277" cm="1">
        <f t="array" ref="CX21">SUM(SUMIFS(D21:CU21,D$6:CU$6,{"EN(D)"}))</f>
        <v>328</v>
      </c>
      <c r="CY21" s="277" cm="1">
        <f t="array" ref="CY21">SUM(SUMIFS(D21:CU21,D$6:CU$6,{"INA(D)"}))</f>
        <v>0</v>
      </c>
      <c r="CZ21" s="277" cm="1">
        <f t="array" ref="CZ21">SUM(SUMIFS(D21:CU21,D$6:CU$6,{"EN(D)","EN(V)","INA(D)","INA(V)"}))</f>
        <v>1089</v>
      </c>
      <c r="DA21" s="299">
        <v>456</v>
      </c>
      <c r="DB21" s="299">
        <f t="shared" si="15"/>
        <v>22</v>
      </c>
      <c r="DC21" s="299">
        <v>243</v>
      </c>
      <c r="DD21" s="299">
        <f t="shared" si="16"/>
        <v>7</v>
      </c>
      <c r="DE21" s="297"/>
      <c r="DF21" s="297">
        <f t="shared" si="17"/>
        <v>0</v>
      </c>
      <c r="DG21" s="297"/>
      <c r="DH21" s="297">
        <f t="shared" si="18"/>
        <v>0</v>
      </c>
      <c r="DI21" s="299">
        <v>470</v>
      </c>
      <c r="DJ21" s="299">
        <f>DI21-DA21</f>
        <v>14</v>
      </c>
      <c r="DK21" s="299">
        <v>251</v>
      </c>
      <c r="DL21" s="299">
        <f>DK21-DC21</f>
        <v>8</v>
      </c>
      <c r="DM21" s="297"/>
      <c r="DN21" s="297"/>
      <c r="DO21" s="297"/>
      <c r="DP21" s="297"/>
      <c r="DQ21" s="299">
        <v>490</v>
      </c>
      <c r="DR21" s="299">
        <f>DQ21-DI21</f>
        <v>20</v>
      </c>
      <c r="DS21" s="299">
        <v>262</v>
      </c>
      <c r="DT21" s="299">
        <f>DS21-DK21</f>
        <v>11</v>
      </c>
      <c r="DU21" s="297"/>
      <c r="DV21" s="297"/>
      <c r="DW21" s="297"/>
      <c r="DX21" s="297"/>
      <c r="DY21" s="299">
        <v>513</v>
      </c>
      <c r="DZ21" s="299">
        <f>DY21-DQ21</f>
        <v>23</v>
      </c>
      <c r="EA21" s="299">
        <v>269</v>
      </c>
      <c r="EB21" s="299">
        <f>EA21-DS21</f>
        <v>7</v>
      </c>
      <c r="EC21" s="297"/>
      <c r="ED21" s="297"/>
      <c r="EE21" s="297"/>
      <c r="EF21" s="297"/>
      <c r="EG21" s="299">
        <v>522</v>
      </c>
      <c r="EH21" s="299">
        <f>EG21-DY21</f>
        <v>9</v>
      </c>
      <c r="EI21" s="299">
        <v>273</v>
      </c>
      <c r="EJ21" s="299">
        <f>EI21-EA21</f>
        <v>4</v>
      </c>
      <c r="EK21" s="297"/>
      <c r="EL21" s="297"/>
      <c r="EM21" s="297"/>
      <c r="EN21" s="297"/>
      <c r="EO21" s="299">
        <v>563</v>
      </c>
      <c r="EP21" s="299">
        <f>EO21-EG21</f>
        <v>41</v>
      </c>
      <c r="EQ21" s="299">
        <v>382</v>
      </c>
      <c r="ER21" s="299">
        <f>EQ21-EI21</f>
        <v>109</v>
      </c>
      <c r="ES21" s="297"/>
      <c r="ET21" s="297"/>
      <c r="EU21" s="297"/>
      <c r="EV21" s="297"/>
      <c r="EW21" s="299">
        <v>576</v>
      </c>
      <c r="EX21" s="299">
        <f>EW21-EO21</f>
        <v>13</v>
      </c>
      <c r="EY21" s="299">
        <v>394</v>
      </c>
      <c r="EZ21" s="299">
        <f>EY21-EQ21</f>
        <v>12</v>
      </c>
      <c r="FA21" s="297"/>
      <c r="FB21" s="297"/>
      <c r="FC21" s="297"/>
      <c r="FD21" s="297"/>
      <c r="FE21" s="299">
        <v>596</v>
      </c>
      <c r="FF21" s="299">
        <f>FE21-EW21</f>
        <v>20</v>
      </c>
      <c r="FG21" s="299">
        <v>421</v>
      </c>
      <c r="FH21" s="299">
        <f>FG21-EY21</f>
        <v>27</v>
      </c>
      <c r="FI21" s="297"/>
      <c r="FJ21" s="297"/>
      <c r="FK21" s="297"/>
      <c r="FL21" s="297"/>
      <c r="FM21" s="299">
        <v>631</v>
      </c>
      <c r="FN21" s="299">
        <f>FM21-FE21</f>
        <v>35</v>
      </c>
      <c r="FO21" s="299">
        <v>441</v>
      </c>
      <c r="FP21" s="299">
        <f>FO21-FG21</f>
        <v>20</v>
      </c>
      <c r="FQ21" s="297"/>
      <c r="FR21" s="297"/>
      <c r="FS21" s="297"/>
      <c r="FT21" s="297"/>
      <c r="FU21" s="299">
        <v>709</v>
      </c>
      <c r="FV21" s="299">
        <f>FU21-FM21</f>
        <v>78</v>
      </c>
      <c r="FW21" s="299">
        <v>459</v>
      </c>
      <c r="FX21" s="299">
        <f>FW21-FO21</f>
        <v>18</v>
      </c>
      <c r="FY21" s="297"/>
      <c r="FZ21" s="297"/>
      <c r="GA21" s="297"/>
      <c r="GB21" s="297"/>
      <c r="GC21" s="299">
        <v>741</v>
      </c>
      <c r="GD21" s="299">
        <f>GC21-FU21</f>
        <v>32</v>
      </c>
      <c r="GE21" s="299">
        <v>487</v>
      </c>
      <c r="GF21" s="299">
        <f>GE21-FW21</f>
        <v>28</v>
      </c>
      <c r="GG21" s="297"/>
      <c r="GH21" s="297"/>
      <c r="GI21" s="297"/>
      <c r="GJ21" s="297"/>
      <c r="GK21" s="299">
        <v>866</v>
      </c>
      <c r="GL21" s="299">
        <f>GK21-GC21</f>
        <v>125</v>
      </c>
      <c r="GM21" s="299">
        <v>519</v>
      </c>
      <c r="GN21" s="299">
        <f>GM21-GE21</f>
        <v>32</v>
      </c>
      <c r="GO21" s="297"/>
      <c r="GP21" s="297"/>
      <c r="GQ21" s="297"/>
      <c r="GR21" s="297"/>
      <c r="GS21" s="277" cm="1">
        <f t="array" ref="GS21">SUM(SUMIFS(DA21:GR21,DA$6:GR$6,{"EN(V)"}))</f>
        <v>432</v>
      </c>
      <c r="GT21" s="277" cm="1">
        <f t="array" ref="GT21">SUM(SUMIFS(DA21:GR21,DA$6:GR$6,{"INA(V)"}))</f>
        <v>0</v>
      </c>
      <c r="GU21" s="277" cm="1">
        <f t="array" ref="GU21">SUM(SUMIFS(DA21:GR21,DA$6:GR$6,{"EN(D)"}))</f>
        <v>283</v>
      </c>
      <c r="GV21" s="277" cm="1">
        <f t="array" ref="GV21">SUM(SUMIFS(DA21:GR21,DA$6:GR$6,{"INA(D)"}))</f>
        <v>0</v>
      </c>
      <c r="GW21" s="277" cm="1">
        <f t="array" ref="GW21">SUM(SUMIFS(DA21:GR21,DA$6:GR$6,{"EN(D)","EN(V)","INA(D)","INA(V)"}))</f>
        <v>715</v>
      </c>
      <c r="GX21" s="299">
        <v>879</v>
      </c>
      <c r="GY21" s="299">
        <f t="shared" si="19"/>
        <v>13</v>
      </c>
      <c r="GZ21" s="299">
        <v>526</v>
      </c>
      <c r="HA21" s="299">
        <f t="shared" si="20"/>
        <v>7</v>
      </c>
      <c r="HB21" s="297"/>
      <c r="HC21" s="297">
        <f t="shared" si="21"/>
        <v>0</v>
      </c>
      <c r="HD21" s="297"/>
      <c r="HE21" s="297">
        <f t="shared" si="22"/>
        <v>0</v>
      </c>
      <c r="HF21" s="299"/>
      <c r="HG21" s="299"/>
      <c r="HH21" s="299"/>
      <c r="HI21" s="299"/>
      <c r="HJ21" s="297"/>
      <c r="HK21" s="297"/>
      <c r="HL21" s="297"/>
      <c r="HM21" s="297"/>
      <c r="HN21" s="299"/>
      <c r="HO21" s="299"/>
      <c r="HP21" s="299"/>
      <c r="HQ21" s="299"/>
      <c r="HR21" s="297"/>
      <c r="HS21" s="297"/>
      <c r="HT21" s="297"/>
      <c r="HU21" s="297"/>
      <c r="HV21" s="299"/>
      <c r="HW21" s="299"/>
      <c r="HX21" s="299"/>
      <c r="HY21" s="299"/>
      <c r="HZ21" s="297"/>
      <c r="IA21" s="297"/>
      <c r="IB21" s="297"/>
      <c r="IC21" s="297"/>
      <c r="ID21" s="299"/>
      <c r="IE21" s="299"/>
      <c r="IF21" s="299"/>
      <c r="IG21" s="299"/>
      <c r="IH21" s="297"/>
      <c r="II21" s="297"/>
      <c r="IJ21" s="297"/>
      <c r="IK21" s="297"/>
      <c r="IL21" s="299"/>
      <c r="IM21" s="299"/>
      <c r="IN21" s="299"/>
      <c r="IO21" s="299"/>
      <c r="IP21" s="297"/>
      <c r="IQ21" s="297"/>
      <c r="IR21" s="297"/>
      <c r="IS21" s="297"/>
      <c r="IT21" s="299"/>
      <c r="IU21" s="299"/>
      <c r="IV21" s="299"/>
      <c r="IW21" s="299"/>
      <c r="IX21" s="297"/>
      <c r="IY21" s="297"/>
      <c r="IZ21" s="297"/>
      <c r="JA21" s="297"/>
      <c r="JB21" s="299"/>
      <c r="JC21" s="299"/>
      <c r="JD21" s="299"/>
      <c r="JE21" s="299"/>
      <c r="JF21" s="297"/>
      <c r="JG21" s="297"/>
      <c r="JH21" s="297"/>
      <c r="JI21" s="297"/>
      <c r="JJ21" s="299"/>
      <c r="JK21" s="299"/>
      <c r="JL21" s="299"/>
      <c r="JM21" s="299">
        <v>1</v>
      </c>
      <c r="JN21" s="297"/>
      <c r="JO21" s="297"/>
      <c r="JP21" s="297"/>
      <c r="JQ21" s="297"/>
      <c r="JR21" s="299">
        <v>882</v>
      </c>
      <c r="JS21" s="299">
        <v>1</v>
      </c>
      <c r="JT21" s="299">
        <v>526</v>
      </c>
      <c r="JU21" s="299">
        <v>17</v>
      </c>
      <c r="JV21" s="297"/>
      <c r="JW21" s="297"/>
      <c r="JX21" s="297"/>
      <c r="JY21" s="297"/>
      <c r="JZ21" s="299"/>
      <c r="KA21" s="299">
        <v>1</v>
      </c>
      <c r="KB21" s="299"/>
      <c r="KC21" s="299">
        <v>14</v>
      </c>
      <c r="KD21" s="297"/>
      <c r="KE21" s="297"/>
      <c r="KF21" s="297"/>
      <c r="KG21" s="297"/>
      <c r="KH21" s="299"/>
      <c r="KI21" s="299">
        <v>2</v>
      </c>
      <c r="KJ21" s="299"/>
      <c r="KK21" s="299">
        <v>2</v>
      </c>
      <c r="KL21" s="297"/>
      <c r="KM21" s="297"/>
      <c r="KN21" s="297"/>
      <c r="KO21" s="297"/>
      <c r="KP21" s="277" cm="1">
        <f t="array" ref="KP21">SUM(SUMIFS(GX21:KO21,GX$6:KO$6,{"EN(V)"}))</f>
        <v>17</v>
      </c>
      <c r="KQ21" s="277" cm="1">
        <f t="array" ref="KQ21">SUM(SUMIFS(GX21:KO21,GX$6:KO$6,{"INA(V)"}))</f>
        <v>0</v>
      </c>
      <c r="KR21" s="277" cm="1">
        <f t="array" ref="KR21">SUM(SUMIFS(GX21:KO21,GX$6:KO$6,{"EN(D)"}))</f>
        <v>41</v>
      </c>
      <c r="KS21" s="277" cm="1">
        <f t="array" ref="KS21">SUM(SUMIFS(GX21:KO21,GX$6:KO$6,{"INA(D)"}))</f>
        <v>0</v>
      </c>
      <c r="KT21" s="277" cm="1">
        <f t="array" ref="KT21">SUM(SUMIFS(GX21:KO21,GX$6:KO$6,{"EN(D)","EN(V)","INA(D)","INA(V)"}))</f>
        <v>58</v>
      </c>
      <c r="KU21" s="299"/>
      <c r="KV21" s="299">
        <v>1</v>
      </c>
      <c r="KW21" s="299"/>
      <c r="KX21" s="299">
        <v>8</v>
      </c>
      <c r="KY21" s="297"/>
      <c r="KZ21" s="297"/>
      <c r="LA21" s="297"/>
      <c r="LB21" s="297"/>
      <c r="LC21" s="299"/>
      <c r="LD21" s="299"/>
      <c r="LE21" s="299"/>
      <c r="LF21" s="299"/>
      <c r="LG21" s="297"/>
      <c r="LH21" s="297">
        <v>33</v>
      </c>
      <c r="LI21" s="297"/>
      <c r="LJ21" s="297">
        <v>18</v>
      </c>
      <c r="LK21" s="299"/>
      <c r="LL21" s="299">
        <v>5</v>
      </c>
      <c r="LM21" s="299"/>
      <c r="LN21" s="299">
        <v>3</v>
      </c>
      <c r="LO21" s="297"/>
      <c r="LP21" s="297"/>
      <c r="LQ21" s="297"/>
      <c r="LR21" s="297"/>
      <c r="LS21" s="299"/>
      <c r="LT21" s="299">
        <v>2</v>
      </c>
      <c r="LU21" s="299"/>
      <c r="LV21" s="299">
        <v>1</v>
      </c>
      <c r="LW21" s="297"/>
      <c r="LX21" s="297"/>
      <c r="LY21" s="297"/>
      <c r="LZ21" s="297"/>
      <c r="MA21" s="299"/>
      <c r="MB21" s="299">
        <v>9</v>
      </c>
      <c r="MC21" s="299"/>
      <c r="MD21" s="299"/>
      <c r="ME21" s="297"/>
      <c r="MF21" s="297"/>
      <c r="MG21" s="297"/>
      <c r="MH21" s="297"/>
      <c r="MI21" s="299"/>
      <c r="MJ21" s="299">
        <v>3</v>
      </c>
      <c r="MK21" s="299"/>
      <c r="ML21" s="299">
        <v>1</v>
      </c>
      <c r="MM21" s="297"/>
      <c r="MN21" s="297"/>
      <c r="MO21" s="297"/>
      <c r="MP21" s="297"/>
      <c r="MQ21" s="299"/>
      <c r="MR21" s="299">
        <v>1</v>
      </c>
      <c r="MS21" s="299"/>
      <c r="MT21" s="299"/>
      <c r="MU21" s="297"/>
      <c r="MV21" s="297"/>
      <c r="MW21" s="297"/>
      <c r="MX21" s="297"/>
      <c r="MY21" s="299"/>
      <c r="MZ21" s="299">
        <v>2</v>
      </c>
      <c r="NA21" s="299"/>
      <c r="NB21" s="299"/>
      <c r="NC21" s="297"/>
      <c r="ND21" s="297"/>
      <c r="NE21" s="297"/>
      <c r="NF21" s="297"/>
      <c r="NG21" s="299"/>
      <c r="NH21" s="299">
        <v>1</v>
      </c>
      <c r="NI21" s="299"/>
      <c r="NJ21" s="299"/>
      <c r="NK21" s="297"/>
      <c r="NL21" s="297"/>
      <c r="NM21" s="297"/>
      <c r="NN21" s="297"/>
      <c r="NO21" s="299"/>
      <c r="NP21" s="299">
        <v>3</v>
      </c>
      <c r="NQ21" s="299"/>
      <c r="NR21" s="299"/>
      <c r="NS21" s="297"/>
      <c r="NT21" s="297"/>
      <c r="NU21" s="297"/>
      <c r="NV21" s="297"/>
      <c r="NW21" s="299"/>
      <c r="NX21" s="299">
        <v>1</v>
      </c>
      <c r="NY21" s="299"/>
      <c r="NZ21" s="299">
        <v>1</v>
      </c>
      <c r="OA21" s="297"/>
      <c r="OB21" s="297"/>
      <c r="OC21" s="297"/>
      <c r="OD21" s="297"/>
      <c r="OE21" s="299"/>
      <c r="OF21" s="299">
        <v>2</v>
      </c>
      <c r="OG21" s="299"/>
      <c r="OH21" s="299">
        <v>4</v>
      </c>
      <c r="OI21" s="297"/>
      <c r="OJ21" s="297"/>
      <c r="OK21" s="297"/>
      <c r="OL21" s="297"/>
      <c r="OM21" s="277" cm="1">
        <f t="array" ref="OM21">SUM(SUMIFS(KU21:OL21,KU$6:OL$6,{"EN(V)"}))</f>
        <v>30</v>
      </c>
      <c r="ON21" s="277" cm="1">
        <f t="array" ref="ON21">SUM(SUMIFS(KU21:OL21,KU$6:OL$6,{"INA(V)"}))</f>
        <v>33</v>
      </c>
      <c r="OO21" s="277" cm="1">
        <f t="array" ref="OO21">SUM(SUMIFS(KU21:OL21,KU$6:OL$6,{"EN(D)"}))</f>
        <v>18</v>
      </c>
      <c r="OP21" s="277" cm="1">
        <f t="array" ref="OP21">SUM(SUMIFS(KU21:OL21,KU$6:OL$6,{"INA(D)"}))</f>
        <v>18</v>
      </c>
      <c r="OQ21" s="277" cm="1">
        <f t="array" ref="OQ21">SUM(SUMIFS(KU21:OL21,KU$6:OL$6,{"EN(D)","EN(V)","INA(D)","INA(V)"}))</f>
        <v>99</v>
      </c>
      <c r="OR21" s="299"/>
      <c r="OS21" s="299">
        <v>2</v>
      </c>
      <c r="OT21" s="299"/>
      <c r="OU21" s="299">
        <v>2</v>
      </c>
      <c r="OV21" s="297"/>
      <c r="OW21" s="297"/>
      <c r="OX21" s="297"/>
      <c r="OY21" s="297"/>
      <c r="OZ21" s="299"/>
      <c r="PA21" s="299"/>
      <c r="PB21" s="299"/>
      <c r="PC21" s="299"/>
      <c r="PD21" s="297"/>
      <c r="PE21" s="297"/>
      <c r="PF21" s="297"/>
      <c r="PG21" s="297"/>
      <c r="PH21" s="299"/>
      <c r="PI21" s="299"/>
      <c r="PJ21" s="299"/>
      <c r="PK21" s="299">
        <v>2</v>
      </c>
      <c r="PL21" s="297"/>
      <c r="PM21" s="297"/>
      <c r="PN21" s="297"/>
      <c r="PO21" s="297"/>
      <c r="PP21" s="299"/>
      <c r="PQ21" s="299"/>
      <c r="PR21" s="299"/>
      <c r="PS21" s="299">
        <v>1</v>
      </c>
      <c r="PT21" s="297"/>
      <c r="PU21" s="297"/>
      <c r="PV21" s="297"/>
      <c r="PW21" s="297"/>
      <c r="PX21" s="299"/>
      <c r="PY21" s="299">
        <v>3</v>
      </c>
      <c r="PZ21" s="299"/>
      <c r="QA21" s="299">
        <v>1</v>
      </c>
      <c r="QB21" s="297"/>
      <c r="QC21" s="297"/>
      <c r="QD21" s="297"/>
      <c r="QE21" s="297"/>
      <c r="QF21" s="299"/>
      <c r="QG21" s="299"/>
      <c r="QH21" s="299"/>
      <c r="QI21" s="299"/>
      <c r="QJ21" s="297"/>
      <c r="QK21" s="297"/>
      <c r="QL21" s="297"/>
      <c r="QM21" s="297"/>
      <c r="QN21" s="299"/>
      <c r="QO21" s="299">
        <v>2</v>
      </c>
      <c r="QP21" s="299"/>
      <c r="QQ21" s="299">
        <v>2</v>
      </c>
      <c r="QR21" s="297"/>
      <c r="QS21" s="297"/>
      <c r="QT21" s="297"/>
      <c r="QU21" s="297"/>
      <c r="QV21" s="299"/>
      <c r="QW21" s="299"/>
      <c r="QX21" s="299"/>
      <c r="QY21" s="299"/>
      <c r="QZ21" s="297"/>
      <c r="RA21" s="297"/>
      <c r="RB21" s="297"/>
      <c r="RC21" s="297"/>
      <c r="RD21" s="299"/>
      <c r="RE21" s="299"/>
      <c r="RF21" s="299"/>
      <c r="RG21" s="299"/>
      <c r="RH21" s="297"/>
      <c r="RI21" s="297"/>
      <c r="RJ21" s="297"/>
      <c r="RK21" s="297"/>
      <c r="RL21" s="299"/>
      <c r="RM21" s="299"/>
      <c r="RN21" s="299"/>
      <c r="RO21" s="299"/>
      <c r="RP21" s="297"/>
      <c r="RQ21" s="297"/>
      <c r="RR21" s="297"/>
      <c r="RS21" s="297"/>
      <c r="RT21" s="299"/>
      <c r="RU21" s="299"/>
      <c r="RV21" s="299"/>
      <c r="RW21" s="299"/>
      <c r="RX21" s="297"/>
      <c r="RY21" s="297"/>
      <c r="RZ21" s="297"/>
      <c r="SA21" s="297"/>
      <c r="SB21" s="299"/>
      <c r="SC21" s="299"/>
      <c r="SD21" s="299"/>
      <c r="SE21" s="299"/>
      <c r="SF21" s="297"/>
      <c r="SG21" s="297"/>
      <c r="SH21" s="297"/>
      <c r="SI21" s="297"/>
      <c r="SJ21" s="277" cm="1">
        <f t="array" ref="SJ21">SUM(SUMIFS(OR21:SI21,OR$6:SI$6,{"EN(V)"}))</f>
        <v>7</v>
      </c>
      <c r="SK21" s="277" cm="1">
        <f t="array" ref="SK21">SUM(SUMIFS(OR21:SI21,OR$6:SI$6,{"INA(V)"}))</f>
        <v>0</v>
      </c>
      <c r="SL21" s="277" cm="1">
        <f t="array" ref="SL21">SUM(SUMIFS(OR21:SI21,OR$6:SI$6,{"EN(D)"}))</f>
        <v>8</v>
      </c>
      <c r="SM21" s="277" cm="1">
        <f t="array" ref="SM21">SUM(SUMIFS(OR21:SI21,OR$6:SI$6,{"INA(D)"}))</f>
        <v>0</v>
      </c>
      <c r="SN21" s="277" cm="1">
        <f t="array" ref="SN21">SUM(SUMIFS(OR21:SI21,OR$6:SI$6,{"EN(D)","EN(V)","INA(D)","INA(V)"}))</f>
        <v>15</v>
      </c>
    </row>
    <row r="22" spans="1:508" ht="30">
      <c r="A22" s="296">
        <v>16</v>
      </c>
      <c r="B22" s="281" t="s">
        <v>438</v>
      </c>
      <c r="C22" s="301"/>
      <c r="D22" s="299"/>
      <c r="E22" s="299"/>
      <c r="F22" s="299"/>
      <c r="G22" s="299"/>
      <c r="H22" s="297"/>
      <c r="I22" s="297">
        <v>441</v>
      </c>
      <c r="J22" s="297"/>
      <c r="K22" s="297">
        <v>190</v>
      </c>
      <c r="L22" s="299"/>
      <c r="M22" s="299"/>
      <c r="N22" s="299"/>
      <c r="O22" s="299"/>
      <c r="P22" s="297"/>
      <c r="Q22" s="297">
        <v>7</v>
      </c>
      <c r="R22" s="297"/>
      <c r="S22" s="297">
        <v>2</v>
      </c>
      <c r="T22" s="299"/>
      <c r="U22" s="299"/>
      <c r="V22" s="299"/>
      <c r="W22" s="299"/>
      <c r="X22" s="297">
        <v>462</v>
      </c>
      <c r="Y22" s="297">
        <f>X22-(N22+R22)</f>
        <v>462</v>
      </c>
      <c r="Z22" s="297">
        <v>199</v>
      </c>
      <c r="AA22" s="297">
        <f>Z22-S22-O22</f>
        <v>197</v>
      </c>
      <c r="AB22" s="299"/>
      <c r="AC22" s="299"/>
      <c r="AD22" s="299"/>
      <c r="AE22" s="299"/>
      <c r="AF22" s="297">
        <v>477</v>
      </c>
      <c r="AG22" s="297">
        <f>AF22-Y22-N22-R22</f>
        <v>15</v>
      </c>
      <c r="AH22" s="297">
        <v>208</v>
      </c>
      <c r="AI22" s="297">
        <f>AH22-AA22-O22-S22</f>
        <v>9</v>
      </c>
      <c r="AJ22" s="299"/>
      <c r="AK22" s="299"/>
      <c r="AL22" s="299"/>
      <c r="AM22" s="299"/>
      <c r="AN22" s="297">
        <v>495</v>
      </c>
      <c r="AO22" s="297">
        <f>AN22-AF22</f>
        <v>18</v>
      </c>
      <c r="AP22" s="297">
        <v>211</v>
      </c>
      <c r="AQ22" s="297">
        <f>AP22-AH22</f>
        <v>3</v>
      </c>
      <c r="AR22" s="299"/>
      <c r="AS22" s="299"/>
      <c r="AT22" s="299"/>
      <c r="AU22" s="299"/>
      <c r="AV22" s="297">
        <v>505</v>
      </c>
      <c r="AW22" s="297">
        <f>AV22-AN22</f>
        <v>10</v>
      </c>
      <c r="AX22" s="297">
        <v>213</v>
      </c>
      <c r="AY22" s="297">
        <f>AX22-AP22</f>
        <v>2</v>
      </c>
      <c r="AZ22" s="299"/>
      <c r="BA22" s="299"/>
      <c r="BB22" s="299"/>
      <c r="BC22" s="299"/>
      <c r="BD22" s="297">
        <v>517</v>
      </c>
      <c r="BE22" s="297">
        <f>BD22-AV22</f>
        <v>12</v>
      </c>
      <c r="BF22" s="297">
        <v>213</v>
      </c>
      <c r="BG22" s="297">
        <f>BF22-AX22</f>
        <v>0</v>
      </c>
      <c r="BH22" s="299"/>
      <c r="BI22" s="299"/>
      <c r="BJ22" s="299"/>
      <c r="BK22" s="299"/>
      <c r="BL22" s="297">
        <v>543</v>
      </c>
      <c r="BM22" s="297">
        <f>BL22-BD22</f>
        <v>26</v>
      </c>
      <c r="BN22" s="297">
        <v>256</v>
      </c>
      <c r="BO22" s="297">
        <f>BN22-BF22</f>
        <v>43</v>
      </c>
      <c r="BP22" s="299"/>
      <c r="BQ22" s="299"/>
      <c r="BR22" s="299"/>
      <c r="BS22" s="299"/>
      <c r="BT22" s="297">
        <v>560</v>
      </c>
      <c r="BU22" s="297">
        <f>BT22-BL22</f>
        <v>17</v>
      </c>
      <c r="BV22" s="297">
        <v>291</v>
      </c>
      <c r="BW22" s="297">
        <f>BV22-BN22</f>
        <v>35</v>
      </c>
      <c r="BX22" s="299"/>
      <c r="BY22" s="299"/>
      <c r="BZ22" s="299"/>
      <c r="CA22" s="299"/>
      <c r="CB22" s="297">
        <v>576</v>
      </c>
      <c r="CC22" s="297">
        <f>CB22-BT22</f>
        <v>16</v>
      </c>
      <c r="CD22" s="297">
        <v>313</v>
      </c>
      <c r="CE22" s="297">
        <f>CD22-BV22</f>
        <v>22</v>
      </c>
      <c r="CF22" s="299"/>
      <c r="CG22" s="299"/>
      <c r="CH22" s="299"/>
      <c r="CI22" s="299"/>
      <c r="CJ22" s="297">
        <v>592</v>
      </c>
      <c r="CK22" s="297">
        <f>CJ22-CB22</f>
        <v>16</v>
      </c>
      <c r="CL22" s="297">
        <v>343</v>
      </c>
      <c r="CM22" s="297">
        <f>CL22-CD22</f>
        <v>30</v>
      </c>
      <c r="CN22" s="299"/>
      <c r="CO22" s="299"/>
      <c r="CP22" s="299"/>
      <c r="CQ22" s="299"/>
      <c r="CR22" s="297">
        <v>608</v>
      </c>
      <c r="CS22" s="297">
        <f>CR22-CJ22</f>
        <v>16</v>
      </c>
      <c r="CT22" s="297">
        <v>357</v>
      </c>
      <c r="CU22" s="297">
        <f>CT22-CL22</f>
        <v>14</v>
      </c>
      <c r="CV22" s="277" cm="1">
        <f t="array" ref="CV22">SUM(SUMIFS(D22:CU22,D$6:CU$6,{"EN(V)"}))</f>
        <v>0</v>
      </c>
      <c r="CW22" s="277" cm="1">
        <f t="array" ref="CW22">SUM(SUMIFS(D22:CU22,D$6:CU$6,{"INA(V)"}))</f>
        <v>1056</v>
      </c>
      <c r="CX22" s="277" cm="1">
        <f t="array" ref="CX22">SUM(SUMIFS(D22:CU22,D$6:CU$6,{"EN(D)"}))</f>
        <v>0</v>
      </c>
      <c r="CY22" s="277" cm="1">
        <f t="array" ref="CY22">SUM(SUMIFS(D22:CU22,D$6:CU$6,{"INA(D)"}))</f>
        <v>547</v>
      </c>
      <c r="CZ22" s="277" cm="1">
        <f t="array" ref="CZ22">SUM(SUMIFS(D22:CU22,D$6:CU$6,{"EN(D)","EN(V)","INA(D)","INA(V)"}))</f>
        <v>1603</v>
      </c>
      <c r="DA22" s="299"/>
      <c r="DB22" s="299">
        <f t="shared" si="15"/>
        <v>0</v>
      </c>
      <c r="DC22" s="299"/>
      <c r="DD22" s="299">
        <f t="shared" si="16"/>
        <v>0</v>
      </c>
      <c r="DE22" s="297">
        <v>627</v>
      </c>
      <c r="DF22" s="297">
        <f t="shared" si="17"/>
        <v>19</v>
      </c>
      <c r="DG22" s="297">
        <v>363</v>
      </c>
      <c r="DH22" s="297">
        <f t="shared" si="18"/>
        <v>6</v>
      </c>
      <c r="DI22" s="299"/>
      <c r="DJ22" s="299"/>
      <c r="DK22" s="299"/>
      <c r="DL22" s="299"/>
      <c r="DM22" s="297">
        <v>644</v>
      </c>
      <c r="DN22" s="297">
        <f>DM22-DE22</f>
        <v>17</v>
      </c>
      <c r="DO22" s="297">
        <v>372</v>
      </c>
      <c r="DP22" s="297">
        <f>DO22-DG22</f>
        <v>9</v>
      </c>
      <c r="DQ22" s="299"/>
      <c r="DR22" s="299"/>
      <c r="DS22" s="299"/>
      <c r="DT22" s="299"/>
      <c r="DU22" s="297">
        <v>679</v>
      </c>
      <c r="DV22" s="297">
        <f>DU22-DM22</f>
        <v>35</v>
      </c>
      <c r="DW22" s="297">
        <v>388</v>
      </c>
      <c r="DX22" s="297">
        <f>DW22-DO22</f>
        <v>16</v>
      </c>
      <c r="DY22" s="299"/>
      <c r="DZ22" s="299"/>
      <c r="EA22" s="299"/>
      <c r="EB22" s="299"/>
      <c r="EC22" s="297">
        <v>717</v>
      </c>
      <c r="ED22" s="297">
        <f>EC22-DU22</f>
        <v>38</v>
      </c>
      <c r="EE22" s="297">
        <v>395</v>
      </c>
      <c r="EF22" s="297">
        <f>EE22-DW22</f>
        <v>7</v>
      </c>
      <c r="EG22" s="299"/>
      <c r="EH22" s="299"/>
      <c r="EI22" s="299"/>
      <c r="EJ22" s="299"/>
      <c r="EK22" s="297">
        <v>745</v>
      </c>
      <c r="EL22" s="297">
        <f>EK22-EC22</f>
        <v>28</v>
      </c>
      <c r="EM22" s="297">
        <v>402</v>
      </c>
      <c r="EN22" s="297">
        <f>EM22-EE22</f>
        <v>7</v>
      </c>
      <c r="EO22" s="299"/>
      <c r="EP22" s="299"/>
      <c r="EQ22" s="299"/>
      <c r="ER22" s="299"/>
      <c r="ES22" s="297">
        <v>831</v>
      </c>
      <c r="ET22" s="297">
        <f>ES22-EK22</f>
        <v>86</v>
      </c>
      <c r="EU22" s="297">
        <v>625</v>
      </c>
      <c r="EV22" s="297">
        <f>EU22-EM22</f>
        <v>223</v>
      </c>
      <c r="EW22" s="299"/>
      <c r="EX22" s="299"/>
      <c r="EY22" s="299"/>
      <c r="EZ22" s="299"/>
      <c r="FA22" s="297">
        <v>850</v>
      </c>
      <c r="FB22" s="297">
        <f>FA22-ES22</f>
        <v>19</v>
      </c>
      <c r="FC22" s="297">
        <v>654</v>
      </c>
      <c r="FD22" s="297">
        <f>FC22-EU22</f>
        <v>29</v>
      </c>
      <c r="FE22" s="299"/>
      <c r="FF22" s="299"/>
      <c r="FG22" s="299"/>
      <c r="FH22" s="299"/>
      <c r="FI22" s="297">
        <v>880</v>
      </c>
      <c r="FJ22" s="297">
        <f>FI22-FA22</f>
        <v>30</v>
      </c>
      <c r="FK22" s="297">
        <v>689</v>
      </c>
      <c r="FL22" s="297">
        <f>FK22-FC22</f>
        <v>35</v>
      </c>
      <c r="FM22" s="299"/>
      <c r="FN22" s="299"/>
      <c r="FO22" s="299"/>
      <c r="FP22" s="299"/>
      <c r="FQ22" s="297">
        <v>945</v>
      </c>
      <c r="FR22" s="297">
        <f>FQ22-FI22</f>
        <v>65</v>
      </c>
      <c r="FS22" s="297">
        <v>739</v>
      </c>
      <c r="FT22" s="297">
        <f>FS22-FK22</f>
        <v>50</v>
      </c>
      <c r="FU22" s="299"/>
      <c r="FV22" s="299"/>
      <c r="FW22" s="299"/>
      <c r="FX22" s="299"/>
      <c r="FY22" s="297">
        <v>1145</v>
      </c>
      <c r="FZ22" s="297">
        <f>FY22-FQ22</f>
        <v>200</v>
      </c>
      <c r="GA22" s="297">
        <v>811</v>
      </c>
      <c r="GB22" s="297">
        <f>GA22-FS22</f>
        <v>72</v>
      </c>
      <c r="GC22" s="299"/>
      <c r="GD22" s="299"/>
      <c r="GE22" s="299"/>
      <c r="GF22" s="299"/>
      <c r="GG22" s="297">
        <v>1240</v>
      </c>
      <c r="GH22" s="297">
        <f>GG22-FY22</f>
        <v>95</v>
      </c>
      <c r="GI22" s="297">
        <v>874</v>
      </c>
      <c r="GJ22" s="297">
        <f>GI22-GA22</f>
        <v>63</v>
      </c>
      <c r="GK22" s="299"/>
      <c r="GL22" s="299"/>
      <c r="GM22" s="299"/>
      <c r="GN22" s="299"/>
      <c r="GO22" s="297">
        <v>1460</v>
      </c>
      <c r="GP22" s="297">
        <f>GO22-GG22</f>
        <v>220</v>
      </c>
      <c r="GQ22" s="297">
        <v>970</v>
      </c>
      <c r="GR22" s="297">
        <f>GQ22-GI22</f>
        <v>96</v>
      </c>
      <c r="GS22" s="277" cm="1">
        <f t="array" ref="GS22">SUM(SUMIFS(DA22:GR22,DA$6:GR$6,{"EN(V)"}))</f>
        <v>0</v>
      </c>
      <c r="GT22" s="277" cm="1">
        <f t="array" ref="GT22">SUM(SUMIFS(DA22:GR22,DA$6:GR$6,{"INA(V)"}))</f>
        <v>852</v>
      </c>
      <c r="GU22" s="277" cm="1">
        <f t="array" ref="GU22">SUM(SUMIFS(DA22:GR22,DA$6:GR$6,{"EN(D)"}))</f>
        <v>0</v>
      </c>
      <c r="GV22" s="277" cm="1">
        <f t="array" ref="GV22">SUM(SUMIFS(DA22:GR22,DA$6:GR$6,{"INA(D)"}))</f>
        <v>613</v>
      </c>
      <c r="GW22" s="277" cm="1">
        <f t="array" ref="GW22">SUM(SUMIFS(DA22:GR22,DA$6:GR$6,{"EN(D)","EN(V)","INA(D)","INA(V)"}))</f>
        <v>1465</v>
      </c>
      <c r="GX22" s="299"/>
      <c r="GY22" s="299">
        <f t="shared" si="19"/>
        <v>0</v>
      </c>
      <c r="GZ22" s="299"/>
      <c r="HA22" s="299">
        <f t="shared" si="20"/>
        <v>0</v>
      </c>
      <c r="HB22" s="297">
        <v>1472</v>
      </c>
      <c r="HC22" s="297">
        <f t="shared" si="21"/>
        <v>12</v>
      </c>
      <c r="HD22" s="297">
        <v>999</v>
      </c>
      <c r="HE22" s="297">
        <f t="shared" si="22"/>
        <v>29</v>
      </c>
      <c r="HF22" s="299"/>
      <c r="HG22" s="299"/>
      <c r="HH22" s="299"/>
      <c r="HI22" s="299"/>
      <c r="HJ22" s="297"/>
      <c r="HK22" s="297"/>
      <c r="HL22" s="297"/>
      <c r="HM22" s="297"/>
      <c r="HN22" s="299"/>
      <c r="HO22" s="299"/>
      <c r="HP22" s="299"/>
      <c r="HQ22" s="299"/>
      <c r="HR22" s="297"/>
      <c r="HS22" s="297"/>
      <c r="HT22" s="297"/>
      <c r="HU22" s="297"/>
      <c r="HV22" s="299"/>
      <c r="HW22" s="299"/>
      <c r="HX22" s="299"/>
      <c r="HY22" s="299"/>
      <c r="HZ22" s="297"/>
      <c r="IA22" s="297"/>
      <c r="IB22" s="297"/>
      <c r="IC22" s="297"/>
      <c r="ID22" s="299"/>
      <c r="IE22" s="299"/>
      <c r="IF22" s="299"/>
      <c r="IG22" s="299"/>
      <c r="IH22" s="297"/>
      <c r="II22" s="297"/>
      <c r="IJ22" s="297"/>
      <c r="IK22" s="297"/>
      <c r="IL22" s="299"/>
      <c r="IM22" s="299"/>
      <c r="IN22" s="299"/>
      <c r="IO22" s="299"/>
      <c r="IP22" s="297"/>
      <c r="IQ22" s="297"/>
      <c r="IR22" s="297"/>
      <c r="IS22" s="297"/>
      <c r="IT22" s="299"/>
      <c r="IU22" s="299"/>
      <c r="IV22" s="299"/>
      <c r="IW22" s="299"/>
      <c r="IX22" s="297"/>
      <c r="IY22" s="297"/>
      <c r="IZ22" s="297"/>
      <c r="JA22" s="297"/>
      <c r="JB22" s="299"/>
      <c r="JC22" s="299"/>
      <c r="JD22" s="299"/>
      <c r="JE22" s="299"/>
      <c r="JF22" s="297"/>
      <c r="JG22" s="297"/>
      <c r="JH22" s="297"/>
      <c r="JI22" s="297"/>
      <c r="JJ22" s="299"/>
      <c r="JK22" s="299"/>
      <c r="JL22" s="299"/>
      <c r="JM22" s="299"/>
      <c r="JN22" s="297"/>
      <c r="JO22" s="297">
        <v>20</v>
      </c>
      <c r="JP22" s="297"/>
      <c r="JQ22" s="297">
        <v>7</v>
      </c>
      <c r="JR22" s="299"/>
      <c r="JS22" s="299"/>
      <c r="JT22" s="299"/>
      <c r="JU22" s="299"/>
      <c r="JV22" s="297">
        <v>1527</v>
      </c>
      <c r="JW22" s="297">
        <v>29</v>
      </c>
      <c r="JX22" s="297">
        <v>999</v>
      </c>
      <c r="JY22" s="297">
        <v>26</v>
      </c>
      <c r="JZ22" s="299"/>
      <c r="KA22" s="299"/>
      <c r="KB22" s="299"/>
      <c r="KC22" s="299"/>
      <c r="KD22" s="297"/>
      <c r="KE22" s="297">
        <v>20</v>
      </c>
      <c r="KF22" s="297"/>
      <c r="KG22" s="297">
        <v>27</v>
      </c>
      <c r="KH22" s="299"/>
      <c r="KI22" s="299"/>
      <c r="KJ22" s="299"/>
      <c r="KK22" s="299"/>
      <c r="KL22" s="297">
        <v>34</v>
      </c>
      <c r="KM22" s="297"/>
      <c r="KN22" s="297"/>
      <c r="KO22" s="297">
        <v>3</v>
      </c>
      <c r="KP22" s="277" cm="1">
        <f t="array" ref="KP22">SUM(SUMIFS(GX22:KO22,GX$6:KO$6,{"EN(V)"}))</f>
        <v>0</v>
      </c>
      <c r="KQ22" s="277" cm="1">
        <f t="array" ref="KQ22">SUM(SUMIFS(GX22:KO22,GX$6:KO$6,{"INA(V)"}))</f>
        <v>81</v>
      </c>
      <c r="KR22" s="277" cm="1">
        <f t="array" ref="KR22">SUM(SUMIFS(GX22:KO22,GX$6:KO$6,{"EN(D)"}))</f>
        <v>0</v>
      </c>
      <c r="KS22" s="277" cm="1">
        <f t="array" ref="KS22">SUM(SUMIFS(GX22:KO22,GX$6:KO$6,{"INA(D)"}))</f>
        <v>92</v>
      </c>
      <c r="KT22" s="277" cm="1">
        <f t="array" ref="KT22">SUM(SUMIFS(GX22:KO22,GX$6:KO$6,{"EN(D)","EN(V)","INA(D)","INA(V)"}))</f>
        <v>173</v>
      </c>
      <c r="KU22" s="299"/>
      <c r="KV22" s="299"/>
      <c r="KW22" s="299"/>
      <c r="KX22" s="299"/>
      <c r="KY22" s="297"/>
      <c r="KZ22" s="297">
        <v>16</v>
      </c>
      <c r="LA22" s="297"/>
      <c r="LB22" s="297">
        <v>10</v>
      </c>
      <c r="LC22" s="299"/>
      <c r="LD22" s="299">
        <v>0</v>
      </c>
      <c r="LE22" s="299"/>
      <c r="LF22" s="299">
        <v>7</v>
      </c>
      <c r="LG22" s="297"/>
      <c r="LH22" s="297"/>
      <c r="LI22" s="297"/>
      <c r="LJ22" s="297"/>
      <c r="LK22" s="299"/>
      <c r="LL22" s="299"/>
      <c r="LM22" s="299"/>
      <c r="LN22" s="299"/>
      <c r="LO22" s="297"/>
      <c r="LP22" s="297">
        <v>17</v>
      </c>
      <c r="LQ22" s="297"/>
      <c r="LR22" s="297">
        <v>13</v>
      </c>
      <c r="LS22" s="299"/>
      <c r="LT22" s="299"/>
      <c r="LU22" s="299"/>
      <c r="LV22" s="299"/>
      <c r="LW22" s="297"/>
      <c r="LX22" s="297">
        <v>11</v>
      </c>
      <c r="LY22" s="297"/>
      <c r="LZ22" s="297">
        <v>1</v>
      </c>
      <c r="MA22" s="299"/>
      <c r="MB22" s="299"/>
      <c r="MC22" s="299"/>
      <c r="MD22" s="299"/>
      <c r="ME22" s="297"/>
      <c r="MF22" s="297">
        <v>15</v>
      </c>
      <c r="MG22" s="297"/>
      <c r="MH22" s="297">
        <v>4</v>
      </c>
      <c r="MI22" s="299"/>
      <c r="MJ22" s="299"/>
      <c r="MK22" s="299"/>
      <c r="ML22" s="299"/>
      <c r="MM22" s="297"/>
      <c r="MN22" s="297">
        <v>31</v>
      </c>
      <c r="MO22" s="297"/>
      <c r="MP22" s="297">
        <v>4</v>
      </c>
      <c r="MQ22" s="299"/>
      <c r="MR22" s="299"/>
      <c r="MS22" s="299"/>
      <c r="MT22" s="299"/>
      <c r="MU22" s="297"/>
      <c r="MV22" s="297">
        <v>4</v>
      </c>
      <c r="MW22" s="297"/>
      <c r="MX22" s="297"/>
      <c r="MY22" s="299"/>
      <c r="MZ22" s="299"/>
      <c r="NA22" s="299"/>
      <c r="NB22" s="299"/>
      <c r="NC22" s="297"/>
      <c r="ND22" s="297">
        <v>11</v>
      </c>
      <c r="NE22" s="297"/>
      <c r="NF22" s="297">
        <v>1</v>
      </c>
      <c r="NG22" s="299"/>
      <c r="NH22" s="299"/>
      <c r="NI22" s="299"/>
      <c r="NJ22" s="299"/>
      <c r="NK22" s="297"/>
      <c r="NL22" s="297">
        <v>24</v>
      </c>
      <c r="NM22" s="297"/>
      <c r="NN22" s="297">
        <v>4</v>
      </c>
      <c r="NO22" s="299"/>
      <c r="NP22" s="299"/>
      <c r="NQ22" s="299"/>
      <c r="NR22" s="299"/>
      <c r="NS22" s="297"/>
      <c r="NT22" s="297">
        <v>46</v>
      </c>
      <c r="NU22" s="297"/>
      <c r="NV22" s="297">
        <v>15</v>
      </c>
      <c r="NW22" s="299"/>
      <c r="NX22" s="299"/>
      <c r="NY22" s="299"/>
      <c r="NZ22" s="299"/>
      <c r="OA22" s="297"/>
      <c r="OB22" s="297">
        <v>46</v>
      </c>
      <c r="OC22" s="297"/>
      <c r="OD22" s="297">
        <v>12</v>
      </c>
      <c r="OE22" s="299"/>
      <c r="OF22" s="299"/>
      <c r="OG22" s="299"/>
      <c r="OH22" s="299"/>
      <c r="OI22" s="297"/>
      <c r="OJ22" s="297">
        <v>43</v>
      </c>
      <c r="OK22" s="297"/>
      <c r="OL22" s="297">
        <v>11</v>
      </c>
      <c r="OM22" s="277" cm="1">
        <f t="array" ref="OM22">SUM(SUMIFS(KU22:OL22,KU$6:OL$6,{"EN(V)"}))</f>
        <v>0</v>
      </c>
      <c r="ON22" s="277" cm="1">
        <f t="array" ref="ON22">SUM(SUMIFS(KU22:OL22,KU$6:OL$6,{"INA(V)"}))</f>
        <v>264</v>
      </c>
      <c r="OO22" s="277" cm="1">
        <f t="array" ref="OO22">SUM(SUMIFS(KU22:OL22,KU$6:OL$6,{"EN(D)"}))</f>
        <v>7</v>
      </c>
      <c r="OP22" s="277" cm="1">
        <f t="array" ref="OP22">SUM(SUMIFS(KU22:OL22,KU$6:OL$6,{"INA(D)"}))</f>
        <v>75</v>
      </c>
      <c r="OQ22" s="277" cm="1">
        <f t="array" ref="OQ22">SUM(SUMIFS(KU22:OL22,KU$6:OL$6,{"EN(D)","EN(V)","INA(D)","INA(V)"}))</f>
        <v>346</v>
      </c>
      <c r="OR22" s="299"/>
      <c r="OS22" s="299"/>
      <c r="OT22" s="299"/>
      <c r="OU22" s="299"/>
      <c r="OV22" s="297"/>
      <c r="OW22" s="297">
        <v>15</v>
      </c>
      <c r="OX22" s="297"/>
      <c r="OY22" s="297">
        <v>5</v>
      </c>
      <c r="OZ22" s="299"/>
      <c r="PA22" s="299"/>
      <c r="PB22" s="299"/>
      <c r="PC22" s="299"/>
      <c r="PD22" s="297"/>
      <c r="PE22" s="297">
        <v>21</v>
      </c>
      <c r="PF22" s="297"/>
      <c r="PG22" s="297">
        <v>4</v>
      </c>
      <c r="PH22" s="299"/>
      <c r="PI22" s="299"/>
      <c r="PJ22" s="299"/>
      <c r="PK22" s="299"/>
      <c r="PL22" s="297"/>
      <c r="PM22" s="297">
        <v>11</v>
      </c>
      <c r="PN22" s="297"/>
      <c r="PO22" s="297">
        <v>2</v>
      </c>
      <c r="PP22" s="299"/>
      <c r="PQ22" s="299"/>
      <c r="PR22" s="299"/>
      <c r="PS22" s="299"/>
      <c r="PT22" s="297"/>
      <c r="PU22" s="297">
        <v>16</v>
      </c>
      <c r="PV22" s="297"/>
      <c r="PW22" s="297">
        <v>2</v>
      </c>
      <c r="PX22" s="299"/>
      <c r="PY22" s="299"/>
      <c r="PZ22" s="299"/>
      <c r="QA22" s="299"/>
      <c r="QB22" s="297"/>
      <c r="QC22" s="297">
        <v>24</v>
      </c>
      <c r="QD22" s="297"/>
      <c r="QE22" s="297"/>
      <c r="QF22" s="299"/>
      <c r="QG22" s="299"/>
      <c r="QH22" s="299"/>
      <c r="QI22" s="299"/>
      <c r="QJ22" s="297"/>
      <c r="QK22" s="297">
        <v>15</v>
      </c>
      <c r="QL22" s="297"/>
      <c r="QM22" s="297">
        <v>7</v>
      </c>
      <c r="QN22" s="299"/>
      <c r="QO22" s="299"/>
      <c r="QP22" s="299"/>
      <c r="QQ22" s="299"/>
      <c r="QR22" s="297"/>
      <c r="QS22" s="297">
        <v>3</v>
      </c>
      <c r="QT22" s="297"/>
      <c r="QU22" s="297"/>
      <c r="QV22" s="299"/>
      <c r="QW22" s="299"/>
      <c r="QX22" s="299"/>
      <c r="QY22" s="299"/>
      <c r="QZ22" s="297"/>
      <c r="RA22" s="297"/>
      <c r="RB22" s="297"/>
      <c r="RC22" s="297"/>
      <c r="RD22" s="299"/>
      <c r="RE22" s="299"/>
      <c r="RF22" s="299"/>
      <c r="RG22" s="299"/>
      <c r="RH22" s="297"/>
      <c r="RI22" s="297"/>
      <c r="RJ22" s="297"/>
      <c r="RK22" s="297"/>
      <c r="RL22" s="299"/>
      <c r="RM22" s="299"/>
      <c r="RN22" s="299"/>
      <c r="RO22" s="299"/>
      <c r="RP22" s="297"/>
      <c r="RQ22" s="297"/>
      <c r="RR22" s="297"/>
      <c r="RS22" s="297"/>
      <c r="RT22" s="299"/>
      <c r="RU22" s="299"/>
      <c r="RV22" s="299"/>
      <c r="RW22" s="299"/>
      <c r="RX22" s="297"/>
      <c r="RY22" s="297"/>
      <c r="RZ22" s="297"/>
      <c r="SA22" s="297"/>
      <c r="SB22" s="299"/>
      <c r="SC22" s="299"/>
      <c r="SD22" s="299"/>
      <c r="SE22" s="299"/>
      <c r="SF22" s="297"/>
      <c r="SG22" s="297"/>
      <c r="SH22" s="297"/>
      <c r="SI22" s="297"/>
      <c r="SJ22" s="277" cm="1">
        <f t="array" ref="SJ22">SUM(SUMIFS(OR22:SI22,OR$6:SI$6,{"EN(V)"}))</f>
        <v>0</v>
      </c>
      <c r="SK22" s="277" cm="1">
        <f t="array" ref="SK22">SUM(SUMIFS(OR22:SI22,OR$6:SI$6,{"INA(V)"}))</f>
        <v>105</v>
      </c>
      <c r="SL22" s="277" cm="1">
        <f t="array" ref="SL22">SUM(SUMIFS(OR22:SI22,OR$6:SI$6,{"EN(D)"}))</f>
        <v>0</v>
      </c>
      <c r="SM22" s="277" cm="1">
        <f t="array" ref="SM22">SUM(SUMIFS(OR22:SI22,OR$6:SI$6,{"INA(D)"}))</f>
        <v>20</v>
      </c>
      <c r="SN22" s="277" cm="1">
        <f t="array" ref="SN22">SUM(SUMIFS(OR22:SI22,OR$6:SI$6,{"EN(D)","EN(V)","INA(D)","INA(V)"}))</f>
        <v>125</v>
      </c>
    </row>
    <row r="23" spans="1:508" ht="30">
      <c r="A23" s="296">
        <v>17</v>
      </c>
      <c r="B23" s="281" t="s">
        <v>121</v>
      </c>
      <c r="C23" s="301"/>
      <c r="D23" s="299"/>
      <c r="E23" s="299">
        <v>445</v>
      </c>
      <c r="F23" s="299"/>
      <c r="G23" s="299">
        <v>229</v>
      </c>
      <c r="H23" s="297"/>
      <c r="I23" s="297"/>
      <c r="J23" s="297"/>
      <c r="K23" s="297"/>
      <c r="L23" s="299"/>
      <c r="M23" s="299">
        <v>7</v>
      </c>
      <c r="N23" s="299"/>
      <c r="O23" s="299">
        <v>0</v>
      </c>
      <c r="P23" s="297"/>
      <c r="Q23" s="297"/>
      <c r="R23" s="297"/>
      <c r="S23" s="297"/>
      <c r="T23" s="299">
        <v>463</v>
      </c>
      <c r="U23" s="299">
        <f>T23-(P23+L23)</f>
        <v>463</v>
      </c>
      <c r="V23" s="299">
        <v>236</v>
      </c>
      <c r="W23" s="299">
        <f>V23-(Q23+M23)</f>
        <v>229</v>
      </c>
      <c r="X23" s="297"/>
      <c r="Y23" s="297"/>
      <c r="Z23" s="297"/>
      <c r="AA23" s="297"/>
      <c r="AB23" s="299">
        <v>477</v>
      </c>
      <c r="AC23" s="299">
        <f>AB23-U23-P23-L23</f>
        <v>14</v>
      </c>
      <c r="AD23" s="299">
        <v>247</v>
      </c>
      <c r="AE23" s="299">
        <f>AD23-W23-Q23-M23</f>
        <v>11</v>
      </c>
      <c r="AF23" s="297"/>
      <c r="AG23" s="297"/>
      <c r="AH23" s="297"/>
      <c r="AI23" s="297"/>
      <c r="AJ23" s="299">
        <v>494</v>
      </c>
      <c r="AK23" s="299">
        <f>AJ23-AB23</f>
        <v>17</v>
      </c>
      <c r="AL23" s="299">
        <v>258</v>
      </c>
      <c r="AM23" s="299">
        <f>AL23-AD23</f>
        <v>11</v>
      </c>
      <c r="AN23" s="297"/>
      <c r="AO23" s="297"/>
      <c r="AP23" s="297"/>
      <c r="AQ23" s="297"/>
      <c r="AR23" s="299">
        <v>508</v>
      </c>
      <c r="AS23" s="299">
        <f>AR23-AJ23</f>
        <v>14</v>
      </c>
      <c r="AT23" s="299">
        <v>267</v>
      </c>
      <c r="AU23" s="299">
        <f>AT23-AL23</f>
        <v>9</v>
      </c>
      <c r="AV23" s="297"/>
      <c r="AW23" s="297"/>
      <c r="AX23" s="297"/>
      <c r="AY23" s="297"/>
      <c r="AZ23" s="299">
        <v>524</v>
      </c>
      <c r="BA23" s="299">
        <f>AZ23-AR23</f>
        <v>16</v>
      </c>
      <c r="BB23" s="299">
        <v>267</v>
      </c>
      <c r="BC23" s="299">
        <f>BB23-AT23</f>
        <v>0</v>
      </c>
      <c r="BD23" s="297"/>
      <c r="BE23" s="297"/>
      <c r="BF23" s="297"/>
      <c r="BG23" s="297"/>
      <c r="BH23" s="299">
        <v>542</v>
      </c>
      <c r="BI23" s="299">
        <f>BH23-AZ23</f>
        <v>18</v>
      </c>
      <c r="BJ23" s="299">
        <v>267</v>
      </c>
      <c r="BK23" s="299">
        <f>BJ23-BB23</f>
        <v>0</v>
      </c>
      <c r="BL23" s="297"/>
      <c r="BM23" s="297"/>
      <c r="BN23" s="297"/>
      <c r="BO23" s="297"/>
      <c r="BP23" s="299">
        <v>562</v>
      </c>
      <c r="BQ23" s="299">
        <f>BP23-BH23</f>
        <v>20</v>
      </c>
      <c r="BR23" s="299">
        <v>267</v>
      </c>
      <c r="BS23" s="299">
        <f>BR23-BJ23</f>
        <v>0</v>
      </c>
      <c r="BT23" s="297"/>
      <c r="BU23" s="297"/>
      <c r="BV23" s="297"/>
      <c r="BW23" s="297"/>
      <c r="BX23" s="299">
        <v>573</v>
      </c>
      <c r="BY23" s="299">
        <f>BX23-BP23</f>
        <v>11</v>
      </c>
      <c r="BZ23" s="299">
        <v>277</v>
      </c>
      <c r="CA23" s="299">
        <f>BZ23-BR23</f>
        <v>10</v>
      </c>
      <c r="CB23" s="297"/>
      <c r="CC23" s="297"/>
      <c r="CD23" s="297"/>
      <c r="CE23" s="297"/>
      <c r="CF23" s="299">
        <v>595</v>
      </c>
      <c r="CG23" s="299">
        <f>CF23-BX23</f>
        <v>22</v>
      </c>
      <c r="CH23" s="299">
        <v>296</v>
      </c>
      <c r="CI23" s="299">
        <f>CH23-BZ23</f>
        <v>19</v>
      </c>
      <c r="CJ23" s="297"/>
      <c r="CK23" s="297"/>
      <c r="CL23" s="297"/>
      <c r="CM23" s="297"/>
      <c r="CN23" s="299">
        <v>612</v>
      </c>
      <c r="CO23" s="299">
        <f>CN23-CF23</f>
        <v>17</v>
      </c>
      <c r="CP23" s="299">
        <v>311</v>
      </c>
      <c r="CQ23" s="299">
        <f>CP23-CH23</f>
        <v>15</v>
      </c>
      <c r="CR23" s="297"/>
      <c r="CS23" s="297"/>
      <c r="CT23" s="297"/>
      <c r="CU23" s="297"/>
      <c r="CV23" s="277" cm="1">
        <f t="array" ref="CV23">SUM(SUMIFS(D23:CU23,D$6:CU$6,{"EN(V)"}))</f>
        <v>1064</v>
      </c>
      <c r="CW23" s="277" cm="1">
        <f t="array" ref="CW23">SUM(SUMIFS(D23:CU23,D$6:CU$6,{"INA(V)"}))</f>
        <v>0</v>
      </c>
      <c r="CX23" s="277" cm="1">
        <f t="array" ref="CX23">SUM(SUMIFS(D23:CU23,D$6:CU$6,{"EN(D)"}))</f>
        <v>533</v>
      </c>
      <c r="CY23" s="277" cm="1">
        <f t="array" ref="CY23">SUM(SUMIFS(D23:CU23,D$6:CU$6,{"INA(D)"}))</f>
        <v>0</v>
      </c>
      <c r="CZ23" s="277" cm="1">
        <f t="array" ref="CZ23">SUM(SUMIFS(D23:CU23,D$6:CU$6,{"EN(D)","EN(V)","INA(D)","INA(V)"}))</f>
        <v>1597</v>
      </c>
      <c r="DA23" s="299">
        <v>637</v>
      </c>
      <c r="DB23" s="299">
        <f t="shared" si="15"/>
        <v>25</v>
      </c>
      <c r="DC23" s="299">
        <v>319</v>
      </c>
      <c r="DD23" s="299">
        <f t="shared" si="16"/>
        <v>8</v>
      </c>
      <c r="DE23" s="297"/>
      <c r="DF23" s="297">
        <f t="shared" si="17"/>
        <v>0</v>
      </c>
      <c r="DG23" s="297"/>
      <c r="DH23" s="297">
        <f t="shared" si="18"/>
        <v>0</v>
      </c>
      <c r="DI23" s="299">
        <v>652</v>
      </c>
      <c r="DJ23" s="299">
        <f>DI23-DA23</f>
        <v>15</v>
      </c>
      <c r="DK23" s="299">
        <v>324</v>
      </c>
      <c r="DL23" s="299">
        <f>DK23-DC23</f>
        <v>5</v>
      </c>
      <c r="DM23" s="297"/>
      <c r="DN23" s="297"/>
      <c r="DO23" s="297"/>
      <c r="DP23" s="297"/>
      <c r="DQ23" s="299">
        <v>679</v>
      </c>
      <c r="DR23" s="299">
        <f>DQ23-DI23</f>
        <v>27</v>
      </c>
      <c r="DS23" s="299">
        <v>329</v>
      </c>
      <c r="DT23" s="299">
        <f>DS23-DK23</f>
        <v>5</v>
      </c>
      <c r="DU23" s="297"/>
      <c r="DV23" s="297"/>
      <c r="DW23" s="297"/>
      <c r="DX23" s="297"/>
      <c r="DY23" s="299">
        <v>713</v>
      </c>
      <c r="DZ23" s="299">
        <f>DY23-DQ23</f>
        <v>34</v>
      </c>
      <c r="EA23" s="299">
        <v>336</v>
      </c>
      <c r="EB23" s="299">
        <f>EA23-DS23</f>
        <v>7</v>
      </c>
      <c r="EC23" s="297"/>
      <c r="ED23" s="297"/>
      <c r="EE23" s="297"/>
      <c r="EF23" s="297"/>
      <c r="EG23" s="299">
        <v>741</v>
      </c>
      <c r="EH23" s="299">
        <f>EG23-DY23</f>
        <v>28</v>
      </c>
      <c r="EI23" s="299">
        <v>341</v>
      </c>
      <c r="EJ23" s="299">
        <f>EI23-EA23</f>
        <v>5</v>
      </c>
      <c r="EK23" s="297"/>
      <c r="EL23" s="297"/>
      <c r="EM23" s="297"/>
      <c r="EN23" s="297"/>
      <c r="EO23" s="299">
        <v>787</v>
      </c>
      <c r="EP23" s="299">
        <f>EO23-EG23</f>
        <v>46</v>
      </c>
      <c r="EQ23" s="299">
        <v>517</v>
      </c>
      <c r="ER23" s="299">
        <f>EQ23-EI23</f>
        <v>176</v>
      </c>
      <c r="ES23" s="297"/>
      <c r="ET23" s="297"/>
      <c r="EU23" s="297"/>
      <c r="EV23" s="297"/>
      <c r="EW23" s="299">
        <v>802</v>
      </c>
      <c r="EX23" s="299">
        <f>EW23-EO23</f>
        <v>15</v>
      </c>
      <c r="EY23" s="299">
        <v>533</v>
      </c>
      <c r="EZ23" s="299">
        <f>EY23-EQ23</f>
        <v>16</v>
      </c>
      <c r="FA23" s="297"/>
      <c r="FB23" s="297"/>
      <c r="FC23" s="297"/>
      <c r="FD23" s="297"/>
      <c r="FE23" s="299">
        <v>832</v>
      </c>
      <c r="FF23" s="299">
        <f>FE23-EW23</f>
        <v>30</v>
      </c>
      <c r="FG23" s="299">
        <v>568</v>
      </c>
      <c r="FH23" s="299">
        <f>FG23-EY23</f>
        <v>35</v>
      </c>
      <c r="FI23" s="297"/>
      <c r="FJ23" s="297"/>
      <c r="FK23" s="297"/>
      <c r="FL23" s="297"/>
      <c r="FM23" s="299">
        <v>838</v>
      </c>
      <c r="FN23" s="299">
        <f>FM23-FE23</f>
        <v>6</v>
      </c>
      <c r="FO23" s="299">
        <v>605</v>
      </c>
      <c r="FP23" s="299">
        <f>FO23-FG23</f>
        <v>37</v>
      </c>
      <c r="FQ23" s="297"/>
      <c r="FR23" s="297"/>
      <c r="FS23" s="297"/>
      <c r="FT23" s="297"/>
      <c r="FU23" s="299">
        <v>1036</v>
      </c>
      <c r="FV23" s="299">
        <f>FU23-FM23</f>
        <v>198</v>
      </c>
      <c r="FW23" s="299">
        <v>636</v>
      </c>
      <c r="FX23" s="299">
        <f>FW23-FO23</f>
        <v>31</v>
      </c>
      <c r="FY23" s="297"/>
      <c r="FZ23" s="297"/>
      <c r="GA23" s="297"/>
      <c r="GB23" s="297"/>
      <c r="GC23" s="299">
        <v>1112</v>
      </c>
      <c r="GD23" s="299">
        <f>GC23-FU23</f>
        <v>76</v>
      </c>
      <c r="GE23" s="299">
        <v>670</v>
      </c>
      <c r="GF23" s="299">
        <f>GE23-FW23</f>
        <v>34</v>
      </c>
      <c r="GG23" s="297"/>
      <c r="GH23" s="297"/>
      <c r="GI23" s="297"/>
      <c r="GJ23" s="297"/>
      <c r="GK23" s="299">
        <v>1280</v>
      </c>
      <c r="GL23" s="299">
        <f>GK23-GC23</f>
        <v>168</v>
      </c>
      <c r="GM23" s="299">
        <v>724</v>
      </c>
      <c r="GN23" s="299">
        <f>GM23-GE23</f>
        <v>54</v>
      </c>
      <c r="GO23" s="297"/>
      <c r="GP23" s="297"/>
      <c r="GQ23" s="297"/>
      <c r="GR23" s="297"/>
      <c r="GS23" s="277" cm="1">
        <f t="array" ref="GS23">SUM(SUMIFS(DA23:GR23,DA$6:GR$6,{"EN(V)"}))</f>
        <v>668</v>
      </c>
      <c r="GT23" s="277" cm="1">
        <f t="array" ref="GT23">SUM(SUMIFS(DA23:GR23,DA$6:GR$6,{"INA(V)"}))</f>
        <v>0</v>
      </c>
      <c r="GU23" s="277" cm="1">
        <f t="array" ref="GU23">SUM(SUMIFS(DA23:GR23,DA$6:GR$6,{"EN(D)"}))</f>
        <v>413</v>
      </c>
      <c r="GV23" s="277" cm="1">
        <f t="array" ref="GV23">SUM(SUMIFS(DA23:GR23,DA$6:GR$6,{"INA(D)"}))</f>
        <v>0</v>
      </c>
      <c r="GW23" s="277" cm="1">
        <f t="array" ref="GW23">SUM(SUMIFS(DA23:GR23,DA$6:GR$6,{"EN(D)","EN(V)","INA(D)","INA(V)"}))</f>
        <v>1081</v>
      </c>
      <c r="GX23" s="299">
        <v>1292</v>
      </c>
      <c r="GY23" s="299">
        <f t="shared" si="19"/>
        <v>12</v>
      </c>
      <c r="GZ23" s="299">
        <v>737</v>
      </c>
      <c r="HA23" s="299">
        <f t="shared" si="20"/>
        <v>13</v>
      </c>
      <c r="HB23" s="297"/>
      <c r="HC23" s="297">
        <f t="shared" si="21"/>
        <v>0</v>
      </c>
      <c r="HD23" s="297"/>
      <c r="HE23" s="297">
        <f t="shared" si="22"/>
        <v>0</v>
      </c>
      <c r="HF23" s="299"/>
      <c r="HG23" s="299"/>
      <c r="HH23" s="299"/>
      <c r="HI23" s="299"/>
      <c r="HJ23" s="297"/>
      <c r="HK23" s="297"/>
      <c r="HL23" s="297"/>
      <c r="HM23" s="297"/>
      <c r="HN23" s="299"/>
      <c r="HO23" s="299"/>
      <c r="HP23" s="299"/>
      <c r="HQ23" s="299"/>
      <c r="HR23" s="297"/>
      <c r="HS23" s="297"/>
      <c r="HT23" s="297"/>
      <c r="HU23" s="297"/>
      <c r="HV23" s="299"/>
      <c r="HW23" s="299"/>
      <c r="HX23" s="299"/>
      <c r="HY23" s="299"/>
      <c r="HZ23" s="297"/>
      <c r="IA23" s="297"/>
      <c r="IB23" s="297"/>
      <c r="IC23" s="297"/>
      <c r="ID23" s="299"/>
      <c r="IE23" s="299"/>
      <c r="IF23" s="299"/>
      <c r="IG23" s="299"/>
      <c r="IH23" s="297"/>
      <c r="II23" s="297"/>
      <c r="IJ23" s="297"/>
      <c r="IK23" s="297"/>
      <c r="IL23" s="299"/>
      <c r="IM23" s="299"/>
      <c r="IN23" s="299"/>
      <c r="IO23" s="299"/>
      <c r="IP23" s="297"/>
      <c r="IQ23" s="297"/>
      <c r="IR23" s="297"/>
      <c r="IS23" s="297"/>
      <c r="IT23" s="299"/>
      <c r="IU23" s="299"/>
      <c r="IV23" s="299"/>
      <c r="IW23" s="299"/>
      <c r="IX23" s="297"/>
      <c r="IY23" s="297"/>
      <c r="IZ23" s="297"/>
      <c r="JA23" s="297"/>
      <c r="JB23" s="299"/>
      <c r="JC23" s="299"/>
      <c r="JD23" s="299"/>
      <c r="JE23" s="299"/>
      <c r="JF23" s="297"/>
      <c r="JG23" s="297"/>
      <c r="JH23" s="297"/>
      <c r="JI23" s="297"/>
      <c r="JJ23" s="299"/>
      <c r="JK23" s="299">
        <v>2</v>
      </c>
      <c r="JL23" s="299"/>
      <c r="JM23" s="299">
        <v>25</v>
      </c>
      <c r="JN23" s="297"/>
      <c r="JO23" s="297"/>
      <c r="JP23" s="297"/>
      <c r="JQ23" s="297"/>
      <c r="JR23" s="299">
        <v>1297</v>
      </c>
      <c r="JS23" s="299"/>
      <c r="JT23" s="299">
        <v>737</v>
      </c>
      <c r="JU23" s="299">
        <v>24</v>
      </c>
      <c r="JV23" s="297"/>
      <c r="JW23" s="297"/>
      <c r="JX23" s="297"/>
      <c r="JY23" s="297"/>
      <c r="JZ23" s="299"/>
      <c r="KA23" s="299">
        <v>1</v>
      </c>
      <c r="KB23" s="299"/>
      <c r="KC23" s="299">
        <v>21</v>
      </c>
      <c r="KD23" s="297"/>
      <c r="KE23" s="297"/>
      <c r="KF23" s="297"/>
      <c r="KG23" s="297"/>
      <c r="KH23" s="299"/>
      <c r="KI23" s="299">
        <v>2</v>
      </c>
      <c r="KJ23" s="299"/>
      <c r="KK23" s="299">
        <v>8</v>
      </c>
      <c r="KL23" s="297"/>
      <c r="KM23" s="297"/>
      <c r="KN23" s="297"/>
      <c r="KO23" s="297"/>
      <c r="KP23" s="277" cm="1">
        <f t="array" ref="KP23">SUM(SUMIFS(GX23:KO23,GX$6:KO$6,{"EN(V)"}))</f>
        <v>17</v>
      </c>
      <c r="KQ23" s="277" cm="1">
        <f t="array" ref="KQ23">SUM(SUMIFS(GX23:KO23,GX$6:KO$6,{"INA(V)"}))</f>
        <v>0</v>
      </c>
      <c r="KR23" s="277" cm="1">
        <f t="array" ref="KR23">SUM(SUMIFS(GX23:KO23,GX$6:KO$6,{"EN(D)"}))</f>
        <v>91</v>
      </c>
      <c r="KS23" s="277" cm="1">
        <f t="array" ref="KS23">SUM(SUMIFS(GX23:KO23,GX$6:KO$6,{"INA(D)"}))</f>
        <v>0</v>
      </c>
      <c r="KT23" s="277" cm="1">
        <f t="array" ref="KT23">SUM(SUMIFS(GX23:KO23,GX$6:KO$6,{"EN(D)","EN(V)","INA(D)","INA(V)"}))</f>
        <v>108</v>
      </c>
      <c r="KU23" s="299"/>
      <c r="KV23" s="299"/>
      <c r="KW23" s="299"/>
      <c r="KX23" s="299">
        <v>12</v>
      </c>
      <c r="KY23" s="297"/>
      <c r="KZ23" s="297"/>
      <c r="LA23" s="297"/>
      <c r="LB23" s="297"/>
      <c r="LC23" s="299"/>
      <c r="LD23" s="299"/>
      <c r="LE23" s="299"/>
      <c r="LF23" s="299"/>
      <c r="LG23" s="297"/>
      <c r="LH23" s="297">
        <v>1</v>
      </c>
      <c r="LI23" s="297"/>
      <c r="LJ23" s="297">
        <v>1</v>
      </c>
      <c r="LK23" s="299"/>
      <c r="LL23" s="299"/>
      <c r="LM23" s="299"/>
      <c r="LN23" s="299"/>
      <c r="LO23" s="297"/>
      <c r="LP23" s="297"/>
      <c r="LQ23" s="297"/>
      <c r="LR23" s="297"/>
      <c r="LS23" s="299"/>
      <c r="LT23" s="299">
        <v>3</v>
      </c>
      <c r="LU23" s="299"/>
      <c r="LV23" s="299">
        <v>2</v>
      </c>
      <c r="LW23" s="297"/>
      <c r="LX23" s="297"/>
      <c r="LY23" s="297"/>
      <c r="LZ23" s="297"/>
      <c r="MA23" s="299"/>
      <c r="MB23" s="299">
        <v>3</v>
      </c>
      <c r="MC23" s="299"/>
      <c r="MD23" s="299">
        <v>1</v>
      </c>
      <c r="ME23" s="297"/>
      <c r="MF23" s="297"/>
      <c r="MG23" s="297"/>
      <c r="MH23" s="297"/>
      <c r="MI23" s="299"/>
      <c r="MJ23" s="299"/>
      <c r="MK23" s="299"/>
      <c r="ML23" s="299"/>
      <c r="MM23" s="297"/>
      <c r="MN23" s="297"/>
      <c r="MO23" s="297"/>
      <c r="MP23" s="297"/>
      <c r="MQ23" s="299"/>
      <c r="MR23" s="299">
        <v>1</v>
      </c>
      <c r="MS23" s="299"/>
      <c r="MT23" s="299"/>
      <c r="MU23" s="297"/>
      <c r="MV23" s="297"/>
      <c r="MW23" s="297"/>
      <c r="MX23" s="297"/>
      <c r="MY23" s="299"/>
      <c r="MZ23" s="299">
        <v>2</v>
      </c>
      <c r="NA23" s="299"/>
      <c r="NB23" s="299"/>
      <c r="NC23" s="297"/>
      <c r="ND23" s="297"/>
      <c r="NE23" s="297"/>
      <c r="NF23" s="297"/>
      <c r="NG23" s="299"/>
      <c r="NH23" s="299"/>
      <c r="NI23" s="299"/>
      <c r="NJ23" s="299"/>
      <c r="NK23" s="297"/>
      <c r="NL23" s="297"/>
      <c r="NM23" s="297"/>
      <c r="NN23" s="297"/>
      <c r="NO23" s="299"/>
      <c r="NP23" s="299">
        <v>1</v>
      </c>
      <c r="NQ23" s="299"/>
      <c r="NR23" s="299"/>
      <c r="NS23" s="297"/>
      <c r="NT23" s="297"/>
      <c r="NU23" s="297"/>
      <c r="NV23" s="297"/>
      <c r="NW23" s="299"/>
      <c r="NX23" s="299">
        <v>3</v>
      </c>
      <c r="NY23" s="299"/>
      <c r="NZ23" s="299"/>
      <c r="OA23" s="297"/>
      <c r="OB23" s="297"/>
      <c r="OC23" s="297"/>
      <c r="OD23" s="297"/>
      <c r="OE23" s="299"/>
      <c r="OF23" s="299">
        <v>3</v>
      </c>
      <c r="OG23" s="299"/>
      <c r="OH23" s="299">
        <v>1</v>
      </c>
      <c r="OI23" s="297"/>
      <c r="OJ23" s="297"/>
      <c r="OK23" s="297"/>
      <c r="OL23" s="297"/>
      <c r="OM23" s="277" cm="1">
        <f t="array" ref="OM23">SUM(SUMIFS(KU23:OL23,KU$6:OL$6,{"EN(V)"}))</f>
        <v>16</v>
      </c>
      <c r="ON23" s="277" cm="1">
        <f t="array" ref="ON23">SUM(SUMIFS(KU23:OL23,KU$6:OL$6,{"INA(V)"}))</f>
        <v>1</v>
      </c>
      <c r="OO23" s="277" cm="1">
        <f t="array" ref="OO23">SUM(SUMIFS(KU23:OL23,KU$6:OL$6,{"EN(D)"}))</f>
        <v>16</v>
      </c>
      <c r="OP23" s="277" cm="1">
        <f t="array" ref="OP23">SUM(SUMIFS(KU23:OL23,KU$6:OL$6,{"INA(D)"}))</f>
        <v>1</v>
      </c>
      <c r="OQ23" s="277" cm="1">
        <f t="array" ref="OQ23">SUM(SUMIFS(KU23:OL23,KU$6:OL$6,{"EN(D)","EN(V)","INA(D)","INA(V)"}))</f>
        <v>34</v>
      </c>
      <c r="OR23" s="299"/>
      <c r="OS23" s="299">
        <v>1</v>
      </c>
      <c r="OT23" s="299"/>
      <c r="OU23" s="299"/>
      <c r="OV23" s="297"/>
      <c r="OW23" s="297"/>
      <c r="OX23" s="297"/>
      <c r="OY23" s="297"/>
      <c r="OZ23" s="299"/>
      <c r="PA23" s="299">
        <v>4</v>
      </c>
      <c r="PB23" s="299"/>
      <c r="PC23" s="299">
        <v>1</v>
      </c>
      <c r="PD23" s="297"/>
      <c r="PE23" s="297"/>
      <c r="PF23" s="297"/>
      <c r="PG23" s="297"/>
      <c r="PH23" s="299"/>
      <c r="PI23" s="299">
        <v>2</v>
      </c>
      <c r="PJ23" s="299"/>
      <c r="PK23" s="299"/>
      <c r="PL23" s="297"/>
      <c r="PM23" s="297"/>
      <c r="PN23" s="297"/>
      <c r="PO23" s="297"/>
      <c r="PP23" s="299"/>
      <c r="PQ23" s="299">
        <v>1</v>
      </c>
      <c r="PR23" s="299"/>
      <c r="PS23" s="299">
        <v>1</v>
      </c>
      <c r="PT23" s="297"/>
      <c r="PU23" s="297"/>
      <c r="PV23" s="297"/>
      <c r="PW23" s="297"/>
      <c r="PX23" s="299"/>
      <c r="PY23" s="299"/>
      <c r="PZ23" s="299"/>
      <c r="QA23" s="299"/>
      <c r="QB23" s="297"/>
      <c r="QC23" s="297"/>
      <c r="QD23" s="297"/>
      <c r="QE23" s="297"/>
      <c r="QF23" s="299"/>
      <c r="QG23" s="299">
        <v>1</v>
      </c>
      <c r="QH23" s="299"/>
      <c r="QI23" s="299"/>
      <c r="QJ23" s="297"/>
      <c r="QK23" s="297"/>
      <c r="QL23" s="297"/>
      <c r="QM23" s="297"/>
      <c r="QN23" s="299"/>
      <c r="QO23" s="299"/>
      <c r="QP23" s="299"/>
      <c r="QQ23" s="299"/>
      <c r="QR23" s="297"/>
      <c r="QS23" s="297"/>
      <c r="QT23" s="297"/>
      <c r="QU23" s="297"/>
      <c r="QV23" s="299"/>
      <c r="QW23" s="299"/>
      <c r="QX23" s="299"/>
      <c r="QY23" s="299"/>
      <c r="QZ23" s="297"/>
      <c r="RA23" s="297"/>
      <c r="RB23" s="297"/>
      <c r="RC23" s="297"/>
      <c r="RD23" s="299"/>
      <c r="RE23" s="299"/>
      <c r="RF23" s="299"/>
      <c r="RG23" s="299"/>
      <c r="RH23" s="297"/>
      <c r="RI23" s="297"/>
      <c r="RJ23" s="297"/>
      <c r="RK23" s="297"/>
      <c r="RL23" s="299"/>
      <c r="RM23" s="299"/>
      <c r="RN23" s="299"/>
      <c r="RO23" s="299"/>
      <c r="RP23" s="297"/>
      <c r="RQ23" s="297"/>
      <c r="RR23" s="297"/>
      <c r="RS23" s="297"/>
      <c r="RT23" s="299"/>
      <c r="RU23" s="299"/>
      <c r="RV23" s="299"/>
      <c r="RW23" s="299"/>
      <c r="RX23" s="297"/>
      <c r="RY23" s="297"/>
      <c r="RZ23" s="297"/>
      <c r="SA23" s="297"/>
      <c r="SB23" s="299"/>
      <c r="SC23" s="299"/>
      <c r="SD23" s="299"/>
      <c r="SE23" s="299"/>
      <c r="SF23" s="297"/>
      <c r="SG23" s="297"/>
      <c r="SH23" s="297"/>
      <c r="SI23" s="297"/>
      <c r="SJ23" s="277" cm="1">
        <f t="array" ref="SJ23">SUM(SUMIFS(OR23:SI23,OR$6:SI$6,{"EN(V)"}))</f>
        <v>9</v>
      </c>
      <c r="SK23" s="277" cm="1">
        <f t="array" ref="SK23">SUM(SUMIFS(OR23:SI23,OR$6:SI$6,{"INA(V)"}))</f>
        <v>0</v>
      </c>
      <c r="SL23" s="277" cm="1">
        <f t="array" ref="SL23">SUM(SUMIFS(OR23:SI23,OR$6:SI$6,{"EN(D)"}))</f>
        <v>2</v>
      </c>
      <c r="SM23" s="277" cm="1">
        <f t="array" ref="SM23">SUM(SUMIFS(OR23:SI23,OR$6:SI$6,{"INA(D)"}))</f>
        <v>0</v>
      </c>
      <c r="SN23" s="277" cm="1">
        <f t="array" ref="SN23">SUM(SUMIFS(OR23:SI23,OR$6:SI$6,{"EN(D)","EN(V)","INA(D)","INA(V)"}))</f>
        <v>11</v>
      </c>
    </row>
    <row r="24" spans="1:508" ht="45">
      <c r="A24" s="296">
        <v>18</v>
      </c>
      <c r="B24" s="281" t="s">
        <v>457</v>
      </c>
      <c r="C24" s="301"/>
      <c r="D24" s="299"/>
      <c r="E24" s="299"/>
      <c r="F24" s="299"/>
      <c r="G24" s="299"/>
      <c r="H24" s="297"/>
      <c r="I24" s="297">
        <v>483</v>
      </c>
      <c r="J24" s="297"/>
      <c r="K24" s="297">
        <v>496</v>
      </c>
      <c r="L24" s="299"/>
      <c r="M24" s="299"/>
      <c r="N24" s="299"/>
      <c r="O24" s="299"/>
      <c r="P24" s="297"/>
      <c r="Q24" s="297">
        <v>7</v>
      </c>
      <c r="R24" s="297"/>
      <c r="S24" s="297">
        <v>3</v>
      </c>
      <c r="T24" s="299"/>
      <c r="U24" s="299"/>
      <c r="V24" s="299"/>
      <c r="W24" s="299"/>
      <c r="X24" s="297">
        <v>499</v>
      </c>
      <c r="Y24" s="297">
        <f>X24-(N24+R24)</f>
        <v>499</v>
      </c>
      <c r="Z24" s="297">
        <v>514</v>
      </c>
      <c r="AA24" s="297">
        <f>Z24-S24-O24</f>
        <v>511</v>
      </c>
      <c r="AB24" s="299"/>
      <c r="AC24" s="299"/>
      <c r="AD24" s="299"/>
      <c r="AE24" s="299"/>
      <c r="AF24" s="297">
        <v>511</v>
      </c>
      <c r="AG24" s="297">
        <f>AF24-Y24-N24-R24</f>
        <v>12</v>
      </c>
      <c r="AH24" s="297">
        <v>541</v>
      </c>
      <c r="AI24" s="297">
        <f>AH24-AA24-O24-S24</f>
        <v>27</v>
      </c>
      <c r="AJ24" s="299"/>
      <c r="AK24" s="299"/>
      <c r="AL24" s="299"/>
      <c r="AM24" s="299"/>
      <c r="AN24" s="297">
        <v>526</v>
      </c>
      <c r="AO24" s="297">
        <f>AN24-AF24</f>
        <v>15</v>
      </c>
      <c r="AP24" s="297">
        <v>564</v>
      </c>
      <c r="AQ24" s="297">
        <f>AP24-AH24</f>
        <v>23</v>
      </c>
      <c r="AR24" s="299"/>
      <c r="AS24" s="299"/>
      <c r="AT24" s="299"/>
      <c r="AU24" s="299"/>
      <c r="AV24" s="297">
        <v>532</v>
      </c>
      <c r="AW24" s="297">
        <f>AV24-AN24</f>
        <v>6</v>
      </c>
      <c r="AX24" s="297">
        <v>579</v>
      </c>
      <c r="AY24" s="297">
        <f>AX24-AP24</f>
        <v>15</v>
      </c>
      <c r="AZ24" s="299"/>
      <c r="BA24" s="299"/>
      <c r="BB24" s="299"/>
      <c r="BC24" s="299"/>
      <c r="BD24" s="297">
        <v>541</v>
      </c>
      <c r="BE24" s="297">
        <f>BD24-AV24</f>
        <v>9</v>
      </c>
      <c r="BF24" s="297">
        <v>579</v>
      </c>
      <c r="BG24" s="297">
        <f>BF24-AX24</f>
        <v>0</v>
      </c>
      <c r="BH24" s="299"/>
      <c r="BI24" s="299"/>
      <c r="BJ24" s="299"/>
      <c r="BK24" s="299"/>
      <c r="BL24" s="297">
        <v>560</v>
      </c>
      <c r="BM24" s="297">
        <f>BL24-BD24</f>
        <v>19</v>
      </c>
      <c r="BN24" s="297">
        <v>580</v>
      </c>
      <c r="BO24" s="297">
        <f>BN24-BF24</f>
        <v>1</v>
      </c>
      <c r="BP24" s="299"/>
      <c r="BQ24" s="299"/>
      <c r="BR24" s="299"/>
      <c r="BS24" s="299"/>
      <c r="BT24" s="297">
        <v>577</v>
      </c>
      <c r="BU24" s="297">
        <f>BT24-BL24</f>
        <v>17</v>
      </c>
      <c r="BV24" s="297">
        <v>581</v>
      </c>
      <c r="BW24" s="297">
        <f>BV24-BN24</f>
        <v>1</v>
      </c>
      <c r="BX24" s="299"/>
      <c r="BY24" s="299"/>
      <c r="BZ24" s="299"/>
      <c r="CA24" s="299"/>
      <c r="CB24" s="297">
        <v>587</v>
      </c>
      <c r="CC24" s="297">
        <f>CB24-BT24</f>
        <v>10</v>
      </c>
      <c r="CD24" s="297">
        <v>602</v>
      </c>
      <c r="CE24" s="297">
        <f>CD24-BV24</f>
        <v>21</v>
      </c>
      <c r="CF24" s="299"/>
      <c r="CG24" s="299"/>
      <c r="CH24" s="299"/>
      <c r="CI24" s="299"/>
      <c r="CJ24" s="297">
        <v>604</v>
      </c>
      <c r="CK24" s="297">
        <f>CJ24-CB24</f>
        <v>17</v>
      </c>
      <c r="CL24" s="297">
        <v>654</v>
      </c>
      <c r="CM24" s="297">
        <f>CL24-CD24</f>
        <v>52</v>
      </c>
      <c r="CN24" s="299"/>
      <c r="CO24" s="299"/>
      <c r="CP24" s="299"/>
      <c r="CQ24" s="299"/>
      <c r="CR24" s="297">
        <v>622</v>
      </c>
      <c r="CS24" s="297">
        <f>CR24-CJ24</f>
        <v>18</v>
      </c>
      <c r="CT24" s="297">
        <v>689</v>
      </c>
      <c r="CU24" s="297">
        <f>CT24-CL24</f>
        <v>35</v>
      </c>
      <c r="CV24" s="277" cm="1">
        <f t="array" ref="CV24">SUM(SUMIFS(D24:CU24,D$6:CU$6,{"EN(V)"}))</f>
        <v>0</v>
      </c>
      <c r="CW24" s="277" cm="1">
        <f t="array" ref="CW24">SUM(SUMIFS(D24:CU24,D$6:CU$6,{"INA(V)"}))</f>
        <v>1112</v>
      </c>
      <c r="CX24" s="277" cm="1">
        <f t="array" ref="CX24">SUM(SUMIFS(D24:CU24,D$6:CU$6,{"EN(D)"}))</f>
        <v>0</v>
      </c>
      <c r="CY24" s="277" cm="1">
        <f t="array" ref="CY24">SUM(SUMIFS(D24:CU24,D$6:CU$6,{"INA(D)"}))</f>
        <v>1185</v>
      </c>
      <c r="CZ24" s="277" cm="1">
        <f t="array" ref="CZ24">SUM(SUMIFS(D24:CU24,D$6:CU$6,{"EN(D)","EN(V)","INA(D)","INA(V)"}))</f>
        <v>2297</v>
      </c>
      <c r="DA24" s="299"/>
      <c r="DB24" s="299">
        <f t="shared" si="15"/>
        <v>0</v>
      </c>
      <c r="DC24" s="299"/>
      <c r="DD24" s="299">
        <f t="shared" si="16"/>
        <v>0</v>
      </c>
      <c r="DE24" s="297">
        <v>642</v>
      </c>
      <c r="DF24" s="297">
        <f t="shared" si="17"/>
        <v>20</v>
      </c>
      <c r="DG24" s="297">
        <v>696</v>
      </c>
      <c r="DH24" s="297">
        <f t="shared" si="18"/>
        <v>7</v>
      </c>
      <c r="DI24" s="299"/>
      <c r="DJ24" s="299"/>
      <c r="DK24" s="299"/>
      <c r="DL24" s="299"/>
      <c r="DM24" s="297">
        <v>658</v>
      </c>
      <c r="DN24" s="297">
        <f>DM24-DE24</f>
        <v>16</v>
      </c>
      <c r="DO24" s="297">
        <v>702</v>
      </c>
      <c r="DP24" s="297">
        <f>DO24-DG24</f>
        <v>6</v>
      </c>
      <c r="DQ24" s="299"/>
      <c r="DR24" s="299"/>
      <c r="DS24" s="299"/>
      <c r="DT24" s="299"/>
      <c r="DU24" s="297">
        <v>676</v>
      </c>
      <c r="DV24" s="297">
        <f>DU24-DM24</f>
        <v>18</v>
      </c>
      <c r="DW24" s="297">
        <v>705</v>
      </c>
      <c r="DX24" s="297">
        <f>DW24-DO24</f>
        <v>3</v>
      </c>
      <c r="DY24" s="299"/>
      <c r="DZ24" s="299"/>
      <c r="EA24" s="299"/>
      <c r="EB24" s="299"/>
      <c r="EC24" s="297">
        <v>700</v>
      </c>
      <c r="ED24" s="297">
        <f>EC24-DU24</f>
        <v>24</v>
      </c>
      <c r="EE24" s="297">
        <v>711</v>
      </c>
      <c r="EF24" s="297">
        <f>EE24-DW24</f>
        <v>6</v>
      </c>
      <c r="EG24" s="299"/>
      <c r="EH24" s="299"/>
      <c r="EI24" s="299"/>
      <c r="EJ24" s="299"/>
      <c r="EK24" s="297">
        <v>720</v>
      </c>
      <c r="EL24" s="297">
        <f>EK24-EC24</f>
        <v>20</v>
      </c>
      <c r="EM24" s="297">
        <v>718</v>
      </c>
      <c r="EN24" s="297">
        <f>EM24-EE24</f>
        <v>7</v>
      </c>
      <c r="EO24" s="299"/>
      <c r="EP24" s="299"/>
      <c r="EQ24" s="299"/>
      <c r="ER24" s="299"/>
      <c r="ES24" s="297">
        <v>750</v>
      </c>
      <c r="ET24" s="297">
        <f>ES24-EK24</f>
        <v>30</v>
      </c>
      <c r="EU24" s="297">
        <v>900</v>
      </c>
      <c r="EV24" s="297">
        <f>EU24-EM24</f>
        <v>182</v>
      </c>
      <c r="EW24" s="299"/>
      <c r="EX24" s="299"/>
      <c r="EY24" s="299"/>
      <c r="EZ24" s="299"/>
      <c r="FA24" s="297">
        <v>768</v>
      </c>
      <c r="FB24" s="297">
        <f>FA24-ES24</f>
        <v>18</v>
      </c>
      <c r="FC24" s="297">
        <v>921</v>
      </c>
      <c r="FD24" s="297">
        <f>FC24-EU24</f>
        <v>21</v>
      </c>
      <c r="FE24" s="299"/>
      <c r="FF24" s="299"/>
      <c r="FG24" s="299"/>
      <c r="FH24" s="299"/>
      <c r="FI24" s="297">
        <v>798</v>
      </c>
      <c r="FJ24" s="297">
        <f>FI24-FA24</f>
        <v>30</v>
      </c>
      <c r="FK24" s="297">
        <v>954</v>
      </c>
      <c r="FL24" s="297">
        <f>FK24-FC24</f>
        <v>33</v>
      </c>
      <c r="FM24" s="299"/>
      <c r="FN24" s="299"/>
      <c r="FO24" s="299"/>
      <c r="FP24" s="299"/>
      <c r="FQ24" s="297">
        <v>838</v>
      </c>
      <c r="FR24" s="297">
        <f>FQ24-FI24</f>
        <v>40</v>
      </c>
      <c r="FS24" s="297">
        <v>1003</v>
      </c>
      <c r="FT24" s="297">
        <f>FS24-FK24</f>
        <v>49</v>
      </c>
      <c r="FU24" s="299"/>
      <c r="FV24" s="299"/>
      <c r="FW24" s="299"/>
      <c r="FX24" s="299"/>
      <c r="FY24" s="297">
        <v>899</v>
      </c>
      <c r="FZ24" s="297">
        <f>FY24-FQ24</f>
        <v>61</v>
      </c>
      <c r="GA24" s="297">
        <v>1056</v>
      </c>
      <c r="GB24" s="297">
        <f>GA24-FS24</f>
        <v>53</v>
      </c>
      <c r="GC24" s="299"/>
      <c r="GD24" s="299"/>
      <c r="GE24" s="299"/>
      <c r="GF24" s="299"/>
      <c r="GG24" s="297">
        <v>987</v>
      </c>
      <c r="GH24" s="297">
        <f>GG24-FY24</f>
        <v>88</v>
      </c>
      <c r="GI24" s="297">
        <v>1093</v>
      </c>
      <c r="GJ24" s="297">
        <f>GI24-GA24</f>
        <v>37</v>
      </c>
      <c r="GK24" s="299"/>
      <c r="GL24" s="299"/>
      <c r="GM24" s="299"/>
      <c r="GN24" s="299"/>
      <c r="GO24" s="297">
        <v>1116</v>
      </c>
      <c r="GP24" s="297">
        <f>GO24-GG24</f>
        <v>129</v>
      </c>
      <c r="GQ24" s="297">
        <v>1161</v>
      </c>
      <c r="GR24" s="297">
        <f>GQ24-GI24</f>
        <v>68</v>
      </c>
      <c r="GS24" s="277" cm="1">
        <f t="array" ref="GS24">SUM(SUMIFS(DA24:GR24,DA$6:GR$6,{"EN(V)"}))</f>
        <v>0</v>
      </c>
      <c r="GT24" s="277" cm="1">
        <f t="array" ref="GT24">SUM(SUMIFS(DA24:GR24,DA$6:GR$6,{"INA(V)"}))</f>
        <v>494</v>
      </c>
      <c r="GU24" s="277" cm="1">
        <f t="array" ref="GU24">SUM(SUMIFS(DA24:GR24,DA$6:GR$6,{"EN(D)"}))</f>
        <v>0</v>
      </c>
      <c r="GV24" s="277" cm="1">
        <f t="array" ref="GV24">SUM(SUMIFS(DA24:GR24,DA$6:GR$6,{"INA(D)"}))</f>
        <v>472</v>
      </c>
      <c r="GW24" s="277" cm="1">
        <f t="array" ref="GW24">SUM(SUMIFS(DA24:GR24,DA$6:GR$6,{"EN(D)","EN(V)","INA(D)","INA(V)"}))</f>
        <v>966</v>
      </c>
      <c r="GX24" s="299"/>
      <c r="GY24" s="299">
        <f t="shared" si="19"/>
        <v>0</v>
      </c>
      <c r="GZ24" s="299"/>
      <c r="HA24" s="299">
        <f t="shared" si="20"/>
        <v>0</v>
      </c>
      <c r="HB24" s="297">
        <v>1124</v>
      </c>
      <c r="HC24" s="297">
        <f t="shared" si="21"/>
        <v>8</v>
      </c>
      <c r="HD24" s="297">
        <v>1174</v>
      </c>
      <c r="HE24" s="297">
        <f t="shared" si="22"/>
        <v>13</v>
      </c>
      <c r="HF24" s="299"/>
      <c r="HG24" s="299"/>
      <c r="HH24" s="299"/>
      <c r="HI24" s="299"/>
      <c r="HJ24" s="297"/>
      <c r="HK24" s="297"/>
      <c r="HL24" s="297"/>
      <c r="HM24" s="297"/>
      <c r="HN24" s="299"/>
      <c r="HO24" s="299"/>
      <c r="HP24" s="299"/>
      <c r="HQ24" s="299"/>
      <c r="HR24" s="297"/>
      <c r="HS24" s="297"/>
      <c r="HT24" s="297"/>
      <c r="HU24" s="297"/>
      <c r="HV24" s="299"/>
      <c r="HW24" s="299"/>
      <c r="HX24" s="299"/>
      <c r="HY24" s="299"/>
      <c r="HZ24" s="297"/>
      <c r="IA24" s="297"/>
      <c r="IB24" s="297"/>
      <c r="IC24" s="297"/>
      <c r="ID24" s="299"/>
      <c r="IE24" s="299"/>
      <c r="IF24" s="299"/>
      <c r="IG24" s="299"/>
      <c r="IH24" s="297"/>
      <c r="II24" s="297"/>
      <c r="IJ24" s="297"/>
      <c r="IK24" s="297"/>
      <c r="IL24" s="299"/>
      <c r="IM24" s="299"/>
      <c r="IN24" s="299"/>
      <c r="IO24" s="299"/>
      <c r="IP24" s="297"/>
      <c r="IQ24" s="297"/>
      <c r="IR24" s="297"/>
      <c r="IS24" s="297"/>
      <c r="IT24" s="299"/>
      <c r="IU24" s="299"/>
      <c r="IV24" s="299"/>
      <c r="IW24" s="299"/>
      <c r="IX24" s="297"/>
      <c r="IY24" s="297"/>
      <c r="IZ24" s="297"/>
      <c r="JA24" s="297"/>
      <c r="JB24" s="299"/>
      <c r="JC24" s="299"/>
      <c r="JD24" s="299"/>
      <c r="JE24" s="299"/>
      <c r="JF24" s="297"/>
      <c r="JG24" s="297"/>
      <c r="JH24" s="297"/>
      <c r="JI24" s="297"/>
      <c r="JJ24" s="299"/>
      <c r="JK24" s="299"/>
      <c r="JL24" s="299"/>
      <c r="JM24" s="299"/>
      <c r="JN24" s="297"/>
      <c r="JO24" s="297">
        <v>1</v>
      </c>
      <c r="JP24" s="297"/>
      <c r="JQ24" s="297">
        <v>15</v>
      </c>
      <c r="JR24" s="299"/>
      <c r="JS24" s="299"/>
      <c r="JT24" s="299"/>
      <c r="JU24" s="299"/>
      <c r="JV24" s="297">
        <v>1126</v>
      </c>
      <c r="JW24" s="297"/>
      <c r="JX24" s="297">
        <v>1174</v>
      </c>
      <c r="JY24" s="297">
        <v>24</v>
      </c>
      <c r="JZ24" s="299"/>
      <c r="KA24" s="299"/>
      <c r="KB24" s="299"/>
      <c r="KC24" s="299"/>
      <c r="KD24" s="297"/>
      <c r="KE24" s="297"/>
      <c r="KF24" s="297"/>
      <c r="KG24" s="297">
        <v>10</v>
      </c>
      <c r="KH24" s="299"/>
      <c r="KI24" s="299"/>
      <c r="KJ24" s="299"/>
      <c r="KK24" s="299"/>
      <c r="KL24" s="297"/>
      <c r="KM24" s="297">
        <v>2</v>
      </c>
      <c r="KN24" s="297"/>
      <c r="KO24" s="297">
        <v>10</v>
      </c>
      <c r="KP24" s="277" cm="1">
        <f t="array" ref="KP24">SUM(SUMIFS(GX24:KO24,GX$6:KO$6,{"EN(V)"}))</f>
        <v>0</v>
      </c>
      <c r="KQ24" s="277" cm="1">
        <f t="array" ref="KQ24">SUM(SUMIFS(GX24:KO24,GX$6:KO$6,{"INA(V)"}))</f>
        <v>11</v>
      </c>
      <c r="KR24" s="277" cm="1">
        <f t="array" ref="KR24">SUM(SUMIFS(GX24:KO24,GX$6:KO$6,{"EN(D)"}))</f>
        <v>0</v>
      </c>
      <c r="KS24" s="277" cm="1">
        <f t="array" ref="KS24">SUM(SUMIFS(GX24:KO24,GX$6:KO$6,{"INA(D)"}))</f>
        <v>72</v>
      </c>
      <c r="KT24" s="277" cm="1">
        <f t="array" ref="KT24">SUM(SUMIFS(GX24:KO24,GX$6:KO$6,{"EN(D)","EN(V)","INA(D)","INA(V)"}))</f>
        <v>83</v>
      </c>
      <c r="KU24" s="299"/>
      <c r="KV24" s="299"/>
      <c r="KW24" s="299"/>
      <c r="KX24" s="299"/>
      <c r="KY24" s="297"/>
      <c r="KZ24" s="297">
        <v>1</v>
      </c>
      <c r="LA24" s="297"/>
      <c r="LB24" s="297">
        <v>5</v>
      </c>
      <c r="LC24" s="299"/>
      <c r="LD24" s="299">
        <v>1</v>
      </c>
      <c r="LE24" s="299"/>
      <c r="LF24" s="299">
        <v>2</v>
      </c>
      <c r="LG24" s="297"/>
      <c r="LH24" s="297"/>
      <c r="LI24" s="297"/>
      <c r="LJ24" s="297"/>
      <c r="LK24" s="299"/>
      <c r="LL24" s="299"/>
      <c r="LM24" s="299"/>
      <c r="LN24" s="299"/>
      <c r="LO24" s="297"/>
      <c r="LP24" s="297"/>
      <c r="LQ24" s="297"/>
      <c r="LR24" s="297"/>
      <c r="LS24" s="299"/>
      <c r="LT24" s="299"/>
      <c r="LU24" s="299"/>
      <c r="LV24" s="299"/>
      <c r="LW24" s="297"/>
      <c r="LX24" s="297">
        <v>5</v>
      </c>
      <c r="LY24" s="297"/>
      <c r="LZ24" s="297">
        <v>7</v>
      </c>
      <c r="MA24" s="299"/>
      <c r="MB24" s="299"/>
      <c r="MC24" s="299"/>
      <c r="MD24" s="299"/>
      <c r="ME24" s="297"/>
      <c r="MF24" s="297">
        <v>1</v>
      </c>
      <c r="MG24" s="297"/>
      <c r="MH24" s="297"/>
      <c r="MI24" s="299"/>
      <c r="MJ24" s="299"/>
      <c r="MK24" s="299"/>
      <c r="ML24" s="299"/>
      <c r="MM24" s="297"/>
      <c r="MN24" s="297"/>
      <c r="MO24" s="297"/>
      <c r="MP24" s="297"/>
      <c r="MQ24" s="299"/>
      <c r="MR24" s="299"/>
      <c r="MS24" s="299"/>
      <c r="MT24" s="299"/>
      <c r="MU24" s="297"/>
      <c r="MV24" s="297"/>
      <c r="MW24" s="297"/>
      <c r="MX24" s="297"/>
      <c r="MY24" s="299"/>
      <c r="MZ24" s="299"/>
      <c r="NA24" s="299"/>
      <c r="NB24" s="299"/>
      <c r="NC24" s="297"/>
      <c r="ND24" s="297">
        <v>2</v>
      </c>
      <c r="NE24" s="297"/>
      <c r="NF24" s="297"/>
      <c r="NG24" s="299"/>
      <c r="NH24" s="299"/>
      <c r="NI24" s="299"/>
      <c r="NJ24" s="299"/>
      <c r="NK24" s="297"/>
      <c r="NL24" s="297">
        <v>1</v>
      </c>
      <c r="NM24" s="297"/>
      <c r="NN24" s="297"/>
      <c r="NO24" s="299"/>
      <c r="NP24" s="299"/>
      <c r="NQ24" s="299"/>
      <c r="NR24" s="299"/>
      <c r="NS24" s="297"/>
      <c r="NT24" s="297">
        <v>3</v>
      </c>
      <c r="NU24" s="297"/>
      <c r="NV24" s="297"/>
      <c r="NW24" s="299"/>
      <c r="NX24" s="299"/>
      <c r="NY24" s="299"/>
      <c r="NZ24" s="299"/>
      <c r="OA24" s="297"/>
      <c r="OB24" s="297">
        <v>1</v>
      </c>
      <c r="OC24" s="297"/>
      <c r="OD24" s="297"/>
      <c r="OE24" s="299"/>
      <c r="OF24" s="299"/>
      <c r="OG24" s="299"/>
      <c r="OH24" s="299"/>
      <c r="OI24" s="297"/>
      <c r="OJ24" s="297"/>
      <c r="OK24" s="297"/>
      <c r="OL24" s="297">
        <v>1</v>
      </c>
      <c r="OM24" s="277" cm="1">
        <f t="array" ref="OM24">SUM(SUMIFS(KU24:OL24,KU$6:OL$6,{"EN(V)"}))</f>
        <v>1</v>
      </c>
      <c r="ON24" s="277" cm="1">
        <f t="array" ref="ON24">SUM(SUMIFS(KU24:OL24,KU$6:OL$6,{"INA(V)"}))</f>
        <v>14</v>
      </c>
      <c r="OO24" s="277" cm="1">
        <f t="array" ref="OO24">SUM(SUMIFS(KU24:OL24,KU$6:OL$6,{"EN(D)"}))</f>
        <v>2</v>
      </c>
      <c r="OP24" s="277" cm="1">
        <f t="array" ref="OP24">SUM(SUMIFS(KU24:OL24,KU$6:OL$6,{"INA(D)"}))</f>
        <v>13</v>
      </c>
      <c r="OQ24" s="277" cm="1">
        <f t="array" ref="OQ24">SUM(SUMIFS(KU24:OL24,KU$6:OL$6,{"EN(D)","EN(V)","INA(D)","INA(V)"}))</f>
        <v>30</v>
      </c>
      <c r="OR24" s="299"/>
      <c r="OS24" s="299"/>
      <c r="OT24" s="299"/>
      <c r="OU24" s="299"/>
      <c r="OV24" s="297"/>
      <c r="OW24" s="297">
        <v>2</v>
      </c>
      <c r="OX24" s="297"/>
      <c r="OY24" s="297"/>
      <c r="OZ24" s="299"/>
      <c r="PA24" s="299"/>
      <c r="PB24" s="299"/>
      <c r="PC24" s="299"/>
      <c r="PD24" s="297"/>
      <c r="PE24" s="297">
        <v>15</v>
      </c>
      <c r="PF24" s="297"/>
      <c r="PG24" s="297"/>
      <c r="PH24" s="299"/>
      <c r="PI24" s="299"/>
      <c r="PJ24" s="299"/>
      <c r="PK24" s="299"/>
      <c r="PL24" s="297"/>
      <c r="PM24" s="297">
        <v>4</v>
      </c>
      <c r="PN24" s="297"/>
      <c r="PO24" s="297">
        <v>1</v>
      </c>
      <c r="PP24" s="299"/>
      <c r="PQ24" s="299"/>
      <c r="PR24" s="299"/>
      <c r="PS24" s="299"/>
      <c r="PT24" s="297"/>
      <c r="PU24" s="297">
        <v>1</v>
      </c>
      <c r="PV24" s="297"/>
      <c r="PW24" s="297"/>
      <c r="PX24" s="299"/>
      <c r="PY24" s="299"/>
      <c r="PZ24" s="299"/>
      <c r="QA24" s="299"/>
      <c r="QB24" s="297"/>
      <c r="QC24" s="297">
        <v>6</v>
      </c>
      <c r="QD24" s="297"/>
      <c r="QE24" s="297">
        <v>3</v>
      </c>
      <c r="QF24" s="299"/>
      <c r="QG24" s="299"/>
      <c r="QH24" s="299"/>
      <c r="QI24" s="299"/>
      <c r="QJ24" s="297"/>
      <c r="QK24" s="297">
        <v>2</v>
      </c>
      <c r="QL24" s="297"/>
      <c r="QM24" s="297"/>
      <c r="QN24" s="299"/>
      <c r="QO24" s="299"/>
      <c r="QP24" s="299"/>
      <c r="QQ24" s="299"/>
      <c r="QR24" s="297"/>
      <c r="QS24" s="297"/>
      <c r="QT24" s="297"/>
      <c r="QU24" s="297">
        <v>1</v>
      </c>
      <c r="QV24" s="299"/>
      <c r="QW24" s="299"/>
      <c r="QX24" s="299"/>
      <c r="QY24" s="299"/>
      <c r="QZ24" s="297"/>
      <c r="RA24" s="297"/>
      <c r="RB24" s="297"/>
      <c r="RC24" s="297"/>
      <c r="RD24" s="299"/>
      <c r="RE24" s="299"/>
      <c r="RF24" s="299"/>
      <c r="RG24" s="299"/>
      <c r="RH24" s="297"/>
      <c r="RI24" s="297"/>
      <c r="RJ24" s="297"/>
      <c r="RK24" s="297"/>
      <c r="RL24" s="299"/>
      <c r="RM24" s="299"/>
      <c r="RN24" s="299"/>
      <c r="RO24" s="299"/>
      <c r="RP24" s="297"/>
      <c r="RQ24" s="297"/>
      <c r="RR24" s="297"/>
      <c r="RS24" s="297"/>
      <c r="RT24" s="299"/>
      <c r="RU24" s="299"/>
      <c r="RV24" s="299"/>
      <c r="RW24" s="299"/>
      <c r="RX24" s="297"/>
      <c r="RY24" s="297"/>
      <c r="RZ24" s="297"/>
      <c r="SA24" s="297"/>
      <c r="SB24" s="299"/>
      <c r="SC24" s="299"/>
      <c r="SD24" s="299"/>
      <c r="SE24" s="299"/>
      <c r="SF24" s="297"/>
      <c r="SG24" s="297"/>
      <c r="SH24" s="297"/>
      <c r="SI24" s="297"/>
      <c r="SJ24" s="277" cm="1">
        <f t="array" ref="SJ24">SUM(SUMIFS(OR24:SI24,OR$6:SI$6,{"EN(V)"}))</f>
        <v>0</v>
      </c>
      <c r="SK24" s="277" cm="1">
        <f t="array" ref="SK24">SUM(SUMIFS(OR24:SI24,OR$6:SI$6,{"INA(V)"}))</f>
        <v>30</v>
      </c>
      <c r="SL24" s="277" cm="1">
        <f t="array" ref="SL24">SUM(SUMIFS(OR24:SI24,OR$6:SI$6,{"EN(D)"}))</f>
        <v>0</v>
      </c>
      <c r="SM24" s="277" cm="1">
        <f t="array" ref="SM24">SUM(SUMIFS(OR24:SI24,OR$6:SI$6,{"INA(D)"}))</f>
        <v>5</v>
      </c>
      <c r="SN24" s="277" cm="1">
        <f t="array" ref="SN24">SUM(SUMIFS(OR24:SI24,OR$6:SI$6,{"EN(D)","EN(V)","INA(D)","INA(V)"}))</f>
        <v>35</v>
      </c>
    </row>
    <row r="25" spans="1:508" ht="30">
      <c r="A25" s="296">
        <v>19</v>
      </c>
      <c r="B25" s="281" t="s">
        <v>123</v>
      </c>
      <c r="C25" s="301"/>
      <c r="D25" s="299"/>
      <c r="E25" s="299"/>
      <c r="F25" s="299"/>
      <c r="G25" s="299"/>
      <c r="H25" s="297"/>
      <c r="I25" s="297"/>
      <c r="J25" s="297"/>
      <c r="K25" s="297"/>
      <c r="L25" s="299"/>
      <c r="M25" s="299">
        <v>7</v>
      </c>
      <c r="N25" s="299"/>
      <c r="O25" s="299">
        <v>4</v>
      </c>
      <c r="P25" s="297"/>
      <c r="Q25" s="297"/>
      <c r="R25" s="297"/>
      <c r="S25" s="297"/>
      <c r="T25" s="299">
        <v>17</v>
      </c>
      <c r="U25" s="299">
        <f>T25-(P25+L25)</f>
        <v>17</v>
      </c>
      <c r="V25" s="299">
        <v>8</v>
      </c>
      <c r="W25" s="299">
        <f>V25-(Q25+M25)</f>
        <v>1</v>
      </c>
      <c r="X25" s="297"/>
      <c r="Y25" s="297"/>
      <c r="Z25" s="297"/>
      <c r="AA25" s="297"/>
      <c r="AB25" s="299">
        <v>25</v>
      </c>
      <c r="AC25" s="299">
        <f>AB25-U25-P25-L25</f>
        <v>8</v>
      </c>
      <c r="AD25" s="299">
        <v>15</v>
      </c>
      <c r="AE25" s="299">
        <f>AD25-W25-Q25-M25</f>
        <v>7</v>
      </c>
      <c r="AF25" s="297"/>
      <c r="AG25" s="297"/>
      <c r="AH25" s="297"/>
      <c r="AI25" s="297"/>
      <c r="AJ25" s="299">
        <v>28</v>
      </c>
      <c r="AK25" s="299">
        <f>AJ25-AB25</f>
        <v>3</v>
      </c>
      <c r="AL25" s="299">
        <v>16</v>
      </c>
      <c r="AM25" s="299">
        <f>AL25-AD25</f>
        <v>1</v>
      </c>
      <c r="AN25" s="297"/>
      <c r="AO25" s="297"/>
      <c r="AP25" s="297"/>
      <c r="AQ25" s="297"/>
      <c r="AR25" s="299">
        <v>31</v>
      </c>
      <c r="AS25" s="299">
        <f>AR25-AJ25</f>
        <v>3</v>
      </c>
      <c r="AT25" s="299">
        <v>16</v>
      </c>
      <c r="AU25" s="299">
        <f>AT25-AL25</f>
        <v>0</v>
      </c>
      <c r="AV25" s="297"/>
      <c r="AW25" s="297"/>
      <c r="AX25" s="297"/>
      <c r="AY25" s="297"/>
      <c r="AZ25" s="299">
        <v>36</v>
      </c>
      <c r="BA25" s="299">
        <f>AZ25-AR25</f>
        <v>5</v>
      </c>
      <c r="BB25" s="299">
        <v>16</v>
      </c>
      <c r="BC25" s="299">
        <f>BB25-AT25</f>
        <v>0</v>
      </c>
      <c r="BD25" s="297"/>
      <c r="BE25" s="297"/>
      <c r="BF25" s="297"/>
      <c r="BG25" s="297"/>
      <c r="BH25" s="299">
        <v>44</v>
      </c>
      <c r="BI25" s="299">
        <f>BH25-AZ25</f>
        <v>8</v>
      </c>
      <c r="BJ25" s="299">
        <v>28</v>
      </c>
      <c r="BK25" s="299">
        <f>BJ25-BB25</f>
        <v>12</v>
      </c>
      <c r="BL25" s="297"/>
      <c r="BM25" s="297"/>
      <c r="BN25" s="297"/>
      <c r="BO25" s="297"/>
      <c r="BP25" s="299">
        <v>56</v>
      </c>
      <c r="BQ25" s="299">
        <f>BP25-BH25</f>
        <v>12</v>
      </c>
      <c r="BR25" s="299">
        <v>28</v>
      </c>
      <c r="BS25" s="299">
        <f>BR25-BJ25</f>
        <v>0</v>
      </c>
      <c r="BT25" s="297"/>
      <c r="BU25" s="297"/>
      <c r="BV25" s="297"/>
      <c r="BW25" s="297"/>
      <c r="BX25" s="299">
        <v>68</v>
      </c>
      <c r="BY25" s="299">
        <f>BX25-BP25</f>
        <v>12</v>
      </c>
      <c r="BZ25" s="299">
        <v>31</v>
      </c>
      <c r="CA25" s="299">
        <f>BZ25-BR25</f>
        <v>3</v>
      </c>
      <c r="CB25" s="297"/>
      <c r="CC25" s="297"/>
      <c r="CD25" s="297"/>
      <c r="CE25" s="297"/>
      <c r="CF25" s="299">
        <v>86</v>
      </c>
      <c r="CG25" s="299">
        <f>CF25-BX25</f>
        <v>18</v>
      </c>
      <c r="CH25" s="299">
        <v>43</v>
      </c>
      <c r="CI25" s="299">
        <f>CH25-BZ25</f>
        <v>12</v>
      </c>
      <c r="CJ25" s="297"/>
      <c r="CK25" s="297"/>
      <c r="CL25" s="297"/>
      <c r="CM25" s="297"/>
      <c r="CN25" s="299">
        <v>99</v>
      </c>
      <c r="CO25" s="299">
        <f>CN25-CF25</f>
        <v>13</v>
      </c>
      <c r="CP25" s="299">
        <v>55</v>
      </c>
      <c r="CQ25" s="299">
        <f>CP25-CH25</f>
        <v>12</v>
      </c>
      <c r="CR25" s="297"/>
      <c r="CS25" s="297"/>
      <c r="CT25" s="297"/>
      <c r="CU25" s="297"/>
      <c r="CV25" s="277" cm="1">
        <f t="array" ref="CV25">SUM(SUMIFS(D25:CU25,D$6:CU$6,{"EN(V)"}))</f>
        <v>106</v>
      </c>
      <c r="CW25" s="277" cm="1">
        <f t="array" ref="CW25">SUM(SUMIFS(D25:CU25,D$6:CU$6,{"INA(V)"}))</f>
        <v>0</v>
      </c>
      <c r="CX25" s="277" cm="1">
        <f t="array" ref="CX25">SUM(SUMIFS(D25:CU25,D$6:CU$6,{"EN(D)"}))</f>
        <v>52</v>
      </c>
      <c r="CY25" s="277" cm="1">
        <f t="array" ref="CY25">SUM(SUMIFS(D25:CU25,D$6:CU$6,{"INA(D)"}))</f>
        <v>0</v>
      </c>
      <c r="CZ25" s="277" cm="1">
        <f t="array" ref="CZ25">SUM(SUMIFS(D25:CU25,D$6:CU$6,{"EN(D)","EN(V)","INA(D)","INA(V)"}))</f>
        <v>158</v>
      </c>
      <c r="DA25" s="299">
        <v>115</v>
      </c>
      <c r="DB25" s="299">
        <f t="shared" si="15"/>
        <v>16</v>
      </c>
      <c r="DC25" s="299">
        <v>58</v>
      </c>
      <c r="DD25" s="299">
        <f t="shared" si="16"/>
        <v>3</v>
      </c>
      <c r="DE25" s="297"/>
      <c r="DF25" s="297">
        <f t="shared" si="17"/>
        <v>0</v>
      </c>
      <c r="DG25" s="297"/>
      <c r="DH25" s="297">
        <f t="shared" si="18"/>
        <v>0</v>
      </c>
      <c r="DI25" s="299">
        <v>133</v>
      </c>
      <c r="DJ25" s="299">
        <f>DI25-DA25</f>
        <v>18</v>
      </c>
      <c r="DK25" s="299">
        <v>62</v>
      </c>
      <c r="DL25" s="299">
        <f>DK25-DC25</f>
        <v>4</v>
      </c>
      <c r="DM25" s="297"/>
      <c r="DN25" s="297"/>
      <c r="DO25" s="297"/>
      <c r="DP25" s="297"/>
      <c r="DQ25" s="299">
        <v>149</v>
      </c>
      <c r="DR25" s="299">
        <f>DQ25-DI25</f>
        <v>16</v>
      </c>
      <c r="DS25" s="299">
        <v>68</v>
      </c>
      <c r="DT25" s="299">
        <f>DS25-DK25</f>
        <v>6</v>
      </c>
      <c r="DU25" s="297"/>
      <c r="DV25" s="297"/>
      <c r="DW25" s="297"/>
      <c r="DX25" s="297"/>
      <c r="DY25" s="299">
        <v>172</v>
      </c>
      <c r="DZ25" s="299">
        <f>DY25-DQ25</f>
        <v>23</v>
      </c>
      <c r="EA25" s="299">
        <v>74</v>
      </c>
      <c r="EB25" s="299">
        <f>EA25-DS25</f>
        <v>6</v>
      </c>
      <c r="EC25" s="297"/>
      <c r="ED25" s="297"/>
      <c r="EE25" s="297"/>
      <c r="EF25" s="297"/>
      <c r="EG25" s="299">
        <v>189</v>
      </c>
      <c r="EH25" s="299">
        <f>EG25-DY25</f>
        <v>17</v>
      </c>
      <c r="EI25" s="299">
        <v>93</v>
      </c>
      <c r="EJ25" s="299">
        <f>EI25-EA25</f>
        <v>19</v>
      </c>
      <c r="EK25" s="297"/>
      <c r="EL25" s="297"/>
      <c r="EM25" s="297"/>
      <c r="EN25" s="297"/>
      <c r="EO25" s="299">
        <v>226</v>
      </c>
      <c r="EP25" s="299">
        <f>EO25-EG25</f>
        <v>37</v>
      </c>
      <c r="EQ25" s="299">
        <v>170</v>
      </c>
      <c r="ER25" s="299">
        <f>EQ25-EI25</f>
        <v>77</v>
      </c>
      <c r="ES25" s="297"/>
      <c r="ET25" s="297"/>
      <c r="EU25" s="297"/>
      <c r="EV25" s="297"/>
      <c r="EW25" s="299">
        <v>246</v>
      </c>
      <c r="EX25" s="299">
        <f>EW25-EO25</f>
        <v>20</v>
      </c>
      <c r="EY25" s="299">
        <v>180</v>
      </c>
      <c r="EZ25" s="299">
        <f>EY25-EQ25</f>
        <v>10</v>
      </c>
      <c r="FA25" s="297"/>
      <c r="FB25" s="297"/>
      <c r="FC25" s="297"/>
      <c r="FD25" s="297"/>
      <c r="FE25" s="299">
        <v>271</v>
      </c>
      <c r="FF25" s="299">
        <f>FE25-EW25</f>
        <v>25</v>
      </c>
      <c r="FG25" s="299">
        <v>205</v>
      </c>
      <c r="FH25" s="299">
        <f>FG25-EY25</f>
        <v>25</v>
      </c>
      <c r="FI25" s="297"/>
      <c r="FJ25" s="297"/>
      <c r="FK25" s="297"/>
      <c r="FL25" s="297"/>
      <c r="FM25" s="299">
        <v>321</v>
      </c>
      <c r="FN25" s="299">
        <f>FM25-FE25</f>
        <v>50</v>
      </c>
      <c r="FO25" s="299">
        <v>231</v>
      </c>
      <c r="FP25" s="299">
        <f>FO25-FG25</f>
        <v>26</v>
      </c>
      <c r="FQ25" s="297"/>
      <c r="FR25" s="297"/>
      <c r="FS25" s="297"/>
      <c r="FT25" s="297"/>
      <c r="FU25" s="299">
        <v>407</v>
      </c>
      <c r="FV25" s="299">
        <f>FU25-FM25</f>
        <v>86</v>
      </c>
      <c r="FW25" s="299">
        <v>258</v>
      </c>
      <c r="FX25" s="299">
        <f>FW25-FO25</f>
        <v>27</v>
      </c>
      <c r="FY25" s="297"/>
      <c r="FZ25" s="297"/>
      <c r="GA25" s="297"/>
      <c r="GB25" s="297"/>
      <c r="GC25" s="299">
        <v>458</v>
      </c>
      <c r="GD25" s="299">
        <f>GC25-FU25</f>
        <v>51</v>
      </c>
      <c r="GE25" s="299">
        <v>282</v>
      </c>
      <c r="GF25" s="299">
        <f>GE25-FW25</f>
        <v>24</v>
      </c>
      <c r="GG25" s="297"/>
      <c r="GH25" s="297"/>
      <c r="GI25" s="297"/>
      <c r="GJ25" s="297"/>
      <c r="GK25" s="299">
        <v>595</v>
      </c>
      <c r="GL25" s="299">
        <f>GK25-GC25</f>
        <v>137</v>
      </c>
      <c r="GM25" s="299">
        <v>324</v>
      </c>
      <c r="GN25" s="299">
        <f>GM25-GE25</f>
        <v>42</v>
      </c>
      <c r="GO25" s="297"/>
      <c r="GP25" s="297"/>
      <c r="GQ25" s="297"/>
      <c r="GR25" s="297"/>
      <c r="GS25" s="277" cm="1">
        <f t="array" ref="GS25">SUM(SUMIFS(DA25:GR25,DA$6:GR$6,{"EN(V)"}))</f>
        <v>496</v>
      </c>
      <c r="GT25" s="277" cm="1">
        <f t="array" ref="GT25">SUM(SUMIFS(DA25:GR25,DA$6:GR$6,{"INA(V)"}))</f>
        <v>0</v>
      </c>
      <c r="GU25" s="277" cm="1">
        <f t="array" ref="GU25">SUM(SUMIFS(DA25:GR25,DA$6:GR$6,{"EN(D)"}))</f>
        <v>269</v>
      </c>
      <c r="GV25" s="277" cm="1">
        <f t="array" ref="GV25">SUM(SUMIFS(DA25:GR25,DA$6:GR$6,{"INA(D)"}))</f>
        <v>0</v>
      </c>
      <c r="GW25" s="277" cm="1">
        <f t="array" ref="GW25">SUM(SUMIFS(DA25:GR25,DA$6:GR$6,{"EN(D)","EN(V)","INA(D)","INA(V)"}))</f>
        <v>765</v>
      </c>
      <c r="GX25" s="299">
        <v>601</v>
      </c>
      <c r="GY25" s="299">
        <f t="shared" si="19"/>
        <v>6</v>
      </c>
      <c r="GZ25" s="299">
        <v>334</v>
      </c>
      <c r="HA25" s="299">
        <f t="shared" si="20"/>
        <v>10</v>
      </c>
      <c r="HB25" s="297"/>
      <c r="HC25" s="297">
        <f t="shared" si="21"/>
        <v>0</v>
      </c>
      <c r="HD25" s="297"/>
      <c r="HE25" s="297">
        <f t="shared" si="22"/>
        <v>0</v>
      </c>
      <c r="HF25" s="299"/>
      <c r="HG25" s="299"/>
      <c r="HH25" s="299"/>
      <c r="HI25" s="299"/>
      <c r="HJ25" s="297"/>
      <c r="HK25" s="297"/>
      <c r="HL25" s="297"/>
      <c r="HM25" s="297"/>
      <c r="HN25" s="299"/>
      <c r="HO25" s="299"/>
      <c r="HP25" s="299"/>
      <c r="HQ25" s="299"/>
      <c r="HR25" s="297"/>
      <c r="HS25" s="297"/>
      <c r="HT25" s="297"/>
      <c r="HU25" s="297"/>
      <c r="HV25" s="299"/>
      <c r="HW25" s="299"/>
      <c r="HX25" s="299"/>
      <c r="HY25" s="299"/>
      <c r="HZ25" s="297"/>
      <c r="IA25" s="297"/>
      <c r="IB25" s="297"/>
      <c r="IC25" s="297"/>
      <c r="ID25" s="299"/>
      <c r="IE25" s="299"/>
      <c r="IF25" s="299"/>
      <c r="IG25" s="299"/>
      <c r="IH25" s="297"/>
      <c r="II25" s="297"/>
      <c r="IJ25" s="297"/>
      <c r="IK25" s="297"/>
      <c r="IL25" s="299"/>
      <c r="IM25" s="299"/>
      <c r="IN25" s="299"/>
      <c r="IO25" s="299"/>
      <c r="IP25" s="297"/>
      <c r="IQ25" s="297"/>
      <c r="IR25" s="297"/>
      <c r="IS25" s="297"/>
      <c r="IT25" s="299"/>
      <c r="IU25" s="299"/>
      <c r="IV25" s="299"/>
      <c r="IW25" s="299"/>
      <c r="IX25" s="297"/>
      <c r="IY25" s="297"/>
      <c r="IZ25" s="297"/>
      <c r="JA25" s="297"/>
      <c r="JB25" s="299"/>
      <c r="JC25" s="299"/>
      <c r="JD25" s="299"/>
      <c r="JE25" s="299"/>
      <c r="JF25" s="297"/>
      <c r="JG25" s="297"/>
      <c r="JH25" s="297"/>
      <c r="JI25" s="297"/>
      <c r="JJ25" s="299"/>
      <c r="JK25" s="299"/>
      <c r="JL25" s="299"/>
      <c r="JM25" s="299">
        <v>6</v>
      </c>
      <c r="JN25" s="297"/>
      <c r="JO25" s="297"/>
      <c r="JP25" s="297"/>
      <c r="JQ25" s="297"/>
      <c r="JR25" s="299">
        <v>604</v>
      </c>
      <c r="JS25" s="299">
        <v>4</v>
      </c>
      <c r="JT25" s="299">
        <v>334</v>
      </c>
      <c r="JU25" s="299">
        <v>21</v>
      </c>
      <c r="JV25" s="297"/>
      <c r="JW25" s="297"/>
      <c r="JX25" s="297"/>
      <c r="JY25" s="297"/>
      <c r="JZ25" s="299"/>
      <c r="KA25" s="299">
        <v>1</v>
      </c>
      <c r="KB25" s="299"/>
      <c r="KC25" s="299">
        <v>10</v>
      </c>
      <c r="KD25" s="297"/>
      <c r="KE25" s="297"/>
      <c r="KF25" s="297"/>
      <c r="KG25" s="297"/>
      <c r="KH25" s="299"/>
      <c r="KI25" s="299">
        <v>1</v>
      </c>
      <c r="KJ25" s="299"/>
      <c r="KK25" s="299">
        <v>2</v>
      </c>
      <c r="KL25" s="297"/>
      <c r="KM25" s="297"/>
      <c r="KN25" s="297"/>
      <c r="KO25" s="297"/>
      <c r="KP25" s="277" cm="1">
        <f t="array" ref="KP25">SUM(SUMIFS(GX25:KO25,GX$6:KO$6,{"EN(V)"}))</f>
        <v>12</v>
      </c>
      <c r="KQ25" s="277" cm="1">
        <f t="array" ref="KQ25">SUM(SUMIFS(GX25:KO25,GX$6:KO$6,{"INA(V)"}))</f>
        <v>0</v>
      </c>
      <c r="KR25" s="277" cm="1">
        <f t="array" ref="KR25">SUM(SUMIFS(GX25:KO25,GX$6:KO$6,{"EN(D)"}))</f>
        <v>49</v>
      </c>
      <c r="KS25" s="277" cm="1">
        <f t="array" ref="KS25">SUM(SUMIFS(GX25:KO25,GX$6:KO$6,{"INA(D)"}))</f>
        <v>0</v>
      </c>
      <c r="KT25" s="277" cm="1">
        <f t="array" ref="KT25">SUM(SUMIFS(GX25:KO25,GX$6:KO$6,{"EN(D)","EN(V)","INA(D)","INA(V)"}))</f>
        <v>61</v>
      </c>
      <c r="KU25" s="299"/>
      <c r="KV25" s="299">
        <v>2</v>
      </c>
      <c r="KW25" s="299"/>
      <c r="KX25" s="299">
        <v>3</v>
      </c>
      <c r="KY25" s="297"/>
      <c r="KZ25" s="297"/>
      <c r="LA25" s="297"/>
      <c r="LB25" s="297"/>
      <c r="LC25" s="299"/>
      <c r="LD25" s="299"/>
      <c r="LE25" s="299"/>
      <c r="LF25" s="299"/>
      <c r="LG25" s="297"/>
      <c r="LH25" s="297">
        <v>20</v>
      </c>
      <c r="LI25" s="297"/>
      <c r="LJ25" s="297">
        <v>14</v>
      </c>
      <c r="LK25" s="299"/>
      <c r="LL25" s="299">
        <v>1</v>
      </c>
      <c r="LM25" s="299"/>
      <c r="LN25" s="299"/>
      <c r="LO25" s="297"/>
      <c r="LP25" s="297"/>
      <c r="LQ25" s="297"/>
      <c r="LR25" s="297"/>
      <c r="LS25" s="299"/>
      <c r="LT25" s="299">
        <v>2</v>
      </c>
      <c r="LU25" s="299"/>
      <c r="LV25" s="299">
        <v>1</v>
      </c>
      <c r="LW25" s="297"/>
      <c r="LX25" s="297"/>
      <c r="LY25" s="297"/>
      <c r="LZ25" s="297"/>
      <c r="MA25" s="299"/>
      <c r="MB25" s="299">
        <v>3</v>
      </c>
      <c r="MC25" s="299"/>
      <c r="MD25" s="299"/>
      <c r="ME25" s="297"/>
      <c r="MF25" s="297"/>
      <c r="MG25" s="297"/>
      <c r="MH25" s="297"/>
      <c r="MI25" s="299"/>
      <c r="MJ25" s="299">
        <v>6</v>
      </c>
      <c r="MK25" s="299"/>
      <c r="ML25" s="299"/>
      <c r="MM25" s="297"/>
      <c r="MN25" s="297"/>
      <c r="MO25" s="297"/>
      <c r="MP25" s="297"/>
      <c r="MQ25" s="299"/>
      <c r="MR25" s="299">
        <v>1</v>
      </c>
      <c r="MS25" s="299"/>
      <c r="MT25" s="299"/>
      <c r="MU25" s="297"/>
      <c r="MV25" s="297"/>
      <c r="MW25" s="297"/>
      <c r="MX25" s="297"/>
      <c r="MY25" s="299"/>
      <c r="MZ25" s="299">
        <v>1</v>
      </c>
      <c r="NA25" s="299"/>
      <c r="NB25" s="299"/>
      <c r="NC25" s="297"/>
      <c r="ND25" s="297"/>
      <c r="NE25" s="297"/>
      <c r="NF25" s="297"/>
      <c r="NG25" s="299"/>
      <c r="NH25" s="299">
        <v>5</v>
      </c>
      <c r="NI25" s="299"/>
      <c r="NJ25" s="299"/>
      <c r="NK25" s="297"/>
      <c r="NL25" s="297"/>
      <c r="NM25" s="297"/>
      <c r="NN25" s="297"/>
      <c r="NO25" s="299"/>
      <c r="NP25" s="299">
        <v>5</v>
      </c>
      <c r="NQ25" s="299"/>
      <c r="NR25" s="299"/>
      <c r="NS25" s="297"/>
      <c r="NT25" s="297"/>
      <c r="NU25" s="297"/>
      <c r="NV25" s="297"/>
      <c r="NW25" s="299"/>
      <c r="NX25" s="299">
        <v>3</v>
      </c>
      <c r="NY25" s="299"/>
      <c r="NZ25" s="299"/>
      <c r="OA25" s="297"/>
      <c r="OB25" s="297"/>
      <c r="OC25" s="297"/>
      <c r="OD25" s="297"/>
      <c r="OE25" s="299"/>
      <c r="OF25" s="299">
        <v>1</v>
      </c>
      <c r="OG25" s="299"/>
      <c r="OH25" s="299"/>
      <c r="OI25" s="297"/>
      <c r="OJ25" s="297"/>
      <c r="OK25" s="297"/>
      <c r="OL25" s="297"/>
      <c r="OM25" s="277" cm="1">
        <f t="array" ref="OM25">SUM(SUMIFS(KU25:OL25,KU$6:OL$6,{"EN(V)"}))</f>
        <v>30</v>
      </c>
      <c r="ON25" s="277" cm="1">
        <f t="array" ref="ON25">SUM(SUMIFS(KU25:OL25,KU$6:OL$6,{"INA(V)"}))</f>
        <v>20</v>
      </c>
      <c r="OO25" s="277" cm="1">
        <f t="array" ref="OO25">SUM(SUMIFS(KU25:OL25,KU$6:OL$6,{"EN(D)"}))</f>
        <v>4</v>
      </c>
      <c r="OP25" s="277" cm="1">
        <f t="array" ref="OP25">SUM(SUMIFS(KU25:OL25,KU$6:OL$6,{"INA(D)"}))</f>
        <v>14</v>
      </c>
      <c r="OQ25" s="277" cm="1">
        <f t="array" ref="OQ25">SUM(SUMIFS(KU25:OL25,KU$6:OL$6,{"EN(D)","EN(V)","INA(D)","INA(V)"}))</f>
        <v>68</v>
      </c>
      <c r="OR25" s="299"/>
      <c r="OS25" s="299">
        <v>3</v>
      </c>
      <c r="OT25" s="299"/>
      <c r="OU25" s="299"/>
      <c r="OV25" s="297"/>
      <c r="OW25" s="297"/>
      <c r="OX25" s="297"/>
      <c r="OY25" s="297"/>
      <c r="OZ25" s="299"/>
      <c r="PA25" s="299">
        <v>4</v>
      </c>
      <c r="PB25" s="299"/>
      <c r="PC25" s="299"/>
      <c r="PD25" s="297"/>
      <c r="PE25" s="297"/>
      <c r="PF25" s="297"/>
      <c r="PG25" s="297"/>
      <c r="PH25" s="299"/>
      <c r="PI25" s="299">
        <v>6</v>
      </c>
      <c r="PJ25" s="299"/>
      <c r="PK25" s="299"/>
      <c r="PL25" s="297"/>
      <c r="PM25" s="297"/>
      <c r="PN25" s="297"/>
      <c r="PO25" s="297"/>
      <c r="PP25" s="299"/>
      <c r="PQ25" s="299"/>
      <c r="PR25" s="299"/>
      <c r="PS25" s="299"/>
      <c r="PT25" s="297"/>
      <c r="PU25" s="297"/>
      <c r="PV25" s="297"/>
      <c r="PW25" s="297"/>
      <c r="PX25" s="299"/>
      <c r="PY25" s="299"/>
      <c r="PZ25" s="299"/>
      <c r="QA25" s="299"/>
      <c r="QB25" s="297"/>
      <c r="QC25" s="297"/>
      <c r="QD25" s="297"/>
      <c r="QE25" s="297"/>
      <c r="QF25" s="299"/>
      <c r="QG25" s="299">
        <v>1</v>
      </c>
      <c r="QH25" s="299"/>
      <c r="QI25" s="299"/>
      <c r="QJ25" s="297"/>
      <c r="QK25" s="297"/>
      <c r="QL25" s="297"/>
      <c r="QM25" s="297"/>
      <c r="QN25" s="299"/>
      <c r="QO25" s="299"/>
      <c r="QP25" s="299"/>
      <c r="QQ25" s="299"/>
      <c r="QR25" s="297"/>
      <c r="QS25" s="297"/>
      <c r="QT25" s="297"/>
      <c r="QU25" s="297"/>
      <c r="QV25" s="299"/>
      <c r="QW25" s="299"/>
      <c r="QX25" s="299"/>
      <c r="QY25" s="299"/>
      <c r="QZ25" s="297"/>
      <c r="RA25" s="297"/>
      <c r="RB25" s="297"/>
      <c r="RC25" s="297"/>
      <c r="RD25" s="299"/>
      <c r="RE25" s="299"/>
      <c r="RF25" s="299"/>
      <c r="RG25" s="299"/>
      <c r="RH25" s="297"/>
      <c r="RI25" s="297"/>
      <c r="RJ25" s="297"/>
      <c r="RK25" s="297"/>
      <c r="RL25" s="299"/>
      <c r="RM25" s="299"/>
      <c r="RN25" s="299"/>
      <c r="RO25" s="299"/>
      <c r="RP25" s="297"/>
      <c r="RQ25" s="297"/>
      <c r="RR25" s="297"/>
      <c r="RS25" s="297"/>
      <c r="RT25" s="299"/>
      <c r="RU25" s="299"/>
      <c r="RV25" s="299"/>
      <c r="RW25" s="299"/>
      <c r="RX25" s="297"/>
      <c r="RY25" s="297"/>
      <c r="RZ25" s="297"/>
      <c r="SA25" s="297"/>
      <c r="SB25" s="299"/>
      <c r="SC25" s="299"/>
      <c r="SD25" s="299"/>
      <c r="SE25" s="299"/>
      <c r="SF25" s="297"/>
      <c r="SG25" s="297"/>
      <c r="SH25" s="297"/>
      <c r="SI25" s="297"/>
      <c r="SJ25" s="277" cm="1">
        <f t="array" ref="SJ25">SUM(SUMIFS(OR25:SI25,OR$6:SI$6,{"EN(V)"}))</f>
        <v>14</v>
      </c>
      <c r="SK25" s="277" cm="1">
        <f t="array" ref="SK25">SUM(SUMIFS(OR25:SI25,OR$6:SI$6,{"INA(V)"}))</f>
        <v>0</v>
      </c>
      <c r="SL25" s="277" cm="1">
        <f t="array" ref="SL25">SUM(SUMIFS(OR25:SI25,OR$6:SI$6,{"EN(D)"}))</f>
        <v>0</v>
      </c>
      <c r="SM25" s="277" cm="1">
        <f t="array" ref="SM25">SUM(SUMIFS(OR25:SI25,OR$6:SI$6,{"INA(D)"}))</f>
        <v>0</v>
      </c>
      <c r="SN25" s="277" cm="1">
        <f t="array" ref="SN25">SUM(SUMIFS(OR25:SI25,OR$6:SI$6,{"EN(D)","EN(V)","INA(D)","INA(V)"}))</f>
        <v>14</v>
      </c>
    </row>
    <row r="26" spans="1:508" ht="30">
      <c r="A26" s="296">
        <v>20</v>
      </c>
      <c r="B26" s="281" t="s">
        <v>124</v>
      </c>
      <c r="C26" s="301"/>
      <c r="D26" s="299"/>
      <c r="E26" s="299"/>
      <c r="F26" s="299"/>
      <c r="G26" s="299"/>
      <c r="H26" s="297"/>
      <c r="I26" s="297"/>
      <c r="J26" s="297"/>
      <c r="K26" s="297"/>
      <c r="L26" s="299"/>
      <c r="M26" s="299"/>
      <c r="N26" s="299"/>
      <c r="O26" s="299"/>
      <c r="P26" s="297"/>
      <c r="Q26" s="297">
        <v>7</v>
      </c>
      <c r="R26" s="297"/>
      <c r="S26" s="297">
        <v>3</v>
      </c>
      <c r="T26" s="299"/>
      <c r="U26" s="299"/>
      <c r="V26" s="299"/>
      <c r="W26" s="299"/>
      <c r="X26" s="297">
        <v>19</v>
      </c>
      <c r="Y26" s="297">
        <f>X26-(N26+R26)</f>
        <v>19</v>
      </c>
      <c r="Z26" s="297">
        <v>10</v>
      </c>
      <c r="AA26" s="297">
        <f>Z26-S26-O26</f>
        <v>7</v>
      </c>
      <c r="AB26" s="299"/>
      <c r="AC26" s="299"/>
      <c r="AD26" s="299"/>
      <c r="AE26" s="299"/>
      <c r="AF26" s="297">
        <v>37</v>
      </c>
      <c r="AG26" s="297">
        <f>AF26-Y26-N26-R26</f>
        <v>18</v>
      </c>
      <c r="AH26" s="297">
        <v>15</v>
      </c>
      <c r="AI26" s="297">
        <f>AH26-AA26-O26-S26</f>
        <v>5</v>
      </c>
      <c r="AJ26" s="299"/>
      <c r="AK26" s="299"/>
      <c r="AL26" s="299"/>
      <c r="AM26" s="299"/>
      <c r="AN26" s="297">
        <v>51</v>
      </c>
      <c r="AO26" s="297">
        <f>AN26-AF26</f>
        <v>14</v>
      </c>
      <c r="AP26" s="297">
        <v>16</v>
      </c>
      <c r="AQ26" s="297">
        <f>AP26-AH26</f>
        <v>1</v>
      </c>
      <c r="AR26" s="299"/>
      <c r="AS26" s="299"/>
      <c r="AT26" s="299"/>
      <c r="AU26" s="299"/>
      <c r="AV26" s="297">
        <v>63</v>
      </c>
      <c r="AW26" s="297">
        <f>AV26-AN26</f>
        <v>12</v>
      </c>
      <c r="AX26" s="297">
        <v>17</v>
      </c>
      <c r="AY26" s="297">
        <f>AX26-AP26</f>
        <v>1</v>
      </c>
      <c r="AZ26" s="299"/>
      <c r="BA26" s="299"/>
      <c r="BB26" s="299"/>
      <c r="BC26" s="299"/>
      <c r="BD26" s="297">
        <v>78</v>
      </c>
      <c r="BE26" s="297">
        <f>BD26-AV26</f>
        <v>15</v>
      </c>
      <c r="BF26" s="297">
        <v>17</v>
      </c>
      <c r="BG26" s="297">
        <f>BF26-AX26</f>
        <v>0</v>
      </c>
      <c r="BH26" s="299"/>
      <c r="BI26" s="299"/>
      <c r="BJ26" s="299"/>
      <c r="BK26" s="299"/>
      <c r="BL26" s="297">
        <v>99</v>
      </c>
      <c r="BM26" s="297">
        <f>BL26-BD26</f>
        <v>21</v>
      </c>
      <c r="BN26" s="297">
        <v>63</v>
      </c>
      <c r="BO26" s="297">
        <f>BN26-BF26</f>
        <v>46</v>
      </c>
      <c r="BP26" s="299"/>
      <c r="BQ26" s="299"/>
      <c r="BR26" s="299"/>
      <c r="BS26" s="299"/>
      <c r="BT26" s="297">
        <v>130</v>
      </c>
      <c r="BU26" s="297">
        <f>BT26-BL26</f>
        <v>31</v>
      </c>
      <c r="BV26" s="297">
        <v>63</v>
      </c>
      <c r="BW26" s="297">
        <f>BV26-BN26</f>
        <v>0</v>
      </c>
      <c r="BX26" s="299"/>
      <c r="BY26" s="299"/>
      <c r="BZ26" s="299"/>
      <c r="CA26" s="299"/>
      <c r="CB26" s="297">
        <v>151</v>
      </c>
      <c r="CC26" s="297">
        <f>CB26-BT26</f>
        <v>21</v>
      </c>
      <c r="CD26" s="297">
        <v>67</v>
      </c>
      <c r="CE26" s="297">
        <f>CD26-BV26</f>
        <v>4</v>
      </c>
      <c r="CF26" s="299"/>
      <c r="CG26" s="299"/>
      <c r="CH26" s="299"/>
      <c r="CI26" s="299"/>
      <c r="CJ26" s="297">
        <v>168</v>
      </c>
      <c r="CK26" s="297">
        <f>CJ26-CB26</f>
        <v>17</v>
      </c>
      <c r="CL26" s="297">
        <v>82</v>
      </c>
      <c r="CM26" s="297">
        <f>CL26-CD26</f>
        <v>15</v>
      </c>
      <c r="CN26" s="299"/>
      <c r="CO26" s="299"/>
      <c r="CP26" s="299"/>
      <c r="CQ26" s="299"/>
      <c r="CR26" s="297">
        <v>190</v>
      </c>
      <c r="CS26" s="297">
        <f>CR26-CJ26</f>
        <v>22</v>
      </c>
      <c r="CT26" s="297">
        <v>91</v>
      </c>
      <c r="CU26" s="297">
        <f>CT26-CL26</f>
        <v>9</v>
      </c>
      <c r="CV26" s="277" cm="1">
        <f t="array" ref="CV26">SUM(SUMIFS(D26:CU26,D$6:CU$6,{"EN(V)"}))</f>
        <v>0</v>
      </c>
      <c r="CW26" s="277" cm="1">
        <f t="array" ref="CW26">SUM(SUMIFS(D26:CU26,D$6:CU$6,{"INA(V)"}))</f>
        <v>197</v>
      </c>
      <c r="CX26" s="277" cm="1">
        <f t="array" ref="CX26">SUM(SUMIFS(D26:CU26,D$6:CU$6,{"EN(D)"}))</f>
        <v>0</v>
      </c>
      <c r="CY26" s="277" cm="1">
        <f t="array" ref="CY26">SUM(SUMIFS(D26:CU26,D$6:CU$6,{"INA(D)"}))</f>
        <v>91</v>
      </c>
      <c r="CZ26" s="277" cm="1">
        <f t="array" ref="CZ26">SUM(SUMIFS(D26:CU26,D$6:CU$6,{"EN(D)","EN(V)","INA(D)","INA(V)"}))</f>
        <v>288</v>
      </c>
      <c r="DA26" s="299"/>
      <c r="DB26" s="299">
        <f t="shared" si="15"/>
        <v>0</v>
      </c>
      <c r="DC26" s="299"/>
      <c r="DD26" s="299">
        <f t="shared" si="16"/>
        <v>0</v>
      </c>
      <c r="DE26" s="297">
        <v>223</v>
      </c>
      <c r="DF26" s="297">
        <f t="shared" si="17"/>
        <v>33</v>
      </c>
      <c r="DG26" s="297">
        <v>99</v>
      </c>
      <c r="DH26" s="297">
        <f t="shared" si="18"/>
        <v>8</v>
      </c>
      <c r="DI26" s="299"/>
      <c r="DJ26" s="299"/>
      <c r="DK26" s="299"/>
      <c r="DL26" s="299"/>
      <c r="DM26" s="297">
        <v>250</v>
      </c>
      <c r="DN26" s="297">
        <f>DM26-DE26</f>
        <v>27</v>
      </c>
      <c r="DO26" s="297">
        <v>104</v>
      </c>
      <c r="DP26" s="297">
        <f>DO26-DG26</f>
        <v>5</v>
      </c>
      <c r="DQ26" s="299"/>
      <c r="DR26" s="299"/>
      <c r="DS26" s="299"/>
      <c r="DT26" s="299"/>
      <c r="DU26" s="297">
        <v>280</v>
      </c>
      <c r="DV26" s="297">
        <f>DU26-DM26</f>
        <v>30</v>
      </c>
      <c r="DW26" s="297">
        <v>111</v>
      </c>
      <c r="DX26" s="297">
        <f>DW26-DO26</f>
        <v>7</v>
      </c>
      <c r="DY26" s="299"/>
      <c r="DZ26" s="299"/>
      <c r="EA26" s="299"/>
      <c r="EB26" s="299"/>
      <c r="EC26" s="297">
        <v>317</v>
      </c>
      <c r="ED26" s="297">
        <f>EC26-DU26</f>
        <v>37</v>
      </c>
      <c r="EE26" s="297">
        <v>117</v>
      </c>
      <c r="EF26" s="297">
        <f>EE26-DW26</f>
        <v>6</v>
      </c>
      <c r="EG26" s="299"/>
      <c r="EH26" s="299"/>
      <c r="EI26" s="299"/>
      <c r="EJ26" s="299"/>
      <c r="EK26" s="297">
        <v>363</v>
      </c>
      <c r="EL26" s="297">
        <f>EK26-EC26</f>
        <v>46</v>
      </c>
      <c r="EM26" s="297">
        <v>134</v>
      </c>
      <c r="EN26" s="297">
        <f>EM26-EE26</f>
        <v>17</v>
      </c>
      <c r="EO26" s="299"/>
      <c r="EP26" s="299"/>
      <c r="EQ26" s="299"/>
      <c r="ER26" s="299"/>
      <c r="ES26" s="297">
        <v>426</v>
      </c>
      <c r="ET26" s="297">
        <f>ES26-EK26</f>
        <v>63</v>
      </c>
      <c r="EU26" s="297">
        <v>444</v>
      </c>
      <c r="EV26" s="297">
        <f>EU26-EM26</f>
        <v>310</v>
      </c>
      <c r="EW26" s="299"/>
      <c r="EX26" s="299"/>
      <c r="EY26" s="299"/>
      <c r="EZ26" s="299"/>
      <c r="FA26" s="297">
        <v>476</v>
      </c>
      <c r="FB26" s="297">
        <f>FA26-ES26</f>
        <v>50</v>
      </c>
      <c r="FC26" s="297">
        <v>483</v>
      </c>
      <c r="FD26" s="297">
        <f>FC26-EU26</f>
        <v>39</v>
      </c>
      <c r="FE26" s="299"/>
      <c r="FF26" s="299"/>
      <c r="FG26" s="299"/>
      <c r="FH26" s="299"/>
      <c r="FI26" s="297">
        <v>515</v>
      </c>
      <c r="FJ26" s="297">
        <f>FI26-FA26</f>
        <v>39</v>
      </c>
      <c r="FK26" s="297">
        <v>550</v>
      </c>
      <c r="FL26" s="297">
        <f>FK26-FC26</f>
        <v>67</v>
      </c>
      <c r="FM26" s="299"/>
      <c r="FN26" s="299"/>
      <c r="FO26" s="299"/>
      <c r="FP26" s="299"/>
      <c r="FQ26" s="297">
        <v>595</v>
      </c>
      <c r="FR26" s="297">
        <f>FQ26-FI26</f>
        <v>80</v>
      </c>
      <c r="FS26" s="297">
        <v>634</v>
      </c>
      <c r="FT26" s="297">
        <f>FS26-FK26</f>
        <v>84</v>
      </c>
      <c r="FU26" s="299"/>
      <c r="FV26" s="299"/>
      <c r="FW26" s="299"/>
      <c r="FX26" s="299"/>
      <c r="FY26" s="297">
        <v>950</v>
      </c>
      <c r="FZ26" s="297">
        <f>FY26-FQ26</f>
        <v>355</v>
      </c>
      <c r="GA26" s="297">
        <v>717</v>
      </c>
      <c r="GB26" s="297">
        <f>GA26-FS26</f>
        <v>83</v>
      </c>
      <c r="GC26" s="299"/>
      <c r="GD26" s="299"/>
      <c r="GE26" s="299"/>
      <c r="GF26" s="299"/>
      <c r="GG26" s="297">
        <v>1104</v>
      </c>
      <c r="GH26" s="297">
        <f>GG26-FY26</f>
        <v>154</v>
      </c>
      <c r="GI26" s="297">
        <v>789</v>
      </c>
      <c r="GJ26" s="297">
        <f>GI26-GA26</f>
        <v>72</v>
      </c>
      <c r="GK26" s="299"/>
      <c r="GL26" s="299"/>
      <c r="GM26" s="299"/>
      <c r="GN26" s="299"/>
      <c r="GO26" s="297">
        <v>1646</v>
      </c>
      <c r="GP26" s="297">
        <f>GO26-GG26</f>
        <v>542</v>
      </c>
      <c r="GQ26" s="297">
        <v>894</v>
      </c>
      <c r="GR26" s="297">
        <f>GQ26-GI26</f>
        <v>105</v>
      </c>
      <c r="GS26" s="277" cm="1">
        <f t="array" ref="GS26">SUM(SUMIFS(DA26:GR26,DA$6:GR$6,{"EN(V)"}))</f>
        <v>0</v>
      </c>
      <c r="GT26" s="277" cm="1">
        <f t="array" ref="GT26">SUM(SUMIFS(DA26:GR26,DA$6:GR$6,{"INA(V)"}))</f>
        <v>1456</v>
      </c>
      <c r="GU26" s="277" cm="1">
        <f t="array" ref="GU26">SUM(SUMIFS(DA26:GR26,DA$6:GR$6,{"EN(D)"}))</f>
        <v>0</v>
      </c>
      <c r="GV26" s="277" cm="1">
        <f t="array" ref="GV26">SUM(SUMIFS(DA26:GR26,DA$6:GR$6,{"INA(D)"}))</f>
        <v>803</v>
      </c>
      <c r="GW26" s="277" cm="1">
        <f t="array" ref="GW26">SUM(SUMIFS(DA26:GR26,DA$6:GR$6,{"EN(D)","EN(V)","INA(D)","INA(V)"}))</f>
        <v>2259</v>
      </c>
      <c r="GX26" s="299"/>
      <c r="GY26" s="299">
        <f t="shared" si="19"/>
        <v>0</v>
      </c>
      <c r="GZ26" s="299"/>
      <c r="HA26" s="299">
        <f t="shared" si="20"/>
        <v>0</v>
      </c>
      <c r="HB26" s="297">
        <v>1659</v>
      </c>
      <c r="HC26" s="297">
        <f t="shared" si="21"/>
        <v>13</v>
      </c>
      <c r="HD26" s="297">
        <v>913</v>
      </c>
      <c r="HE26" s="297">
        <f t="shared" si="22"/>
        <v>19</v>
      </c>
      <c r="HF26" s="299"/>
      <c r="HG26" s="299"/>
      <c r="HH26" s="299"/>
      <c r="HI26" s="299"/>
      <c r="HJ26" s="297"/>
      <c r="HK26" s="297"/>
      <c r="HL26" s="297"/>
      <c r="HM26" s="297"/>
      <c r="HN26" s="299"/>
      <c r="HO26" s="299"/>
      <c r="HP26" s="299"/>
      <c r="HQ26" s="299"/>
      <c r="HR26" s="297"/>
      <c r="HS26" s="297"/>
      <c r="HT26" s="297"/>
      <c r="HU26" s="297"/>
      <c r="HV26" s="299"/>
      <c r="HW26" s="299"/>
      <c r="HX26" s="299"/>
      <c r="HY26" s="299"/>
      <c r="HZ26" s="297"/>
      <c r="IA26" s="297"/>
      <c r="IB26" s="297"/>
      <c r="IC26" s="297"/>
      <c r="ID26" s="299"/>
      <c r="IE26" s="299"/>
      <c r="IF26" s="299"/>
      <c r="IG26" s="299"/>
      <c r="IH26" s="297"/>
      <c r="II26" s="297"/>
      <c r="IJ26" s="297"/>
      <c r="IK26" s="297"/>
      <c r="IL26" s="299"/>
      <c r="IM26" s="299"/>
      <c r="IN26" s="299"/>
      <c r="IO26" s="299"/>
      <c r="IP26" s="297"/>
      <c r="IQ26" s="297"/>
      <c r="IR26" s="297"/>
      <c r="IS26" s="297"/>
      <c r="IT26" s="299"/>
      <c r="IU26" s="299"/>
      <c r="IV26" s="299"/>
      <c r="IW26" s="299"/>
      <c r="IX26" s="297"/>
      <c r="IY26" s="297"/>
      <c r="IZ26" s="297"/>
      <c r="JA26" s="297"/>
      <c r="JB26" s="299"/>
      <c r="JC26" s="299"/>
      <c r="JD26" s="299"/>
      <c r="JE26" s="299"/>
      <c r="JF26" s="297"/>
      <c r="JG26" s="297"/>
      <c r="JH26" s="297"/>
      <c r="JI26" s="297"/>
      <c r="JJ26" s="299"/>
      <c r="JK26" s="299"/>
      <c r="JL26" s="299"/>
      <c r="JM26" s="299"/>
      <c r="JN26" s="297"/>
      <c r="JO26" s="297">
        <v>24</v>
      </c>
      <c r="JP26" s="297"/>
      <c r="JQ26" s="297">
        <v>4</v>
      </c>
      <c r="JR26" s="299"/>
      <c r="JS26" s="299"/>
      <c r="JT26" s="299"/>
      <c r="JU26" s="299"/>
      <c r="JV26" s="297">
        <v>1678</v>
      </c>
      <c r="JW26" s="297">
        <v>22</v>
      </c>
      <c r="JX26" s="297">
        <v>913</v>
      </c>
      <c r="JY26" s="297">
        <v>18</v>
      </c>
      <c r="JZ26" s="299"/>
      <c r="KA26" s="299"/>
      <c r="KB26" s="299"/>
      <c r="KC26" s="299"/>
      <c r="KD26" s="297"/>
      <c r="KE26" s="297">
        <v>15</v>
      </c>
      <c r="KF26" s="297"/>
      <c r="KG26" s="297">
        <v>13</v>
      </c>
      <c r="KH26" s="299"/>
      <c r="KI26" s="299">
        <v>22</v>
      </c>
      <c r="KJ26" s="299"/>
      <c r="KK26" s="299">
        <v>1</v>
      </c>
      <c r="KL26" s="297"/>
      <c r="KM26" s="297"/>
      <c r="KN26" s="297"/>
      <c r="KO26" s="297"/>
      <c r="KP26" s="277" cm="1">
        <f t="array" ref="KP26">SUM(SUMIFS(GX26:KO26,GX$6:KO$6,{"EN(V)"}))</f>
        <v>22</v>
      </c>
      <c r="KQ26" s="277" cm="1">
        <f t="array" ref="KQ26">SUM(SUMIFS(GX26:KO26,GX$6:KO$6,{"INA(V)"}))</f>
        <v>74</v>
      </c>
      <c r="KR26" s="277" cm="1">
        <f t="array" ref="KR26">SUM(SUMIFS(GX26:KO26,GX$6:KO$6,{"EN(D)"}))</f>
        <v>1</v>
      </c>
      <c r="KS26" s="277" cm="1">
        <f t="array" ref="KS26">SUM(SUMIFS(GX26:KO26,GX$6:KO$6,{"INA(D)"}))</f>
        <v>54</v>
      </c>
      <c r="KT26" s="277" cm="1">
        <f t="array" ref="KT26">SUM(SUMIFS(GX26:KO26,GX$6:KO$6,{"EN(D)","EN(V)","INA(D)","INA(V)"}))</f>
        <v>151</v>
      </c>
      <c r="KU26" s="299"/>
      <c r="KV26" s="299"/>
      <c r="KW26" s="299"/>
      <c r="KX26" s="299"/>
      <c r="KY26" s="297"/>
      <c r="KZ26" s="297">
        <v>9</v>
      </c>
      <c r="LA26" s="297"/>
      <c r="LB26" s="297">
        <v>10</v>
      </c>
      <c r="LC26" s="299"/>
      <c r="LD26" s="299"/>
      <c r="LE26" s="299"/>
      <c r="LF26" s="299"/>
      <c r="LG26" s="297"/>
      <c r="LH26" s="297"/>
      <c r="LI26" s="297"/>
      <c r="LJ26" s="297"/>
      <c r="LK26" s="299"/>
      <c r="LL26" s="299"/>
      <c r="LM26" s="299"/>
      <c r="LN26" s="299"/>
      <c r="LO26" s="297"/>
      <c r="LP26" s="297">
        <v>12</v>
      </c>
      <c r="LQ26" s="297"/>
      <c r="LR26" s="297">
        <v>1</v>
      </c>
      <c r="LS26" s="299"/>
      <c r="LT26" s="299"/>
      <c r="LU26" s="299"/>
      <c r="LV26" s="299"/>
      <c r="LW26" s="297"/>
      <c r="LX26" s="297">
        <v>12</v>
      </c>
      <c r="LY26" s="297"/>
      <c r="LZ26" s="297">
        <v>1</v>
      </c>
      <c r="MA26" s="299"/>
      <c r="MB26" s="299"/>
      <c r="MC26" s="299"/>
      <c r="MD26" s="299"/>
      <c r="ME26" s="297"/>
      <c r="MF26" s="297">
        <v>6</v>
      </c>
      <c r="MG26" s="297"/>
      <c r="MH26" s="297"/>
      <c r="MI26" s="299"/>
      <c r="MJ26" s="299"/>
      <c r="MK26" s="299"/>
      <c r="ML26" s="299"/>
      <c r="MM26" s="297"/>
      <c r="MN26" s="297">
        <v>5</v>
      </c>
      <c r="MO26" s="297"/>
      <c r="MP26" s="297"/>
      <c r="MQ26" s="299"/>
      <c r="MR26" s="299"/>
      <c r="MS26" s="299"/>
      <c r="MT26" s="299"/>
      <c r="MU26" s="297"/>
      <c r="MV26" s="297">
        <v>6</v>
      </c>
      <c r="MW26" s="297"/>
      <c r="MX26" s="297">
        <v>3</v>
      </c>
      <c r="MY26" s="299"/>
      <c r="MZ26" s="299"/>
      <c r="NA26" s="299"/>
      <c r="NB26" s="299"/>
      <c r="NC26" s="297"/>
      <c r="ND26" s="297">
        <v>2</v>
      </c>
      <c r="NE26" s="297"/>
      <c r="NF26" s="297"/>
      <c r="NG26" s="299"/>
      <c r="NH26" s="299"/>
      <c r="NI26" s="299"/>
      <c r="NJ26" s="299"/>
      <c r="NK26" s="297"/>
      <c r="NL26" s="297">
        <v>21</v>
      </c>
      <c r="NM26" s="297"/>
      <c r="NN26" s="297">
        <v>2</v>
      </c>
      <c r="NO26" s="299"/>
      <c r="NP26" s="299"/>
      <c r="NQ26" s="299"/>
      <c r="NR26" s="299"/>
      <c r="NS26" s="297"/>
      <c r="NT26" s="297">
        <v>27</v>
      </c>
      <c r="NU26" s="297"/>
      <c r="NV26" s="297">
        <v>2</v>
      </c>
      <c r="NW26" s="299"/>
      <c r="NX26" s="299"/>
      <c r="NY26" s="299"/>
      <c r="NZ26" s="299"/>
      <c r="OA26" s="297"/>
      <c r="OB26" s="297">
        <v>41</v>
      </c>
      <c r="OC26" s="297"/>
      <c r="OD26" s="297">
        <v>4</v>
      </c>
      <c r="OE26" s="299"/>
      <c r="OF26" s="299"/>
      <c r="OG26" s="299"/>
      <c r="OH26" s="299"/>
      <c r="OI26" s="297"/>
      <c r="OJ26" s="297">
        <v>10</v>
      </c>
      <c r="OK26" s="297"/>
      <c r="OL26" s="297"/>
      <c r="OM26" s="277" cm="1">
        <f t="array" ref="OM26">SUM(SUMIFS(KU26:OL26,KU$6:OL$6,{"EN(V)"}))</f>
        <v>0</v>
      </c>
      <c r="ON26" s="277" cm="1">
        <f t="array" ref="ON26">SUM(SUMIFS(KU26:OL26,KU$6:OL$6,{"INA(V)"}))</f>
        <v>151</v>
      </c>
      <c r="OO26" s="277" cm="1">
        <f t="array" ref="OO26">SUM(SUMIFS(KU26:OL26,KU$6:OL$6,{"EN(D)"}))</f>
        <v>0</v>
      </c>
      <c r="OP26" s="277" cm="1">
        <f t="array" ref="OP26">SUM(SUMIFS(KU26:OL26,KU$6:OL$6,{"INA(D)"}))</f>
        <v>23</v>
      </c>
      <c r="OQ26" s="277" cm="1">
        <f t="array" ref="OQ26">SUM(SUMIFS(KU26:OL26,KU$6:OL$6,{"EN(D)","EN(V)","INA(D)","INA(V)"}))</f>
        <v>174</v>
      </c>
      <c r="OR26" s="299"/>
      <c r="OS26" s="299"/>
      <c r="OT26" s="299"/>
      <c r="OU26" s="299"/>
      <c r="OV26" s="297"/>
      <c r="OW26" s="297">
        <v>10</v>
      </c>
      <c r="OX26" s="297"/>
      <c r="OY26" s="297">
        <v>3</v>
      </c>
      <c r="OZ26" s="299"/>
      <c r="PA26" s="299"/>
      <c r="PB26" s="299"/>
      <c r="PC26" s="299"/>
      <c r="PD26" s="297"/>
      <c r="PE26" s="297">
        <v>25</v>
      </c>
      <c r="PF26" s="297"/>
      <c r="PG26" s="297">
        <v>1</v>
      </c>
      <c r="PH26" s="299"/>
      <c r="PI26" s="299"/>
      <c r="PJ26" s="299"/>
      <c r="PK26" s="299"/>
      <c r="PL26" s="297"/>
      <c r="PM26" s="297">
        <v>8</v>
      </c>
      <c r="PN26" s="297"/>
      <c r="PO26" s="297">
        <v>1</v>
      </c>
      <c r="PP26" s="299"/>
      <c r="PQ26" s="299"/>
      <c r="PR26" s="299"/>
      <c r="PS26" s="299"/>
      <c r="PT26" s="297"/>
      <c r="PU26" s="297">
        <v>2</v>
      </c>
      <c r="PV26" s="297"/>
      <c r="PW26" s="297"/>
      <c r="PX26" s="299"/>
      <c r="PY26" s="299"/>
      <c r="PZ26" s="299"/>
      <c r="QA26" s="299"/>
      <c r="QB26" s="297"/>
      <c r="QC26" s="297">
        <v>6</v>
      </c>
      <c r="QD26" s="297"/>
      <c r="QE26" s="297"/>
      <c r="QF26" s="299"/>
      <c r="QG26" s="299"/>
      <c r="QH26" s="299"/>
      <c r="QI26" s="299"/>
      <c r="QJ26" s="297"/>
      <c r="QK26" s="297">
        <v>5</v>
      </c>
      <c r="QL26" s="297"/>
      <c r="QM26" s="297">
        <v>2</v>
      </c>
      <c r="QN26" s="299"/>
      <c r="QO26" s="299"/>
      <c r="QP26" s="299"/>
      <c r="QQ26" s="299"/>
      <c r="QR26" s="297"/>
      <c r="QS26" s="297">
        <v>1</v>
      </c>
      <c r="QT26" s="297"/>
      <c r="QU26" s="297"/>
      <c r="QV26" s="299"/>
      <c r="QW26" s="299"/>
      <c r="QX26" s="299"/>
      <c r="QY26" s="299"/>
      <c r="QZ26" s="297"/>
      <c r="RA26" s="297"/>
      <c r="RB26" s="297"/>
      <c r="RC26" s="297"/>
      <c r="RD26" s="299"/>
      <c r="RE26" s="299"/>
      <c r="RF26" s="299"/>
      <c r="RG26" s="299"/>
      <c r="RH26" s="297"/>
      <c r="RI26" s="297"/>
      <c r="RJ26" s="297"/>
      <c r="RK26" s="297"/>
      <c r="RL26" s="299"/>
      <c r="RM26" s="299"/>
      <c r="RN26" s="299"/>
      <c r="RO26" s="299"/>
      <c r="RP26" s="297"/>
      <c r="RQ26" s="297"/>
      <c r="RR26" s="297"/>
      <c r="RS26" s="297"/>
      <c r="RT26" s="299"/>
      <c r="RU26" s="299"/>
      <c r="RV26" s="299"/>
      <c r="RW26" s="299"/>
      <c r="RX26" s="297"/>
      <c r="RY26" s="297"/>
      <c r="RZ26" s="297"/>
      <c r="SA26" s="297"/>
      <c r="SB26" s="299"/>
      <c r="SC26" s="299"/>
      <c r="SD26" s="299"/>
      <c r="SE26" s="299"/>
      <c r="SF26" s="297"/>
      <c r="SG26" s="297"/>
      <c r="SH26" s="297"/>
      <c r="SI26" s="297"/>
      <c r="SJ26" s="277" cm="1">
        <f t="array" ref="SJ26">SUM(SUMIFS(OR26:SI26,OR$6:SI$6,{"EN(V)"}))</f>
        <v>0</v>
      </c>
      <c r="SK26" s="277" cm="1">
        <f t="array" ref="SK26">SUM(SUMIFS(OR26:SI26,OR$6:SI$6,{"INA(V)"}))</f>
        <v>57</v>
      </c>
      <c r="SL26" s="277" cm="1">
        <f t="array" ref="SL26">SUM(SUMIFS(OR26:SI26,OR$6:SI$6,{"EN(D)"}))</f>
        <v>0</v>
      </c>
      <c r="SM26" s="277" cm="1">
        <f t="array" ref="SM26">SUM(SUMIFS(OR26:SI26,OR$6:SI$6,{"INA(D)"}))</f>
        <v>7</v>
      </c>
      <c r="SN26" s="277" cm="1">
        <f t="array" ref="SN26">SUM(SUMIFS(OR26:SI26,OR$6:SI$6,{"EN(D)","EN(V)","INA(D)","INA(V)"}))</f>
        <v>64</v>
      </c>
    </row>
    <row r="27" spans="1:508" ht="30">
      <c r="A27" s="296">
        <v>21</v>
      </c>
      <c r="B27" s="281" t="s">
        <v>125</v>
      </c>
      <c r="C27" s="301"/>
      <c r="D27" s="299"/>
      <c r="E27" s="299">
        <v>8</v>
      </c>
      <c r="F27" s="299"/>
      <c r="G27" s="299">
        <v>4</v>
      </c>
      <c r="H27" s="297"/>
      <c r="I27" s="297"/>
      <c r="J27" s="297"/>
      <c r="K27" s="297"/>
      <c r="L27" s="299"/>
      <c r="M27" s="299">
        <v>2</v>
      </c>
      <c r="N27" s="299"/>
      <c r="O27" s="299">
        <v>1</v>
      </c>
      <c r="P27" s="297"/>
      <c r="Q27" s="297"/>
      <c r="R27" s="297"/>
      <c r="S27" s="297"/>
      <c r="T27" s="299">
        <v>19</v>
      </c>
      <c r="U27" s="299">
        <f>T27-(P27+L27)</f>
        <v>19</v>
      </c>
      <c r="V27" s="299">
        <v>9</v>
      </c>
      <c r="W27" s="299">
        <f>V27-(Q27+M27)</f>
        <v>7</v>
      </c>
      <c r="X27" s="297"/>
      <c r="Y27" s="297"/>
      <c r="Z27" s="297"/>
      <c r="AA27" s="297"/>
      <c r="AB27" s="299">
        <v>32</v>
      </c>
      <c r="AC27" s="299">
        <f>AB27-U27-P27-L27</f>
        <v>13</v>
      </c>
      <c r="AD27" s="299">
        <v>20</v>
      </c>
      <c r="AE27" s="299">
        <f>AD27-W27-Q27-M27</f>
        <v>11</v>
      </c>
      <c r="AF27" s="297"/>
      <c r="AG27" s="297"/>
      <c r="AH27" s="297"/>
      <c r="AI27" s="297"/>
      <c r="AJ27" s="299">
        <v>38</v>
      </c>
      <c r="AK27" s="299">
        <f>AJ27-AB27</f>
        <v>6</v>
      </c>
      <c r="AL27" s="299">
        <v>29</v>
      </c>
      <c r="AM27" s="299">
        <f>AL27-AD27</f>
        <v>9</v>
      </c>
      <c r="AN27" s="297"/>
      <c r="AO27" s="297"/>
      <c r="AP27" s="297"/>
      <c r="AQ27" s="297"/>
      <c r="AR27" s="299">
        <v>41</v>
      </c>
      <c r="AS27" s="299">
        <f>AR27-AJ27</f>
        <v>3</v>
      </c>
      <c r="AT27" s="299">
        <v>34</v>
      </c>
      <c r="AU27" s="299">
        <f>AT27-AL27</f>
        <v>5</v>
      </c>
      <c r="AV27" s="297"/>
      <c r="AW27" s="297"/>
      <c r="AX27" s="297"/>
      <c r="AY27" s="297"/>
      <c r="AZ27" s="299">
        <v>47</v>
      </c>
      <c r="BA27" s="299">
        <f>AZ27-AR27</f>
        <v>6</v>
      </c>
      <c r="BB27" s="299">
        <v>34</v>
      </c>
      <c r="BC27" s="299">
        <f>BB27-AT27</f>
        <v>0</v>
      </c>
      <c r="BD27" s="297"/>
      <c r="BE27" s="297"/>
      <c r="BF27" s="297"/>
      <c r="BG27" s="297"/>
      <c r="BH27" s="299">
        <v>63</v>
      </c>
      <c r="BI27" s="299">
        <f>BH27-AZ27</f>
        <v>16</v>
      </c>
      <c r="BJ27" s="299">
        <v>41</v>
      </c>
      <c r="BK27" s="299">
        <f>BJ27-BB27</f>
        <v>7</v>
      </c>
      <c r="BL27" s="297"/>
      <c r="BM27" s="297"/>
      <c r="BN27" s="297"/>
      <c r="BO27" s="297"/>
      <c r="BP27" s="299">
        <v>76</v>
      </c>
      <c r="BQ27" s="299">
        <f>BP27-BH27</f>
        <v>13</v>
      </c>
      <c r="BR27" s="299">
        <v>44</v>
      </c>
      <c r="BS27" s="299">
        <f>BR27-BJ27</f>
        <v>3</v>
      </c>
      <c r="BT27" s="297"/>
      <c r="BU27" s="297"/>
      <c r="BV27" s="297"/>
      <c r="BW27" s="297"/>
      <c r="BX27" s="299">
        <v>86</v>
      </c>
      <c r="BY27" s="299">
        <f>BX27-BP27</f>
        <v>10</v>
      </c>
      <c r="BZ27" s="299">
        <v>49</v>
      </c>
      <c r="CA27" s="299">
        <f>BZ27-BR27</f>
        <v>5</v>
      </c>
      <c r="CB27" s="297"/>
      <c r="CC27" s="297"/>
      <c r="CD27" s="297"/>
      <c r="CE27" s="297"/>
      <c r="CF27" s="299">
        <v>101</v>
      </c>
      <c r="CG27" s="299">
        <f>CF27-BX27</f>
        <v>15</v>
      </c>
      <c r="CH27" s="299">
        <v>61</v>
      </c>
      <c r="CI27" s="299">
        <f>CH27-BZ27</f>
        <v>12</v>
      </c>
      <c r="CJ27" s="297"/>
      <c r="CK27" s="297"/>
      <c r="CL27" s="297"/>
      <c r="CM27" s="297"/>
      <c r="CN27" s="299">
        <v>122</v>
      </c>
      <c r="CO27" s="299">
        <f>CN27-CF27</f>
        <v>21</v>
      </c>
      <c r="CP27" s="299">
        <v>76</v>
      </c>
      <c r="CQ27" s="299">
        <f>CP27-CH27</f>
        <v>15</v>
      </c>
      <c r="CR27" s="297"/>
      <c r="CS27" s="297"/>
      <c r="CT27" s="297"/>
      <c r="CU27" s="297"/>
      <c r="CV27" s="277" cm="1">
        <f t="array" ref="CV27">SUM(SUMIFS(D27:CU27,D$6:CU$6,{"EN(V)"}))</f>
        <v>132</v>
      </c>
      <c r="CW27" s="277" cm="1">
        <f t="array" ref="CW27">SUM(SUMIFS(D27:CU27,D$6:CU$6,{"INA(V)"}))</f>
        <v>0</v>
      </c>
      <c r="CX27" s="277" cm="1">
        <f t="array" ref="CX27">SUM(SUMIFS(D27:CU27,D$6:CU$6,{"EN(D)"}))</f>
        <v>79</v>
      </c>
      <c r="CY27" s="277" cm="1">
        <f t="array" ref="CY27">SUM(SUMIFS(D27:CU27,D$6:CU$6,{"INA(D)"}))</f>
        <v>0</v>
      </c>
      <c r="CZ27" s="277" cm="1">
        <f t="array" ref="CZ27">SUM(SUMIFS(D27:CU27,D$6:CU$6,{"EN(D)","EN(V)","INA(D)","INA(V)"}))</f>
        <v>211</v>
      </c>
      <c r="DA27" s="299">
        <v>152</v>
      </c>
      <c r="DB27" s="299">
        <f t="shared" si="15"/>
        <v>30</v>
      </c>
      <c r="DC27" s="299">
        <v>81</v>
      </c>
      <c r="DD27" s="299">
        <f t="shared" si="16"/>
        <v>5</v>
      </c>
      <c r="DE27" s="297"/>
      <c r="DF27" s="297">
        <f t="shared" si="17"/>
        <v>0</v>
      </c>
      <c r="DG27" s="297"/>
      <c r="DH27" s="297">
        <f t="shared" si="18"/>
        <v>0</v>
      </c>
      <c r="DI27" s="299">
        <v>164</v>
      </c>
      <c r="DJ27" s="299">
        <f>DI27-DA27</f>
        <v>12</v>
      </c>
      <c r="DK27" s="299">
        <v>87</v>
      </c>
      <c r="DL27" s="299">
        <f>DK27-DC27</f>
        <v>6</v>
      </c>
      <c r="DM27" s="297"/>
      <c r="DN27" s="297"/>
      <c r="DO27" s="297"/>
      <c r="DP27" s="297"/>
      <c r="DQ27" s="299">
        <v>177</v>
      </c>
      <c r="DR27" s="299">
        <f>DQ27-DI27</f>
        <v>13</v>
      </c>
      <c r="DS27" s="299">
        <v>94</v>
      </c>
      <c r="DT27" s="299">
        <f>DS27-DK27</f>
        <v>7</v>
      </c>
      <c r="DU27" s="297"/>
      <c r="DV27" s="297"/>
      <c r="DW27" s="297"/>
      <c r="DX27" s="297"/>
      <c r="DY27" s="299">
        <v>191</v>
      </c>
      <c r="DZ27" s="299">
        <f>DY27-DQ27</f>
        <v>14</v>
      </c>
      <c r="EA27" s="299">
        <v>101</v>
      </c>
      <c r="EB27" s="299">
        <f>EA27-DS27</f>
        <v>7</v>
      </c>
      <c r="EC27" s="297"/>
      <c r="ED27" s="297"/>
      <c r="EE27" s="297"/>
      <c r="EF27" s="297"/>
      <c r="EG27" s="299">
        <v>208</v>
      </c>
      <c r="EH27" s="299">
        <f>EG27-DY27</f>
        <v>17</v>
      </c>
      <c r="EI27" s="299">
        <v>112</v>
      </c>
      <c r="EJ27" s="299">
        <f>EI27-EA27</f>
        <v>11</v>
      </c>
      <c r="EK27" s="297"/>
      <c r="EL27" s="297"/>
      <c r="EM27" s="297"/>
      <c r="EN27" s="297"/>
      <c r="EO27" s="299">
        <v>247</v>
      </c>
      <c r="EP27" s="299">
        <f>EO27-EG27</f>
        <v>39</v>
      </c>
      <c r="EQ27" s="299">
        <v>238</v>
      </c>
      <c r="ER27" s="299">
        <f>EQ27-EI27</f>
        <v>126</v>
      </c>
      <c r="ES27" s="297"/>
      <c r="ET27" s="297"/>
      <c r="EU27" s="297"/>
      <c r="EV27" s="297"/>
      <c r="EW27" s="299">
        <v>263</v>
      </c>
      <c r="EX27" s="299">
        <f>EW27-EO27</f>
        <v>16</v>
      </c>
      <c r="EY27" s="299">
        <v>252</v>
      </c>
      <c r="EZ27" s="299">
        <f>EY27-EQ27</f>
        <v>14</v>
      </c>
      <c r="FA27" s="297"/>
      <c r="FB27" s="297"/>
      <c r="FC27" s="297"/>
      <c r="FD27" s="297"/>
      <c r="FE27" s="299">
        <v>284</v>
      </c>
      <c r="FF27" s="299">
        <f>FE27-EW27</f>
        <v>21</v>
      </c>
      <c r="FG27" s="299">
        <v>275</v>
      </c>
      <c r="FH27" s="299">
        <f>FG27-EY27</f>
        <v>23</v>
      </c>
      <c r="FI27" s="297"/>
      <c r="FJ27" s="297"/>
      <c r="FK27" s="297"/>
      <c r="FL27" s="297"/>
      <c r="FM27" s="299">
        <v>309</v>
      </c>
      <c r="FN27" s="299">
        <f>FM27-FE27</f>
        <v>25</v>
      </c>
      <c r="FO27" s="299">
        <v>297</v>
      </c>
      <c r="FP27" s="299">
        <f>FO27-FG27</f>
        <v>22</v>
      </c>
      <c r="FQ27" s="297"/>
      <c r="FR27" s="297"/>
      <c r="FS27" s="297"/>
      <c r="FT27" s="297"/>
      <c r="FU27" s="299">
        <v>361</v>
      </c>
      <c r="FV27" s="299">
        <f>FU27-FM27</f>
        <v>52</v>
      </c>
      <c r="FW27" s="299">
        <v>316</v>
      </c>
      <c r="FX27" s="299">
        <f>FW27-FO27</f>
        <v>19</v>
      </c>
      <c r="FY27" s="297"/>
      <c r="FZ27" s="297"/>
      <c r="GA27" s="297"/>
      <c r="GB27" s="297"/>
      <c r="GC27" s="299">
        <v>418</v>
      </c>
      <c r="GD27" s="299">
        <f>GC27-FU27</f>
        <v>57</v>
      </c>
      <c r="GE27" s="299">
        <v>326</v>
      </c>
      <c r="GF27" s="299">
        <f>GE27-FW27</f>
        <v>10</v>
      </c>
      <c r="GG27" s="297"/>
      <c r="GH27" s="297"/>
      <c r="GI27" s="297"/>
      <c r="GJ27" s="297"/>
      <c r="GK27" s="299">
        <v>574</v>
      </c>
      <c r="GL27" s="299">
        <f>GK27-GC27</f>
        <v>156</v>
      </c>
      <c r="GM27" s="299">
        <v>367</v>
      </c>
      <c r="GN27" s="299">
        <f>GM27-GE27</f>
        <v>41</v>
      </c>
      <c r="GO27" s="297"/>
      <c r="GP27" s="297"/>
      <c r="GQ27" s="297"/>
      <c r="GR27" s="297"/>
      <c r="GS27" s="277" cm="1">
        <f t="array" ref="GS27">SUM(SUMIFS(DA27:GR27,DA$6:GR$6,{"EN(V)"}))</f>
        <v>452</v>
      </c>
      <c r="GT27" s="277" cm="1">
        <f t="array" ref="GT27">SUM(SUMIFS(DA27:GR27,DA$6:GR$6,{"INA(V)"}))</f>
        <v>0</v>
      </c>
      <c r="GU27" s="277" cm="1">
        <f t="array" ref="GU27">SUM(SUMIFS(DA27:GR27,DA$6:GR$6,{"EN(D)"}))</f>
        <v>291</v>
      </c>
      <c r="GV27" s="277" cm="1">
        <f t="array" ref="GV27">SUM(SUMIFS(DA27:GR27,DA$6:GR$6,{"INA(D)"}))</f>
        <v>0</v>
      </c>
      <c r="GW27" s="277" cm="1">
        <f t="array" ref="GW27">SUM(SUMIFS(DA27:GR27,DA$6:GR$6,{"EN(D)","EN(V)","INA(D)","INA(V)"}))</f>
        <v>743</v>
      </c>
      <c r="GX27" s="299">
        <v>584</v>
      </c>
      <c r="GY27" s="299">
        <f t="shared" si="19"/>
        <v>10</v>
      </c>
      <c r="GZ27" s="299">
        <v>375</v>
      </c>
      <c r="HA27" s="299">
        <f t="shared" si="20"/>
        <v>8</v>
      </c>
      <c r="HB27" s="297"/>
      <c r="HC27" s="297">
        <f t="shared" si="21"/>
        <v>0</v>
      </c>
      <c r="HD27" s="297"/>
      <c r="HE27" s="297">
        <f t="shared" si="22"/>
        <v>0</v>
      </c>
      <c r="HF27" s="299"/>
      <c r="HG27" s="299"/>
      <c r="HH27" s="299"/>
      <c r="HI27" s="299"/>
      <c r="HJ27" s="297"/>
      <c r="HK27" s="297"/>
      <c r="HL27" s="297"/>
      <c r="HM27" s="297"/>
      <c r="HN27" s="299"/>
      <c r="HO27" s="299"/>
      <c r="HP27" s="299"/>
      <c r="HQ27" s="299"/>
      <c r="HR27" s="297"/>
      <c r="HS27" s="297"/>
      <c r="HT27" s="297"/>
      <c r="HU27" s="297"/>
      <c r="HV27" s="299"/>
      <c r="HW27" s="299"/>
      <c r="HX27" s="299"/>
      <c r="HY27" s="299"/>
      <c r="HZ27" s="297"/>
      <c r="IA27" s="297"/>
      <c r="IB27" s="297"/>
      <c r="IC27" s="297"/>
      <c r="ID27" s="299"/>
      <c r="IE27" s="299"/>
      <c r="IF27" s="299"/>
      <c r="IG27" s="299"/>
      <c r="IH27" s="297"/>
      <c r="II27" s="297"/>
      <c r="IJ27" s="297"/>
      <c r="IK27" s="297"/>
      <c r="IL27" s="299"/>
      <c r="IM27" s="299"/>
      <c r="IN27" s="299"/>
      <c r="IO27" s="299"/>
      <c r="IP27" s="297"/>
      <c r="IQ27" s="297"/>
      <c r="IR27" s="297"/>
      <c r="IS27" s="297"/>
      <c r="IT27" s="299"/>
      <c r="IU27" s="299"/>
      <c r="IV27" s="299"/>
      <c r="IW27" s="299"/>
      <c r="IX27" s="297"/>
      <c r="IY27" s="297"/>
      <c r="IZ27" s="297"/>
      <c r="JA27" s="297"/>
      <c r="JB27" s="299"/>
      <c r="JC27" s="299"/>
      <c r="JD27" s="299"/>
      <c r="JE27" s="299"/>
      <c r="JF27" s="297"/>
      <c r="JG27" s="297"/>
      <c r="JH27" s="297"/>
      <c r="JI27" s="297"/>
      <c r="JJ27" s="299"/>
      <c r="JK27" s="299"/>
      <c r="JL27" s="299"/>
      <c r="JM27" s="299">
        <v>6</v>
      </c>
      <c r="JN27" s="297"/>
      <c r="JO27" s="297"/>
      <c r="JP27" s="297"/>
      <c r="JQ27" s="297"/>
      <c r="JR27" s="299">
        <v>584</v>
      </c>
      <c r="JS27" s="299"/>
      <c r="JT27" s="299">
        <v>375</v>
      </c>
      <c r="JU27" s="299">
        <v>19</v>
      </c>
      <c r="JV27" s="297"/>
      <c r="JW27" s="297"/>
      <c r="JX27" s="297"/>
      <c r="JY27" s="297"/>
      <c r="JZ27" s="299"/>
      <c r="KA27" s="299"/>
      <c r="KB27" s="299"/>
      <c r="KC27" s="299">
        <v>8</v>
      </c>
      <c r="KD27" s="297"/>
      <c r="KE27" s="297"/>
      <c r="KF27" s="297"/>
      <c r="KG27" s="297"/>
      <c r="KH27" s="299"/>
      <c r="KI27" s="299"/>
      <c r="KJ27" s="299"/>
      <c r="KK27" s="299">
        <v>3</v>
      </c>
      <c r="KL27" s="297"/>
      <c r="KM27" s="297"/>
      <c r="KN27" s="297"/>
      <c r="KO27" s="297"/>
      <c r="KP27" s="277" cm="1">
        <f t="array" ref="KP27">SUM(SUMIFS(GX27:KO27,GX$6:KO$6,{"EN(V)"}))</f>
        <v>10</v>
      </c>
      <c r="KQ27" s="277" cm="1">
        <f t="array" ref="KQ27">SUM(SUMIFS(GX27:KO27,GX$6:KO$6,{"INA(V)"}))</f>
        <v>0</v>
      </c>
      <c r="KR27" s="277" cm="1">
        <f t="array" ref="KR27">SUM(SUMIFS(GX27:KO27,GX$6:KO$6,{"EN(D)"}))</f>
        <v>44</v>
      </c>
      <c r="KS27" s="277" cm="1">
        <f t="array" ref="KS27">SUM(SUMIFS(GX27:KO27,GX$6:KO$6,{"INA(D)"}))</f>
        <v>0</v>
      </c>
      <c r="KT27" s="277" cm="1">
        <f t="array" ref="KT27">SUM(SUMIFS(GX27:KO27,GX$6:KO$6,{"EN(D)","EN(V)","INA(D)","INA(V)"}))</f>
        <v>54</v>
      </c>
      <c r="KU27" s="299"/>
      <c r="KV27" s="299">
        <v>1</v>
      </c>
      <c r="KW27" s="299"/>
      <c r="KX27" s="299">
        <v>4</v>
      </c>
      <c r="KY27" s="297"/>
      <c r="KZ27" s="297"/>
      <c r="LA27" s="297"/>
      <c r="LB27" s="297"/>
      <c r="LC27" s="299"/>
      <c r="LD27" s="299"/>
      <c r="LE27" s="299"/>
      <c r="LF27" s="299"/>
      <c r="LG27" s="297"/>
      <c r="LH27" s="297">
        <v>1</v>
      </c>
      <c r="LI27" s="297"/>
      <c r="LJ27" s="297">
        <v>1</v>
      </c>
      <c r="LK27" s="299"/>
      <c r="LL27" s="299">
        <v>2</v>
      </c>
      <c r="LM27" s="299"/>
      <c r="LN27" s="299"/>
      <c r="LO27" s="297"/>
      <c r="LP27" s="297"/>
      <c r="LQ27" s="297"/>
      <c r="LR27" s="297"/>
      <c r="LS27" s="299"/>
      <c r="LT27" s="299">
        <v>1</v>
      </c>
      <c r="LU27" s="299"/>
      <c r="LV27" s="299">
        <v>1</v>
      </c>
      <c r="LW27" s="297"/>
      <c r="LX27" s="297"/>
      <c r="LY27" s="297"/>
      <c r="LZ27" s="297"/>
      <c r="MA27" s="299"/>
      <c r="MB27" s="299">
        <v>1</v>
      </c>
      <c r="MC27" s="299"/>
      <c r="MD27" s="299">
        <v>2</v>
      </c>
      <c r="ME27" s="297"/>
      <c r="MF27" s="297"/>
      <c r="MG27" s="297"/>
      <c r="MH27" s="297"/>
      <c r="MI27" s="299"/>
      <c r="MJ27" s="299"/>
      <c r="MK27" s="299"/>
      <c r="ML27" s="299"/>
      <c r="MM27" s="297"/>
      <c r="MN27" s="297"/>
      <c r="MO27" s="297"/>
      <c r="MP27" s="297"/>
      <c r="MQ27" s="299"/>
      <c r="MR27" s="299"/>
      <c r="MS27" s="299"/>
      <c r="MT27" s="299"/>
      <c r="MU27" s="297"/>
      <c r="MV27" s="297"/>
      <c r="MW27" s="297"/>
      <c r="MX27" s="297"/>
      <c r="MY27" s="299"/>
      <c r="MZ27" s="299">
        <v>1</v>
      </c>
      <c r="NA27" s="299"/>
      <c r="NB27" s="299"/>
      <c r="NC27" s="297"/>
      <c r="ND27" s="297"/>
      <c r="NE27" s="297"/>
      <c r="NF27" s="297"/>
      <c r="NG27" s="299"/>
      <c r="NH27" s="299">
        <v>1</v>
      </c>
      <c r="NI27" s="299"/>
      <c r="NJ27" s="299">
        <v>1</v>
      </c>
      <c r="NK27" s="297"/>
      <c r="NL27" s="297"/>
      <c r="NM27" s="297"/>
      <c r="NN27" s="297"/>
      <c r="NO27" s="299"/>
      <c r="NP27" s="299">
        <v>1</v>
      </c>
      <c r="NQ27" s="299"/>
      <c r="NR27" s="299"/>
      <c r="NS27" s="297"/>
      <c r="NT27" s="297"/>
      <c r="NU27" s="297"/>
      <c r="NV27" s="297"/>
      <c r="NW27" s="299"/>
      <c r="NX27" s="299">
        <v>2</v>
      </c>
      <c r="NY27" s="299"/>
      <c r="NZ27" s="299">
        <v>1</v>
      </c>
      <c r="OA27" s="297"/>
      <c r="OB27" s="297"/>
      <c r="OC27" s="297"/>
      <c r="OD27" s="297"/>
      <c r="OE27" s="299"/>
      <c r="OF27" s="299">
        <v>1</v>
      </c>
      <c r="OG27" s="299"/>
      <c r="OH27" s="299">
        <v>1</v>
      </c>
      <c r="OI27" s="297"/>
      <c r="OJ27" s="297"/>
      <c r="OK27" s="297"/>
      <c r="OL27" s="297"/>
      <c r="OM27" s="277" cm="1">
        <f t="array" ref="OM27">SUM(SUMIFS(KU27:OL27,KU$6:OL$6,{"EN(V)"}))</f>
        <v>11</v>
      </c>
      <c r="ON27" s="277" cm="1">
        <f t="array" ref="ON27">SUM(SUMIFS(KU27:OL27,KU$6:OL$6,{"INA(V)"}))</f>
        <v>1</v>
      </c>
      <c r="OO27" s="277" cm="1">
        <f t="array" ref="OO27">SUM(SUMIFS(KU27:OL27,KU$6:OL$6,{"EN(D)"}))</f>
        <v>10</v>
      </c>
      <c r="OP27" s="277" cm="1">
        <f t="array" ref="OP27">SUM(SUMIFS(KU27:OL27,KU$6:OL$6,{"INA(D)"}))</f>
        <v>1</v>
      </c>
      <c r="OQ27" s="277" cm="1">
        <f t="array" ref="OQ27">SUM(SUMIFS(KU27:OL27,KU$6:OL$6,{"EN(D)","EN(V)","INA(D)","INA(V)"}))</f>
        <v>23</v>
      </c>
      <c r="OR27" s="299"/>
      <c r="OS27" s="299">
        <v>1</v>
      </c>
      <c r="OT27" s="299"/>
      <c r="OU27" s="299"/>
      <c r="OV27" s="297"/>
      <c r="OW27" s="297"/>
      <c r="OX27" s="297"/>
      <c r="OY27" s="297"/>
      <c r="OZ27" s="299"/>
      <c r="PA27" s="299"/>
      <c r="PB27" s="299"/>
      <c r="PC27" s="299"/>
      <c r="PD27" s="297"/>
      <c r="PE27" s="297"/>
      <c r="PF27" s="297"/>
      <c r="PG27" s="297"/>
      <c r="PH27" s="299"/>
      <c r="PI27" s="299">
        <v>1</v>
      </c>
      <c r="PJ27" s="299"/>
      <c r="PK27" s="299"/>
      <c r="PL27" s="297"/>
      <c r="PM27" s="297"/>
      <c r="PN27" s="297"/>
      <c r="PO27" s="297"/>
      <c r="PP27" s="299"/>
      <c r="PQ27" s="299"/>
      <c r="PR27" s="299"/>
      <c r="PS27" s="299"/>
      <c r="PT27" s="297"/>
      <c r="PU27" s="297"/>
      <c r="PV27" s="297"/>
      <c r="PW27" s="297"/>
      <c r="PX27" s="299"/>
      <c r="PY27" s="299">
        <v>1</v>
      </c>
      <c r="PZ27" s="299"/>
      <c r="QA27" s="299"/>
      <c r="QB27" s="297"/>
      <c r="QC27" s="297"/>
      <c r="QD27" s="297"/>
      <c r="QE27" s="297"/>
      <c r="QF27" s="299"/>
      <c r="QG27" s="299"/>
      <c r="QH27" s="299"/>
      <c r="QI27" s="299"/>
      <c r="QJ27" s="297"/>
      <c r="QK27" s="297"/>
      <c r="QL27" s="297"/>
      <c r="QM27" s="297"/>
      <c r="QN27" s="299"/>
      <c r="QO27" s="299"/>
      <c r="QP27" s="299"/>
      <c r="QQ27" s="299"/>
      <c r="QR27" s="297"/>
      <c r="QS27" s="297"/>
      <c r="QT27" s="297"/>
      <c r="QU27" s="297"/>
      <c r="QV27" s="299"/>
      <c r="QW27" s="299"/>
      <c r="QX27" s="299"/>
      <c r="QY27" s="299"/>
      <c r="QZ27" s="297"/>
      <c r="RA27" s="297"/>
      <c r="RB27" s="297"/>
      <c r="RC27" s="297"/>
      <c r="RD27" s="299"/>
      <c r="RE27" s="299"/>
      <c r="RF27" s="299"/>
      <c r="RG27" s="299"/>
      <c r="RH27" s="297"/>
      <c r="RI27" s="297"/>
      <c r="RJ27" s="297"/>
      <c r="RK27" s="297"/>
      <c r="RL27" s="299"/>
      <c r="RM27" s="299"/>
      <c r="RN27" s="299"/>
      <c r="RO27" s="299"/>
      <c r="RP27" s="297"/>
      <c r="RQ27" s="297"/>
      <c r="RR27" s="297"/>
      <c r="RS27" s="297"/>
      <c r="RT27" s="299"/>
      <c r="RU27" s="299"/>
      <c r="RV27" s="299"/>
      <c r="RW27" s="299"/>
      <c r="RX27" s="297"/>
      <c r="RY27" s="297"/>
      <c r="RZ27" s="297"/>
      <c r="SA27" s="297"/>
      <c r="SB27" s="299"/>
      <c r="SC27" s="299"/>
      <c r="SD27" s="299"/>
      <c r="SE27" s="299"/>
      <c r="SF27" s="297"/>
      <c r="SG27" s="297"/>
      <c r="SH27" s="297"/>
      <c r="SI27" s="297"/>
      <c r="SJ27" s="277" cm="1">
        <f t="array" ref="SJ27">SUM(SUMIFS(OR27:SI27,OR$6:SI$6,{"EN(V)"}))</f>
        <v>3</v>
      </c>
      <c r="SK27" s="277" cm="1">
        <f t="array" ref="SK27">SUM(SUMIFS(OR27:SI27,OR$6:SI$6,{"INA(V)"}))</f>
        <v>0</v>
      </c>
      <c r="SL27" s="277" cm="1">
        <f t="array" ref="SL27">SUM(SUMIFS(OR27:SI27,OR$6:SI$6,{"EN(D)"}))</f>
        <v>0</v>
      </c>
      <c r="SM27" s="277" cm="1">
        <f t="array" ref="SM27">SUM(SUMIFS(OR27:SI27,OR$6:SI$6,{"INA(D)"}))</f>
        <v>0</v>
      </c>
      <c r="SN27" s="277" cm="1">
        <f t="array" ref="SN27">SUM(SUMIFS(OR27:SI27,OR$6:SI$6,{"EN(D)","EN(V)","INA(D)","INA(V)"}))</f>
        <v>3</v>
      </c>
    </row>
    <row r="28" spans="1:508" ht="30">
      <c r="A28" s="296">
        <v>22</v>
      </c>
      <c r="B28" s="281" t="s">
        <v>126</v>
      </c>
      <c r="C28" s="301"/>
      <c r="D28" s="299"/>
      <c r="E28" s="299"/>
      <c r="F28" s="299"/>
      <c r="G28" s="299"/>
      <c r="H28" s="297"/>
      <c r="I28" s="297">
        <v>8</v>
      </c>
      <c r="J28" s="297"/>
      <c r="K28" s="297">
        <v>4</v>
      </c>
      <c r="L28" s="299"/>
      <c r="M28" s="299"/>
      <c r="N28" s="299"/>
      <c r="O28" s="299"/>
      <c r="P28" s="297"/>
      <c r="Q28" s="297">
        <v>2</v>
      </c>
      <c r="R28" s="297"/>
      <c r="S28" s="297">
        <v>0</v>
      </c>
      <c r="T28" s="299"/>
      <c r="U28" s="299"/>
      <c r="V28" s="299"/>
      <c r="W28" s="299"/>
      <c r="X28" s="297">
        <v>15</v>
      </c>
      <c r="Y28" s="297">
        <f>X28-(N28+R28)</f>
        <v>15</v>
      </c>
      <c r="Z28" s="297">
        <v>8</v>
      </c>
      <c r="AA28" s="297">
        <f>Z28-S28-O28</f>
        <v>8</v>
      </c>
      <c r="AB28" s="299"/>
      <c r="AC28" s="299"/>
      <c r="AD28" s="299"/>
      <c r="AE28" s="299"/>
      <c r="AF28" s="297">
        <v>27</v>
      </c>
      <c r="AG28" s="297">
        <f>AF28-Y28-N28-R28</f>
        <v>12</v>
      </c>
      <c r="AH28" s="297">
        <v>15</v>
      </c>
      <c r="AI28" s="297">
        <f>AH28-AA28-O28-S28</f>
        <v>7</v>
      </c>
      <c r="AJ28" s="299"/>
      <c r="AK28" s="299"/>
      <c r="AL28" s="299"/>
      <c r="AM28" s="299"/>
      <c r="AN28" s="297">
        <v>37</v>
      </c>
      <c r="AO28" s="297">
        <f>AN28-AF28</f>
        <v>10</v>
      </c>
      <c r="AP28" s="297">
        <v>18</v>
      </c>
      <c r="AQ28" s="297">
        <f>AP28-AH28</f>
        <v>3</v>
      </c>
      <c r="AR28" s="299"/>
      <c r="AS28" s="299"/>
      <c r="AT28" s="299"/>
      <c r="AU28" s="299"/>
      <c r="AV28" s="297">
        <v>37</v>
      </c>
      <c r="AW28" s="297">
        <f>AV28-AN28</f>
        <v>0</v>
      </c>
      <c r="AX28" s="297">
        <v>20</v>
      </c>
      <c r="AY28" s="297">
        <f>AX28-AP28</f>
        <v>2</v>
      </c>
      <c r="AZ28" s="299"/>
      <c r="BA28" s="299"/>
      <c r="BB28" s="299"/>
      <c r="BC28" s="299"/>
      <c r="BD28" s="297">
        <v>42</v>
      </c>
      <c r="BE28" s="297">
        <f>BD28-AV28</f>
        <v>5</v>
      </c>
      <c r="BF28" s="297">
        <v>20</v>
      </c>
      <c r="BG28" s="297">
        <f>BF28-AX28</f>
        <v>0</v>
      </c>
      <c r="BH28" s="299"/>
      <c r="BI28" s="299"/>
      <c r="BJ28" s="299"/>
      <c r="BK28" s="299"/>
      <c r="BL28" s="297">
        <v>55</v>
      </c>
      <c r="BM28" s="297">
        <f>BL28-BD28</f>
        <v>13</v>
      </c>
      <c r="BN28" s="297">
        <v>26</v>
      </c>
      <c r="BO28" s="297">
        <f>BN28-BF28</f>
        <v>6</v>
      </c>
      <c r="BP28" s="299"/>
      <c r="BQ28" s="299"/>
      <c r="BR28" s="299"/>
      <c r="BS28" s="299"/>
      <c r="BT28" s="297">
        <v>68</v>
      </c>
      <c r="BU28" s="297">
        <f>BT28-BL28</f>
        <v>13</v>
      </c>
      <c r="BV28" s="297">
        <v>28</v>
      </c>
      <c r="BW28" s="297">
        <f>BV28-BN28</f>
        <v>2</v>
      </c>
      <c r="BX28" s="299"/>
      <c r="BY28" s="299"/>
      <c r="BZ28" s="299"/>
      <c r="CA28" s="299"/>
      <c r="CB28" s="297">
        <v>76</v>
      </c>
      <c r="CC28" s="297">
        <f>CB28-BT28</f>
        <v>8</v>
      </c>
      <c r="CD28" s="297">
        <v>31</v>
      </c>
      <c r="CE28" s="297">
        <f>CD28-BV28</f>
        <v>3</v>
      </c>
      <c r="CF28" s="299"/>
      <c r="CG28" s="299"/>
      <c r="CH28" s="299"/>
      <c r="CI28" s="299"/>
      <c r="CJ28" s="297">
        <v>89</v>
      </c>
      <c r="CK28" s="297">
        <f>CJ28-CB28</f>
        <v>13</v>
      </c>
      <c r="CL28" s="297">
        <v>40</v>
      </c>
      <c r="CM28" s="297">
        <f>CL28-CD28</f>
        <v>9</v>
      </c>
      <c r="CN28" s="299"/>
      <c r="CO28" s="299"/>
      <c r="CP28" s="299"/>
      <c r="CQ28" s="299"/>
      <c r="CR28" s="297">
        <v>102</v>
      </c>
      <c r="CS28" s="297">
        <f>CR28-CJ28</f>
        <v>13</v>
      </c>
      <c r="CT28" s="297">
        <v>47</v>
      </c>
      <c r="CU28" s="297">
        <f>CT28-CL28</f>
        <v>7</v>
      </c>
      <c r="CV28" s="277" cm="1">
        <f t="array" ref="CV28">SUM(SUMIFS(D28:CU28,D$6:CU$6,{"EN(V)"}))</f>
        <v>0</v>
      </c>
      <c r="CW28" s="277" cm="1">
        <f t="array" ref="CW28">SUM(SUMIFS(D28:CU28,D$6:CU$6,{"INA(V)"}))</f>
        <v>112</v>
      </c>
      <c r="CX28" s="277" cm="1">
        <f t="array" ref="CX28">SUM(SUMIFS(D28:CU28,D$6:CU$6,{"EN(D)"}))</f>
        <v>0</v>
      </c>
      <c r="CY28" s="277" cm="1">
        <f t="array" ref="CY28">SUM(SUMIFS(D28:CU28,D$6:CU$6,{"INA(D)"}))</f>
        <v>51</v>
      </c>
      <c r="CZ28" s="277" cm="1">
        <f t="array" ref="CZ28">SUM(SUMIFS(D28:CU28,D$6:CU$6,{"EN(D)","EN(V)","INA(D)","INA(V)"}))</f>
        <v>163</v>
      </c>
      <c r="DA28" s="299"/>
      <c r="DB28" s="299">
        <f t="shared" si="15"/>
        <v>0</v>
      </c>
      <c r="DC28" s="299"/>
      <c r="DD28" s="299">
        <f t="shared" si="16"/>
        <v>0</v>
      </c>
      <c r="DE28" s="297">
        <v>122</v>
      </c>
      <c r="DF28" s="297">
        <f t="shared" si="17"/>
        <v>20</v>
      </c>
      <c r="DG28" s="297">
        <v>54</v>
      </c>
      <c r="DH28" s="297">
        <f t="shared" si="18"/>
        <v>7</v>
      </c>
      <c r="DI28" s="299"/>
      <c r="DJ28" s="299"/>
      <c r="DK28" s="299"/>
      <c r="DL28" s="299"/>
      <c r="DM28" s="297">
        <v>136</v>
      </c>
      <c r="DN28" s="297">
        <f>DM28-DE28</f>
        <v>14</v>
      </c>
      <c r="DO28" s="297">
        <v>57</v>
      </c>
      <c r="DP28" s="297">
        <f>DO28-DG28</f>
        <v>3</v>
      </c>
      <c r="DQ28" s="299"/>
      <c r="DR28" s="299"/>
      <c r="DS28" s="299"/>
      <c r="DT28" s="299"/>
      <c r="DU28" s="297">
        <v>176</v>
      </c>
      <c r="DV28" s="297">
        <f>DU28-DM28</f>
        <v>40</v>
      </c>
      <c r="DW28" s="297">
        <v>63</v>
      </c>
      <c r="DX28" s="297">
        <f>DW28-DO28</f>
        <v>6</v>
      </c>
      <c r="DY28" s="299"/>
      <c r="DZ28" s="299"/>
      <c r="EA28" s="299"/>
      <c r="EB28" s="299"/>
      <c r="EC28" s="297">
        <v>197</v>
      </c>
      <c r="ED28" s="297">
        <f>EC28-DU28</f>
        <v>21</v>
      </c>
      <c r="EE28" s="297">
        <v>67</v>
      </c>
      <c r="EF28" s="297">
        <f>EE28-DW28</f>
        <v>4</v>
      </c>
      <c r="EG28" s="299"/>
      <c r="EH28" s="299"/>
      <c r="EI28" s="299"/>
      <c r="EJ28" s="299"/>
      <c r="EK28" s="297">
        <v>214</v>
      </c>
      <c r="EL28" s="297">
        <f>EK28-EC28</f>
        <v>17</v>
      </c>
      <c r="EM28" s="297">
        <v>73</v>
      </c>
      <c r="EN28" s="297">
        <f>EM28-EE28</f>
        <v>6</v>
      </c>
      <c r="EO28" s="299"/>
      <c r="EP28" s="299"/>
      <c r="EQ28" s="299"/>
      <c r="ER28" s="299"/>
      <c r="ES28" s="297">
        <v>244</v>
      </c>
      <c r="ET28" s="297">
        <f>ES28-EK28</f>
        <v>30</v>
      </c>
      <c r="EU28" s="297">
        <v>168</v>
      </c>
      <c r="EV28" s="297">
        <f>EU28-EM28</f>
        <v>95</v>
      </c>
      <c r="EW28" s="299"/>
      <c r="EX28" s="299"/>
      <c r="EY28" s="299"/>
      <c r="EZ28" s="299"/>
      <c r="FA28" s="297">
        <v>269</v>
      </c>
      <c r="FB28" s="297">
        <f>FA28-ES28</f>
        <v>25</v>
      </c>
      <c r="FC28" s="297">
        <v>189</v>
      </c>
      <c r="FD28" s="297">
        <f>FC28-EU28</f>
        <v>21</v>
      </c>
      <c r="FE28" s="299"/>
      <c r="FF28" s="299"/>
      <c r="FG28" s="299"/>
      <c r="FH28" s="299"/>
      <c r="FI28" s="297">
        <v>305</v>
      </c>
      <c r="FJ28" s="297">
        <f>FI28-FA28</f>
        <v>36</v>
      </c>
      <c r="FK28" s="297">
        <v>212</v>
      </c>
      <c r="FL28" s="297">
        <f>FK28-FC28</f>
        <v>23</v>
      </c>
      <c r="FM28" s="299"/>
      <c r="FN28" s="299"/>
      <c r="FO28" s="299"/>
      <c r="FP28" s="299"/>
      <c r="FQ28" s="297">
        <v>348</v>
      </c>
      <c r="FR28" s="297">
        <f>FQ28-FI28</f>
        <v>43</v>
      </c>
      <c r="FS28" s="297">
        <v>244</v>
      </c>
      <c r="FT28" s="297">
        <f>FS28-FK28</f>
        <v>32</v>
      </c>
      <c r="FU28" s="299"/>
      <c r="FV28" s="299"/>
      <c r="FW28" s="299"/>
      <c r="FX28" s="299"/>
      <c r="FY28" s="297">
        <v>425</v>
      </c>
      <c r="FZ28" s="297">
        <f>FY28-FQ28</f>
        <v>77</v>
      </c>
      <c r="GA28" s="297">
        <v>274</v>
      </c>
      <c r="GB28" s="297">
        <f>GA28-FS28</f>
        <v>30</v>
      </c>
      <c r="GC28" s="299"/>
      <c r="GD28" s="299"/>
      <c r="GE28" s="299"/>
      <c r="GF28" s="299"/>
      <c r="GG28" s="297">
        <v>490</v>
      </c>
      <c r="GH28" s="297">
        <f>GG28-FY28</f>
        <v>65</v>
      </c>
      <c r="GI28" s="297">
        <v>296</v>
      </c>
      <c r="GJ28" s="297">
        <f>GI28-GA28</f>
        <v>22</v>
      </c>
      <c r="GK28" s="299"/>
      <c r="GL28" s="299"/>
      <c r="GM28" s="299"/>
      <c r="GN28" s="299"/>
      <c r="GO28" s="297">
        <v>673</v>
      </c>
      <c r="GP28" s="297">
        <f>GO28-GG28</f>
        <v>183</v>
      </c>
      <c r="GQ28" s="297">
        <v>334</v>
      </c>
      <c r="GR28" s="297">
        <f>GQ28-GI28</f>
        <v>38</v>
      </c>
      <c r="GS28" s="277" cm="1">
        <f t="array" ref="GS28">SUM(SUMIFS(DA28:GR28,DA$6:GR$6,{"EN(V)"}))</f>
        <v>0</v>
      </c>
      <c r="GT28" s="277" cm="1">
        <f t="array" ref="GT28">SUM(SUMIFS(DA28:GR28,DA$6:GR$6,{"INA(V)"}))</f>
        <v>571</v>
      </c>
      <c r="GU28" s="277" cm="1">
        <f t="array" ref="GU28">SUM(SUMIFS(DA28:GR28,DA$6:GR$6,{"EN(D)"}))</f>
        <v>0</v>
      </c>
      <c r="GV28" s="277" cm="1">
        <f t="array" ref="GV28">SUM(SUMIFS(DA28:GR28,DA$6:GR$6,{"INA(D)"}))</f>
        <v>287</v>
      </c>
      <c r="GW28" s="277" cm="1">
        <f t="array" ref="GW28">SUM(SUMIFS(DA28:GR28,DA$6:GR$6,{"EN(D)","EN(V)","INA(D)","INA(V)"}))</f>
        <v>858</v>
      </c>
      <c r="GX28" s="299"/>
      <c r="GY28" s="299">
        <f t="shared" si="19"/>
        <v>0</v>
      </c>
      <c r="GZ28" s="299"/>
      <c r="HA28" s="299">
        <f t="shared" si="20"/>
        <v>0</v>
      </c>
      <c r="HB28" s="297">
        <v>682</v>
      </c>
      <c r="HC28" s="297">
        <f t="shared" si="21"/>
        <v>9</v>
      </c>
      <c r="HD28" s="297">
        <v>344</v>
      </c>
      <c r="HE28" s="297">
        <f t="shared" si="22"/>
        <v>10</v>
      </c>
      <c r="HF28" s="299"/>
      <c r="HG28" s="299"/>
      <c r="HH28" s="299"/>
      <c r="HI28" s="299"/>
      <c r="HJ28" s="297"/>
      <c r="HK28" s="297"/>
      <c r="HL28" s="297"/>
      <c r="HM28" s="297"/>
      <c r="HN28" s="299"/>
      <c r="HO28" s="299"/>
      <c r="HP28" s="299"/>
      <c r="HQ28" s="299"/>
      <c r="HR28" s="297"/>
      <c r="HS28" s="297"/>
      <c r="HT28" s="297"/>
      <c r="HU28" s="297"/>
      <c r="HV28" s="299"/>
      <c r="HW28" s="299"/>
      <c r="HX28" s="299"/>
      <c r="HY28" s="299"/>
      <c r="HZ28" s="297"/>
      <c r="IA28" s="297"/>
      <c r="IB28" s="297"/>
      <c r="IC28" s="297"/>
      <c r="ID28" s="299"/>
      <c r="IE28" s="299"/>
      <c r="IF28" s="299"/>
      <c r="IG28" s="299"/>
      <c r="IH28" s="297"/>
      <c r="II28" s="297"/>
      <c r="IJ28" s="297"/>
      <c r="IK28" s="297"/>
      <c r="IL28" s="299"/>
      <c r="IM28" s="299"/>
      <c r="IN28" s="299"/>
      <c r="IO28" s="299"/>
      <c r="IP28" s="297"/>
      <c r="IQ28" s="297"/>
      <c r="IR28" s="297"/>
      <c r="IS28" s="297"/>
      <c r="IT28" s="299"/>
      <c r="IU28" s="299"/>
      <c r="IV28" s="299"/>
      <c r="IW28" s="299"/>
      <c r="IX28" s="297"/>
      <c r="IY28" s="297"/>
      <c r="IZ28" s="297"/>
      <c r="JA28" s="297"/>
      <c r="JB28" s="299"/>
      <c r="JC28" s="299"/>
      <c r="JD28" s="299"/>
      <c r="JE28" s="299"/>
      <c r="JF28" s="297"/>
      <c r="JG28" s="297"/>
      <c r="JH28" s="297"/>
      <c r="JI28" s="297"/>
      <c r="JJ28" s="299"/>
      <c r="JK28" s="299"/>
      <c r="JL28" s="299"/>
      <c r="JM28" s="299"/>
      <c r="JN28" s="297"/>
      <c r="JO28" s="297">
        <v>5</v>
      </c>
      <c r="JP28" s="297"/>
      <c r="JQ28" s="297">
        <v>3</v>
      </c>
      <c r="JR28" s="299"/>
      <c r="JS28" s="299"/>
      <c r="JT28" s="299"/>
      <c r="JU28" s="299"/>
      <c r="JV28" s="297">
        <v>683</v>
      </c>
      <c r="JW28" s="297">
        <v>3</v>
      </c>
      <c r="JX28" s="297">
        <v>344</v>
      </c>
      <c r="JY28" s="297">
        <v>20</v>
      </c>
      <c r="JZ28" s="299"/>
      <c r="KA28" s="299"/>
      <c r="KB28" s="299"/>
      <c r="KC28" s="299"/>
      <c r="KD28" s="297"/>
      <c r="KE28" s="297">
        <v>3</v>
      </c>
      <c r="KF28" s="297"/>
      <c r="KG28" s="297">
        <v>9</v>
      </c>
      <c r="KH28" s="299"/>
      <c r="KI28" s="299">
        <v>6</v>
      </c>
      <c r="KJ28" s="299"/>
      <c r="KK28" s="299">
        <v>2</v>
      </c>
      <c r="KL28" s="297"/>
      <c r="KM28" s="297"/>
      <c r="KN28" s="297"/>
      <c r="KO28" s="297"/>
      <c r="KP28" s="277" cm="1">
        <f t="array" ref="KP28">SUM(SUMIFS(GX28:KO28,GX$6:KO$6,{"EN(V)"}))</f>
        <v>6</v>
      </c>
      <c r="KQ28" s="277" cm="1">
        <f t="array" ref="KQ28">SUM(SUMIFS(GX28:KO28,GX$6:KO$6,{"INA(V)"}))</f>
        <v>20</v>
      </c>
      <c r="KR28" s="277" cm="1">
        <f t="array" ref="KR28">SUM(SUMIFS(GX28:KO28,GX$6:KO$6,{"EN(D)"}))</f>
        <v>2</v>
      </c>
      <c r="KS28" s="277" cm="1">
        <f t="array" ref="KS28">SUM(SUMIFS(GX28:KO28,GX$6:KO$6,{"INA(D)"}))</f>
        <v>42</v>
      </c>
      <c r="KT28" s="277" cm="1">
        <f t="array" ref="KT28">SUM(SUMIFS(GX28:KO28,GX$6:KO$6,{"EN(D)","EN(V)","INA(D)","INA(V)"}))</f>
        <v>70</v>
      </c>
      <c r="KU28" s="299"/>
      <c r="KV28" s="299"/>
      <c r="KW28" s="299"/>
      <c r="KX28" s="299"/>
      <c r="KY28" s="297"/>
      <c r="KZ28" s="297">
        <v>1</v>
      </c>
      <c r="LA28" s="297"/>
      <c r="LB28" s="297">
        <v>1</v>
      </c>
      <c r="LC28" s="299"/>
      <c r="LD28" s="299">
        <v>3</v>
      </c>
      <c r="LE28" s="299"/>
      <c r="LF28" s="299">
        <v>1</v>
      </c>
      <c r="LG28" s="297"/>
      <c r="LH28" s="297"/>
      <c r="LI28" s="297"/>
      <c r="LJ28" s="297"/>
      <c r="LK28" s="299"/>
      <c r="LL28" s="299"/>
      <c r="LM28" s="299"/>
      <c r="LN28" s="299"/>
      <c r="LO28" s="297"/>
      <c r="LP28" s="297">
        <v>2</v>
      </c>
      <c r="LQ28" s="297"/>
      <c r="LR28" s="297"/>
      <c r="LS28" s="299"/>
      <c r="LT28" s="299"/>
      <c r="LU28" s="299"/>
      <c r="LV28" s="299"/>
      <c r="LW28" s="297"/>
      <c r="LX28" s="297">
        <v>8</v>
      </c>
      <c r="LY28" s="297"/>
      <c r="LZ28" s="297">
        <v>4</v>
      </c>
      <c r="MA28" s="299"/>
      <c r="MB28" s="299"/>
      <c r="MC28" s="299"/>
      <c r="MD28" s="299"/>
      <c r="ME28" s="297"/>
      <c r="MF28" s="297">
        <v>2</v>
      </c>
      <c r="MG28" s="297"/>
      <c r="MH28" s="297">
        <v>3</v>
      </c>
      <c r="MI28" s="299"/>
      <c r="MJ28" s="299"/>
      <c r="MK28" s="299"/>
      <c r="ML28" s="299"/>
      <c r="MM28" s="297"/>
      <c r="MN28" s="297">
        <v>3</v>
      </c>
      <c r="MO28" s="297"/>
      <c r="MP28" s="297">
        <v>1</v>
      </c>
      <c r="MQ28" s="299"/>
      <c r="MR28" s="299"/>
      <c r="MS28" s="299"/>
      <c r="MT28" s="299"/>
      <c r="MU28" s="297"/>
      <c r="MV28" s="297">
        <v>2</v>
      </c>
      <c r="MW28" s="297"/>
      <c r="MX28" s="297"/>
      <c r="MY28" s="299"/>
      <c r="MZ28" s="299"/>
      <c r="NA28" s="299"/>
      <c r="NB28" s="299"/>
      <c r="NC28" s="297"/>
      <c r="ND28" s="297">
        <v>1</v>
      </c>
      <c r="NE28" s="297"/>
      <c r="NF28" s="297"/>
      <c r="NG28" s="299"/>
      <c r="NH28" s="299"/>
      <c r="NI28" s="299"/>
      <c r="NJ28" s="299"/>
      <c r="NK28" s="297"/>
      <c r="NL28" s="297">
        <v>8</v>
      </c>
      <c r="NM28" s="297"/>
      <c r="NN28" s="297">
        <v>1</v>
      </c>
      <c r="NO28" s="299"/>
      <c r="NP28" s="299"/>
      <c r="NQ28" s="299"/>
      <c r="NR28" s="299"/>
      <c r="NS28" s="297"/>
      <c r="NT28" s="297">
        <v>3</v>
      </c>
      <c r="NU28" s="297"/>
      <c r="NV28" s="297"/>
      <c r="NW28" s="299"/>
      <c r="NX28" s="299"/>
      <c r="NY28" s="299"/>
      <c r="NZ28" s="299"/>
      <c r="OA28" s="297"/>
      <c r="OB28" s="297">
        <v>20</v>
      </c>
      <c r="OC28" s="297"/>
      <c r="OD28" s="297">
        <v>2</v>
      </c>
      <c r="OE28" s="299"/>
      <c r="OF28" s="299"/>
      <c r="OG28" s="299"/>
      <c r="OH28" s="299"/>
      <c r="OI28" s="297"/>
      <c r="OJ28" s="297">
        <v>4</v>
      </c>
      <c r="OK28" s="297"/>
      <c r="OL28" s="297">
        <v>1</v>
      </c>
      <c r="OM28" s="277" cm="1">
        <f t="array" ref="OM28">SUM(SUMIFS(KU28:OL28,KU$6:OL$6,{"EN(V)"}))</f>
        <v>3</v>
      </c>
      <c r="ON28" s="277" cm="1">
        <f t="array" ref="ON28">SUM(SUMIFS(KU28:OL28,KU$6:OL$6,{"INA(V)"}))</f>
        <v>54</v>
      </c>
      <c r="OO28" s="277" cm="1">
        <f t="array" ref="OO28">SUM(SUMIFS(KU28:OL28,KU$6:OL$6,{"EN(D)"}))</f>
        <v>1</v>
      </c>
      <c r="OP28" s="277" cm="1">
        <f t="array" ref="OP28">SUM(SUMIFS(KU28:OL28,KU$6:OL$6,{"INA(D)"}))</f>
        <v>13</v>
      </c>
      <c r="OQ28" s="277" cm="1">
        <f t="array" ref="OQ28">SUM(SUMIFS(KU28:OL28,KU$6:OL$6,{"EN(D)","EN(V)","INA(D)","INA(V)"}))</f>
        <v>71</v>
      </c>
      <c r="OR28" s="299"/>
      <c r="OS28" s="299"/>
      <c r="OT28" s="299"/>
      <c r="OU28" s="299"/>
      <c r="OV28" s="297"/>
      <c r="OW28" s="297">
        <v>7</v>
      </c>
      <c r="OX28" s="297"/>
      <c r="OY28" s="297">
        <v>1</v>
      </c>
      <c r="OZ28" s="299"/>
      <c r="PA28" s="299"/>
      <c r="PB28" s="299"/>
      <c r="PC28" s="299"/>
      <c r="PD28" s="297"/>
      <c r="PE28" s="297">
        <v>5</v>
      </c>
      <c r="PF28" s="297"/>
      <c r="PG28" s="297"/>
      <c r="PH28" s="299"/>
      <c r="PI28" s="299"/>
      <c r="PJ28" s="299"/>
      <c r="PK28" s="299"/>
      <c r="PL28" s="297"/>
      <c r="PM28" s="297">
        <v>4</v>
      </c>
      <c r="PN28" s="297"/>
      <c r="PO28" s="297">
        <v>1</v>
      </c>
      <c r="PP28" s="299"/>
      <c r="PQ28" s="299"/>
      <c r="PR28" s="299"/>
      <c r="PS28" s="299"/>
      <c r="PT28" s="297"/>
      <c r="PU28" s="297">
        <v>1</v>
      </c>
      <c r="PV28" s="297"/>
      <c r="PW28" s="297">
        <v>1</v>
      </c>
      <c r="PX28" s="299"/>
      <c r="PY28" s="299"/>
      <c r="PZ28" s="299"/>
      <c r="QA28" s="299"/>
      <c r="QB28" s="297"/>
      <c r="QC28" s="297">
        <v>4</v>
      </c>
      <c r="QD28" s="297"/>
      <c r="QE28" s="297">
        <v>2</v>
      </c>
      <c r="QF28" s="299"/>
      <c r="QG28" s="299"/>
      <c r="QH28" s="299"/>
      <c r="QI28" s="299"/>
      <c r="QJ28" s="297"/>
      <c r="QK28" s="297">
        <v>4</v>
      </c>
      <c r="QL28" s="297"/>
      <c r="QM28" s="297"/>
      <c r="QN28" s="299"/>
      <c r="QO28" s="299"/>
      <c r="QP28" s="299"/>
      <c r="QQ28" s="299"/>
      <c r="QR28" s="297"/>
      <c r="QS28" s="297">
        <v>1</v>
      </c>
      <c r="QT28" s="297"/>
      <c r="QU28" s="297">
        <v>1</v>
      </c>
      <c r="QV28" s="299"/>
      <c r="QW28" s="299"/>
      <c r="QX28" s="299"/>
      <c r="QY28" s="299"/>
      <c r="QZ28" s="297"/>
      <c r="RA28" s="297"/>
      <c r="RB28" s="297"/>
      <c r="RC28" s="297"/>
      <c r="RD28" s="299"/>
      <c r="RE28" s="299"/>
      <c r="RF28" s="299"/>
      <c r="RG28" s="299"/>
      <c r="RH28" s="297"/>
      <c r="RI28" s="297"/>
      <c r="RJ28" s="297"/>
      <c r="RK28" s="297"/>
      <c r="RL28" s="299"/>
      <c r="RM28" s="299"/>
      <c r="RN28" s="299"/>
      <c r="RO28" s="299"/>
      <c r="RP28" s="297"/>
      <c r="RQ28" s="297"/>
      <c r="RR28" s="297"/>
      <c r="RS28" s="297"/>
      <c r="RT28" s="299"/>
      <c r="RU28" s="299"/>
      <c r="RV28" s="299"/>
      <c r="RW28" s="299"/>
      <c r="RX28" s="297"/>
      <c r="RY28" s="297"/>
      <c r="RZ28" s="297"/>
      <c r="SA28" s="297"/>
      <c r="SB28" s="299"/>
      <c r="SC28" s="299"/>
      <c r="SD28" s="299"/>
      <c r="SE28" s="299"/>
      <c r="SF28" s="297"/>
      <c r="SG28" s="297"/>
      <c r="SH28" s="297"/>
      <c r="SI28" s="297"/>
      <c r="SJ28" s="277" cm="1">
        <f t="array" ref="SJ28">SUM(SUMIFS(OR28:SI28,OR$6:SI$6,{"EN(V)"}))</f>
        <v>0</v>
      </c>
      <c r="SK28" s="277" cm="1">
        <f t="array" ref="SK28">SUM(SUMIFS(OR28:SI28,OR$6:SI$6,{"INA(V)"}))</f>
        <v>26</v>
      </c>
      <c r="SL28" s="277" cm="1">
        <f t="array" ref="SL28">SUM(SUMIFS(OR28:SI28,OR$6:SI$6,{"EN(D)"}))</f>
        <v>0</v>
      </c>
      <c r="SM28" s="277" cm="1">
        <f t="array" ref="SM28">SUM(SUMIFS(OR28:SI28,OR$6:SI$6,{"INA(D)"}))</f>
        <v>6</v>
      </c>
      <c r="SN28" s="277" cm="1">
        <f t="array" ref="SN28">SUM(SUMIFS(OR28:SI28,OR$6:SI$6,{"EN(D)","EN(V)","INA(D)","INA(V)"}))</f>
        <v>32</v>
      </c>
    </row>
    <row r="29" spans="1:508" ht="30">
      <c r="A29" s="296">
        <v>23</v>
      </c>
      <c r="B29" s="281" t="s">
        <v>127</v>
      </c>
      <c r="C29" s="301"/>
      <c r="D29" s="299"/>
      <c r="E29" s="299">
        <v>10</v>
      </c>
      <c r="F29" s="299"/>
      <c r="G29" s="299">
        <v>4</v>
      </c>
      <c r="H29" s="297"/>
      <c r="I29" s="297"/>
      <c r="J29" s="297"/>
      <c r="K29" s="297"/>
      <c r="L29" s="299"/>
      <c r="M29" s="299">
        <v>4</v>
      </c>
      <c r="N29" s="299"/>
      <c r="O29" s="299">
        <v>2</v>
      </c>
      <c r="P29" s="297"/>
      <c r="Q29" s="297"/>
      <c r="R29" s="297"/>
      <c r="S29" s="297"/>
      <c r="T29" s="299">
        <v>25</v>
      </c>
      <c r="U29" s="299">
        <f>T29-(P29+L29)</f>
        <v>25</v>
      </c>
      <c r="V29" s="299">
        <v>12</v>
      </c>
      <c r="W29" s="299">
        <f>V29-(Q29+M29)</f>
        <v>8</v>
      </c>
      <c r="X29" s="297"/>
      <c r="Y29" s="297"/>
      <c r="Z29" s="297"/>
      <c r="AA29" s="297"/>
      <c r="AB29" s="299">
        <v>34</v>
      </c>
      <c r="AC29" s="299">
        <f>AB29-U29-P29-L29</f>
        <v>9</v>
      </c>
      <c r="AD29" s="299">
        <v>18</v>
      </c>
      <c r="AE29" s="299">
        <f>AD29-W29-Q29-M29</f>
        <v>6</v>
      </c>
      <c r="AF29" s="297"/>
      <c r="AG29" s="297"/>
      <c r="AH29" s="297"/>
      <c r="AI29" s="297"/>
      <c r="AJ29" s="299">
        <v>45</v>
      </c>
      <c r="AK29" s="299">
        <f>AJ29-AB29</f>
        <v>11</v>
      </c>
      <c r="AL29" s="299">
        <v>23</v>
      </c>
      <c r="AM29" s="299">
        <f>AL29-AD29</f>
        <v>5</v>
      </c>
      <c r="AN29" s="297"/>
      <c r="AO29" s="297"/>
      <c r="AP29" s="297"/>
      <c r="AQ29" s="297"/>
      <c r="AR29" s="299">
        <v>49</v>
      </c>
      <c r="AS29" s="299">
        <f>AR29-AJ29</f>
        <v>4</v>
      </c>
      <c r="AT29" s="299">
        <v>24</v>
      </c>
      <c r="AU29" s="299">
        <f>AT29-AL29</f>
        <v>1</v>
      </c>
      <c r="AV29" s="297"/>
      <c r="AW29" s="297"/>
      <c r="AX29" s="297"/>
      <c r="AY29" s="297"/>
      <c r="AZ29" s="299">
        <v>58</v>
      </c>
      <c r="BA29" s="299">
        <f>AZ29-AR29</f>
        <v>9</v>
      </c>
      <c r="BB29" s="299">
        <v>24</v>
      </c>
      <c r="BC29" s="299">
        <f>BB29-AT29</f>
        <v>0</v>
      </c>
      <c r="BD29" s="297"/>
      <c r="BE29" s="297"/>
      <c r="BF29" s="297"/>
      <c r="BG29" s="297"/>
      <c r="BH29" s="299">
        <v>73</v>
      </c>
      <c r="BI29" s="299">
        <f>BH29-AZ29</f>
        <v>15</v>
      </c>
      <c r="BJ29" s="299">
        <v>29</v>
      </c>
      <c r="BK29" s="299">
        <f>BJ29-BB29</f>
        <v>5</v>
      </c>
      <c r="BL29" s="297"/>
      <c r="BM29" s="297"/>
      <c r="BN29" s="297"/>
      <c r="BO29" s="297"/>
      <c r="BP29" s="299">
        <v>88</v>
      </c>
      <c r="BQ29" s="299">
        <f>BP29-BH29</f>
        <v>15</v>
      </c>
      <c r="BR29" s="299">
        <v>30</v>
      </c>
      <c r="BS29" s="299">
        <f>BR29-BJ29</f>
        <v>1</v>
      </c>
      <c r="BT29" s="297"/>
      <c r="BU29" s="297"/>
      <c r="BV29" s="297"/>
      <c r="BW29" s="297"/>
      <c r="BX29" s="299">
        <v>100</v>
      </c>
      <c r="BY29" s="299">
        <f>BX29-BP29</f>
        <v>12</v>
      </c>
      <c r="BZ29" s="299">
        <v>32</v>
      </c>
      <c r="CA29" s="299">
        <f>BZ29-BR29</f>
        <v>2</v>
      </c>
      <c r="CB29" s="297"/>
      <c r="CC29" s="297"/>
      <c r="CD29" s="297"/>
      <c r="CE29" s="297"/>
      <c r="CF29" s="299">
        <v>121</v>
      </c>
      <c r="CG29" s="299">
        <f>CF29-BX29</f>
        <v>21</v>
      </c>
      <c r="CH29" s="299">
        <v>54</v>
      </c>
      <c r="CI29" s="299">
        <f>CH29-BZ29</f>
        <v>22</v>
      </c>
      <c r="CJ29" s="297"/>
      <c r="CK29" s="297"/>
      <c r="CL29" s="297"/>
      <c r="CM29" s="297"/>
      <c r="CN29" s="299">
        <v>151</v>
      </c>
      <c r="CO29" s="299">
        <f>CN29-CF29</f>
        <v>30</v>
      </c>
      <c r="CP29" s="299">
        <v>70</v>
      </c>
      <c r="CQ29" s="299">
        <f>CP29-CH29</f>
        <v>16</v>
      </c>
      <c r="CR29" s="297"/>
      <c r="CS29" s="297"/>
      <c r="CT29" s="297"/>
      <c r="CU29" s="297"/>
      <c r="CV29" s="277" cm="1">
        <f t="array" ref="CV29">SUM(SUMIFS(D29:CU29,D$6:CU$6,{"EN(V)"}))</f>
        <v>165</v>
      </c>
      <c r="CW29" s="277" cm="1">
        <f t="array" ref="CW29">SUM(SUMIFS(D29:CU29,D$6:CU$6,{"INA(V)"}))</f>
        <v>0</v>
      </c>
      <c r="CX29" s="277" cm="1">
        <f t="array" ref="CX29">SUM(SUMIFS(D29:CU29,D$6:CU$6,{"EN(D)"}))</f>
        <v>72</v>
      </c>
      <c r="CY29" s="277" cm="1">
        <f t="array" ref="CY29">SUM(SUMIFS(D29:CU29,D$6:CU$6,{"INA(D)"}))</f>
        <v>0</v>
      </c>
      <c r="CZ29" s="277" cm="1">
        <f t="array" ref="CZ29">SUM(SUMIFS(D29:CU29,D$6:CU$6,{"EN(D)","EN(V)","INA(D)","INA(V)"}))</f>
        <v>237</v>
      </c>
      <c r="DA29" s="299">
        <v>170</v>
      </c>
      <c r="DB29" s="299">
        <f t="shared" si="15"/>
        <v>19</v>
      </c>
      <c r="DC29" s="299">
        <v>72</v>
      </c>
      <c r="DD29" s="299">
        <f t="shared" si="16"/>
        <v>2</v>
      </c>
      <c r="DE29" s="297"/>
      <c r="DF29" s="297">
        <f t="shared" si="17"/>
        <v>0</v>
      </c>
      <c r="DG29" s="297"/>
      <c r="DH29" s="297">
        <f t="shared" si="18"/>
        <v>0</v>
      </c>
      <c r="DI29" s="299">
        <v>190</v>
      </c>
      <c r="DJ29" s="299">
        <f>DI29-DA29</f>
        <v>20</v>
      </c>
      <c r="DK29" s="299">
        <v>76</v>
      </c>
      <c r="DL29" s="299">
        <f>DK29-DC29</f>
        <v>4</v>
      </c>
      <c r="DM29" s="297"/>
      <c r="DN29" s="297"/>
      <c r="DO29" s="297"/>
      <c r="DP29" s="297"/>
      <c r="DQ29" s="299">
        <v>206</v>
      </c>
      <c r="DR29" s="299">
        <f>DQ29-DI29</f>
        <v>16</v>
      </c>
      <c r="DS29" s="299">
        <v>82</v>
      </c>
      <c r="DT29" s="299">
        <f>DS29-DK29</f>
        <v>6</v>
      </c>
      <c r="DU29" s="297"/>
      <c r="DV29" s="297"/>
      <c r="DW29" s="297"/>
      <c r="DX29" s="297"/>
      <c r="DY29" s="299">
        <v>218</v>
      </c>
      <c r="DZ29" s="299">
        <f>DY29-DQ29</f>
        <v>12</v>
      </c>
      <c r="EA29" s="299">
        <v>85</v>
      </c>
      <c r="EB29" s="299">
        <f>EA29-DS29</f>
        <v>3</v>
      </c>
      <c r="EC29" s="297"/>
      <c r="ED29" s="297"/>
      <c r="EE29" s="297"/>
      <c r="EF29" s="297"/>
      <c r="EG29" s="299">
        <v>239</v>
      </c>
      <c r="EH29" s="299">
        <f>EG29-DY29</f>
        <v>21</v>
      </c>
      <c r="EI29" s="299">
        <v>92</v>
      </c>
      <c r="EJ29" s="299">
        <f>EI29-EA29</f>
        <v>7</v>
      </c>
      <c r="EK29" s="297"/>
      <c r="EL29" s="297"/>
      <c r="EM29" s="297"/>
      <c r="EN29" s="297"/>
      <c r="EO29" s="299">
        <v>279</v>
      </c>
      <c r="EP29" s="299">
        <f>EO29-EG29</f>
        <v>40</v>
      </c>
      <c r="EQ29" s="299">
        <v>221</v>
      </c>
      <c r="ER29" s="299">
        <f>EQ29-EI29</f>
        <v>129</v>
      </c>
      <c r="ES29" s="297"/>
      <c r="ET29" s="297"/>
      <c r="EU29" s="297"/>
      <c r="EV29" s="297"/>
      <c r="EW29" s="299">
        <v>296</v>
      </c>
      <c r="EX29" s="299">
        <f>EW29-EO29</f>
        <v>17</v>
      </c>
      <c r="EY29" s="299">
        <v>239</v>
      </c>
      <c r="EZ29" s="299">
        <f>EY29-EQ29</f>
        <v>18</v>
      </c>
      <c r="FA29" s="297"/>
      <c r="FB29" s="297"/>
      <c r="FC29" s="297"/>
      <c r="FD29" s="297"/>
      <c r="FE29" s="299">
        <v>323</v>
      </c>
      <c r="FF29" s="299">
        <f>FE29-EW29</f>
        <v>27</v>
      </c>
      <c r="FG29" s="299">
        <v>260</v>
      </c>
      <c r="FH29" s="299">
        <f>FG29-EY29</f>
        <v>21</v>
      </c>
      <c r="FI29" s="297"/>
      <c r="FJ29" s="297"/>
      <c r="FK29" s="297"/>
      <c r="FL29" s="297"/>
      <c r="FM29" s="299">
        <v>363</v>
      </c>
      <c r="FN29" s="299">
        <f>FM29-FE29</f>
        <v>40</v>
      </c>
      <c r="FO29" s="299">
        <v>279</v>
      </c>
      <c r="FP29" s="299">
        <f>FO29-FG29</f>
        <v>19</v>
      </c>
      <c r="FQ29" s="297"/>
      <c r="FR29" s="297"/>
      <c r="FS29" s="297"/>
      <c r="FT29" s="297"/>
      <c r="FU29" s="299">
        <v>479</v>
      </c>
      <c r="FV29" s="299">
        <f>FU29-FM29</f>
        <v>116</v>
      </c>
      <c r="FW29" s="299">
        <v>308</v>
      </c>
      <c r="FX29" s="299">
        <f>FW29-FO29</f>
        <v>29</v>
      </c>
      <c r="FY29" s="297"/>
      <c r="FZ29" s="297"/>
      <c r="GA29" s="297"/>
      <c r="GB29" s="297"/>
      <c r="GC29" s="299">
        <v>538</v>
      </c>
      <c r="GD29" s="299">
        <f>GC29-FU29</f>
        <v>59</v>
      </c>
      <c r="GE29" s="299">
        <v>329</v>
      </c>
      <c r="GF29" s="299">
        <f>GE29-FW29</f>
        <v>21</v>
      </c>
      <c r="GG29" s="297"/>
      <c r="GH29" s="297"/>
      <c r="GI29" s="297"/>
      <c r="GJ29" s="297"/>
      <c r="GK29" s="299">
        <v>682</v>
      </c>
      <c r="GL29" s="299">
        <f>GK29-GC29</f>
        <v>144</v>
      </c>
      <c r="GM29" s="299">
        <v>377</v>
      </c>
      <c r="GN29" s="299">
        <f>GM29-GE29</f>
        <v>48</v>
      </c>
      <c r="GO29" s="297"/>
      <c r="GP29" s="297"/>
      <c r="GQ29" s="297"/>
      <c r="GR29" s="297"/>
      <c r="GS29" s="277" cm="1">
        <f t="array" ref="GS29">SUM(SUMIFS(DA29:GR29,DA$6:GR$6,{"EN(V)"}))</f>
        <v>531</v>
      </c>
      <c r="GT29" s="277" cm="1">
        <f t="array" ref="GT29">SUM(SUMIFS(DA29:GR29,DA$6:GR$6,{"INA(V)"}))</f>
        <v>0</v>
      </c>
      <c r="GU29" s="277" cm="1">
        <f t="array" ref="GU29">SUM(SUMIFS(DA29:GR29,DA$6:GR$6,{"EN(D)"}))</f>
        <v>307</v>
      </c>
      <c r="GV29" s="277" cm="1">
        <f t="array" ref="GV29">SUM(SUMIFS(DA29:GR29,DA$6:GR$6,{"INA(D)"}))</f>
        <v>0</v>
      </c>
      <c r="GW29" s="277" cm="1">
        <f t="array" ref="GW29">SUM(SUMIFS(DA29:GR29,DA$6:GR$6,{"EN(D)","EN(V)","INA(D)","INA(V)"}))</f>
        <v>838</v>
      </c>
      <c r="GX29" s="299">
        <v>689</v>
      </c>
      <c r="GY29" s="299">
        <f t="shared" si="19"/>
        <v>7</v>
      </c>
      <c r="GZ29" s="299">
        <v>384</v>
      </c>
      <c r="HA29" s="299">
        <f t="shared" si="20"/>
        <v>7</v>
      </c>
      <c r="HB29" s="297"/>
      <c r="HC29" s="297">
        <f t="shared" si="21"/>
        <v>0</v>
      </c>
      <c r="HD29" s="297"/>
      <c r="HE29" s="297">
        <f t="shared" si="22"/>
        <v>0</v>
      </c>
      <c r="HF29" s="299"/>
      <c r="HG29" s="299"/>
      <c r="HH29" s="299"/>
      <c r="HI29" s="299"/>
      <c r="HJ29" s="297"/>
      <c r="HK29" s="297"/>
      <c r="HL29" s="297"/>
      <c r="HM29" s="297"/>
      <c r="HN29" s="299"/>
      <c r="HO29" s="299"/>
      <c r="HP29" s="299"/>
      <c r="HQ29" s="299"/>
      <c r="HR29" s="297"/>
      <c r="HS29" s="297"/>
      <c r="HT29" s="297"/>
      <c r="HU29" s="297"/>
      <c r="HV29" s="299"/>
      <c r="HW29" s="299"/>
      <c r="HX29" s="299"/>
      <c r="HY29" s="299"/>
      <c r="HZ29" s="297"/>
      <c r="IA29" s="297"/>
      <c r="IB29" s="297"/>
      <c r="IC29" s="297"/>
      <c r="ID29" s="299"/>
      <c r="IE29" s="299"/>
      <c r="IF29" s="299"/>
      <c r="IG29" s="299"/>
      <c r="IH29" s="297"/>
      <c r="II29" s="297"/>
      <c r="IJ29" s="297"/>
      <c r="IK29" s="297"/>
      <c r="IL29" s="299"/>
      <c r="IM29" s="299"/>
      <c r="IN29" s="299"/>
      <c r="IO29" s="299"/>
      <c r="IP29" s="297"/>
      <c r="IQ29" s="297"/>
      <c r="IR29" s="297"/>
      <c r="IS29" s="297"/>
      <c r="IT29" s="299"/>
      <c r="IU29" s="299"/>
      <c r="IV29" s="299"/>
      <c r="IW29" s="299"/>
      <c r="IX29" s="297"/>
      <c r="IY29" s="297"/>
      <c r="IZ29" s="297"/>
      <c r="JA29" s="297"/>
      <c r="JB29" s="299"/>
      <c r="JC29" s="299"/>
      <c r="JD29" s="299"/>
      <c r="JE29" s="299"/>
      <c r="JF29" s="297"/>
      <c r="JG29" s="297"/>
      <c r="JH29" s="297"/>
      <c r="JI29" s="297"/>
      <c r="JJ29" s="299"/>
      <c r="JK29" s="299"/>
      <c r="JL29" s="299"/>
      <c r="JM29" s="299">
        <v>16</v>
      </c>
      <c r="JN29" s="297"/>
      <c r="JO29" s="297"/>
      <c r="JP29" s="297"/>
      <c r="JQ29" s="297"/>
      <c r="JR29" s="299">
        <v>703</v>
      </c>
      <c r="JS29" s="299">
        <f>6+2</f>
        <v>8</v>
      </c>
      <c r="JT29" s="299">
        <v>384</v>
      </c>
      <c r="JU29" s="299">
        <f>27+11</f>
        <v>38</v>
      </c>
      <c r="JV29" s="297"/>
      <c r="JW29" s="297"/>
      <c r="JX29" s="297"/>
      <c r="JY29" s="297"/>
      <c r="JZ29" s="299"/>
      <c r="KA29" s="299">
        <v>4</v>
      </c>
      <c r="KB29" s="299"/>
      <c r="KC29" s="299">
        <v>11</v>
      </c>
      <c r="KD29" s="297"/>
      <c r="KE29" s="297"/>
      <c r="KF29" s="297"/>
      <c r="KG29" s="297"/>
      <c r="KH29" s="299"/>
      <c r="KI29" s="299">
        <v>2</v>
      </c>
      <c r="KJ29" s="299"/>
      <c r="KK29" s="299">
        <v>2</v>
      </c>
      <c r="KL29" s="297"/>
      <c r="KM29" s="297"/>
      <c r="KN29" s="297"/>
      <c r="KO29" s="297"/>
      <c r="KP29" s="277" cm="1">
        <f t="array" ref="KP29">SUM(SUMIFS(GX29:KO29,GX$6:KO$6,{"EN(V)"}))</f>
        <v>21</v>
      </c>
      <c r="KQ29" s="277" cm="1">
        <f t="array" ref="KQ29">SUM(SUMIFS(GX29:KO29,GX$6:KO$6,{"INA(V)"}))</f>
        <v>0</v>
      </c>
      <c r="KR29" s="277" cm="1">
        <f t="array" ref="KR29">SUM(SUMIFS(GX29:KO29,GX$6:KO$6,{"EN(D)"}))</f>
        <v>74</v>
      </c>
      <c r="KS29" s="277" cm="1">
        <f t="array" ref="KS29">SUM(SUMIFS(GX29:KO29,GX$6:KO$6,{"INA(D)"}))</f>
        <v>0</v>
      </c>
      <c r="KT29" s="277" cm="1">
        <f t="array" ref="KT29">SUM(SUMIFS(GX29:KO29,GX$6:KO$6,{"EN(D)","EN(V)","INA(D)","INA(V)"}))</f>
        <v>95</v>
      </c>
      <c r="KU29" s="299"/>
      <c r="KV29" s="299">
        <v>1</v>
      </c>
      <c r="KW29" s="299"/>
      <c r="KX29" s="299">
        <v>5</v>
      </c>
      <c r="KY29" s="297"/>
      <c r="KZ29" s="297"/>
      <c r="LA29" s="297"/>
      <c r="LB29" s="297"/>
      <c r="LC29" s="299"/>
      <c r="LD29" s="299"/>
      <c r="LE29" s="299"/>
      <c r="LF29" s="299"/>
      <c r="LG29" s="297"/>
      <c r="LH29" s="297">
        <v>4</v>
      </c>
      <c r="LI29" s="297"/>
      <c r="LJ29" s="297">
        <v>2</v>
      </c>
      <c r="LK29" s="299"/>
      <c r="LL29" s="299">
        <v>2</v>
      </c>
      <c r="LM29" s="299"/>
      <c r="LN29" s="299">
        <v>1</v>
      </c>
      <c r="LO29" s="297"/>
      <c r="LP29" s="297"/>
      <c r="LQ29" s="297"/>
      <c r="LR29" s="297"/>
      <c r="LS29" s="299"/>
      <c r="LT29" s="299">
        <v>4</v>
      </c>
      <c r="LU29" s="299"/>
      <c r="LV29" s="299">
        <v>1</v>
      </c>
      <c r="LW29" s="297"/>
      <c r="LX29" s="297"/>
      <c r="LY29" s="297"/>
      <c r="LZ29" s="297"/>
      <c r="MA29" s="299"/>
      <c r="MB29" s="299">
        <v>8</v>
      </c>
      <c r="MC29" s="299"/>
      <c r="MD29" s="299">
        <v>4</v>
      </c>
      <c r="ME29" s="297"/>
      <c r="MF29" s="297"/>
      <c r="MG29" s="297"/>
      <c r="MH29" s="297"/>
      <c r="MI29" s="299"/>
      <c r="MJ29" s="299"/>
      <c r="MK29" s="299"/>
      <c r="ML29" s="299"/>
      <c r="MM29" s="297"/>
      <c r="MN29" s="297"/>
      <c r="MO29" s="297"/>
      <c r="MP29" s="297"/>
      <c r="MQ29" s="299"/>
      <c r="MR29" s="299"/>
      <c r="MS29" s="299"/>
      <c r="MT29" s="299"/>
      <c r="MU29" s="297"/>
      <c r="MV29" s="297"/>
      <c r="MW29" s="297"/>
      <c r="MX29" s="297"/>
      <c r="MY29" s="299"/>
      <c r="MZ29" s="299">
        <v>1</v>
      </c>
      <c r="NA29" s="299"/>
      <c r="NB29" s="299"/>
      <c r="NC29" s="297"/>
      <c r="ND29" s="297"/>
      <c r="NE29" s="297"/>
      <c r="NF29" s="297"/>
      <c r="NG29" s="299"/>
      <c r="NH29" s="299">
        <v>1</v>
      </c>
      <c r="NI29" s="299"/>
      <c r="NJ29" s="299"/>
      <c r="NK29" s="297"/>
      <c r="NL29" s="297"/>
      <c r="NM29" s="297"/>
      <c r="NN29" s="297"/>
      <c r="NO29" s="299"/>
      <c r="NP29" s="299">
        <v>5</v>
      </c>
      <c r="NQ29" s="299"/>
      <c r="NR29" s="299">
        <v>1</v>
      </c>
      <c r="NS29" s="297"/>
      <c r="NT29" s="297"/>
      <c r="NU29" s="297"/>
      <c r="NV29" s="297"/>
      <c r="NW29" s="299"/>
      <c r="NX29" s="299">
        <v>7</v>
      </c>
      <c r="NY29" s="299"/>
      <c r="NZ29" s="299"/>
      <c r="OA29" s="297"/>
      <c r="OB29" s="297"/>
      <c r="OC29" s="297"/>
      <c r="OD29" s="297"/>
      <c r="OE29" s="299"/>
      <c r="OF29" s="299">
        <v>3</v>
      </c>
      <c r="OG29" s="299"/>
      <c r="OH29" s="299"/>
      <c r="OI29" s="297"/>
      <c r="OJ29" s="297"/>
      <c r="OK29" s="297"/>
      <c r="OL29" s="297"/>
      <c r="OM29" s="277" cm="1">
        <f t="array" ref="OM29">SUM(SUMIFS(KU29:OL29,KU$6:OL$6,{"EN(V)"}))</f>
        <v>32</v>
      </c>
      <c r="ON29" s="277" cm="1">
        <f t="array" ref="ON29">SUM(SUMIFS(KU29:OL29,KU$6:OL$6,{"INA(V)"}))</f>
        <v>4</v>
      </c>
      <c r="OO29" s="277" cm="1">
        <f t="array" ref="OO29">SUM(SUMIFS(KU29:OL29,KU$6:OL$6,{"EN(D)"}))</f>
        <v>12</v>
      </c>
      <c r="OP29" s="277" cm="1">
        <f t="array" ref="OP29">SUM(SUMIFS(KU29:OL29,KU$6:OL$6,{"INA(D)"}))</f>
        <v>2</v>
      </c>
      <c r="OQ29" s="277" cm="1">
        <f t="array" ref="OQ29">SUM(SUMIFS(KU29:OL29,KU$6:OL$6,{"EN(D)","EN(V)","INA(D)","INA(V)"}))</f>
        <v>50</v>
      </c>
      <c r="OR29" s="299"/>
      <c r="OS29" s="299">
        <v>6</v>
      </c>
      <c r="OT29" s="299"/>
      <c r="OU29" s="299">
        <v>1</v>
      </c>
      <c r="OV29" s="297"/>
      <c r="OW29" s="297"/>
      <c r="OX29" s="297"/>
      <c r="OY29" s="297"/>
      <c r="OZ29" s="299"/>
      <c r="PA29" s="299">
        <v>4</v>
      </c>
      <c r="PB29" s="299"/>
      <c r="PC29" s="299">
        <v>1</v>
      </c>
      <c r="PD29" s="297"/>
      <c r="PE29" s="297"/>
      <c r="PF29" s="297"/>
      <c r="PG29" s="297"/>
      <c r="PH29" s="299"/>
      <c r="PI29" s="299">
        <v>2</v>
      </c>
      <c r="PJ29" s="299"/>
      <c r="PK29" s="299">
        <v>1</v>
      </c>
      <c r="PL29" s="297"/>
      <c r="PM29" s="297"/>
      <c r="PN29" s="297"/>
      <c r="PO29" s="297"/>
      <c r="PP29" s="299"/>
      <c r="PQ29" s="299"/>
      <c r="PR29" s="299"/>
      <c r="PS29" s="299"/>
      <c r="PT29" s="297"/>
      <c r="PU29" s="297"/>
      <c r="PV29" s="297"/>
      <c r="PW29" s="297"/>
      <c r="PX29" s="299"/>
      <c r="PY29" s="299">
        <v>3</v>
      </c>
      <c r="PZ29" s="299"/>
      <c r="QA29" s="299"/>
      <c r="QB29" s="297"/>
      <c r="QC29" s="297"/>
      <c r="QD29" s="297"/>
      <c r="QE29" s="297"/>
      <c r="QF29" s="299"/>
      <c r="QG29" s="299"/>
      <c r="QH29" s="299"/>
      <c r="QI29" s="299"/>
      <c r="QJ29" s="297"/>
      <c r="QK29" s="297"/>
      <c r="QL29" s="297"/>
      <c r="QM29" s="297"/>
      <c r="QN29" s="299"/>
      <c r="QO29" s="299">
        <v>1</v>
      </c>
      <c r="QP29" s="299"/>
      <c r="QQ29" s="299">
        <v>1</v>
      </c>
      <c r="QR29" s="297"/>
      <c r="QS29" s="297"/>
      <c r="QT29" s="297"/>
      <c r="QU29" s="297"/>
      <c r="QV29" s="299"/>
      <c r="QW29" s="299"/>
      <c r="QX29" s="299"/>
      <c r="QY29" s="299"/>
      <c r="QZ29" s="297"/>
      <c r="RA29" s="297"/>
      <c r="RB29" s="297"/>
      <c r="RC29" s="297"/>
      <c r="RD29" s="299"/>
      <c r="RE29" s="299"/>
      <c r="RF29" s="299"/>
      <c r="RG29" s="299"/>
      <c r="RH29" s="297"/>
      <c r="RI29" s="297"/>
      <c r="RJ29" s="297"/>
      <c r="RK29" s="297"/>
      <c r="RL29" s="299"/>
      <c r="RM29" s="299"/>
      <c r="RN29" s="299"/>
      <c r="RO29" s="299"/>
      <c r="RP29" s="297"/>
      <c r="RQ29" s="297"/>
      <c r="RR29" s="297"/>
      <c r="RS29" s="297"/>
      <c r="RT29" s="299"/>
      <c r="RU29" s="299"/>
      <c r="RV29" s="299"/>
      <c r="RW29" s="299"/>
      <c r="RX29" s="297"/>
      <c r="RY29" s="297"/>
      <c r="RZ29" s="297"/>
      <c r="SA29" s="297"/>
      <c r="SB29" s="299"/>
      <c r="SC29" s="299"/>
      <c r="SD29" s="299"/>
      <c r="SE29" s="299"/>
      <c r="SF29" s="297"/>
      <c r="SG29" s="297"/>
      <c r="SH29" s="297"/>
      <c r="SI29" s="297"/>
      <c r="SJ29" s="277" cm="1">
        <f t="array" ref="SJ29">SUM(SUMIFS(OR29:SI29,OR$6:SI$6,{"EN(V)"}))</f>
        <v>16</v>
      </c>
      <c r="SK29" s="277" cm="1">
        <f t="array" ref="SK29">SUM(SUMIFS(OR29:SI29,OR$6:SI$6,{"INA(V)"}))</f>
        <v>0</v>
      </c>
      <c r="SL29" s="277" cm="1">
        <f t="array" ref="SL29">SUM(SUMIFS(OR29:SI29,OR$6:SI$6,{"EN(D)"}))</f>
        <v>4</v>
      </c>
      <c r="SM29" s="277" cm="1">
        <f t="array" ref="SM29">SUM(SUMIFS(OR29:SI29,OR$6:SI$6,{"INA(D)"}))</f>
        <v>0</v>
      </c>
      <c r="SN29" s="277" cm="1">
        <f t="array" ref="SN29">SUM(SUMIFS(OR29:SI29,OR$6:SI$6,{"EN(D)","EN(V)","INA(D)","INA(V)"}))</f>
        <v>20</v>
      </c>
    </row>
    <row r="30" spans="1:508" ht="30">
      <c r="A30" s="296">
        <v>24</v>
      </c>
      <c r="B30" s="281" t="s">
        <v>128</v>
      </c>
      <c r="C30" s="301"/>
      <c r="D30" s="299"/>
      <c r="E30" s="299"/>
      <c r="F30" s="299"/>
      <c r="G30" s="299"/>
      <c r="H30" s="297"/>
      <c r="I30" s="297">
        <v>9</v>
      </c>
      <c r="J30" s="297"/>
      <c r="K30" s="297">
        <v>3</v>
      </c>
      <c r="L30" s="299"/>
      <c r="M30" s="299"/>
      <c r="N30" s="299"/>
      <c r="O30" s="299"/>
      <c r="P30" s="297"/>
      <c r="Q30" s="297">
        <v>5</v>
      </c>
      <c r="R30" s="297"/>
      <c r="S30" s="297">
        <v>3</v>
      </c>
      <c r="T30" s="299"/>
      <c r="U30" s="299"/>
      <c r="V30" s="299"/>
      <c r="W30" s="299"/>
      <c r="X30" s="297">
        <v>26</v>
      </c>
      <c r="Y30" s="297">
        <f>X30-(N30+R30)</f>
        <v>26</v>
      </c>
      <c r="Z30" s="297">
        <v>20</v>
      </c>
      <c r="AA30" s="297">
        <f>Z30-S30-O30</f>
        <v>17</v>
      </c>
      <c r="AB30" s="299"/>
      <c r="AC30" s="299"/>
      <c r="AD30" s="299"/>
      <c r="AE30" s="299"/>
      <c r="AF30" s="297">
        <v>44</v>
      </c>
      <c r="AG30" s="297">
        <f>AF30-Y30-N30-R30</f>
        <v>18</v>
      </c>
      <c r="AH30" s="297">
        <v>38</v>
      </c>
      <c r="AI30" s="297">
        <f>AH30-AA30-O30-S30</f>
        <v>18</v>
      </c>
      <c r="AJ30" s="299"/>
      <c r="AK30" s="299"/>
      <c r="AL30" s="299"/>
      <c r="AM30" s="299"/>
      <c r="AN30" s="297">
        <v>60</v>
      </c>
      <c r="AO30" s="297">
        <f>AN30-AF30</f>
        <v>16</v>
      </c>
      <c r="AP30" s="297">
        <v>42</v>
      </c>
      <c r="AQ30" s="297">
        <f>AP30-AH30</f>
        <v>4</v>
      </c>
      <c r="AR30" s="299"/>
      <c r="AS30" s="299"/>
      <c r="AT30" s="299"/>
      <c r="AU30" s="299"/>
      <c r="AV30" s="297">
        <v>64</v>
      </c>
      <c r="AW30" s="297">
        <f>AV30-AN30</f>
        <v>4</v>
      </c>
      <c r="AX30" s="297">
        <v>44</v>
      </c>
      <c r="AY30" s="297">
        <f>AX30-AP30</f>
        <v>2</v>
      </c>
      <c r="AZ30" s="299"/>
      <c r="BA30" s="299"/>
      <c r="BB30" s="299"/>
      <c r="BC30" s="299"/>
      <c r="BD30" s="297">
        <v>73</v>
      </c>
      <c r="BE30" s="297">
        <f>BD30-AV30</f>
        <v>9</v>
      </c>
      <c r="BF30" s="297">
        <v>44</v>
      </c>
      <c r="BG30" s="297">
        <f>BF30-AX30</f>
        <v>0</v>
      </c>
      <c r="BH30" s="299"/>
      <c r="BI30" s="299"/>
      <c r="BJ30" s="299"/>
      <c r="BK30" s="299"/>
      <c r="BL30" s="297">
        <v>92</v>
      </c>
      <c r="BM30" s="297">
        <f>BL30-BD30</f>
        <v>19</v>
      </c>
      <c r="BN30" s="297">
        <v>58</v>
      </c>
      <c r="BO30" s="297">
        <f>BN30-BF30</f>
        <v>14</v>
      </c>
      <c r="BP30" s="299"/>
      <c r="BQ30" s="299"/>
      <c r="BR30" s="299"/>
      <c r="BS30" s="299"/>
      <c r="BT30" s="297">
        <v>111</v>
      </c>
      <c r="BU30" s="297">
        <f>BT30-BL30</f>
        <v>19</v>
      </c>
      <c r="BV30" s="297">
        <v>64</v>
      </c>
      <c r="BW30" s="297">
        <f>BV30-BN30</f>
        <v>6</v>
      </c>
      <c r="BX30" s="299"/>
      <c r="BY30" s="299"/>
      <c r="BZ30" s="299"/>
      <c r="CA30" s="299"/>
      <c r="CB30" s="297">
        <v>127</v>
      </c>
      <c r="CC30" s="297">
        <f>CB30-BT30</f>
        <v>16</v>
      </c>
      <c r="CD30" s="297">
        <v>80</v>
      </c>
      <c r="CE30" s="297">
        <f>CD30-BV30</f>
        <v>16</v>
      </c>
      <c r="CF30" s="299"/>
      <c r="CG30" s="299"/>
      <c r="CH30" s="299"/>
      <c r="CI30" s="299"/>
      <c r="CJ30" s="297">
        <v>151</v>
      </c>
      <c r="CK30" s="297">
        <f>CJ30-CB30</f>
        <v>24</v>
      </c>
      <c r="CL30" s="297">
        <v>100</v>
      </c>
      <c r="CM30" s="297">
        <f>CL30-CD30</f>
        <v>20</v>
      </c>
      <c r="CN30" s="299"/>
      <c r="CO30" s="299"/>
      <c r="CP30" s="299"/>
      <c r="CQ30" s="299"/>
      <c r="CR30" s="297">
        <v>177</v>
      </c>
      <c r="CS30" s="297">
        <f>CR30-CJ30</f>
        <v>26</v>
      </c>
      <c r="CT30" s="297">
        <v>128</v>
      </c>
      <c r="CU30" s="297">
        <f>CT30-CL30</f>
        <v>28</v>
      </c>
      <c r="CV30" s="277" cm="1">
        <f t="array" ref="CV30">SUM(SUMIFS(D30:CU30,D$6:CU$6,{"EN(V)"}))</f>
        <v>0</v>
      </c>
      <c r="CW30" s="277" cm="1">
        <f t="array" ref="CW30">SUM(SUMIFS(D30:CU30,D$6:CU$6,{"INA(V)"}))</f>
        <v>191</v>
      </c>
      <c r="CX30" s="277" cm="1">
        <f t="array" ref="CX30">SUM(SUMIFS(D30:CU30,D$6:CU$6,{"EN(D)"}))</f>
        <v>0</v>
      </c>
      <c r="CY30" s="277" cm="1">
        <f t="array" ref="CY30">SUM(SUMIFS(D30:CU30,D$6:CU$6,{"INA(D)"}))</f>
        <v>131</v>
      </c>
      <c r="CZ30" s="277" cm="1">
        <f t="array" ref="CZ30">SUM(SUMIFS(D30:CU30,D$6:CU$6,{"EN(D)","EN(V)","INA(D)","INA(V)"}))</f>
        <v>322</v>
      </c>
      <c r="DA30" s="299"/>
      <c r="DB30" s="299">
        <f t="shared" si="15"/>
        <v>0</v>
      </c>
      <c r="DC30" s="299"/>
      <c r="DD30" s="299">
        <f t="shared" si="16"/>
        <v>0</v>
      </c>
      <c r="DE30" s="297">
        <v>203</v>
      </c>
      <c r="DF30" s="297">
        <f t="shared" si="17"/>
        <v>26</v>
      </c>
      <c r="DG30" s="297">
        <v>132</v>
      </c>
      <c r="DH30" s="297">
        <f t="shared" si="18"/>
        <v>4</v>
      </c>
      <c r="DI30" s="299"/>
      <c r="DJ30" s="299"/>
      <c r="DK30" s="299"/>
      <c r="DL30" s="299"/>
      <c r="DM30" s="297">
        <v>230</v>
      </c>
      <c r="DN30" s="297">
        <f>DM30-DE30</f>
        <v>27</v>
      </c>
      <c r="DO30" s="297">
        <v>140</v>
      </c>
      <c r="DP30" s="297">
        <f>DO30-DG30</f>
        <v>8</v>
      </c>
      <c r="DQ30" s="299"/>
      <c r="DR30" s="299"/>
      <c r="DS30" s="299"/>
      <c r="DT30" s="299"/>
      <c r="DU30" s="297">
        <v>264</v>
      </c>
      <c r="DV30" s="297">
        <f>DU30-DM30</f>
        <v>34</v>
      </c>
      <c r="DW30" s="297">
        <v>143</v>
      </c>
      <c r="DX30" s="297">
        <f>DW30-DO30</f>
        <v>3</v>
      </c>
      <c r="DY30" s="299"/>
      <c r="DZ30" s="299"/>
      <c r="EA30" s="299"/>
      <c r="EB30" s="299"/>
      <c r="EC30" s="297">
        <v>298</v>
      </c>
      <c r="ED30" s="297">
        <f>EC30-DU30</f>
        <v>34</v>
      </c>
      <c r="EE30" s="297">
        <v>147</v>
      </c>
      <c r="EF30" s="297">
        <f>EE30-DW30</f>
        <v>4</v>
      </c>
      <c r="EG30" s="299"/>
      <c r="EH30" s="299"/>
      <c r="EI30" s="299"/>
      <c r="EJ30" s="299"/>
      <c r="EK30" s="297">
        <v>322</v>
      </c>
      <c r="EL30" s="297">
        <f>EK30-EC30</f>
        <v>24</v>
      </c>
      <c r="EM30" s="297">
        <v>148</v>
      </c>
      <c r="EN30" s="297">
        <f>EM30-EE30</f>
        <v>1</v>
      </c>
      <c r="EO30" s="299"/>
      <c r="EP30" s="299"/>
      <c r="EQ30" s="299"/>
      <c r="ER30" s="299"/>
      <c r="ES30" s="297">
        <v>365</v>
      </c>
      <c r="ET30" s="297">
        <f>ES30-EK30</f>
        <v>43</v>
      </c>
      <c r="EU30" s="297">
        <v>381</v>
      </c>
      <c r="EV30" s="297">
        <f>EU30-EM30</f>
        <v>233</v>
      </c>
      <c r="EW30" s="299"/>
      <c r="EX30" s="299"/>
      <c r="EY30" s="299"/>
      <c r="EZ30" s="299"/>
      <c r="FA30" s="297">
        <v>388</v>
      </c>
      <c r="FB30" s="297">
        <f>FA30-ES30</f>
        <v>23</v>
      </c>
      <c r="FC30" s="297">
        <v>398</v>
      </c>
      <c r="FD30" s="297">
        <f>FC30-EU30</f>
        <v>17</v>
      </c>
      <c r="FE30" s="299"/>
      <c r="FF30" s="299"/>
      <c r="FG30" s="299"/>
      <c r="FH30" s="299"/>
      <c r="FI30" s="297">
        <v>423</v>
      </c>
      <c r="FJ30" s="297">
        <f>FI30-FA30</f>
        <v>35</v>
      </c>
      <c r="FK30" s="297">
        <v>428</v>
      </c>
      <c r="FL30" s="297">
        <f>FK30-FC30</f>
        <v>30</v>
      </c>
      <c r="FM30" s="299"/>
      <c r="FN30" s="299"/>
      <c r="FO30" s="299"/>
      <c r="FP30" s="299"/>
      <c r="FQ30" s="297">
        <v>482</v>
      </c>
      <c r="FR30" s="297">
        <f>FQ30-FI30</f>
        <v>59</v>
      </c>
      <c r="FS30" s="297">
        <v>467</v>
      </c>
      <c r="FT30" s="297">
        <f>FS30-FK30</f>
        <v>39</v>
      </c>
      <c r="FU30" s="299"/>
      <c r="FV30" s="299"/>
      <c r="FW30" s="299"/>
      <c r="FX30" s="299"/>
      <c r="FY30" s="297">
        <v>637</v>
      </c>
      <c r="FZ30" s="297">
        <f>FY30-FQ30</f>
        <v>155</v>
      </c>
      <c r="GA30" s="297">
        <v>503</v>
      </c>
      <c r="GB30" s="297">
        <f>GA30-FS30</f>
        <v>36</v>
      </c>
      <c r="GC30" s="299"/>
      <c r="GD30" s="299"/>
      <c r="GE30" s="299"/>
      <c r="GF30" s="299"/>
      <c r="GG30" s="297">
        <v>733</v>
      </c>
      <c r="GH30" s="297">
        <f>GG30-FY30</f>
        <v>96</v>
      </c>
      <c r="GI30" s="297">
        <v>548</v>
      </c>
      <c r="GJ30" s="297">
        <f>GI30-GA30</f>
        <v>45</v>
      </c>
      <c r="GK30" s="299"/>
      <c r="GL30" s="299"/>
      <c r="GM30" s="299"/>
      <c r="GN30" s="299"/>
      <c r="GO30" s="297">
        <v>964</v>
      </c>
      <c r="GP30" s="297">
        <f>GO30-GG30</f>
        <v>231</v>
      </c>
      <c r="GQ30" s="297">
        <v>614</v>
      </c>
      <c r="GR30" s="297">
        <f>GQ30-GI30</f>
        <v>66</v>
      </c>
      <c r="GS30" s="277" cm="1">
        <f t="array" ref="GS30">SUM(SUMIFS(DA30:GR30,DA$6:GR$6,{"EN(V)"}))</f>
        <v>0</v>
      </c>
      <c r="GT30" s="277" cm="1">
        <f t="array" ref="GT30">SUM(SUMIFS(DA30:GR30,DA$6:GR$6,{"INA(V)"}))</f>
        <v>787</v>
      </c>
      <c r="GU30" s="277" cm="1">
        <f t="array" ref="GU30">SUM(SUMIFS(DA30:GR30,DA$6:GR$6,{"EN(D)"}))</f>
        <v>0</v>
      </c>
      <c r="GV30" s="277" cm="1">
        <f t="array" ref="GV30">SUM(SUMIFS(DA30:GR30,DA$6:GR$6,{"INA(D)"}))</f>
        <v>486</v>
      </c>
      <c r="GW30" s="277" cm="1">
        <f t="array" ref="GW30">SUM(SUMIFS(DA30:GR30,DA$6:GR$6,{"EN(D)","EN(V)","INA(D)","INA(V)"}))</f>
        <v>1273</v>
      </c>
      <c r="GX30" s="299"/>
      <c r="GY30" s="299">
        <f t="shared" si="19"/>
        <v>0</v>
      </c>
      <c r="GZ30" s="299"/>
      <c r="HA30" s="299">
        <f t="shared" si="20"/>
        <v>0</v>
      </c>
      <c r="HB30" s="297">
        <v>978</v>
      </c>
      <c r="HC30" s="297">
        <f t="shared" si="21"/>
        <v>14</v>
      </c>
      <c r="HD30" s="297">
        <v>631</v>
      </c>
      <c r="HE30" s="297">
        <f t="shared" si="22"/>
        <v>17</v>
      </c>
      <c r="HF30" s="299"/>
      <c r="HG30" s="299"/>
      <c r="HH30" s="299"/>
      <c r="HI30" s="299"/>
      <c r="HJ30" s="297"/>
      <c r="HK30" s="297"/>
      <c r="HL30" s="297"/>
      <c r="HM30" s="297"/>
      <c r="HN30" s="299"/>
      <c r="HO30" s="299"/>
      <c r="HP30" s="299"/>
      <c r="HQ30" s="299"/>
      <c r="HR30" s="297"/>
      <c r="HS30" s="297"/>
      <c r="HT30" s="297"/>
      <c r="HU30" s="297"/>
      <c r="HV30" s="299"/>
      <c r="HW30" s="299"/>
      <c r="HX30" s="299"/>
      <c r="HY30" s="299"/>
      <c r="HZ30" s="297"/>
      <c r="IA30" s="297"/>
      <c r="IB30" s="297"/>
      <c r="IC30" s="297"/>
      <c r="ID30" s="299"/>
      <c r="IE30" s="299"/>
      <c r="IF30" s="299"/>
      <c r="IG30" s="299"/>
      <c r="IH30" s="297"/>
      <c r="II30" s="297"/>
      <c r="IJ30" s="297"/>
      <c r="IK30" s="297"/>
      <c r="IL30" s="299"/>
      <c r="IM30" s="299"/>
      <c r="IN30" s="299"/>
      <c r="IO30" s="299"/>
      <c r="IP30" s="297"/>
      <c r="IQ30" s="297"/>
      <c r="IR30" s="297"/>
      <c r="IS30" s="297"/>
      <c r="IT30" s="299"/>
      <c r="IU30" s="299"/>
      <c r="IV30" s="299"/>
      <c r="IW30" s="299"/>
      <c r="IX30" s="297"/>
      <c r="IY30" s="297"/>
      <c r="IZ30" s="297"/>
      <c r="JA30" s="297"/>
      <c r="JB30" s="299"/>
      <c r="JC30" s="299"/>
      <c r="JD30" s="299"/>
      <c r="JE30" s="299"/>
      <c r="JF30" s="297"/>
      <c r="JG30" s="297"/>
      <c r="JH30" s="297"/>
      <c r="JI30" s="297"/>
      <c r="JJ30" s="299"/>
      <c r="JK30" s="299"/>
      <c r="JL30" s="299"/>
      <c r="JM30" s="299"/>
      <c r="JN30" s="297"/>
      <c r="JO30" s="297">
        <v>2</v>
      </c>
      <c r="JP30" s="297"/>
      <c r="JQ30" s="297">
        <v>6</v>
      </c>
      <c r="JR30" s="299"/>
      <c r="JS30" s="299"/>
      <c r="JT30" s="299"/>
      <c r="JU30" s="299"/>
      <c r="JV30" s="297">
        <v>992</v>
      </c>
      <c r="JW30" s="297">
        <v>13</v>
      </c>
      <c r="JX30" s="297">
        <v>631</v>
      </c>
      <c r="JY30" s="297">
        <f>28+12+12</f>
        <v>52</v>
      </c>
      <c r="JZ30" s="299"/>
      <c r="KA30" s="299"/>
      <c r="KB30" s="299"/>
      <c r="KC30" s="299"/>
      <c r="KD30" s="297"/>
      <c r="KE30" s="297">
        <v>14</v>
      </c>
      <c r="KF30" s="297"/>
      <c r="KG30" s="297">
        <v>12</v>
      </c>
      <c r="KH30" s="299"/>
      <c r="KI30" s="299"/>
      <c r="KJ30" s="299"/>
      <c r="KK30" s="299"/>
      <c r="KL30" s="297"/>
      <c r="KM30" s="297">
        <v>6</v>
      </c>
      <c r="KN30" s="297"/>
      <c r="KO30" s="297">
        <v>3</v>
      </c>
      <c r="KP30" s="277" cm="1">
        <f t="array" ref="KP30">SUM(SUMIFS(GX30:KO30,GX$6:KO$6,{"EN(V)"}))</f>
        <v>0</v>
      </c>
      <c r="KQ30" s="277" cm="1">
        <f t="array" ref="KQ30">SUM(SUMIFS(GX30:KO30,GX$6:KO$6,{"INA(V)"}))</f>
        <v>49</v>
      </c>
      <c r="KR30" s="277" cm="1">
        <f t="array" ref="KR30">SUM(SUMIFS(GX30:KO30,GX$6:KO$6,{"EN(D)"}))</f>
        <v>0</v>
      </c>
      <c r="KS30" s="277" cm="1">
        <f t="array" ref="KS30">SUM(SUMIFS(GX30:KO30,GX$6:KO$6,{"INA(D)"}))</f>
        <v>90</v>
      </c>
      <c r="KT30" s="277" cm="1">
        <f t="array" ref="KT30">SUM(SUMIFS(GX30:KO30,GX$6:KO$6,{"EN(D)","EN(V)","INA(D)","INA(V)"}))</f>
        <v>139</v>
      </c>
      <c r="KU30" s="299"/>
      <c r="KV30" s="299"/>
      <c r="KW30" s="299"/>
      <c r="KX30" s="299"/>
      <c r="KY30" s="297"/>
      <c r="KZ30" s="297">
        <v>2</v>
      </c>
      <c r="LA30" s="297"/>
      <c r="LB30" s="297">
        <v>2</v>
      </c>
      <c r="LC30" s="299"/>
      <c r="LD30" s="299">
        <v>0</v>
      </c>
      <c r="LE30" s="299"/>
      <c r="LF30" s="299">
        <v>1</v>
      </c>
      <c r="LG30" s="297"/>
      <c r="LH30" s="297"/>
      <c r="LI30" s="297"/>
      <c r="LJ30" s="297"/>
      <c r="LK30" s="299"/>
      <c r="LL30" s="299"/>
      <c r="LM30" s="299"/>
      <c r="LN30" s="299"/>
      <c r="LO30" s="297"/>
      <c r="LP30" s="297">
        <v>8</v>
      </c>
      <c r="LQ30" s="297"/>
      <c r="LR30" s="297">
        <v>5</v>
      </c>
      <c r="LS30" s="299"/>
      <c r="LT30" s="299"/>
      <c r="LU30" s="299"/>
      <c r="LV30" s="299"/>
      <c r="LW30" s="297"/>
      <c r="LX30" s="297">
        <v>18</v>
      </c>
      <c r="LY30" s="297"/>
      <c r="LZ30" s="297">
        <v>7</v>
      </c>
      <c r="MA30" s="299"/>
      <c r="MB30" s="299"/>
      <c r="MC30" s="299"/>
      <c r="MD30" s="299"/>
      <c r="ME30" s="297"/>
      <c r="MF30" s="297">
        <v>3</v>
      </c>
      <c r="MG30" s="297"/>
      <c r="MH30" s="297">
        <v>2</v>
      </c>
      <c r="MI30" s="299"/>
      <c r="MJ30" s="299"/>
      <c r="MK30" s="299"/>
      <c r="ML30" s="299"/>
      <c r="MM30" s="297"/>
      <c r="MN30" s="297">
        <v>5</v>
      </c>
      <c r="MO30" s="297"/>
      <c r="MP30" s="297"/>
      <c r="MQ30" s="299"/>
      <c r="MR30" s="299"/>
      <c r="MS30" s="299"/>
      <c r="MT30" s="299"/>
      <c r="MU30" s="297"/>
      <c r="MV30" s="297"/>
      <c r="MW30" s="297"/>
      <c r="MX30" s="297"/>
      <c r="MY30" s="299"/>
      <c r="MZ30" s="299"/>
      <c r="NA30" s="299"/>
      <c r="NB30" s="299"/>
      <c r="NC30" s="297"/>
      <c r="ND30" s="297">
        <v>3</v>
      </c>
      <c r="NE30" s="297"/>
      <c r="NF30" s="297"/>
      <c r="NG30" s="299"/>
      <c r="NH30" s="299"/>
      <c r="NI30" s="299"/>
      <c r="NJ30" s="299"/>
      <c r="NK30" s="297"/>
      <c r="NL30" s="297">
        <v>9</v>
      </c>
      <c r="NM30" s="297"/>
      <c r="NN30" s="297">
        <v>2</v>
      </c>
      <c r="NO30" s="299"/>
      <c r="NP30" s="299"/>
      <c r="NQ30" s="299"/>
      <c r="NR30" s="299"/>
      <c r="NS30" s="297"/>
      <c r="NT30" s="297">
        <v>29</v>
      </c>
      <c r="NU30" s="297"/>
      <c r="NV30" s="297">
        <v>3</v>
      </c>
      <c r="NW30" s="299"/>
      <c r="NX30" s="299"/>
      <c r="NY30" s="299"/>
      <c r="NZ30" s="299"/>
      <c r="OA30" s="297"/>
      <c r="OB30" s="297">
        <v>31</v>
      </c>
      <c r="OC30" s="297"/>
      <c r="OD30" s="297">
        <v>8</v>
      </c>
      <c r="OE30" s="299"/>
      <c r="OF30" s="299"/>
      <c r="OG30" s="299"/>
      <c r="OH30" s="299"/>
      <c r="OI30" s="297"/>
      <c r="OJ30" s="297">
        <v>34</v>
      </c>
      <c r="OK30" s="297"/>
      <c r="OL30" s="297">
        <v>6</v>
      </c>
      <c r="OM30" s="277" cm="1">
        <f t="array" ref="OM30">SUM(SUMIFS(KU30:OL30,KU$6:OL$6,{"EN(V)"}))</f>
        <v>0</v>
      </c>
      <c r="ON30" s="277" cm="1">
        <f t="array" ref="ON30">SUM(SUMIFS(KU30:OL30,KU$6:OL$6,{"INA(V)"}))</f>
        <v>142</v>
      </c>
      <c r="OO30" s="277" cm="1">
        <f t="array" ref="OO30">SUM(SUMIFS(KU30:OL30,KU$6:OL$6,{"EN(D)"}))</f>
        <v>1</v>
      </c>
      <c r="OP30" s="277" cm="1">
        <f t="array" ref="OP30">SUM(SUMIFS(KU30:OL30,KU$6:OL$6,{"INA(D)"}))</f>
        <v>35</v>
      </c>
      <c r="OQ30" s="277" cm="1">
        <f t="array" ref="OQ30">SUM(SUMIFS(KU30:OL30,KU$6:OL$6,{"EN(D)","EN(V)","INA(D)","INA(V)"}))</f>
        <v>178</v>
      </c>
      <c r="OR30" s="299"/>
      <c r="OS30" s="299"/>
      <c r="OT30" s="299"/>
      <c r="OU30" s="299"/>
      <c r="OV30" s="297"/>
      <c r="OW30" s="297">
        <v>29</v>
      </c>
      <c r="OX30" s="297"/>
      <c r="OY30" s="297">
        <v>3</v>
      </c>
      <c r="OZ30" s="299"/>
      <c r="PA30" s="299"/>
      <c r="PB30" s="299"/>
      <c r="PC30" s="299"/>
      <c r="PD30" s="297"/>
      <c r="PE30" s="297">
        <v>11</v>
      </c>
      <c r="PF30" s="297"/>
      <c r="PG30" s="297">
        <v>2</v>
      </c>
      <c r="PH30" s="299"/>
      <c r="PI30" s="299"/>
      <c r="PJ30" s="299"/>
      <c r="PK30" s="299"/>
      <c r="PL30" s="297"/>
      <c r="PM30" s="297">
        <v>16</v>
      </c>
      <c r="PN30" s="297"/>
      <c r="PO30" s="297">
        <v>2</v>
      </c>
      <c r="PP30" s="299"/>
      <c r="PQ30" s="299"/>
      <c r="PR30" s="299"/>
      <c r="PS30" s="299"/>
      <c r="PT30" s="297"/>
      <c r="PU30" s="297">
        <v>2</v>
      </c>
      <c r="PV30" s="297"/>
      <c r="PW30" s="297">
        <v>1</v>
      </c>
      <c r="PX30" s="299"/>
      <c r="PY30" s="299"/>
      <c r="PZ30" s="299"/>
      <c r="QA30" s="299"/>
      <c r="QB30" s="297"/>
      <c r="QC30" s="297">
        <v>6</v>
      </c>
      <c r="QD30" s="297"/>
      <c r="QE30" s="297">
        <v>6</v>
      </c>
      <c r="QF30" s="299"/>
      <c r="QG30" s="299"/>
      <c r="QH30" s="299"/>
      <c r="QI30" s="299"/>
      <c r="QJ30" s="297"/>
      <c r="QK30" s="297">
        <v>3</v>
      </c>
      <c r="QL30" s="297"/>
      <c r="QM30" s="297"/>
      <c r="QN30" s="299"/>
      <c r="QO30" s="299"/>
      <c r="QP30" s="299"/>
      <c r="QQ30" s="299"/>
      <c r="QR30" s="297"/>
      <c r="QS30" s="297"/>
      <c r="QT30" s="297"/>
      <c r="QU30" s="297"/>
      <c r="QV30" s="299"/>
      <c r="QW30" s="299"/>
      <c r="QX30" s="299"/>
      <c r="QY30" s="299"/>
      <c r="QZ30" s="297"/>
      <c r="RA30" s="297"/>
      <c r="RB30" s="297"/>
      <c r="RC30" s="297"/>
      <c r="RD30" s="299"/>
      <c r="RE30" s="299"/>
      <c r="RF30" s="299"/>
      <c r="RG30" s="299"/>
      <c r="RH30" s="297"/>
      <c r="RI30" s="297"/>
      <c r="RJ30" s="297"/>
      <c r="RK30" s="297"/>
      <c r="RL30" s="299"/>
      <c r="RM30" s="299"/>
      <c r="RN30" s="299"/>
      <c r="RO30" s="299"/>
      <c r="RP30" s="297"/>
      <c r="RQ30" s="297"/>
      <c r="RR30" s="297"/>
      <c r="RS30" s="297"/>
      <c r="RT30" s="299"/>
      <c r="RU30" s="299"/>
      <c r="RV30" s="299"/>
      <c r="RW30" s="299"/>
      <c r="RX30" s="297"/>
      <c r="RY30" s="297"/>
      <c r="RZ30" s="297"/>
      <c r="SA30" s="297"/>
      <c r="SB30" s="299"/>
      <c r="SC30" s="299"/>
      <c r="SD30" s="299"/>
      <c r="SE30" s="299"/>
      <c r="SF30" s="297"/>
      <c r="SG30" s="297"/>
      <c r="SH30" s="297"/>
      <c r="SI30" s="297"/>
      <c r="SJ30" s="277" cm="1">
        <f t="array" ref="SJ30">SUM(SUMIFS(OR30:SI30,OR$6:SI$6,{"EN(V)"}))</f>
        <v>0</v>
      </c>
      <c r="SK30" s="277" cm="1">
        <f t="array" ref="SK30">SUM(SUMIFS(OR30:SI30,OR$6:SI$6,{"INA(V)"}))</f>
        <v>67</v>
      </c>
      <c r="SL30" s="277" cm="1">
        <f t="array" ref="SL30">SUM(SUMIFS(OR30:SI30,OR$6:SI$6,{"EN(D)"}))</f>
        <v>0</v>
      </c>
      <c r="SM30" s="277" cm="1">
        <f t="array" ref="SM30">SUM(SUMIFS(OR30:SI30,OR$6:SI$6,{"INA(D)"}))</f>
        <v>14</v>
      </c>
      <c r="SN30" s="277" cm="1">
        <f t="array" ref="SN30">SUM(SUMIFS(OR30:SI30,OR$6:SI$6,{"EN(D)","EN(V)","INA(D)","INA(V)"}))</f>
        <v>81</v>
      </c>
    </row>
    <row r="31" spans="1:508" ht="30">
      <c r="A31" s="296">
        <v>25</v>
      </c>
      <c r="B31" s="281" t="s">
        <v>439</v>
      </c>
      <c r="C31" s="301"/>
      <c r="D31" s="299"/>
      <c r="E31" s="299">
        <v>9</v>
      </c>
      <c r="F31" s="299"/>
      <c r="G31" s="299">
        <v>5</v>
      </c>
      <c r="H31" s="297"/>
      <c r="I31" s="297"/>
      <c r="J31" s="297"/>
      <c r="K31" s="297"/>
      <c r="L31" s="299"/>
      <c r="M31" s="299">
        <v>2</v>
      </c>
      <c r="N31" s="299"/>
      <c r="O31" s="299">
        <v>1</v>
      </c>
      <c r="P31" s="297"/>
      <c r="Q31" s="297"/>
      <c r="R31" s="297"/>
      <c r="S31" s="297"/>
      <c r="T31" s="299">
        <v>17</v>
      </c>
      <c r="U31" s="299">
        <f>T31-(P31+L31)</f>
        <v>17</v>
      </c>
      <c r="V31" s="299">
        <v>11</v>
      </c>
      <c r="W31" s="299">
        <f>V31-(Q31+M31)</f>
        <v>9</v>
      </c>
      <c r="X31" s="297"/>
      <c r="Y31" s="297"/>
      <c r="Z31" s="297"/>
      <c r="AA31" s="297"/>
      <c r="AB31" s="299">
        <v>26</v>
      </c>
      <c r="AC31" s="299">
        <f>AB31-U31-P31-L31</f>
        <v>9</v>
      </c>
      <c r="AD31" s="299">
        <v>17</v>
      </c>
      <c r="AE31" s="299">
        <f>AD31-W31-Q31-M31</f>
        <v>6</v>
      </c>
      <c r="AF31" s="297"/>
      <c r="AG31" s="297"/>
      <c r="AH31" s="297"/>
      <c r="AI31" s="297"/>
      <c r="AJ31" s="299">
        <v>29</v>
      </c>
      <c r="AK31" s="299">
        <f>AJ31-AB31</f>
        <v>3</v>
      </c>
      <c r="AL31" s="299">
        <v>21</v>
      </c>
      <c r="AM31" s="299">
        <f>AL31-AD31</f>
        <v>4</v>
      </c>
      <c r="AN31" s="297"/>
      <c r="AO31" s="297"/>
      <c r="AP31" s="297"/>
      <c r="AQ31" s="297"/>
      <c r="AR31" s="299">
        <v>33</v>
      </c>
      <c r="AS31" s="299">
        <f>AR31-AJ31</f>
        <v>4</v>
      </c>
      <c r="AT31" s="299">
        <v>22</v>
      </c>
      <c r="AU31" s="299">
        <f>AT31-AL31</f>
        <v>1</v>
      </c>
      <c r="AV31" s="297"/>
      <c r="AW31" s="297"/>
      <c r="AX31" s="297"/>
      <c r="AY31" s="297"/>
      <c r="AZ31" s="299">
        <v>40</v>
      </c>
      <c r="BA31" s="299">
        <f>AZ31-AR31</f>
        <v>7</v>
      </c>
      <c r="BB31" s="299">
        <v>22</v>
      </c>
      <c r="BC31" s="299">
        <f>BB31-AT31</f>
        <v>0</v>
      </c>
      <c r="BD31" s="297"/>
      <c r="BE31" s="297"/>
      <c r="BF31" s="297"/>
      <c r="BG31" s="297"/>
      <c r="BH31" s="299">
        <v>47</v>
      </c>
      <c r="BI31" s="299">
        <f>BH31-AZ31</f>
        <v>7</v>
      </c>
      <c r="BJ31" s="299">
        <v>24</v>
      </c>
      <c r="BK31" s="299">
        <f>BJ31-BB31</f>
        <v>2</v>
      </c>
      <c r="BL31" s="297"/>
      <c r="BM31" s="297"/>
      <c r="BN31" s="297"/>
      <c r="BO31" s="297"/>
      <c r="BP31" s="299">
        <v>61</v>
      </c>
      <c r="BQ31" s="299">
        <f>BP31-BH31</f>
        <v>14</v>
      </c>
      <c r="BR31" s="299">
        <v>26</v>
      </c>
      <c r="BS31" s="299">
        <f>BR31-BJ31</f>
        <v>2</v>
      </c>
      <c r="BT31" s="297"/>
      <c r="BU31" s="297"/>
      <c r="BV31" s="297"/>
      <c r="BW31" s="297"/>
      <c r="BX31" s="299">
        <v>78</v>
      </c>
      <c r="BY31" s="299"/>
      <c r="BZ31" s="299">
        <v>32</v>
      </c>
      <c r="CA31" s="299"/>
      <c r="CB31" s="297"/>
      <c r="CC31" s="297"/>
      <c r="CD31" s="297"/>
      <c r="CE31" s="297"/>
      <c r="CF31" s="299">
        <v>99</v>
      </c>
      <c r="CG31" s="299">
        <f>CF31-BX31</f>
        <v>21</v>
      </c>
      <c r="CH31" s="299">
        <v>44</v>
      </c>
      <c r="CI31" s="299">
        <f>CH31-BZ31</f>
        <v>12</v>
      </c>
      <c r="CJ31" s="297"/>
      <c r="CK31" s="297"/>
      <c r="CL31" s="297"/>
      <c r="CM31" s="297"/>
      <c r="CN31" s="299">
        <v>117</v>
      </c>
      <c r="CO31" s="299">
        <f>CN31-CF31</f>
        <v>18</v>
      </c>
      <c r="CP31" s="299">
        <v>57</v>
      </c>
      <c r="CQ31" s="299">
        <f>CP31-CH31</f>
        <v>13</v>
      </c>
      <c r="CR31" s="297"/>
      <c r="CS31" s="297"/>
      <c r="CT31" s="297"/>
      <c r="CU31" s="297"/>
      <c r="CV31" s="277" cm="1">
        <f t="array" ref="CV31">SUM(SUMIFS(D31:CU31,D$6:CU$6,{"EN(V)"}))</f>
        <v>111</v>
      </c>
      <c r="CW31" s="277" cm="1">
        <f t="array" ref="CW31">SUM(SUMIFS(D31:CU31,D$6:CU$6,{"INA(V)"}))</f>
        <v>0</v>
      </c>
      <c r="CX31" s="277" cm="1">
        <f t="array" ref="CX31">SUM(SUMIFS(D31:CU31,D$6:CU$6,{"EN(D)"}))</f>
        <v>55</v>
      </c>
      <c r="CY31" s="277" cm="1">
        <f t="array" ref="CY31">SUM(SUMIFS(D31:CU31,D$6:CU$6,{"INA(D)"}))</f>
        <v>0</v>
      </c>
      <c r="CZ31" s="277" cm="1">
        <f t="array" ref="CZ31">SUM(SUMIFS(D31:CU31,D$6:CU$6,{"EN(D)","EN(V)","INA(D)","INA(V)"}))</f>
        <v>166</v>
      </c>
      <c r="DA31" s="299">
        <v>130</v>
      </c>
      <c r="DB31" s="299">
        <f t="shared" si="15"/>
        <v>13</v>
      </c>
      <c r="DC31" s="299">
        <v>63</v>
      </c>
      <c r="DD31" s="299">
        <f t="shared" si="16"/>
        <v>6</v>
      </c>
      <c r="DE31" s="297"/>
      <c r="DF31" s="297">
        <f t="shared" si="17"/>
        <v>0</v>
      </c>
      <c r="DG31" s="297"/>
      <c r="DH31" s="297">
        <f t="shared" si="18"/>
        <v>0</v>
      </c>
      <c r="DI31" s="299">
        <v>148</v>
      </c>
      <c r="DJ31" s="299">
        <f>DI31-DA31</f>
        <v>18</v>
      </c>
      <c r="DK31" s="299">
        <v>67</v>
      </c>
      <c r="DL31" s="299">
        <f>DK31-DC31</f>
        <v>4</v>
      </c>
      <c r="DM31" s="297"/>
      <c r="DN31" s="297"/>
      <c r="DO31" s="297"/>
      <c r="DP31" s="297"/>
      <c r="DQ31" s="299">
        <v>168</v>
      </c>
      <c r="DR31" s="299">
        <f>DQ31-DI31</f>
        <v>20</v>
      </c>
      <c r="DS31" s="299">
        <v>73</v>
      </c>
      <c r="DT31" s="299">
        <f>DS31-DK31</f>
        <v>6</v>
      </c>
      <c r="DU31" s="297"/>
      <c r="DV31" s="297"/>
      <c r="DW31" s="297"/>
      <c r="DX31" s="297"/>
      <c r="DY31" s="299">
        <v>185</v>
      </c>
      <c r="DZ31" s="299">
        <f>DY31-DQ31</f>
        <v>17</v>
      </c>
      <c r="EA31" s="299">
        <v>77</v>
      </c>
      <c r="EB31" s="299">
        <f>EA31-DS31</f>
        <v>4</v>
      </c>
      <c r="EC31" s="297"/>
      <c r="ED31" s="297"/>
      <c r="EE31" s="297"/>
      <c r="EF31" s="297"/>
      <c r="EG31" s="299">
        <v>206</v>
      </c>
      <c r="EH31" s="299">
        <f>EG31-DY31</f>
        <v>21</v>
      </c>
      <c r="EI31" s="299">
        <v>81</v>
      </c>
      <c r="EJ31" s="299">
        <f>EI31-EA31</f>
        <v>4</v>
      </c>
      <c r="EK31" s="297"/>
      <c r="EL31" s="297"/>
      <c r="EM31" s="297"/>
      <c r="EN31" s="297"/>
      <c r="EO31" s="299">
        <v>240</v>
      </c>
      <c r="EP31" s="299">
        <f>EO31-EG31</f>
        <v>34</v>
      </c>
      <c r="EQ31" s="299">
        <v>188</v>
      </c>
      <c r="ER31" s="299">
        <f>EQ31-EI31</f>
        <v>107</v>
      </c>
      <c r="ES31" s="297"/>
      <c r="ET31" s="297"/>
      <c r="EU31" s="297"/>
      <c r="EV31" s="297"/>
      <c r="EW31" s="299">
        <v>262</v>
      </c>
      <c r="EX31" s="299">
        <f>EW31-EO31</f>
        <v>22</v>
      </c>
      <c r="EY31" s="299">
        <v>204</v>
      </c>
      <c r="EZ31" s="299">
        <f>EY31-EQ31</f>
        <v>16</v>
      </c>
      <c r="FA31" s="297"/>
      <c r="FB31" s="297"/>
      <c r="FC31" s="297"/>
      <c r="FD31" s="297"/>
      <c r="FE31" s="299">
        <v>284</v>
      </c>
      <c r="FF31" s="299">
        <f>FE31-EW31</f>
        <v>22</v>
      </c>
      <c r="FG31" s="299">
        <v>226</v>
      </c>
      <c r="FH31" s="299">
        <f>FG31-EY31</f>
        <v>22</v>
      </c>
      <c r="FI31" s="297"/>
      <c r="FJ31" s="297"/>
      <c r="FK31" s="297"/>
      <c r="FL31" s="297"/>
      <c r="FM31" s="299">
        <v>331</v>
      </c>
      <c r="FN31" s="299">
        <f>FM31-FE31</f>
        <v>47</v>
      </c>
      <c r="FO31" s="299">
        <v>250</v>
      </c>
      <c r="FP31" s="299">
        <f>FO31-FG31</f>
        <v>24</v>
      </c>
      <c r="FQ31" s="297"/>
      <c r="FR31" s="297"/>
      <c r="FS31" s="297"/>
      <c r="FT31" s="297"/>
      <c r="FU31" s="299">
        <v>439</v>
      </c>
      <c r="FV31" s="299">
        <f>FU31-FM31</f>
        <v>108</v>
      </c>
      <c r="FW31" s="299">
        <v>283</v>
      </c>
      <c r="FX31" s="299">
        <f>FW31-FO31</f>
        <v>33</v>
      </c>
      <c r="FY31" s="297"/>
      <c r="FZ31" s="297"/>
      <c r="GA31" s="297"/>
      <c r="GB31" s="297"/>
      <c r="GC31" s="299">
        <v>488</v>
      </c>
      <c r="GD31" s="299">
        <f>GC31-FU31</f>
        <v>49</v>
      </c>
      <c r="GE31" s="299">
        <v>301</v>
      </c>
      <c r="GF31" s="299">
        <f>GE31-FW31</f>
        <v>18</v>
      </c>
      <c r="GG31" s="297"/>
      <c r="GH31" s="297"/>
      <c r="GI31" s="297"/>
      <c r="GJ31" s="297"/>
      <c r="GK31" s="299">
        <v>612</v>
      </c>
      <c r="GL31" s="299">
        <f>GK31-GC31</f>
        <v>124</v>
      </c>
      <c r="GM31" s="299">
        <v>334</v>
      </c>
      <c r="GN31" s="299">
        <f>GM31-GE31</f>
        <v>33</v>
      </c>
      <c r="GO31" s="297"/>
      <c r="GP31" s="297"/>
      <c r="GQ31" s="297"/>
      <c r="GR31" s="297"/>
      <c r="GS31" s="277" cm="1">
        <f t="array" ref="GS31">SUM(SUMIFS(DA31:GR31,DA$6:GR$6,{"EN(V)"}))</f>
        <v>495</v>
      </c>
      <c r="GT31" s="277" cm="1">
        <f t="array" ref="GT31">SUM(SUMIFS(DA31:GR31,DA$6:GR$6,{"INA(V)"}))</f>
        <v>0</v>
      </c>
      <c r="GU31" s="277" cm="1">
        <f t="array" ref="GU31">SUM(SUMIFS(DA31:GR31,DA$6:GR$6,{"EN(D)"}))</f>
        <v>277</v>
      </c>
      <c r="GV31" s="277" cm="1">
        <f t="array" ref="GV31">SUM(SUMIFS(DA31:GR31,DA$6:GR$6,{"INA(D)"}))</f>
        <v>0</v>
      </c>
      <c r="GW31" s="277" cm="1">
        <f t="array" ref="GW31">SUM(SUMIFS(DA31:GR31,DA$6:GR$6,{"EN(D)","EN(V)","INA(D)","INA(V)"}))</f>
        <v>772</v>
      </c>
      <c r="GX31" s="299">
        <v>617</v>
      </c>
      <c r="GY31" s="299">
        <f t="shared" si="19"/>
        <v>5</v>
      </c>
      <c r="GZ31" s="299">
        <v>343</v>
      </c>
      <c r="HA31" s="299">
        <f t="shared" si="20"/>
        <v>9</v>
      </c>
      <c r="HB31" s="297"/>
      <c r="HC31" s="297">
        <f t="shared" si="21"/>
        <v>0</v>
      </c>
      <c r="HD31" s="297"/>
      <c r="HE31" s="297">
        <f t="shared" si="22"/>
        <v>0</v>
      </c>
      <c r="HF31" s="299"/>
      <c r="HG31" s="299"/>
      <c r="HH31" s="299"/>
      <c r="HI31" s="299"/>
      <c r="HJ31" s="297"/>
      <c r="HK31" s="297"/>
      <c r="HL31" s="297"/>
      <c r="HM31" s="297"/>
      <c r="HN31" s="299"/>
      <c r="HO31" s="299"/>
      <c r="HP31" s="299"/>
      <c r="HQ31" s="299"/>
      <c r="HR31" s="297"/>
      <c r="HS31" s="297"/>
      <c r="HT31" s="297"/>
      <c r="HU31" s="297"/>
      <c r="HV31" s="299"/>
      <c r="HW31" s="299"/>
      <c r="HX31" s="299"/>
      <c r="HY31" s="299"/>
      <c r="HZ31" s="297"/>
      <c r="IA31" s="297"/>
      <c r="IB31" s="297"/>
      <c r="IC31" s="297"/>
      <c r="ID31" s="299"/>
      <c r="IE31" s="299"/>
      <c r="IF31" s="299"/>
      <c r="IG31" s="299"/>
      <c r="IH31" s="297"/>
      <c r="II31" s="297"/>
      <c r="IJ31" s="297"/>
      <c r="IK31" s="297"/>
      <c r="IL31" s="299"/>
      <c r="IM31" s="299"/>
      <c r="IN31" s="299"/>
      <c r="IO31" s="299"/>
      <c r="IP31" s="297"/>
      <c r="IQ31" s="297"/>
      <c r="IR31" s="297"/>
      <c r="IS31" s="297"/>
      <c r="IT31" s="299"/>
      <c r="IU31" s="299"/>
      <c r="IV31" s="299"/>
      <c r="IW31" s="299"/>
      <c r="IX31" s="297"/>
      <c r="IY31" s="297"/>
      <c r="IZ31" s="297"/>
      <c r="JA31" s="297"/>
      <c r="JB31" s="299"/>
      <c r="JC31" s="299"/>
      <c r="JD31" s="299"/>
      <c r="JE31" s="299"/>
      <c r="JF31" s="297"/>
      <c r="JG31" s="297"/>
      <c r="JH31" s="297"/>
      <c r="JI31" s="297"/>
      <c r="JJ31" s="299"/>
      <c r="JK31" s="299">
        <v>3</v>
      </c>
      <c r="JL31" s="299"/>
      <c r="JM31" s="299">
        <v>4</v>
      </c>
      <c r="JN31" s="297"/>
      <c r="JO31" s="297"/>
      <c r="JP31" s="297"/>
      <c r="JQ31" s="297"/>
      <c r="JR31" s="299">
        <v>622</v>
      </c>
      <c r="JS31" s="299">
        <v>2</v>
      </c>
      <c r="JT31" s="299">
        <v>343</v>
      </c>
      <c r="JU31" s="299">
        <v>15</v>
      </c>
      <c r="JV31" s="297"/>
      <c r="JW31" s="297"/>
      <c r="JX31" s="297"/>
      <c r="JY31" s="297"/>
      <c r="JZ31" s="299"/>
      <c r="KA31" s="299">
        <v>1</v>
      </c>
      <c r="KB31" s="299"/>
      <c r="KC31" s="299">
        <v>14</v>
      </c>
      <c r="KD31" s="297"/>
      <c r="KE31" s="297"/>
      <c r="KF31" s="297"/>
      <c r="KG31" s="297"/>
      <c r="KH31" s="299"/>
      <c r="KI31" s="299"/>
      <c r="KJ31" s="299"/>
      <c r="KK31" s="299">
        <v>3</v>
      </c>
      <c r="KL31" s="297"/>
      <c r="KM31" s="297"/>
      <c r="KN31" s="297"/>
      <c r="KO31" s="297"/>
      <c r="KP31" s="277" cm="1">
        <f t="array" ref="KP31">SUM(SUMIFS(GX31:KO31,GX$6:KO$6,{"EN(V)"}))</f>
        <v>11</v>
      </c>
      <c r="KQ31" s="277" cm="1">
        <f t="array" ref="KQ31">SUM(SUMIFS(GX31:KO31,GX$6:KO$6,{"INA(V)"}))</f>
        <v>0</v>
      </c>
      <c r="KR31" s="277" cm="1">
        <f t="array" ref="KR31">SUM(SUMIFS(GX31:KO31,GX$6:KO$6,{"EN(D)"}))</f>
        <v>45</v>
      </c>
      <c r="KS31" s="277" cm="1">
        <f t="array" ref="KS31">SUM(SUMIFS(GX31:KO31,GX$6:KO$6,{"INA(D)"}))</f>
        <v>0</v>
      </c>
      <c r="KT31" s="277" cm="1">
        <f t="array" ref="KT31">SUM(SUMIFS(GX31:KO31,GX$6:KO$6,{"EN(D)","EN(V)","INA(D)","INA(V)"}))</f>
        <v>56</v>
      </c>
      <c r="KU31" s="299"/>
      <c r="KV31" s="299">
        <v>1</v>
      </c>
      <c r="KW31" s="299"/>
      <c r="KX31" s="299">
        <v>7</v>
      </c>
      <c r="KY31" s="297"/>
      <c r="KZ31" s="297"/>
      <c r="LA31" s="297"/>
      <c r="LB31" s="297"/>
      <c r="LC31" s="299"/>
      <c r="LD31" s="299"/>
      <c r="LE31" s="299"/>
      <c r="LF31" s="299"/>
      <c r="LG31" s="297"/>
      <c r="LH31" s="297">
        <v>1</v>
      </c>
      <c r="LI31" s="297"/>
      <c r="LJ31" s="297">
        <v>1</v>
      </c>
      <c r="LK31" s="299"/>
      <c r="LL31" s="299">
        <v>1</v>
      </c>
      <c r="LM31" s="299"/>
      <c r="LN31" s="299">
        <v>1</v>
      </c>
      <c r="LO31" s="297"/>
      <c r="LP31" s="297"/>
      <c r="LQ31" s="297"/>
      <c r="LR31" s="297"/>
      <c r="LS31" s="299"/>
      <c r="LT31" s="299">
        <v>2</v>
      </c>
      <c r="LU31" s="299"/>
      <c r="LV31" s="299"/>
      <c r="LW31" s="297"/>
      <c r="LX31" s="297"/>
      <c r="LY31" s="297"/>
      <c r="LZ31" s="297"/>
      <c r="MA31" s="299"/>
      <c r="MB31" s="299">
        <v>2</v>
      </c>
      <c r="MC31" s="299"/>
      <c r="MD31" s="299"/>
      <c r="ME31" s="297"/>
      <c r="MF31" s="297"/>
      <c r="MG31" s="297"/>
      <c r="MH31" s="297"/>
      <c r="MI31" s="299"/>
      <c r="MJ31" s="299"/>
      <c r="MK31" s="299"/>
      <c r="ML31" s="299"/>
      <c r="MM31" s="297"/>
      <c r="MN31" s="297"/>
      <c r="MO31" s="297"/>
      <c r="MP31" s="297"/>
      <c r="MQ31" s="299"/>
      <c r="MR31" s="299">
        <v>8</v>
      </c>
      <c r="MS31" s="299"/>
      <c r="MT31" s="299"/>
      <c r="MU31" s="297"/>
      <c r="MV31" s="297"/>
      <c r="MW31" s="297"/>
      <c r="MX31" s="297"/>
      <c r="MY31" s="299"/>
      <c r="MZ31" s="299">
        <v>2</v>
      </c>
      <c r="NA31" s="299"/>
      <c r="NB31" s="299"/>
      <c r="NC31" s="297"/>
      <c r="ND31" s="297"/>
      <c r="NE31" s="297"/>
      <c r="NF31" s="297"/>
      <c r="NG31" s="299"/>
      <c r="NH31" s="299">
        <v>3</v>
      </c>
      <c r="NI31" s="299"/>
      <c r="NJ31" s="299"/>
      <c r="NK31" s="297"/>
      <c r="NL31" s="297"/>
      <c r="NM31" s="297"/>
      <c r="NN31" s="297"/>
      <c r="NO31" s="299"/>
      <c r="NP31" s="299">
        <v>1</v>
      </c>
      <c r="NQ31" s="299"/>
      <c r="NR31" s="299"/>
      <c r="NS31" s="297"/>
      <c r="NT31" s="297"/>
      <c r="NU31" s="297"/>
      <c r="NV31" s="297"/>
      <c r="NW31" s="299"/>
      <c r="NX31" s="299"/>
      <c r="NY31" s="299"/>
      <c r="NZ31" s="299"/>
      <c r="OA31" s="297"/>
      <c r="OB31" s="297"/>
      <c r="OC31" s="297"/>
      <c r="OD31" s="297"/>
      <c r="OE31" s="299"/>
      <c r="OF31" s="299">
        <v>1</v>
      </c>
      <c r="OG31" s="299"/>
      <c r="OH31" s="299"/>
      <c r="OI31" s="297"/>
      <c r="OJ31" s="297"/>
      <c r="OK31" s="297"/>
      <c r="OL31" s="297"/>
      <c r="OM31" s="277" cm="1">
        <f t="array" ref="OM31">SUM(SUMIFS(KU31:OL31,KU$6:OL$6,{"EN(V)"}))</f>
        <v>21</v>
      </c>
      <c r="ON31" s="277" cm="1">
        <f t="array" ref="ON31">SUM(SUMIFS(KU31:OL31,KU$6:OL$6,{"INA(V)"}))</f>
        <v>1</v>
      </c>
      <c r="OO31" s="277" cm="1">
        <f t="array" ref="OO31">SUM(SUMIFS(KU31:OL31,KU$6:OL$6,{"EN(D)"}))</f>
        <v>8</v>
      </c>
      <c r="OP31" s="277" cm="1">
        <f t="array" ref="OP31">SUM(SUMIFS(KU31:OL31,KU$6:OL$6,{"INA(D)"}))</f>
        <v>1</v>
      </c>
      <c r="OQ31" s="277" cm="1">
        <f t="array" ref="OQ31">SUM(SUMIFS(KU31:OL31,KU$6:OL$6,{"EN(D)","EN(V)","INA(D)","INA(V)"}))</f>
        <v>31</v>
      </c>
      <c r="OR31" s="299"/>
      <c r="OS31" s="299">
        <v>2</v>
      </c>
      <c r="OT31" s="299"/>
      <c r="OU31" s="299">
        <v>2</v>
      </c>
      <c r="OV31" s="297"/>
      <c r="OW31" s="297"/>
      <c r="OX31" s="297"/>
      <c r="OY31" s="297"/>
      <c r="OZ31" s="299"/>
      <c r="PA31" s="299">
        <v>1</v>
      </c>
      <c r="PB31" s="299"/>
      <c r="PC31" s="299"/>
      <c r="PD31" s="297"/>
      <c r="PE31" s="297"/>
      <c r="PF31" s="297"/>
      <c r="PG31" s="297"/>
      <c r="PH31" s="299"/>
      <c r="PI31" s="299">
        <v>1</v>
      </c>
      <c r="PJ31" s="299"/>
      <c r="PK31" s="299"/>
      <c r="PL31" s="297"/>
      <c r="PM31" s="297"/>
      <c r="PN31" s="297"/>
      <c r="PO31" s="297"/>
      <c r="PP31" s="299"/>
      <c r="PQ31" s="299"/>
      <c r="PR31" s="299"/>
      <c r="PS31" s="299"/>
      <c r="PT31" s="297"/>
      <c r="PU31" s="297"/>
      <c r="PV31" s="297"/>
      <c r="PW31" s="297"/>
      <c r="PX31" s="299"/>
      <c r="PY31" s="299">
        <v>1</v>
      </c>
      <c r="PZ31" s="299"/>
      <c r="QA31" s="299"/>
      <c r="QB31" s="297"/>
      <c r="QC31" s="297"/>
      <c r="QD31" s="297"/>
      <c r="QE31" s="297"/>
      <c r="QF31" s="299"/>
      <c r="QG31" s="299"/>
      <c r="QH31" s="299"/>
      <c r="QI31" s="299"/>
      <c r="QJ31" s="297"/>
      <c r="QK31" s="297"/>
      <c r="QL31" s="297"/>
      <c r="QM31" s="297"/>
      <c r="QN31" s="299"/>
      <c r="QO31" s="299"/>
      <c r="QP31" s="299"/>
      <c r="QQ31" s="299"/>
      <c r="QR31" s="297"/>
      <c r="QS31" s="297"/>
      <c r="QT31" s="297"/>
      <c r="QU31" s="297"/>
      <c r="QV31" s="299"/>
      <c r="QW31" s="299"/>
      <c r="QX31" s="299"/>
      <c r="QY31" s="299"/>
      <c r="QZ31" s="297"/>
      <c r="RA31" s="297"/>
      <c r="RB31" s="297"/>
      <c r="RC31" s="297"/>
      <c r="RD31" s="299"/>
      <c r="RE31" s="299"/>
      <c r="RF31" s="299"/>
      <c r="RG31" s="299"/>
      <c r="RH31" s="297"/>
      <c r="RI31" s="297"/>
      <c r="RJ31" s="297"/>
      <c r="RK31" s="297"/>
      <c r="RL31" s="299"/>
      <c r="RM31" s="299"/>
      <c r="RN31" s="299"/>
      <c r="RO31" s="299"/>
      <c r="RP31" s="297"/>
      <c r="RQ31" s="297"/>
      <c r="RR31" s="297"/>
      <c r="RS31" s="297"/>
      <c r="RT31" s="299"/>
      <c r="RU31" s="299"/>
      <c r="RV31" s="299"/>
      <c r="RW31" s="299"/>
      <c r="RX31" s="297"/>
      <c r="RY31" s="297"/>
      <c r="RZ31" s="297"/>
      <c r="SA31" s="297"/>
      <c r="SB31" s="299"/>
      <c r="SC31" s="299"/>
      <c r="SD31" s="299"/>
      <c r="SE31" s="299"/>
      <c r="SF31" s="297"/>
      <c r="SG31" s="297"/>
      <c r="SH31" s="297"/>
      <c r="SI31" s="297"/>
      <c r="SJ31" s="277" cm="1">
        <f t="array" ref="SJ31">SUM(SUMIFS(OR31:SI31,OR$6:SI$6,{"EN(V)"}))</f>
        <v>5</v>
      </c>
      <c r="SK31" s="277" cm="1">
        <f t="array" ref="SK31">SUM(SUMIFS(OR31:SI31,OR$6:SI$6,{"INA(V)"}))</f>
        <v>0</v>
      </c>
      <c r="SL31" s="277" cm="1">
        <f t="array" ref="SL31">SUM(SUMIFS(OR31:SI31,OR$6:SI$6,{"EN(D)"}))</f>
        <v>2</v>
      </c>
      <c r="SM31" s="277" cm="1">
        <f t="array" ref="SM31">SUM(SUMIFS(OR31:SI31,OR$6:SI$6,{"INA(D)"}))</f>
        <v>0</v>
      </c>
      <c r="SN31" s="277" cm="1">
        <f t="array" ref="SN31">SUM(SUMIFS(OR31:SI31,OR$6:SI$6,{"EN(D)","EN(V)","INA(D)","INA(V)"}))</f>
        <v>7</v>
      </c>
    </row>
    <row r="32" spans="1:508" ht="30">
      <c r="A32" s="296">
        <v>26</v>
      </c>
      <c r="B32" s="281" t="s">
        <v>130</v>
      </c>
      <c r="C32" s="301"/>
      <c r="D32" s="299"/>
      <c r="E32" s="299"/>
      <c r="F32" s="299"/>
      <c r="G32" s="299"/>
      <c r="H32" s="297"/>
      <c r="I32" s="297">
        <v>9</v>
      </c>
      <c r="J32" s="297"/>
      <c r="K32" s="297">
        <v>3</v>
      </c>
      <c r="L32" s="299"/>
      <c r="M32" s="299"/>
      <c r="N32" s="299"/>
      <c r="O32" s="299"/>
      <c r="P32" s="297"/>
      <c r="Q32" s="297">
        <v>2</v>
      </c>
      <c r="R32" s="297"/>
      <c r="S32" s="297">
        <v>2</v>
      </c>
      <c r="T32" s="299"/>
      <c r="U32" s="299"/>
      <c r="V32" s="299"/>
      <c r="W32" s="299"/>
      <c r="X32" s="297">
        <v>20</v>
      </c>
      <c r="Y32" s="297">
        <f>X32-(N32+R32)</f>
        <v>20</v>
      </c>
      <c r="Z32" s="297">
        <v>12</v>
      </c>
      <c r="AA32" s="297">
        <f>Z32-S32-O32</f>
        <v>10</v>
      </c>
      <c r="AB32" s="299"/>
      <c r="AC32" s="299"/>
      <c r="AD32" s="299"/>
      <c r="AE32" s="299"/>
      <c r="AF32" s="297">
        <v>28</v>
      </c>
      <c r="AG32" s="297">
        <f>AF32-Y32-N32-R32</f>
        <v>8</v>
      </c>
      <c r="AH32" s="297">
        <v>18</v>
      </c>
      <c r="AI32" s="297">
        <f>AH32-AA32-O32-S32</f>
        <v>6</v>
      </c>
      <c r="AJ32" s="299"/>
      <c r="AK32" s="299"/>
      <c r="AL32" s="299"/>
      <c r="AM32" s="299"/>
      <c r="AN32" s="297">
        <v>32</v>
      </c>
      <c r="AO32" s="297">
        <f>AN32-AF32</f>
        <v>4</v>
      </c>
      <c r="AP32" s="297">
        <v>20</v>
      </c>
      <c r="AQ32" s="297">
        <f>AP32-AH32</f>
        <v>2</v>
      </c>
      <c r="AR32" s="299"/>
      <c r="AS32" s="299"/>
      <c r="AT32" s="299"/>
      <c r="AU32" s="299"/>
      <c r="AV32" s="297">
        <v>33</v>
      </c>
      <c r="AW32" s="297">
        <f>AV32-AN32</f>
        <v>1</v>
      </c>
      <c r="AX32" s="297">
        <v>21</v>
      </c>
      <c r="AY32" s="297">
        <f>AX32-AP32</f>
        <v>1</v>
      </c>
      <c r="AZ32" s="299"/>
      <c r="BA32" s="299"/>
      <c r="BB32" s="299"/>
      <c r="BC32" s="299"/>
      <c r="BD32" s="297">
        <v>41</v>
      </c>
      <c r="BE32" s="297">
        <f>BD32-AV32</f>
        <v>8</v>
      </c>
      <c r="BF32" s="297">
        <v>21</v>
      </c>
      <c r="BG32" s="297">
        <f>BF32-AX32</f>
        <v>0</v>
      </c>
      <c r="BH32" s="299"/>
      <c r="BI32" s="299"/>
      <c r="BJ32" s="299"/>
      <c r="BK32" s="299"/>
      <c r="BL32" s="297">
        <v>51</v>
      </c>
      <c r="BM32" s="297">
        <f>BL32-BD32</f>
        <v>10</v>
      </c>
      <c r="BN32" s="297">
        <v>25</v>
      </c>
      <c r="BO32" s="297">
        <f>BN32-BF32</f>
        <v>4</v>
      </c>
      <c r="BP32" s="299"/>
      <c r="BQ32" s="299"/>
      <c r="BR32" s="299"/>
      <c r="BS32" s="299"/>
      <c r="BT32" s="297">
        <v>62</v>
      </c>
      <c r="BU32" s="297">
        <f>BT32-BL32</f>
        <v>11</v>
      </c>
      <c r="BV32" s="297">
        <v>26</v>
      </c>
      <c r="BW32" s="297">
        <f>BV32-BN32</f>
        <v>1</v>
      </c>
      <c r="BX32" s="299"/>
      <c r="BY32" s="299"/>
      <c r="BZ32" s="299"/>
      <c r="CA32" s="299"/>
      <c r="CB32" s="297">
        <v>79</v>
      </c>
      <c r="CC32" s="297">
        <f>CB32-BT32</f>
        <v>17</v>
      </c>
      <c r="CD32" s="297">
        <v>29</v>
      </c>
      <c r="CE32" s="297">
        <f>CD32-BV32</f>
        <v>3</v>
      </c>
      <c r="CF32" s="299"/>
      <c r="CG32" s="299"/>
      <c r="CH32" s="299"/>
      <c r="CI32" s="299"/>
      <c r="CJ32" s="297">
        <v>100</v>
      </c>
      <c r="CK32" s="297">
        <f>CJ32-CB32</f>
        <v>21</v>
      </c>
      <c r="CL32" s="297">
        <v>41</v>
      </c>
      <c r="CM32" s="297">
        <f>CL32-CD32</f>
        <v>12</v>
      </c>
      <c r="CN32" s="299"/>
      <c r="CO32" s="299"/>
      <c r="CP32" s="299"/>
      <c r="CQ32" s="299"/>
      <c r="CR32" s="297">
        <v>120</v>
      </c>
      <c r="CS32" s="297">
        <f>CR32-CJ32</f>
        <v>20</v>
      </c>
      <c r="CT32" s="297">
        <v>51</v>
      </c>
      <c r="CU32" s="297">
        <f>CT32-CL32</f>
        <v>10</v>
      </c>
      <c r="CV32" s="277" cm="1">
        <f t="array" ref="CV32">SUM(SUMIFS(D32:CU32,D$6:CU$6,{"EN(V)"}))</f>
        <v>0</v>
      </c>
      <c r="CW32" s="277" cm="1">
        <f t="array" ref="CW32">SUM(SUMIFS(D32:CU32,D$6:CU$6,{"INA(V)"}))</f>
        <v>131</v>
      </c>
      <c r="CX32" s="277" cm="1">
        <f t="array" ref="CX32">SUM(SUMIFS(D32:CU32,D$6:CU$6,{"EN(D)"}))</f>
        <v>0</v>
      </c>
      <c r="CY32" s="277" cm="1">
        <f t="array" ref="CY32">SUM(SUMIFS(D32:CU32,D$6:CU$6,{"INA(D)"}))</f>
        <v>54</v>
      </c>
      <c r="CZ32" s="277" cm="1">
        <f t="array" ref="CZ32">SUM(SUMIFS(D32:CU32,D$6:CU$6,{"EN(D)","EN(V)","INA(D)","INA(V)"}))</f>
        <v>185</v>
      </c>
      <c r="DA32" s="299"/>
      <c r="DB32" s="299">
        <f t="shared" si="15"/>
        <v>0</v>
      </c>
      <c r="DC32" s="299"/>
      <c r="DD32" s="299">
        <f t="shared" si="16"/>
        <v>0</v>
      </c>
      <c r="DE32" s="297">
        <v>140</v>
      </c>
      <c r="DF32" s="297">
        <f t="shared" si="17"/>
        <v>20</v>
      </c>
      <c r="DG32" s="297">
        <v>54</v>
      </c>
      <c r="DH32" s="297">
        <f t="shared" si="18"/>
        <v>3</v>
      </c>
      <c r="DI32" s="299"/>
      <c r="DJ32" s="299"/>
      <c r="DK32" s="299"/>
      <c r="DL32" s="299"/>
      <c r="DM32" s="297">
        <v>163</v>
      </c>
      <c r="DN32" s="297">
        <f>DM32-DE32</f>
        <v>23</v>
      </c>
      <c r="DO32" s="297">
        <v>59</v>
      </c>
      <c r="DP32" s="297">
        <f>DO32-DG32</f>
        <v>5</v>
      </c>
      <c r="DQ32" s="299"/>
      <c r="DR32" s="299"/>
      <c r="DS32" s="299"/>
      <c r="DT32" s="299"/>
      <c r="DU32" s="297">
        <v>185</v>
      </c>
      <c r="DV32" s="297">
        <f>DU32-DM32</f>
        <v>22</v>
      </c>
      <c r="DW32" s="297">
        <v>66</v>
      </c>
      <c r="DX32" s="297">
        <f>DW32-DO32</f>
        <v>7</v>
      </c>
      <c r="DY32" s="299"/>
      <c r="DZ32" s="299"/>
      <c r="EA32" s="299"/>
      <c r="EB32" s="299"/>
      <c r="EC32" s="297">
        <v>208</v>
      </c>
      <c r="ED32" s="297">
        <f>EC32-DU32</f>
        <v>23</v>
      </c>
      <c r="EE32" s="297">
        <v>70</v>
      </c>
      <c r="EF32" s="297">
        <f>EE32-DW32</f>
        <v>4</v>
      </c>
      <c r="EG32" s="299"/>
      <c r="EH32" s="299"/>
      <c r="EI32" s="299"/>
      <c r="EJ32" s="299"/>
      <c r="EK32" s="297">
        <v>236</v>
      </c>
      <c r="EL32" s="297">
        <f>EK32-EC32</f>
        <v>28</v>
      </c>
      <c r="EM32" s="297">
        <v>81</v>
      </c>
      <c r="EN32" s="297">
        <f>EM32-EE32</f>
        <v>11</v>
      </c>
      <c r="EO32" s="299"/>
      <c r="EP32" s="299"/>
      <c r="EQ32" s="299"/>
      <c r="ER32" s="299"/>
      <c r="ES32" s="297">
        <v>277</v>
      </c>
      <c r="ET32" s="297">
        <f>ES32-EK32</f>
        <v>41</v>
      </c>
      <c r="EU32" s="297">
        <v>210</v>
      </c>
      <c r="EV32" s="297">
        <f>EU32-EM32</f>
        <v>129</v>
      </c>
      <c r="EW32" s="299"/>
      <c r="EX32" s="299"/>
      <c r="EY32" s="299"/>
      <c r="EZ32" s="299"/>
      <c r="FA32" s="297">
        <v>286</v>
      </c>
      <c r="FB32" s="297">
        <f>FA32-ES32</f>
        <v>9</v>
      </c>
      <c r="FC32" s="297">
        <v>219</v>
      </c>
      <c r="FD32" s="297">
        <f>FC32-EU32</f>
        <v>9</v>
      </c>
      <c r="FE32" s="299"/>
      <c r="FF32" s="299"/>
      <c r="FG32" s="299"/>
      <c r="FH32" s="299"/>
      <c r="FI32" s="297">
        <v>310</v>
      </c>
      <c r="FJ32" s="297">
        <f>FI32-FA32</f>
        <v>24</v>
      </c>
      <c r="FK32" s="297">
        <v>240</v>
      </c>
      <c r="FL32" s="297">
        <f>FK32-FC32</f>
        <v>21</v>
      </c>
      <c r="FM32" s="299"/>
      <c r="FN32" s="299"/>
      <c r="FO32" s="299"/>
      <c r="FP32" s="299"/>
      <c r="FQ32" s="297">
        <v>347</v>
      </c>
      <c r="FR32" s="297">
        <f>FQ32-FI32</f>
        <v>37</v>
      </c>
      <c r="FS32" s="297">
        <v>272</v>
      </c>
      <c r="FT32" s="297">
        <f>FS32-FK32</f>
        <v>32</v>
      </c>
      <c r="FU32" s="299"/>
      <c r="FV32" s="299"/>
      <c r="FW32" s="299"/>
      <c r="FX32" s="299"/>
      <c r="FY32" s="297">
        <v>453</v>
      </c>
      <c r="FZ32" s="297">
        <f>FY32-FQ32</f>
        <v>106</v>
      </c>
      <c r="GA32" s="297">
        <v>308</v>
      </c>
      <c r="GB32" s="297">
        <f>GA32-FS32</f>
        <v>36</v>
      </c>
      <c r="GC32" s="299"/>
      <c r="GD32" s="299"/>
      <c r="GE32" s="299"/>
      <c r="GF32" s="299"/>
      <c r="GG32" s="297">
        <v>515</v>
      </c>
      <c r="GH32" s="297">
        <f>GG32-FY32</f>
        <v>62</v>
      </c>
      <c r="GI32" s="297">
        <v>330</v>
      </c>
      <c r="GJ32" s="297">
        <f>GI32-GA32</f>
        <v>22</v>
      </c>
      <c r="GK32" s="299"/>
      <c r="GL32" s="299"/>
      <c r="GM32" s="299"/>
      <c r="GN32" s="299"/>
      <c r="GO32" s="297">
        <v>661</v>
      </c>
      <c r="GP32" s="297">
        <f>GO32-GG32</f>
        <v>146</v>
      </c>
      <c r="GQ32" s="297">
        <v>377</v>
      </c>
      <c r="GR32" s="297">
        <f>GQ32-GI32</f>
        <v>47</v>
      </c>
      <c r="GS32" s="277" cm="1">
        <f t="array" ref="GS32">SUM(SUMIFS(DA32:GR32,DA$6:GR$6,{"EN(V)"}))</f>
        <v>0</v>
      </c>
      <c r="GT32" s="277" cm="1">
        <f t="array" ref="GT32">SUM(SUMIFS(DA32:GR32,DA$6:GR$6,{"INA(V)"}))</f>
        <v>541</v>
      </c>
      <c r="GU32" s="277" cm="1">
        <f t="array" ref="GU32">SUM(SUMIFS(DA32:GR32,DA$6:GR$6,{"EN(D)"}))</f>
        <v>0</v>
      </c>
      <c r="GV32" s="277" cm="1">
        <f t="array" ref="GV32">SUM(SUMIFS(DA32:GR32,DA$6:GR$6,{"INA(D)"}))</f>
        <v>326</v>
      </c>
      <c r="GW32" s="277" cm="1">
        <f t="array" ref="GW32">SUM(SUMIFS(DA32:GR32,DA$6:GR$6,{"EN(D)","EN(V)","INA(D)","INA(V)"}))</f>
        <v>867</v>
      </c>
      <c r="GX32" s="299"/>
      <c r="GY32" s="299">
        <f t="shared" si="19"/>
        <v>0</v>
      </c>
      <c r="GZ32" s="299"/>
      <c r="HA32" s="299">
        <f t="shared" si="20"/>
        <v>0</v>
      </c>
      <c r="HB32" s="297">
        <v>670</v>
      </c>
      <c r="HC32" s="297">
        <f t="shared" si="21"/>
        <v>9</v>
      </c>
      <c r="HD32" s="297">
        <v>389</v>
      </c>
      <c r="HE32" s="297">
        <f t="shared" si="22"/>
        <v>12</v>
      </c>
      <c r="HF32" s="299"/>
      <c r="HG32" s="299"/>
      <c r="HH32" s="299"/>
      <c r="HI32" s="299"/>
      <c r="HJ32" s="297"/>
      <c r="HK32" s="297"/>
      <c r="HL32" s="297"/>
      <c r="HM32" s="297"/>
      <c r="HN32" s="299"/>
      <c r="HO32" s="299"/>
      <c r="HP32" s="299"/>
      <c r="HQ32" s="299"/>
      <c r="HR32" s="297"/>
      <c r="HS32" s="297"/>
      <c r="HT32" s="297"/>
      <c r="HU32" s="297"/>
      <c r="HV32" s="299"/>
      <c r="HW32" s="299"/>
      <c r="HX32" s="299"/>
      <c r="HY32" s="299"/>
      <c r="HZ32" s="297"/>
      <c r="IA32" s="297"/>
      <c r="IB32" s="297"/>
      <c r="IC32" s="297"/>
      <c r="ID32" s="299"/>
      <c r="IE32" s="299"/>
      <c r="IF32" s="299"/>
      <c r="IG32" s="299"/>
      <c r="IH32" s="297"/>
      <c r="II32" s="297"/>
      <c r="IJ32" s="297"/>
      <c r="IK32" s="297"/>
      <c r="IL32" s="299"/>
      <c r="IM32" s="299"/>
      <c r="IN32" s="299"/>
      <c r="IO32" s="299"/>
      <c r="IP32" s="297"/>
      <c r="IQ32" s="297"/>
      <c r="IR32" s="297"/>
      <c r="IS32" s="297"/>
      <c r="IT32" s="299"/>
      <c r="IU32" s="299"/>
      <c r="IV32" s="299"/>
      <c r="IW32" s="299"/>
      <c r="IX32" s="297"/>
      <c r="IY32" s="297"/>
      <c r="IZ32" s="297"/>
      <c r="JA32" s="297"/>
      <c r="JB32" s="299"/>
      <c r="JC32" s="299"/>
      <c r="JD32" s="299"/>
      <c r="JE32" s="299"/>
      <c r="JF32" s="297"/>
      <c r="JG32" s="297"/>
      <c r="JH32" s="297"/>
      <c r="JI32" s="297"/>
      <c r="JJ32" s="299"/>
      <c r="JK32" s="299"/>
      <c r="JL32" s="299"/>
      <c r="JM32" s="299"/>
      <c r="JN32" s="297"/>
      <c r="JO32" s="297">
        <v>4</v>
      </c>
      <c r="JP32" s="297"/>
      <c r="JQ32" s="297">
        <v>3</v>
      </c>
      <c r="JR32" s="299"/>
      <c r="JS32" s="299"/>
      <c r="JT32" s="299"/>
      <c r="JU32" s="299"/>
      <c r="JV32" s="297">
        <v>679</v>
      </c>
      <c r="JW32" s="297">
        <v>6</v>
      </c>
      <c r="JX32" s="297">
        <v>389</v>
      </c>
      <c r="JY32" s="297">
        <v>24</v>
      </c>
      <c r="JZ32" s="299"/>
      <c r="KA32" s="299"/>
      <c r="KB32" s="299"/>
      <c r="KC32" s="299"/>
      <c r="KD32" s="297"/>
      <c r="KE32" s="297">
        <v>4</v>
      </c>
      <c r="KF32" s="297"/>
      <c r="KG32" s="297">
        <v>10</v>
      </c>
      <c r="KH32" s="299"/>
      <c r="KI32" s="299">
        <v>3</v>
      </c>
      <c r="KJ32" s="299"/>
      <c r="KK32" s="299">
        <v>3</v>
      </c>
      <c r="KL32" s="297"/>
      <c r="KM32" s="297"/>
      <c r="KN32" s="297"/>
      <c r="KO32" s="297"/>
      <c r="KP32" s="277" cm="1">
        <f t="array" ref="KP32">SUM(SUMIFS(GX32:KO32,GX$6:KO$6,{"EN(V)"}))</f>
        <v>3</v>
      </c>
      <c r="KQ32" s="277" cm="1">
        <f t="array" ref="KQ32">SUM(SUMIFS(GX32:KO32,GX$6:KO$6,{"INA(V)"}))</f>
        <v>23</v>
      </c>
      <c r="KR32" s="277" cm="1">
        <f t="array" ref="KR32">SUM(SUMIFS(GX32:KO32,GX$6:KO$6,{"EN(D)"}))</f>
        <v>3</v>
      </c>
      <c r="KS32" s="277" cm="1">
        <f t="array" ref="KS32">SUM(SUMIFS(GX32:KO32,GX$6:KO$6,{"INA(D)"}))</f>
        <v>49</v>
      </c>
      <c r="KT32" s="277" cm="1">
        <f t="array" ref="KT32">SUM(SUMIFS(GX32:KO32,GX$6:KO$6,{"EN(D)","EN(V)","INA(D)","INA(V)"}))</f>
        <v>78</v>
      </c>
      <c r="KU32" s="299"/>
      <c r="KV32" s="299"/>
      <c r="KW32" s="299"/>
      <c r="KX32" s="299"/>
      <c r="KY32" s="297"/>
      <c r="KZ32" s="297"/>
      <c r="LA32" s="297"/>
      <c r="LB32" s="297"/>
      <c r="LC32" s="299"/>
      <c r="LD32" s="299">
        <v>2</v>
      </c>
      <c r="LE32" s="299"/>
      <c r="LF32" s="299">
        <v>0</v>
      </c>
      <c r="LG32" s="297"/>
      <c r="LH32" s="297"/>
      <c r="LI32" s="297"/>
      <c r="LJ32" s="297"/>
      <c r="LK32" s="299"/>
      <c r="LL32" s="299"/>
      <c r="LM32" s="299"/>
      <c r="LN32" s="299"/>
      <c r="LO32" s="297"/>
      <c r="LP32" s="297">
        <v>1</v>
      </c>
      <c r="LQ32" s="297"/>
      <c r="LR32" s="297"/>
      <c r="LS32" s="299"/>
      <c r="LT32" s="299"/>
      <c r="LU32" s="299"/>
      <c r="LV32" s="299"/>
      <c r="LW32" s="297"/>
      <c r="LX32" s="297">
        <v>13</v>
      </c>
      <c r="LY32" s="297"/>
      <c r="LZ32" s="297">
        <v>5</v>
      </c>
      <c r="MA32" s="299"/>
      <c r="MB32" s="299"/>
      <c r="MC32" s="299"/>
      <c r="MD32" s="299"/>
      <c r="ME32" s="297"/>
      <c r="MF32" s="297">
        <v>3</v>
      </c>
      <c r="MG32" s="297"/>
      <c r="MH32" s="297"/>
      <c r="MI32" s="299"/>
      <c r="MJ32" s="299"/>
      <c r="MK32" s="299"/>
      <c r="ML32" s="299"/>
      <c r="MM32" s="297"/>
      <c r="MN32" s="297"/>
      <c r="MO32" s="297"/>
      <c r="MP32" s="297"/>
      <c r="MQ32" s="299"/>
      <c r="MR32" s="299"/>
      <c r="MS32" s="299"/>
      <c r="MT32" s="299"/>
      <c r="MU32" s="297"/>
      <c r="MV32" s="297">
        <v>4</v>
      </c>
      <c r="MW32" s="297"/>
      <c r="MX32" s="297"/>
      <c r="MY32" s="299"/>
      <c r="MZ32" s="299"/>
      <c r="NA32" s="299"/>
      <c r="NB32" s="299"/>
      <c r="NC32" s="297"/>
      <c r="ND32" s="297">
        <v>2</v>
      </c>
      <c r="NE32" s="297"/>
      <c r="NF32" s="297"/>
      <c r="NG32" s="299"/>
      <c r="NH32" s="299"/>
      <c r="NI32" s="299"/>
      <c r="NJ32" s="299"/>
      <c r="NK32" s="297"/>
      <c r="NL32" s="297">
        <v>3</v>
      </c>
      <c r="NM32" s="297"/>
      <c r="NN32" s="297"/>
      <c r="NO32" s="299"/>
      <c r="NP32" s="299"/>
      <c r="NQ32" s="299"/>
      <c r="NR32" s="299"/>
      <c r="NS32" s="297"/>
      <c r="NT32" s="297">
        <v>9</v>
      </c>
      <c r="NU32" s="297"/>
      <c r="NV32" s="297"/>
      <c r="NW32" s="299"/>
      <c r="NX32" s="299"/>
      <c r="NY32" s="299"/>
      <c r="NZ32" s="299"/>
      <c r="OA32" s="297"/>
      <c r="OB32" s="297">
        <v>10</v>
      </c>
      <c r="OC32" s="297"/>
      <c r="OD32" s="297">
        <v>1</v>
      </c>
      <c r="OE32" s="299"/>
      <c r="OF32" s="299"/>
      <c r="OG32" s="299"/>
      <c r="OH32" s="299"/>
      <c r="OI32" s="297"/>
      <c r="OJ32" s="297">
        <v>4</v>
      </c>
      <c r="OK32" s="297"/>
      <c r="OL32" s="297"/>
      <c r="OM32" s="277" cm="1">
        <f t="array" ref="OM32">SUM(SUMIFS(KU32:OL32,KU$6:OL$6,{"EN(V)"}))</f>
        <v>2</v>
      </c>
      <c r="ON32" s="277" cm="1">
        <f t="array" ref="ON32">SUM(SUMIFS(KU32:OL32,KU$6:OL$6,{"INA(V)"}))</f>
        <v>49</v>
      </c>
      <c r="OO32" s="277" cm="1">
        <f t="array" ref="OO32">SUM(SUMIFS(KU32:OL32,KU$6:OL$6,{"EN(D)"}))</f>
        <v>0</v>
      </c>
      <c r="OP32" s="277" cm="1">
        <f t="array" ref="OP32">SUM(SUMIFS(KU32:OL32,KU$6:OL$6,{"INA(D)"}))</f>
        <v>6</v>
      </c>
      <c r="OQ32" s="277" cm="1">
        <f t="array" ref="OQ32">SUM(SUMIFS(KU32:OL32,KU$6:OL$6,{"EN(D)","EN(V)","INA(D)","INA(V)"}))</f>
        <v>57</v>
      </c>
      <c r="OR32" s="299"/>
      <c r="OS32" s="299"/>
      <c r="OT32" s="299"/>
      <c r="OU32" s="299"/>
      <c r="OV32" s="297"/>
      <c r="OW32" s="297">
        <v>1</v>
      </c>
      <c r="OX32" s="297"/>
      <c r="OY32" s="297">
        <v>2</v>
      </c>
      <c r="OZ32" s="299"/>
      <c r="PA32" s="299"/>
      <c r="PB32" s="299"/>
      <c r="PC32" s="299"/>
      <c r="PD32" s="297"/>
      <c r="PE32" s="297">
        <v>2</v>
      </c>
      <c r="PF32" s="297"/>
      <c r="PG32" s="297"/>
      <c r="PH32" s="299"/>
      <c r="PI32" s="299"/>
      <c r="PJ32" s="299"/>
      <c r="PK32" s="299"/>
      <c r="PL32" s="297"/>
      <c r="PM32" s="297">
        <v>2</v>
      </c>
      <c r="PN32" s="297"/>
      <c r="PO32" s="297"/>
      <c r="PP32" s="299"/>
      <c r="PQ32" s="299"/>
      <c r="PR32" s="299"/>
      <c r="PS32" s="299"/>
      <c r="PT32" s="297"/>
      <c r="PU32" s="297">
        <v>2</v>
      </c>
      <c r="PV32" s="297"/>
      <c r="PW32" s="297">
        <v>1</v>
      </c>
      <c r="PX32" s="299"/>
      <c r="PY32" s="299"/>
      <c r="PZ32" s="299"/>
      <c r="QA32" s="299"/>
      <c r="QB32" s="297"/>
      <c r="QC32" s="297">
        <v>3</v>
      </c>
      <c r="QD32" s="297"/>
      <c r="QE32" s="297"/>
      <c r="QF32" s="299"/>
      <c r="QG32" s="299"/>
      <c r="QH32" s="299"/>
      <c r="QI32" s="299"/>
      <c r="QJ32" s="297"/>
      <c r="QK32" s="297">
        <v>2</v>
      </c>
      <c r="QL32" s="297"/>
      <c r="QM32" s="297">
        <v>1</v>
      </c>
      <c r="QN32" s="299"/>
      <c r="QO32" s="299"/>
      <c r="QP32" s="299"/>
      <c r="QQ32" s="299"/>
      <c r="QR32" s="297"/>
      <c r="QS32" s="297"/>
      <c r="QT32" s="297"/>
      <c r="QU32" s="297"/>
      <c r="QV32" s="299"/>
      <c r="QW32" s="299"/>
      <c r="QX32" s="299"/>
      <c r="QY32" s="299"/>
      <c r="QZ32" s="297"/>
      <c r="RA32" s="297"/>
      <c r="RB32" s="297"/>
      <c r="RC32" s="297"/>
      <c r="RD32" s="299"/>
      <c r="RE32" s="299"/>
      <c r="RF32" s="299"/>
      <c r="RG32" s="299"/>
      <c r="RH32" s="297"/>
      <c r="RI32" s="297"/>
      <c r="RJ32" s="297"/>
      <c r="RK32" s="297"/>
      <c r="RL32" s="299"/>
      <c r="RM32" s="299"/>
      <c r="RN32" s="299"/>
      <c r="RO32" s="299"/>
      <c r="RP32" s="297"/>
      <c r="RQ32" s="297"/>
      <c r="RR32" s="297"/>
      <c r="RS32" s="297"/>
      <c r="RT32" s="299"/>
      <c r="RU32" s="299"/>
      <c r="RV32" s="299"/>
      <c r="RW32" s="299"/>
      <c r="RX32" s="297"/>
      <c r="RY32" s="297"/>
      <c r="RZ32" s="297"/>
      <c r="SA32" s="297"/>
      <c r="SB32" s="299"/>
      <c r="SC32" s="299"/>
      <c r="SD32" s="299"/>
      <c r="SE32" s="299"/>
      <c r="SF32" s="297"/>
      <c r="SG32" s="297"/>
      <c r="SH32" s="297"/>
      <c r="SI32" s="297"/>
      <c r="SJ32" s="277" cm="1">
        <f t="array" ref="SJ32">SUM(SUMIFS(OR32:SI32,OR$6:SI$6,{"EN(V)"}))</f>
        <v>0</v>
      </c>
      <c r="SK32" s="277" cm="1">
        <f t="array" ref="SK32">SUM(SUMIFS(OR32:SI32,OR$6:SI$6,{"INA(V)"}))</f>
        <v>12</v>
      </c>
      <c r="SL32" s="277" cm="1">
        <f t="array" ref="SL32">SUM(SUMIFS(OR32:SI32,OR$6:SI$6,{"EN(D)"}))</f>
        <v>0</v>
      </c>
      <c r="SM32" s="277" cm="1">
        <f t="array" ref="SM32">SUM(SUMIFS(OR32:SI32,OR$6:SI$6,{"INA(D)"}))</f>
        <v>4</v>
      </c>
      <c r="SN32" s="277" cm="1">
        <f t="array" ref="SN32">SUM(SUMIFS(OR32:SI32,OR$6:SI$6,{"EN(D)","EN(V)","INA(D)","INA(V)"}))</f>
        <v>16</v>
      </c>
    </row>
    <row r="33" spans="1:508" ht="30">
      <c r="A33" s="296">
        <v>27</v>
      </c>
      <c r="B33" s="281" t="s">
        <v>2211</v>
      </c>
      <c r="C33" s="301"/>
      <c r="D33" s="299"/>
      <c r="E33" s="299">
        <v>9</v>
      </c>
      <c r="F33" s="299"/>
      <c r="G33" s="299">
        <v>3</v>
      </c>
      <c r="H33" s="297"/>
      <c r="I33" s="297"/>
      <c r="J33" s="297"/>
      <c r="K33" s="297"/>
      <c r="L33" s="299"/>
      <c r="M33" s="299">
        <v>2</v>
      </c>
      <c r="N33" s="299"/>
      <c r="O33" s="299">
        <v>2</v>
      </c>
      <c r="P33" s="297"/>
      <c r="Q33" s="297"/>
      <c r="R33" s="297"/>
      <c r="S33" s="297"/>
      <c r="T33" s="299">
        <v>18</v>
      </c>
      <c r="U33" s="299">
        <f>T33-(P33+L33)</f>
        <v>18</v>
      </c>
      <c r="V33" s="299">
        <v>10</v>
      </c>
      <c r="W33" s="299">
        <f>V33-(Q33+M33)</f>
        <v>8</v>
      </c>
      <c r="X33" s="297"/>
      <c r="Y33" s="297"/>
      <c r="Z33" s="297"/>
      <c r="AA33" s="297"/>
      <c r="AB33" s="299">
        <v>31</v>
      </c>
      <c r="AC33" s="299">
        <f>AB33-U33-P33-L33</f>
        <v>13</v>
      </c>
      <c r="AD33" s="299">
        <v>15</v>
      </c>
      <c r="AE33" s="299">
        <f>AD33-W33-Q33-M33</f>
        <v>5</v>
      </c>
      <c r="AF33" s="297"/>
      <c r="AG33" s="297"/>
      <c r="AH33" s="297"/>
      <c r="AI33" s="297"/>
      <c r="AJ33" s="299">
        <v>43</v>
      </c>
      <c r="AK33" s="299">
        <f>AJ33-AB33</f>
        <v>12</v>
      </c>
      <c r="AL33" s="299">
        <v>24</v>
      </c>
      <c r="AM33" s="299">
        <f>AL33-AD33</f>
        <v>9</v>
      </c>
      <c r="AN33" s="297"/>
      <c r="AO33" s="297"/>
      <c r="AP33" s="297"/>
      <c r="AQ33" s="297"/>
      <c r="AR33" s="299">
        <v>47</v>
      </c>
      <c r="AS33" s="299">
        <f>AR33-AJ33</f>
        <v>4</v>
      </c>
      <c r="AT33" s="299">
        <v>26</v>
      </c>
      <c r="AU33" s="299">
        <f>AT33-AL33</f>
        <v>2</v>
      </c>
      <c r="AV33" s="297"/>
      <c r="AW33" s="297"/>
      <c r="AX33" s="297"/>
      <c r="AY33" s="297"/>
      <c r="AZ33" s="299">
        <v>56</v>
      </c>
      <c r="BA33" s="299">
        <f>AZ33-AR33</f>
        <v>9</v>
      </c>
      <c r="BB33" s="299">
        <v>26</v>
      </c>
      <c r="BC33" s="299">
        <f>BB33-AT33</f>
        <v>0</v>
      </c>
      <c r="BD33" s="297"/>
      <c r="BE33" s="297"/>
      <c r="BF33" s="297"/>
      <c r="BG33" s="297"/>
      <c r="BH33" s="299">
        <v>73</v>
      </c>
      <c r="BI33" s="299">
        <f>BH33-AZ33</f>
        <v>17</v>
      </c>
      <c r="BJ33" s="299">
        <v>29</v>
      </c>
      <c r="BK33" s="299">
        <f>BJ33-BB33</f>
        <v>3</v>
      </c>
      <c r="BL33" s="297"/>
      <c r="BM33" s="297"/>
      <c r="BN33" s="297"/>
      <c r="BO33" s="297"/>
      <c r="BP33" s="299">
        <v>87</v>
      </c>
      <c r="BQ33" s="299">
        <f>BP33-BH33</f>
        <v>14</v>
      </c>
      <c r="BR33" s="299">
        <v>32</v>
      </c>
      <c r="BS33" s="299">
        <f>BR33-BJ33</f>
        <v>3</v>
      </c>
      <c r="BT33" s="297"/>
      <c r="BU33" s="297"/>
      <c r="BV33" s="297"/>
      <c r="BW33" s="297"/>
      <c r="BX33" s="299">
        <v>101</v>
      </c>
      <c r="BY33" s="299">
        <f>BX33-BP33</f>
        <v>14</v>
      </c>
      <c r="BZ33" s="299">
        <v>37</v>
      </c>
      <c r="CA33" s="299">
        <f>BZ33-BR33</f>
        <v>5</v>
      </c>
      <c r="CB33" s="297"/>
      <c r="CC33" s="297"/>
      <c r="CD33" s="297"/>
      <c r="CE33" s="297"/>
      <c r="CF33" s="299">
        <v>120</v>
      </c>
      <c r="CG33" s="299">
        <f>CF33-BX33</f>
        <v>19</v>
      </c>
      <c r="CH33" s="299">
        <v>51</v>
      </c>
      <c r="CI33" s="299">
        <f>CH33-BZ33</f>
        <v>14</v>
      </c>
      <c r="CJ33" s="297"/>
      <c r="CK33" s="297"/>
      <c r="CL33" s="297"/>
      <c r="CM33" s="297"/>
      <c r="CN33" s="299">
        <v>142</v>
      </c>
      <c r="CO33" s="299">
        <f>CN33-CF33</f>
        <v>22</v>
      </c>
      <c r="CP33" s="299">
        <v>65</v>
      </c>
      <c r="CQ33" s="299">
        <f>CP33-CH33</f>
        <v>14</v>
      </c>
      <c r="CR33" s="297"/>
      <c r="CS33" s="297"/>
      <c r="CT33" s="297"/>
      <c r="CU33" s="297"/>
      <c r="CV33" s="277" cm="1">
        <f t="array" ref="CV33">SUM(SUMIFS(D33:CU33,D$6:CU$6,{"EN(V)"}))</f>
        <v>153</v>
      </c>
      <c r="CW33" s="277" cm="1">
        <f t="array" ref="CW33">SUM(SUMIFS(D33:CU33,D$6:CU$6,{"INA(V)"}))</f>
        <v>0</v>
      </c>
      <c r="CX33" s="277" cm="1">
        <f t="array" ref="CX33">SUM(SUMIFS(D33:CU33,D$6:CU$6,{"EN(D)"}))</f>
        <v>68</v>
      </c>
      <c r="CY33" s="277" cm="1">
        <f t="array" ref="CY33">SUM(SUMIFS(D33:CU33,D$6:CU$6,{"INA(D)"}))</f>
        <v>0</v>
      </c>
      <c r="CZ33" s="277" cm="1">
        <f t="array" ref="CZ33">SUM(SUMIFS(D33:CU33,D$6:CU$6,{"EN(D)","EN(V)","INA(D)","INA(V)"}))</f>
        <v>221</v>
      </c>
      <c r="DA33" s="299">
        <v>160</v>
      </c>
      <c r="DB33" s="299">
        <f t="shared" si="15"/>
        <v>18</v>
      </c>
      <c r="DC33" s="299">
        <v>69</v>
      </c>
      <c r="DD33" s="299">
        <f t="shared" si="16"/>
        <v>4</v>
      </c>
      <c r="DE33" s="297"/>
      <c r="DF33" s="297">
        <f t="shared" si="17"/>
        <v>0</v>
      </c>
      <c r="DG33" s="297"/>
      <c r="DH33" s="297">
        <f t="shared" si="18"/>
        <v>0</v>
      </c>
      <c r="DI33" s="299">
        <v>181</v>
      </c>
      <c r="DJ33" s="299">
        <f>DI33-DA33</f>
        <v>21</v>
      </c>
      <c r="DK33" s="299">
        <v>78</v>
      </c>
      <c r="DL33" s="299">
        <f>DK33-DC33</f>
        <v>9</v>
      </c>
      <c r="DM33" s="297"/>
      <c r="DN33" s="297"/>
      <c r="DO33" s="297"/>
      <c r="DP33" s="297"/>
      <c r="DQ33" s="299">
        <v>206</v>
      </c>
      <c r="DR33" s="299">
        <f>DQ33-DI33</f>
        <v>25</v>
      </c>
      <c r="DS33" s="299">
        <v>84</v>
      </c>
      <c r="DT33" s="299">
        <f>DS33-DK33</f>
        <v>6</v>
      </c>
      <c r="DU33" s="297"/>
      <c r="DV33" s="297"/>
      <c r="DW33" s="297"/>
      <c r="DX33" s="297"/>
      <c r="DY33" s="299">
        <v>223</v>
      </c>
      <c r="DZ33" s="299">
        <f>DY33-DQ33</f>
        <v>17</v>
      </c>
      <c r="EA33" s="299">
        <v>86</v>
      </c>
      <c r="EB33" s="299">
        <f>EA33-DS33</f>
        <v>2</v>
      </c>
      <c r="EC33" s="297"/>
      <c r="ED33" s="297"/>
      <c r="EE33" s="297"/>
      <c r="EF33" s="297"/>
      <c r="EG33" s="299">
        <v>252</v>
      </c>
      <c r="EH33" s="299">
        <f>EG33-DY33</f>
        <v>29</v>
      </c>
      <c r="EI33" s="299">
        <v>92</v>
      </c>
      <c r="EJ33" s="299">
        <f>EI33-EA33</f>
        <v>6</v>
      </c>
      <c r="EK33" s="297"/>
      <c r="EL33" s="297"/>
      <c r="EM33" s="297"/>
      <c r="EN33" s="297"/>
      <c r="EO33" s="299">
        <v>290</v>
      </c>
      <c r="EP33" s="299">
        <f>EO33-EG33</f>
        <v>38</v>
      </c>
      <c r="EQ33" s="299">
        <v>240</v>
      </c>
      <c r="ER33" s="299">
        <f>EQ33-EI33</f>
        <v>148</v>
      </c>
      <c r="ES33" s="297"/>
      <c r="ET33" s="297"/>
      <c r="EU33" s="297"/>
      <c r="EV33" s="297"/>
      <c r="EW33" s="299">
        <v>309</v>
      </c>
      <c r="EX33" s="299">
        <f>EW33-EO33</f>
        <v>19</v>
      </c>
      <c r="EY33" s="299">
        <v>259</v>
      </c>
      <c r="EZ33" s="299">
        <f>EY33-EQ33</f>
        <v>19</v>
      </c>
      <c r="FA33" s="297"/>
      <c r="FB33" s="297"/>
      <c r="FC33" s="297"/>
      <c r="FD33" s="297"/>
      <c r="FE33" s="299">
        <v>335</v>
      </c>
      <c r="FF33" s="299">
        <f>FE33-EW33</f>
        <v>26</v>
      </c>
      <c r="FG33" s="299">
        <v>288</v>
      </c>
      <c r="FH33" s="299">
        <f>FG33-EY33</f>
        <v>29</v>
      </c>
      <c r="FI33" s="297"/>
      <c r="FJ33" s="297"/>
      <c r="FK33" s="297"/>
      <c r="FL33" s="297"/>
      <c r="FM33" s="299">
        <v>376</v>
      </c>
      <c r="FN33" s="299">
        <f>FM33-FE33</f>
        <v>41</v>
      </c>
      <c r="FO33" s="299">
        <v>318</v>
      </c>
      <c r="FP33" s="299">
        <f>FO33-FG33</f>
        <v>30</v>
      </c>
      <c r="FQ33" s="297"/>
      <c r="FR33" s="297"/>
      <c r="FS33" s="297"/>
      <c r="FT33" s="297"/>
      <c r="FU33" s="299">
        <v>482</v>
      </c>
      <c r="FV33" s="299">
        <f>FU33-FM33</f>
        <v>106</v>
      </c>
      <c r="FW33" s="299">
        <v>342</v>
      </c>
      <c r="FX33" s="299">
        <f>FW33-FO33</f>
        <v>24</v>
      </c>
      <c r="FY33" s="297"/>
      <c r="FZ33" s="297"/>
      <c r="GA33" s="297"/>
      <c r="GB33" s="297"/>
      <c r="GC33" s="299">
        <v>546</v>
      </c>
      <c r="GD33" s="299">
        <f>GC33-FU33</f>
        <v>64</v>
      </c>
      <c r="GE33" s="299">
        <v>378</v>
      </c>
      <c r="GF33" s="299">
        <f>GE33-FW33</f>
        <v>36</v>
      </c>
      <c r="GG33" s="297"/>
      <c r="GH33" s="297"/>
      <c r="GI33" s="297"/>
      <c r="GJ33" s="297"/>
      <c r="GK33" s="299">
        <v>737</v>
      </c>
      <c r="GL33" s="299">
        <f>GK33-GC33</f>
        <v>191</v>
      </c>
      <c r="GM33" s="299">
        <v>429</v>
      </c>
      <c r="GN33" s="299">
        <f>GM33-GE33</f>
        <v>51</v>
      </c>
      <c r="GO33" s="297"/>
      <c r="GP33" s="297"/>
      <c r="GQ33" s="297"/>
      <c r="GR33" s="297"/>
      <c r="GS33" s="277" cm="1">
        <f t="array" ref="GS33">SUM(SUMIFS(DA33:GR33,DA$6:GR$6,{"EN(V)"}))</f>
        <v>595</v>
      </c>
      <c r="GT33" s="277" cm="1">
        <f t="array" ref="GT33">SUM(SUMIFS(DA33:GR33,DA$6:GR$6,{"INA(V)"}))</f>
        <v>0</v>
      </c>
      <c r="GU33" s="277" cm="1">
        <f t="array" ref="GU33">SUM(SUMIFS(DA33:GR33,DA$6:GR$6,{"EN(D)"}))</f>
        <v>364</v>
      </c>
      <c r="GV33" s="277" cm="1">
        <f t="array" ref="GV33">SUM(SUMIFS(DA33:GR33,DA$6:GR$6,{"INA(D)"}))</f>
        <v>0</v>
      </c>
      <c r="GW33" s="277" cm="1">
        <f t="array" ref="GW33">SUM(SUMIFS(DA33:GR33,DA$6:GR$6,{"EN(D)","EN(V)","INA(D)","INA(V)"}))</f>
        <v>959</v>
      </c>
      <c r="GX33" s="299">
        <v>748</v>
      </c>
      <c r="GY33" s="299">
        <f t="shared" si="19"/>
        <v>11</v>
      </c>
      <c r="GZ33" s="299">
        <v>438</v>
      </c>
      <c r="HA33" s="299">
        <f t="shared" si="20"/>
        <v>9</v>
      </c>
      <c r="HB33" s="297"/>
      <c r="HC33" s="297">
        <f t="shared" si="21"/>
        <v>0</v>
      </c>
      <c r="HD33" s="297"/>
      <c r="HE33" s="297">
        <f t="shared" si="22"/>
        <v>0</v>
      </c>
      <c r="HF33" s="299"/>
      <c r="HG33" s="299"/>
      <c r="HH33" s="299"/>
      <c r="HI33" s="299"/>
      <c r="HJ33" s="297"/>
      <c r="HK33" s="297"/>
      <c r="HL33" s="297"/>
      <c r="HM33" s="297"/>
      <c r="HN33" s="299"/>
      <c r="HO33" s="299"/>
      <c r="HP33" s="299"/>
      <c r="HQ33" s="299"/>
      <c r="HR33" s="297"/>
      <c r="HS33" s="297"/>
      <c r="HT33" s="297"/>
      <c r="HU33" s="297"/>
      <c r="HV33" s="299"/>
      <c r="HW33" s="299"/>
      <c r="HX33" s="299"/>
      <c r="HY33" s="299"/>
      <c r="HZ33" s="297"/>
      <c r="IA33" s="297"/>
      <c r="IB33" s="297"/>
      <c r="IC33" s="297"/>
      <c r="ID33" s="299"/>
      <c r="IE33" s="299"/>
      <c r="IF33" s="299"/>
      <c r="IG33" s="299"/>
      <c r="IH33" s="297"/>
      <c r="II33" s="297"/>
      <c r="IJ33" s="297"/>
      <c r="IK33" s="297"/>
      <c r="IL33" s="299"/>
      <c r="IM33" s="299"/>
      <c r="IN33" s="299"/>
      <c r="IO33" s="299"/>
      <c r="IP33" s="297"/>
      <c r="IQ33" s="297"/>
      <c r="IR33" s="297"/>
      <c r="IS33" s="297"/>
      <c r="IT33" s="299"/>
      <c r="IU33" s="299"/>
      <c r="IV33" s="299"/>
      <c r="IW33" s="299"/>
      <c r="IX33" s="297"/>
      <c r="IY33" s="297"/>
      <c r="IZ33" s="297"/>
      <c r="JA33" s="297"/>
      <c r="JB33" s="299"/>
      <c r="JC33" s="299"/>
      <c r="JD33" s="299"/>
      <c r="JE33" s="299"/>
      <c r="JF33" s="297"/>
      <c r="JG33" s="297"/>
      <c r="JH33" s="297"/>
      <c r="JI33" s="297"/>
      <c r="JJ33" s="299"/>
      <c r="JK33" s="299">
        <v>9</v>
      </c>
      <c r="JL33" s="299"/>
      <c r="JM33" s="299">
        <v>7</v>
      </c>
      <c r="JN33" s="297"/>
      <c r="JO33" s="297"/>
      <c r="JP33" s="297"/>
      <c r="JQ33" s="297"/>
      <c r="JR33" s="299">
        <v>762</v>
      </c>
      <c r="JS33" s="299">
        <v>1</v>
      </c>
      <c r="JT33" s="299">
        <v>438</v>
      </c>
      <c r="JU33" s="299">
        <v>21</v>
      </c>
      <c r="JV33" s="297"/>
      <c r="JW33" s="297"/>
      <c r="JX33" s="297"/>
      <c r="JY33" s="297"/>
      <c r="JZ33" s="299"/>
      <c r="KA33" s="299">
        <v>3</v>
      </c>
      <c r="KB33" s="299"/>
      <c r="KC33" s="299">
        <v>19</v>
      </c>
      <c r="KD33" s="297"/>
      <c r="KE33" s="297"/>
      <c r="KF33" s="297"/>
      <c r="KG33" s="297"/>
      <c r="KH33" s="299"/>
      <c r="KI33" s="299">
        <v>1</v>
      </c>
      <c r="KJ33" s="299"/>
      <c r="KK33" s="299">
        <v>3</v>
      </c>
      <c r="KL33" s="297"/>
      <c r="KM33" s="297"/>
      <c r="KN33" s="297"/>
      <c r="KO33" s="297"/>
      <c r="KP33" s="277" cm="1">
        <f t="array" ref="KP33">SUM(SUMIFS(GX33:KO33,GX$6:KO$6,{"EN(V)"}))</f>
        <v>25</v>
      </c>
      <c r="KQ33" s="277" cm="1">
        <f t="array" ref="KQ33">SUM(SUMIFS(GX33:KO33,GX$6:KO$6,{"INA(V)"}))</f>
        <v>0</v>
      </c>
      <c r="KR33" s="277" cm="1">
        <f t="array" ref="KR33">SUM(SUMIFS(GX33:KO33,GX$6:KO$6,{"EN(D)"}))</f>
        <v>59</v>
      </c>
      <c r="KS33" s="277" cm="1">
        <f t="array" ref="KS33">SUM(SUMIFS(GX33:KO33,GX$6:KO$6,{"INA(D)"}))</f>
        <v>0</v>
      </c>
      <c r="KT33" s="277" cm="1">
        <f t="array" ref="KT33">SUM(SUMIFS(GX33:KO33,GX$6:KO$6,{"EN(D)","EN(V)","INA(D)","INA(V)"}))</f>
        <v>84</v>
      </c>
      <c r="KU33" s="299"/>
      <c r="KV33" s="299">
        <v>5</v>
      </c>
      <c r="KW33" s="299"/>
      <c r="KX33" s="299">
        <v>3</v>
      </c>
      <c r="KY33" s="297"/>
      <c r="KZ33" s="297"/>
      <c r="LA33" s="297"/>
      <c r="LB33" s="297"/>
      <c r="LC33" s="299"/>
      <c r="LD33" s="299"/>
      <c r="LE33" s="299"/>
      <c r="LF33" s="299"/>
      <c r="LG33" s="297"/>
      <c r="LH33" s="297">
        <v>2</v>
      </c>
      <c r="LI33" s="297"/>
      <c r="LJ33" s="297">
        <v>9</v>
      </c>
      <c r="LK33" s="299"/>
      <c r="LL33" s="299">
        <v>7</v>
      </c>
      <c r="LM33" s="299"/>
      <c r="LN33" s="299">
        <v>3</v>
      </c>
      <c r="LO33" s="297"/>
      <c r="LP33" s="297"/>
      <c r="LQ33" s="297"/>
      <c r="LR33" s="297"/>
      <c r="LS33" s="299"/>
      <c r="LT33" s="299">
        <v>10</v>
      </c>
      <c r="LU33" s="299"/>
      <c r="LV33" s="299">
        <v>1</v>
      </c>
      <c r="LW33" s="297"/>
      <c r="LX33" s="297"/>
      <c r="LY33" s="297"/>
      <c r="LZ33" s="297"/>
      <c r="MA33" s="299"/>
      <c r="MB33" s="299">
        <v>6</v>
      </c>
      <c r="MC33" s="299"/>
      <c r="MD33" s="299">
        <v>1</v>
      </c>
      <c r="ME33" s="297"/>
      <c r="MF33" s="297"/>
      <c r="MG33" s="297"/>
      <c r="MH33" s="297"/>
      <c r="MI33" s="299"/>
      <c r="MJ33" s="299">
        <v>4</v>
      </c>
      <c r="MK33" s="299"/>
      <c r="ML33" s="299"/>
      <c r="MM33" s="297"/>
      <c r="MN33" s="297"/>
      <c r="MO33" s="297"/>
      <c r="MP33" s="297"/>
      <c r="MQ33" s="299"/>
      <c r="MR33" s="299"/>
      <c r="MS33" s="299"/>
      <c r="MT33" s="299"/>
      <c r="MU33" s="297"/>
      <c r="MV33" s="297"/>
      <c r="MW33" s="297"/>
      <c r="MX33" s="297"/>
      <c r="MY33" s="299"/>
      <c r="MZ33" s="299">
        <v>2</v>
      </c>
      <c r="NA33" s="299"/>
      <c r="NB33" s="299"/>
      <c r="NC33" s="297"/>
      <c r="ND33" s="297"/>
      <c r="NE33" s="297"/>
      <c r="NF33" s="297"/>
      <c r="NG33" s="299"/>
      <c r="NH33" s="299">
        <v>2</v>
      </c>
      <c r="NI33" s="299"/>
      <c r="NJ33" s="299">
        <v>1</v>
      </c>
      <c r="NK33" s="297"/>
      <c r="NL33" s="297"/>
      <c r="NM33" s="297"/>
      <c r="NN33" s="297"/>
      <c r="NO33" s="299"/>
      <c r="NP33" s="299">
        <v>5</v>
      </c>
      <c r="NQ33" s="299"/>
      <c r="NR33" s="299">
        <v>1</v>
      </c>
      <c r="NS33" s="297"/>
      <c r="NT33" s="297"/>
      <c r="NU33" s="297"/>
      <c r="NV33" s="297"/>
      <c r="NW33" s="299"/>
      <c r="NX33" s="299">
        <v>10</v>
      </c>
      <c r="NY33" s="299"/>
      <c r="NZ33" s="299">
        <v>1</v>
      </c>
      <c r="OA33" s="297"/>
      <c r="OB33" s="297"/>
      <c r="OC33" s="297"/>
      <c r="OD33" s="297"/>
      <c r="OE33" s="299"/>
      <c r="OF33" s="299">
        <v>5</v>
      </c>
      <c r="OG33" s="299"/>
      <c r="OH33" s="299">
        <v>1</v>
      </c>
      <c r="OI33" s="297"/>
      <c r="OJ33" s="297"/>
      <c r="OK33" s="297"/>
      <c r="OL33" s="297"/>
      <c r="OM33" s="277" cm="1">
        <f t="array" ref="OM33">SUM(SUMIFS(KU33:OL33,KU$6:OL$6,{"EN(V)"}))</f>
        <v>56</v>
      </c>
      <c r="ON33" s="277" cm="1">
        <f t="array" ref="ON33">SUM(SUMIFS(KU33:OL33,KU$6:OL$6,{"INA(V)"}))</f>
        <v>2</v>
      </c>
      <c r="OO33" s="277" cm="1">
        <f t="array" ref="OO33">SUM(SUMIFS(KU33:OL33,KU$6:OL$6,{"EN(D)"}))</f>
        <v>12</v>
      </c>
      <c r="OP33" s="277" cm="1">
        <f t="array" ref="OP33">SUM(SUMIFS(KU33:OL33,KU$6:OL$6,{"INA(D)"}))</f>
        <v>9</v>
      </c>
      <c r="OQ33" s="277" cm="1">
        <f t="array" ref="OQ33">SUM(SUMIFS(KU33:OL33,KU$6:OL$6,{"EN(D)","EN(V)","INA(D)","INA(V)"}))</f>
        <v>79</v>
      </c>
      <c r="OR33" s="299"/>
      <c r="OS33" s="299">
        <v>3</v>
      </c>
      <c r="OT33" s="299"/>
      <c r="OU33" s="299">
        <v>1</v>
      </c>
      <c r="OV33" s="297"/>
      <c r="OW33" s="297"/>
      <c r="OX33" s="297"/>
      <c r="OY33" s="297"/>
      <c r="OZ33" s="299"/>
      <c r="PA33" s="299">
        <v>3</v>
      </c>
      <c r="PB33" s="299"/>
      <c r="PC33" s="299"/>
      <c r="PD33" s="297"/>
      <c r="PE33" s="297"/>
      <c r="PF33" s="297"/>
      <c r="PG33" s="297"/>
      <c r="PH33" s="299"/>
      <c r="PI33" s="299">
        <v>2</v>
      </c>
      <c r="PJ33" s="299"/>
      <c r="PK33" s="299"/>
      <c r="PL33" s="297"/>
      <c r="PM33" s="297"/>
      <c r="PN33" s="297"/>
      <c r="PO33" s="297"/>
      <c r="PP33" s="299"/>
      <c r="PQ33" s="299">
        <v>1</v>
      </c>
      <c r="PR33" s="299"/>
      <c r="PS33" s="299"/>
      <c r="PT33" s="297"/>
      <c r="PU33" s="297"/>
      <c r="PV33" s="297"/>
      <c r="PW33" s="297"/>
      <c r="PX33" s="299"/>
      <c r="PY33" s="299">
        <v>12</v>
      </c>
      <c r="PZ33" s="299"/>
      <c r="QA33" s="299"/>
      <c r="QB33" s="297"/>
      <c r="QC33" s="297"/>
      <c r="QD33" s="297"/>
      <c r="QE33" s="297"/>
      <c r="QF33" s="299"/>
      <c r="QG33" s="299">
        <v>3</v>
      </c>
      <c r="QH33" s="299"/>
      <c r="QI33" s="299">
        <v>2</v>
      </c>
      <c r="QJ33" s="297"/>
      <c r="QK33" s="297"/>
      <c r="QL33" s="297"/>
      <c r="QM33" s="297"/>
      <c r="QN33" s="299"/>
      <c r="QO33" s="299">
        <v>4</v>
      </c>
      <c r="QP33" s="299"/>
      <c r="QQ33" s="299">
        <v>2</v>
      </c>
      <c r="QR33" s="297"/>
      <c r="QS33" s="297"/>
      <c r="QT33" s="297"/>
      <c r="QU33" s="297"/>
      <c r="QV33" s="299"/>
      <c r="QW33" s="299"/>
      <c r="QX33" s="299"/>
      <c r="QY33" s="299"/>
      <c r="QZ33" s="297"/>
      <c r="RA33" s="297"/>
      <c r="RB33" s="297"/>
      <c r="RC33" s="297"/>
      <c r="RD33" s="299"/>
      <c r="RE33" s="299"/>
      <c r="RF33" s="299"/>
      <c r="RG33" s="299"/>
      <c r="RH33" s="297"/>
      <c r="RI33" s="297"/>
      <c r="RJ33" s="297"/>
      <c r="RK33" s="297"/>
      <c r="RL33" s="299"/>
      <c r="RM33" s="299"/>
      <c r="RN33" s="299"/>
      <c r="RO33" s="299"/>
      <c r="RP33" s="297"/>
      <c r="RQ33" s="297"/>
      <c r="RR33" s="297"/>
      <c r="RS33" s="297"/>
      <c r="RT33" s="299"/>
      <c r="RU33" s="299"/>
      <c r="RV33" s="299"/>
      <c r="RW33" s="299"/>
      <c r="RX33" s="297"/>
      <c r="RY33" s="297"/>
      <c r="RZ33" s="297"/>
      <c r="SA33" s="297"/>
      <c r="SB33" s="299"/>
      <c r="SC33" s="299"/>
      <c r="SD33" s="299"/>
      <c r="SE33" s="299"/>
      <c r="SF33" s="297"/>
      <c r="SG33" s="297"/>
      <c r="SH33" s="297"/>
      <c r="SI33" s="297"/>
      <c r="SJ33" s="277" cm="1">
        <f t="array" ref="SJ33">SUM(SUMIFS(OR33:SI33,OR$6:SI$6,{"EN(V)"}))</f>
        <v>28</v>
      </c>
      <c r="SK33" s="277" cm="1">
        <f t="array" ref="SK33">SUM(SUMIFS(OR33:SI33,OR$6:SI$6,{"INA(V)"}))</f>
        <v>0</v>
      </c>
      <c r="SL33" s="277" cm="1">
        <f t="array" ref="SL33">SUM(SUMIFS(OR33:SI33,OR$6:SI$6,{"EN(D)"}))</f>
        <v>5</v>
      </c>
      <c r="SM33" s="277" cm="1">
        <f t="array" ref="SM33">SUM(SUMIFS(OR33:SI33,OR$6:SI$6,{"INA(D)"}))</f>
        <v>0</v>
      </c>
      <c r="SN33" s="277" cm="1">
        <f t="array" ref="SN33">SUM(SUMIFS(OR33:SI33,OR$6:SI$6,{"EN(D)","EN(V)","INA(D)","INA(V)"}))</f>
        <v>33</v>
      </c>
    </row>
    <row r="34" spans="1:508" ht="30">
      <c r="A34" s="296">
        <v>28</v>
      </c>
      <c r="B34" s="281" t="s">
        <v>132</v>
      </c>
      <c r="C34" s="301"/>
      <c r="D34" s="299"/>
      <c r="E34" s="299"/>
      <c r="F34" s="299"/>
      <c r="G34" s="299"/>
      <c r="H34" s="297"/>
      <c r="I34" s="297">
        <v>9</v>
      </c>
      <c r="J34" s="297"/>
      <c r="K34" s="297">
        <v>5</v>
      </c>
      <c r="L34" s="299"/>
      <c r="M34" s="299"/>
      <c r="N34" s="299"/>
      <c r="O34" s="299"/>
      <c r="P34" s="297"/>
      <c r="Q34" s="297">
        <v>2</v>
      </c>
      <c r="R34" s="297"/>
      <c r="S34" s="297">
        <v>2</v>
      </c>
      <c r="T34" s="299"/>
      <c r="U34" s="299"/>
      <c r="V34" s="299"/>
      <c r="W34" s="299"/>
      <c r="X34" s="297">
        <v>23</v>
      </c>
      <c r="Y34" s="297">
        <f>X34-(N34+R34)</f>
        <v>23</v>
      </c>
      <c r="Z34" s="297">
        <v>16</v>
      </c>
      <c r="AA34" s="297">
        <f>Z34-S34-O34</f>
        <v>14</v>
      </c>
      <c r="AB34" s="299"/>
      <c r="AC34" s="299"/>
      <c r="AD34" s="299"/>
      <c r="AE34" s="299"/>
      <c r="AF34" s="297">
        <v>40</v>
      </c>
      <c r="AG34" s="297">
        <f>AF34-Y34-N34-R34</f>
        <v>17</v>
      </c>
      <c r="AH34" s="297">
        <v>37</v>
      </c>
      <c r="AI34" s="297">
        <f>AH34-AA34-O34-S34</f>
        <v>21</v>
      </c>
      <c r="AJ34" s="299"/>
      <c r="AK34" s="299"/>
      <c r="AL34" s="299"/>
      <c r="AM34" s="299"/>
      <c r="AN34" s="297">
        <v>54</v>
      </c>
      <c r="AO34" s="297">
        <f>AN34-AF34</f>
        <v>14</v>
      </c>
      <c r="AP34" s="297">
        <v>46</v>
      </c>
      <c r="AQ34" s="297">
        <f>AP34-AH34</f>
        <v>9</v>
      </c>
      <c r="AR34" s="299"/>
      <c r="AS34" s="299"/>
      <c r="AT34" s="299"/>
      <c r="AU34" s="299"/>
      <c r="AV34" s="297">
        <v>57</v>
      </c>
      <c r="AW34" s="297">
        <f>AV34-AN34</f>
        <v>3</v>
      </c>
      <c r="AX34" s="297">
        <v>48</v>
      </c>
      <c r="AY34" s="297">
        <f>AX34-AP34</f>
        <v>2</v>
      </c>
      <c r="AZ34" s="299"/>
      <c r="BA34" s="299"/>
      <c r="BB34" s="299"/>
      <c r="BC34" s="299"/>
      <c r="BD34" s="297">
        <v>71</v>
      </c>
      <c r="BE34" s="297">
        <f>BD34-AV34</f>
        <v>14</v>
      </c>
      <c r="BF34" s="297">
        <v>48</v>
      </c>
      <c r="BG34" s="297">
        <f>BF34-AX34</f>
        <v>0</v>
      </c>
      <c r="BH34" s="299"/>
      <c r="BI34" s="299"/>
      <c r="BJ34" s="299"/>
      <c r="BK34" s="299"/>
      <c r="BL34" s="297">
        <v>93</v>
      </c>
      <c r="BM34" s="297">
        <f>BL34-BD34</f>
        <v>22</v>
      </c>
      <c r="BN34" s="297">
        <v>52</v>
      </c>
      <c r="BO34" s="297">
        <f>BN34-BF34</f>
        <v>4</v>
      </c>
      <c r="BP34" s="299"/>
      <c r="BQ34" s="299"/>
      <c r="BR34" s="299"/>
      <c r="BS34" s="299"/>
      <c r="BT34" s="297">
        <v>123</v>
      </c>
      <c r="BU34" s="297">
        <f>BT34-BL34</f>
        <v>30</v>
      </c>
      <c r="BV34" s="297">
        <v>52</v>
      </c>
      <c r="BW34" s="297">
        <f>BV34-BN34</f>
        <v>0</v>
      </c>
      <c r="BX34" s="299"/>
      <c r="BY34" s="299"/>
      <c r="BZ34" s="299"/>
      <c r="CA34" s="299"/>
      <c r="CB34" s="297">
        <v>147</v>
      </c>
      <c r="CC34" s="297">
        <f>CB34-BT34</f>
        <v>24</v>
      </c>
      <c r="CD34" s="297">
        <v>62</v>
      </c>
      <c r="CE34" s="297">
        <f>CD34-BV34</f>
        <v>10</v>
      </c>
      <c r="CF34" s="299"/>
      <c r="CG34" s="299"/>
      <c r="CH34" s="299"/>
      <c r="CI34" s="299"/>
      <c r="CJ34" s="297">
        <v>177</v>
      </c>
      <c r="CK34" s="297">
        <f>CJ34-CB34</f>
        <v>30</v>
      </c>
      <c r="CL34" s="297">
        <v>89</v>
      </c>
      <c r="CM34" s="297">
        <f>CL34-CD34</f>
        <v>27</v>
      </c>
      <c r="CN34" s="299"/>
      <c r="CO34" s="299"/>
      <c r="CP34" s="299"/>
      <c r="CQ34" s="299"/>
      <c r="CR34" s="297">
        <v>218</v>
      </c>
      <c r="CS34" s="297">
        <f>CR34-CJ34</f>
        <v>41</v>
      </c>
      <c r="CT34" s="297">
        <v>124</v>
      </c>
      <c r="CU34" s="297">
        <f>CT34-CL34</f>
        <v>35</v>
      </c>
      <c r="CV34" s="277" cm="1">
        <f t="array" ref="CV34">SUM(SUMIFS(D34:CU34,D$6:CU$6,{"EN(V)"}))</f>
        <v>0</v>
      </c>
      <c r="CW34" s="277" cm="1">
        <f t="array" ref="CW34">SUM(SUMIFS(D34:CU34,D$6:CU$6,{"INA(V)"}))</f>
        <v>229</v>
      </c>
      <c r="CX34" s="277" cm="1">
        <f t="array" ref="CX34">SUM(SUMIFS(D34:CU34,D$6:CU$6,{"EN(D)"}))</f>
        <v>0</v>
      </c>
      <c r="CY34" s="277" cm="1">
        <f t="array" ref="CY34">SUM(SUMIFS(D34:CU34,D$6:CU$6,{"INA(D)"}))</f>
        <v>129</v>
      </c>
      <c r="CZ34" s="277" cm="1">
        <f t="array" ref="CZ34">SUM(SUMIFS(D34:CU34,D$6:CU$6,{"EN(D)","EN(V)","INA(D)","INA(V)"}))</f>
        <v>358</v>
      </c>
      <c r="DA34" s="299"/>
      <c r="DB34" s="299">
        <f t="shared" si="15"/>
        <v>0</v>
      </c>
      <c r="DC34" s="299"/>
      <c r="DD34" s="299">
        <f t="shared" si="16"/>
        <v>0</v>
      </c>
      <c r="DE34" s="297">
        <v>257</v>
      </c>
      <c r="DF34" s="297">
        <f t="shared" si="17"/>
        <v>39</v>
      </c>
      <c r="DG34" s="297">
        <v>129</v>
      </c>
      <c r="DH34" s="297">
        <f t="shared" si="18"/>
        <v>5</v>
      </c>
      <c r="DI34" s="299"/>
      <c r="DJ34" s="299"/>
      <c r="DK34" s="299"/>
      <c r="DL34" s="299"/>
      <c r="DM34" s="297">
        <v>288</v>
      </c>
      <c r="DN34" s="297">
        <f>DM34-DE34</f>
        <v>31</v>
      </c>
      <c r="DO34" s="297">
        <v>134</v>
      </c>
      <c r="DP34" s="297">
        <f>DO34-DG34</f>
        <v>5</v>
      </c>
      <c r="DQ34" s="299"/>
      <c r="DR34" s="299"/>
      <c r="DS34" s="299"/>
      <c r="DT34" s="299"/>
      <c r="DU34" s="297">
        <v>325</v>
      </c>
      <c r="DV34" s="297">
        <f>DU34-DM34</f>
        <v>37</v>
      </c>
      <c r="DW34" s="297">
        <v>141</v>
      </c>
      <c r="DX34" s="297">
        <f>DW34-DO34</f>
        <v>7</v>
      </c>
      <c r="DY34" s="299"/>
      <c r="DZ34" s="299"/>
      <c r="EA34" s="299"/>
      <c r="EB34" s="299"/>
      <c r="EC34" s="297">
        <v>364</v>
      </c>
      <c r="ED34" s="297">
        <f>EC34-DU34</f>
        <v>39</v>
      </c>
      <c r="EE34" s="297">
        <v>146</v>
      </c>
      <c r="EF34" s="297">
        <f>EE34-DW34</f>
        <v>5</v>
      </c>
      <c r="EG34" s="299"/>
      <c r="EH34" s="299"/>
      <c r="EI34" s="299"/>
      <c r="EJ34" s="299"/>
      <c r="EK34" s="297">
        <v>387</v>
      </c>
      <c r="EL34" s="297">
        <f>EK34-EC34</f>
        <v>23</v>
      </c>
      <c r="EM34" s="297">
        <v>149</v>
      </c>
      <c r="EN34" s="297">
        <f>EM34-EE34</f>
        <v>3</v>
      </c>
      <c r="EO34" s="299"/>
      <c r="EP34" s="299"/>
      <c r="EQ34" s="299"/>
      <c r="ER34" s="299"/>
      <c r="ES34" s="297">
        <v>441</v>
      </c>
      <c r="ET34" s="297">
        <f>ES34-EK34</f>
        <v>54</v>
      </c>
      <c r="EU34" s="297">
        <v>490</v>
      </c>
      <c r="EV34" s="297">
        <f>EU34-EM34</f>
        <v>341</v>
      </c>
      <c r="EW34" s="299"/>
      <c r="EX34" s="299"/>
      <c r="EY34" s="299"/>
      <c r="EZ34" s="299"/>
      <c r="FA34" s="297">
        <v>468</v>
      </c>
      <c r="FB34" s="297">
        <f>FA34-ES34</f>
        <v>27</v>
      </c>
      <c r="FC34" s="297">
        <v>519</v>
      </c>
      <c r="FD34" s="297">
        <f>FC34-EU34</f>
        <v>29</v>
      </c>
      <c r="FE34" s="299"/>
      <c r="FF34" s="299"/>
      <c r="FG34" s="299"/>
      <c r="FH34" s="299"/>
      <c r="FI34" s="297">
        <v>492</v>
      </c>
      <c r="FJ34" s="297">
        <f>FI34-FA34</f>
        <v>24</v>
      </c>
      <c r="FK34" s="297">
        <v>556</v>
      </c>
      <c r="FL34" s="297">
        <f>FK34-FC34</f>
        <v>37</v>
      </c>
      <c r="FM34" s="299"/>
      <c r="FN34" s="299"/>
      <c r="FO34" s="299"/>
      <c r="FP34" s="299"/>
      <c r="FQ34" s="297">
        <v>563</v>
      </c>
      <c r="FR34" s="297">
        <f>FQ34-FI34</f>
        <v>71</v>
      </c>
      <c r="FS34" s="297">
        <v>600</v>
      </c>
      <c r="FT34" s="297">
        <f>FS34-FK34</f>
        <v>44</v>
      </c>
      <c r="FU34" s="299"/>
      <c r="FV34" s="299"/>
      <c r="FW34" s="299"/>
      <c r="FX34" s="299"/>
      <c r="FY34" s="297">
        <v>797</v>
      </c>
      <c r="FZ34" s="297">
        <f>FY34-FQ34</f>
        <v>234</v>
      </c>
      <c r="GA34" s="297">
        <v>683</v>
      </c>
      <c r="GB34" s="297">
        <f>GA34-FS34</f>
        <v>83</v>
      </c>
      <c r="GC34" s="299"/>
      <c r="GD34" s="299"/>
      <c r="GE34" s="299"/>
      <c r="GF34" s="299"/>
      <c r="GG34" s="297">
        <v>955</v>
      </c>
      <c r="GH34" s="297">
        <f>GG34-FY34</f>
        <v>158</v>
      </c>
      <c r="GI34" s="297">
        <v>737</v>
      </c>
      <c r="GJ34" s="297">
        <f>GI34-GA34</f>
        <v>54</v>
      </c>
      <c r="GK34" s="299"/>
      <c r="GL34" s="299"/>
      <c r="GM34" s="299"/>
      <c r="GN34" s="299"/>
      <c r="GO34" s="297">
        <v>1253</v>
      </c>
      <c r="GP34" s="297">
        <f>GO34-GG34</f>
        <v>298</v>
      </c>
      <c r="GQ34" s="297">
        <v>819</v>
      </c>
      <c r="GR34" s="297">
        <f>GQ34-GI34</f>
        <v>82</v>
      </c>
      <c r="GS34" s="277" cm="1">
        <f t="array" ref="GS34">SUM(SUMIFS(DA34:GR34,DA$6:GR$6,{"EN(V)"}))</f>
        <v>0</v>
      </c>
      <c r="GT34" s="277" cm="1">
        <f t="array" ref="GT34">SUM(SUMIFS(DA34:GR34,DA$6:GR$6,{"INA(V)"}))</f>
        <v>1035</v>
      </c>
      <c r="GU34" s="277" cm="1">
        <f t="array" ref="GU34">SUM(SUMIFS(DA34:GR34,DA$6:GR$6,{"EN(D)"}))</f>
        <v>0</v>
      </c>
      <c r="GV34" s="277" cm="1">
        <f t="array" ref="GV34">SUM(SUMIFS(DA34:GR34,DA$6:GR$6,{"INA(D)"}))</f>
        <v>695</v>
      </c>
      <c r="GW34" s="277" cm="1">
        <f t="array" ref="GW34">SUM(SUMIFS(DA34:GR34,DA$6:GR$6,{"EN(D)","EN(V)","INA(D)","INA(V)"}))</f>
        <v>1730</v>
      </c>
      <c r="GX34" s="299"/>
      <c r="GY34" s="299">
        <f t="shared" si="19"/>
        <v>0</v>
      </c>
      <c r="GZ34" s="299"/>
      <c r="HA34" s="299">
        <f t="shared" si="20"/>
        <v>0</v>
      </c>
      <c r="HB34" s="297">
        <v>1265</v>
      </c>
      <c r="HC34" s="297">
        <f t="shared" si="21"/>
        <v>12</v>
      </c>
      <c r="HD34" s="297">
        <v>837</v>
      </c>
      <c r="HE34" s="297">
        <f t="shared" si="22"/>
        <v>18</v>
      </c>
      <c r="HF34" s="299"/>
      <c r="HG34" s="299"/>
      <c r="HH34" s="299"/>
      <c r="HI34" s="299"/>
      <c r="HJ34" s="297"/>
      <c r="HK34" s="297"/>
      <c r="HL34" s="297"/>
      <c r="HM34" s="297"/>
      <c r="HN34" s="299"/>
      <c r="HO34" s="299"/>
      <c r="HP34" s="299"/>
      <c r="HQ34" s="299"/>
      <c r="HR34" s="297"/>
      <c r="HS34" s="297"/>
      <c r="HT34" s="297"/>
      <c r="HU34" s="297"/>
      <c r="HV34" s="299"/>
      <c r="HW34" s="299"/>
      <c r="HX34" s="299"/>
      <c r="HY34" s="299"/>
      <c r="HZ34" s="297"/>
      <c r="IA34" s="297"/>
      <c r="IB34" s="297"/>
      <c r="IC34" s="297"/>
      <c r="ID34" s="299"/>
      <c r="IE34" s="299"/>
      <c r="IF34" s="299"/>
      <c r="IG34" s="299"/>
      <c r="IH34" s="297"/>
      <c r="II34" s="297"/>
      <c r="IJ34" s="297"/>
      <c r="IK34" s="297"/>
      <c r="IL34" s="299"/>
      <c r="IM34" s="299"/>
      <c r="IN34" s="299"/>
      <c r="IO34" s="299"/>
      <c r="IP34" s="297"/>
      <c r="IQ34" s="297"/>
      <c r="IR34" s="297"/>
      <c r="IS34" s="297"/>
      <c r="IT34" s="299"/>
      <c r="IU34" s="299"/>
      <c r="IV34" s="299"/>
      <c r="IW34" s="299"/>
      <c r="IX34" s="297"/>
      <c r="IY34" s="297"/>
      <c r="IZ34" s="297"/>
      <c r="JA34" s="297"/>
      <c r="JB34" s="299"/>
      <c r="JC34" s="299"/>
      <c r="JD34" s="299"/>
      <c r="JE34" s="299"/>
      <c r="JF34" s="297"/>
      <c r="JG34" s="297"/>
      <c r="JH34" s="297"/>
      <c r="JI34" s="297"/>
      <c r="JJ34" s="299"/>
      <c r="JK34" s="299"/>
      <c r="JL34" s="299"/>
      <c r="JM34" s="299"/>
      <c r="JN34" s="297"/>
      <c r="JO34" s="297">
        <v>4</v>
      </c>
      <c r="JP34" s="297"/>
      <c r="JQ34" s="297">
        <v>7</v>
      </c>
      <c r="JR34" s="299"/>
      <c r="JS34" s="299"/>
      <c r="JT34" s="299"/>
      <c r="JU34" s="299"/>
      <c r="JV34" s="297">
        <v>1265</v>
      </c>
      <c r="JW34" s="297">
        <v>18</v>
      </c>
      <c r="JX34" s="297">
        <v>837</v>
      </c>
      <c r="JY34" s="297">
        <v>28</v>
      </c>
      <c r="JZ34" s="299"/>
      <c r="KA34" s="299"/>
      <c r="KB34" s="299"/>
      <c r="KC34" s="299"/>
      <c r="KD34" s="297"/>
      <c r="KE34" s="297">
        <v>21</v>
      </c>
      <c r="KF34" s="297"/>
      <c r="KG34" s="297">
        <v>20</v>
      </c>
      <c r="KH34" s="299"/>
      <c r="KI34" s="299"/>
      <c r="KJ34" s="299"/>
      <c r="KK34" s="299"/>
      <c r="KL34" s="297"/>
      <c r="KM34" s="297">
        <v>6</v>
      </c>
      <c r="KN34" s="297"/>
      <c r="KO34" s="297">
        <v>15</v>
      </c>
      <c r="KP34" s="277" cm="1">
        <f t="array" ref="KP34">SUM(SUMIFS(GX34:KO34,GX$6:KO$6,{"EN(V)"}))</f>
        <v>0</v>
      </c>
      <c r="KQ34" s="277" cm="1">
        <f t="array" ref="KQ34">SUM(SUMIFS(GX34:KO34,GX$6:KO$6,{"INA(V)"}))</f>
        <v>61</v>
      </c>
      <c r="KR34" s="277" cm="1">
        <f t="array" ref="KR34">SUM(SUMIFS(GX34:KO34,GX$6:KO$6,{"EN(D)"}))</f>
        <v>0</v>
      </c>
      <c r="KS34" s="277" cm="1">
        <f t="array" ref="KS34">SUM(SUMIFS(GX34:KO34,GX$6:KO$6,{"INA(D)"}))</f>
        <v>88</v>
      </c>
      <c r="KT34" s="277" cm="1">
        <f t="array" ref="KT34">SUM(SUMIFS(GX34:KO34,GX$6:KO$6,{"EN(D)","EN(V)","INA(D)","INA(V)"}))</f>
        <v>149</v>
      </c>
      <c r="KU34" s="299"/>
      <c r="KV34" s="299"/>
      <c r="KW34" s="299"/>
      <c r="KX34" s="299"/>
      <c r="KY34" s="297"/>
      <c r="KZ34" s="297">
        <v>3</v>
      </c>
      <c r="LA34" s="297"/>
      <c r="LB34" s="297">
        <v>16</v>
      </c>
      <c r="LC34" s="299"/>
      <c r="LD34" s="299">
        <v>0</v>
      </c>
      <c r="LE34" s="299"/>
      <c r="LF34" s="299">
        <v>27</v>
      </c>
      <c r="LG34" s="297"/>
      <c r="LH34" s="297"/>
      <c r="LI34" s="297"/>
      <c r="LJ34" s="297"/>
      <c r="LK34" s="299"/>
      <c r="LL34" s="299"/>
      <c r="LM34" s="299"/>
      <c r="LN34" s="299"/>
      <c r="LO34" s="297"/>
      <c r="LP34" s="297">
        <v>17</v>
      </c>
      <c r="LQ34" s="297"/>
      <c r="LR34" s="297">
        <v>5</v>
      </c>
      <c r="LS34" s="299"/>
      <c r="LT34" s="299"/>
      <c r="LU34" s="299"/>
      <c r="LV34" s="299"/>
      <c r="LW34" s="297"/>
      <c r="LX34" s="297">
        <v>8</v>
      </c>
      <c r="LY34" s="297"/>
      <c r="LZ34" s="297">
        <v>2</v>
      </c>
      <c r="MA34" s="299"/>
      <c r="MB34" s="299"/>
      <c r="MC34" s="299"/>
      <c r="MD34" s="299"/>
      <c r="ME34" s="297"/>
      <c r="MF34" s="297">
        <v>11</v>
      </c>
      <c r="MG34" s="297"/>
      <c r="MH34" s="297">
        <v>1</v>
      </c>
      <c r="MI34" s="299"/>
      <c r="MJ34" s="299"/>
      <c r="MK34" s="299"/>
      <c r="ML34" s="299"/>
      <c r="MM34" s="297"/>
      <c r="MN34" s="297">
        <v>10</v>
      </c>
      <c r="MO34" s="297"/>
      <c r="MP34" s="297">
        <v>4</v>
      </c>
      <c r="MQ34" s="299"/>
      <c r="MR34" s="299"/>
      <c r="MS34" s="299"/>
      <c r="MT34" s="299"/>
      <c r="MU34" s="297"/>
      <c r="MV34" s="297"/>
      <c r="MW34" s="297"/>
      <c r="MX34" s="297"/>
      <c r="MY34" s="299"/>
      <c r="MZ34" s="299"/>
      <c r="NA34" s="299"/>
      <c r="NB34" s="299"/>
      <c r="NC34" s="297"/>
      <c r="ND34" s="297">
        <v>4</v>
      </c>
      <c r="NE34" s="297"/>
      <c r="NF34" s="297"/>
      <c r="NG34" s="299"/>
      <c r="NH34" s="299"/>
      <c r="NI34" s="299"/>
      <c r="NJ34" s="299"/>
      <c r="NK34" s="297"/>
      <c r="NL34" s="297">
        <v>8</v>
      </c>
      <c r="NM34" s="297"/>
      <c r="NN34" s="297">
        <v>3</v>
      </c>
      <c r="NO34" s="299"/>
      <c r="NP34" s="299"/>
      <c r="NQ34" s="299"/>
      <c r="NR34" s="299"/>
      <c r="NS34" s="297"/>
      <c r="NT34" s="297">
        <v>33</v>
      </c>
      <c r="NU34" s="297"/>
      <c r="NV34" s="297">
        <v>3</v>
      </c>
      <c r="NW34" s="299"/>
      <c r="NX34" s="299"/>
      <c r="NY34" s="299"/>
      <c r="NZ34" s="299"/>
      <c r="OA34" s="297"/>
      <c r="OB34" s="297">
        <v>35</v>
      </c>
      <c r="OC34" s="297"/>
      <c r="OD34" s="297">
        <v>6</v>
      </c>
      <c r="OE34" s="299"/>
      <c r="OF34" s="299"/>
      <c r="OG34" s="299"/>
      <c r="OH34" s="299"/>
      <c r="OI34" s="297"/>
      <c r="OJ34" s="297">
        <v>48</v>
      </c>
      <c r="OK34" s="297"/>
      <c r="OL34" s="297"/>
      <c r="OM34" s="277" cm="1">
        <f t="array" ref="OM34">SUM(SUMIFS(KU34:OL34,KU$6:OL$6,{"EN(V)"}))</f>
        <v>0</v>
      </c>
      <c r="ON34" s="277" cm="1">
        <f t="array" ref="ON34">SUM(SUMIFS(KU34:OL34,KU$6:OL$6,{"INA(V)"}))</f>
        <v>177</v>
      </c>
      <c r="OO34" s="277" cm="1">
        <f t="array" ref="OO34">SUM(SUMIFS(KU34:OL34,KU$6:OL$6,{"EN(D)"}))</f>
        <v>27</v>
      </c>
      <c r="OP34" s="277" cm="1">
        <f t="array" ref="OP34">SUM(SUMIFS(KU34:OL34,KU$6:OL$6,{"INA(D)"}))</f>
        <v>40</v>
      </c>
      <c r="OQ34" s="277" cm="1">
        <f t="array" ref="OQ34">SUM(SUMIFS(KU34:OL34,KU$6:OL$6,{"EN(D)","EN(V)","INA(D)","INA(V)"}))</f>
        <v>244</v>
      </c>
      <c r="OR34" s="299"/>
      <c r="OS34" s="299"/>
      <c r="OT34" s="299"/>
      <c r="OU34" s="299"/>
      <c r="OV34" s="297"/>
      <c r="OW34" s="297">
        <v>12</v>
      </c>
      <c r="OX34" s="297"/>
      <c r="OY34" s="297">
        <v>3</v>
      </c>
      <c r="OZ34" s="299"/>
      <c r="PA34" s="299"/>
      <c r="PB34" s="299"/>
      <c r="PC34" s="299"/>
      <c r="PD34" s="297"/>
      <c r="PE34" s="297">
        <v>10</v>
      </c>
      <c r="PF34" s="297"/>
      <c r="PG34" s="297">
        <v>1</v>
      </c>
      <c r="PH34" s="299"/>
      <c r="PI34" s="299"/>
      <c r="PJ34" s="299"/>
      <c r="PK34" s="299"/>
      <c r="PL34" s="297"/>
      <c r="PM34" s="297">
        <v>24</v>
      </c>
      <c r="PN34" s="297"/>
      <c r="PO34" s="297"/>
      <c r="PP34" s="299"/>
      <c r="PQ34" s="299"/>
      <c r="PR34" s="299"/>
      <c r="PS34" s="299"/>
      <c r="PT34" s="297"/>
      <c r="PU34" s="297">
        <v>2</v>
      </c>
      <c r="PV34" s="297"/>
      <c r="PW34" s="297">
        <v>1</v>
      </c>
      <c r="PX34" s="299"/>
      <c r="PY34" s="299"/>
      <c r="PZ34" s="299"/>
      <c r="QA34" s="299"/>
      <c r="QB34" s="297"/>
      <c r="QC34" s="297">
        <v>10</v>
      </c>
      <c r="QD34" s="297"/>
      <c r="QE34" s="297">
        <v>2</v>
      </c>
      <c r="QF34" s="299"/>
      <c r="QG34" s="299"/>
      <c r="QH34" s="299"/>
      <c r="QI34" s="299"/>
      <c r="QJ34" s="297"/>
      <c r="QK34" s="297">
        <v>2</v>
      </c>
      <c r="QL34" s="297"/>
      <c r="QM34" s="297"/>
      <c r="QN34" s="299"/>
      <c r="QO34" s="299"/>
      <c r="QP34" s="299"/>
      <c r="QQ34" s="299"/>
      <c r="QR34" s="297"/>
      <c r="QS34" s="297">
        <v>1</v>
      </c>
      <c r="QT34" s="297"/>
      <c r="QU34" s="297"/>
      <c r="QV34" s="299"/>
      <c r="QW34" s="299"/>
      <c r="QX34" s="299"/>
      <c r="QY34" s="299"/>
      <c r="QZ34" s="297"/>
      <c r="RA34" s="297"/>
      <c r="RB34" s="297"/>
      <c r="RC34" s="297"/>
      <c r="RD34" s="299"/>
      <c r="RE34" s="299"/>
      <c r="RF34" s="299"/>
      <c r="RG34" s="299"/>
      <c r="RH34" s="297"/>
      <c r="RI34" s="297"/>
      <c r="RJ34" s="297"/>
      <c r="RK34" s="297"/>
      <c r="RL34" s="299"/>
      <c r="RM34" s="299"/>
      <c r="RN34" s="299"/>
      <c r="RO34" s="299"/>
      <c r="RP34" s="297"/>
      <c r="RQ34" s="297"/>
      <c r="RR34" s="297"/>
      <c r="RS34" s="297"/>
      <c r="RT34" s="299"/>
      <c r="RU34" s="299"/>
      <c r="RV34" s="299"/>
      <c r="RW34" s="299"/>
      <c r="RX34" s="297"/>
      <c r="RY34" s="297"/>
      <c r="RZ34" s="297"/>
      <c r="SA34" s="297"/>
      <c r="SB34" s="299"/>
      <c r="SC34" s="299"/>
      <c r="SD34" s="299"/>
      <c r="SE34" s="299"/>
      <c r="SF34" s="297"/>
      <c r="SG34" s="297"/>
      <c r="SH34" s="297"/>
      <c r="SI34" s="297"/>
      <c r="SJ34" s="277" cm="1">
        <f t="array" ref="SJ34">SUM(SUMIFS(OR34:SI34,OR$6:SI$6,{"EN(V)"}))</f>
        <v>0</v>
      </c>
      <c r="SK34" s="277" cm="1">
        <f t="array" ref="SK34">SUM(SUMIFS(OR34:SI34,OR$6:SI$6,{"INA(V)"}))</f>
        <v>61</v>
      </c>
      <c r="SL34" s="277" cm="1">
        <f t="array" ref="SL34">SUM(SUMIFS(OR34:SI34,OR$6:SI$6,{"EN(D)"}))</f>
        <v>0</v>
      </c>
      <c r="SM34" s="277" cm="1">
        <f t="array" ref="SM34">SUM(SUMIFS(OR34:SI34,OR$6:SI$6,{"INA(D)"}))</f>
        <v>7</v>
      </c>
      <c r="SN34" s="277" cm="1">
        <f t="array" ref="SN34">SUM(SUMIFS(OR34:SI34,OR$6:SI$6,{"EN(D)","EN(V)","INA(D)","INA(V)"}))</f>
        <v>68</v>
      </c>
    </row>
    <row r="35" spans="1:508">
      <c r="A35" s="296">
        <v>29</v>
      </c>
      <c r="B35" s="281" t="s">
        <v>133</v>
      </c>
      <c r="C35" s="301"/>
      <c r="D35" s="299"/>
      <c r="E35" s="299"/>
      <c r="F35" s="299"/>
      <c r="G35" s="299"/>
      <c r="H35" s="297"/>
      <c r="I35" s="297"/>
      <c r="J35" s="297"/>
      <c r="K35" s="297"/>
      <c r="L35" s="299"/>
      <c r="M35" s="299">
        <v>13</v>
      </c>
      <c r="N35" s="299"/>
      <c r="O35" s="299">
        <v>7</v>
      </c>
      <c r="P35" s="297"/>
      <c r="Q35" s="297"/>
      <c r="R35" s="297"/>
      <c r="S35" s="297"/>
      <c r="T35" s="299">
        <v>21</v>
      </c>
      <c r="U35" s="299">
        <f>T35-(P35+L35)</f>
        <v>21</v>
      </c>
      <c r="V35" s="299">
        <v>13</v>
      </c>
      <c r="W35" s="299">
        <f>V35-(Q35+M35)</f>
        <v>0</v>
      </c>
      <c r="X35" s="297"/>
      <c r="Y35" s="297"/>
      <c r="Z35" s="297"/>
      <c r="AA35" s="297"/>
      <c r="AB35" s="299">
        <v>47</v>
      </c>
      <c r="AC35" s="299">
        <f>AB35-U35-P35-L35</f>
        <v>26</v>
      </c>
      <c r="AD35" s="299">
        <v>25</v>
      </c>
      <c r="AE35" s="299">
        <f>AD35-W35-Q35-M35</f>
        <v>12</v>
      </c>
      <c r="AF35" s="297"/>
      <c r="AG35" s="297"/>
      <c r="AH35" s="297"/>
      <c r="AI35" s="297"/>
      <c r="AJ35" s="299">
        <v>63</v>
      </c>
      <c r="AK35" s="299">
        <f>AJ35-AB35</f>
        <v>16</v>
      </c>
      <c r="AL35" s="299">
        <v>47</v>
      </c>
      <c r="AM35" s="299">
        <f>AL35-AD35</f>
        <v>22</v>
      </c>
      <c r="AN35" s="297"/>
      <c r="AO35" s="297"/>
      <c r="AP35" s="297"/>
      <c r="AQ35" s="297"/>
      <c r="AR35" s="299">
        <v>70</v>
      </c>
      <c r="AS35" s="299">
        <f>AR35-AJ35</f>
        <v>7</v>
      </c>
      <c r="AT35" s="299">
        <v>57</v>
      </c>
      <c r="AU35" s="299">
        <f>AT35-AL35</f>
        <v>10</v>
      </c>
      <c r="AV35" s="297"/>
      <c r="AW35" s="297"/>
      <c r="AX35" s="297"/>
      <c r="AY35" s="297"/>
      <c r="AZ35" s="299">
        <v>82</v>
      </c>
      <c r="BA35" s="299">
        <f>AZ35-AR35</f>
        <v>12</v>
      </c>
      <c r="BB35" s="299">
        <v>57</v>
      </c>
      <c r="BC35" s="299">
        <f>BB35-AT35</f>
        <v>0</v>
      </c>
      <c r="BD35" s="297"/>
      <c r="BE35" s="297"/>
      <c r="BF35" s="297"/>
      <c r="BG35" s="297"/>
      <c r="BH35" s="299">
        <v>109</v>
      </c>
      <c r="BI35" s="299">
        <f>BH35-AZ35</f>
        <v>27</v>
      </c>
      <c r="BJ35" s="299">
        <v>73</v>
      </c>
      <c r="BK35" s="299">
        <f>BJ35-BB35</f>
        <v>16</v>
      </c>
      <c r="BL35" s="297"/>
      <c r="BM35" s="297"/>
      <c r="BN35" s="297"/>
      <c r="BO35" s="297"/>
      <c r="BP35" s="299">
        <v>127</v>
      </c>
      <c r="BQ35" s="299">
        <f>BP35-BH35</f>
        <v>18</v>
      </c>
      <c r="BR35" s="299">
        <v>77</v>
      </c>
      <c r="BS35" s="299">
        <f>BR35-BJ35</f>
        <v>4</v>
      </c>
      <c r="BT35" s="297"/>
      <c r="BU35" s="297"/>
      <c r="BV35" s="297"/>
      <c r="BW35" s="297"/>
      <c r="BX35" s="299">
        <v>137</v>
      </c>
      <c r="BY35" s="299">
        <f>BX35-BP35</f>
        <v>10</v>
      </c>
      <c r="BZ35" s="299">
        <v>94</v>
      </c>
      <c r="CA35" s="299">
        <f>BZ35-BR35</f>
        <v>17</v>
      </c>
      <c r="CB35" s="297"/>
      <c r="CC35" s="297"/>
      <c r="CD35" s="297"/>
      <c r="CE35" s="297"/>
      <c r="CF35" s="299">
        <v>155</v>
      </c>
      <c r="CG35" s="299">
        <f>CF35-BX35</f>
        <v>18</v>
      </c>
      <c r="CH35" s="299">
        <v>144</v>
      </c>
      <c r="CI35" s="299">
        <f>CH35-BZ35</f>
        <v>50</v>
      </c>
      <c r="CJ35" s="297"/>
      <c r="CK35" s="297"/>
      <c r="CL35" s="297"/>
      <c r="CM35" s="297"/>
      <c r="CN35" s="299">
        <v>181</v>
      </c>
      <c r="CO35" s="299">
        <f>CN35-CF35</f>
        <v>26</v>
      </c>
      <c r="CP35" s="299">
        <v>170</v>
      </c>
      <c r="CQ35" s="299">
        <f>CP35-CH35</f>
        <v>26</v>
      </c>
      <c r="CR35" s="297"/>
      <c r="CS35" s="297"/>
      <c r="CT35" s="297"/>
      <c r="CU35" s="297"/>
      <c r="CV35" s="277" cm="1">
        <f t="array" ref="CV35">SUM(SUMIFS(D35:CU35,D$6:CU$6,{"EN(V)"}))</f>
        <v>194</v>
      </c>
      <c r="CW35" s="277" cm="1">
        <f t="array" ref="CW35">SUM(SUMIFS(D35:CU35,D$6:CU$6,{"INA(V)"}))</f>
        <v>0</v>
      </c>
      <c r="CX35" s="277" cm="1">
        <f t="array" ref="CX35">SUM(SUMIFS(D35:CU35,D$6:CU$6,{"EN(D)"}))</f>
        <v>164</v>
      </c>
      <c r="CY35" s="277" cm="1">
        <f t="array" ref="CY35">SUM(SUMIFS(D35:CU35,D$6:CU$6,{"INA(D)"}))</f>
        <v>0</v>
      </c>
      <c r="CZ35" s="277" cm="1">
        <f t="array" ref="CZ35">SUM(SUMIFS(D35:CU35,D$6:CU$6,{"EN(D)","EN(V)","INA(D)","INA(V)"}))</f>
        <v>358</v>
      </c>
      <c r="DA35" s="299">
        <v>200</v>
      </c>
      <c r="DB35" s="299">
        <f t="shared" si="15"/>
        <v>19</v>
      </c>
      <c r="DC35" s="299">
        <v>174</v>
      </c>
      <c r="DD35" s="299">
        <f t="shared" si="16"/>
        <v>4</v>
      </c>
      <c r="DE35" s="297"/>
      <c r="DF35" s="297">
        <f t="shared" si="17"/>
        <v>0</v>
      </c>
      <c r="DG35" s="297"/>
      <c r="DH35" s="297">
        <f t="shared" si="18"/>
        <v>0</v>
      </c>
      <c r="DI35" s="299">
        <v>226</v>
      </c>
      <c r="DJ35" s="299">
        <f>DI35-DA35</f>
        <v>26</v>
      </c>
      <c r="DK35" s="299">
        <v>176</v>
      </c>
      <c r="DL35" s="299">
        <f>DK35-DC35</f>
        <v>2</v>
      </c>
      <c r="DM35" s="297"/>
      <c r="DN35" s="297"/>
      <c r="DO35" s="297"/>
      <c r="DP35" s="297"/>
      <c r="DQ35" s="299">
        <v>246</v>
      </c>
      <c r="DR35" s="299">
        <f>DQ35-DI35</f>
        <v>20</v>
      </c>
      <c r="DS35" s="299">
        <v>180</v>
      </c>
      <c r="DT35" s="299">
        <f>DS35-DK35</f>
        <v>4</v>
      </c>
      <c r="DU35" s="297"/>
      <c r="DV35" s="297"/>
      <c r="DW35" s="297"/>
      <c r="DX35" s="297"/>
      <c r="DY35" s="299">
        <v>265</v>
      </c>
      <c r="DZ35" s="299">
        <f>DY35-DQ35</f>
        <v>19</v>
      </c>
      <c r="EA35" s="299">
        <v>182</v>
      </c>
      <c r="EB35" s="299">
        <f>EA35-DS35</f>
        <v>2</v>
      </c>
      <c r="EC35" s="297"/>
      <c r="ED35" s="297"/>
      <c r="EE35" s="297"/>
      <c r="EF35" s="297"/>
      <c r="EG35" s="299">
        <v>296</v>
      </c>
      <c r="EH35" s="299">
        <f>EG35-DY35</f>
        <v>31</v>
      </c>
      <c r="EI35" s="299">
        <v>186</v>
      </c>
      <c r="EJ35" s="299">
        <f>EI35-EA35</f>
        <v>4</v>
      </c>
      <c r="EK35" s="297"/>
      <c r="EL35" s="297"/>
      <c r="EM35" s="297"/>
      <c r="EN35" s="297"/>
      <c r="EO35" s="299">
        <v>344</v>
      </c>
      <c r="EP35" s="299">
        <f>EO35-EG35</f>
        <v>48</v>
      </c>
      <c r="EQ35" s="299">
        <v>572</v>
      </c>
      <c r="ER35" s="299">
        <f>EQ35-EI35</f>
        <v>386</v>
      </c>
      <c r="ES35" s="297"/>
      <c r="ET35" s="297"/>
      <c r="EU35" s="297"/>
      <c r="EV35" s="297"/>
      <c r="EW35" s="299">
        <v>364</v>
      </c>
      <c r="EX35" s="299">
        <f>EW35-EO35</f>
        <v>20</v>
      </c>
      <c r="EY35" s="299">
        <v>598</v>
      </c>
      <c r="EZ35" s="299">
        <f>EY35-EQ35</f>
        <v>26</v>
      </c>
      <c r="FA35" s="297"/>
      <c r="FB35" s="297"/>
      <c r="FC35" s="297"/>
      <c r="FD35" s="297"/>
      <c r="FE35" s="299">
        <v>392</v>
      </c>
      <c r="FF35" s="299">
        <f>FE35-EW35</f>
        <v>28</v>
      </c>
      <c r="FG35" s="299">
        <v>628</v>
      </c>
      <c r="FH35" s="299">
        <f>FG35-EY35</f>
        <v>30</v>
      </c>
      <c r="FI35" s="297"/>
      <c r="FJ35" s="297"/>
      <c r="FK35" s="297"/>
      <c r="FL35" s="297"/>
      <c r="FM35" s="299">
        <v>427</v>
      </c>
      <c r="FN35" s="299">
        <f>FM35-FE35</f>
        <v>35</v>
      </c>
      <c r="FO35" s="299">
        <v>700</v>
      </c>
      <c r="FP35" s="299">
        <f>FO35-FG35</f>
        <v>72</v>
      </c>
      <c r="FQ35" s="297"/>
      <c r="FR35" s="297"/>
      <c r="FS35" s="297"/>
      <c r="FT35" s="297"/>
      <c r="FU35" s="299">
        <v>515</v>
      </c>
      <c r="FV35" s="299">
        <f>FU35-FM35</f>
        <v>88</v>
      </c>
      <c r="FW35" s="299">
        <v>971</v>
      </c>
      <c r="FX35" s="299">
        <f>FW35-FO35</f>
        <v>271</v>
      </c>
      <c r="FY35" s="297"/>
      <c r="FZ35" s="297"/>
      <c r="GA35" s="297"/>
      <c r="GB35" s="297"/>
      <c r="GC35" s="299">
        <v>638</v>
      </c>
      <c r="GD35" s="299">
        <f>GC35-FU35</f>
        <v>123</v>
      </c>
      <c r="GE35" s="299">
        <v>1105</v>
      </c>
      <c r="GF35" s="299">
        <f>GE35-FW35</f>
        <v>134</v>
      </c>
      <c r="GG35" s="297"/>
      <c r="GH35" s="297"/>
      <c r="GI35" s="297"/>
      <c r="GJ35" s="297"/>
      <c r="GK35" s="299">
        <v>862</v>
      </c>
      <c r="GL35" s="299">
        <f>GK35-GC35</f>
        <v>224</v>
      </c>
      <c r="GM35" s="299">
        <v>1221</v>
      </c>
      <c r="GN35" s="299">
        <f>GM35-GE35</f>
        <v>116</v>
      </c>
      <c r="GO35" s="297"/>
      <c r="GP35" s="297"/>
      <c r="GQ35" s="297"/>
      <c r="GR35" s="297"/>
      <c r="GS35" s="277" cm="1">
        <f t="array" ref="GS35">SUM(SUMIFS(DA35:GR35,DA$6:GR$6,{"EN(V)"}))</f>
        <v>681</v>
      </c>
      <c r="GT35" s="277" cm="1">
        <f t="array" ref="GT35">SUM(SUMIFS(DA35:GR35,DA$6:GR$6,{"INA(V)"}))</f>
        <v>0</v>
      </c>
      <c r="GU35" s="277" cm="1">
        <f t="array" ref="GU35">SUM(SUMIFS(DA35:GR35,DA$6:GR$6,{"EN(D)"}))</f>
        <v>1051</v>
      </c>
      <c r="GV35" s="277" cm="1">
        <f t="array" ref="GV35">SUM(SUMIFS(DA35:GR35,DA$6:GR$6,{"INA(D)"}))</f>
        <v>0</v>
      </c>
      <c r="GW35" s="277" cm="1">
        <f t="array" ref="GW35">SUM(SUMIFS(DA35:GR35,DA$6:GR$6,{"EN(D)","EN(V)","INA(D)","INA(V)"}))</f>
        <v>1732</v>
      </c>
      <c r="GX35" s="299">
        <v>871</v>
      </c>
      <c r="GY35" s="299">
        <f t="shared" si="19"/>
        <v>9</v>
      </c>
      <c r="GZ35" s="299">
        <v>1235</v>
      </c>
      <c r="HA35" s="299">
        <f t="shared" si="20"/>
        <v>14</v>
      </c>
      <c r="HB35" s="297"/>
      <c r="HC35" s="297">
        <f t="shared" si="21"/>
        <v>0</v>
      </c>
      <c r="HD35" s="297"/>
      <c r="HE35" s="297">
        <f t="shared" si="22"/>
        <v>0</v>
      </c>
      <c r="HF35" s="299"/>
      <c r="HG35" s="299"/>
      <c r="HH35" s="299"/>
      <c r="HI35" s="299"/>
      <c r="HJ35" s="297"/>
      <c r="HK35" s="297"/>
      <c r="HL35" s="297"/>
      <c r="HM35" s="297"/>
      <c r="HN35" s="299"/>
      <c r="HO35" s="299"/>
      <c r="HP35" s="299"/>
      <c r="HQ35" s="299"/>
      <c r="HR35" s="297"/>
      <c r="HS35" s="297"/>
      <c r="HT35" s="297"/>
      <c r="HU35" s="297"/>
      <c r="HV35" s="299"/>
      <c r="HW35" s="299"/>
      <c r="HX35" s="299"/>
      <c r="HY35" s="299"/>
      <c r="HZ35" s="297"/>
      <c r="IA35" s="297"/>
      <c r="IB35" s="297"/>
      <c r="IC35" s="297"/>
      <c r="ID35" s="299"/>
      <c r="IE35" s="299"/>
      <c r="IF35" s="299"/>
      <c r="IG35" s="299"/>
      <c r="IH35" s="297"/>
      <c r="II35" s="297"/>
      <c r="IJ35" s="297"/>
      <c r="IK35" s="297"/>
      <c r="IL35" s="299"/>
      <c r="IM35" s="299"/>
      <c r="IN35" s="299"/>
      <c r="IO35" s="299"/>
      <c r="IP35" s="297"/>
      <c r="IQ35" s="297"/>
      <c r="IR35" s="297"/>
      <c r="IS35" s="297"/>
      <c r="IT35" s="299"/>
      <c r="IU35" s="299"/>
      <c r="IV35" s="299"/>
      <c r="IW35" s="299"/>
      <c r="IX35" s="297"/>
      <c r="IY35" s="297"/>
      <c r="IZ35" s="297"/>
      <c r="JA35" s="297"/>
      <c r="JB35" s="299"/>
      <c r="JC35" s="299"/>
      <c r="JD35" s="299"/>
      <c r="JE35" s="299"/>
      <c r="JF35" s="297"/>
      <c r="JG35" s="297"/>
      <c r="JH35" s="297"/>
      <c r="JI35" s="297"/>
      <c r="JJ35" s="299"/>
      <c r="JK35" s="299"/>
      <c r="JL35" s="299"/>
      <c r="JM35" s="299">
        <v>41</v>
      </c>
      <c r="JN35" s="297"/>
      <c r="JO35" s="297"/>
      <c r="JP35" s="297"/>
      <c r="JQ35" s="297"/>
      <c r="JR35" s="299">
        <v>871</v>
      </c>
      <c r="JS35" s="299">
        <v>1</v>
      </c>
      <c r="JT35" s="299">
        <v>1235</v>
      </c>
      <c r="JU35" s="299">
        <v>48</v>
      </c>
      <c r="JV35" s="297"/>
      <c r="JW35" s="297"/>
      <c r="JX35" s="297"/>
      <c r="JY35" s="297"/>
      <c r="JZ35" s="299"/>
      <c r="KA35" s="299"/>
      <c r="KB35" s="299"/>
      <c r="KC35" s="299">
        <v>67</v>
      </c>
      <c r="KD35" s="297"/>
      <c r="KE35" s="297"/>
      <c r="KF35" s="297"/>
      <c r="KG35" s="297"/>
      <c r="KH35" s="299"/>
      <c r="KI35" s="299"/>
      <c r="KJ35" s="299"/>
      <c r="KK35" s="299">
        <v>23</v>
      </c>
      <c r="KL35" s="297"/>
      <c r="KM35" s="297"/>
      <c r="KN35" s="297"/>
      <c r="KO35" s="297"/>
      <c r="KP35" s="277" cm="1">
        <f t="array" ref="KP35">SUM(SUMIFS(GX35:KO35,GX$6:KO$6,{"EN(V)"}))</f>
        <v>10</v>
      </c>
      <c r="KQ35" s="277" cm="1">
        <f t="array" ref="KQ35">SUM(SUMIFS(GX35:KO35,GX$6:KO$6,{"INA(V)"}))</f>
        <v>0</v>
      </c>
      <c r="KR35" s="277" cm="1">
        <f t="array" ref="KR35">SUM(SUMIFS(GX35:KO35,GX$6:KO$6,{"EN(D)"}))</f>
        <v>193</v>
      </c>
      <c r="KS35" s="277" cm="1">
        <f t="array" ref="KS35">SUM(SUMIFS(GX35:KO35,GX$6:KO$6,{"INA(D)"}))</f>
        <v>0</v>
      </c>
      <c r="KT35" s="277" cm="1">
        <f t="array" ref="KT35">SUM(SUMIFS(GX35:KO35,GX$6:KO$6,{"EN(D)","EN(V)","INA(D)","INA(V)"}))</f>
        <v>203</v>
      </c>
      <c r="KU35" s="299"/>
      <c r="KV35" s="299"/>
      <c r="KW35" s="299"/>
      <c r="KX35" s="299">
        <v>36</v>
      </c>
      <c r="KY35" s="297"/>
      <c r="KZ35" s="297"/>
      <c r="LA35" s="297"/>
      <c r="LB35" s="297"/>
      <c r="LC35" s="299"/>
      <c r="LD35" s="299"/>
      <c r="LE35" s="299"/>
      <c r="LF35" s="299"/>
      <c r="LG35" s="297"/>
      <c r="LH35" s="297">
        <v>11</v>
      </c>
      <c r="LI35" s="297"/>
      <c r="LJ35" s="297">
        <v>15</v>
      </c>
      <c r="LK35" s="299"/>
      <c r="LL35" s="299"/>
      <c r="LM35" s="299"/>
      <c r="LN35" s="299"/>
      <c r="LO35" s="297"/>
      <c r="LP35" s="297"/>
      <c r="LQ35" s="297"/>
      <c r="LR35" s="297"/>
      <c r="LS35" s="299"/>
      <c r="LT35" s="299">
        <v>2</v>
      </c>
      <c r="LU35" s="299"/>
      <c r="LV35" s="299"/>
      <c r="LW35" s="297"/>
      <c r="LX35" s="297"/>
      <c r="LY35" s="297"/>
      <c r="LZ35" s="297"/>
      <c r="MA35" s="299"/>
      <c r="MB35" s="299">
        <v>2</v>
      </c>
      <c r="MC35" s="299"/>
      <c r="MD35" s="299"/>
      <c r="ME35" s="297"/>
      <c r="MF35" s="297"/>
      <c r="MG35" s="297"/>
      <c r="MH35" s="297"/>
      <c r="MI35" s="299"/>
      <c r="MJ35" s="299"/>
      <c r="MK35" s="299"/>
      <c r="ML35" s="299"/>
      <c r="MM35" s="297"/>
      <c r="MN35" s="297"/>
      <c r="MO35" s="297"/>
      <c r="MP35" s="297"/>
      <c r="MQ35" s="299"/>
      <c r="MR35" s="299">
        <v>2</v>
      </c>
      <c r="MS35" s="299"/>
      <c r="MT35" s="299"/>
      <c r="MU35" s="297"/>
      <c r="MV35" s="297"/>
      <c r="MW35" s="297"/>
      <c r="MX35" s="297"/>
      <c r="MY35" s="299"/>
      <c r="MZ35" s="299">
        <v>3</v>
      </c>
      <c r="NA35" s="299"/>
      <c r="NB35" s="299"/>
      <c r="NC35" s="297"/>
      <c r="ND35" s="297"/>
      <c r="NE35" s="297"/>
      <c r="NF35" s="297"/>
      <c r="NG35" s="299"/>
      <c r="NH35" s="299">
        <v>2</v>
      </c>
      <c r="NI35" s="299"/>
      <c r="NJ35" s="299"/>
      <c r="NK35" s="297"/>
      <c r="NL35" s="297"/>
      <c r="NM35" s="297"/>
      <c r="NN35" s="297"/>
      <c r="NO35" s="299"/>
      <c r="NP35" s="299">
        <v>4</v>
      </c>
      <c r="NQ35" s="299"/>
      <c r="NR35" s="299"/>
      <c r="NS35" s="297"/>
      <c r="NT35" s="297"/>
      <c r="NU35" s="297"/>
      <c r="NV35" s="297"/>
      <c r="NW35" s="299"/>
      <c r="NX35" s="299">
        <v>7</v>
      </c>
      <c r="NY35" s="299"/>
      <c r="NZ35" s="299"/>
      <c r="OA35" s="297"/>
      <c r="OB35" s="297"/>
      <c r="OC35" s="297"/>
      <c r="OD35" s="297"/>
      <c r="OE35" s="299"/>
      <c r="OF35" s="299">
        <v>2</v>
      </c>
      <c r="OG35" s="299"/>
      <c r="OH35" s="299">
        <v>2</v>
      </c>
      <c r="OI35" s="297"/>
      <c r="OJ35" s="297"/>
      <c r="OK35" s="297"/>
      <c r="OL35" s="297"/>
      <c r="OM35" s="277" cm="1">
        <f t="array" ref="OM35">SUM(SUMIFS(KU35:OL35,KU$6:OL$6,{"EN(V)"}))</f>
        <v>24</v>
      </c>
      <c r="ON35" s="277" cm="1">
        <f t="array" ref="ON35">SUM(SUMIFS(KU35:OL35,KU$6:OL$6,{"INA(V)"}))</f>
        <v>11</v>
      </c>
      <c r="OO35" s="277" cm="1">
        <f t="array" ref="OO35">SUM(SUMIFS(KU35:OL35,KU$6:OL$6,{"EN(D)"}))</f>
        <v>38</v>
      </c>
      <c r="OP35" s="277" cm="1">
        <f t="array" ref="OP35">SUM(SUMIFS(KU35:OL35,KU$6:OL$6,{"INA(D)"}))</f>
        <v>15</v>
      </c>
      <c r="OQ35" s="277" cm="1">
        <f t="array" ref="OQ35">SUM(SUMIFS(KU35:OL35,KU$6:OL$6,{"EN(D)","EN(V)","INA(D)","INA(V)"}))</f>
        <v>88</v>
      </c>
      <c r="OR35" s="299"/>
      <c r="OS35" s="299">
        <v>3</v>
      </c>
      <c r="OT35" s="299"/>
      <c r="OU35" s="299"/>
      <c r="OV35" s="297"/>
      <c r="OW35" s="297"/>
      <c r="OX35" s="297"/>
      <c r="OY35" s="297"/>
      <c r="OZ35" s="299"/>
      <c r="PA35" s="299">
        <v>1</v>
      </c>
      <c r="PB35" s="299"/>
      <c r="PC35" s="299"/>
      <c r="PD35" s="297"/>
      <c r="PE35" s="297"/>
      <c r="PF35" s="297"/>
      <c r="PG35" s="297"/>
      <c r="PH35" s="299"/>
      <c r="PI35" s="299"/>
      <c r="PJ35" s="299"/>
      <c r="PK35" s="299"/>
      <c r="PL35" s="297"/>
      <c r="PM35" s="297"/>
      <c r="PN35" s="297"/>
      <c r="PO35" s="297"/>
      <c r="PP35" s="299"/>
      <c r="PQ35" s="299">
        <v>2</v>
      </c>
      <c r="PR35" s="299"/>
      <c r="PS35" s="299"/>
      <c r="PT35" s="297"/>
      <c r="PU35" s="297"/>
      <c r="PV35" s="297"/>
      <c r="PW35" s="297"/>
      <c r="PX35" s="299"/>
      <c r="PY35" s="299">
        <v>2</v>
      </c>
      <c r="PZ35" s="299"/>
      <c r="QA35" s="299"/>
      <c r="QB35" s="297"/>
      <c r="QC35" s="297"/>
      <c r="QD35" s="297"/>
      <c r="QE35" s="297"/>
      <c r="QF35" s="299"/>
      <c r="QG35" s="299"/>
      <c r="QH35" s="299"/>
      <c r="QI35" s="299"/>
      <c r="QJ35" s="297"/>
      <c r="QK35" s="297"/>
      <c r="QL35" s="297"/>
      <c r="QM35" s="297"/>
      <c r="QN35" s="299"/>
      <c r="QO35" s="299">
        <v>1</v>
      </c>
      <c r="QP35" s="299"/>
      <c r="QQ35" s="299"/>
      <c r="QR35" s="297"/>
      <c r="QS35" s="297"/>
      <c r="QT35" s="297"/>
      <c r="QU35" s="297"/>
      <c r="QV35" s="299"/>
      <c r="QW35" s="299"/>
      <c r="QX35" s="299"/>
      <c r="QY35" s="299"/>
      <c r="QZ35" s="297"/>
      <c r="RA35" s="297"/>
      <c r="RB35" s="297"/>
      <c r="RC35" s="297"/>
      <c r="RD35" s="299"/>
      <c r="RE35" s="299"/>
      <c r="RF35" s="299"/>
      <c r="RG35" s="299"/>
      <c r="RH35" s="297"/>
      <c r="RI35" s="297"/>
      <c r="RJ35" s="297"/>
      <c r="RK35" s="297"/>
      <c r="RL35" s="299"/>
      <c r="RM35" s="299"/>
      <c r="RN35" s="299"/>
      <c r="RO35" s="299"/>
      <c r="RP35" s="297"/>
      <c r="RQ35" s="297"/>
      <c r="RR35" s="297"/>
      <c r="RS35" s="297"/>
      <c r="RT35" s="299"/>
      <c r="RU35" s="299"/>
      <c r="RV35" s="299"/>
      <c r="RW35" s="299"/>
      <c r="RX35" s="297"/>
      <c r="RY35" s="297"/>
      <c r="RZ35" s="297"/>
      <c r="SA35" s="297"/>
      <c r="SB35" s="299"/>
      <c r="SC35" s="299"/>
      <c r="SD35" s="299"/>
      <c r="SE35" s="299"/>
      <c r="SF35" s="297"/>
      <c r="SG35" s="297"/>
      <c r="SH35" s="297"/>
      <c r="SI35" s="297"/>
      <c r="SJ35" s="277" cm="1">
        <f t="array" ref="SJ35">SUM(SUMIFS(OR35:SI35,OR$6:SI$6,{"EN(V)"}))</f>
        <v>9</v>
      </c>
      <c r="SK35" s="277" cm="1">
        <f t="array" ref="SK35">SUM(SUMIFS(OR35:SI35,OR$6:SI$6,{"INA(V)"}))</f>
        <v>0</v>
      </c>
      <c r="SL35" s="277" cm="1">
        <f t="array" ref="SL35">SUM(SUMIFS(OR35:SI35,OR$6:SI$6,{"EN(D)"}))</f>
        <v>0</v>
      </c>
      <c r="SM35" s="277" cm="1">
        <f t="array" ref="SM35">SUM(SUMIFS(OR35:SI35,OR$6:SI$6,{"INA(D)"}))</f>
        <v>0</v>
      </c>
      <c r="SN35" s="277" cm="1">
        <f t="array" ref="SN35">SUM(SUMIFS(OR35:SI35,OR$6:SI$6,{"EN(D)","EN(V)","INA(D)","INA(V)"}))</f>
        <v>9</v>
      </c>
    </row>
    <row r="36" spans="1:508">
      <c r="A36" s="296">
        <v>30</v>
      </c>
      <c r="B36" s="281" t="s">
        <v>134</v>
      </c>
      <c r="C36" s="301"/>
      <c r="D36" s="299"/>
      <c r="E36" s="299"/>
      <c r="F36" s="299"/>
      <c r="G36" s="299"/>
      <c r="H36" s="297"/>
      <c r="I36" s="297"/>
      <c r="J36" s="297"/>
      <c r="K36" s="297"/>
      <c r="L36" s="299"/>
      <c r="M36" s="299"/>
      <c r="N36" s="299"/>
      <c r="O36" s="299"/>
      <c r="P36" s="297"/>
      <c r="Q36" s="297">
        <v>13</v>
      </c>
      <c r="R36" s="297"/>
      <c r="S36" s="297">
        <v>89</v>
      </c>
      <c r="T36" s="299"/>
      <c r="U36" s="299"/>
      <c r="V36" s="299"/>
      <c r="W36" s="299"/>
      <c r="X36" s="297">
        <v>20</v>
      </c>
      <c r="Y36" s="297">
        <f>X36-(N36+R36)</f>
        <v>20</v>
      </c>
      <c r="Z36" s="297">
        <v>119</v>
      </c>
      <c r="AA36" s="297">
        <f>Z36-S36-O36</f>
        <v>30</v>
      </c>
      <c r="AB36" s="299"/>
      <c r="AC36" s="299"/>
      <c r="AD36" s="299"/>
      <c r="AE36" s="299"/>
      <c r="AF36" s="297">
        <v>39</v>
      </c>
      <c r="AG36" s="297">
        <f>AF36-Y36-N36-R36</f>
        <v>19</v>
      </c>
      <c r="AH36" s="297">
        <v>140</v>
      </c>
      <c r="AI36" s="297">
        <f>AH36-AA36-O36-S36</f>
        <v>21</v>
      </c>
      <c r="AJ36" s="299"/>
      <c r="AK36" s="299"/>
      <c r="AL36" s="299"/>
      <c r="AM36" s="299"/>
      <c r="AN36" s="297">
        <v>52</v>
      </c>
      <c r="AO36" s="297">
        <f>AN36-AF36</f>
        <v>13</v>
      </c>
      <c r="AP36" s="297">
        <v>159</v>
      </c>
      <c r="AQ36" s="297">
        <f>AP36-AH36</f>
        <v>19</v>
      </c>
      <c r="AR36" s="299"/>
      <c r="AS36" s="299"/>
      <c r="AT36" s="299"/>
      <c r="AU36" s="299"/>
      <c r="AV36" s="297">
        <v>63</v>
      </c>
      <c r="AW36" s="297">
        <f>AV36-AN36</f>
        <v>11</v>
      </c>
      <c r="AX36" s="297">
        <v>168</v>
      </c>
      <c r="AY36" s="297">
        <f>AX36-AP36</f>
        <v>9</v>
      </c>
      <c r="AZ36" s="299"/>
      <c r="BA36" s="299"/>
      <c r="BB36" s="299"/>
      <c r="BC36" s="299"/>
      <c r="BD36" s="297">
        <v>70</v>
      </c>
      <c r="BE36" s="297">
        <f>BD36-AV36</f>
        <v>7</v>
      </c>
      <c r="BF36" s="297">
        <v>168</v>
      </c>
      <c r="BG36" s="297">
        <f>BF36-AX36</f>
        <v>0</v>
      </c>
      <c r="BH36" s="299"/>
      <c r="BI36" s="299"/>
      <c r="BJ36" s="299"/>
      <c r="BK36" s="299"/>
      <c r="BL36" s="297">
        <v>99</v>
      </c>
      <c r="BM36" s="297">
        <f>BL36-BD36</f>
        <v>29</v>
      </c>
      <c r="BN36" s="297">
        <v>172</v>
      </c>
      <c r="BO36" s="297">
        <f>BN36-BF36</f>
        <v>4</v>
      </c>
      <c r="BP36" s="299"/>
      <c r="BQ36" s="299"/>
      <c r="BR36" s="299"/>
      <c r="BS36" s="299"/>
      <c r="BT36" s="297">
        <v>121</v>
      </c>
      <c r="BU36" s="297">
        <f>BT36-BL36</f>
        <v>22</v>
      </c>
      <c r="BV36" s="297">
        <v>172</v>
      </c>
      <c r="BW36" s="297">
        <f>BV36-BN36</f>
        <v>0</v>
      </c>
      <c r="BX36" s="299"/>
      <c r="BY36" s="299"/>
      <c r="BZ36" s="299"/>
      <c r="CA36" s="299"/>
      <c r="CB36" s="297">
        <v>137</v>
      </c>
      <c r="CC36" s="297">
        <f>CB36-BT36</f>
        <v>16</v>
      </c>
      <c r="CD36" s="297">
        <v>183</v>
      </c>
      <c r="CE36" s="297">
        <f>CD36-BV36</f>
        <v>11</v>
      </c>
      <c r="CF36" s="299"/>
      <c r="CG36" s="299"/>
      <c r="CH36" s="299"/>
      <c r="CI36" s="299"/>
      <c r="CJ36" s="297">
        <v>163</v>
      </c>
      <c r="CK36" s="297">
        <f>CJ36-CB36</f>
        <v>26</v>
      </c>
      <c r="CL36" s="297">
        <v>214</v>
      </c>
      <c r="CM36" s="297">
        <f>CL36-CD36</f>
        <v>31</v>
      </c>
      <c r="CN36" s="299"/>
      <c r="CO36" s="299"/>
      <c r="CP36" s="299"/>
      <c r="CQ36" s="299"/>
      <c r="CR36" s="297">
        <v>187</v>
      </c>
      <c r="CS36" s="297">
        <f>CR36-CJ36</f>
        <v>24</v>
      </c>
      <c r="CT36" s="297">
        <v>237</v>
      </c>
      <c r="CU36" s="297">
        <f>CT36-CL36</f>
        <v>23</v>
      </c>
      <c r="CV36" s="277" cm="1">
        <f t="array" ref="CV36">SUM(SUMIFS(D36:CU36,D$6:CU$6,{"EN(V)"}))</f>
        <v>0</v>
      </c>
      <c r="CW36" s="277" cm="1">
        <f t="array" ref="CW36">SUM(SUMIFS(D36:CU36,D$6:CU$6,{"INA(V)"}))</f>
        <v>200</v>
      </c>
      <c r="CX36" s="277" cm="1">
        <f t="array" ref="CX36">SUM(SUMIFS(D36:CU36,D$6:CU$6,{"EN(D)"}))</f>
        <v>0</v>
      </c>
      <c r="CY36" s="277" cm="1">
        <f t="array" ref="CY36">SUM(SUMIFS(D36:CU36,D$6:CU$6,{"INA(D)"}))</f>
        <v>237</v>
      </c>
      <c r="CZ36" s="277" cm="1">
        <f t="array" ref="CZ36">SUM(SUMIFS(D36:CU36,D$6:CU$6,{"EN(D)","EN(V)","INA(D)","INA(V)"}))</f>
        <v>437</v>
      </c>
      <c r="DA36" s="299"/>
      <c r="DB36" s="299">
        <f t="shared" si="15"/>
        <v>0</v>
      </c>
      <c r="DC36" s="299"/>
      <c r="DD36" s="299">
        <f t="shared" si="16"/>
        <v>0</v>
      </c>
      <c r="DE36" s="297">
        <v>207</v>
      </c>
      <c r="DF36" s="297">
        <f t="shared" si="17"/>
        <v>20</v>
      </c>
      <c r="DG36" s="297">
        <v>244</v>
      </c>
      <c r="DH36" s="297">
        <f t="shared" si="18"/>
        <v>7</v>
      </c>
      <c r="DI36" s="299"/>
      <c r="DJ36" s="299"/>
      <c r="DK36" s="299"/>
      <c r="DL36" s="299"/>
      <c r="DM36" s="297">
        <v>231</v>
      </c>
      <c r="DN36" s="297">
        <f>DM36-DE36</f>
        <v>24</v>
      </c>
      <c r="DO36" s="297">
        <v>250</v>
      </c>
      <c r="DP36" s="297">
        <f>DO36-DG36</f>
        <v>6</v>
      </c>
      <c r="DQ36" s="299"/>
      <c r="DR36" s="299"/>
      <c r="DS36" s="299"/>
      <c r="DT36" s="299"/>
      <c r="DU36" s="297">
        <v>258</v>
      </c>
      <c r="DV36" s="297">
        <f>DU36-DM36</f>
        <v>27</v>
      </c>
      <c r="DW36" s="297">
        <v>286</v>
      </c>
      <c r="DX36" s="297">
        <f>DW36-DO36</f>
        <v>36</v>
      </c>
      <c r="DY36" s="299"/>
      <c r="DZ36" s="299"/>
      <c r="EA36" s="299"/>
      <c r="EB36" s="299"/>
      <c r="EC36" s="297">
        <v>280</v>
      </c>
      <c r="ED36" s="297">
        <f>EC36-DU36</f>
        <v>22</v>
      </c>
      <c r="EE36" s="297">
        <v>264</v>
      </c>
      <c r="EF36" s="297"/>
      <c r="EG36" s="299"/>
      <c r="EH36" s="299"/>
      <c r="EI36" s="299"/>
      <c r="EJ36" s="299"/>
      <c r="EK36" s="297">
        <v>312</v>
      </c>
      <c r="EL36" s="297">
        <f>EK36-EC36</f>
        <v>32</v>
      </c>
      <c r="EM36" s="297">
        <v>273</v>
      </c>
      <c r="EN36" s="297">
        <f>EM36-EE36</f>
        <v>9</v>
      </c>
      <c r="EO36" s="299"/>
      <c r="EP36" s="299"/>
      <c r="EQ36" s="299"/>
      <c r="ER36" s="299"/>
      <c r="ES36" s="297">
        <v>366</v>
      </c>
      <c r="ET36" s="297">
        <f>ES36-EK36</f>
        <v>54</v>
      </c>
      <c r="EU36" s="297">
        <v>616</v>
      </c>
      <c r="EV36" s="297">
        <f>EU36-EM36</f>
        <v>343</v>
      </c>
      <c r="EW36" s="299"/>
      <c r="EX36" s="299"/>
      <c r="EY36" s="299"/>
      <c r="EZ36" s="299"/>
      <c r="FA36" s="297">
        <v>374</v>
      </c>
      <c r="FB36" s="297">
        <f>FA36-ES36</f>
        <v>8</v>
      </c>
      <c r="FC36" s="297">
        <v>649</v>
      </c>
      <c r="FD36" s="297">
        <f>FC36-EU36</f>
        <v>33</v>
      </c>
      <c r="FE36" s="299"/>
      <c r="FF36" s="299"/>
      <c r="FG36" s="299"/>
      <c r="FH36" s="299"/>
      <c r="FI36" s="297">
        <v>392</v>
      </c>
      <c r="FJ36" s="297">
        <f>FI36-FA36</f>
        <v>18</v>
      </c>
      <c r="FK36" s="297">
        <v>705</v>
      </c>
      <c r="FL36" s="297">
        <f>FK36-FC36</f>
        <v>56</v>
      </c>
      <c r="FM36" s="299"/>
      <c r="FN36" s="299"/>
      <c r="FO36" s="299"/>
      <c r="FP36" s="299"/>
      <c r="FQ36" s="297">
        <v>424</v>
      </c>
      <c r="FR36" s="297">
        <f>FQ36-FI36</f>
        <v>32</v>
      </c>
      <c r="FS36" s="297">
        <v>803</v>
      </c>
      <c r="FT36" s="297">
        <f>FS36-FK36</f>
        <v>98</v>
      </c>
      <c r="FU36" s="299"/>
      <c r="FV36" s="299"/>
      <c r="FW36" s="299"/>
      <c r="FX36" s="299"/>
      <c r="FY36" s="297">
        <v>535</v>
      </c>
      <c r="FZ36" s="297">
        <f>FY36-FQ36</f>
        <v>111</v>
      </c>
      <c r="GA36" s="297">
        <v>870</v>
      </c>
      <c r="GB36" s="297">
        <f>GA36-FS36</f>
        <v>67</v>
      </c>
      <c r="GC36" s="299"/>
      <c r="GD36" s="299"/>
      <c r="GE36" s="299"/>
      <c r="GF36" s="299"/>
      <c r="GG36" s="297">
        <v>597</v>
      </c>
      <c r="GH36" s="297">
        <f>GG36-FY36</f>
        <v>62</v>
      </c>
      <c r="GI36" s="297">
        <v>981</v>
      </c>
      <c r="GJ36" s="297">
        <f>GI36-GA36</f>
        <v>111</v>
      </c>
      <c r="GK36" s="299"/>
      <c r="GL36" s="299"/>
      <c r="GM36" s="299"/>
      <c r="GN36" s="299"/>
      <c r="GO36" s="297">
        <v>784</v>
      </c>
      <c r="GP36" s="297">
        <f>GO36-GG36</f>
        <v>187</v>
      </c>
      <c r="GQ36" s="297">
        <v>1038</v>
      </c>
      <c r="GR36" s="297">
        <f>GQ36-GI36</f>
        <v>57</v>
      </c>
      <c r="GS36" s="277" cm="1">
        <f t="array" ref="GS36">SUM(SUMIFS(DA36:GR36,DA$6:GR$6,{"EN(V)"}))</f>
        <v>0</v>
      </c>
      <c r="GT36" s="277" cm="1">
        <f t="array" ref="GT36">SUM(SUMIFS(DA36:GR36,DA$6:GR$6,{"INA(V)"}))</f>
        <v>597</v>
      </c>
      <c r="GU36" s="277" cm="1">
        <f t="array" ref="GU36">SUM(SUMIFS(DA36:GR36,DA$6:GR$6,{"EN(D)"}))</f>
        <v>0</v>
      </c>
      <c r="GV36" s="277" cm="1">
        <f t="array" ref="GV36">SUM(SUMIFS(DA36:GR36,DA$6:GR$6,{"INA(D)"}))</f>
        <v>823</v>
      </c>
      <c r="GW36" s="277" cm="1">
        <f t="array" ref="GW36">SUM(SUMIFS(DA36:GR36,DA$6:GR$6,{"EN(D)","EN(V)","INA(D)","INA(V)"}))</f>
        <v>1420</v>
      </c>
      <c r="GX36" s="299"/>
      <c r="GY36" s="299">
        <f t="shared" si="19"/>
        <v>0</v>
      </c>
      <c r="GZ36" s="299"/>
      <c r="HA36" s="299">
        <f t="shared" si="20"/>
        <v>0</v>
      </c>
      <c r="HB36" s="297">
        <v>793</v>
      </c>
      <c r="HC36" s="297">
        <f t="shared" si="21"/>
        <v>9</v>
      </c>
      <c r="HD36" s="297">
        <v>1059</v>
      </c>
      <c r="HE36" s="297">
        <f t="shared" si="22"/>
        <v>21</v>
      </c>
      <c r="HF36" s="299"/>
      <c r="HG36" s="299"/>
      <c r="HH36" s="299"/>
      <c r="HI36" s="299"/>
      <c r="HJ36" s="297"/>
      <c r="HK36" s="297"/>
      <c r="HL36" s="297"/>
      <c r="HM36" s="297"/>
      <c r="HN36" s="299"/>
      <c r="HO36" s="299"/>
      <c r="HP36" s="299"/>
      <c r="HQ36" s="299"/>
      <c r="HR36" s="297"/>
      <c r="HS36" s="297"/>
      <c r="HT36" s="297"/>
      <c r="HU36" s="297"/>
      <c r="HV36" s="299"/>
      <c r="HW36" s="299"/>
      <c r="HX36" s="299"/>
      <c r="HY36" s="299"/>
      <c r="HZ36" s="297"/>
      <c r="IA36" s="297"/>
      <c r="IB36" s="297"/>
      <c r="IC36" s="297"/>
      <c r="ID36" s="299"/>
      <c r="IE36" s="299"/>
      <c r="IF36" s="299"/>
      <c r="IG36" s="299"/>
      <c r="IH36" s="297"/>
      <c r="II36" s="297"/>
      <c r="IJ36" s="297"/>
      <c r="IK36" s="297"/>
      <c r="IL36" s="299"/>
      <c r="IM36" s="299"/>
      <c r="IN36" s="299"/>
      <c r="IO36" s="299"/>
      <c r="IP36" s="297"/>
      <c r="IQ36" s="297"/>
      <c r="IR36" s="297"/>
      <c r="IS36" s="297"/>
      <c r="IT36" s="299"/>
      <c r="IU36" s="299"/>
      <c r="IV36" s="299"/>
      <c r="IW36" s="299"/>
      <c r="IX36" s="297"/>
      <c r="IY36" s="297"/>
      <c r="IZ36" s="297"/>
      <c r="JA36" s="297"/>
      <c r="JB36" s="299"/>
      <c r="JC36" s="299"/>
      <c r="JD36" s="299"/>
      <c r="JE36" s="299"/>
      <c r="JF36" s="297"/>
      <c r="JG36" s="297"/>
      <c r="JH36" s="297"/>
      <c r="JI36" s="297"/>
      <c r="JJ36" s="299"/>
      <c r="JK36" s="299"/>
      <c r="JL36" s="299"/>
      <c r="JM36" s="299"/>
      <c r="JN36" s="297"/>
      <c r="JO36" s="297">
        <v>2</v>
      </c>
      <c r="JP36" s="297"/>
      <c r="JQ36" s="297">
        <v>25</v>
      </c>
      <c r="JR36" s="299"/>
      <c r="JS36" s="299"/>
      <c r="JT36" s="299"/>
      <c r="JU36" s="299"/>
      <c r="JV36" s="297">
        <v>808</v>
      </c>
      <c r="JW36" s="297">
        <v>13</v>
      </c>
      <c r="JX36" s="297">
        <v>1059</v>
      </c>
      <c r="JY36" s="297">
        <v>42</v>
      </c>
      <c r="JZ36" s="299"/>
      <c r="KA36" s="299"/>
      <c r="KB36" s="299"/>
      <c r="KC36" s="299"/>
      <c r="KD36" s="297"/>
      <c r="KE36" s="297">
        <v>5</v>
      </c>
      <c r="KF36" s="297"/>
      <c r="KG36" s="297"/>
      <c r="KH36" s="299"/>
      <c r="KI36" s="299"/>
      <c r="KJ36" s="299"/>
      <c r="KK36" s="299"/>
      <c r="KL36" s="297"/>
      <c r="KM36" s="297">
        <v>8</v>
      </c>
      <c r="KN36" s="297"/>
      <c r="KO36" s="297">
        <v>35</v>
      </c>
      <c r="KP36" s="277" cm="1">
        <f t="array" ref="KP36">SUM(SUMIFS(GX36:KO36,GX$6:KO$6,{"EN(V)"}))</f>
        <v>0</v>
      </c>
      <c r="KQ36" s="277" cm="1">
        <f t="array" ref="KQ36">SUM(SUMIFS(GX36:KO36,GX$6:KO$6,{"INA(V)"}))</f>
        <v>37</v>
      </c>
      <c r="KR36" s="277" cm="1">
        <f t="array" ref="KR36">SUM(SUMIFS(GX36:KO36,GX$6:KO$6,{"EN(D)"}))</f>
        <v>0</v>
      </c>
      <c r="KS36" s="277" cm="1">
        <f t="array" ref="KS36">SUM(SUMIFS(GX36:KO36,GX$6:KO$6,{"INA(D)"}))</f>
        <v>123</v>
      </c>
      <c r="KT36" s="277" cm="1">
        <f t="array" ref="KT36">SUM(SUMIFS(GX36:KO36,GX$6:KO$6,{"EN(D)","EN(V)","INA(D)","INA(V)"}))</f>
        <v>160</v>
      </c>
      <c r="KU36" s="299"/>
      <c r="KV36" s="299"/>
      <c r="KW36" s="299"/>
      <c r="KX36" s="299"/>
      <c r="KY36" s="297"/>
      <c r="KZ36" s="297">
        <v>6</v>
      </c>
      <c r="LA36" s="297"/>
      <c r="LB36" s="297">
        <v>27</v>
      </c>
      <c r="LC36" s="299"/>
      <c r="LD36" s="299">
        <v>7</v>
      </c>
      <c r="LE36" s="299"/>
      <c r="LF36" s="299">
        <v>4</v>
      </c>
      <c r="LG36" s="297"/>
      <c r="LH36" s="297"/>
      <c r="LI36" s="297"/>
      <c r="LJ36" s="297"/>
      <c r="LK36" s="299"/>
      <c r="LL36" s="299"/>
      <c r="LM36" s="299"/>
      <c r="LN36" s="299"/>
      <c r="LO36" s="297"/>
      <c r="LP36" s="297">
        <v>8</v>
      </c>
      <c r="LQ36" s="297"/>
      <c r="LR36" s="297">
        <v>1</v>
      </c>
      <c r="LS36" s="299"/>
      <c r="LT36" s="299"/>
      <c r="LU36" s="299"/>
      <c r="LV36" s="299"/>
      <c r="LW36" s="297"/>
      <c r="LX36" s="297"/>
      <c r="LY36" s="297"/>
      <c r="LZ36" s="297"/>
      <c r="MA36" s="299"/>
      <c r="MB36" s="299"/>
      <c r="MC36" s="299"/>
      <c r="MD36" s="299"/>
      <c r="ME36" s="297"/>
      <c r="MF36" s="297">
        <v>15</v>
      </c>
      <c r="MG36" s="297"/>
      <c r="MH36" s="297">
        <v>2</v>
      </c>
      <c r="MI36" s="299"/>
      <c r="MJ36" s="299"/>
      <c r="MK36" s="299"/>
      <c r="ML36" s="299"/>
      <c r="MM36" s="297"/>
      <c r="MN36" s="297"/>
      <c r="MO36" s="297"/>
      <c r="MP36" s="297"/>
      <c r="MQ36" s="299"/>
      <c r="MR36" s="299"/>
      <c r="MS36" s="299"/>
      <c r="MT36" s="299"/>
      <c r="MU36" s="297"/>
      <c r="MV36" s="297">
        <v>1</v>
      </c>
      <c r="MW36" s="297"/>
      <c r="MX36" s="297"/>
      <c r="MY36" s="299"/>
      <c r="MZ36" s="299"/>
      <c r="NA36" s="299"/>
      <c r="NB36" s="299"/>
      <c r="NC36" s="297"/>
      <c r="ND36" s="297"/>
      <c r="NE36" s="297"/>
      <c r="NF36" s="297"/>
      <c r="NG36" s="299"/>
      <c r="NH36" s="299"/>
      <c r="NI36" s="299"/>
      <c r="NJ36" s="299"/>
      <c r="NK36" s="297"/>
      <c r="NL36" s="297">
        <v>8</v>
      </c>
      <c r="NM36" s="297"/>
      <c r="NN36" s="297">
        <v>2</v>
      </c>
      <c r="NO36" s="299"/>
      <c r="NP36" s="299"/>
      <c r="NQ36" s="299"/>
      <c r="NR36" s="299"/>
      <c r="NS36" s="297"/>
      <c r="NT36" s="297"/>
      <c r="NU36" s="297"/>
      <c r="NV36" s="297">
        <v>4</v>
      </c>
      <c r="NW36" s="299"/>
      <c r="NX36" s="299"/>
      <c r="NY36" s="299"/>
      <c r="NZ36" s="299"/>
      <c r="OA36" s="297"/>
      <c r="OB36" s="297">
        <v>15</v>
      </c>
      <c r="OC36" s="297"/>
      <c r="OD36" s="297">
        <v>2</v>
      </c>
      <c r="OE36" s="299"/>
      <c r="OF36" s="299"/>
      <c r="OG36" s="299"/>
      <c r="OH36" s="299"/>
      <c r="OI36" s="297"/>
      <c r="OJ36" s="297"/>
      <c r="OK36" s="297"/>
      <c r="OL36" s="297">
        <v>1</v>
      </c>
      <c r="OM36" s="277" cm="1">
        <f t="array" ref="OM36">SUM(SUMIFS(KU36:OL36,KU$6:OL$6,{"EN(V)"}))</f>
        <v>7</v>
      </c>
      <c r="ON36" s="277" cm="1">
        <f t="array" ref="ON36">SUM(SUMIFS(KU36:OL36,KU$6:OL$6,{"INA(V)"}))</f>
        <v>53</v>
      </c>
      <c r="OO36" s="277" cm="1">
        <f t="array" ref="OO36">SUM(SUMIFS(KU36:OL36,KU$6:OL$6,{"EN(D)"}))</f>
        <v>4</v>
      </c>
      <c r="OP36" s="277" cm="1">
        <f t="array" ref="OP36">SUM(SUMIFS(KU36:OL36,KU$6:OL$6,{"INA(D)"}))</f>
        <v>39</v>
      </c>
      <c r="OQ36" s="277" cm="1">
        <f t="array" ref="OQ36">SUM(SUMIFS(KU36:OL36,KU$6:OL$6,{"EN(D)","EN(V)","INA(D)","INA(V)"}))</f>
        <v>103</v>
      </c>
      <c r="OR36" s="299"/>
      <c r="OS36" s="299"/>
      <c r="OT36" s="299"/>
      <c r="OU36" s="299"/>
      <c r="OV36" s="297"/>
      <c r="OW36" s="297">
        <v>14</v>
      </c>
      <c r="OX36" s="297"/>
      <c r="OY36" s="297">
        <v>2</v>
      </c>
      <c r="OZ36" s="299"/>
      <c r="PA36" s="299"/>
      <c r="PB36" s="299"/>
      <c r="PC36" s="299"/>
      <c r="PD36" s="297"/>
      <c r="PE36" s="297">
        <v>15</v>
      </c>
      <c r="PF36" s="297"/>
      <c r="PG36" s="297"/>
      <c r="PH36" s="299"/>
      <c r="PI36" s="299"/>
      <c r="PJ36" s="299"/>
      <c r="PK36" s="299"/>
      <c r="PL36" s="297"/>
      <c r="PM36" s="297">
        <v>5</v>
      </c>
      <c r="PN36" s="297"/>
      <c r="PO36" s="297"/>
      <c r="PP36" s="299"/>
      <c r="PQ36" s="299"/>
      <c r="PR36" s="299"/>
      <c r="PS36" s="299"/>
      <c r="PT36" s="297"/>
      <c r="PU36" s="297">
        <v>2</v>
      </c>
      <c r="PV36" s="297"/>
      <c r="PW36" s="297">
        <v>4</v>
      </c>
      <c r="PX36" s="299"/>
      <c r="PY36" s="299"/>
      <c r="PZ36" s="299"/>
      <c r="QA36" s="299"/>
      <c r="QB36" s="297"/>
      <c r="QC36" s="297">
        <v>1</v>
      </c>
      <c r="QD36" s="297"/>
      <c r="QE36" s="297">
        <v>2</v>
      </c>
      <c r="QF36" s="299"/>
      <c r="QG36" s="299"/>
      <c r="QH36" s="299"/>
      <c r="QI36" s="299"/>
      <c r="QJ36" s="297"/>
      <c r="QK36" s="297">
        <v>6</v>
      </c>
      <c r="QL36" s="297"/>
      <c r="QM36" s="297">
        <v>3</v>
      </c>
      <c r="QN36" s="299"/>
      <c r="QO36" s="299"/>
      <c r="QP36" s="299"/>
      <c r="QQ36" s="299"/>
      <c r="QR36" s="297"/>
      <c r="QS36" s="297">
        <v>83</v>
      </c>
      <c r="QT36" s="297"/>
      <c r="QU36" s="297">
        <v>3</v>
      </c>
      <c r="QV36" s="299"/>
      <c r="QW36" s="299"/>
      <c r="QX36" s="299"/>
      <c r="QY36" s="299"/>
      <c r="QZ36" s="297"/>
      <c r="RA36" s="297"/>
      <c r="RB36" s="297"/>
      <c r="RC36" s="297"/>
      <c r="RD36" s="299"/>
      <c r="RE36" s="299"/>
      <c r="RF36" s="299"/>
      <c r="RG36" s="299"/>
      <c r="RH36" s="297"/>
      <c r="RI36" s="297"/>
      <c r="RJ36" s="297"/>
      <c r="RK36" s="297"/>
      <c r="RL36" s="299"/>
      <c r="RM36" s="299"/>
      <c r="RN36" s="299"/>
      <c r="RO36" s="299"/>
      <c r="RP36" s="297"/>
      <c r="RQ36" s="297"/>
      <c r="RR36" s="297"/>
      <c r="RS36" s="297"/>
      <c r="RT36" s="299"/>
      <c r="RU36" s="299"/>
      <c r="RV36" s="299"/>
      <c r="RW36" s="299"/>
      <c r="RX36" s="297"/>
      <c r="RY36" s="297"/>
      <c r="RZ36" s="297"/>
      <c r="SA36" s="297"/>
      <c r="SB36" s="299"/>
      <c r="SC36" s="299"/>
      <c r="SD36" s="299"/>
      <c r="SE36" s="299"/>
      <c r="SF36" s="297"/>
      <c r="SG36" s="297"/>
      <c r="SH36" s="297"/>
      <c r="SI36" s="297"/>
      <c r="SJ36" s="277" cm="1">
        <f t="array" ref="SJ36">SUM(SUMIFS(OR36:SI36,OR$6:SI$6,{"EN(V)"}))</f>
        <v>0</v>
      </c>
      <c r="SK36" s="277" cm="1">
        <f t="array" ref="SK36">SUM(SUMIFS(OR36:SI36,OR$6:SI$6,{"INA(V)"}))</f>
        <v>126</v>
      </c>
      <c r="SL36" s="277" cm="1">
        <f t="array" ref="SL36">SUM(SUMIFS(OR36:SI36,OR$6:SI$6,{"EN(D)"}))</f>
        <v>0</v>
      </c>
      <c r="SM36" s="277" cm="1">
        <f t="array" ref="SM36">SUM(SUMIFS(OR36:SI36,OR$6:SI$6,{"INA(D)"}))</f>
        <v>14</v>
      </c>
      <c r="SN36" s="277" cm="1">
        <f t="array" ref="SN36">SUM(SUMIFS(OR36:SI36,OR$6:SI$6,{"EN(D)","EN(V)","INA(D)","INA(V)"}))</f>
        <v>140</v>
      </c>
    </row>
    <row r="37" spans="1:508">
      <c r="A37" s="296">
        <v>31</v>
      </c>
      <c r="B37" s="281" t="s">
        <v>135</v>
      </c>
      <c r="C37" s="301"/>
      <c r="D37" s="299"/>
      <c r="E37" s="299">
        <v>11</v>
      </c>
      <c r="F37" s="299"/>
      <c r="G37" s="299">
        <v>5</v>
      </c>
      <c r="H37" s="297"/>
      <c r="I37" s="297"/>
      <c r="J37" s="297"/>
      <c r="K37" s="297"/>
      <c r="L37" s="299"/>
      <c r="M37" s="299">
        <v>14</v>
      </c>
      <c r="N37" s="299"/>
      <c r="O37" s="299">
        <v>3</v>
      </c>
      <c r="P37" s="297"/>
      <c r="Q37" s="297"/>
      <c r="R37" s="297"/>
      <c r="S37" s="297"/>
      <c r="T37" s="299">
        <v>31</v>
      </c>
      <c r="U37" s="299">
        <f>T37-(P37+L37)</f>
        <v>31</v>
      </c>
      <c r="V37" s="299">
        <v>14</v>
      </c>
      <c r="W37" s="299">
        <f>V37-(Q37+M37)</f>
        <v>0</v>
      </c>
      <c r="X37" s="297"/>
      <c r="Y37" s="297"/>
      <c r="Z37" s="297"/>
      <c r="AA37" s="297"/>
      <c r="AB37" s="299">
        <v>46</v>
      </c>
      <c r="AC37" s="299">
        <f>AB37-U37-P37-L37</f>
        <v>15</v>
      </c>
      <c r="AD37" s="299">
        <v>28</v>
      </c>
      <c r="AE37" s="299">
        <f>AD37-W37-Q37-M37</f>
        <v>14</v>
      </c>
      <c r="AF37" s="297"/>
      <c r="AG37" s="297"/>
      <c r="AH37" s="297"/>
      <c r="AI37" s="297"/>
      <c r="AJ37" s="299">
        <v>58</v>
      </c>
      <c r="AK37" s="299">
        <f>AJ37-AB37</f>
        <v>12</v>
      </c>
      <c r="AL37" s="299">
        <v>36</v>
      </c>
      <c r="AM37" s="299">
        <f>AL37-AD37</f>
        <v>8</v>
      </c>
      <c r="AN37" s="297"/>
      <c r="AO37" s="297"/>
      <c r="AP37" s="297"/>
      <c r="AQ37" s="297"/>
      <c r="AR37" s="299">
        <v>62</v>
      </c>
      <c r="AS37" s="299">
        <f>AR37-AJ37</f>
        <v>4</v>
      </c>
      <c r="AT37" s="299">
        <v>41</v>
      </c>
      <c r="AU37" s="299">
        <f>AT37-AL37</f>
        <v>5</v>
      </c>
      <c r="AV37" s="297"/>
      <c r="AW37" s="297"/>
      <c r="AX37" s="297"/>
      <c r="AY37" s="297"/>
      <c r="AZ37" s="299">
        <v>70</v>
      </c>
      <c r="BA37" s="299">
        <f>AZ37-AR37</f>
        <v>8</v>
      </c>
      <c r="BB37" s="299">
        <v>41</v>
      </c>
      <c r="BC37" s="299">
        <f>BB37-AT37</f>
        <v>0</v>
      </c>
      <c r="BD37" s="297"/>
      <c r="BE37" s="297"/>
      <c r="BF37" s="297"/>
      <c r="BG37" s="297"/>
      <c r="BH37" s="299">
        <v>87</v>
      </c>
      <c r="BI37" s="299">
        <f>BH37-AZ37</f>
        <v>17</v>
      </c>
      <c r="BJ37" s="299">
        <v>48</v>
      </c>
      <c r="BK37" s="299">
        <f>BJ37-BB37</f>
        <v>7</v>
      </c>
      <c r="BL37" s="297"/>
      <c r="BM37" s="297"/>
      <c r="BN37" s="297"/>
      <c r="BO37" s="297"/>
      <c r="BP37" s="299">
        <v>129</v>
      </c>
      <c r="BQ37" s="299">
        <f>BP37-BH37</f>
        <v>42</v>
      </c>
      <c r="BR37" s="299">
        <v>50</v>
      </c>
      <c r="BS37" s="299">
        <f>BR37-BJ37</f>
        <v>2</v>
      </c>
      <c r="BT37" s="297"/>
      <c r="BU37" s="297"/>
      <c r="BV37" s="297"/>
      <c r="BW37" s="297"/>
      <c r="BX37" s="299">
        <v>141</v>
      </c>
      <c r="BY37" s="299">
        <f>BX37-BP37</f>
        <v>12</v>
      </c>
      <c r="BZ37" s="299">
        <v>69</v>
      </c>
      <c r="CA37" s="299">
        <f>BZ37-BR37</f>
        <v>19</v>
      </c>
      <c r="CB37" s="297"/>
      <c r="CC37" s="297"/>
      <c r="CD37" s="297"/>
      <c r="CE37" s="297"/>
      <c r="CF37" s="299">
        <v>172</v>
      </c>
      <c r="CG37" s="299">
        <f>CF37-BX37</f>
        <v>31</v>
      </c>
      <c r="CH37" s="299">
        <v>94</v>
      </c>
      <c r="CI37" s="299">
        <f>CH37-BZ37</f>
        <v>25</v>
      </c>
      <c r="CJ37" s="297"/>
      <c r="CK37" s="297"/>
      <c r="CL37" s="297"/>
      <c r="CM37" s="297"/>
      <c r="CN37" s="299">
        <v>200</v>
      </c>
      <c r="CO37" s="299">
        <f>CN37-CF37</f>
        <v>28</v>
      </c>
      <c r="CP37" s="299">
        <v>121</v>
      </c>
      <c r="CQ37" s="299">
        <f>CP37-CH37</f>
        <v>27</v>
      </c>
      <c r="CR37" s="297"/>
      <c r="CS37" s="297"/>
      <c r="CT37" s="297"/>
      <c r="CU37" s="297"/>
      <c r="CV37" s="277" cm="1">
        <f t="array" ref="CV37">SUM(SUMIFS(D37:CU37,D$6:CU$6,{"EN(V)"}))</f>
        <v>225</v>
      </c>
      <c r="CW37" s="277" cm="1">
        <f t="array" ref="CW37">SUM(SUMIFS(D37:CU37,D$6:CU$6,{"INA(V)"}))</f>
        <v>0</v>
      </c>
      <c r="CX37" s="277" cm="1">
        <f t="array" ref="CX37">SUM(SUMIFS(D37:CU37,D$6:CU$6,{"EN(D)"}))</f>
        <v>115</v>
      </c>
      <c r="CY37" s="277" cm="1">
        <f t="array" ref="CY37">SUM(SUMIFS(D37:CU37,D$6:CU$6,{"INA(D)"}))</f>
        <v>0</v>
      </c>
      <c r="CZ37" s="277" cm="1">
        <f t="array" ref="CZ37">SUM(SUMIFS(D37:CU37,D$6:CU$6,{"EN(D)","EN(V)","INA(D)","INA(V)"}))</f>
        <v>340</v>
      </c>
      <c r="DA37" s="299">
        <v>233</v>
      </c>
      <c r="DB37" s="299">
        <f t="shared" si="15"/>
        <v>33</v>
      </c>
      <c r="DC37" s="299">
        <v>126</v>
      </c>
      <c r="DD37" s="299">
        <f t="shared" si="16"/>
        <v>5</v>
      </c>
      <c r="DE37" s="297"/>
      <c r="DF37" s="297">
        <f t="shared" si="17"/>
        <v>0</v>
      </c>
      <c r="DG37" s="297"/>
      <c r="DH37" s="297">
        <f t="shared" si="18"/>
        <v>0</v>
      </c>
      <c r="DI37" s="299">
        <v>259</v>
      </c>
      <c r="DJ37" s="299">
        <f>DI37-DA37</f>
        <v>26</v>
      </c>
      <c r="DK37" s="299">
        <v>132</v>
      </c>
      <c r="DL37" s="299">
        <f>DK37-DC37</f>
        <v>6</v>
      </c>
      <c r="DM37" s="297"/>
      <c r="DN37" s="297"/>
      <c r="DO37" s="297"/>
      <c r="DP37" s="297"/>
      <c r="DQ37" s="299">
        <v>286</v>
      </c>
      <c r="DR37" s="299">
        <f>DQ37-DI37</f>
        <v>27</v>
      </c>
      <c r="DS37" s="299">
        <v>136</v>
      </c>
      <c r="DT37" s="299">
        <f>DS37-DK37</f>
        <v>4</v>
      </c>
      <c r="DU37" s="297"/>
      <c r="DV37" s="297"/>
      <c r="DW37" s="297"/>
      <c r="DX37" s="297"/>
      <c r="DY37" s="299">
        <v>306</v>
      </c>
      <c r="DZ37" s="299">
        <f>DY37-DQ37</f>
        <v>20</v>
      </c>
      <c r="EA37" s="299">
        <v>141</v>
      </c>
      <c r="EB37" s="299">
        <f>EA37-DS37</f>
        <v>5</v>
      </c>
      <c r="EC37" s="297"/>
      <c r="ED37" s="297"/>
      <c r="EE37" s="297"/>
      <c r="EF37" s="297"/>
      <c r="EG37" s="299">
        <v>331</v>
      </c>
      <c r="EH37" s="299">
        <f>EG37-DY37</f>
        <v>25</v>
      </c>
      <c r="EI37" s="299">
        <v>145</v>
      </c>
      <c r="EJ37" s="299">
        <f>EI37-EA37</f>
        <v>4</v>
      </c>
      <c r="EK37" s="297"/>
      <c r="EL37" s="297"/>
      <c r="EM37" s="297"/>
      <c r="EN37" s="297"/>
      <c r="EO37" s="299">
        <v>378</v>
      </c>
      <c r="EP37" s="299">
        <f>EO37-EG37</f>
        <v>47</v>
      </c>
      <c r="EQ37" s="299">
        <v>297</v>
      </c>
      <c r="ER37" s="299">
        <f>EQ37-EI37</f>
        <v>152</v>
      </c>
      <c r="ES37" s="297"/>
      <c r="ET37" s="297"/>
      <c r="EU37" s="297"/>
      <c r="EV37" s="297"/>
      <c r="EW37" s="299">
        <v>400</v>
      </c>
      <c r="EX37" s="299">
        <f>EW37-EO37</f>
        <v>22</v>
      </c>
      <c r="EY37" s="299">
        <v>314</v>
      </c>
      <c r="EZ37" s="299">
        <f>EY37-EQ37</f>
        <v>17</v>
      </c>
      <c r="FA37" s="297"/>
      <c r="FB37" s="297"/>
      <c r="FC37" s="297"/>
      <c r="FD37" s="297"/>
      <c r="FE37" s="299">
        <v>423</v>
      </c>
      <c r="FF37" s="299">
        <f>FE37-EW37</f>
        <v>23</v>
      </c>
      <c r="FG37" s="299">
        <v>333</v>
      </c>
      <c r="FH37" s="299">
        <f>FG37-EY37</f>
        <v>19</v>
      </c>
      <c r="FI37" s="297"/>
      <c r="FJ37" s="297"/>
      <c r="FK37" s="297"/>
      <c r="FL37" s="297"/>
      <c r="FM37" s="299">
        <v>481</v>
      </c>
      <c r="FN37" s="299">
        <f>FM37-FE37</f>
        <v>58</v>
      </c>
      <c r="FO37" s="299">
        <v>360</v>
      </c>
      <c r="FP37" s="299">
        <f>FO37-FG37</f>
        <v>27</v>
      </c>
      <c r="FQ37" s="297"/>
      <c r="FR37" s="297"/>
      <c r="FS37" s="297"/>
      <c r="FT37" s="297"/>
      <c r="FU37" s="299">
        <v>601</v>
      </c>
      <c r="FV37" s="299">
        <f>FU37-FM37</f>
        <v>120</v>
      </c>
      <c r="FW37" s="299">
        <v>431</v>
      </c>
      <c r="FX37" s="299">
        <f>FW37-FO37</f>
        <v>71</v>
      </c>
      <c r="FY37" s="297"/>
      <c r="FZ37" s="297"/>
      <c r="GA37" s="297"/>
      <c r="GB37" s="297"/>
      <c r="GC37" s="299">
        <v>721</v>
      </c>
      <c r="GD37" s="299">
        <f>GC37-FU37</f>
        <v>120</v>
      </c>
      <c r="GE37" s="299">
        <v>518</v>
      </c>
      <c r="GF37" s="299">
        <f>GE37-FW37</f>
        <v>87</v>
      </c>
      <c r="GG37" s="297"/>
      <c r="GH37" s="297"/>
      <c r="GI37" s="297"/>
      <c r="GJ37" s="297"/>
      <c r="GK37" s="299">
        <v>984</v>
      </c>
      <c r="GL37" s="299">
        <f>GK37-GC37</f>
        <v>263</v>
      </c>
      <c r="GM37" s="299">
        <v>613</v>
      </c>
      <c r="GN37" s="299">
        <f>GM37-GE37</f>
        <v>95</v>
      </c>
      <c r="GO37" s="297"/>
      <c r="GP37" s="297"/>
      <c r="GQ37" s="297"/>
      <c r="GR37" s="297"/>
      <c r="GS37" s="277" cm="1">
        <f t="array" ref="GS37">SUM(SUMIFS(DA37:GR37,DA$6:GR$6,{"EN(V)"}))</f>
        <v>784</v>
      </c>
      <c r="GT37" s="277" cm="1">
        <f t="array" ref="GT37">SUM(SUMIFS(DA37:GR37,DA$6:GR$6,{"INA(V)"}))</f>
        <v>0</v>
      </c>
      <c r="GU37" s="277" cm="1">
        <f t="array" ref="GU37">SUM(SUMIFS(DA37:GR37,DA$6:GR$6,{"EN(D)"}))</f>
        <v>492</v>
      </c>
      <c r="GV37" s="277" cm="1">
        <f t="array" ref="GV37">SUM(SUMIFS(DA37:GR37,DA$6:GR$6,{"INA(D)"}))</f>
        <v>0</v>
      </c>
      <c r="GW37" s="277" cm="1">
        <f t="array" ref="GW37">SUM(SUMIFS(DA37:GR37,DA$6:GR$6,{"EN(D)","EN(V)","INA(D)","INA(V)"}))</f>
        <v>1276</v>
      </c>
      <c r="GX37" s="299">
        <v>993</v>
      </c>
      <c r="GY37" s="299">
        <f t="shared" si="19"/>
        <v>9</v>
      </c>
      <c r="GZ37" s="299">
        <v>630</v>
      </c>
      <c r="HA37" s="299">
        <f t="shared" si="20"/>
        <v>17</v>
      </c>
      <c r="HB37" s="297"/>
      <c r="HC37" s="297">
        <f t="shared" si="21"/>
        <v>0</v>
      </c>
      <c r="HD37" s="297"/>
      <c r="HE37" s="297">
        <f t="shared" si="22"/>
        <v>0</v>
      </c>
      <c r="HF37" s="299"/>
      <c r="HG37" s="299"/>
      <c r="HH37" s="299"/>
      <c r="HI37" s="299"/>
      <c r="HJ37" s="297"/>
      <c r="HK37" s="297"/>
      <c r="HL37" s="297"/>
      <c r="HM37" s="297"/>
      <c r="HN37" s="299"/>
      <c r="HO37" s="299"/>
      <c r="HP37" s="299"/>
      <c r="HQ37" s="299"/>
      <c r="HR37" s="297"/>
      <c r="HS37" s="297"/>
      <c r="HT37" s="297"/>
      <c r="HU37" s="297"/>
      <c r="HV37" s="299"/>
      <c r="HW37" s="299"/>
      <c r="HX37" s="299"/>
      <c r="HY37" s="299"/>
      <c r="HZ37" s="297"/>
      <c r="IA37" s="297"/>
      <c r="IB37" s="297"/>
      <c r="IC37" s="297"/>
      <c r="ID37" s="299"/>
      <c r="IE37" s="299"/>
      <c r="IF37" s="299"/>
      <c r="IG37" s="299"/>
      <c r="IH37" s="297"/>
      <c r="II37" s="297"/>
      <c r="IJ37" s="297"/>
      <c r="IK37" s="297"/>
      <c r="IL37" s="299"/>
      <c r="IM37" s="299"/>
      <c r="IN37" s="299"/>
      <c r="IO37" s="299"/>
      <c r="IP37" s="297"/>
      <c r="IQ37" s="297"/>
      <c r="IR37" s="297"/>
      <c r="IS37" s="297"/>
      <c r="IT37" s="299"/>
      <c r="IU37" s="299"/>
      <c r="IV37" s="299"/>
      <c r="IW37" s="299"/>
      <c r="IX37" s="297"/>
      <c r="IY37" s="297"/>
      <c r="IZ37" s="297"/>
      <c r="JA37" s="297"/>
      <c r="JB37" s="299"/>
      <c r="JC37" s="299"/>
      <c r="JD37" s="299"/>
      <c r="JE37" s="299"/>
      <c r="JF37" s="297"/>
      <c r="JG37" s="297"/>
      <c r="JH37" s="297"/>
      <c r="JI37" s="297"/>
      <c r="JJ37" s="299"/>
      <c r="JK37" s="299">
        <v>14</v>
      </c>
      <c r="JL37" s="299"/>
      <c r="JM37" s="299">
        <v>34</v>
      </c>
      <c r="JN37" s="297"/>
      <c r="JO37" s="297"/>
      <c r="JP37" s="297"/>
      <c r="JQ37" s="297"/>
      <c r="JR37" s="299">
        <v>993</v>
      </c>
      <c r="JS37" s="299">
        <v>5</v>
      </c>
      <c r="JT37" s="299">
        <v>630</v>
      </c>
      <c r="JU37" s="299">
        <v>46</v>
      </c>
      <c r="JV37" s="297"/>
      <c r="JW37" s="297"/>
      <c r="JX37" s="297"/>
      <c r="JY37" s="297"/>
      <c r="JZ37" s="299"/>
      <c r="KA37" s="299">
        <v>8</v>
      </c>
      <c r="KB37" s="299"/>
      <c r="KC37" s="299">
        <v>14</v>
      </c>
      <c r="KD37" s="297"/>
      <c r="KE37" s="297"/>
      <c r="KF37" s="297"/>
      <c r="KG37" s="297"/>
      <c r="KH37" s="299"/>
      <c r="KI37" s="299">
        <v>2</v>
      </c>
      <c r="KJ37" s="299"/>
      <c r="KK37" s="299">
        <v>18</v>
      </c>
      <c r="KL37" s="297"/>
      <c r="KM37" s="297"/>
      <c r="KN37" s="297"/>
      <c r="KO37" s="297"/>
      <c r="KP37" s="277" cm="1">
        <f t="array" ref="KP37">SUM(SUMIFS(GX37:KO37,GX$6:KO$6,{"EN(V)"}))</f>
        <v>38</v>
      </c>
      <c r="KQ37" s="277" cm="1">
        <f t="array" ref="KQ37">SUM(SUMIFS(GX37:KO37,GX$6:KO$6,{"INA(V)"}))</f>
        <v>0</v>
      </c>
      <c r="KR37" s="277" cm="1">
        <f t="array" ref="KR37">SUM(SUMIFS(GX37:KO37,GX$6:KO$6,{"EN(D)"}))</f>
        <v>129</v>
      </c>
      <c r="KS37" s="277" cm="1">
        <f t="array" ref="KS37">SUM(SUMIFS(GX37:KO37,GX$6:KO$6,{"INA(D)"}))</f>
        <v>0</v>
      </c>
      <c r="KT37" s="277" cm="1">
        <f t="array" ref="KT37">SUM(SUMIFS(GX37:KO37,GX$6:KO$6,{"EN(D)","EN(V)","INA(D)","INA(V)"}))</f>
        <v>167</v>
      </c>
      <c r="KU37" s="299"/>
      <c r="KV37" s="299">
        <v>4</v>
      </c>
      <c r="KW37" s="299"/>
      <c r="KX37" s="299">
        <v>17</v>
      </c>
      <c r="KY37" s="297"/>
      <c r="KZ37" s="297"/>
      <c r="LA37" s="297"/>
      <c r="LB37" s="297"/>
      <c r="LC37" s="299"/>
      <c r="LD37" s="299"/>
      <c r="LE37" s="299"/>
      <c r="LF37" s="299"/>
      <c r="LG37" s="297"/>
      <c r="LH37" s="297"/>
      <c r="LI37" s="297"/>
      <c r="LJ37" s="297">
        <v>16</v>
      </c>
      <c r="LK37" s="299"/>
      <c r="LL37" s="299">
        <v>13</v>
      </c>
      <c r="LM37" s="299"/>
      <c r="LN37" s="299">
        <v>1</v>
      </c>
      <c r="LO37" s="297"/>
      <c r="LP37" s="297"/>
      <c r="LQ37" s="297"/>
      <c r="LR37" s="297"/>
      <c r="LS37" s="299"/>
      <c r="LT37" s="299">
        <v>25</v>
      </c>
      <c r="LU37" s="299"/>
      <c r="LV37" s="299">
        <v>6</v>
      </c>
      <c r="LW37" s="297"/>
      <c r="LX37" s="297"/>
      <c r="LY37" s="297"/>
      <c r="LZ37" s="297"/>
      <c r="MA37" s="299"/>
      <c r="MB37" s="299">
        <v>22</v>
      </c>
      <c r="MC37" s="299"/>
      <c r="MD37" s="299"/>
      <c r="ME37" s="297"/>
      <c r="MF37" s="297"/>
      <c r="MG37" s="297"/>
      <c r="MH37" s="297"/>
      <c r="MI37" s="299"/>
      <c r="MJ37" s="299">
        <v>10</v>
      </c>
      <c r="MK37" s="299"/>
      <c r="ML37" s="299">
        <v>3</v>
      </c>
      <c r="MM37" s="297"/>
      <c r="MN37" s="297"/>
      <c r="MO37" s="297"/>
      <c r="MP37" s="297"/>
      <c r="MQ37" s="299"/>
      <c r="MR37" s="299">
        <v>9</v>
      </c>
      <c r="MS37" s="299"/>
      <c r="MT37" s="299">
        <v>1</v>
      </c>
      <c r="MU37" s="297"/>
      <c r="MV37" s="297"/>
      <c r="MW37" s="297"/>
      <c r="MX37" s="297"/>
      <c r="MY37" s="299"/>
      <c r="MZ37" s="299">
        <v>17</v>
      </c>
      <c r="NA37" s="299"/>
      <c r="NB37" s="299">
        <v>1</v>
      </c>
      <c r="NC37" s="297"/>
      <c r="ND37" s="297"/>
      <c r="NE37" s="297"/>
      <c r="NF37" s="297"/>
      <c r="NG37" s="299"/>
      <c r="NH37" s="299">
        <v>25</v>
      </c>
      <c r="NI37" s="299"/>
      <c r="NJ37" s="299"/>
      <c r="NK37" s="297"/>
      <c r="NL37" s="297"/>
      <c r="NM37" s="297"/>
      <c r="NN37" s="297"/>
      <c r="NO37" s="299"/>
      <c r="NP37" s="299">
        <v>40</v>
      </c>
      <c r="NQ37" s="299"/>
      <c r="NR37" s="299">
        <v>2</v>
      </c>
      <c r="NS37" s="297"/>
      <c r="NT37" s="297"/>
      <c r="NU37" s="297"/>
      <c r="NV37" s="297"/>
      <c r="NW37" s="299"/>
      <c r="NX37" s="299">
        <v>34</v>
      </c>
      <c r="NY37" s="299"/>
      <c r="NZ37" s="299">
        <v>4</v>
      </c>
      <c r="OA37" s="297"/>
      <c r="OB37" s="297"/>
      <c r="OC37" s="297"/>
      <c r="OD37" s="297"/>
      <c r="OE37" s="299"/>
      <c r="OF37" s="299">
        <v>16</v>
      </c>
      <c r="OG37" s="299"/>
      <c r="OH37" s="299">
        <v>4</v>
      </c>
      <c r="OI37" s="297"/>
      <c r="OJ37" s="297"/>
      <c r="OK37" s="297"/>
      <c r="OL37" s="297"/>
      <c r="OM37" s="277" cm="1">
        <f t="array" ref="OM37">SUM(SUMIFS(KU37:OL37,KU$6:OL$6,{"EN(V)"}))</f>
        <v>215</v>
      </c>
      <c r="ON37" s="277" cm="1">
        <f t="array" ref="ON37">SUM(SUMIFS(KU37:OL37,KU$6:OL$6,{"INA(V)"}))</f>
        <v>0</v>
      </c>
      <c r="OO37" s="277" cm="1">
        <f t="array" ref="OO37">SUM(SUMIFS(KU37:OL37,KU$6:OL$6,{"EN(D)"}))</f>
        <v>39</v>
      </c>
      <c r="OP37" s="277" cm="1">
        <f t="array" ref="OP37">SUM(SUMIFS(KU37:OL37,KU$6:OL$6,{"INA(D)"}))</f>
        <v>16</v>
      </c>
      <c r="OQ37" s="277" cm="1">
        <f t="array" ref="OQ37">SUM(SUMIFS(KU37:OL37,KU$6:OL$6,{"EN(D)","EN(V)","INA(D)","INA(V)"}))</f>
        <v>270</v>
      </c>
      <c r="OR37" s="299"/>
      <c r="OS37" s="299">
        <v>28</v>
      </c>
      <c r="OT37" s="299"/>
      <c r="OU37" s="299">
        <v>2</v>
      </c>
      <c r="OV37" s="297"/>
      <c r="OW37" s="297"/>
      <c r="OX37" s="297"/>
      <c r="OY37" s="297"/>
      <c r="OZ37" s="299"/>
      <c r="PA37" s="299">
        <v>26</v>
      </c>
      <c r="PB37" s="299"/>
      <c r="PC37" s="299">
        <v>5</v>
      </c>
      <c r="PD37" s="297"/>
      <c r="PE37" s="297"/>
      <c r="PF37" s="297"/>
      <c r="PG37" s="297"/>
      <c r="PH37" s="299"/>
      <c r="PI37" s="299">
        <v>39</v>
      </c>
      <c r="PJ37" s="299"/>
      <c r="PK37" s="299">
        <v>5</v>
      </c>
      <c r="PL37" s="297"/>
      <c r="PM37" s="297"/>
      <c r="PN37" s="297"/>
      <c r="PO37" s="297"/>
      <c r="PP37" s="299"/>
      <c r="PQ37" s="299">
        <v>22</v>
      </c>
      <c r="PR37" s="299"/>
      <c r="PS37" s="299">
        <v>2</v>
      </c>
      <c r="PT37" s="297"/>
      <c r="PU37" s="297"/>
      <c r="PV37" s="297"/>
      <c r="PW37" s="297"/>
      <c r="PX37" s="299"/>
      <c r="PY37" s="299">
        <v>41</v>
      </c>
      <c r="PZ37" s="299"/>
      <c r="QA37" s="299">
        <v>2</v>
      </c>
      <c r="QB37" s="297"/>
      <c r="QC37" s="297"/>
      <c r="QD37" s="297"/>
      <c r="QE37" s="297"/>
      <c r="QF37" s="299"/>
      <c r="QG37" s="299">
        <v>27</v>
      </c>
      <c r="QH37" s="299"/>
      <c r="QI37" s="299">
        <v>1</v>
      </c>
      <c r="QJ37" s="297"/>
      <c r="QK37" s="297"/>
      <c r="QL37" s="297"/>
      <c r="QM37" s="297"/>
      <c r="QN37" s="299"/>
      <c r="QO37" s="299">
        <v>12</v>
      </c>
      <c r="QP37" s="299"/>
      <c r="QQ37" s="299">
        <v>1</v>
      </c>
      <c r="QR37" s="297"/>
      <c r="QS37" s="297"/>
      <c r="QT37" s="297"/>
      <c r="QU37" s="297"/>
      <c r="QV37" s="299"/>
      <c r="QW37" s="299"/>
      <c r="QX37" s="299"/>
      <c r="QY37" s="299"/>
      <c r="QZ37" s="297"/>
      <c r="RA37" s="297"/>
      <c r="RB37" s="297"/>
      <c r="RC37" s="297"/>
      <c r="RD37" s="299"/>
      <c r="RE37" s="299"/>
      <c r="RF37" s="299"/>
      <c r="RG37" s="299"/>
      <c r="RH37" s="297"/>
      <c r="RI37" s="297"/>
      <c r="RJ37" s="297"/>
      <c r="RK37" s="297"/>
      <c r="RL37" s="299"/>
      <c r="RM37" s="299"/>
      <c r="RN37" s="299"/>
      <c r="RO37" s="299"/>
      <c r="RP37" s="297"/>
      <c r="RQ37" s="297"/>
      <c r="RR37" s="297"/>
      <c r="RS37" s="297"/>
      <c r="RT37" s="299"/>
      <c r="RU37" s="299"/>
      <c r="RV37" s="299"/>
      <c r="RW37" s="299"/>
      <c r="RX37" s="297"/>
      <c r="RY37" s="297"/>
      <c r="RZ37" s="297"/>
      <c r="SA37" s="297"/>
      <c r="SB37" s="299"/>
      <c r="SC37" s="299"/>
      <c r="SD37" s="299"/>
      <c r="SE37" s="299"/>
      <c r="SF37" s="297"/>
      <c r="SG37" s="297"/>
      <c r="SH37" s="297"/>
      <c r="SI37" s="297"/>
      <c r="SJ37" s="277" cm="1">
        <f t="array" ref="SJ37">SUM(SUMIFS(OR37:SI37,OR$6:SI$6,{"EN(V)"}))</f>
        <v>195</v>
      </c>
      <c r="SK37" s="277" cm="1">
        <f t="array" ref="SK37">SUM(SUMIFS(OR37:SI37,OR$6:SI$6,{"INA(V)"}))</f>
        <v>0</v>
      </c>
      <c r="SL37" s="277" cm="1">
        <f t="array" ref="SL37">SUM(SUMIFS(OR37:SI37,OR$6:SI$6,{"EN(D)"}))</f>
        <v>18</v>
      </c>
      <c r="SM37" s="277" cm="1">
        <f t="array" ref="SM37">SUM(SUMIFS(OR37:SI37,OR$6:SI$6,{"INA(D)"}))</f>
        <v>0</v>
      </c>
      <c r="SN37" s="277" cm="1">
        <f t="array" ref="SN37">SUM(SUMIFS(OR37:SI37,OR$6:SI$6,{"EN(D)","EN(V)","INA(D)","INA(V)"}))</f>
        <v>213</v>
      </c>
    </row>
    <row r="38" spans="1:508">
      <c r="A38" s="296">
        <v>32</v>
      </c>
      <c r="B38" s="281" t="s">
        <v>136</v>
      </c>
      <c r="C38" s="301"/>
      <c r="D38" s="299"/>
      <c r="E38" s="299"/>
      <c r="F38" s="299"/>
      <c r="G38" s="299"/>
      <c r="H38" s="297"/>
      <c r="I38" s="297">
        <v>16</v>
      </c>
      <c r="J38" s="297"/>
      <c r="K38" s="297">
        <v>4</v>
      </c>
      <c r="L38" s="299"/>
      <c r="M38" s="299"/>
      <c r="N38" s="299"/>
      <c r="O38" s="299"/>
      <c r="P38" s="297"/>
      <c r="Q38" s="297">
        <v>3</v>
      </c>
      <c r="R38" s="297"/>
      <c r="S38" s="297">
        <v>1</v>
      </c>
      <c r="T38" s="299"/>
      <c r="U38" s="299"/>
      <c r="V38" s="299"/>
      <c r="W38" s="299"/>
      <c r="X38" s="297">
        <v>32</v>
      </c>
      <c r="Y38" s="297">
        <f>X38-(N38+R38)</f>
        <v>32</v>
      </c>
      <c r="Z38" s="297">
        <v>12</v>
      </c>
      <c r="AA38" s="297">
        <f>Z38-S38-O38</f>
        <v>11</v>
      </c>
      <c r="AB38" s="299"/>
      <c r="AC38" s="299"/>
      <c r="AD38" s="299"/>
      <c r="AE38" s="299"/>
      <c r="AF38" s="297">
        <v>46</v>
      </c>
      <c r="AG38" s="297">
        <f>AF38-Y38-N38-R38</f>
        <v>14</v>
      </c>
      <c r="AH38" s="297">
        <v>23</v>
      </c>
      <c r="AI38" s="297">
        <f>AH38-AA38-O38-S38</f>
        <v>11</v>
      </c>
      <c r="AJ38" s="299"/>
      <c r="AK38" s="299"/>
      <c r="AL38" s="299"/>
      <c r="AM38" s="299"/>
      <c r="AN38" s="297">
        <v>63</v>
      </c>
      <c r="AO38" s="297">
        <f>AN38-AF38</f>
        <v>17</v>
      </c>
      <c r="AP38" s="297">
        <v>34</v>
      </c>
      <c r="AQ38" s="297">
        <f>AP38-AH38</f>
        <v>11</v>
      </c>
      <c r="AR38" s="299"/>
      <c r="AS38" s="299"/>
      <c r="AT38" s="299"/>
      <c r="AU38" s="299"/>
      <c r="AV38" s="297">
        <v>71</v>
      </c>
      <c r="AW38" s="297">
        <f>AV38-AN38</f>
        <v>8</v>
      </c>
      <c r="AX38" s="297">
        <v>43</v>
      </c>
      <c r="AY38" s="297">
        <f>AX38-AP38</f>
        <v>9</v>
      </c>
      <c r="AZ38" s="299"/>
      <c r="BA38" s="299"/>
      <c r="BB38" s="299"/>
      <c r="BC38" s="299"/>
      <c r="BD38" s="297">
        <v>81</v>
      </c>
      <c r="BE38" s="297">
        <f>BD38-AV38</f>
        <v>10</v>
      </c>
      <c r="BF38" s="297">
        <v>43</v>
      </c>
      <c r="BG38" s="297">
        <f>BF38-AX38</f>
        <v>0</v>
      </c>
      <c r="BH38" s="299"/>
      <c r="BI38" s="299"/>
      <c r="BJ38" s="299"/>
      <c r="BK38" s="299"/>
      <c r="BL38" s="297">
        <v>111</v>
      </c>
      <c r="BM38" s="297">
        <f>BL38-BD38</f>
        <v>30</v>
      </c>
      <c r="BN38" s="297">
        <v>48</v>
      </c>
      <c r="BO38" s="297">
        <f>BN38-BF38</f>
        <v>5</v>
      </c>
      <c r="BP38" s="299"/>
      <c r="BQ38" s="299"/>
      <c r="BR38" s="299"/>
      <c r="BS38" s="299"/>
      <c r="BT38" s="297">
        <v>131</v>
      </c>
      <c r="BU38" s="297">
        <f>BT38-BL38</f>
        <v>20</v>
      </c>
      <c r="BV38" s="297">
        <v>52</v>
      </c>
      <c r="BW38" s="297">
        <f>BV38-BN38</f>
        <v>4</v>
      </c>
      <c r="BX38" s="299"/>
      <c r="BY38" s="299"/>
      <c r="BZ38" s="299"/>
      <c r="CA38" s="299"/>
      <c r="CB38" s="297">
        <v>145</v>
      </c>
      <c r="CC38" s="297">
        <f>CB38-BT38</f>
        <v>14</v>
      </c>
      <c r="CD38" s="297">
        <v>56</v>
      </c>
      <c r="CE38" s="297">
        <f>CD38-BV38</f>
        <v>4</v>
      </c>
      <c r="CF38" s="299"/>
      <c r="CG38" s="299"/>
      <c r="CH38" s="299"/>
      <c r="CI38" s="299"/>
      <c r="CJ38" s="297">
        <v>164</v>
      </c>
      <c r="CK38" s="297">
        <f>CJ38-CB38</f>
        <v>19</v>
      </c>
      <c r="CL38" s="297">
        <v>70</v>
      </c>
      <c r="CM38" s="297">
        <f>CL38-CD38</f>
        <v>14</v>
      </c>
      <c r="CN38" s="299"/>
      <c r="CO38" s="299"/>
      <c r="CP38" s="299"/>
      <c r="CQ38" s="299"/>
      <c r="CR38" s="297">
        <v>191</v>
      </c>
      <c r="CS38" s="297">
        <f>CR38-CJ38</f>
        <v>27</v>
      </c>
      <c r="CT38" s="297">
        <v>80</v>
      </c>
      <c r="CU38" s="297">
        <f>CT38-CL38</f>
        <v>10</v>
      </c>
      <c r="CV38" s="277" cm="1">
        <f t="array" ref="CV38">SUM(SUMIFS(D38:CU38,D$6:CU$6,{"EN(V)"}))</f>
        <v>0</v>
      </c>
      <c r="CW38" s="277" cm="1">
        <f t="array" ref="CW38">SUM(SUMIFS(D38:CU38,D$6:CU$6,{"INA(V)"}))</f>
        <v>210</v>
      </c>
      <c r="CX38" s="277" cm="1">
        <f t="array" ref="CX38">SUM(SUMIFS(D38:CU38,D$6:CU$6,{"EN(D)"}))</f>
        <v>0</v>
      </c>
      <c r="CY38" s="277" cm="1">
        <f t="array" ref="CY38">SUM(SUMIFS(D38:CU38,D$6:CU$6,{"INA(D)"}))</f>
        <v>84</v>
      </c>
      <c r="CZ38" s="277" cm="1">
        <f t="array" ref="CZ38">SUM(SUMIFS(D38:CU38,D$6:CU$6,{"EN(D)","EN(V)","INA(D)","INA(V)"}))</f>
        <v>294</v>
      </c>
      <c r="DA38" s="299"/>
      <c r="DB38" s="299">
        <f t="shared" si="15"/>
        <v>0</v>
      </c>
      <c r="DC38" s="299"/>
      <c r="DD38" s="299">
        <f t="shared" si="16"/>
        <v>0</v>
      </c>
      <c r="DE38" s="297">
        <v>227</v>
      </c>
      <c r="DF38" s="297">
        <f t="shared" si="17"/>
        <v>36</v>
      </c>
      <c r="DG38" s="297">
        <v>90</v>
      </c>
      <c r="DH38" s="297">
        <f t="shared" si="18"/>
        <v>10</v>
      </c>
      <c r="DI38" s="299"/>
      <c r="DJ38" s="299"/>
      <c r="DK38" s="299"/>
      <c r="DL38" s="299"/>
      <c r="DM38" s="297">
        <v>260</v>
      </c>
      <c r="DN38" s="297">
        <f>DM38-DE38</f>
        <v>33</v>
      </c>
      <c r="DO38" s="297">
        <v>97</v>
      </c>
      <c r="DP38" s="297">
        <f>DO38-DG38</f>
        <v>7</v>
      </c>
      <c r="DQ38" s="299"/>
      <c r="DR38" s="299"/>
      <c r="DS38" s="299"/>
      <c r="DT38" s="299"/>
      <c r="DU38" s="297">
        <v>291</v>
      </c>
      <c r="DV38" s="297">
        <f>DU38-DM38</f>
        <v>31</v>
      </c>
      <c r="DW38" s="297">
        <v>104</v>
      </c>
      <c r="DX38" s="297">
        <f>DW38-DO38</f>
        <v>7</v>
      </c>
      <c r="DY38" s="299"/>
      <c r="DZ38" s="299"/>
      <c r="EA38" s="299"/>
      <c r="EB38" s="299"/>
      <c r="EC38" s="297">
        <v>319</v>
      </c>
      <c r="ED38" s="297">
        <f>EC38-DU38</f>
        <v>28</v>
      </c>
      <c r="EE38" s="297">
        <v>109</v>
      </c>
      <c r="EF38" s="297">
        <f>EE38-DW38</f>
        <v>5</v>
      </c>
      <c r="EG38" s="299"/>
      <c r="EH38" s="299"/>
      <c r="EI38" s="299"/>
      <c r="EJ38" s="299"/>
      <c r="EK38" s="297">
        <v>344</v>
      </c>
      <c r="EL38" s="297">
        <f>EK38-EC38</f>
        <v>25</v>
      </c>
      <c r="EM38" s="297">
        <v>116</v>
      </c>
      <c r="EN38" s="297">
        <f>EM38-EE38</f>
        <v>7</v>
      </c>
      <c r="EO38" s="299"/>
      <c r="EP38" s="299"/>
      <c r="EQ38" s="299"/>
      <c r="ER38" s="299"/>
      <c r="ES38" s="297">
        <v>388</v>
      </c>
      <c r="ET38" s="297">
        <f>ES38-EK38</f>
        <v>44</v>
      </c>
      <c r="EU38" s="297">
        <v>329</v>
      </c>
      <c r="EV38" s="297">
        <f>EU38-EM38</f>
        <v>213</v>
      </c>
      <c r="EW38" s="299"/>
      <c r="EX38" s="299"/>
      <c r="EY38" s="299"/>
      <c r="EZ38" s="299"/>
      <c r="FA38" s="297">
        <v>415</v>
      </c>
      <c r="FB38" s="297">
        <f>FA38-ES38</f>
        <v>27</v>
      </c>
      <c r="FC38" s="297">
        <v>349</v>
      </c>
      <c r="FD38" s="297">
        <f>FC38-EU38</f>
        <v>20</v>
      </c>
      <c r="FE38" s="299"/>
      <c r="FF38" s="299"/>
      <c r="FG38" s="299"/>
      <c r="FH38" s="299"/>
      <c r="FI38" s="297">
        <v>449</v>
      </c>
      <c r="FJ38" s="297">
        <f>FI38-FA38</f>
        <v>34</v>
      </c>
      <c r="FK38" s="297">
        <v>372</v>
      </c>
      <c r="FL38" s="297">
        <f>FK38-FC38</f>
        <v>23</v>
      </c>
      <c r="FM38" s="299"/>
      <c r="FN38" s="299"/>
      <c r="FO38" s="299"/>
      <c r="FP38" s="299"/>
      <c r="FQ38" s="297">
        <v>497</v>
      </c>
      <c r="FR38" s="297">
        <f>FQ38-FI38</f>
        <v>48</v>
      </c>
      <c r="FS38" s="297">
        <v>429</v>
      </c>
      <c r="FT38" s="297">
        <f>FS38-FK38</f>
        <v>57</v>
      </c>
      <c r="FU38" s="299"/>
      <c r="FV38" s="299"/>
      <c r="FW38" s="299"/>
      <c r="FX38" s="299"/>
      <c r="FY38" s="297">
        <v>583</v>
      </c>
      <c r="FZ38" s="297">
        <f>FY38-FQ38</f>
        <v>86</v>
      </c>
      <c r="GA38" s="297">
        <v>466</v>
      </c>
      <c r="GB38" s="297">
        <f>GA38-FS38</f>
        <v>37</v>
      </c>
      <c r="GC38" s="299"/>
      <c r="GD38" s="299"/>
      <c r="GE38" s="299"/>
      <c r="GF38" s="299"/>
      <c r="GG38" s="297">
        <v>671</v>
      </c>
      <c r="GH38" s="297">
        <f>GG38-FY38</f>
        <v>88</v>
      </c>
      <c r="GI38" s="297">
        <v>537</v>
      </c>
      <c r="GJ38" s="297">
        <f>GI38-GA38</f>
        <v>71</v>
      </c>
      <c r="GK38" s="299"/>
      <c r="GL38" s="299"/>
      <c r="GM38" s="299"/>
      <c r="GN38" s="299"/>
      <c r="GO38" s="297">
        <v>956</v>
      </c>
      <c r="GP38" s="297">
        <f>GO38-GG38</f>
        <v>285</v>
      </c>
      <c r="GQ38" s="297">
        <v>640</v>
      </c>
      <c r="GR38" s="297">
        <f>GQ38-GI38</f>
        <v>103</v>
      </c>
      <c r="GS38" s="277" cm="1">
        <f t="array" ref="GS38">SUM(SUMIFS(DA38:GR38,DA$6:GR$6,{"EN(V)"}))</f>
        <v>0</v>
      </c>
      <c r="GT38" s="277" cm="1">
        <f t="array" ref="GT38">SUM(SUMIFS(DA38:GR38,DA$6:GR$6,{"INA(V)"}))</f>
        <v>765</v>
      </c>
      <c r="GU38" s="277" cm="1">
        <f t="array" ref="GU38">SUM(SUMIFS(DA38:GR38,DA$6:GR$6,{"EN(D)"}))</f>
        <v>0</v>
      </c>
      <c r="GV38" s="277" cm="1">
        <f t="array" ref="GV38">SUM(SUMIFS(DA38:GR38,DA$6:GR$6,{"INA(D)"}))</f>
        <v>560</v>
      </c>
      <c r="GW38" s="277" cm="1">
        <f t="array" ref="GW38">SUM(SUMIFS(DA38:GR38,DA$6:GR$6,{"EN(D)","EN(V)","INA(D)","INA(V)"}))</f>
        <v>1325</v>
      </c>
      <c r="GX38" s="299"/>
      <c r="GY38" s="299">
        <f t="shared" si="19"/>
        <v>0</v>
      </c>
      <c r="GZ38" s="299"/>
      <c r="HA38" s="299">
        <f t="shared" si="20"/>
        <v>0</v>
      </c>
      <c r="HB38" s="297">
        <v>969</v>
      </c>
      <c r="HC38" s="297">
        <f t="shared" si="21"/>
        <v>13</v>
      </c>
      <c r="HD38" s="297">
        <v>660</v>
      </c>
      <c r="HE38" s="297">
        <f t="shared" si="22"/>
        <v>20</v>
      </c>
      <c r="HF38" s="299"/>
      <c r="HG38" s="299"/>
      <c r="HH38" s="299"/>
      <c r="HI38" s="299"/>
      <c r="HJ38" s="297"/>
      <c r="HK38" s="297"/>
      <c r="HL38" s="297"/>
      <c r="HM38" s="297"/>
      <c r="HN38" s="299"/>
      <c r="HO38" s="299"/>
      <c r="HP38" s="299"/>
      <c r="HQ38" s="299"/>
      <c r="HR38" s="297"/>
      <c r="HS38" s="297"/>
      <c r="HT38" s="297"/>
      <c r="HU38" s="297"/>
      <c r="HV38" s="299"/>
      <c r="HW38" s="299"/>
      <c r="HX38" s="299"/>
      <c r="HY38" s="299"/>
      <c r="HZ38" s="297"/>
      <c r="IA38" s="297"/>
      <c r="IB38" s="297"/>
      <c r="IC38" s="297"/>
      <c r="ID38" s="299"/>
      <c r="IE38" s="299"/>
      <c r="IF38" s="299"/>
      <c r="IG38" s="299"/>
      <c r="IH38" s="297"/>
      <c r="II38" s="297"/>
      <c r="IJ38" s="297"/>
      <c r="IK38" s="297"/>
      <c r="IL38" s="299"/>
      <c r="IM38" s="299"/>
      <c r="IN38" s="299"/>
      <c r="IO38" s="299"/>
      <c r="IP38" s="297"/>
      <c r="IQ38" s="297"/>
      <c r="IR38" s="297"/>
      <c r="IS38" s="297"/>
      <c r="IT38" s="299"/>
      <c r="IU38" s="299"/>
      <c r="IV38" s="299"/>
      <c r="IW38" s="299"/>
      <c r="IX38" s="297"/>
      <c r="IY38" s="297"/>
      <c r="IZ38" s="297"/>
      <c r="JA38" s="297"/>
      <c r="JB38" s="299"/>
      <c r="JC38" s="299"/>
      <c r="JD38" s="299"/>
      <c r="JE38" s="299"/>
      <c r="JF38" s="297"/>
      <c r="JG38" s="297"/>
      <c r="JH38" s="297"/>
      <c r="JI38" s="297"/>
      <c r="JJ38" s="299"/>
      <c r="JK38" s="299"/>
      <c r="JL38" s="299"/>
      <c r="JM38" s="299"/>
      <c r="JN38" s="297"/>
      <c r="JO38" s="297">
        <v>15</v>
      </c>
      <c r="JP38" s="297"/>
      <c r="JQ38" s="297">
        <v>23</v>
      </c>
      <c r="JR38" s="299"/>
      <c r="JS38" s="299"/>
      <c r="JT38" s="299"/>
      <c r="JU38" s="299"/>
      <c r="JV38" s="297">
        <v>969</v>
      </c>
      <c r="JW38" s="297">
        <v>14</v>
      </c>
      <c r="JX38" s="297">
        <v>660</v>
      </c>
      <c r="JY38" s="297">
        <v>39</v>
      </c>
      <c r="JZ38" s="299"/>
      <c r="KA38" s="299"/>
      <c r="KB38" s="299"/>
      <c r="KC38" s="299"/>
      <c r="KD38" s="297"/>
      <c r="KE38" s="297">
        <v>14</v>
      </c>
      <c r="KF38" s="297"/>
      <c r="KG38" s="297">
        <v>61</v>
      </c>
      <c r="KH38" s="299"/>
      <c r="KI38" s="299"/>
      <c r="KJ38" s="299"/>
      <c r="KK38" s="299"/>
      <c r="KL38" s="297"/>
      <c r="KM38" s="297">
        <v>11</v>
      </c>
      <c r="KN38" s="297"/>
      <c r="KO38" s="297">
        <v>17</v>
      </c>
      <c r="KP38" s="277" cm="1">
        <f t="array" ref="KP38">SUM(SUMIFS(GX38:KO38,GX$6:KO$6,{"EN(V)"}))</f>
        <v>0</v>
      </c>
      <c r="KQ38" s="277" cm="1">
        <f t="array" ref="KQ38">SUM(SUMIFS(GX38:KO38,GX$6:KO$6,{"INA(V)"}))</f>
        <v>67</v>
      </c>
      <c r="KR38" s="277" cm="1">
        <f t="array" ref="KR38">SUM(SUMIFS(GX38:KO38,GX$6:KO$6,{"EN(D)"}))</f>
        <v>0</v>
      </c>
      <c r="KS38" s="277" cm="1">
        <f t="array" ref="KS38">SUM(SUMIFS(GX38:KO38,GX$6:KO$6,{"INA(D)"}))</f>
        <v>160</v>
      </c>
      <c r="KT38" s="277" cm="1">
        <f t="array" ref="KT38">SUM(SUMIFS(GX38:KO38,GX$6:KO$6,{"EN(D)","EN(V)","INA(D)","INA(V)"}))</f>
        <v>227</v>
      </c>
      <c r="KU38" s="299"/>
      <c r="KV38" s="299"/>
      <c r="KW38" s="299"/>
      <c r="KX38" s="299"/>
      <c r="KY38" s="297"/>
      <c r="KZ38" s="297">
        <v>9</v>
      </c>
      <c r="LA38" s="297"/>
      <c r="LB38" s="297">
        <v>37</v>
      </c>
      <c r="LC38" s="299"/>
      <c r="LD38" s="299"/>
      <c r="LE38" s="299"/>
      <c r="LF38" s="299"/>
      <c r="LG38" s="297"/>
      <c r="LH38" s="297">
        <v>17</v>
      </c>
      <c r="LI38" s="297"/>
      <c r="LJ38" s="297"/>
      <c r="LK38" s="299"/>
      <c r="LL38" s="299"/>
      <c r="LM38" s="299"/>
      <c r="LN38" s="299"/>
      <c r="LO38" s="297"/>
      <c r="LP38" s="297">
        <v>33</v>
      </c>
      <c r="LQ38" s="297"/>
      <c r="LR38" s="297">
        <v>2</v>
      </c>
      <c r="LS38" s="299"/>
      <c r="LT38" s="299"/>
      <c r="LU38" s="299"/>
      <c r="LV38" s="299"/>
      <c r="LW38" s="297"/>
      <c r="LX38" s="297">
        <v>41</v>
      </c>
      <c r="LY38" s="297"/>
      <c r="LZ38" s="297">
        <v>3</v>
      </c>
      <c r="MA38" s="299"/>
      <c r="MB38" s="299"/>
      <c r="MC38" s="299"/>
      <c r="MD38" s="299"/>
      <c r="ME38" s="297"/>
      <c r="MF38" s="297">
        <v>29</v>
      </c>
      <c r="MG38" s="297"/>
      <c r="MH38" s="297">
        <v>1</v>
      </c>
      <c r="MI38" s="299"/>
      <c r="MJ38" s="299"/>
      <c r="MK38" s="299"/>
      <c r="ML38" s="299"/>
      <c r="MM38" s="297"/>
      <c r="MN38" s="297">
        <v>20</v>
      </c>
      <c r="MO38" s="297"/>
      <c r="MP38" s="297">
        <v>4</v>
      </c>
      <c r="MQ38" s="299"/>
      <c r="MR38" s="299"/>
      <c r="MS38" s="299"/>
      <c r="MT38" s="299"/>
      <c r="MU38" s="297"/>
      <c r="MV38" s="297">
        <v>22</v>
      </c>
      <c r="MW38" s="297"/>
      <c r="MX38" s="297">
        <v>1</v>
      </c>
      <c r="MY38" s="299"/>
      <c r="MZ38" s="299"/>
      <c r="NA38" s="299"/>
      <c r="NB38" s="299"/>
      <c r="NC38" s="297"/>
      <c r="ND38" s="297">
        <v>2</v>
      </c>
      <c r="NE38" s="297"/>
      <c r="NF38" s="297">
        <v>54</v>
      </c>
      <c r="NG38" s="299"/>
      <c r="NH38" s="299"/>
      <c r="NI38" s="299"/>
      <c r="NJ38" s="299"/>
      <c r="NK38" s="297"/>
      <c r="NL38" s="297">
        <v>123</v>
      </c>
      <c r="NM38" s="297"/>
      <c r="NN38" s="297">
        <v>7</v>
      </c>
      <c r="NO38" s="299"/>
      <c r="NP38" s="299"/>
      <c r="NQ38" s="299"/>
      <c r="NR38" s="299"/>
      <c r="NS38" s="297"/>
      <c r="NT38" s="297"/>
      <c r="NU38" s="297"/>
      <c r="NV38" s="297"/>
      <c r="NW38" s="299"/>
      <c r="NX38" s="299"/>
      <c r="NY38" s="299"/>
      <c r="NZ38" s="299"/>
      <c r="OA38" s="297"/>
      <c r="OB38" s="297">
        <v>291</v>
      </c>
      <c r="OC38" s="297"/>
      <c r="OD38" s="297">
        <v>13</v>
      </c>
      <c r="OE38" s="299"/>
      <c r="OF38" s="299"/>
      <c r="OG38" s="299"/>
      <c r="OH38" s="299"/>
      <c r="OI38" s="297"/>
      <c r="OJ38" s="297">
        <v>228</v>
      </c>
      <c r="OK38" s="297"/>
      <c r="OL38" s="297">
        <v>19</v>
      </c>
      <c r="OM38" s="277" cm="1">
        <f t="array" ref="OM38">SUM(SUMIFS(KU38:OL38,KU$6:OL$6,{"EN(V)"}))</f>
        <v>0</v>
      </c>
      <c r="ON38" s="277" cm="1">
        <f t="array" ref="ON38">SUM(SUMIFS(KU38:OL38,KU$6:OL$6,{"INA(V)"}))</f>
        <v>815</v>
      </c>
      <c r="OO38" s="277" cm="1">
        <f t="array" ref="OO38">SUM(SUMIFS(KU38:OL38,KU$6:OL$6,{"EN(D)"}))</f>
        <v>0</v>
      </c>
      <c r="OP38" s="277" cm="1">
        <f t="array" ref="OP38">SUM(SUMIFS(KU38:OL38,KU$6:OL$6,{"INA(D)"}))</f>
        <v>141</v>
      </c>
      <c r="OQ38" s="277" cm="1">
        <f t="array" ref="OQ38">SUM(SUMIFS(KU38:OL38,KU$6:OL$6,{"EN(D)","EN(V)","INA(D)","INA(V)"}))</f>
        <v>956</v>
      </c>
      <c r="OR38" s="299"/>
      <c r="OS38" s="299"/>
      <c r="OT38" s="299"/>
      <c r="OU38" s="299"/>
      <c r="OV38" s="297"/>
      <c r="OW38" s="297">
        <v>353</v>
      </c>
      <c r="OX38" s="297"/>
      <c r="OY38" s="297">
        <v>11</v>
      </c>
      <c r="OZ38" s="299"/>
      <c r="PA38" s="299"/>
      <c r="PB38" s="299"/>
      <c r="PC38" s="299"/>
      <c r="PD38" s="297"/>
      <c r="PE38" s="297">
        <v>342</v>
      </c>
      <c r="PF38" s="297"/>
      <c r="PG38" s="297">
        <v>16</v>
      </c>
      <c r="PH38" s="299"/>
      <c r="PI38" s="299"/>
      <c r="PJ38" s="299"/>
      <c r="PK38" s="299"/>
      <c r="PL38" s="297"/>
      <c r="PM38" s="297">
        <v>220</v>
      </c>
      <c r="PN38" s="297"/>
      <c r="PO38" s="297">
        <v>4</v>
      </c>
      <c r="PP38" s="299"/>
      <c r="PQ38" s="299"/>
      <c r="PR38" s="299"/>
      <c r="PS38" s="299"/>
      <c r="PT38" s="297"/>
      <c r="PU38" s="297">
        <v>95</v>
      </c>
      <c r="PV38" s="297"/>
      <c r="PW38" s="297">
        <v>6</v>
      </c>
      <c r="PX38" s="299"/>
      <c r="PY38" s="299"/>
      <c r="PZ38" s="299"/>
      <c r="QA38" s="299"/>
      <c r="QB38" s="297"/>
      <c r="QC38" s="297">
        <v>183</v>
      </c>
      <c r="QD38" s="297"/>
      <c r="QE38" s="297">
        <v>12</v>
      </c>
      <c r="QF38" s="299"/>
      <c r="QG38" s="299"/>
      <c r="QH38" s="299"/>
      <c r="QI38" s="299"/>
      <c r="QJ38" s="297"/>
      <c r="QK38" s="297">
        <v>80</v>
      </c>
      <c r="QL38" s="297"/>
      <c r="QM38" s="297">
        <v>6</v>
      </c>
      <c r="QN38" s="299"/>
      <c r="QO38" s="299"/>
      <c r="QP38" s="299"/>
      <c r="QQ38" s="299"/>
      <c r="QR38" s="297"/>
      <c r="QS38" s="297"/>
      <c r="QT38" s="297"/>
      <c r="QU38" s="297"/>
      <c r="QV38" s="299"/>
      <c r="QW38" s="299"/>
      <c r="QX38" s="299"/>
      <c r="QY38" s="299"/>
      <c r="QZ38" s="297"/>
      <c r="RA38" s="297"/>
      <c r="RB38" s="297"/>
      <c r="RC38" s="297"/>
      <c r="RD38" s="299"/>
      <c r="RE38" s="299"/>
      <c r="RF38" s="299"/>
      <c r="RG38" s="299"/>
      <c r="RH38" s="297"/>
      <c r="RI38" s="297"/>
      <c r="RJ38" s="297"/>
      <c r="RK38" s="297"/>
      <c r="RL38" s="299"/>
      <c r="RM38" s="299"/>
      <c r="RN38" s="299"/>
      <c r="RO38" s="299"/>
      <c r="RP38" s="297"/>
      <c r="RQ38" s="297"/>
      <c r="RR38" s="297"/>
      <c r="RS38" s="297"/>
      <c r="RT38" s="299"/>
      <c r="RU38" s="299"/>
      <c r="RV38" s="299"/>
      <c r="RW38" s="299"/>
      <c r="RX38" s="297"/>
      <c r="RY38" s="297"/>
      <c r="RZ38" s="297"/>
      <c r="SA38" s="297"/>
      <c r="SB38" s="299"/>
      <c r="SC38" s="299"/>
      <c r="SD38" s="299"/>
      <c r="SE38" s="299"/>
      <c r="SF38" s="297"/>
      <c r="SG38" s="297"/>
      <c r="SH38" s="297"/>
      <c r="SI38" s="297"/>
      <c r="SJ38" s="277" cm="1">
        <f t="array" ref="SJ38">SUM(SUMIFS(OR38:SI38,OR$6:SI$6,{"EN(V)"}))</f>
        <v>0</v>
      </c>
      <c r="SK38" s="277" cm="1">
        <f t="array" ref="SK38">SUM(SUMIFS(OR38:SI38,OR$6:SI$6,{"INA(V)"}))</f>
        <v>1273</v>
      </c>
      <c r="SL38" s="277" cm="1">
        <f t="array" ref="SL38">SUM(SUMIFS(OR38:SI38,OR$6:SI$6,{"EN(D)"}))</f>
        <v>0</v>
      </c>
      <c r="SM38" s="277" cm="1">
        <f t="array" ref="SM38">SUM(SUMIFS(OR38:SI38,OR$6:SI$6,{"INA(D)"}))</f>
        <v>55</v>
      </c>
      <c r="SN38" s="277" cm="1">
        <f t="array" ref="SN38">SUM(SUMIFS(OR38:SI38,OR$6:SI$6,{"EN(D)","EN(V)","INA(D)","INA(V)"}))</f>
        <v>1328</v>
      </c>
    </row>
    <row r="39" spans="1:508" ht="30">
      <c r="A39" s="296">
        <v>33</v>
      </c>
      <c r="B39" s="281" t="s">
        <v>137</v>
      </c>
      <c r="C39" s="301"/>
      <c r="D39" s="299"/>
      <c r="E39" s="299"/>
      <c r="F39" s="299"/>
      <c r="G39" s="299"/>
      <c r="H39" s="297"/>
      <c r="I39" s="297">
        <v>9</v>
      </c>
      <c r="J39" s="297"/>
      <c r="K39" s="297">
        <v>10</v>
      </c>
      <c r="L39" s="299"/>
      <c r="M39" s="299"/>
      <c r="N39" s="299"/>
      <c r="O39" s="299"/>
      <c r="P39" s="297"/>
      <c r="Q39" s="297">
        <v>3</v>
      </c>
      <c r="R39" s="297"/>
      <c r="S39" s="297">
        <v>1</v>
      </c>
      <c r="T39" s="299"/>
      <c r="U39" s="299"/>
      <c r="V39" s="299"/>
      <c r="W39" s="299"/>
      <c r="X39" s="297">
        <v>21</v>
      </c>
      <c r="Y39" s="297">
        <f>X39-(N39+R39)</f>
        <v>21</v>
      </c>
      <c r="Z39" s="297">
        <v>19</v>
      </c>
      <c r="AA39" s="297">
        <f>Z39-S39-O39</f>
        <v>18</v>
      </c>
      <c r="AB39" s="299"/>
      <c r="AC39" s="299"/>
      <c r="AD39" s="299"/>
      <c r="AE39" s="299"/>
      <c r="AF39" s="297">
        <v>40</v>
      </c>
      <c r="AG39" s="297">
        <f>AF39-Y39-N39-R39</f>
        <v>19</v>
      </c>
      <c r="AH39" s="297">
        <v>37</v>
      </c>
      <c r="AI39" s="297">
        <f>AH39-AA39-O39-S39</f>
        <v>18</v>
      </c>
      <c r="AJ39" s="299"/>
      <c r="AK39" s="299"/>
      <c r="AL39" s="299"/>
      <c r="AM39" s="299"/>
      <c r="AN39" s="297">
        <v>53</v>
      </c>
      <c r="AO39" s="297">
        <f>AN39-AF39</f>
        <v>13</v>
      </c>
      <c r="AP39" s="297">
        <v>58</v>
      </c>
      <c r="AQ39" s="297">
        <f>AP39-AH39</f>
        <v>21</v>
      </c>
      <c r="AR39" s="299"/>
      <c r="AS39" s="299"/>
      <c r="AT39" s="299"/>
      <c r="AU39" s="299"/>
      <c r="AV39" s="297">
        <v>64</v>
      </c>
      <c r="AW39" s="297">
        <f>AV39-AN39</f>
        <v>11</v>
      </c>
      <c r="AX39" s="297">
        <v>68</v>
      </c>
      <c r="AY39" s="297">
        <f>AX39-AP39</f>
        <v>10</v>
      </c>
      <c r="AZ39" s="299"/>
      <c r="BA39" s="299"/>
      <c r="BB39" s="299"/>
      <c r="BC39" s="299"/>
      <c r="BD39" s="297">
        <v>77</v>
      </c>
      <c r="BE39" s="297">
        <f>BD39-AV39</f>
        <v>13</v>
      </c>
      <c r="BF39" s="297">
        <v>68</v>
      </c>
      <c r="BG39" s="297">
        <f>BF39-AX39</f>
        <v>0</v>
      </c>
      <c r="BH39" s="299"/>
      <c r="BI39" s="299"/>
      <c r="BJ39" s="299"/>
      <c r="BK39" s="299"/>
      <c r="BL39" s="297">
        <v>98</v>
      </c>
      <c r="BM39" s="297">
        <f>BL39-BD39</f>
        <v>21</v>
      </c>
      <c r="BN39" s="297">
        <v>75</v>
      </c>
      <c r="BO39" s="297">
        <f>BN39-BF39</f>
        <v>7</v>
      </c>
      <c r="BP39" s="299"/>
      <c r="BQ39" s="299"/>
      <c r="BR39" s="299"/>
      <c r="BS39" s="299"/>
      <c r="BT39" s="297">
        <v>123</v>
      </c>
      <c r="BU39" s="297">
        <f>BT39-BL39</f>
        <v>25</v>
      </c>
      <c r="BV39" s="297">
        <v>87</v>
      </c>
      <c r="BW39" s="297">
        <f>BV39-BN39</f>
        <v>12</v>
      </c>
      <c r="BX39" s="299"/>
      <c r="BY39" s="299"/>
      <c r="BZ39" s="299"/>
      <c r="CA39" s="299"/>
      <c r="CB39" s="297">
        <v>135</v>
      </c>
      <c r="CC39" s="297">
        <f>CB39-BT39</f>
        <v>12</v>
      </c>
      <c r="CD39" s="297">
        <v>112</v>
      </c>
      <c r="CE39" s="297">
        <f>CD39-BV39</f>
        <v>25</v>
      </c>
      <c r="CF39" s="299"/>
      <c r="CG39" s="299"/>
      <c r="CH39" s="299"/>
      <c r="CI39" s="299"/>
      <c r="CJ39" s="297">
        <v>164</v>
      </c>
      <c r="CK39" s="297">
        <f>CJ39-CB39</f>
        <v>29</v>
      </c>
      <c r="CL39" s="297">
        <v>164</v>
      </c>
      <c r="CM39" s="297">
        <f>CL39-CD39</f>
        <v>52</v>
      </c>
      <c r="CN39" s="299"/>
      <c r="CO39" s="299"/>
      <c r="CP39" s="299"/>
      <c r="CQ39" s="299"/>
      <c r="CR39" s="297">
        <v>184</v>
      </c>
      <c r="CS39" s="297">
        <f>CR39-CJ39</f>
        <v>20</v>
      </c>
      <c r="CT39" s="297">
        <v>185</v>
      </c>
      <c r="CU39" s="297">
        <f>CT39-CL39</f>
        <v>21</v>
      </c>
      <c r="CV39" s="277" cm="1">
        <f t="array" ref="CV39">SUM(SUMIFS(D39:CU39,D$6:CU$6,{"EN(V)"}))</f>
        <v>0</v>
      </c>
      <c r="CW39" s="277" cm="1">
        <f t="array" ref="CW39">SUM(SUMIFS(D39:CU39,D$6:CU$6,{"INA(V)"}))</f>
        <v>196</v>
      </c>
      <c r="CX39" s="277" cm="1">
        <f t="array" ref="CX39">SUM(SUMIFS(D39:CU39,D$6:CU$6,{"EN(D)"}))</f>
        <v>0</v>
      </c>
      <c r="CY39" s="277" cm="1">
        <f t="array" ref="CY39">SUM(SUMIFS(D39:CU39,D$6:CU$6,{"INA(D)"}))</f>
        <v>195</v>
      </c>
      <c r="CZ39" s="277" cm="1">
        <f t="array" ref="CZ39">SUM(SUMIFS(D39:CU39,D$6:CU$6,{"EN(D)","EN(V)","INA(D)","INA(V)"}))</f>
        <v>391</v>
      </c>
      <c r="DA39" s="299"/>
      <c r="DB39" s="299">
        <f t="shared" ref="DB39:DB73" si="23">DA39-CN39</f>
        <v>0</v>
      </c>
      <c r="DC39" s="299"/>
      <c r="DD39" s="299">
        <f t="shared" ref="DD39:DD73" si="24">DC39-CP39</f>
        <v>0</v>
      </c>
      <c r="DE39" s="297">
        <v>210</v>
      </c>
      <c r="DF39" s="297">
        <f t="shared" ref="DF39:DF73" si="25">DE39-CR39</f>
        <v>26</v>
      </c>
      <c r="DG39" s="297">
        <v>188</v>
      </c>
      <c r="DH39" s="297">
        <f t="shared" ref="DH39:DH73" si="26">DG39-CT39</f>
        <v>3</v>
      </c>
      <c r="DI39" s="299"/>
      <c r="DJ39" s="299"/>
      <c r="DK39" s="299"/>
      <c r="DL39" s="299"/>
      <c r="DM39" s="297">
        <v>236</v>
      </c>
      <c r="DN39" s="297">
        <f>DM39-DE39</f>
        <v>26</v>
      </c>
      <c r="DO39" s="297">
        <v>190</v>
      </c>
      <c r="DP39" s="297">
        <f>DO39-DG39</f>
        <v>2</v>
      </c>
      <c r="DQ39" s="299"/>
      <c r="DR39" s="299"/>
      <c r="DS39" s="299"/>
      <c r="DT39" s="299"/>
      <c r="DU39" s="297">
        <v>267</v>
      </c>
      <c r="DV39" s="297">
        <f>DU39-DM39</f>
        <v>31</v>
      </c>
      <c r="DW39" s="297">
        <v>193</v>
      </c>
      <c r="DX39" s="297">
        <f>DW39-DO39</f>
        <v>3</v>
      </c>
      <c r="DY39" s="299"/>
      <c r="DZ39" s="299"/>
      <c r="EA39" s="299"/>
      <c r="EB39" s="299"/>
      <c r="EC39" s="297">
        <v>297</v>
      </c>
      <c r="ED39" s="297">
        <f>EC39-DU39</f>
        <v>30</v>
      </c>
      <c r="EE39" s="297">
        <v>196</v>
      </c>
      <c r="EF39" s="297">
        <f>EE39-DW39</f>
        <v>3</v>
      </c>
      <c r="EG39" s="299"/>
      <c r="EH39" s="299"/>
      <c r="EI39" s="299"/>
      <c r="EJ39" s="299"/>
      <c r="EK39" s="297">
        <v>324</v>
      </c>
      <c r="EL39" s="297">
        <f>EK39-EC39</f>
        <v>27</v>
      </c>
      <c r="EM39" s="297">
        <v>201</v>
      </c>
      <c r="EN39" s="297">
        <f>EM39-EE39</f>
        <v>5</v>
      </c>
      <c r="EO39" s="299"/>
      <c r="EP39" s="299"/>
      <c r="EQ39" s="299"/>
      <c r="ER39" s="299"/>
      <c r="ES39" s="297">
        <v>383</v>
      </c>
      <c r="ET39" s="297">
        <f>ES39-EK39</f>
        <v>59</v>
      </c>
      <c r="EU39" s="297">
        <v>616</v>
      </c>
      <c r="EV39" s="297">
        <f>EU39-EM39</f>
        <v>415</v>
      </c>
      <c r="EW39" s="299"/>
      <c r="EX39" s="299"/>
      <c r="EY39" s="299"/>
      <c r="EZ39" s="299"/>
      <c r="FA39" s="297">
        <v>403</v>
      </c>
      <c r="FB39" s="297">
        <f>FA39-ES39</f>
        <v>20</v>
      </c>
      <c r="FC39" s="297">
        <v>650</v>
      </c>
      <c r="FD39" s="297">
        <f>FC39-EU39</f>
        <v>34</v>
      </c>
      <c r="FE39" s="299"/>
      <c r="FF39" s="299"/>
      <c r="FG39" s="299"/>
      <c r="FH39" s="299"/>
      <c r="FI39" s="297">
        <v>434</v>
      </c>
      <c r="FJ39" s="297">
        <f>FI39-FA39</f>
        <v>31</v>
      </c>
      <c r="FK39" s="297">
        <v>700</v>
      </c>
      <c r="FL39" s="297">
        <f>FK39-FC39</f>
        <v>50</v>
      </c>
      <c r="FM39" s="299"/>
      <c r="FN39" s="299"/>
      <c r="FO39" s="299"/>
      <c r="FP39" s="299"/>
      <c r="FQ39" s="297">
        <v>472</v>
      </c>
      <c r="FR39" s="297">
        <f>FQ39-FI39</f>
        <v>38</v>
      </c>
      <c r="FS39" s="297">
        <v>763</v>
      </c>
      <c r="FT39" s="297">
        <f>FS39-FK39</f>
        <v>63</v>
      </c>
      <c r="FU39" s="299"/>
      <c r="FV39" s="299"/>
      <c r="FW39" s="299"/>
      <c r="FX39" s="299"/>
      <c r="FY39" s="297">
        <v>609</v>
      </c>
      <c r="FZ39" s="297">
        <f>FY39-FQ39</f>
        <v>137</v>
      </c>
      <c r="GA39" s="297">
        <v>833</v>
      </c>
      <c r="GB39" s="297">
        <f>GA39-FS39</f>
        <v>70</v>
      </c>
      <c r="GC39" s="299"/>
      <c r="GD39" s="299"/>
      <c r="GE39" s="299"/>
      <c r="GF39" s="299"/>
      <c r="GG39" s="297">
        <v>707</v>
      </c>
      <c r="GH39" s="297">
        <f>GG39-FY39</f>
        <v>98</v>
      </c>
      <c r="GI39" s="297">
        <v>904</v>
      </c>
      <c r="GJ39" s="297">
        <f>GI39-GA39</f>
        <v>71</v>
      </c>
      <c r="GK39" s="299"/>
      <c r="GL39" s="299"/>
      <c r="GM39" s="299"/>
      <c r="GN39" s="299"/>
      <c r="GO39" s="297">
        <v>865</v>
      </c>
      <c r="GP39" s="297">
        <f>GO39-GG39</f>
        <v>158</v>
      </c>
      <c r="GQ39" s="297">
        <v>992</v>
      </c>
      <c r="GR39" s="297">
        <f>GQ39-GI39</f>
        <v>88</v>
      </c>
      <c r="GS39" s="277" cm="1">
        <f t="array" ref="GS39">SUM(SUMIFS(DA39:GR39,DA$6:GR$6,{"EN(V)"}))</f>
        <v>0</v>
      </c>
      <c r="GT39" s="277" cm="1">
        <f t="array" ref="GT39">SUM(SUMIFS(DA39:GR39,DA$6:GR$6,{"INA(V)"}))</f>
        <v>681</v>
      </c>
      <c r="GU39" s="277" cm="1">
        <f t="array" ref="GU39">SUM(SUMIFS(DA39:GR39,DA$6:GR$6,{"EN(D)"}))</f>
        <v>0</v>
      </c>
      <c r="GV39" s="277" cm="1">
        <f t="array" ref="GV39">SUM(SUMIFS(DA39:GR39,DA$6:GR$6,{"INA(D)"}))</f>
        <v>807</v>
      </c>
      <c r="GW39" s="277" cm="1">
        <f t="array" ref="GW39">SUM(SUMIFS(DA39:GR39,DA$6:GR$6,{"EN(D)","EN(V)","INA(D)","INA(V)"}))</f>
        <v>1488</v>
      </c>
      <c r="GX39" s="299"/>
      <c r="GY39" s="299">
        <f t="shared" ref="GY39:GY73" si="27">GX39-GK39</f>
        <v>0</v>
      </c>
      <c r="GZ39" s="299"/>
      <c r="HA39" s="299">
        <f t="shared" ref="HA39:HA73" si="28">GZ39-GM39</f>
        <v>0</v>
      </c>
      <c r="HB39" s="297">
        <v>872</v>
      </c>
      <c r="HC39" s="297">
        <f t="shared" ref="HC39:HC73" si="29">HB39-GO39</f>
        <v>7</v>
      </c>
      <c r="HD39" s="297">
        <v>1011</v>
      </c>
      <c r="HE39" s="297">
        <f t="shared" ref="HE39:HE73" si="30">HD39-GQ39</f>
        <v>19</v>
      </c>
      <c r="HF39" s="299"/>
      <c r="HG39" s="299"/>
      <c r="HH39" s="299"/>
      <c r="HI39" s="299"/>
      <c r="HJ39" s="297"/>
      <c r="HK39" s="297"/>
      <c r="HL39" s="297"/>
      <c r="HM39" s="297"/>
      <c r="HN39" s="299"/>
      <c r="HO39" s="299"/>
      <c r="HP39" s="299"/>
      <c r="HQ39" s="299"/>
      <c r="HR39" s="297"/>
      <c r="HS39" s="297"/>
      <c r="HT39" s="297"/>
      <c r="HU39" s="297"/>
      <c r="HV39" s="299"/>
      <c r="HW39" s="299"/>
      <c r="HX39" s="299"/>
      <c r="HY39" s="299"/>
      <c r="HZ39" s="297"/>
      <c r="IA39" s="297"/>
      <c r="IB39" s="297"/>
      <c r="IC39" s="297"/>
      <c r="ID39" s="299"/>
      <c r="IE39" s="299"/>
      <c r="IF39" s="299"/>
      <c r="IG39" s="299"/>
      <c r="IH39" s="297"/>
      <c r="II39" s="297"/>
      <c r="IJ39" s="297"/>
      <c r="IK39" s="297"/>
      <c r="IL39" s="299"/>
      <c r="IM39" s="299"/>
      <c r="IN39" s="299"/>
      <c r="IO39" s="299"/>
      <c r="IP39" s="297"/>
      <c r="IQ39" s="297"/>
      <c r="IR39" s="297"/>
      <c r="IS39" s="297"/>
      <c r="IT39" s="299"/>
      <c r="IU39" s="299"/>
      <c r="IV39" s="299"/>
      <c r="IW39" s="299"/>
      <c r="IX39" s="297"/>
      <c r="IY39" s="297"/>
      <c r="IZ39" s="297"/>
      <c r="JA39" s="297"/>
      <c r="JB39" s="299"/>
      <c r="JC39" s="299"/>
      <c r="JD39" s="299"/>
      <c r="JE39" s="299"/>
      <c r="JF39" s="297"/>
      <c r="JG39" s="297"/>
      <c r="JH39" s="297"/>
      <c r="JI39" s="297"/>
      <c r="JJ39" s="299"/>
      <c r="JK39" s="299"/>
      <c r="JL39" s="299"/>
      <c r="JM39" s="299"/>
      <c r="JN39" s="297"/>
      <c r="JO39" s="297">
        <v>5</v>
      </c>
      <c r="JP39" s="297"/>
      <c r="JQ39" s="297">
        <v>9</v>
      </c>
      <c r="JR39" s="299"/>
      <c r="JS39" s="299"/>
      <c r="JT39" s="299"/>
      <c r="JU39" s="299"/>
      <c r="JV39" s="297">
        <v>878</v>
      </c>
      <c r="JW39" s="297">
        <v>12</v>
      </c>
      <c r="JX39" s="297">
        <v>1011</v>
      </c>
      <c r="JY39" s="297">
        <v>29</v>
      </c>
      <c r="JZ39" s="299"/>
      <c r="KA39" s="299"/>
      <c r="KB39" s="299"/>
      <c r="KC39" s="299"/>
      <c r="KD39" s="297"/>
      <c r="KE39" s="297">
        <v>9</v>
      </c>
      <c r="KF39" s="297"/>
      <c r="KG39" s="297">
        <v>50</v>
      </c>
      <c r="KH39" s="299"/>
      <c r="KI39" s="299"/>
      <c r="KJ39" s="299"/>
      <c r="KK39" s="299"/>
      <c r="KL39" s="297"/>
      <c r="KM39" s="297">
        <v>4</v>
      </c>
      <c r="KN39" s="297"/>
      <c r="KO39" s="297">
        <v>6</v>
      </c>
      <c r="KP39" s="277" cm="1">
        <f t="array" ref="KP39">SUM(SUMIFS(GX39:KO39,GX$6:KO$6,{"EN(V)"}))</f>
        <v>0</v>
      </c>
      <c r="KQ39" s="277" cm="1">
        <f t="array" ref="KQ39">SUM(SUMIFS(GX39:KO39,GX$6:KO$6,{"INA(V)"}))</f>
        <v>37</v>
      </c>
      <c r="KR39" s="277" cm="1">
        <f t="array" ref="KR39">SUM(SUMIFS(GX39:KO39,GX$6:KO$6,{"EN(D)"}))</f>
        <v>0</v>
      </c>
      <c r="KS39" s="277" cm="1">
        <f t="array" ref="KS39">SUM(SUMIFS(GX39:KO39,GX$6:KO$6,{"INA(D)"}))</f>
        <v>113</v>
      </c>
      <c r="KT39" s="277" cm="1">
        <f t="array" ref="KT39">SUM(SUMIFS(GX39:KO39,GX$6:KO$6,{"EN(D)","EN(V)","INA(D)","INA(V)"}))</f>
        <v>150</v>
      </c>
      <c r="KU39" s="299"/>
      <c r="KV39" s="299"/>
      <c r="KW39" s="299"/>
      <c r="KX39" s="299"/>
      <c r="KY39" s="297"/>
      <c r="KZ39" s="297">
        <v>4</v>
      </c>
      <c r="LA39" s="297"/>
      <c r="LB39" s="297"/>
      <c r="LC39" s="299"/>
      <c r="LD39" s="299">
        <v>1</v>
      </c>
      <c r="LE39" s="299"/>
      <c r="LF39" s="299">
        <v>10</v>
      </c>
      <c r="LG39" s="297"/>
      <c r="LH39" s="297"/>
      <c r="LI39" s="297"/>
      <c r="LJ39" s="297"/>
      <c r="LK39" s="299"/>
      <c r="LL39" s="299"/>
      <c r="LM39" s="299"/>
      <c r="LN39" s="299"/>
      <c r="LO39" s="297"/>
      <c r="LP39" s="297">
        <v>6</v>
      </c>
      <c r="LQ39" s="297"/>
      <c r="LR39" s="297">
        <v>11</v>
      </c>
      <c r="LS39" s="299"/>
      <c r="LT39" s="299"/>
      <c r="LU39" s="299"/>
      <c r="LV39" s="299"/>
      <c r="LW39" s="297"/>
      <c r="LX39" s="297">
        <v>14</v>
      </c>
      <c r="LY39" s="297"/>
      <c r="LZ39" s="297">
        <v>7</v>
      </c>
      <c r="MA39" s="299"/>
      <c r="MB39" s="299"/>
      <c r="MC39" s="299"/>
      <c r="MD39" s="299"/>
      <c r="ME39" s="297"/>
      <c r="MF39" s="297">
        <v>10</v>
      </c>
      <c r="MG39" s="297"/>
      <c r="MH39" s="297"/>
      <c r="MI39" s="299"/>
      <c r="MJ39" s="299"/>
      <c r="MK39" s="299"/>
      <c r="ML39" s="299"/>
      <c r="MM39" s="297"/>
      <c r="MN39" s="297">
        <v>3</v>
      </c>
      <c r="MO39" s="297"/>
      <c r="MP39" s="297"/>
      <c r="MQ39" s="299"/>
      <c r="MR39" s="299"/>
      <c r="MS39" s="299"/>
      <c r="MT39" s="299"/>
      <c r="MU39" s="297"/>
      <c r="MV39" s="297">
        <v>1</v>
      </c>
      <c r="MW39" s="297"/>
      <c r="MX39" s="297"/>
      <c r="MY39" s="299"/>
      <c r="MZ39" s="299"/>
      <c r="NA39" s="299"/>
      <c r="NB39" s="299"/>
      <c r="NC39" s="297"/>
      <c r="ND39" s="297">
        <v>1</v>
      </c>
      <c r="NE39" s="297"/>
      <c r="NF39" s="297"/>
      <c r="NG39" s="299"/>
      <c r="NH39" s="299"/>
      <c r="NI39" s="299"/>
      <c r="NJ39" s="299"/>
      <c r="NK39" s="297"/>
      <c r="NL39" s="297">
        <v>6</v>
      </c>
      <c r="NM39" s="297"/>
      <c r="NN39" s="297"/>
      <c r="NO39" s="299"/>
      <c r="NP39" s="299"/>
      <c r="NQ39" s="299"/>
      <c r="NR39" s="299"/>
      <c r="NS39" s="297"/>
      <c r="NT39" s="297">
        <v>71</v>
      </c>
      <c r="NU39" s="297"/>
      <c r="NV39" s="297">
        <v>12</v>
      </c>
      <c r="NW39" s="299"/>
      <c r="NX39" s="299"/>
      <c r="NY39" s="299"/>
      <c r="NZ39" s="299"/>
      <c r="OA39" s="297"/>
      <c r="OB39" s="297">
        <v>21</v>
      </c>
      <c r="OC39" s="297"/>
      <c r="OD39" s="297">
        <v>2</v>
      </c>
      <c r="OE39" s="299"/>
      <c r="OF39" s="299"/>
      <c r="OG39" s="299"/>
      <c r="OH39" s="299"/>
      <c r="OI39" s="297"/>
      <c r="OJ39" s="297">
        <v>12</v>
      </c>
      <c r="OK39" s="297"/>
      <c r="OL39" s="297">
        <v>5</v>
      </c>
      <c r="OM39" s="277" cm="1">
        <f t="array" ref="OM39">SUM(SUMIFS(KU39:OL39,KU$6:OL$6,{"EN(V)"}))</f>
        <v>1</v>
      </c>
      <c r="ON39" s="277" cm="1">
        <f t="array" ref="ON39">SUM(SUMIFS(KU39:OL39,KU$6:OL$6,{"INA(V)"}))</f>
        <v>149</v>
      </c>
      <c r="OO39" s="277" cm="1">
        <f t="array" ref="OO39">SUM(SUMIFS(KU39:OL39,KU$6:OL$6,{"EN(D)"}))</f>
        <v>10</v>
      </c>
      <c r="OP39" s="277" cm="1">
        <f t="array" ref="OP39">SUM(SUMIFS(KU39:OL39,KU$6:OL$6,{"INA(D)"}))</f>
        <v>37</v>
      </c>
      <c r="OQ39" s="277" cm="1">
        <f t="array" ref="OQ39">SUM(SUMIFS(KU39:OL39,KU$6:OL$6,{"EN(D)","EN(V)","INA(D)","INA(V)"}))</f>
        <v>197</v>
      </c>
      <c r="OR39" s="299"/>
      <c r="OS39" s="299"/>
      <c r="OT39" s="299"/>
      <c r="OU39" s="299"/>
      <c r="OV39" s="297"/>
      <c r="OW39" s="297">
        <v>9</v>
      </c>
      <c r="OX39" s="297"/>
      <c r="OY39" s="297">
        <v>2</v>
      </c>
      <c r="OZ39" s="299"/>
      <c r="PA39" s="299"/>
      <c r="PB39" s="299"/>
      <c r="PC39" s="299"/>
      <c r="PD39" s="297"/>
      <c r="PE39" s="297">
        <v>9</v>
      </c>
      <c r="PF39" s="297"/>
      <c r="PG39" s="297">
        <v>2</v>
      </c>
      <c r="PH39" s="299"/>
      <c r="PI39" s="299"/>
      <c r="PJ39" s="299"/>
      <c r="PK39" s="299"/>
      <c r="PL39" s="297"/>
      <c r="PM39" s="297">
        <v>13</v>
      </c>
      <c r="PN39" s="297"/>
      <c r="PO39" s="297">
        <v>1</v>
      </c>
      <c r="PP39" s="299"/>
      <c r="PQ39" s="299"/>
      <c r="PR39" s="299"/>
      <c r="PS39" s="299"/>
      <c r="PT39" s="297"/>
      <c r="PU39" s="297">
        <v>1</v>
      </c>
      <c r="PV39" s="297"/>
      <c r="PW39" s="297">
        <v>1</v>
      </c>
      <c r="PX39" s="299"/>
      <c r="PY39" s="299"/>
      <c r="PZ39" s="299"/>
      <c r="QA39" s="299"/>
      <c r="QB39" s="297"/>
      <c r="QC39" s="297">
        <v>17</v>
      </c>
      <c r="QD39" s="297"/>
      <c r="QE39" s="297">
        <v>5</v>
      </c>
      <c r="QF39" s="299"/>
      <c r="QG39" s="299"/>
      <c r="QH39" s="299"/>
      <c r="QI39" s="299"/>
      <c r="QJ39" s="297"/>
      <c r="QK39" s="297">
        <v>6</v>
      </c>
      <c r="QL39" s="297"/>
      <c r="QM39" s="297">
        <v>1</v>
      </c>
      <c r="QN39" s="299"/>
      <c r="QO39" s="299"/>
      <c r="QP39" s="299"/>
      <c r="QQ39" s="299"/>
      <c r="QR39" s="297"/>
      <c r="QS39" s="297">
        <v>5</v>
      </c>
      <c r="QT39" s="297"/>
      <c r="QU39" s="297">
        <v>2</v>
      </c>
      <c r="QV39" s="299"/>
      <c r="QW39" s="299"/>
      <c r="QX39" s="299"/>
      <c r="QY39" s="299"/>
      <c r="QZ39" s="297"/>
      <c r="RA39" s="297"/>
      <c r="RB39" s="297"/>
      <c r="RC39" s="297"/>
      <c r="RD39" s="299"/>
      <c r="RE39" s="299"/>
      <c r="RF39" s="299"/>
      <c r="RG39" s="299"/>
      <c r="RH39" s="297"/>
      <c r="RI39" s="297"/>
      <c r="RJ39" s="297"/>
      <c r="RK39" s="297"/>
      <c r="RL39" s="299"/>
      <c r="RM39" s="299"/>
      <c r="RN39" s="299"/>
      <c r="RO39" s="299"/>
      <c r="RP39" s="297"/>
      <c r="RQ39" s="297"/>
      <c r="RR39" s="297"/>
      <c r="RS39" s="297"/>
      <c r="RT39" s="299"/>
      <c r="RU39" s="299"/>
      <c r="RV39" s="299"/>
      <c r="RW39" s="299"/>
      <c r="RX39" s="297"/>
      <c r="RY39" s="297"/>
      <c r="RZ39" s="297"/>
      <c r="SA39" s="297"/>
      <c r="SB39" s="299"/>
      <c r="SC39" s="299"/>
      <c r="SD39" s="299"/>
      <c r="SE39" s="299"/>
      <c r="SF39" s="297"/>
      <c r="SG39" s="297"/>
      <c r="SH39" s="297"/>
      <c r="SI39" s="297"/>
      <c r="SJ39" s="277" cm="1">
        <f t="array" ref="SJ39">SUM(SUMIFS(OR39:SI39,OR$6:SI$6,{"EN(V)"}))</f>
        <v>0</v>
      </c>
      <c r="SK39" s="277" cm="1">
        <f t="array" ref="SK39">SUM(SUMIFS(OR39:SI39,OR$6:SI$6,{"INA(V)"}))</f>
        <v>60</v>
      </c>
      <c r="SL39" s="277" cm="1">
        <f t="array" ref="SL39">SUM(SUMIFS(OR39:SI39,OR$6:SI$6,{"EN(D)"}))</f>
        <v>0</v>
      </c>
      <c r="SM39" s="277" cm="1">
        <f t="array" ref="SM39">SUM(SUMIFS(OR39:SI39,OR$6:SI$6,{"INA(D)"}))</f>
        <v>14</v>
      </c>
      <c r="SN39" s="277" cm="1">
        <f t="array" ref="SN39">SUM(SUMIFS(OR39:SI39,OR$6:SI$6,{"EN(D)","EN(V)","INA(D)","INA(V)"}))</f>
        <v>74</v>
      </c>
    </row>
    <row r="40" spans="1:508">
      <c r="A40" s="296">
        <v>34</v>
      </c>
      <c r="B40" s="281" t="s">
        <v>138</v>
      </c>
      <c r="C40" s="301"/>
      <c r="D40" s="299"/>
      <c r="E40" s="299">
        <v>9</v>
      </c>
      <c r="F40" s="299"/>
      <c r="G40" s="299">
        <v>10</v>
      </c>
      <c r="H40" s="297"/>
      <c r="I40" s="297"/>
      <c r="J40" s="297"/>
      <c r="K40" s="297"/>
      <c r="L40" s="299"/>
      <c r="M40" s="299">
        <v>2</v>
      </c>
      <c r="N40" s="299"/>
      <c r="O40" s="299">
        <v>0</v>
      </c>
      <c r="P40" s="297"/>
      <c r="Q40" s="297"/>
      <c r="R40" s="297"/>
      <c r="S40" s="297"/>
      <c r="T40" s="299">
        <v>21</v>
      </c>
      <c r="U40" s="299">
        <f>T40-(P40+L40)</f>
        <v>21</v>
      </c>
      <c r="V40" s="299">
        <v>17</v>
      </c>
      <c r="W40" s="299">
        <f>V40-(Q40+M40)</f>
        <v>15</v>
      </c>
      <c r="X40" s="297"/>
      <c r="Y40" s="297"/>
      <c r="Z40" s="297"/>
      <c r="AA40" s="297"/>
      <c r="AB40" s="299">
        <v>35</v>
      </c>
      <c r="AC40" s="299">
        <f>AB40-U40-P40-L40</f>
        <v>14</v>
      </c>
      <c r="AD40" s="299">
        <v>25</v>
      </c>
      <c r="AE40" s="299">
        <f>AD40-W40-Q40-M40</f>
        <v>8</v>
      </c>
      <c r="AF40" s="297"/>
      <c r="AG40" s="297"/>
      <c r="AH40" s="297"/>
      <c r="AI40" s="297"/>
      <c r="AJ40" s="299">
        <v>44</v>
      </c>
      <c r="AK40" s="299">
        <f>AJ40-AB40</f>
        <v>9</v>
      </c>
      <c r="AL40" s="299">
        <v>34</v>
      </c>
      <c r="AM40" s="299">
        <f>AL40-AD40</f>
        <v>9</v>
      </c>
      <c r="AN40" s="297"/>
      <c r="AO40" s="297"/>
      <c r="AP40" s="297"/>
      <c r="AQ40" s="297"/>
      <c r="AR40" s="299">
        <v>52</v>
      </c>
      <c r="AS40" s="299">
        <f>AR40-AJ40</f>
        <v>8</v>
      </c>
      <c r="AT40" s="299">
        <v>40</v>
      </c>
      <c r="AU40" s="299">
        <f>AT40-AL40</f>
        <v>6</v>
      </c>
      <c r="AV40" s="297"/>
      <c r="AW40" s="297"/>
      <c r="AX40" s="297"/>
      <c r="AY40" s="297"/>
      <c r="AZ40" s="299">
        <v>61</v>
      </c>
      <c r="BA40" s="299">
        <f>AZ40-AR40</f>
        <v>9</v>
      </c>
      <c r="BB40" s="299">
        <v>40</v>
      </c>
      <c r="BC40" s="299">
        <f>BB40-AT40</f>
        <v>0</v>
      </c>
      <c r="BD40" s="297"/>
      <c r="BE40" s="297"/>
      <c r="BF40" s="297"/>
      <c r="BG40" s="297"/>
      <c r="BH40" s="299">
        <v>79</v>
      </c>
      <c r="BI40" s="299">
        <f>BH40-AZ40</f>
        <v>18</v>
      </c>
      <c r="BJ40" s="299">
        <v>58</v>
      </c>
      <c r="BK40" s="299">
        <f>BJ40-BB40</f>
        <v>18</v>
      </c>
      <c r="BL40" s="297"/>
      <c r="BM40" s="297"/>
      <c r="BN40" s="297"/>
      <c r="BO40" s="297"/>
      <c r="BP40" s="299">
        <v>99</v>
      </c>
      <c r="BQ40" s="299">
        <f>BP40-BH40</f>
        <v>20</v>
      </c>
      <c r="BR40" s="299">
        <v>69</v>
      </c>
      <c r="BS40" s="299">
        <f>BR40-BJ40</f>
        <v>11</v>
      </c>
      <c r="BT40" s="297"/>
      <c r="BU40" s="297"/>
      <c r="BV40" s="297"/>
      <c r="BW40" s="297"/>
      <c r="BX40" s="299">
        <v>110</v>
      </c>
      <c r="BY40" s="299">
        <f>BX40-BP40</f>
        <v>11</v>
      </c>
      <c r="BZ40" s="299">
        <v>87</v>
      </c>
      <c r="CA40" s="299">
        <f>BZ40-BR40</f>
        <v>18</v>
      </c>
      <c r="CB40" s="297"/>
      <c r="CC40" s="297"/>
      <c r="CD40" s="297"/>
      <c r="CE40" s="297"/>
      <c r="CF40" s="299">
        <v>134</v>
      </c>
      <c r="CG40" s="299">
        <f>CF40-BX40</f>
        <v>24</v>
      </c>
      <c r="CH40" s="299">
        <v>128</v>
      </c>
      <c r="CI40" s="299">
        <f>CH40-BZ40</f>
        <v>41</v>
      </c>
      <c r="CJ40" s="297"/>
      <c r="CK40" s="297"/>
      <c r="CL40" s="297"/>
      <c r="CM40" s="297"/>
      <c r="CN40" s="299">
        <v>153</v>
      </c>
      <c r="CO40" s="299">
        <f>CN40-CF40</f>
        <v>19</v>
      </c>
      <c r="CP40" s="299">
        <v>163</v>
      </c>
      <c r="CQ40" s="299">
        <f>CP40-CH40</f>
        <v>35</v>
      </c>
      <c r="CR40" s="297"/>
      <c r="CS40" s="297"/>
      <c r="CT40" s="297"/>
      <c r="CU40" s="297"/>
      <c r="CV40" s="277" cm="1">
        <f t="array" ref="CV40">SUM(SUMIFS(D40:CU40,D$6:CU$6,{"EN(V)"}))</f>
        <v>164</v>
      </c>
      <c r="CW40" s="277" cm="1">
        <f t="array" ref="CW40">SUM(SUMIFS(D40:CU40,D$6:CU$6,{"INA(V)"}))</f>
        <v>0</v>
      </c>
      <c r="CX40" s="277" cm="1">
        <f t="array" ref="CX40">SUM(SUMIFS(D40:CU40,D$6:CU$6,{"EN(D)"}))</f>
        <v>171</v>
      </c>
      <c r="CY40" s="277" cm="1">
        <f t="array" ref="CY40">SUM(SUMIFS(D40:CU40,D$6:CU$6,{"INA(D)"}))</f>
        <v>0</v>
      </c>
      <c r="CZ40" s="277" cm="1">
        <f t="array" ref="CZ40">SUM(SUMIFS(D40:CU40,D$6:CU$6,{"EN(D)","EN(V)","INA(D)","INA(V)"}))</f>
        <v>335</v>
      </c>
      <c r="DA40" s="299">
        <v>171</v>
      </c>
      <c r="DB40" s="299">
        <f t="shared" si="23"/>
        <v>18</v>
      </c>
      <c r="DC40" s="299">
        <v>165</v>
      </c>
      <c r="DD40" s="299">
        <f t="shared" si="24"/>
        <v>2</v>
      </c>
      <c r="DE40" s="297"/>
      <c r="DF40" s="297">
        <f t="shared" si="25"/>
        <v>0</v>
      </c>
      <c r="DG40" s="297"/>
      <c r="DH40" s="297">
        <f t="shared" si="26"/>
        <v>0</v>
      </c>
      <c r="DI40" s="299">
        <v>186</v>
      </c>
      <c r="DJ40" s="299">
        <f>DI40-DA40</f>
        <v>15</v>
      </c>
      <c r="DK40" s="299">
        <v>168</v>
      </c>
      <c r="DL40" s="299">
        <f>DK40-DC40</f>
        <v>3</v>
      </c>
      <c r="DM40" s="297"/>
      <c r="DN40" s="297"/>
      <c r="DO40" s="297"/>
      <c r="DP40" s="297"/>
      <c r="DQ40" s="299">
        <v>203</v>
      </c>
      <c r="DR40" s="299">
        <f>DQ40-DI40</f>
        <v>17</v>
      </c>
      <c r="DS40" s="299">
        <v>172</v>
      </c>
      <c r="DT40" s="299">
        <f>DS40-DK40</f>
        <v>4</v>
      </c>
      <c r="DU40" s="297"/>
      <c r="DV40" s="297"/>
      <c r="DW40" s="297"/>
      <c r="DX40" s="297"/>
      <c r="DY40" s="299">
        <v>220</v>
      </c>
      <c r="DZ40" s="299">
        <f>DY40-DQ40</f>
        <v>17</v>
      </c>
      <c r="EA40" s="299">
        <v>175</v>
      </c>
      <c r="EB40" s="299">
        <f>EA40-DS40</f>
        <v>3</v>
      </c>
      <c r="EC40" s="297"/>
      <c r="ED40" s="297"/>
      <c r="EE40" s="297"/>
      <c r="EF40" s="297"/>
      <c r="EG40" s="299">
        <v>240</v>
      </c>
      <c r="EH40" s="299">
        <f>EG40-DY40</f>
        <v>20</v>
      </c>
      <c r="EI40" s="299">
        <v>180</v>
      </c>
      <c r="EJ40" s="299">
        <f>EI40-EA40</f>
        <v>5</v>
      </c>
      <c r="EK40" s="297"/>
      <c r="EL40" s="297"/>
      <c r="EM40" s="297"/>
      <c r="EN40" s="297"/>
      <c r="EO40" s="299">
        <v>281</v>
      </c>
      <c r="EP40" s="299">
        <f>EO40-EG40</f>
        <v>41</v>
      </c>
      <c r="EQ40" s="299">
        <v>474</v>
      </c>
      <c r="ER40" s="299">
        <f>EQ40-EI40</f>
        <v>294</v>
      </c>
      <c r="ES40" s="297"/>
      <c r="ET40" s="297"/>
      <c r="EU40" s="297"/>
      <c r="EV40" s="297"/>
      <c r="EW40" s="299">
        <v>290</v>
      </c>
      <c r="EX40" s="299">
        <f>EW40-EO40</f>
        <v>9</v>
      </c>
      <c r="EY40" s="299">
        <v>512</v>
      </c>
      <c r="EZ40" s="299">
        <f>EY40-EQ40</f>
        <v>38</v>
      </c>
      <c r="FA40" s="297"/>
      <c r="FB40" s="297"/>
      <c r="FC40" s="297"/>
      <c r="FD40" s="297"/>
      <c r="FE40" s="299">
        <v>322</v>
      </c>
      <c r="FF40" s="299">
        <f>FE40-EW40</f>
        <v>32</v>
      </c>
      <c r="FG40" s="299">
        <v>562</v>
      </c>
      <c r="FH40" s="299">
        <f>FG40-EY40</f>
        <v>50</v>
      </c>
      <c r="FI40" s="297"/>
      <c r="FJ40" s="297"/>
      <c r="FK40" s="297"/>
      <c r="FL40" s="297"/>
      <c r="FM40" s="299">
        <v>355</v>
      </c>
      <c r="FN40" s="299">
        <f>FM40-FE40</f>
        <v>33</v>
      </c>
      <c r="FO40" s="299">
        <v>626</v>
      </c>
      <c r="FP40" s="299">
        <f>FO40-FG40</f>
        <v>64</v>
      </c>
      <c r="FQ40" s="297"/>
      <c r="FR40" s="297"/>
      <c r="FS40" s="297"/>
      <c r="FT40" s="297"/>
      <c r="FU40" s="299">
        <v>453</v>
      </c>
      <c r="FV40" s="299">
        <f>FU40-FM40</f>
        <v>98</v>
      </c>
      <c r="FW40" s="299">
        <v>679</v>
      </c>
      <c r="FX40" s="299">
        <f>FW40-FO40</f>
        <v>53</v>
      </c>
      <c r="FY40" s="297"/>
      <c r="FZ40" s="297"/>
      <c r="GA40" s="297"/>
      <c r="GB40" s="297"/>
      <c r="GC40" s="299">
        <v>559</v>
      </c>
      <c r="GD40" s="299">
        <f>GC40-FU40</f>
        <v>106</v>
      </c>
      <c r="GE40" s="299">
        <v>737</v>
      </c>
      <c r="GF40" s="299">
        <f>GE40-FW40</f>
        <v>58</v>
      </c>
      <c r="GG40" s="297"/>
      <c r="GH40" s="297"/>
      <c r="GI40" s="297"/>
      <c r="GJ40" s="297"/>
      <c r="GK40" s="299">
        <v>748</v>
      </c>
      <c r="GL40" s="299">
        <f>GK40-GC40</f>
        <v>189</v>
      </c>
      <c r="GM40" s="299">
        <v>823</v>
      </c>
      <c r="GN40" s="299">
        <f>GM40-GE40</f>
        <v>86</v>
      </c>
      <c r="GO40" s="297"/>
      <c r="GP40" s="297"/>
      <c r="GQ40" s="297"/>
      <c r="GR40" s="297"/>
      <c r="GS40" s="277" cm="1">
        <f t="array" ref="GS40">SUM(SUMIFS(DA40:GR40,DA$6:GR$6,{"EN(V)"}))</f>
        <v>595</v>
      </c>
      <c r="GT40" s="277" cm="1">
        <f t="array" ref="GT40">SUM(SUMIFS(DA40:GR40,DA$6:GR$6,{"INA(V)"}))</f>
        <v>0</v>
      </c>
      <c r="GU40" s="277" cm="1">
        <f t="array" ref="GU40">SUM(SUMIFS(DA40:GR40,DA$6:GR$6,{"EN(D)"}))</f>
        <v>660</v>
      </c>
      <c r="GV40" s="277" cm="1">
        <f t="array" ref="GV40">SUM(SUMIFS(DA40:GR40,DA$6:GR$6,{"INA(D)"}))</f>
        <v>0</v>
      </c>
      <c r="GW40" s="277" cm="1">
        <f t="array" ref="GW40">SUM(SUMIFS(DA40:GR40,DA$6:GR$6,{"EN(D)","EN(V)","INA(D)","INA(V)"}))</f>
        <v>1255</v>
      </c>
      <c r="GX40" s="299">
        <v>756</v>
      </c>
      <c r="GY40" s="299">
        <f t="shared" si="27"/>
        <v>8</v>
      </c>
      <c r="GZ40" s="299">
        <v>843</v>
      </c>
      <c r="HA40" s="299">
        <f t="shared" si="28"/>
        <v>20</v>
      </c>
      <c r="HB40" s="297"/>
      <c r="HC40" s="297">
        <f t="shared" si="29"/>
        <v>0</v>
      </c>
      <c r="HD40" s="297"/>
      <c r="HE40" s="297">
        <f t="shared" si="30"/>
        <v>0</v>
      </c>
      <c r="HF40" s="299"/>
      <c r="HG40" s="299"/>
      <c r="HH40" s="299"/>
      <c r="HI40" s="299"/>
      <c r="HJ40" s="297"/>
      <c r="HK40" s="297"/>
      <c r="HL40" s="297"/>
      <c r="HM40" s="297"/>
      <c r="HN40" s="299"/>
      <c r="HO40" s="299"/>
      <c r="HP40" s="299"/>
      <c r="HQ40" s="299"/>
      <c r="HR40" s="297"/>
      <c r="HS40" s="297"/>
      <c r="HT40" s="297"/>
      <c r="HU40" s="297"/>
      <c r="HV40" s="299"/>
      <c r="HW40" s="299"/>
      <c r="HX40" s="299"/>
      <c r="HY40" s="299"/>
      <c r="HZ40" s="297"/>
      <c r="IA40" s="297"/>
      <c r="IB40" s="297"/>
      <c r="IC40" s="297"/>
      <c r="ID40" s="299"/>
      <c r="IE40" s="299"/>
      <c r="IF40" s="299"/>
      <c r="IG40" s="299"/>
      <c r="IH40" s="297"/>
      <c r="II40" s="297"/>
      <c r="IJ40" s="297"/>
      <c r="IK40" s="297"/>
      <c r="IL40" s="299"/>
      <c r="IM40" s="299"/>
      <c r="IN40" s="299"/>
      <c r="IO40" s="299"/>
      <c r="IP40" s="297"/>
      <c r="IQ40" s="297"/>
      <c r="IR40" s="297"/>
      <c r="IS40" s="297"/>
      <c r="IT40" s="299"/>
      <c r="IU40" s="299"/>
      <c r="IV40" s="299"/>
      <c r="IW40" s="299"/>
      <c r="IX40" s="297"/>
      <c r="IY40" s="297"/>
      <c r="IZ40" s="297"/>
      <c r="JA40" s="297"/>
      <c r="JB40" s="299"/>
      <c r="JC40" s="299"/>
      <c r="JD40" s="299"/>
      <c r="JE40" s="299"/>
      <c r="JF40" s="297"/>
      <c r="JG40" s="297"/>
      <c r="JH40" s="297"/>
      <c r="JI40" s="297"/>
      <c r="JJ40" s="299"/>
      <c r="JK40" s="299">
        <v>3</v>
      </c>
      <c r="JL40" s="299"/>
      <c r="JM40" s="299">
        <v>29</v>
      </c>
      <c r="JN40" s="297"/>
      <c r="JO40" s="297"/>
      <c r="JP40" s="297"/>
      <c r="JQ40" s="297"/>
      <c r="JR40" s="299">
        <v>764</v>
      </c>
      <c r="JS40" s="299">
        <v>5</v>
      </c>
      <c r="JT40" s="299">
        <v>843</v>
      </c>
      <c r="JU40" s="299">
        <v>61</v>
      </c>
      <c r="JV40" s="297"/>
      <c r="JW40" s="297"/>
      <c r="JX40" s="297"/>
      <c r="JY40" s="297"/>
      <c r="JZ40" s="299"/>
      <c r="KA40" s="299">
        <v>7</v>
      </c>
      <c r="KB40" s="299"/>
      <c r="KC40" s="299">
        <v>36</v>
      </c>
      <c r="KD40" s="297"/>
      <c r="KE40" s="297"/>
      <c r="KF40" s="297"/>
      <c r="KG40" s="297"/>
      <c r="KH40" s="299"/>
      <c r="KI40" s="299">
        <v>2</v>
      </c>
      <c r="KJ40" s="299"/>
      <c r="KK40" s="299">
        <v>15</v>
      </c>
      <c r="KL40" s="297"/>
      <c r="KM40" s="297"/>
      <c r="KN40" s="297"/>
      <c r="KO40" s="297"/>
      <c r="KP40" s="277" cm="1">
        <f t="array" ref="KP40">SUM(SUMIFS(GX40:KO40,GX$6:KO$6,{"EN(V)"}))</f>
        <v>25</v>
      </c>
      <c r="KQ40" s="277" cm="1">
        <f t="array" ref="KQ40">SUM(SUMIFS(GX40:KO40,GX$6:KO$6,{"INA(V)"}))</f>
        <v>0</v>
      </c>
      <c r="KR40" s="277" cm="1">
        <f t="array" ref="KR40">SUM(SUMIFS(GX40:KO40,GX$6:KO$6,{"EN(D)"}))</f>
        <v>161</v>
      </c>
      <c r="KS40" s="277" cm="1">
        <f t="array" ref="KS40">SUM(SUMIFS(GX40:KO40,GX$6:KO$6,{"INA(D)"}))</f>
        <v>0</v>
      </c>
      <c r="KT40" s="277" cm="1">
        <f t="array" ref="KT40">SUM(SUMIFS(GX40:KO40,GX$6:KO$6,{"EN(D)","EN(V)","INA(D)","INA(V)"}))</f>
        <v>186</v>
      </c>
      <c r="KU40" s="299"/>
      <c r="KV40" s="299">
        <v>1</v>
      </c>
      <c r="KW40" s="299"/>
      <c r="KX40" s="299">
        <v>35</v>
      </c>
      <c r="KY40" s="297"/>
      <c r="KZ40" s="297"/>
      <c r="LA40" s="297"/>
      <c r="LB40" s="297"/>
      <c r="LC40" s="299"/>
      <c r="LD40" s="299"/>
      <c r="LE40" s="299"/>
      <c r="LF40" s="299"/>
      <c r="LG40" s="297"/>
      <c r="LH40" s="297">
        <v>0</v>
      </c>
      <c r="LI40" s="297"/>
      <c r="LJ40" s="297">
        <v>7</v>
      </c>
      <c r="LK40" s="299"/>
      <c r="LL40" s="299">
        <v>2</v>
      </c>
      <c r="LM40" s="299"/>
      <c r="LN40" s="299">
        <v>2</v>
      </c>
      <c r="LO40" s="297"/>
      <c r="LP40" s="297"/>
      <c r="LQ40" s="297"/>
      <c r="LR40" s="297"/>
      <c r="LS40" s="299"/>
      <c r="LT40" s="299">
        <v>7</v>
      </c>
      <c r="LU40" s="299"/>
      <c r="LV40" s="299">
        <v>1</v>
      </c>
      <c r="LW40" s="297"/>
      <c r="LX40" s="297"/>
      <c r="LY40" s="297"/>
      <c r="LZ40" s="297"/>
      <c r="MA40" s="299"/>
      <c r="MB40" s="299">
        <v>4</v>
      </c>
      <c r="MC40" s="299"/>
      <c r="MD40" s="299"/>
      <c r="ME40" s="297"/>
      <c r="MF40" s="297"/>
      <c r="MG40" s="297"/>
      <c r="MH40" s="297"/>
      <c r="MI40" s="299"/>
      <c r="MJ40" s="299">
        <v>2</v>
      </c>
      <c r="MK40" s="299"/>
      <c r="ML40" s="299"/>
      <c r="MM40" s="297"/>
      <c r="MN40" s="297"/>
      <c r="MO40" s="297"/>
      <c r="MP40" s="297"/>
      <c r="MQ40" s="299"/>
      <c r="MR40" s="299">
        <v>1</v>
      </c>
      <c r="MS40" s="299"/>
      <c r="MT40" s="299"/>
      <c r="MU40" s="297"/>
      <c r="MV40" s="297"/>
      <c r="MW40" s="297"/>
      <c r="MX40" s="297"/>
      <c r="MY40" s="299"/>
      <c r="MZ40" s="299">
        <v>3</v>
      </c>
      <c r="NA40" s="299"/>
      <c r="NB40" s="299">
        <v>1</v>
      </c>
      <c r="NC40" s="297"/>
      <c r="ND40" s="297"/>
      <c r="NE40" s="297"/>
      <c r="NF40" s="297"/>
      <c r="NG40" s="299"/>
      <c r="NH40" s="299">
        <v>3</v>
      </c>
      <c r="NI40" s="299"/>
      <c r="NJ40" s="299">
        <v>1</v>
      </c>
      <c r="NK40" s="297"/>
      <c r="NL40" s="297"/>
      <c r="NM40" s="297"/>
      <c r="NN40" s="297"/>
      <c r="NO40" s="299"/>
      <c r="NP40" s="299">
        <v>9</v>
      </c>
      <c r="NQ40" s="299"/>
      <c r="NR40" s="299">
        <v>1</v>
      </c>
      <c r="NS40" s="297"/>
      <c r="NT40" s="297"/>
      <c r="NU40" s="297"/>
      <c r="NV40" s="297"/>
      <c r="NW40" s="299"/>
      <c r="NX40" s="299">
        <v>7</v>
      </c>
      <c r="NY40" s="299"/>
      <c r="NZ40" s="299"/>
      <c r="OA40" s="297"/>
      <c r="OB40" s="297"/>
      <c r="OC40" s="297"/>
      <c r="OD40" s="297"/>
      <c r="OE40" s="299"/>
      <c r="OF40" s="299">
        <v>14</v>
      </c>
      <c r="OG40" s="299"/>
      <c r="OH40" s="299"/>
      <c r="OI40" s="297"/>
      <c r="OJ40" s="297"/>
      <c r="OK40" s="297"/>
      <c r="OL40" s="297"/>
      <c r="OM40" s="277" cm="1">
        <f t="array" ref="OM40">SUM(SUMIFS(KU40:OL40,KU$6:OL$6,{"EN(V)"}))</f>
        <v>53</v>
      </c>
      <c r="ON40" s="277" cm="1">
        <f t="array" ref="ON40">SUM(SUMIFS(KU40:OL40,KU$6:OL$6,{"INA(V)"}))</f>
        <v>0</v>
      </c>
      <c r="OO40" s="277" cm="1">
        <f t="array" ref="OO40">SUM(SUMIFS(KU40:OL40,KU$6:OL$6,{"EN(D)"}))</f>
        <v>41</v>
      </c>
      <c r="OP40" s="277" cm="1">
        <f t="array" ref="OP40">SUM(SUMIFS(KU40:OL40,KU$6:OL$6,{"INA(D)"}))</f>
        <v>7</v>
      </c>
      <c r="OQ40" s="277" cm="1">
        <f t="array" ref="OQ40">SUM(SUMIFS(KU40:OL40,KU$6:OL$6,{"EN(D)","EN(V)","INA(D)","INA(V)"}))</f>
        <v>101</v>
      </c>
      <c r="OR40" s="299"/>
      <c r="OS40" s="299">
        <v>5</v>
      </c>
      <c r="OT40" s="299"/>
      <c r="OU40" s="299"/>
      <c r="OV40" s="297"/>
      <c r="OW40" s="297"/>
      <c r="OX40" s="297"/>
      <c r="OY40" s="297"/>
      <c r="OZ40" s="299"/>
      <c r="PA40" s="299">
        <v>4</v>
      </c>
      <c r="PB40" s="299"/>
      <c r="PC40" s="299">
        <v>2</v>
      </c>
      <c r="PD40" s="297"/>
      <c r="PE40" s="297"/>
      <c r="PF40" s="297"/>
      <c r="PG40" s="297"/>
      <c r="PH40" s="299"/>
      <c r="PI40" s="299">
        <v>3</v>
      </c>
      <c r="PJ40" s="299"/>
      <c r="PK40" s="299">
        <v>1</v>
      </c>
      <c r="PL40" s="297"/>
      <c r="PM40" s="297"/>
      <c r="PN40" s="297"/>
      <c r="PO40" s="297"/>
      <c r="PP40" s="299"/>
      <c r="PQ40" s="299">
        <v>2</v>
      </c>
      <c r="PR40" s="299"/>
      <c r="PS40" s="299"/>
      <c r="PT40" s="297"/>
      <c r="PU40" s="297"/>
      <c r="PV40" s="297"/>
      <c r="PW40" s="297"/>
      <c r="PX40" s="299"/>
      <c r="PY40" s="299">
        <v>2</v>
      </c>
      <c r="PZ40" s="299"/>
      <c r="QA40" s="299">
        <v>3</v>
      </c>
      <c r="QB40" s="297"/>
      <c r="QC40" s="297"/>
      <c r="QD40" s="297"/>
      <c r="QE40" s="297"/>
      <c r="QF40" s="299"/>
      <c r="QG40" s="299"/>
      <c r="QH40" s="299"/>
      <c r="QI40" s="299"/>
      <c r="QJ40" s="297"/>
      <c r="QK40" s="297"/>
      <c r="QL40" s="297"/>
      <c r="QM40" s="297"/>
      <c r="QN40" s="299"/>
      <c r="QO40" s="299">
        <v>1</v>
      </c>
      <c r="QP40" s="299"/>
      <c r="QQ40" s="299"/>
      <c r="QR40" s="297"/>
      <c r="QS40" s="297"/>
      <c r="QT40" s="297"/>
      <c r="QU40" s="297"/>
      <c r="QV40" s="299"/>
      <c r="QW40" s="299"/>
      <c r="QX40" s="299"/>
      <c r="QY40" s="299"/>
      <c r="QZ40" s="297"/>
      <c r="RA40" s="297"/>
      <c r="RB40" s="297"/>
      <c r="RC40" s="297"/>
      <c r="RD40" s="299"/>
      <c r="RE40" s="299"/>
      <c r="RF40" s="299"/>
      <c r="RG40" s="299"/>
      <c r="RH40" s="297"/>
      <c r="RI40" s="297"/>
      <c r="RJ40" s="297"/>
      <c r="RK40" s="297"/>
      <c r="RL40" s="299"/>
      <c r="RM40" s="299"/>
      <c r="RN40" s="299"/>
      <c r="RO40" s="299"/>
      <c r="RP40" s="297"/>
      <c r="RQ40" s="297"/>
      <c r="RR40" s="297"/>
      <c r="RS40" s="297"/>
      <c r="RT40" s="299"/>
      <c r="RU40" s="299"/>
      <c r="RV40" s="299"/>
      <c r="RW40" s="299"/>
      <c r="RX40" s="297"/>
      <c r="RY40" s="297"/>
      <c r="RZ40" s="297"/>
      <c r="SA40" s="297"/>
      <c r="SB40" s="299"/>
      <c r="SC40" s="299"/>
      <c r="SD40" s="299"/>
      <c r="SE40" s="299"/>
      <c r="SF40" s="297"/>
      <c r="SG40" s="297"/>
      <c r="SH40" s="297"/>
      <c r="SI40" s="297"/>
      <c r="SJ40" s="277" cm="1">
        <f t="array" ref="SJ40">SUM(SUMIFS(OR40:SI40,OR$6:SI$6,{"EN(V)"}))</f>
        <v>17</v>
      </c>
      <c r="SK40" s="277" cm="1">
        <f t="array" ref="SK40">SUM(SUMIFS(OR40:SI40,OR$6:SI$6,{"INA(V)"}))</f>
        <v>0</v>
      </c>
      <c r="SL40" s="277" cm="1">
        <f t="array" ref="SL40">SUM(SUMIFS(OR40:SI40,OR$6:SI$6,{"EN(D)"}))</f>
        <v>6</v>
      </c>
      <c r="SM40" s="277" cm="1">
        <f t="array" ref="SM40">SUM(SUMIFS(OR40:SI40,OR$6:SI$6,{"INA(D)"}))</f>
        <v>0</v>
      </c>
      <c r="SN40" s="277" cm="1">
        <f t="array" ref="SN40">SUM(SUMIFS(OR40:SI40,OR$6:SI$6,{"EN(D)","EN(V)","INA(D)","INA(V)"}))</f>
        <v>23</v>
      </c>
    </row>
    <row r="41" spans="1:508">
      <c r="A41" s="296">
        <v>35</v>
      </c>
      <c r="B41" s="281" t="s">
        <v>1279</v>
      </c>
      <c r="C41" s="301"/>
      <c r="D41" s="299"/>
      <c r="E41" s="299"/>
      <c r="F41" s="299"/>
      <c r="G41" s="299"/>
      <c r="H41" s="297"/>
      <c r="I41" s="297">
        <v>10</v>
      </c>
      <c r="J41" s="297"/>
      <c r="K41" s="297">
        <v>6</v>
      </c>
      <c r="L41" s="299"/>
      <c r="M41" s="299"/>
      <c r="N41" s="299"/>
      <c r="O41" s="299"/>
      <c r="P41" s="297"/>
      <c r="Q41" s="297">
        <v>2</v>
      </c>
      <c r="R41" s="297"/>
      <c r="S41" s="297">
        <v>5</v>
      </c>
      <c r="T41" s="299"/>
      <c r="U41" s="299"/>
      <c r="V41" s="299"/>
      <c r="W41" s="299"/>
      <c r="X41" s="297">
        <v>22</v>
      </c>
      <c r="Y41" s="297">
        <f>X41-(N41+R41)</f>
        <v>22</v>
      </c>
      <c r="Z41" s="297">
        <v>22</v>
      </c>
      <c r="AA41" s="297">
        <f>Z41-S41-O41</f>
        <v>17</v>
      </c>
      <c r="AB41" s="299"/>
      <c r="AC41" s="299"/>
      <c r="AD41" s="299"/>
      <c r="AE41" s="299"/>
      <c r="AF41" s="297">
        <v>37</v>
      </c>
      <c r="AG41" s="297">
        <f>AF41-Y41-N41-R41</f>
        <v>15</v>
      </c>
      <c r="AH41" s="297">
        <v>34</v>
      </c>
      <c r="AI41" s="297">
        <f>AH41-AA41-O41-S41</f>
        <v>12</v>
      </c>
      <c r="AJ41" s="299"/>
      <c r="AK41" s="299"/>
      <c r="AL41" s="299"/>
      <c r="AM41" s="299"/>
      <c r="AN41" s="297">
        <v>52</v>
      </c>
      <c r="AO41" s="297">
        <f>AN41-AF41</f>
        <v>15</v>
      </c>
      <c r="AP41" s="297">
        <v>48</v>
      </c>
      <c r="AQ41" s="297">
        <f>AP41-AH41</f>
        <v>14</v>
      </c>
      <c r="AR41" s="299"/>
      <c r="AS41" s="299"/>
      <c r="AT41" s="299"/>
      <c r="AU41" s="299"/>
      <c r="AV41" s="297">
        <v>62</v>
      </c>
      <c r="AW41" s="297">
        <f>AV41-AN41</f>
        <v>10</v>
      </c>
      <c r="AX41" s="297">
        <v>57</v>
      </c>
      <c r="AY41" s="297">
        <f>AX41-AP41</f>
        <v>9</v>
      </c>
      <c r="AZ41" s="299"/>
      <c r="BA41" s="299"/>
      <c r="BB41" s="299"/>
      <c r="BC41" s="299"/>
      <c r="BD41" s="297">
        <v>68</v>
      </c>
      <c r="BE41" s="297">
        <f>BD41-AV41</f>
        <v>6</v>
      </c>
      <c r="BF41" s="297">
        <v>57</v>
      </c>
      <c r="BG41" s="297">
        <f>BF41-AX41</f>
        <v>0</v>
      </c>
      <c r="BH41" s="299"/>
      <c r="BI41" s="299"/>
      <c r="BJ41" s="299"/>
      <c r="BK41" s="299"/>
      <c r="BL41" s="297">
        <v>91</v>
      </c>
      <c r="BM41" s="297">
        <f>BL41-BD41</f>
        <v>23</v>
      </c>
      <c r="BN41" s="297">
        <v>74</v>
      </c>
      <c r="BO41" s="297">
        <f>BN41-BF41</f>
        <v>17</v>
      </c>
      <c r="BP41" s="299"/>
      <c r="BQ41" s="299"/>
      <c r="BR41" s="299"/>
      <c r="BS41" s="299"/>
      <c r="BT41" s="297">
        <v>104</v>
      </c>
      <c r="BU41" s="297">
        <f>BT41-BL41</f>
        <v>13</v>
      </c>
      <c r="BV41" s="297">
        <v>96</v>
      </c>
      <c r="BW41" s="297">
        <f>BV41-BN41</f>
        <v>22</v>
      </c>
      <c r="BX41" s="299"/>
      <c r="BY41" s="299"/>
      <c r="BZ41" s="299"/>
      <c r="CA41" s="299"/>
      <c r="CB41" s="297">
        <v>116</v>
      </c>
      <c r="CC41" s="297">
        <f>CB41-BT41</f>
        <v>12</v>
      </c>
      <c r="CD41" s="297">
        <v>114</v>
      </c>
      <c r="CE41" s="297">
        <f>CD41-BV41</f>
        <v>18</v>
      </c>
      <c r="CF41" s="299"/>
      <c r="CG41" s="299"/>
      <c r="CH41" s="299"/>
      <c r="CI41" s="299"/>
      <c r="CJ41" s="297">
        <v>138</v>
      </c>
      <c r="CK41" s="297">
        <f>CJ41-CB41</f>
        <v>22</v>
      </c>
      <c r="CL41" s="297">
        <v>162</v>
      </c>
      <c r="CM41" s="297">
        <f>CL41-CD41</f>
        <v>48</v>
      </c>
      <c r="CN41" s="299"/>
      <c r="CO41" s="299"/>
      <c r="CP41" s="299"/>
      <c r="CQ41" s="299"/>
      <c r="CR41" s="297">
        <v>160</v>
      </c>
      <c r="CS41" s="297">
        <f>CR41-CJ41</f>
        <v>22</v>
      </c>
      <c r="CT41" s="297">
        <v>197</v>
      </c>
      <c r="CU41" s="297">
        <f>CT41-CL41</f>
        <v>35</v>
      </c>
      <c r="CV41" s="277" cm="1">
        <f t="array" ref="CV41">SUM(SUMIFS(D41:CU41,D$6:CU$6,{"EN(V)"}))</f>
        <v>0</v>
      </c>
      <c r="CW41" s="277" cm="1">
        <f t="array" ref="CW41">SUM(SUMIFS(D41:CU41,D$6:CU$6,{"INA(V)"}))</f>
        <v>172</v>
      </c>
      <c r="CX41" s="277" cm="1">
        <f t="array" ref="CX41">SUM(SUMIFS(D41:CU41,D$6:CU$6,{"EN(D)"}))</f>
        <v>0</v>
      </c>
      <c r="CY41" s="277" cm="1">
        <f t="array" ref="CY41">SUM(SUMIFS(D41:CU41,D$6:CU$6,{"INA(D)"}))</f>
        <v>203</v>
      </c>
      <c r="CZ41" s="277" cm="1">
        <f t="array" ref="CZ41">SUM(SUMIFS(D41:CU41,D$6:CU$6,{"EN(D)","EN(V)","INA(D)","INA(V)"}))</f>
        <v>375</v>
      </c>
      <c r="DA41" s="299"/>
      <c r="DB41" s="299">
        <f t="shared" si="23"/>
        <v>0</v>
      </c>
      <c r="DC41" s="299"/>
      <c r="DD41" s="299">
        <f t="shared" si="24"/>
        <v>0</v>
      </c>
      <c r="DE41" s="297">
        <v>180</v>
      </c>
      <c r="DF41" s="297">
        <f t="shared" si="25"/>
        <v>20</v>
      </c>
      <c r="DG41" s="297">
        <v>200</v>
      </c>
      <c r="DH41" s="297">
        <f t="shared" si="26"/>
        <v>3</v>
      </c>
      <c r="DI41" s="299"/>
      <c r="DJ41" s="299"/>
      <c r="DK41" s="299"/>
      <c r="DL41" s="299"/>
      <c r="DM41" s="297">
        <v>197</v>
      </c>
      <c r="DN41" s="297">
        <f>DM41-DE41</f>
        <v>17</v>
      </c>
      <c r="DO41" s="297">
        <v>202</v>
      </c>
      <c r="DP41" s="297">
        <f>DO41-DG41</f>
        <v>2</v>
      </c>
      <c r="DQ41" s="299"/>
      <c r="DR41" s="299"/>
      <c r="DS41" s="299"/>
      <c r="DT41" s="299"/>
      <c r="DU41" s="297">
        <v>217</v>
      </c>
      <c r="DV41" s="297">
        <f>DU41-DM41</f>
        <v>20</v>
      </c>
      <c r="DW41" s="297">
        <v>208</v>
      </c>
      <c r="DX41" s="297">
        <f>DW41-DO41</f>
        <v>6</v>
      </c>
      <c r="DY41" s="299"/>
      <c r="DZ41" s="299"/>
      <c r="EA41" s="299"/>
      <c r="EB41" s="299"/>
      <c r="EC41" s="297">
        <v>239</v>
      </c>
      <c r="ED41" s="297">
        <f>EC41-DU41</f>
        <v>22</v>
      </c>
      <c r="EE41" s="297">
        <v>211</v>
      </c>
      <c r="EF41" s="297">
        <f>EE41-DW41</f>
        <v>3</v>
      </c>
      <c r="EG41" s="299"/>
      <c r="EH41" s="299"/>
      <c r="EI41" s="299"/>
      <c r="EJ41" s="299"/>
      <c r="EK41" s="297">
        <v>261</v>
      </c>
      <c r="EL41" s="297">
        <f>EK41-EC41</f>
        <v>22</v>
      </c>
      <c r="EM41" s="297">
        <v>214</v>
      </c>
      <c r="EN41" s="297">
        <f>EM41-EE41</f>
        <v>3</v>
      </c>
      <c r="EO41" s="299"/>
      <c r="EP41" s="299"/>
      <c r="EQ41" s="299"/>
      <c r="ER41" s="299"/>
      <c r="ES41" s="297">
        <v>308</v>
      </c>
      <c r="ET41" s="297">
        <f>ES41-EK41</f>
        <v>47</v>
      </c>
      <c r="EU41" s="297">
        <v>710</v>
      </c>
      <c r="EV41" s="297">
        <f>EU41-EM41</f>
        <v>496</v>
      </c>
      <c r="EW41" s="299"/>
      <c r="EX41" s="299"/>
      <c r="EY41" s="299"/>
      <c r="EZ41" s="299"/>
      <c r="FA41" s="297">
        <v>330</v>
      </c>
      <c r="FB41" s="297">
        <f>FA41-ES41</f>
        <v>22</v>
      </c>
      <c r="FC41" s="297">
        <v>761</v>
      </c>
      <c r="FD41" s="297">
        <f>FC41-EU41</f>
        <v>51</v>
      </c>
      <c r="FE41" s="299"/>
      <c r="FF41" s="299"/>
      <c r="FG41" s="299"/>
      <c r="FH41" s="299"/>
      <c r="FI41" s="297">
        <v>351</v>
      </c>
      <c r="FJ41" s="297">
        <f>FI41-FA41</f>
        <v>21</v>
      </c>
      <c r="FK41" s="297">
        <v>861</v>
      </c>
      <c r="FL41" s="297">
        <f>FK41-FC41</f>
        <v>100</v>
      </c>
      <c r="FM41" s="299"/>
      <c r="FN41" s="299"/>
      <c r="FO41" s="299"/>
      <c r="FP41" s="299"/>
      <c r="FQ41" s="297">
        <v>381</v>
      </c>
      <c r="FR41" s="297">
        <f>FQ41-FI41</f>
        <v>30</v>
      </c>
      <c r="FS41" s="297">
        <v>960</v>
      </c>
      <c r="FT41" s="297">
        <f>FS41-FK41</f>
        <v>99</v>
      </c>
      <c r="FU41" s="299"/>
      <c r="FV41" s="299"/>
      <c r="FW41" s="299"/>
      <c r="FX41" s="299"/>
      <c r="FY41" s="297">
        <v>462</v>
      </c>
      <c r="FZ41" s="297">
        <f>FY41-FQ41</f>
        <v>81</v>
      </c>
      <c r="GA41" s="297">
        <v>1048</v>
      </c>
      <c r="GB41" s="297">
        <f>GA41-FS41</f>
        <v>88</v>
      </c>
      <c r="GC41" s="299"/>
      <c r="GD41" s="299"/>
      <c r="GE41" s="299"/>
      <c r="GF41" s="299"/>
      <c r="GG41" s="297">
        <v>508</v>
      </c>
      <c r="GH41" s="297">
        <f>GG41-FY41</f>
        <v>46</v>
      </c>
      <c r="GI41" s="297">
        <v>1134</v>
      </c>
      <c r="GJ41" s="297">
        <f>GI41-GA41</f>
        <v>86</v>
      </c>
      <c r="GK41" s="299"/>
      <c r="GL41" s="299"/>
      <c r="GM41" s="299"/>
      <c r="GN41" s="299"/>
      <c r="GO41" s="297">
        <v>683</v>
      </c>
      <c r="GP41" s="297">
        <f>GO41-GG41</f>
        <v>175</v>
      </c>
      <c r="GQ41" s="297">
        <v>1249</v>
      </c>
      <c r="GR41" s="297">
        <f>GQ41-GI41</f>
        <v>115</v>
      </c>
      <c r="GS41" s="277" cm="1">
        <f t="array" ref="GS41">SUM(SUMIFS(DA41:GR41,DA$6:GR$6,{"EN(V)"}))</f>
        <v>0</v>
      </c>
      <c r="GT41" s="277" cm="1">
        <f t="array" ref="GT41">SUM(SUMIFS(DA41:GR41,DA$6:GR$6,{"INA(V)"}))</f>
        <v>523</v>
      </c>
      <c r="GU41" s="277" cm="1">
        <f t="array" ref="GU41">SUM(SUMIFS(DA41:GR41,DA$6:GR$6,{"EN(D)"}))</f>
        <v>0</v>
      </c>
      <c r="GV41" s="277" cm="1">
        <f t="array" ref="GV41">SUM(SUMIFS(DA41:GR41,DA$6:GR$6,{"INA(D)"}))</f>
        <v>1052</v>
      </c>
      <c r="GW41" s="277" cm="1">
        <f t="array" ref="GW41">SUM(SUMIFS(DA41:GR41,DA$6:GR$6,{"EN(D)","EN(V)","INA(D)","INA(V)"}))</f>
        <v>1575</v>
      </c>
      <c r="GX41" s="299"/>
      <c r="GY41" s="299">
        <f t="shared" si="27"/>
        <v>0</v>
      </c>
      <c r="GZ41" s="299"/>
      <c r="HA41" s="299">
        <f t="shared" si="28"/>
        <v>0</v>
      </c>
      <c r="HB41" s="297">
        <v>696</v>
      </c>
      <c r="HC41" s="297">
        <f t="shared" si="29"/>
        <v>13</v>
      </c>
      <c r="HD41" s="297">
        <v>1278</v>
      </c>
      <c r="HE41" s="297">
        <f t="shared" si="30"/>
        <v>29</v>
      </c>
      <c r="HF41" s="299"/>
      <c r="HG41" s="299"/>
      <c r="HH41" s="299"/>
      <c r="HI41" s="299"/>
      <c r="HJ41" s="297"/>
      <c r="HK41" s="297"/>
      <c r="HL41" s="297"/>
      <c r="HM41" s="297"/>
      <c r="HN41" s="299"/>
      <c r="HO41" s="299"/>
      <c r="HP41" s="299"/>
      <c r="HQ41" s="299"/>
      <c r="HR41" s="297"/>
      <c r="HS41" s="297"/>
      <c r="HT41" s="297"/>
      <c r="HU41" s="297"/>
      <c r="HV41" s="299"/>
      <c r="HW41" s="299"/>
      <c r="HX41" s="299"/>
      <c r="HY41" s="299"/>
      <c r="HZ41" s="297"/>
      <c r="IA41" s="297"/>
      <c r="IB41" s="297"/>
      <c r="IC41" s="297"/>
      <c r="ID41" s="299"/>
      <c r="IE41" s="299"/>
      <c r="IF41" s="299"/>
      <c r="IG41" s="299"/>
      <c r="IH41" s="297"/>
      <c r="II41" s="297"/>
      <c r="IJ41" s="297"/>
      <c r="IK41" s="297"/>
      <c r="IL41" s="299"/>
      <c r="IM41" s="299"/>
      <c r="IN41" s="299"/>
      <c r="IO41" s="299"/>
      <c r="IP41" s="297"/>
      <c r="IQ41" s="297"/>
      <c r="IR41" s="297"/>
      <c r="IS41" s="297"/>
      <c r="IT41" s="299"/>
      <c r="IU41" s="299"/>
      <c r="IV41" s="299"/>
      <c r="IW41" s="299"/>
      <c r="IX41" s="297"/>
      <c r="IY41" s="297"/>
      <c r="IZ41" s="297"/>
      <c r="JA41" s="297"/>
      <c r="JB41" s="299"/>
      <c r="JC41" s="299"/>
      <c r="JD41" s="299"/>
      <c r="JE41" s="299"/>
      <c r="JF41" s="297"/>
      <c r="JG41" s="297"/>
      <c r="JH41" s="297"/>
      <c r="JI41" s="297"/>
      <c r="JJ41" s="299"/>
      <c r="JK41" s="299"/>
      <c r="JL41" s="299"/>
      <c r="JM41" s="299"/>
      <c r="JN41" s="297"/>
      <c r="JO41" s="297">
        <v>4</v>
      </c>
      <c r="JP41" s="297"/>
      <c r="JQ41" s="297">
        <v>10</v>
      </c>
      <c r="JR41" s="299"/>
      <c r="JS41" s="299"/>
      <c r="JT41" s="299"/>
      <c r="JU41" s="299"/>
      <c r="JV41" s="297">
        <v>696</v>
      </c>
      <c r="JW41" s="297">
        <v>5</v>
      </c>
      <c r="JX41" s="297">
        <v>1278</v>
      </c>
      <c r="JY41" s="297">
        <v>54</v>
      </c>
      <c r="JZ41" s="299"/>
      <c r="KA41" s="299"/>
      <c r="KB41" s="299"/>
      <c r="KC41" s="299"/>
      <c r="KD41" s="297"/>
      <c r="KE41" s="297">
        <v>1</v>
      </c>
      <c r="KF41" s="297"/>
      <c r="KG41" s="297">
        <v>25</v>
      </c>
      <c r="KH41" s="299"/>
      <c r="KI41" s="299">
        <v>1</v>
      </c>
      <c r="KJ41" s="299"/>
      <c r="KK41" s="299">
        <v>24</v>
      </c>
      <c r="KL41" s="297"/>
      <c r="KM41" s="297"/>
      <c r="KN41" s="297"/>
      <c r="KO41" s="297"/>
      <c r="KP41" s="277" cm="1">
        <f t="array" ref="KP41">SUM(SUMIFS(GX41:KO41,GX$6:KO$6,{"EN(V)"}))</f>
        <v>1</v>
      </c>
      <c r="KQ41" s="277" cm="1">
        <f t="array" ref="KQ41">SUM(SUMIFS(GX41:KO41,GX$6:KO$6,{"INA(V)"}))</f>
        <v>23</v>
      </c>
      <c r="KR41" s="277" cm="1">
        <f t="array" ref="KR41">SUM(SUMIFS(GX41:KO41,GX$6:KO$6,{"EN(D)"}))</f>
        <v>24</v>
      </c>
      <c r="KS41" s="277" cm="1">
        <f t="array" ref="KS41">SUM(SUMIFS(GX41:KO41,GX$6:KO$6,{"INA(D)"}))</f>
        <v>118</v>
      </c>
      <c r="KT41" s="277" cm="1">
        <f t="array" ref="KT41">SUM(SUMIFS(GX41:KO41,GX$6:KO$6,{"EN(D)","EN(V)","INA(D)","INA(V)"}))</f>
        <v>166</v>
      </c>
      <c r="KU41" s="299"/>
      <c r="KV41" s="299"/>
      <c r="KW41" s="299"/>
      <c r="KX41" s="299"/>
      <c r="KY41" s="297"/>
      <c r="KZ41" s="297">
        <v>1</v>
      </c>
      <c r="LA41" s="297"/>
      <c r="LB41" s="297">
        <v>27</v>
      </c>
      <c r="LC41" s="299"/>
      <c r="LD41" s="299"/>
      <c r="LE41" s="299"/>
      <c r="LF41" s="299"/>
      <c r="LG41" s="297"/>
      <c r="LH41" s="297"/>
      <c r="LI41" s="297"/>
      <c r="LJ41" s="297"/>
      <c r="LK41" s="299"/>
      <c r="LL41" s="299"/>
      <c r="LM41" s="299"/>
      <c r="LN41" s="299"/>
      <c r="LO41" s="297"/>
      <c r="LP41" s="297">
        <v>2</v>
      </c>
      <c r="LQ41" s="297"/>
      <c r="LR41" s="297">
        <v>1</v>
      </c>
      <c r="LS41" s="299"/>
      <c r="LT41" s="299"/>
      <c r="LU41" s="299"/>
      <c r="LV41" s="299"/>
      <c r="LW41" s="297"/>
      <c r="LX41" s="297">
        <v>3</v>
      </c>
      <c r="LY41" s="297"/>
      <c r="LZ41" s="297">
        <v>1</v>
      </c>
      <c r="MA41" s="299"/>
      <c r="MB41" s="299"/>
      <c r="MC41" s="299"/>
      <c r="MD41" s="299"/>
      <c r="ME41" s="297"/>
      <c r="MF41" s="297"/>
      <c r="MG41" s="297"/>
      <c r="MH41" s="297"/>
      <c r="MI41" s="299"/>
      <c r="MJ41" s="299"/>
      <c r="MK41" s="299"/>
      <c r="ML41" s="299"/>
      <c r="MM41" s="297"/>
      <c r="MN41" s="297"/>
      <c r="MO41" s="297"/>
      <c r="MP41" s="297">
        <v>1</v>
      </c>
      <c r="MQ41" s="299"/>
      <c r="MR41" s="299"/>
      <c r="MS41" s="299"/>
      <c r="MT41" s="299"/>
      <c r="MU41" s="297"/>
      <c r="MV41" s="297"/>
      <c r="MW41" s="297"/>
      <c r="MX41" s="297"/>
      <c r="MY41" s="299"/>
      <c r="MZ41" s="299"/>
      <c r="NA41" s="299"/>
      <c r="NB41" s="299"/>
      <c r="NC41" s="297"/>
      <c r="ND41" s="297">
        <v>1</v>
      </c>
      <c r="NE41" s="297"/>
      <c r="NF41" s="297"/>
      <c r="NG41" s="299"/>
      <c r="NH41" s="299"/>
      <c r="NI41" s="299"/>
      <c r="NJ41" s="299"/>
      <c r="NK41" s="297"/>
      <c r="NL41" s="297">
        <v>2</v>
      </c>
      <c r="NM41" s="297"/>
      <c r="NN41" s="297"/>
      <c r="NO41" s="299"/>
      <c r="NP41" s="299"/>
      <c r="NQ41" s="299"/>
      <c r="NR41" s="299"/>
      <c r="NS41" s="297"/>
      <c r="NT41" s="297">
        <v>1</v>
      </c>
      <c r="NU41" s="297"/>
      <c r="NV41" s="297"/>
      <c r="NW41" s="299"/>
      <c r="NX41" s="299"/>
      <c r="NY41" s="299"/>
      <c r="NZ41" s="299"/>
      <c r="OA41" s="297"/>
      <c r="OB41" s="297"/>
      <c r="OC41" s="297"/>
      <c r="OD41" s="297"/>
      <c r="OE41" s="299"/>
      <c r="OF41" s="299"/>
      <c r="OG41" s="299"/>
      <c r="OH41" s="299"/>
      <c r="OI41" s="297"/>
      <c r="OJ41" s="297">
        <v>4</v>
      </c>
      <c r="OK41" s="297"/>
      <c r="OL41" s="297">
        <v>1</v>
      </c>
      <c r="OM41" s="277" cm="1">
        <f t="array" ref="OM41">SUM(SUMIFS(KU41:OL41,KU$6:OL$6,{"EN(V)"}))</f>
        <v>0</v>
      </c>
      <c r="ON41" s="277" cm="1">
        <f t="array" ref="ON41">SUM(SUMIFS(KU41:OL41,KU$6:OL$6,{"INA(V)"}))</f>
        <v>14</v>
      </c>
      <c r="OO41" s="277" cm="1">
        <f t="array" ref="OO41">SUM(SUMIFS(KU41:OL41,KU$6:OL$6,{"EN(D)"}))</f>
        <v>0</v>
      </c>
      <c r="OP41" s="277" cm="1">
        <f t="array" ref="OP41">SUM(SUMIFS(KU41:OL41,KU$6:OL$6,{"INA(D)"}))</f>
        <v>31</v>
      </c>
      <c r="OQ41" s="277" cm="1">
        <f t="array" ref="OQ41">SUM(SUMIFS(KU41:OL41,KU$6:OL$6,{"EN(D)","EN(V)","INA(D)","INA(V)"}))</f>
        <v>45</v>
      </c>
      <c r="OR41" s="299"/>
      <c r="OS41" s="299"/>
      <c r="OT41" s="299"/>
      <c r="OU41" s="299"/>
      <c r="OV41" s="297"/>
      <c r="OW41" s="297">
        <v>1</v>
      </c>
      <c r="OX41" s="297"/>
      <c r="OY41" s="297"/>
      <c r="OZ41" s="299"/>
      <c r="PA41" s="299"/>
      <c r="PB41" s="299"/>
      <c r="PC41" s="299"/>
      <c r="PD41" s="297"/>
      <c r="PE41" s="297">
        <v>3</v>
      </c>
      <c r="PF41" s="297"/>
      <c r="PG41" s="297">
        <v>1</v>
      </c>
      <c r="PH41" s="299"/>
      <c r="PI41" s="299"/>
      <c r="PJ41" s="299"/>
      <c r="PK41" s="299"/>
      <c r="PL41" s="297"/>
      <c r="PM41" s="297"/>
      <c r="PN41" s="297"/>
      <c r="PO41" s="297"/>
      <c r="PP41" s="299"/>
      <c r="PQ41" s="299"/>
      <c r="PR41" s="299"/>
      <c r="PS41" s="299"/>
      <c r="PT41" s="297"/>
      <c r="PU41" s="297">
        <v>6</v>
      </c>
      <c r="PV41" s="297"/>
      <c r="PW41" s="297">
        <v>1</v>
      </c>
      <c r="PX41" s="299"/>
      <c r="PY41" s="299"/>
      <c r="PZ41" s="299"/>
      <c r="QA41" s="299"/>
      <c r="QB41" s="297"/>
      <c r="QC41" s="297">
        <v>5</v>
      </c>
      <c r="QD41" s="297"/>
      <c r="QE41" s="297">
        <v>3</v>
      </c>
      <c r="QF41" s="299"/>
      <c r="QG41" s="299"/>
      <c r="QH41" s="299"/>
      <c r="QI41" s="299"/>
      <c r="QJ41" s="297"/>
      <c r="QK41" s="297">
        <v>1</v>
      </c>
      <c r="QL41" s="297"/>
      <c r="QM41" s="297">
        <v>1</v>
      </c>
      <c r="QN41" s="299"/>
      <c r="QO41" s="299"/>
      <c r="QP41" s="299"/>
      <c r="QQ41" s="299"/>
      <c r="QR41" s="297"/>
      <c r="QS41" s="297"/>
      <c r="QT41" s="297"/>
      <c r="QU41" s="297"/>
      <c r="QV41" s="299"/>
      <c r="QW41" s="299"/>
      <c r="QX41" s="299"/>
      <c r="QY41" s="299"/>
      <c r="QZ41" s="297"/>
      <c r="RA41" s="297"/>
      <c r="RB41" s="297"/>
      <c r="RC41" s="297"/>
      <c r="RD41" s="299"/>
      <c r="RE41" s="299"/>
      <c r="RF41" s="299"/>
      <c r="RG41" s="299"/>
      <c r="RH41" s="297"/>
      <c r="RI41" s="297"/>
      <c r="RJ41" s="297"/>
      <c r="RK41" s="297"/>
      <c r="RL41" s="299"/>
      <c r="RM41" s="299"/>
      <c r="RN41" s="299"/>
      <c r="RO41" s="299"/>
      <c r="RP41" s="297"/>
      <c r="RQ41" s="297"/>
      <c r="RR41" s="297"/>
      <c r="RS41" s="297"/>
      <c r="RT41" s="299"/>
      <c r="RU41" s="299"/>
      <c r="RV41" s="299"/>
      <c r="RW41" s="299"/>
      <c r="RX41" s="297"/>
      <c r="RY41" s="297"/>
      <c r="RZ41" s="297"/>
      <c r="SA41" s="297"/>
      <c r="SB41" s="299"/>
      <c r="SC41" s="299"/>
      <c r="SD41" s="299"/>
      <c r="SE41" s="299"/>
      <c r="SF41" s="297"/>
      <c r="SG41" s="297"/>
      <c r="SH41" s="297"/>
      <c r="SI41" s="297"/>
      <c r="SJ41" s="277" cm="1">
        <f t="array" ref="SJ41">SUM(SUMIFS(OR41:SI41,OR$6:SI$6,{"EN(V)"}))</f>
        <v>0</v>
      </c>
      <c r="SK41" s="277" cm="1">
        <f t="array" ref="SK41">SUM(SUMIFS(OR41:SI41,OR$6:SI$6,{"INA(V)"}))</f>
        <v>16</v>
      </c>
      <c r="SL41" s="277" cm="1">
        <f t="array" ref="SL41">SUM(SUMIFS(OR41:SI41,OR$6:SI$6,{"EN(D)"}))</f>
        <v>0</v>
      </c>
      <c r="SM41" s="277" cm="1">
        <f t="array" ref="SM41">SUM(SUMIFS(OR41:SI41,OR$6:SI$6,{"INA(D)"}))</f>
        <v>6</v>
      </c>
      <c r="SN41" s="277" cm="1">
        <f t="array" ref="SN41">SUM(SUMIFS(OR41:SI41,OR$6:SI$6,{"EN(D)","EN(V)","INA(D)","INA(V)"}))</f>
        <v>22</v>
      </c>
    </row>
    <row r="42" spans="1:508">
      <c r="A42" s="296">
        <v>36</v>
      </c>
      <c r="B42" s="281" t="s">
        <v>1280</v>
      </c>
      <c r="C42" s="301"/>
      <c r="D42" s="299"/>
      <c r="E42" s="299">
        <v>9</v>
      </c>
      <c r="F42" s="299"/>
      <c r="G42" s="299">
        <v>5</v>
      </c>
      <c r="H42" s="297"/>
      <c r="I42" s="297"/>
      <c r="J42" s="297"/>
      <c r="K42" s="297"/>
      <c r="L42" s="299"/>
      <c r="M42" s="299">
        <v>2</v>
      </c>
      <c r="N42" s="299"/>
      <c r="O42" s="299">
        <v>1</v>
      </c>
      <c r="P42" s="297"/>
      <c r="Q42" s="297"/>
      <c r="R42" s="297"/>
      <c r="S42" s="297"/>
      <c r="T42" s="299">
        <v>19</v>
      </c>
      <c r="U42" s="299">
        <f>T42-(P42+L42)</f>
        <v>19</v>
      </c>
      <c r="V42" s="299">
        <v>14</v>
      </c>
      <c r="W42" s="299">
        <f>V42-(Q42+M42)</f>
        <v>12</v>
      </c>
      <c r="X42" s="297"/>
      <c r="Y42" s="297"/>
      <c r="Z42" s="297"/>
      <c r="AA42" s="297"/>
      <c r="AB42" s="299">
        <v>32</v>
      </c>
      <c r="AC42" s="299">
        <f>AB42-U42-P42-L42</f>
        <v>13</v>
      </c>
      <c r="AD42" s="299">
        <v>21</v>
      </c>
      <c r="AE42" s="299">
        <f>AD42-W42-Q42-M42</f>
        <v>7</v>
      </c>
      <c r="AF42" s="297"/>
      <c r="AG42" s="297"/>
      <c r="AH42" s="297"/>
      <c r="AI42" s="297"/>
      <c r="AJ42" s="299">
        <v>43</v>
      </c>
      <c r="AK42" s="299">
        <f>AJ42-AB42</f>
        <v>11</v>
      </c>
      <c r="AL42" s="299">
        <v>28</v>
      </c>
      <c r="AM42" s="299">
        <f>AL42-AD42</f>
        <v>7</v>
      </c>
      <c r="AN42" s="297"/>
      <c r="AO42" s="297"/>
      <c r="AP42" s="297"/>
      <c r="AQ42" s="297"/>
      <c r="AR42" s="299">
        <v>52</v>
      </c>
      <c r="AS42" s="299">
        <f>AR42-AJ42</f>
        <v>9</v>
      </c>
      <c r="AT42" s="299">
        <v>32</v>
      </c>
      <c r="AU42" s="299">
        <f>AT42-AL42</f>
        <v>4</v>
      </c>
      <c r="AV42" s="297"/>
      <c r="AW42" s="297"/>
      <c r="AX42" s="297"/>
      <c r="AY42" s="297"/>
      <c r="AZ42" s="299">
        <v>59</v>
      </c>
      <c r="BA42" s="299">
        <f>AZ42-AR42</f>
        <v>7</v>
      </c>
      <c r="BB42" s="299">
        <v>32</v>
      </c>
      <c r="BC42" s="299">
        <f>BB42-AT42</f>
        <v>0</v>
      </c>
      <c r="BD42" s="297"/>
      <c r="BE42" s="297"/>
      <c r="BF42" s="297"/>
      <c r="BG42" s="297"/>
      <c r="BH42" s="299">
        <v>107</v>
      </c>
      <c r="BI42" s="299">
        <f>BH42-AZ42</f>
        <v>48</v>
      </c>
      <c r="BJ42" s="299">
        <v>46</v>
      </c>
      <c r="BK42" s="299">
        <f>BJ42-BB42</f>
        <v>14</v>
      </c>
      <c r="BL42" s="297"/>
      <c r="BM42" s="297"/>
      <c r="BN42" s="297"/>
      <c r="BO42" s="297"/>
      <c r="BP42" s="299">
        <v>130</v>
      </c>
      <c r="BQ42" s="299">
        <f>BP42-BH42</f>
        <v>23</v>
      </c>
      <c r="BR42" s="299">
        <v>69</v>
      </c>
      <c r="BS42" s="299">
        <f>BR42-BJ42</f>
        <v>23</v>
      </c>
      <c r="BT42" s="297"/>
      <c r="BU42" s="297"/>
      <c r="BV42" s="297"/>
      <c r="BW42" s="297"/>
      <c r="BX42" s="299">
        <v>143</v>
      </c>
      <c r="BY42" s="299">
        <f>BX42-BP42</f>
        <v>13</v>
      </c>
      <c r="BZ42" s="299">
        <v>83</v>
      </c>
      <c r="CA42" s="299">
        <f>BZ42-BR42</f>
        <v>14</v>
      </c>
      <c r="CB42" s="297"/>
      <c r="CC42" s="297"/>
      <c r="CD42" s="297"/>
      <c r="CE42" s="297"/>
      <c r="CF42" s="299">
        <v>164</v>
      </c>
      <c r="CG42" s="299">
        <f>CF42-BX42</f>
        <v>21</v>
      </c>
      <c r="CH42" s="299">
        <v>95</v>
      </c>
      <c r="CI42" s="299">
        <f>CH42-BZ42</f>
        <v>12</v>
      </c>
      <c r="CJ42" s="297"/>
      <c r="CK42" s="297"/>
      <c r="CL42" s="297"/>
      <c r="CM42" s="297"/>
      <c r="CN42" s="299">
        <v>182</v>
      </c>
      <c r="CO42" s="299">
        <f>CN42-CF42</f>
        <v>18</v>
      </c>
      <c r="CP42" s="299">
        <v>105</v>
      </c>
      <c r="CQ42" s="299">
        <f>CP42-CH42</f>
        <v>10</v>
      </c>
      <c r="CR42" s="297"/>
      <c r="CS42" s="297"/>
      <c r="CT42" s="297"/>
      <c r="CU42" s="297"/>
      <c r="CV42" s="277" cm="1">
        <f t="array" ref="CV42">SUM(SUMIFS(D42:CU42,D$6:CU$6,{"EN(V)"}))</f>
        <v>193</v>
      </c>
      <c r="CW42" s="277" cm="1">
        <f t="array" ref="CW42">SUM(SUMIFS(D42:CU42,D$6:CU$6,{"INA(V)"}))</f>
        <v>0</v>
      </c>
      <c r="CX42" s="277" cm="1">
        <f t="array" ref="CX42">SUM(SUMIFS(D42:CU42,D$6:CU$6,{"EN(D)"}))</f>
        <v>109</v>
      </c>
      <c r="CY42" s="277" cm="1">
        <f t="array" ref="CY42">SUM(SUMIFS(D42:CU42,D$6:CU$6,{"INA(D)"}))</f>
        <v>0</v>
      </c>
      <c r="CZ42" s="277" cm="1">
        <f t="array" ref="CZ42">SUM(SUMIFS(D42:CU42,D$6:CU$6,{"EN(D)","EN(V)","INA(D)","INA(V)"}))</f>
        <v>302</v>
      </c>
      <c r="DA42" s="299">
        <v>210</v>
      </c>
      <c r="DB42" s="299">
        <f t="shared" si="23"/>
        <v>28</v>
      </c>
      <c r="DC42" s="299">
        <v>110</v>
      </c>
      <c r="DD42" s="299">
        <f t="shared" si="24"/>
        <v>5</v>
      </c>
      <c r="DE42" s="297"/>
      <c r="DF42" s="297">
        <f t="shared" si="25"/>
        <v>0</v>
      </c>
      <c r="DG42" s="297"/>
      <c r="DH42" s="297">
        <f t="shared" si="26"/>
        <v>0</v>
      </c>
      <c r="DI42" s="299">
        <v>229</v>
      </c>
      <c r="DJ42" s="299">
        <f>DI42-DA42</f>
        <v>19</v>
      </c>
      <c r="DK42" s="299">
        <v>112</v>
      </c>
      <c r="DL42" s="299">
        <f>DK42-DC42</f>
        <v>2</v>
      </c>
      <c r="DM42" s="297"/>
      <c r="DN42" s="297"/>
      <c r="DO42" s="297"/>
      <c r="DP42" s="297"/>
      <c r="DQ42" s="299">
        <v>294</v>
      </c>
      <c r="DR42" s="299">
        <f>DQ42-DI42</f>
        <v>65</v>
      </c>
      <c r="DS42" s="299">
        <v>121</v>
      </c>
      <c r="DT42" s="299">
        <f>DS42-DK42</f>
        <v>9</v>
      </c>
      <c r="DU42" s="297"/>
      <c r="DV42" s="297"/>
      <c r="DW42" s="297"/>
      <c r="DX42" s="297"/>
      <c r="DY42" s="299">
        <v>264</v>
      </c>
      <c r="DZ42" s="299"/>
      <c r="EA42" s="299">
        <v>124</v>
      </c>
      <c r="EB42" s="299">
        <f>EA42-DS42</f>
        <v>3</v>
      </c>
      <c r="EC42" s="297"/>
      <c r="ED42" s="297"/>
      <c r="EE42" s="297"/>
      <c r="EF42" s="297"/>
      <c r="EG42" s="299">
        <v>274</v>
      </c>
      <c r="EH42" s="299">
        <f>EG42-DY42</f>
        <v>10</v>
      </c>
      <c r="EI42" s="299">
        <v>126</v>
      </c>
      <c r="EJ42" s="299">
        <f>EI42-EA42</f>
        <v>2</v>
      </c>
      <c r="EK42" s="297"/>
      <c r="EL42" s="297"/>
      <c r="EM42" s="297"/>
      <c r="EN42" s="297"/>
      <c r="EO42" s="299">
        <v>307</v>
      </c>
      <c r="EP42" s="299">
        <f>EO42-EG42</f>
        <v>33</v>
      </c>
      <c r="EQ42" s="299">
        <v>232</v>
      </c>
      <c r="ER42" s="299">
        <f>EQ42-EI42</f>
        <v>106</v>
      </c>
      <c r="ES42" s="297"/>
      <c r="ET42" s="297"/>
      <c r="EU42" s="297"/>
      <c r="EV42" s="297"/>
      <c r="EW42" s="299">
        <v>315</v>
      </c>
      <c r="EX42" s="299">
        <f>EW42-EO42</f>
        <v>8</v>
      </c>
      <c r="EY42" s="299">
        <v>239</v>
      </c>
      <c r="EZ42" s="299">
        <f>EY42-EQ42</f>
        <v>7</v>
      </c>
      <c r="FA42" s="297"/>
      <c r="FB42" s="297"/>
      <c r="FC42" s="297"/>
      <c r="FD42" s="297"/>
      <c r="FE42" s="299">
        <v>341</v>
      </c>
      <c r="FF42" s="299">
        <f>FE42-EW42</f>
        <v>26</v>
      </c>
      <c r="FG42" s="299">
        <v>266</v>
      </c>
      <c r="FH42" s="299">
        <f>FG42-EY42</f>
        <v>27</v>
      </c>
      <c r="FI42" s="297"/>
      <c r="FJ42" s="297"/>
      <c r="FK42" s="297"/>
      <c r="FL42" s="297"/>
      <c r="FM42" s="299">
        <v>379</v>
      </c>
      <c r="FN42" s="299">
        <f>FM42-FE42</f>
        <v>38</v>
      </c>
      <c r="FO42" s="299">
        <v>289</v>
      </c>
      <c r="FP42" s="299">
        <f>FO42-FG42</f>
        <v>23</v>
      </c>
      <c r="FQ42" s="297"/>
      <c r="FR42" s="297"/>
      <c r="FS42" s="297"/>
      <c r="FT42" s="297"/>
      <c r="FU42" s="299">
        <v>466</v>
      </c>
      <c r="FV42" s="299">
        <f>FU42-FM42</f>
        <v>87</v>
      </c>
      <c r="FW42" s="299">
        <v>302</v>
      </c>
      <c r="FX42" s="299">
        <f>FW42-FO42</f>
        <v>13</v>
      </c>
      <c r="FY42" s="297"/>
      <c r="FZ42" s="297"/>
      <c r="GA42" s="297"/>
      <c r="GB42" s="297"/>
      <c r="GC42" s="299">
        <v>495</v>
      </c>
      <c r="GD42" s="299">
        <f>GC42-FU42</f>
        <v>29</v>
      </c>
      <c r="GE42" s="299">
        <v>322</v>
      </c>
      <c r="GF42" s="299">
        <f>GE42-FW42</f>
        <v>20</v>
      </c>
      <c r="GG42" s="297"/>
      <c r="GH42" s="297"/>
      <c r="GI42" s="297"/>
      <c r="GJ42" s="297"/>
      <c r="GK42" s="299">
        <v>671</v>
      </c>
      <c r="GL42" s="299">
        <f>GK42-GC42</f>
        <v>176</v>
      </c>
      <c r="GM42" s="299">
        <v>351</v>
      </c>
      <c r="GN42" s="299">
        <f>GM42-GE42</f>
        <v>29</v>
      </c>
      <c r="GO42" s="297"/>
      <c r="GP42" s="297"/>
      <c r="GQ42" s="297"/>
      <c r="GR42" s="297"/>
      <c r="GS42" s="277" cm="1">
        <f t="array" ref="GS42">SUM(SUMIFS(DA42:GR42,DA$6:GR$6,{"EN(V)"}))</f>
        <v>519</v>
      </c>
      <c r="GT42" s="277" cm="1">
        <f t="array" ref="GT42">SUM(SUMIFS(DA42:GR42,DA$6:GR$6,{"INA(V)"}))</f>
        <v>0</v>
      </c>
      <c r="GU42" s="277" cm="1">
        <f t="array" ref="GU42">SUM(SUMIFS(DA42:GR42,DA$6:GR$6,{"EN(D)"}))</f>
        <v>246</v>
      </c>
      <c r="GV42" s="277" cm="1">
        <f t="array" ref="GV42">SUM(SUMIFS(DA42:GR42,DA$6:GR$6,{"INA(D)"}))</f>
        <v>0</v>
      </c>
      <c r="GW42" s="277" cm="1">
        <f t="array" ref="GW42">SUM(SUMIFS(DA42:GR42,DA$6:GR$6,{"EN(D)","EN(V)","INA(D)","INA(V)"}))</f>
        <v>765</v>
      </c>
      <c r="GX42" s="299">
        <v>677</v>
      </c>
      <c r="GY42" s="299">
        <f t="shared" si="27"/>
        <v>6</v>
      </c>
      <c r="GZ42" s="299">
        <v>361</v>
      </c>
      <c r="HA42" s="299">
        <f t="shared" si="28"/>
        <v>10</v>
      </c>
      <c r="HB42" s="297"/>
      <c r="HC42" s="297">
        <f t="shared" si="29"/>
        <v>0</v>
      </c>
      <c r="HD42" s="297"/>
      <c r="HE42" s="297">
        <f t="shared" si="30"/>
        <v>0</v>
      </c>
      <c r="HF42" s="299"/>
      <c r="HG42" s="299"/>
      <c r="HH42" s="299"/>
      <c r="HI42" s="299"/>
      <c r="HJ42" s="297"/>
      <c r="HK42" s="297"/>
      <c r="HL42" s="297"/>
      <c r="HM42" s="297"/>
      <c r="HN42" s="299"/>
      <c r="HO42" s="299"/>
      <c r="HP42" s="299"/>
      <c r="HQ42" s="299"/>
      <c r="HR42" s="297"/>
      <c r="HS42" s="297"/>
      <c r="HT42" s="297"/>
      <c r="HU42" s="297"/>
      <c r="HV42" s="299"/>
      <c r="HW42" s="299"/>
      <c r="HX42" s="299"/>
      <c r="HY42" s="299"/>
      <c r="HZ42" s="297"/>
      <c r="IA42" s="297"/>
      <c r="IB42" s="297"/>
      <c r="IC42" s="297"/>
      <c r="ID42" s="299"/>
      <c r="IE42" s="299"/>
      <c r="IF42" s="299"/>
      <c r="IG42" s="299"/>
      <c r="IH42" s="297"/>
      <c r="II42" s="297"/>
      <c r="IJ42" s="297"/>
      <c r="IK42" s="297"/>
      <c r="IL42" s="299"/>
      <c r="IM42" s="299"/>
      <c r="IN42" s="299"/>
      <c r="IO42" s="299"/>
      <c r="IP42" s="297"/>
      <c r="IQ42" s="297"/>
      <c r="IR42" s="297"/>
      <c r="IS42" s="297"/>
      <c r="IT42" s="299"/>
      <c r="IU42" s="299"/>
      <c r="IV42" s="299"/>
      <c r="IW42" s="299"/>
      <c r="IX42" s="297"/>
      <c r="IY42" s="297"/>
      <c r="IZ42" s="297"/>
      <c r="JA42" s="297"/>
      <c r="JB42" s="299"/>
      <c r="JC42" s="299"/>
      <c r="JD42" s="299"/>
      <c r="JE42" s="299"/>
      <c r="JF42" s="297"/>
      <c r="JG42" s="297"/>
      <c r="JH42" s="297"/>
      <c r="JI42" s="297"/>
      <c r="JJ42" s="299"/>
      <c r="JK42" s="299"/>
      <c r="JL42" s="299"/>
      <c r="JM42" s="299">
        <v>7</v>
      </c>
      <c r="JN42" s="297"/>
      <c r="JO42" s="297"/>
      <c r="JP42" s="297"/>
      <c r="JQ42" s="297"/>
      <c r="JR42" s="299">
        <v>678</v>
      </c>
      <c r="JS42" s="299"/>
      <c r="JT42" s="299">
        <v>361</v>
      </c>
      <c r="JU42" s="299">
        <v>25</v>
      </c>
      <c r="JV42" s="297"/>
      <c r="JW42" s="297"/>
      <c r="JX42" s="297"/>
      <c r="JY42" s="297"/>
      <c r="JZ42" s="299"/>
      <c r="KA42" s="299"/>
      <c r="KB42" s="299"/>
      <c r="KC42" s="299">
        <v>13</v>
      </c>
      <c r="KD42" s="297"/>
      <c r="KE42" s="297"/>
      <c r="KF42" s="297"/>
      <c r="KG42" s="297"/>
      <c r="KH42" s="299"/>
      <c r="KI42" s="299"/>
      <c r="KJ42" s="299"/>
      <c r="KK42" s="299">
        <v>5</v>
      </c>
      <c r="KL42" s="297"/>
      <c r="KM42" s="297"/>
      <c r="KN42" s="297"/>
      <c r="KO42" s="297"/>
      <c r="KP42" s="277" cm="1">
        <f t="array" ref="KP42">SUM(SUMIFS(GX42:KO42,GX$6:KO$6,{"EN(V)"}))</f>
        <v>6</v>
      </c>
      <c r="KQ42" s="277" cm="1">
        <f t="array" ref="KQ42">SUM(SUMIFS(GX42:KO42,GX$6:KO$6,{"INA(V)"}))</f>
        <v>0</v>
      </c>
      <c r="KR42" s="277" cm="1">
        <f t="array" ref="KR42">SUM(SUMIFS(GX42:KO42,GX$6:KO$6,{"EN(D)"}))</f>
        <v>60</v>
      </c>
      <c r="KS42" s="277" cm="1">
        <f t="array" ref="KS42">SUM(SUMIFS(GX42:KO42,GX$6:KO$6,{"INA(D)"}))</f>
        <v>0</v>
      </c>
      <c r="KT42" s="277" cm="1">
        <f t="array" ref="KT42">SUM(SUMIFS(GX42:KO42,GX$6:KO$6,{"EN(D)","EN(V)","INA(D)","INA(V)"}))</f>
        <v>66</v>
      </c>
      <c r="KU42" s="299"/>
      <c r="KV42" s="299"/>
      <c r="KW42" s="299"/>
      <c r="KX42" s="299">
        <v>3</v>
      </c>
      <c r="KY42" s="297"/>
      <c r="KZ42" s="297"/>
      <c r="LA42" s="297"/>
      <c r="LB42" s="297"/>
      <c r="LC42" s="299"/>
      <c r="LD42" s="299"/>
      <c r="LE42" s="299"/>
      <c r="LF42" s="299"/>
      <c r="LG42" s="297"/>
      <c r="LH42" s="297">
        <v>11</v>
      </c>
      <c r="LI42" s="297"/>
      <c r="LJ42" s="297">
        <v>10</v>
      </c>
      <c r="LK42" s="299"/>
      <c r="LL42" s="299">
        <v>1</v>
      </c>
      <c r="LM42" s="299"/>
      <c r="LN42" s="299"/>
      <c r="LO42" s="297"/>
      <c r="LP42" s="297"/>
      <c r="LQ42" s="297"/>
      <c r="LR42" s="297"/>
      <c r="LS42" s="299"/>
      <c r="LT42" s="299">
        <v>5</v>
      </c>
      <c r="LU42" s="299"/>
      <c r="LV42" s="299"/>
      <c r="LW42" s="297"/>
      <c r="LX42" s="297"/>
      <c r="LY42" s="297"/>
      <c r="LZ42" s="297"/>
      <c r="MA42" s="299"/>
      <c r="MB42" s="299">
        <v>1</v>
      </c>
      <c r="MC42" s="299"/>
      <c r="MD42" s="299"/>
      <c r="ME42" s="297"/>
      <c r="MF42" s="297"/>
      <c r="MG42" s="297"/>
      <c r="MH42" s="297"/>
      <c r="MI42" s="299"/>
      <c r="MJ42" s="299"/>
      <c r="MK42" s="299"/>
      <c r="ML42" s="299"/>
      <c r="MM42" s="297"/>
      <c r="MN42" s="297"/>
      <c r="MO42" s="297"/>
      <c r="MP42" s="297"/>
      <c r="MQ42" s="299"/>
      <c r="MR42" s="299"/>
      <c r="MS42" s="299"/>
      <c r="MT42" s="299"/>
      <c r="MU42" s="297"/>
      <c r="MV42" s="297"/>
      <c r="MW42" s="297"/>
      <c r="MX42" s="297"/>
      <c r="MY42" s="299"/>
      <c r="MZ42" s="299">
        <v>1</v>
      </c>
      <c r="NA42" s="299"/>
      <c r="NB42" s="299"/>
      <c r="NC42" s="297"/>
      <c r="ND42" s="297"/>
      <c r="NE42" s="297"/>
      <c r="NF42" s="297"/>
      <c r="NG42" s="299"/>
      <c r="NH42" s="299"/>
      <c r="NI42" s="299"/>
      <c r="NJ42" s="299"/>
      <c r="NK42" s="297"/>
      <c r="NL42" s="297"/>
      <c r="NM42" s="297"/>
      <c r="NN42" s="297"/>
      <c r="NO42" s="299"/>
      <c r="NP42" s="299">
        <v>1</v>
      </c>
      <c r="NQ42" s="299"/>
      <c r="NR42" s="299"/>
      <c r="NS42" s="297"/>
      <c r="NT42" s="297"/>
      <c r="NU42" s="297"/>
      <c r="NV42" s="297"/>
      <c r="NW42" s="299"/>
      <c r="NX42" s="299"/>
      <c r="NY42" s="299"/>
      <c r="NZ42" s="299"/>
      <c r="OA42" s="297"/>
      <c r="OB42" s="297"/>
      <c r="OC42" s="297"/>
      <c r="OD42" s="297"/>
      <c r="OE42" s="299"/>
      <c r="OF42" s="299">
        <v>2</v>
      </c>
      <c r="OG42" s="299"/>
      <c r="OH42" s="299"/>
      <c r="OI42" s="297"/>
      <c r="OJ42" s="297"/>
      <c r="OK42" s="297"/>
      <c r="OL42" s="297"/>
      <c r="OM42" s="277" cm="1">
        <f t="array" ref="OM42">SUM(SUMIFS(KU42:OL42,KU$6:OL$6,{"EN(V)"}))</f>
        <v>11</v>
      </c>
      <c r="ON42" s="277" cm="1">
        <f t="array" ref="ON42">SUM(SUMIFS(KU42:OL42,KU$6:OL$6,{"INA(V)"}))</f>
        <v>11</v>
      </c>
      <c r="OO42" s="277" cm="1">
        <f t="array" ref="OO42">SUM(SUMIFS(KU42:OL42,KU$6:OL$6,{"EN(D)"}))</f>
        <v>3</v>
      </c>
      <c r="OP42" s="277" cm="1">
        <f t="array" ref="OP42">SUM(SUMIFS(KU42:OL42,KU$6:OL$6,{"INA(D)"}))</f>
        <v>10</v>
      </c>
      <c r="OQ42" s="277" cm="1">
        <f t="array" ref="OQ42">SUM(SUMIFS(KU42:OL42,KU$6:OL$6,{"EN(D)","EN(V)","INA(D)","INA(V)"}))</f>
        <v>35</v>
      </c>
      <c r="OR42" s="299"/>
      <c r="OS42" s="299">
        <v>1</v>
      </c>
      <c r="OT42" s="299"/>
      <c r="OU42" s="299"/>
      <c r="OV42" s="297"/>
      <c r="OW42" s="297"/>
      <c r="OX42" s="297"/>
      <c r="OY42" s="297"/>
      <c r="OZ42" s="299"/>
      <c r="PA42" s="299"/>
      <c r="PB42" s="299"/>
      <c r="PC42" s="299"/>
      <c r="PD42" s="297"/>
      <c r="PE42" s="297"/>
      <c r="PF42" s="297"/>
      <c r="PG42" s="297"/>
      <c r="PH42" s="299"/>
      <c r="PI42" s="299"/>
      <c r="PJ42" s="299"/>
      <c r="PK42" s="299"/>
      <c r="PL42" s="297"/>
      <c r="PM42" s="297"/>
      <c r="PN42" s="297"/>
      <c r="PO42" s="297"/>
      <c r="PP42" s="299"/>
      <c r="PQ42" s="299"/>
      <c r="PR42" s="299"/>
      <c r="PS42" s="299"/>
      <c r="PT42" s="297"/>
      <c r="PU42" s="297"/>
      <c r="PV42" s="297"/>
      <c r="PW42" s="297"/>
      <c r="PX42" s="299"/>
      <c r="PY42" s="299">
        <v>2</v>
      </c>
      <c r="PZ42" s="299"/>
      <c r="QA42" s="299"/>
      <c r="QB42" s="297"/>
      <c r="QC42" s="297"/>
      <c r="QD42" s="297"/>
      <c r="QE42" s="297"/>
      <c r="QF42" s="299"/>
      <c r="QG42" s="299"/>
      <c r="QH42" s="299"/>
      <c r="QI42" s="299"/>
      <c r="QJ42" s="297"/>
      <c r="QK42" s="297"/>
      <c r="QL42" s="297"/>
      <c r="QM42" s="297"/>
      <c r="QN42" s="299"/>
      <c r="QO42" s="299"/>
      <c r="QP42" s="299"/>
      <c r="QQ42" s="299"/>
      <c r="QR42" s="297"/>
      <c r="QS42" s="297"/>
      <c r="QT42" s="297"/>
      <c r="QU42" s="297"/>
      <c r="QV42" s="299"/>
      <c r="QW42" s="299"/>
      <c r="QX42" s="299"/>
      <c r="QY42" s="299"/>
      <c r="QZ42" s="297"/>
      <c r="RA42" s="297"/>
      <c r="RB42" s="297"/>
      <c r="RC42" s="297"/>
      <c r="RD42" s="299"/>
      <c r="RE42" s="299"/>
      <c r="RF42" s="299"/>
      <c r="RG42" s="299"/>
      <c r="RH42" s="297"/>
      <c r="RI42" s="297"/>
      <c r="RJ42" s="297"/>
      <c r="RK42" s="297"/>
      <c r="RL42" s="299"/>
      <c r="RM42" s="299"/>
      <c r="RN42" s="299"/>
      <c r="RO42" s="299"/>
      <c r="RP42" s="297"/>
      <c r="RQ42" s="297"/>
      <c r="RR42" s="297"/>
      <c r="RS42" s="297"/>
      <c r="RT42" s="299"/>
      <c r="RU42" s="299"/>
      <c r="RV42" s="299"/>
      <c r="RW42" s="299"/>
      <c r="RX42" s="297"/>
      <c r="RY42" s="297"/>
      <c r="RZ42" s="297"/>
      <c r="SA42" s="297"/>
      <c r="SB42" s="299"/>
      <c r="SC42" s="299"/>
      <c r="SD42" s="299"/>
      <c r="SE42" s="299"/>
      <c r="SF42" s="297"/>
      <c r="SG42" s="297"/>
      <c r="SH42" s="297"/>
      <c r="SI42" s="297"/>
      <c r="SJ42" s="277" cm="1">
        <f t="array" ref="SJ42">SUM(SUMIFS(OR42:SI42,OR$6:SI$6,{"EN(V)"}))</f>
        <v>3</v>
      </c>
      <c r="SK42" s="277" cm="1">
        <f t="array" ref="SK42">SUM(SUMIFS(OR42:SI42,OR$6:SI$6,{"INA(V)"}))</f>
        <v>0</v>
      </c>
      <c r="SL42" s="277" cm="1">
        <f t="array" ref="SL42">SUM(SUMIFS(OR42:SI42,OR$6:SI$6,{"EN(D)"}))</f>
        <v>0</v>
      </c>
      <c r="SM42" s="277" cm="1">
        <f t="array" ref="SM42">SUM(SUMIFS(OR42:SI42,OR$6:SI$6,{"INA(D)"}))</f>
        <v>0</v>
      </c>
      <c r="SN42" s="277" cm="1">
        <f t="array" ref="SN42">SUM(SUMIFS(OR42:SI42,OR$6:SI$6,{"EN(D)","EN(V)","INA(D)","INA(V)"}))</f>
        <v>3</v>
      </c>
    </row>
    <row r="43" spans="1:508" ht="30">
      <c r="A43" s="296">
        <v>37</v>
      </c>
      <c r="B43" s="281" t="s">
        <v>139</v>
      </c>
      <c r="C43" s="301"/>
      <c r="D43" s="299"/>
      <c r="E43" s="299"/>
      <c r="F43" s="299"/>
      <c r="G43" s="299"/>
      <c r="H43" s="297"/>
      <c r="I43" s="297">
        <v>10</v>
      </c>
      <c r="J43" s="297"/>
      <c r="K43" s="297"/>
      <c r="L43" s="299"/>
      <c r="M43" s="299"/>
      <c r="N43" s="299"/>
      <c r="O43" s="299"/>
      <c r="P43" s="297"/>
      <c r="Q43" s="297">
        <v>6</v>
      </c>
      <c r="R43" s="297"/>
      <c r="S43" s="297">
        <v>3</v>
      </c>
      <c r="T43" s="299"/>
      <c r="U43" s="299"/>
      <c r="V43" s="299"/>
      <c r="W43" s="299"/>
      <c r="X43" s="297">
        <v>27</v>
      </c>
      <c r="Y43" s="297">
        <f>X43-(N43+R43)</f>
        <v>27</v>
      </c>
      <c r="Z43" s="297">
        <v>16</v>
      </c>
      <c r="AA43" s="297">
        <f>Z43-S43-O43</f>
        <v>13</v>
      </c>
      <c r="AB43" s="299"/>
      <c r="AC43" s="299"/>
      <c r="AD43" s="299"/>
      <c r="AE43" s="299"/>
      <c r="AF43" s="297">
        <v>46</v>
      </c>
      <c r="AG43" s="297">
        <f>AF43-Y43-N43-R43</f>
        <v>19</v>
      </c>
      <c r="AH43" s="297">
        <v>36</v>
      </c>
      <c r="AI43" s="297">
        <f>AH43-AA43-O43-S43</f>
        <v>20</v>
      </c>
      <c r="AJ43" s="299"/>
      <c r="AK43" s="299"/>
      <c r="AL43" s="299"/>
      <c r="AM43" s="299"/>
      <c r="AN43" s="297">
        <v>55</v>
      </c>
      <c r="AO43" s="297">
        <f>AN43-AF43</f>
        <v>9</v>
      </c>
      <c r="AP43" s="297">
        <v>50</v>
      </c>
      <c r="AQ43" s="297">
        <f>AP43-AH43</f>
        <v>14</v>
      </c>
      <c r="AR43" s="299"/>
      <c r="AS43" s="299"/>
      <c r="AT43" s="299"/>
      <c r="AU43" s="299"/>
      <c r="AV43" s="297">
        <v>63</v>
      </c>
      <c r="AW43" s="297">
        <f>AV43-AN43</f>
        <v>8</v>
      </c>
      <c r="AX43" s="297">
        <v>56</v>
      </c>
      <c r="AY43" s="297">
        <f>AX43-AP43</f>
        <v>6</v>
      </c>
      <c r="AZ43" s="299"/>
      <c r="BA43" s="299"/>
      <c r="BB43" s="299"/>
      <c r="BC43" s="299"/>
      <c r="BD43" s="297">
        <v>78</v>
      </c>
      <c r="BE43" s="297">
        <f>BD43-AV43</f>
        <v>15</v>
      </c>
      <c r="BF43" s="297">
        <v>56</v>
      </c>
      <c r="BG43" s="297">
        <f>BF43-AX43</f>
        <v>0</v>
      </c>
      <c r="BH43" s="299"/>
      <c r="BI43" s="299"/>
      <c r="BJ43" s="299"/>
      <c r="BK43" s="299"/>
      <c r="BL43" s="297">
        <v>94</v>
      </c>
      <c r="BM43" s="297">
        <f>BL43-BD43</f>
        <v>16</v>
      </c>
      <c r="BN43" s="297">
        <v>113</v>
      </c>
      <c r="BO43" s="297">
        <f>BN43-BF43</f>
        <v>57</v>
      </c>
      <c r="BP43" s="299"/>
      <c r="BQ43" s="299"/>
      <c r="BR43" s="299"/>
      <c r="BS43" s="299"/>
      <c r="BT43" s="297">
        <v>104</v>
      </c>
      <c r="BU43" s="297">
        <f>BT43-BL43</f>
        <v>10</v>
      </c>
      <c r="BV43" s="297">
        <v>202</v>
      </c>
      <c r="BW43" s="297">
        <f>BV43-BN43</f>
        <v>89</v>
      </c>
      <c r="BX43" s="299"/>
      <c r="BY43" s="299"/>
      <c r="BZ43" s="299"/>
      <c r="CA43" s="299"/>
      <c r="CB43" s="297">
        <v>123</v>
      </c>
      <c r="CC43" s="297">
        <f>CB43-BT43</f>
        <v>19</v>
      </c>
      <c r="CD43" s="297">
        <v>223</v>
      </c>
      <c r="CE43" s="297">
        <f>CD43-BV43</f>
        <v>21</v>
      </c>
      <c r="CF43" s="299"/>
      <c r="CG43" s="299"/>
      <c r="CH43" s="299"/>
      <c r="CI43" s="299"/>
      <c r="CJ43" s="297">
        <v>149</v>
      </c>
      <c r="CK43" s="297">
        <f>CJ43-CB43</f>
        <v>26</v>
      </c>
      <c r="CL43" s="297">
        <v>260</v>
      </c>
      <c r="CM43" s="297">
        <f>CL43-CD43</f>
        <v>37</v>
      </c>
      <c r="CN43" s="299"/>
      <c r="CO43" s="299"/>
      <c r="CP43" s="299"/>
      <c r="CQ43" s="299"/>
      <c r="CR43" s="297">
        <v>170</v>
      </c>
      <c r="CS43" s="297">
        <f>CR43-CJ43</f>
        <v>21</v>
      </c>
      <c r="CT43" s="297">
        <v>283</v>
      </c>
      <c r="CU43" s="297">
        <f>CT43-CL43</f>
        <v>23</v>
      </c>
      <c r="CV43" s="277" cm="1">
        <f t="array" ref="CV43">SUM(SUMIFS(D43:CU43,D$6:CU$6,{"EN(V)"}))</f>
        <v>0</v>
      </c>
      <c r="CW43" s="277" cm="1">
        <f t="array" ref="CW43">SUM(SUMIFS(D43:CU43,D$6:CU$6,{"INA(V)"}))</f>
        <v>186</v>
      </c>
      <c r="CX43" s="277" cm="1">
        <f t="array" ref="CX43">SUM(SUMIFS(D43:CU43,D$6:CU$6,{"EN(D)"}))</f>
        <v>0</v>
      </c>
      <c r="CY43" s="277" cm="1">
        <f t="array" ref="CY43">SUM(SUMIFS(D43:CU43,D$6:CU$6,{"INA(D)"}))</f>
        <v>283</v>
      </c>
      <c r="CZ43" s="277" cm="1">
        <f t="array" ref="CZ43">SUM(SUMIFS(D43:CU43,D$6:CU$6,{"EN(D)","EN(V)","INA(D)","INA(V)"}))</f>
        <v>469</v>
      </c>
      <c r="DA43" s="299"/>
      <c r="DB43" s="299">
        <f t="shared" si="23"/>
        <v>0</v>
      </c>
      <c r="DC43" s="299"/>
      <c r="DD43" s="299">
        <f t="shared" si="24"/>
        <v>0</v>
      </c>
      <c r="DE43" s="297">
        <v>193</v>
      </c>
      <c r="DF43" s="297">
        <f t="shared" si="25"/>
        <v>23</v>
      </c>
      <c r="DG43" s="297">
        <v>284</v>
      </c>
      <c r="DH43" s="297">
        <f t="shared" si="26"/>
        <v>1</v>
      </c>
      <c r="DI43" s="299"/>
      <c r="DJ43" s="299"/>
      <c r="DK43" s="299"/>
      <c r="DL43" s="299"/>
      <c r="DM43" s="297">
        <v>210</v>
      </c>
      <c r="DN43" s="297">
        <f>DM43-DE43</f>
        <v>17</v>
      </c>
      <c r="DO43" s="297">
        <v>288</v>
      </c>
      <c r="DP43" s="297">
        <f>DO43-DG43</f>
        <v>4</v>
      </c>
      <c r="DQ43" s="299"/>
      <c r="DR43" s="299"/>
      <c r="DS43" s="299"/>
      <c r="DT43" s="299"/>
      <c r="DU43" s="297">
        <v>234</v>
      </c>
      <c r="DV43" s="297">
        <f>DU43-DM43</f>
        <v>24</v>
      </c>
      <c r="DW43" s="297">
        <v>293</v>
      </c>
      <c r="DX43" s="297">
        <f>DW43-DO43</f>
        <v>5</v>
      </c>
      <c r="DY43" s="299"/>
      <c r="DZ43" s="299"/>
      <c r="EA43" s="299"/>
      <c r="EB43" s="299"/>
      <c r="EC43" s="297">
        <v>258</v>
      </c>
      <c r="ED43" s="297">
        <f>EC43-DU43</f>
        <v>24</v>
      </c>
      <c r="EE43" s="297">
        <v>296</v>
      </c>
      <c r="EF43" s="297">
        <f>EE43-DW43</f>
        <v>3</v>
      </c>
      <c r="EG43" s="299"/>
      <c r="EH43" s="299"/>
      <c r="EI43" s="299"/>
      <c r="EJ43" s="299"/>
      <c r="EK43" s="297">
        <v>275</v>
      </c>
      <c r="EL43" s="297">
        <f>EK43-EC43</f>
        <v>17</v>
      </c>
      <c r="EM43" s="297">
        <v>302</v>
      </c>
      <c r="EN43" s="297">
        <f>EM43-EE43</f>
        <v>6</v>
      </c>
      <c r="EO43" s="299"/>
      <c r="EP43" s="299"/>
      <c r="EQ43" s="299"/>
      <c r="ER43" s="299"/>
      <c r="ES43" s="297">
        <v>319</v>
      </c>
      <c r="ET43" s="297">
        <f>ES43-EK43</f>
        <v>44</v>
      </c>
      <c r="EU43" s="297">
        <v>499</v>
      </c>
      <c r="EV43" s="297">
        <f>EU43-EM43</f>
        <v>197</v>
      </c>
      <c r="EW43" s="299"/>
      <c r="EX43" s="299"/>
      <c r="EY43" s="299"/>
      <c r="EZ43" s="299"/>
      <c r="FA43" s="297">
        <v>337</v>
      </c>
      <c r="FB43" s="297">
        <f>FA43-ES43</f>
        <v>18</v>
      </c>
      <c r="FC43" s="297">
        <v>516</v>
      </c>
      <c r="FD43" s="297">
        <f>FC43-EU43</f>
        <v>17</v>
      </c>
      <c r="FE43" s="299"/>
      <c r="FF43" s="299"/>
      <c r="FG43" s="299"/>
      <c r="FH43" s="299"/>
      <c r="FI43" s="297">
        <v>364</v>
      </c>
      <c r="FJ43" s="297">
        <f>FI43-FA43</f>
        <v>27</v>
      </c>
      <c r="FK43" s="297">
        <v>546</v>
      </c>
      <c r="FL43" s="297">
        <f>FK43-FC43</f>
        <v>30</v>
      </c>
      <c r="FM43" s="299"/>
      <c r="FN43" s="299"/>
      <c r="FO43" s="299"/>
      <c r="FP43" s="299"/>
      <c r="FQ43" s="297">
        <v>391</v>
      </c>
      <c r="FR43" s="297">
        <f>FQ43-FI43</f>
        <v>27</v>
      </c>
      <c r="FS43" s="297">
        <v>585</v>
      </c>
      <c r="FT43" s="297">
        <f>FS43-FK43</f>
        <v>39</v>
      </c>
      <c r="FU43" s="299"/>
      <c r="FV43" s="299"/>
      <c r="FW43" s="299"/>
      <c r="FX43" s="299"/>
      <c r="FY43" s="297">
        <v>476</v>
      </c>
      <c r="FZ43" s="297">
        <f>FY43-FQ43</f>
        <v>85</v>
      </c>
      <c r="GA43" s="297">
        <v>634</v>
      </c>
      <c r="GB43" s="297">
        <f>GA43-FS43</f>
        <v>49</v>
      </c>
      <c r="GC43" s="299"/>
      <c r="GD43" s="299"/>
      <c r="GE43" s="299"/>
      <c r="GF43" s="299"/>
      <c r="GG43" s="297">
        <v>551</v>
      </c>
      <c r="GH43" s="297">
        <f>GG43-FY43</f>
        <v>75</v>
      </c>
      <c r="GI43" s="297">
        <v>668</v>
      </c>
      <c r="GJ43" s="297">
        <f>GI43-GA43</f>
        <v>34</v>
      </c>
      <c r="GK43" s="299"/>
      <c r="GL43" s="299"/>
      <c r="GM43" s="299"/>
      <c r="GN43" s="299"/>
      <c r="GO43" s="297">
        <v>802</v>
      </c>
      <c r="GP43" s="297">
        <f>GO43-GG43</f>
        <v>251</v>
      </c>
      <c r="GQ43" s="297">
        <v>728</v>
      </c>
      <c r="GR43" s="297">
        <f>GQ43-GI43</f>
        <v>60</v>
      </c>
      <c r="GS43" s="277" cm="1">
        <f t="array" ref="GS43">SUM(SUMIFS(DA43:GR43,DA$6:GR$6,{"EN(V)"}))</f>
        <v>0</v>
      </c>
      <c r="GT43" s="277" cm="1">
        <f t="array" ref="GT43">SUM(SUMIFS(DA43:GR43,DA$6:GR$6,{"INA(V)"}))</f>
        <v>632</v>
      </c>
      <c r="GU43" s="277" cm="1">
        <f t="array" ref="GU43">SUM(SUMIFS(DA43:GR43,DA$6:GR$6,{"EN(D)"}))</f>
        <v>0</v>
      </c>
      <c r="GV43" s="277" cm="1">
        <f t="array" ref="GV43">SUM(SUMIFS(DA43:GR43,DA$6:GR$6,{"INA(D)"}))</f>
        <v>445</v>
      </c>
      <c r="GW43" s="277" cm="1">
        <f t="array" ref="GW43">SUM(SUMIFS(DA43:GR43,DA$6:GR$6,{"EN(D)","EN(V)","INA(D)","INA(V)"}))</f>
        <v>1077</v>
      </c>
      <c r="GX43" s="299"/>
      <c r="GY43" s="299">
        <f t="shared" si="27"/>
        <v>0</v>
      </c>
      <c r="GZ43" s="299"/>
      <c r="HA43" s="299">
        <f t="shared" si="28"/>
        <v>0</v>
      </c>
      <c r="HB43" s="297">
        <v>811</v>
      </c>
      <c r="HC43" s="297">
        <f t="shared" si="29"/>
        <v>9</v>
      </c>
      <c r="HD43" s="297">
        <v>741</v>
      </c>
      <c r="HE43" s="297">
        <f t="shared" si="30"/>
        <v>13</v>
      </c>
      <c r="HF43" s="299"/>
      <c r="HG43" s="299"/>
      <c r="HH43" s="299"/>
      <c r="HI43" s="299"/>
      <c r="HJ43" s="297"/>
      <c r="HK43" s="297"/>
      <c r="HL43" s="297"/>
      <c r="HM43" s="297"/>
      <c r="HN43" s="299"/>
      <c r="HO43" s="299"/>
      <c r="HP43" s="299"/>
      <c r="HQ43" s="299"/>
      <c r="HR43" s="297"/>
      <c r="HS43" s="297"/>
      <c r="HT43" s="297"/>
      <c r="HU43" s="297"/>
      <c r="HV43" s="299"/>
      <c r="HW43" s="299"/>
      <c r="HX43" s="299"/>
      <c r="HY43" s="299"/>
      <c r="HZ43" s="297"/>
      <c r="IA43" s="297"/>
      <c r="IB43" s="297"/>
      <c r="IC43" s="297"/>
      <c r="ID43" s="299"/>
      <c r="IE43" s="299"/>
      <c r="IF43" s="299"/>
      <c r="IG43" s="299"/>
      <c r="IH43" s="297"/>
      <c r="II43" s="297"/>
      <c r="IJ43" s="297"/>
      <c r="IK43" s="297"/>
      <c r="IL43" s="299"/>
      <c r="IM43" s="299"/>
      <c r="IN43" s="299"/>
      <c r="IO43" s="299"/>
      <c r="IP43" s="297"/>
      <c r="IQ43" s="297"/>
      <c r="IR43" s="297"/>
      <c r="IS43" s="297"/>
      <c r="IT43" s="299"/>
      <c r="IU43" s="299"/>
      <c r="IV43" s="299"/>
      <c r="IW43" s="299"/>
      <c r="IX43" s="297"/>
      <c r="IY43" s="297"/>
      <c r="IZ43" s="297"/>
      <c r="JA43" s="297"/>
      <c r="JB43" s="299"/>
      <c r="JC43" s="299"/>
      <c r="JD43" s="299"/>
      <c r="JE43" s="299"/>
      <c r="JF43" s="297"/>
      <c r="JG43" s="297"/>
      <c r="JH43" s="297"/>
      <c r="JI43" s="297"/>
      <c r="JJ43" s="299"/>
      <c r="JK43" s="299"/>
      <c r="JL43" s="299"/>
      <c r="JM43" s="299"/>
      <c r="JN43" s="297"/>
      <c r="JO43" s="297">
        <v>11</v>
      </c>
      <c r="JP43" s="297"/>
      <c r="JQ43" s="297">
        <v>15</v>
      </c>
      <c r="JR43" s="299"/>
      <c r="JS43" s="299"/>
      <c r="JT43" s="299"/>
      <c r="JU43" s="299"/>
      <c r="JV43" s="297">
        <v>844</v>
      </c>
      <c r="JW43" s="297">
        <v>11</v>
      </c>
      <c r="JX43" s="297">
        <v>741</v>
      </c>
      <c r="JY43" s="297">
        <v>27</v>
      </c>
      <c r="JZ43" s="299"/>
      <c r="KA43" s="299"/>
      <c r="KB43" s="299"/>
      <c r="KC43" s="299"/>
      <c r="KD43" s="297"/>
      <c r="KE43" s="297">
        <v>10</v>
      </c>
      <c r="KF43" s="297"/>
      <c r="KG43" s="297">
        <v>25</v>
      </c>
      <c r="KH43" s="299"/>
      <c r="KI43" s="299"/>
      <c r="KJ43" s="299"/>
      <c r="KK43" s="299"/>
      <c r="KL43" s="297"/>
      <c r="KM43" s="297">
        <v>11</v>
      </c>
      <c r="KN43" s="297"/>
      <c r="KO43" s="297">
        <v>16</v>
      </c>
      <c r="KP43" s="277" cm="1">
        <f t="array" ref="KP43">SUM(SUMIFS(GX43:KO43,GX$6:KO$6,{"EN(V)"}))</f>
        <v>0</v>
      </c>
      <c r="KQ43" s="277" cm="1">
        <f t="array" ref="KQ43">SUM(SUMIFS(GX43:KO43,GX$6:KO$6,{"INA(V)"}))</f>
        <v>52</v>
      </c>
      <c r="KR43" s="277" cm="1">
        <f t="array" ref="KR43">SUM(SUMIFS(GX43:KO43,GX$6:KO$6,{"EN(D)"}))</f>
        <v>0</v>
      </c>
      <c r="KS43" s="277" cm="1">
        <f t="array" ref="KS43">SUM(SUMIFS(GX43:KO43,GX$6:KO$6,{"INA(D)"}))</f>
        <v>96</v>
      </c>
      <c r="KT43" s="277" cm="1">
        <f t="array" ref="KT43">SUM(SUMIFS(GX43:KO43,GX$6:KO$6,{"EN(D)","EN(V)","INA(D)","INA(V)"}))</f>
        <v>148</v>
      </c>
      <c r="KU43" s="299"/>
      <c r="KV43" s="299"/>
      <c r="KW43" s="299"/>
      <c r="KX43" s="299"/>
      <c r="KY43" s="297"/>
      <c r="KZ43" s="297">
        <v>3</v>
      </c>
      <c r="LA43" s="297"/>
      <c r="LB43" s="297">
        <v>4</v>
      </c>
      <c r="LC43" s="299"/>
      <c r="LD43" s="299">
        <v>2</v>
      </c>
      <c r="LE43" s="299"/>
      <c r="LF43" s="299">
        <v>1</v>
      </c>
      <c r="LG43" s="297"/>
      <c r="LH43" s="297"/>
      <c r="LI43" s="297"/>
      <c r="LJ43" s="297"/>
      <c r="LK43" s="299"/>
      <c r="LL43" s="299"/>
      <c r="LM43" s="299"/>
      <c r="LN43" s="299"/>
      <c r="LO43" s="297"/>
      <c r="LP43" s="297">
        <v>11</v>
      </c>
      <c r="LQ43" s="297"/>
      <c r="LR43" s="297">
        <v>6</v>
      </c>
      <c r="LS43" s="299"/>
      <c r="LT43" s="299"/>
      <c r="LU43" s="299"/>
      <c r="LV43" s="299"/>
      <c r="LW43" s="297"/>
      <c r="LX43" s="297">
        <v>15</v>
      </c>
      <c r="LY43" s="297"/>
      <c r="LZ43" s="297">
        <v>6</v>
      </c>
      <c r="MA43" s="299"/>
      <c r="MB43" s="299"/>
      <c r="MC43" s="299"/>
      <c r="MD43" s="299"/>
      <c r="ME43" s="297"/>
      <c r="MF43" s="297">
        <v>9</v>
      </c>
      <c r="MG43" s="297"/>
      <c r="MH43" s="297">
        <v>8</v>
      </c>
      <c r="MI43" s="299"/>
      <c r="MJ43" s="299"/>
      <c r="MK43" s="299"/>
      <c r="ML43" s="299"/>
      <c r="MM43" s="297"/>
      <c r="MN43" s="297">
        <v>1</v>
      </c>
      <c r="MO43" s="297"/>
      <c r="MP43" s="297">
        <v>2</v>
      </c>
      <c r="MQ43" s="299"/>
      <c r="MR43" s="299"/>
      <c r="MS43" s="299"/>
      <c r="MT43" s="299"/>
      <c r="MU43" s="297"/>
      <c r="MV43" s="297">
        <v>1</v>
      </c>
      <c r="MW43" s="297"/>
      <c r="MX43" s="297"/>
      <c r="MY43" s="299"/>
      <c r="MZ43" s="299"/>
      <c r="NA43" s="299"/>
      <c r="NB43" s="299"/>
      <c r="NC43" s="297"/>
      <c r="ND43" s="297">
        <v>6</v>
      </c>
      <c r="NE43" s="297"/>
      <c r="NF43" s="297">
        <v>1</v>
      </c>
      <c r="NG43" s="299"/>
      <c r="NH43" s="299"/>
      <c r="NI43" s="299"/>
      <c r="NJ43" s="299"/>
      <c r="NK43" s="297"/>
      <c r="NL43" s="297">
        <v>2</v>
      </c>
      <c r="NM43" s="297"/>
      <c r="NN43" s="297"/>
      <c r="NO43" s="299"/>
      <c r="NP43" s="299"/>
      <c r="NQ43" s="299"/>
      <c r="NR43" s="299"/>
      <c r="NS43" s="297"/>
      <c r="NT43" s="297">
        <v>10</v>
      </c>
      <c r="NU43" s="297"/>
      <c r="NV43" s="297"/>
      <c r="NW43" s="299"/>
      <c r="NX43" s="299"/>
      <c r="NY43" s="299"/>
      <c r="NZ43" s="299"/>
      <c r="OA43" s="297"/>
      <c r="OB43" s="297">
        <v>13</v>
      </c>
      <c r="OC43" s="297"/>
      <c r="OD43" s="297">
        <v>4</v>
      </c>
      <c r="OE43" s="299"/>
      <c r="OF43" s="299"/>
      <c r="OG43" s="299"/>
      <c r="OH43" s="299"/>
      <c r="OI43" s="297"/>
      <c r="OJ43" s="297">
        <v>10</v>
      </c>
      <c r="OK43" s="297"/>
      <c r="OL43" s="297">
        <v>2</v>
      </c>
      <c r="OM43" s="277" cm="1">
        <f t="array" ref="OM43">SUM(SUMIFS(KU43:OL43,KU$6:OL$6,{"EN(V)"}))</f>
        <v>2</v>
      </c>
      <c r="ON43" s="277" cm="1">
        <f t="array" ref="ON43">SUM(SUMIFS(KU43:OL43,KU$6:OL$6,{"INA(V)"}))</f>
        <v>81</v>
      </c>
      <c r="OO43" s="277" cm="1">
        <f t="array" ref="OO43">SUM(SUMIFS(KU43:OL43,KU$6:OL$6,{"EN(D)"}))</f>
        <v>1</v>
      </c>
      <c r="OP43" s="277" cm="1">
        <f t="array" ref="OP43">SUM(SUMIFS(KU43:OL43,KU$6:OL$6,{"INA(D)"}))</f>
        <v>33</v>
      </c>
      <c r="OQ43" s="277" cm="1">
        <f t="array" ref="OQ43">SUM(SUMIFS(KU43:OL43,KU$6:OL$6,{"EN(D)","EN(V)","INA(D)","INA(V)"}))</f>
        <v>117</v>
      </c>
      <c r="OR43" s="299"/>
      <c r="OS43" s="299"/>
      <c r="OT43" s="299"/>
      <c r="OU43" s="299"/>
      <c r="OV43" s="297"/>
      <c r="OW43" s="297">
        <v>10</v>
      </c>
      <c r="OX43" s="297"/>
      <c r="OY43" s="297">
        <v>3</v>
      </c>
      <c r="OZ43" s="299"/>
      <c r="PA43" s="299"/>
      <c r="PB43" s="299"/>
      <c r="PC43" s="299"/>
      <c r="PD43" s="297"/>
      <c r="PE43" s="297">
        <v>16</v>
      </c>
      <c r="PF43" s="297"/>
      <c r="PG43" s="297">
        <v>6</v>
      </c>
      <c r="PH43" s="299"/>
      <c r="PI43" s="299"/>
      <c r="PJ43" s="299"/>
      <c r="PK43" s="299"/>
      <c r="PL43" s="297"/>
      <c r="PM43" s="297">
        <v>10</v>
      </c>
      <c r="PN43" s="297"/>
      <c r="PO43" s="297">
        <v>4</v>
      </c>
      <c r="PP43" s="299"/>
      <c r="PQ43" s="299"/>
      <c r="PR43" s="299"/>
      <c r="PS43" s="299"/>
      <c r="PT43" s="297"/>
      <c r="PU43" s="297">
        <v>13</v>
      </c>
      <c r="PV43" s="297"/>
      <c r="PW43" s="297"/>
      <c r="PX43" s="299"/>
      <c r="PY43" s="299"/>
      <c r="PZ43" s="299"/>
      <c r="QA43" s="299"/>
      <c r="QB43" s="297"/>
      <c r="QC43" s="297">
        <v>15</v>
      </c>
      <c r="QD43" s="297"/>
      <c r="QE43" s="297">
        <v>5</v>
      </c>
      <c r="QF43" s="299"/>
      <c r="QG43" s="299"/>
      <c r="QH43" s="299"/>
      <c r="QI43" s="299"/>
      <c r="QJ43" s="297"/>
      <c r="QK43" s="297">
        <v>17</v>
      </c>
      <c r="QL43" s="297"/>
      <c r="QM43" s="297">
        <v>6</v>
      </c>
      <c r="QN43" s="299"/>
      <c r="QO43" s="299"/>
      <c r="QP43" s="299"/>
      <c r="QQ43" s="299"/>
      <c r="QR43" s="297"/>
      <c r="QS43" s="297">
        <v>7</v>
      </c>
      <c r="QT43" s="297"/>
      <c r="QU43" s="297">
        <v>2</v>
      </c>
      <c r="QV43" s="299"/>
      <c r="QW43" s="299"/>
      <c r="QX43" s="299"/>
      <c r="QY43" s="299"/>
      <c r="QZ43" s="297"/>
      <c r="RA43" s="297"/>
      <c r="RB43" s="297"/>
      <c r="RC43" s="297"/>
      <c r="RD43" s="299"/>
      <c r="RE43" s="299"/>
      <c r="RF43" s="299"/>
      <c r="RG43" s="299"/>
      <c r="RH43" s="297"/>
      <c r="RI43" s="297"/>
      <c r="RJ43" s="297"/>
      <c r="RK43" s="297"/>
      <c r="RL43" s="299"/>
      <c r="RM43" s="299"/>
      <c r="RN43" s="299"/>
      <c r="RO43" s="299"/>
      <c r="RP43" s="297"/>
      <c r="RQ43" s="297"/>
      <c r="RR43" s="297"/>
      <c r="RS43" s="297"/>
      <c r="RT43" s="299"/>
      <c r="RU43" s="299"/>
      <c r="RV43" s="299"/>
      <c r="RW43" s="299"/>
      <c r="RX43" s="297"/>
      <c r="RY43" s="297"/>
      <c r="RZ43" s="297"/>
      <c r="SA43" s="297"/>
      <c r="SB43" s="299"/>
      <c r="SC43" s="299"/>
      <c r="SD43" s="299"/>
      <c r="SE43" s="299"/>
      <c r="SF43" s="297"/>
      <c r="SG43" s="297"/>
      <c r="SH43" s="297"/>
      <c r="SI43" s="297"/>
      <c r="SJ43" s="277" cm="1">
        <f t="array" ref="SJ43">SUM(SUMIFS(OR43:SI43,OR$6:SI$6,{"EN(V)"}))</f>
        <v>0</v>
      </c>
      <c r="SK43" s="277" cm="1">
        <f t="array" ref="SK43">SUM(SUMIFS(OR43:SI43,OR$6:SI$6,{"INA(V)"}))</f>
        <v>88</v>
      </c>
      <c r="SL43" s="277" cm="1">
        <f t="array" ref="SL43">SUM(SUMIFS(OR43:SI43,OR$6:SI$6,{"EN(D)"}))</f>
        <v>0</v>
      </c>
      <c r="SM43" s="277" cm="1">
        <f t="array" ref="SM43">SUM(SUMIFS(OR43:SI43,OR$6:SI$6,{"INA(D)"}))</f>
        <v>26</v>
      </c>
      <c r="SN43" s="277" cm="1">
        <f t="array" ref="SN43">SUM(SUMIFS(OR43:SI43,OR$6:SI$6,{"EN(D)","EN(V)","INA(D)","INA(V)"}))</f>
        <v>114</v>
      </c>
    </row>
    <row r="44" spans="1:508" ht="30">
      <c r="A44" s="296">
        <v>38</v>
      </c>
      <c r="B44" s="281" t="s">
        <v>140</v>
      </c>
      <c r="C44" s="301"/>
      <c r="D44" s="299"/>
      <c r="E44" s="299">
        <v>9</v>
      </c>
      <c r="F44" s="299"/>
      <c r="G44" s="299">
        <v>4</v>
      </c>
      <c r="H44" s="297"/>
      <c r="I44" s="297"/>
      <c r="J44" s="297"/>
      <c r="K44" s="297"/>
      <c r="L44" s="299"/>
      <c r="M44" s="299">
        <v>2</v>
      </c>
      <c r="N44" s="299"/>
      <c r="O44" s="299">
        <v>1</v>
      </c>
      <c r="P44" s="297"/>
      <c r="Q44" s="297"/>
      <c r="R44" s="297"/>
      <c r="S44" s="297"/>
      <c r="T44" s="299">
        <v>17</v>
      </c>
      <c r="U44" s="299">
        <f>T44-(P44+L44)</f>
        <v>17</v>
      </c>
      <c r="V44" s="299">
        <v>12</v>
      </c>
      <c r="W44" s="299">
        <f>V44-(Q44+M44)</f>
        <v>10</v>
      </c>
      <c r="X44" s="297"/>
      <c r="Y44" s="297"/>
      <c r="Z44" s="297"/>
      <c r="AA44" s="297"/>
      <c r="AB44" s="299">
        <v>31</v>
      </c>
      <c r="AC44" s="299">
        <f>AB44-U44-P44-L44</f>
        <v>14</v>
      </c>
      <c r="AD44" s="299">
        <v>16</v>
      </c>
      <c r="AE44" s="299">
        <f>AD44-W44-Q44-M44</f>
        <v>4</v>
      </c>
      <c r="AF44" s="297"/>
      <c r="AG44" s="297"/>
      <c r="AH44" s="297"/>
      <c r="AI44" s="297"/>
      <c r="AJ44" s="299">
        <v>47</v>
      </c>
      <c r="AK44" s="299">
        <f>AJ44-AB44</f>
        <v>16</v>
      </c>
      <c r="AL44" s="299">
        <v>27</v>
      </c>
      <c r="AM44" s="299">
        <f>AL44-AD44</f>
        <v>11</v>
      </c>
      <c r="AN44" s="297"/>
      <c r="AO44" s="297"/>
      <c r="AP44" s="297"/>
      <c r="AQ44" s="297"/>
      <c r="AR44" s="299">
        <v>52</v>
      </c>
      <c r="AS44" s="299">
        <f>AR44-AJ44</f>
        <v>5</v>
      </c>
      <c r="AT44" s="299">
        <v>31</v>
      </c>
      <c r="AU44" s="299">
        <f>AT44-AL44</f>
        <v>4</v>
      </c>
      <c r="AV44" s="297"/>
      <c r="AW44" s="297"/>
      <c r="AX44" s="297"/>
      <c r="AY44" s="297"/>
      <c r="AZ44" s="299">
        <v>62</v>
      </c>
      <c r="BA44" s="299">
        <f>AZ44-AR44</f>
        <v>10</v>
      </c>
      <c r="BB44" s="299">
        <v>31</v>
      </c>
      <c r="BC44" s="299">
        <f>BB44-AT44</f>
        <v>0</v>
      </c>
      <c r="BD44" s="297"/>
      <c r="BE44" s="297"/>
      <c r="BF44" s="297"/>
      <c r="BG44" s="297"/>
      <c r="BH44" s="299">
        <v>85</v>
      </c>
      <c r="BI44" s="299">
        <f>BH44-AZ44</f>
        <v>23</v>
      </c>
      <c r="BJ44" s="299">
        <v>37</v>
      </c>
      <c r="BK44" s="299">
        <f>BJ44-BB44</f>
        <v>6</v>
      </c>
      <c r="BL44" s="297"/>
      <c r="BM44" s="297"/>
      <c r="BN44" s="297"/>
      <c r="BO44" s="297"/>
      <c r="BP44" s="299">
        <v>102</v>
      </c>
      <c r="BQ44" s="299">
        <f>BP44-BH44</f>
        <v>17</v>
      </c>
      <c r="BR44" s="299">
        <v>40</v>
      </c>
      <c r="BS44" s="299">
        <f>BR44-BJ44</f>
        <v>3</v>
      </c>
      <c r="BT44" s="297"/>
      <c r="BU44" s="297"/>
      <c r="BV44" s="297"/>
      <c r="BW44" s="297"/>
      <c r="BX44" s="299">
        <v>111</v>
      </c>
      <c r="BY44" s="299">
        <f>BX44-BP44</f>
        <v>9</v>
      </c>
      <c r="BZ44" s="299">
        <v>48</v>
      </c>
      <c r="CA44" s="299">
        <f>BZ44-BR44</f>
        <v>8</v>
      </c>
      <c r="CB44" s="297"/>
      <c r="CC44" s="297"/>
      <c r="CD44" s="297"/>
      <c r="CE44" s="297"/>
      <c r="CF44" s="299">
        <v>132</v>
      </c>
      <c r="CG44" s="299">
        <f>CF44-BX44</f>
        <v>21</v>
      </c>
      <c r="CH44" s="299">
        <v>66</v>
      </c>
      <c r="CI44" s="299">
        <f>CH44-BZ44</f>
        <v>18</v>
      </c>
      <c r="CJ44" s="297"/>
      <c r="CK44" s="297"/>
      <c r="CL44" s="297"/>
      <c r="CM44" s="297"/>
      <c r="CN44" s="299">
        <v>151</v>
      </c>
      <c r="CO44" s="299">
        <f>CN44-CF44</f>
        <v>19</v>
      </c>
      <c r="CP44" s="299">
        <v>81</v>
      </c>
      <c r="CQ44" s="299">
        <f>CP44-CH44</f>
        <v>15</v>
      </c>
      <c r="CR44" s="297"/>
      <c r="CS44" s="297"/>
      <c r="CT44" s="297"/>
      <c r="CU44" s="297"/>
      <c r="CV44" s="277" cm="1">
        <f t="array" ref="CV44">SUM(SUMIFS(D44:CU44,D$6:CU$6,{"EN(V)"}))</f>
        <v>162</v>
      </c>
      <c r="CW44" s="277" cm="1">
        <f t="array" ref="CW44">SUM(SUMIFS(D44:CU44,D$6:CU$6,{"INA(V)"}))</f>
        <v>0</v>
      </c>
      <c r="CX44" s="277" cm="1">
        <f t="array" ref="CX44">SUM(SUMIFS(D44:CU44,D$6:CU$6,{"EN(D)"}))</f>
        <v>84</v>
      </c>
      <c r="CY44" s="277" cm="1">
        <f t="array" ref="CY44">SUM(SUMIFS(D44:CU44,D$6:CU$6,{"INA(D)"}))</f>
        <v>0</v>
      </c>
      <c r="CZ44" s="277" cm="1">
        <f t="array" ref="CZ44">SUM(SUMIFS(D44:CU44,D$6:CU$6,{"EN(D)","EN(V)","INA(D)","INA(V)"}))</f>
        <v>246</v>
      </c>
      <c r="DA44" s="299">
        <v>176</v>
      </c>
      <c r="DB44" s="299">
        <f t="shared" si="23"/>
        <v>25</v>
      </c>
      <c r="DC44" s="299">
        <v>81</v>
      </c>
      <c r="DD44" s="299">
        <f t="shared" si="24"/>
        <v>0</v>
      </c>
      <c r="DE44" s="297"/>
      <c r="DF44" s="297">
        <f t="shared" si="25"/>
        <v>0</v>
      </c>
      <c r="DG44" s="297"/>
      <c r="DH44" s="297">
        <f t="shared" si="26"/>
        <v>0</v>
      </c>
      <c r="DI44" s="299">
        <v>197</v>
      </c>
      <c r="DJ44" s="299">
        <f>DI44-DA44</f>
        <v>21</v>
      </c>
      <c r="DK44" s="299">
        <v>93</v>
      </c>
      <c r="DL44" s="299">
        <f>DK44-DC44</f>
        <v>12</v>
      </c>
      <c r="DM44" s="297"/>
      <c r="DN44" s="297"/>
      <c r="DO44" s="297"/>
      <c r="DP44" s="297"/>
      <c r="DQ44" s="299">
        <v>213</v>
      </c>
      <c r="DR44" s="299">
        <f>DQ44-DI44</f>
        <v>16</v>
      </c>
      <c r="DS44" s="299">
        <v>102</v>
      </c>
      <c r="DT44" s="299">
        <f>DS44-DK44</f>
        <v>9</v>
      </c>
      <c r="DU44" s="297"/>
      <c r="DV44" s="297"/>
      <c r="DW44" s="297"/>
      <c r="DX44" s="297"/>
      <c r="DY44" s="299">
        <v>223</v>
      </c>
      <c r="DZ44" s="299">
        <f>DY44-DQ44</f>
        <v>10</v>
      </c>
      <c r="EA44" s="299">
        <v>86</v>
      </c>
      <c r="EB44" s="299"/>
      <c r="EC44" s="297"/>
      <c r="ED44" s="297"/>
      <c r="EE44" s="297"/>
      <c r="EF44" s="297"/>
      <c r="EG44" s="299">
        <v>251</v>
      </c>
      <c r="EH44" s="299">
        <f>EG44-DY44</f>
        <v>28</v>
      </c>
      <c r="EI44" s="299">
        <v>116</v>
      </c>
      <c r="EJ44" s="299">
        <f>EI44-EA44</f>
        <v>30</v>
      </c>
      <c r="EK44" s="297"/>
      <c r="EL44" s="297"/>
      <c r="EM44" s="297"/>
      <c r="EN44" s="297"/>
      <c r="EO44" s="299">
        <v>283</v>
      </c>
      <c r="EP44" s="299">
        <f>EO44-EG44</f>
        <v>32</v>
      </c>
      <c r="EQ44" s="299">
        <v>300</v>
      </c>
      <c r="ER44" s="299">
        <f>EQ44-EI44</f>
        <v>184</v>
      </c>
      <c r="ES44" s="297"/>
      <c r="ET44" s="297"/>
      <c r="EU44" s="297"/>
      <c r="EV44" s="297"/>
      <c r="EW44" s="299">
        <v>296</v>
      </c>
      <c r="EX44" s="299">
        <f>EW44-EO44</f>
        <v>13</v>
      </c>
      <c r="EY44" s="299">
        <v>324</v>
      </c>
      <c r="EZ44" s="299">
        <f>EY44-EQ44</f>
        <v>24</v>
      </c>
      <c r="FA44" s="297"/>
      <c r="FB44" s="297"/>
      <c r="FC44" s="297"/>
      <c r="FD44" s="297"/>
      <c r="FE44" s="299">
        <v>317</v>
      </c>
      <c r="FF44" s="299">
        <f>FE44-EW44</f>
        <v>21</v>
      </c>
      <c r="FG44" s="299">
        <v>343</v>
      </c>
      <c r="FH44" s="299">
        <f>FG44-EY44</f>
        <v>19</v>
      </c>
      <c r="FI44" s="297"/>
      <c r="FJ44" s="297"/>
      <c r="FK44" s="297"/>
      <c r="FL44" s="297"/>
      <c r="FM44" s="299">
        <v>344</v>
      </c>
      <c r="FN44" s="299">
        <f>FM44-FE44</f>
        <v>27</v>
      </c>
      <c r="FO44" s="299">
        <v>379</v>
      </c>
      <c r="FP44" s="299">
        <f>FO44-FG44</f>
        <v>36</v>
      </c>
      <c r="FQ44" s="297"/>
      <c r="FR44" s="297"/>
      <c r="FS44" s="297"/>
      <c r="FT44" s="297"/>
      <c r="FU44" s="299">
        <v>403</v>
      </c>
      <c r="FV44" s="299">
        <f>FU44-FM44</f>
        <v>59</v>
      </c>
      <c r="FW44" s="299">
        <v>422</v>
      </c>
      <c r="FX44" s="299">
        <f>FW44-FO44</f>
        <v>43</v>
      </c>
      <c r="FY44" s="297"/>
      <c r="FZ44" s="297"/>
      <c r="GA44" s="297"/>
      <c r="GB44" s="297"/>
      <c r="GC44" s="299">
        <v>488</v>
      </c>
      <c r="GD44" s="299">
        <f>GC44-FU44</f>
        <v>85</v>
      </c>
      <c r="GE44" s="299">
        <v>464</v>
      </c>
      <c r="GF44" s="299">
        <f>GE44-FW44</f>
        <v>42</v>
      </c>
      <c r="GG44" s="297"/>
      <c r="GH44" s="297"/>
      <c r="GI44" s="297"/>
      <c r="GJ44" s="297"/>
      <c r="GK44" s="299">
        <v>627</v>
      </c>
      <c r="GL44" s="299">
        <f>GK44-GC44</f>
        <v>139</v>
      </c>
      <c r="GM44" s="299">
        <v>511</v>
      </c>
      <c r="GN44" s="299">
        <f>GM44-GE44</f>
        <v>47</v>
      </c>
      <c r="GO44" s="297"/>
      <c r="GP44" s="297"/>
      <c r="GQ44" s="297"/>
      <c r="GR44" s="297"/>
      <c r="GS44" s="277" cm="1">
        <f t="array" ref="GS44">SUM(SUMIFS(DA44:GR44,DA$6:GR$6,{"EN(V)"}))</f>
        <v>476</v>
      </c>
      <c r="GT44" s="277" cm="1">
        <f t="array" ref="GT44">SUM(SUMIFS(DA44:GR44,DA$6:GR$6,{"INA(V)"}))</f>
        <v>0</v>
      </c>
      <c r="GU44" s="277" cm="1">
        <f t="array" ref="GU44">SUM(SUMIFS(DA44:GR44,DA$6:GR$6,{"EN(D)"}))</f>
        <v>446</v>
      </c>
      <c r="GV44" s="277" cm="1">
        <f t="array" ref="GV44">SUM(SUMIFS(DA44:GR44,DA$6:GR$6,{"INA(D)"}))</f>
        <v>0</v>
      </c>
      <c r="GW44" s="277" cm="1">
        <f t="array" ref="GW44">SUM(SUMIFS(DA44:GR44,DA$6:GR$6,{"EN(D)","EN(V)","INA(D)","INA(V)"}))</f>
        <v>922</v>
      </c>
      <c r="GX44" s="299">
        <v>633</v>
      </c>
      <c r="GY44" s="299">
        <f t="shared" si="27"/>
        <v>6</v>
      </c>
      <c r="GZ44" s="299">
        <v>524</v>
      </c>
      <c r="HA44" s="299">
        <f t="shared" si="28"/>
        <v>13</v>
      </c>
      <c r="HB44" s="297"/>
      <c r="HC44" s="297">
        <f t="shared" si="29"/>
        <v>0</v>
      </c>
      <c r="HD44" s="297"/>
      <c r="HE44" s="297">
        <f t="shared" si="30"/>
        <v>0</v>
      </c>
      <c r="HF44" s="299"/>
      <c r="HG44" s="299"/>
      <c r="HH44" s="299"/>
      <c r="HI44" s="299"/>
      <c r="HJ44" s="297"/>
      <c r="HK44" s="297"/>
      <c r="HL44" s="297"/>
      <c r="HM44" s="297"/>
      <c r="HN44" s="299"/>
      <c r="HO44" s="299"/>
      <c r="HP44" s="299"/>
      <c r="HQ44" s="299"/>
      <c r="HR44" s="297"/>
      <c r="HS44" s="297"/>
      <c r="HT44" s="297"/>
      <c r="HU44" s="297"/>
      <c r="HV44" s="299"/>
      <c r="HW44" s="299"/>
      <c r="HX44" s="299"/>
      <c r="HY44" s="299"/>
      <c r="HZ44" s="297"/>
      <c r="IA44" s="297"/>
      <c r="IB44" s="297"/>
      <c r="IC44" s="297"/>
      <c r="ID44" s="299"/>
      <c r="IE44" s="299"/>
      <c r="IF44" s="299"/>
      <c r="IG44" s="299"/>
      <c r="IH44" s="297"/>
      <c r="II44" s="297"/>
      <c r="IJ44" s="297"/>
      <c r="IK44" s="297"/>
      <c r="IL44" s="299"/>
      <c r="IM44" s="299"/>
      <c r="IN44" s="299"/>
      <c r="IO44" s="299"/>
      <c r="IP44" s="297"/>
      <c r="IQ44" s="297"/>
      <c r="IR44" s="297"/>
      <c r="IS44" s="297"/>
      <c r="IT44" s="299"/>
      <c r="IU44" s="299"/>
      <c r="IV44" s="299"/>
      <c r="IW44" s="299"/>
      <c r="IX44" s="297"/>
      <c r="IY44" s="297"/>
      <c r="IZ44" s="297"/>
      <c r="JA44" s="297"/>
      <c r="JB44" s="299"/>
      <c r="JC44" s="299"/>
      <c r="JD44" s="299"/>
      <c r="JE44" s="299"/>
      <c r="JF44" s="297"/>
      <c r="JG44" s="297"/>
      <c r="JH44" s="297"/>
      <c r="JI44" s="297"/>
      <c r="JJ44" s="299"/>
      <c r="JK44" s="299">
        <v>1</v>
      </c>
      <c r="JL44" s="299"/>
      <c r="JM44" s="299">
        <v>4</v>
      </c>
      <c r="JN44" s="297"/>
      <c r="JO44" s="297"/>
      <c r="JP44" s="297"/>
      <c r="JQ44" s="297"/>
      <c r="JR44" s="299">
        <v>633</v>
      </c>
      <c r="JS44" s="299"/>
      <c r="JT44" s="299">
        <v>524</v>
      </c>
      <c r="JU44" s="299">
        <v>24</v>
      </c>
      <c r="JV44" s="297"/>
      <c r="JW44" s="297">
        <v>3</v>
      </c>
      <c r="JX44" s="297"/>
      <c r="JY44" s="297"/>
      <c r="JZ44" s="299"/>
      <c r="KA44" s="299"/>
      <c r="KB44" s="299"/>
      <c r="KC44" s="299">
        <v>13</v>
      </c>
      <c r="KD44" s="297"/>
      <c r="KE44" s="297"/>
      <c r="KF44" s="297"/>
      <c r="KG44" s="297"/>
      <c r="KH44" s="299"/>
      <c r="KI44" s="299">
        <v>1</v>
      </c>
      <c r="KJ44" s="299"/>
      <c r="KK44" s="299">
        <v>1</v>
      </c>
      <c r="KL44" s="297"/>
      <c r="KM44" s="297"/>
      <c r="KN44" s="297"/>
      <c r="KO44" s="297"/>
      <c r="KP44" s="277" cm="1">
        <f t="array" ref="KP44">SUM(SUMIFS(GX44:KO44,GX$6:KO$6,{"EN(V)"}))</f>
        <v>8</v>
      </c>
      <c r="KQ44" s="277" cm="1">
        <f t="array" ref="KQ44">SUM(SUMIFS(GX44:KO44,GX$6:KO$6,{"INA(V)"}))</f>
        <v>3</v>
      </c>
      <c r="KR44" s="277" cm="1">
        <f t="array" ref="KR44">SUM(SUMIFS(GX44:KO44,GX$6:KO$6,{"EN(D)"}))</f>
        <v>55</v>
      </c>
      <c r="KS44" s="277" cm="1">
        <f t="array" ref="KS44">SUM(SUMIFS(GX44:KO44,GX$6:KO$6,{"INA(D)"}))</f>
        <v>0</v>
      </c>
      <c r="KT44" s="277" cm="1">
        <f t="array" ref="KT44">SUM(SUMIFS(GX44:KO44,GX$6:KO$6,{"EN(D)","EN(V)","INA(D)","INA(V)"}))</f>
        <v>66</v>
      </c>
      <c r="KU44" s="299"/>
      <c r="KV44" s="299"/>
      <c r="KW44" s="299"/>
      <c r="KX44" s="299">
        <v>3</v>
      </c>
      <c r="KY44" s="297"/>
      <c r="KZ44" s="297"/>
      <c r="LA44" s="297"/>
      <c r="LB44" s="297"/>
      <c r="LC44" s="299"/>
      <c r="LD44" s="299"/>
      <c r="LE44" s="299"/>
      <c r="LF44" s="299"/>
      <c r="LG44" s="297"/>
      <c r="LH44" s="297"/>
      <c r="LI44" s="297"/>
      <c r="LJ44" s="297"/>
      <c r="LK44" s="299"/>
      <c r="LL44" s="299">
        <v>1</v>
      </c>
      <c r="LM44" s="299"/>
      <c r="LN44" s="299">
        <v>1</v>
      </c>
      <c r="LO44" s="297"/>
      <c r="LP44" s="297"/>
      <c r="LQ44" s="297"/>
      <c r="LR44" s="297"/>
      <c r="LS44" s="299"/>
      <c r="LT44" s="299">
        <v>7</v>
      </c>
      <c r="LU44" s="299"/>
      <c r="LV44" s="299">
        <v>2</v>
      </c>
      <c r="LW44" s="297"/>
      <c r="LX44" s="297"/>
      <c r="LY44" s="297"/>
      <c r="LZ44" s="297"/>
      <c r="MA44" s="299"/>
      <c r="MB44" s="299">
        <v>11</v>
      </c>
      <c r="MC44" s="299"/>
      <c r="MD44" s="299">
        <v>3</v>
      </c>
      <c r="ME44" s="297"/>
      <c r="MF44" s="297"/>
      <c r="MG44" s="297"/>
      <c r="MH44" s="297"/>
      <c r="MI44" s="299"/>
      <c r="MJ44" s="299">
        <v>4</v>
      </c>
      <c r="MK44" s="299"/>
      <c r="ML44" s="299">
        <v>3</v>
      </c>
      <c r="MM44" s="297"/>
      <c r="MN44" s="297"/>
      <c r="MO44" s="297"/>
      <c r="MP44" s="297"/>
      <c r="MQ44" s="299"/>
      <c r="MR44" s="299">
        <v>1</v>
      </c>
      <c r="MS44" s="299"/>
      <c r="MT44" s="299"/>
      <c r="MU44" s="297"/>
      <c r="MV44" s="297"/>
      <c r="MW44" s="297"/>
      <c r="MX44" s="297"/>
      <c r="MY44" s="299"/>
      <c r="MZ44" s="299">
        <v>1</v>
      </c>
      <c r="NA44" s="299"/>
      <c r="NB44" s="299"/>
      <c r="NC44" s="297"/>
      <c r="ND44" s="297"/>
      <c r="NE44" s="297"/>
      <c r="NF44" s="297"/>
      <c r="NG44" s="299"/>
      <c r="NH44" s="299"/>
      <c r="NI44" s="299"/>
      <c r="NJ44" s="299"/>
      <c r="NK44" s="297"/>
      <c r="NL44" s="297"/>
      <c r="NM44" s="297"/>
      <c r="NN44" s="297"/>
      <c r="NO44" s="299"/>
      <c r="NP44" s="299"/>
      <c r="NQ44" s="299"/>
      <c r="NR44" s="299">
        <v>3</v>
      </c>
      <c r="NS44" s="297"/>
      <c r="NT44" s="297"/>
      <c r="NU44" s="297"/>
      <c r="NV44" s="297"/>
      <c r="NW44" s="299"/>
      <c r="NX44" s="299">
        <v>13</v>
      </c>
      <c r="NY44" s="299"/>
      <c r="NZ44" s="299">
        <v>2</v>
      </c>
      <c r="OA44" s="297"/>
      <c r="OB44" s="297"/>
      <c r="OC44" s="297"/>
      <c r="OD44" s="297"/>
      <c r="OE44" s="299"/>
      <c r="OF44" s="299"/>
      <c r="OG44" s="299"/>
      <c r="OH44" s="299"/>
      <c r="OI44" s="297"/>
      <c r="OJ44" s="297"/>
      <c r="OK44" s="297"/>
      <c r="OL44" s="297"/>
      <c r="OM44" s="277" cm="1">
        <f t="array" ref="OM44">SUM(SUMIFS(KU44:OL44,KU$6:OL$6,{"EN(V)"}))</f>
        <v>38</v>
      </c>
      <c r="ON44" s="277" cm="1">
        <f t="array" ref="ON44">SUM(SUMIFS(KU44:OL44,KU$6:OL$6,{"INA(V)"}))</f>
        <v>0</v>
      </c>
      <c r="OO44" s="277" cm="1">
        <f t="array" ref="OO44">SUM(SUMIFS(KU44:OL44,KU$6:OL$6,{"EN(D)"}))</f>
        <v>17</v>
      </c>
      <c r="OP44" s="277" cm="1">
        <f t="array" ref="OP44">SUM(SUMIFS(KU44:OL44,KU$6:OL$6,{"INA(D)"}))</f>
        <v>0</v>
      </c>
      <c r="OQ44" s="277" cm="1">
        <f t="array" ref="OQ44">SUM(SUMIFS(KU44:OL44,KU$6:OL$6,{"EN(D)","EN(V)","INA(D)","INA(V)"}))</f>
        <v>55</v>
      </c>
      <c r="OR44" s="299"/>
      <c r="OS44" s="299">
        <v>3</v>
      </c>
      <c r="OT44" s="299"/>
      <c r="OU44" s="299"/>
      <c r="OV44" s="297"/>
      <c r="OW44" s="297"/>
      <c r="OX44" s="297"/>
      <c r="OY44" s="297"/>
      <c r="OZ44" s="299"/>
      <c r="PA44" s="299">
        <v>3</v>
      </c>
      <c r="PB44" s="299"/>
      <c r="PC44" s="299">
        <v>1</v>
      </c>
      <c r="PD44" s="297"/>
      <c r="PE44" s="297"/>
      <c r="PF44" s="297"/>
      <c r="PG44" s="297"/>
      <c r="PH44" s="299"/>
      <c r="PI44" s="299"/>
      <c r="PJ44" s="299"/>
      <c r="PK44" s="299"/>
      <c r="PL44" s="297"/>
      <c r="PM44" s="297"/>
      <c r="PN44" s="297"/>
      <c r="PO44" s="297"/>
      <c r="PP44" s="299"/>
      <c r="PQ44" s="299">
        <v>1</v>
      </c>
      <c r="PR44" s="299"/>
      <c r="PS44" s="299">
        <v>1</v>
      </c>
      <c r="PT44" s="297"/>
      <c r="PU44" s="297"/>
      <c r="PV44" s="297"/>
      <c r="PW44" s="297"/>
      <c r="PX44" s="299"/>
      <c r="PY44" s="299">
        <v>2</v>
      </c>
      <c r="PZ44" s="299"/>
      <c r="QA44" s="299">
        <v>3</v>
      </c>
      <c r="QB44" s="297"/>
      <c r="QC44" s="297"/>
      <c r="QD44" s="297"/>
      <c r="QE44" s="297"/>
      <c r="QF44" s="299"/>
      <c r="QG44" s="299">
        <v>2</v>
      </c>
      <c r="QH44" s="299"/>
      <c r="QI44" s="299">
        <v>1</v>
      </c>
      <c r="QJ44" s="297"/>
      <c r="QK44" s="297"/>
      <c r="QL44" s="297"/>
      <c r="QM44" s="297"/>
      <c r="QN44" s="299"/>
      <c r="QO44" s="299">
        <v>1</v>
      </c>
      <c r="QP44" s="299"/>
      <c r="QQ44" s="299"/>
      <c r="QR44" s="297"/>
      <c r="QS44" s="297"/>
      <c r="QT44" s="297"/>
      <c r="QU44" s="297"/>
      <c r="QV44" s="299"/>
      <c r="QW44" s="299"/>
      <c r="QX44" s="299"/>
      <c r="QY44" s="299"/>
      <c r="QZ44" s="297"/>
      <c r="RA44" s="297"/>
      <c r="RB44" s="297"/>
      <c r="RC44" s="297"/>
      <c r="RD44" s="299"/>
      <c r="RE44" s="299"/>
      <c r="RF44" s="299"/>
      <c r="RG44" s="299"/>
      <c r="RH44" s="297"/>
      <c r="RI44" s="297"/>
      <c r="RJ44" s="297"/>
      <c r="RK44" s="297"/>
      <c r="RL44" s="299"/>
      <c r="RM44" s="299"/>
      <c r="RN44" s="299"/>
      <c r="RO44" s="299"/>
      <c r="RP44" s="297"/>
      <c r="RQ44" s="297"/>
      <c r="RR44" s="297"/>
      <c r="RS44" s="297"/>
      <c r="RT44" s="299"/>
      <c r="RU44" s="299"/>
      <c r="RV44" s="299"/>
      <c r="RW44" s="299"/>
      <c r="RX44" s="297"/>
      <c r="RY44" s="297"/>
      <c r="RZ44" s="297"/>
      <c r="SA44" s="297"/>
      <c r="SB44" s="299"/>
      <c r="SC44" s="299"/>
      <c r="SD44" s="299"/>
      <c r="SE44" s="299"/>
      <c r="SF44" s="297"/>
      <c r="SG44" s="297"/>
      <c r="SH44" s="297"/>
      <c r="SI44" s="297"/>
      <c r="SJ44" s="277" cm="1">
        <f t="array" ref="SJ44">SUM(SUMIFS(OR44:SI44,OR$6:SI$6,{"EN(V)"}))</f>
        <v>12</v>
      </c>
      <c r="SK44" s="277" cm="1">
        <f t="array" ref="SK44">SUM(SUMIFS(OR44:SI44,OR$6:SI$6,{"INA(V)"}))</f>
        <v>0</v>
      </c>
      <c r="SL44" s="277" cm="1">
        <f t="array" ref="SL44">SUM(SUMIFS(OR44:SI44,OR$6:SI$6,{"EN(D)"}))</f>
        <v>6</v>
      </c>
      <c r="SM44" s="277" cm="1">
        <f t="array" ref="SM44">SUM(SUMIFS(OR44:SI44,OR$6:SI$6,{"INA(D)"}))</f>
        <v>0</v>
      </c>
      <c r="SN44" s="277" cm="1">
        <f t="array" ref="SN44">SUM(SUMIFS(OR44:SI44,OR$6:SI$6,{"EN(D)","EN(V)","INA(D)","INA(V)"}))</f>
        <v>18</v>
      </c>
    </row>
    <row r="45" spans="1:508" ht="30">
      <c r="A45" s="296">
        <v>39</v>
      </c>
      <c r="B45" s="281" t="s">
        <v>2854</v>
      </c>
      <c r="C45" s="301"/>
      <c r="D45" s="299"/>
      <c r="E45" s="299"/>
      <c r="F45" s="299"/>
      <c r="G45" s="299"/>
      <c r="H45" s="297"/>
      <c r="I45" s="297">
        <v>16</v>
      </c>
      <c r="J45" s="297"/>
      <c r="K45" s="297">
        <v>14</v>
      </c>
      <c r="L45" s="299"/>
      <c r="M45" s="299"/>
      <c r="N45" s="299"/>
      <c r="O45" s="299"/>
      <c r="P45" s="297"/>
      <c r="Q45" s="297">
        <v>4</v>
      </c>
      <c r="R45" s="297"/>
      <c r="S45" s="297">
        <v>5</v>
      </c>
      <c r="T45" s="299"/>
      <c r="U45" s="299"/>
      <c r="V45" s="299"/>
      <c r="W45" s="299"/>
      <c r="X45" s="297">
        <v>36</v>
      </c>
      <c r="Y45" s="297">
        <f>X45-(N45+R45)</f>
        <v>36</v>
      </c>
      <c r="Z45" s="297">
        <v>31</v>
      </c>
      <c r="AA45" s="297">
        <f>Z45-S45-O45</f>
        <v>26</v>
      </c>
      <c r="AB45" s="299"/>
      <c r="AC45" s="299"/>
      <c r="AD45" s="299"/>
      <c r="AE45" s="299"/>
      <c r="AF45" s="297">
        <v>76</v>
      </c>
      <c r="AG45" s="297">
        <f>AF45-Y45-N45-R45</f>
        <v>40</v>
      </c>
      <c r="AH45" s="297">
        <v>46</v>
      </c>
      <c r="AI45" s="297">
        <f>AH45-AA45-O45-S45</f>
        <v>15</v>
      </c>
      <c r="AJ45" s="299"/>
      <c r="AK45" s="299"/>
      <c r="AL45" s="299"/>
      <c r="AM45" s="299"/>
      <c r="AN45" s="297">
        <v>97</v>
      </c>
      <c r="AO45" s="297">
        <f>AN45-AF45</f>
        <v>21</v>
      </c>
      <c r="AP45" s="297">
        <v>65</v>
      </c>
      <c r="AQ45" s="297">
        <f>AP45-AH45</f>
        <v>19</v>
      </c>
      <c r="AR45" s="299"/>
      <c r="AS45" s="299"/>
      <c r="AT45" s="299"/>
      <c r="AU45" s="299"/>
      <c r="AV45" s="297">
        <v>104</v>
      </c>
      <c r="AW45" s="297">
        <f>AV45-AN45</f>
        <v>7</v>
      </c>
      <c r="AX45" s="297">
        <v>75</v>
      </c>
      <c r="AY45" s="297">
        <f>AX45-AP45</f>
        <v>10</v>
      </c>
      <c r="AZ45" s="299"/>
      <c r="BA45" s="299"/>
      <c r="BB45" s="299"/>
      <c r="BC45" s="299"/>
      <c r="BD45" s="297">
        <v>112</v>
      </c>
      <c r="BE45" s="297">
        <f>BD45-AV45</f>
        <v>8</v>
      </c>
      <c r="BF45" s="297">
        <v>75</v>
      </c>
      <c r="BG45" s="297">
        <f>BF45-AX45</f>
        <v>0</v>
      </c>
      <c r="BH45" s="299"/>
      <c r="BI45" s="299"/>
      <c r="BJ45" s="299"/>
      <c r="BK45" s="299"/>
      <c r="BL45" s="297">
        <v>137</v>
      </c>
      <c r="BM45" s="297">
        <f>BL45-BD45</f>
        <v>25</v>
      </c>
      <c r="BN45" s="297">
        <v>81</v>
      </c>
      <c r="BO45" s="297">
        <f>BN45-BF45</f>
        <v>6</v>
      </c>
      <c r="BP45" s="299"/>
      <c r="BQ45" s="299"/>
      <c r="BR45" s="299"/>
      <c r="BS45" s="299"/>
      <c r="BT45" s="297">
        <v>169</v>
      </c>
      <c r="BU45" s="297">
        <f>BT45-BL45</f>
        <v>32</v>
      </c>
      <c r="BV45" s="297">
        <v>82</v>
      </c>
      <c r="BW45" s="297">
        <f>BV45-BN45</f>
        <v>1</v>
      </c>
      <c r="BX45" s="299"/>
      <c r="BY45" s="299"/>
      <c r="BZ45" s="299"/>
      <c r="CA45" s="299"/>
      <c r="CB45" s="297">
        <v>192</v>
      </c>
      <c r="CC45" s="297">
        <f>CB45-BT45</f>
        <v>23</v>
      </c>
      <c r="CD45" s="297">
        <v>107</v>
      </c>
      <c r="CE45" s="297">
        <f>CD45-BV45</f>
        <v>25</v>
      </c>
      <c r="CF45" s="299"/>
      <c r="CG45" s="299"/>
      <c r="CH45" s="299"/>
      <c r="CI45" s="299"/>
      <c r="CJ45" s="297">
        <v>217</v>
      </c>
      <c r="CK45" s="297">
        <f>CJ45-CB45</f>
        <v>25</v>
      </c>
      <c r="CL45" s="297">
        <v>141</v>
      </c>
      <c r="CM45" s="297">
        <f>CL45-CD45</f>
        <v>34</v>
      </c>
      <c r="CN45" s="299"/>
      <c r="CO45" s="299"/>
      <c r="CP45" s="299"/>
      <c r="CQ45" s="299"/>
      <c r="CR45" s="297">
        <v>248</v>
      </c>
      <c r="CS45" s="297">
        <f>CR45-CJ45</f>
        <v>31</v>
      </c>
      <c r="CT45" s="297">
        <v>160</v>
      </c>
      <c r="CU45" s="297">
        <f>CT45-CL45</f>
        <v>19</v>
      </c>
      <c r="CV45" s="277" cm="1">
        <f t="array" ref="CV45">SUM(SUMIFS(D45:CU45,D$6:CU$6,{"EN(V)"}))</f>
        <v>0</v>
      </c>
      <c r="CW45" s="277" cm="1">
        <f t="array" ref="CW45">SUM(SUMIFS(D45:CU45,D$6:CU$6,{"INA(V)"}))</f>
        <v>268</v>
      </c>
      <c r="CX45" s="277" cm="1">
        <f t="array" ref="CX45">SUM(SUMIFS(D45:CU45,D$6:CU$6,{"EN(D)"}))</f>
        <v>0</v>
      </c>
      <c r="CY45" s="277" cm="1">
        <f t="array" ref="CY45">SUM(SUMIFS(D45:CU45,D$6:CU$6,{"INA(D)"}))</f>
        <v>174</v>
      </c>
      <c r="CZ45" s="277" cm="1">
        <f t="array" ref="CZ45">SUM(SUMIFS(D45:CU45,D$6:CU$6,{"EN(D)","EN(V)","INA(D)","INA(V)"}))</f>
        <v>442</v>
      </c>
      <c r="DA45" s="299"/>
      <c r="DB45" s="299">
        <f t="shared" si="23"/>
        <v>0</v>
      </c>
      <c r="DC45" s="299"/>
      <c r="DD45" s="299">
        <f t="shared" si="24"/>
        <v>0</v>
      </c>
      <c r="DE45" s="297">
        <v>283</v>
      </c>
      <c r="DF45" s="297">
        <f t="shared" si="25"/>
        <v>35</v>
      </c>
      <c r="DG45" s="297">
        <v>163</v>
      </c>
      <c r="DH45" s="297">
        <f t="shared" si="26"/>
        <v>3</v>
      </c>
      <c r="DI45" s="299"/>
      <c r="DJ45" s="299"/>
      <c r="DK45" s="299"/>
      <c r="DL45" s="299"/>
      <c r="DM45" s="297">
        <v>307</v>
      </c>
      <c r="DN45" s="297">
        <f>DM45-DE45</f>
        <v>24</v>
      </c>
      <c r="DO45" s="297">
        <v>169</v>
      </c>
      <c r="DP45" s="297">
        <f>DO45-DG45</f>
        <v>6</v>
      </c>
      <c r="DQ45" s="299"/>
      <c r="DR45" s="299"/>
      <c r="DS45" s="299"/>
      <c r="DT45" s="299"/>
      <c r="DU45" s="297">
        <v>335</v>
      </c>
      <c r="DV45" s="297">
        <f>DU45-DM45</f>
        <v>28</v>
      </c>
      <c r="DW45" s="297">
        <v>174</v>
      </c>
      <c r="DX45" s="297">
        <f>DW45-DO45</f>
        <v>5</v>
      </c>
      <c r="DY45" s="299"/>
      <c r="DZ45" s="299"/>
      <c r="EA45" s="299"/>
      <c r="EB45" s="299"/>
      <c r="EC45" s="297">
        <v>363</v>
      </c>
      <c r="ED45" s="297">
        <f>EC45-DU45</f>
        <v>28</v>
      </c>
      <c r="EE45" s="297">
        <v>179</v>
      </c>
      <c r="EF45" s="297">
        <f>EE45-DW45</f>
        <v>5</v>
      </c>
      <c r="EG45" s="299"/>
      <c r="EH45" s="299"/>
      <c r="EI45" s="299"/>
      <c r="EJ45" s="299"/>
      <c r="EK45" s="297">
        <v>381</v>
      </c>
      <c r="EL45" s="297">
        <f>EK45-EC45</f>
        <v>18</v>
      </c>
      <c r="EM45" s="297">
        <v>187</v>
      </c>
      <c r="EN45" s="297">
        <f>EM45-EE45</f>
        <v>8</v>
      </c>
      <c r="EO45" s="299"/>
      <c r="EP45" s="299"/>
      <c r="EQ45" s="299"/>
      <c r="ER45" s="299"/>
      <c r="ES45" s="297">
        <v>425</v>
      </c>
      <c r="ET45" s="297">
        <f>ES45-EK45</f>
        <v>44</v>
      </c>
      <c r="EU45" s="297">
        <v>398</v>
      </c>
      <c r="EV45" s="297">
        <f>EU45-EM45</f>
        <v>211</v>
      </c>
      <c r="EW45" s="299"/>
      <c r="EX45" s="299"/>
      <c r="EY45" s="299"/>
      <c r="EZ45" s="299"/>
      <c r="FA45" s="297">
        <v>451</v>
      </c>
      <c r="FB45" s="297">
        <f>FA45-ES45</f>
        <v>26</v>
      </c>
      <c r="FC45" s="297">
        <v>422</v>
      </c>
      <c r="FD45" s="297">
        <f>FC45-EU45</f>
        <v>24</v>
      </c>
      <c r="FE45" s="299"/>
      <c r="FF45" s="299"/>
      <c r="FG45" s="299"/>
      <c r="FH45" s="299"/>
      <c r="FI45" s="297">
        <v>491</v>
      </c>
      <c r="FJ45" s="297">
        <f>FI45-FA45</f>
        <v>40</v>
      </c>
      <c r="FK45" s="297">
        <v>458</v>
      </c>
      <c r="FL45" s="297">
        <f>FK45-FC45</f>
        <v>36</v>
      </c>
      <c r="FM45" s="299"/>
      <c r="FN45" s="299"/>
      <c r="FO45" s="299"/>
      <c r="FP45" s="299"/>
      <c r="FQ45" s="297">
        <v>522</v>
      </c>
      <c r="FR45" s="297">
        <f>FQ45-FI45</f>
        <v>31</v>
      </c>
      <c r="FS45" s="297">
        <v>495</v>
      </c>
      <c r="FT45" s="297">
        <f>FS45-FK45</f>
        <v>37</v>
      </c>
      <c r="FU45" s="299"/>
      <c r="FV45" s="299"/>
      <c r="FW45" s="299"/>
      <c r="FX45" s="299"/>
      <c r="FY45" s="297">
        <v>637</v>
      </c>
      <c r="FZ45" s="297">
        <f>FY45-FQ45</f>
        <v>115</v>
      </c>
      <c r="GA45" s="297">
        <v>535</v>
      </c>
      <c r="GB45" s="297">
        <f>GA45-FS45</f>
        <v>40</v>
      </c>
      <c r="GC45" s="299"/>
      <c r="GD45" s="299"/>
      <c r="GE45" s="299"/>
      <c r="GF45" s="299"/>
      <c r="GG45" s="297">
        <v>721</v>
      </c>
      <c r="GH45" s="297">
        <f>GG45-FY45</f>
        <v>84</v>
      </c>
      <c r="GI45" s="297">
        <v>563</v>
      </c>
      <c r="GJ45" s="297">
        <f>GI45-GA45</f>
        <v>28</v>
      </c>
      <c r="GK45" s="299"/>
      <c r="GL45" s="299"/>
      <c r="GM45" s="299"/>
      <c r="GN45" s="299"/>
      <c r="GO45" s="297">
        <v>1105</v>
      </c>
      <c r="GP45" s="297">
        <f>GO45-GG45</f>
        <v>384</v>
      </c>
      <c r="GQ45" s="297">
        <v>636</v>
      </c>
      <c r="GR45" s="297">
        <f>GQ45-GI45</f>
        <v>73</v>
      </c>
      <c r="GS45" s="277" cm="1">
        <f t="array" ref="GS45">SUM(SUMIFS(DA45:GR45,DA$6:GR$6,{"EN(V)"}))</f>
        <v>0</v>
      </c>
      <c r="GT45" s="277" cm="1">
        <f t="array" ref="GT45">SUM(SUMIFS(DA45:GR45,DA$6:GR$6,{"INA(V)"}))</f>
        <v>857</v>
      </c>
      <c r="GU45" s="277" cm="1">
        <f t="array" ref="GU45">SUM(SUMIFS(DA45:GR45,DA$6:GR$6,{"EN(D)"}))</f>
        <v>0</v>
      </c>
      <c r="GV45" s="277" cm="1">
        <f t="array" ref="GV45">SUM(SUMIFS(DA45:GR45,DA$6:GR$6,{"INA(D)"}))</f>
        <v>476</v>
      </c>
      <c r="GW45" s="277" cm="1">
        <f t="array" ref="GW45">SUM(SUMIFS(DA45:GR45,DA$6:GR$6,{"EN(D)","EN(V)","INA(D)","INA(V)"}))</f>
        <v>1333</v>
      </c>
      <c r="GX45" s="299"/>
      <c r="GY45" s="299">
        <f t="shared" si="27"/>
        <v>0</v>
      </c>
      <c r="GZ45" s="299"/>
      <c r="HA45" s="299">
        <f t="shared" si="28"/>
        <v>0</v>
      </c>
      <c r="HB45" s="297">
        <v>1112</v>
      </c>
      <c r="HC45" s="297">
        <f t="shared" si="29"/>
        <v>7</v>
      </c>
      <c r="HD45" s="297">
        <v>653</v>
      </c>
      <c r="HE45" s="297">
        <f t="shared" si="30"/>
        <v>17</v>
      </c>
      <c r="HF45" s="299"/>
      <c r="HG45" s="299"/>
      <c r="HH45" s="299"/>
      <c r="HI45" s="299"/>
      <c r="HJ45" s="297"/>
      <c r="HK45" s="297"/>
      <c r="HL45" s="297"/>
      <c r="HM45" s="297"/>
      <c r="HN45" s="299"/>
      <c r="HO45" s="299"/>
      <c r="HP45" s="299"/>
      <c r="HQ45" s="299"/>
      <c r="HR45" s="297"/>
      <c r="HS45" s="297"/>
      <c r="HT45" s="297"/>
      <c r="HU45" s="297"/>
      <c r="HV45" s="299"/>
      <c r="HW45" s="299"/>
      <c r="HX45" s="299"/>
      <c r="HY45" s="299"/>
      <c r="HZ45" s="297"/>
      <c r="IA45" s="297"/>
      <c r="IB45" s="297"/>
      <c r="IC45" s="297"/>
      <c r="ID45" s="299"/>
      <c r="IE45" s="299"/>
      <c r="IF45" s="299"/>
      <c r="IG45" s="299"/>
      <c r="IH45" s="297"/>
      <c r="II45" s="297"/>
      <c r="IJ45" s="297"/>
      <c r="IK45" s="297"/>
      <c r="IL45" s="299"/>
      <c r="IM45" s="299"/>
      <c r="IN45" s="299"/>
      <c r="IO45" s="299"/>
      <c r="IP45" s="297"/>
      <c r="IQ45" s="297"/>
      <c r="IR45" s="297"/>
      <c r="IS45" s="297"/>
      <c r="IT45" s="299"/>
      <c r="IU45" s="299"/>
      <c r="IV45" s="299"/>
      <c r="IW45" s="299"/>
      <c r="IX45" s="297"/>
      <c r="IY45" s="297"/>
      <c r="IZ45" s="297"/>
      <c r="JA45" s="297"/>
      <c r="JB45" s="299"/>
      <c r="JC45" s="299"/>
      <c r="JD45" s="299"/>
      <c r="JE45" s="299"/>
      <c r="JF45" s="297"/>
      <c r="JG45" s="297"/>
      <c r="JH45" s="297"/>
      <c r="JI45" s="297"/>
      <c r="JJ45" s="299"/>
      <c r="JK45" s="299"/>
      <c r="JL45" s="299"/>
      <c r="JM45" s="299"/>
      <c r="JN45" s="297"/>
      <c r="JO45" s="297"/>
      <c r="JP45" s="297"/>
      <c r="JQ45" s="297"/>
      <c r="JR45" s="299"/>
      <c r="JS45" s="299"/>
      <c r="JT45" s="299"/>
      <c r="JU45" s="299"/>
      <c r="JV45" s="297">
        <v>1112</v>
      </c>
      <c r="JW45" s="297">
        <v>1</v>
      </c>
      <c r="JX45" s="297">
        <v>653</v>
      </c>
      <c r="JY45" s="297">
        <v>19</v>
      </c>
      <c r="JZ45" s="299"/>
      <c r="KA45" s="299"/>
      <c r="KB45" s="299"/>
      <c r="KC45" s="299"/>
      <c r="KD45" s="297"/>
      <c r="KE45" s="297">
        <v>7</v>
      </c>
      <c r="KF45" s="297"/>
      <c r="KG45" s="297">
        <v>14</v>
      </c>
      <c r="KH45" s="299"/>
      <c r="KI45" s="299"/>
      <c r="KJ45" s="299"/>
      <c r="KK45" s="299"/>
      <c r="KL45" s="297"/>
      <c r="KM45" s="297">
        <v>10</v>
      </c>
      <c r="KN45" s="297"/>
      <c r="KO45" s="297">
        <v>3</v>
      </c>
      <c r="KP45" s="277" cm="1">
        <f t="array" ref="KP45">SUM(SUMIFS(GX45:KO45,GX$6:KO$6,{"EN(V)"}))</f>
        <v>0</v>
      </c>
      <c r="KQ45" s="277" cm="1">
        <f t="array" ref="KQ45">SUM(SUMIFS(GX45:KO45,GX$6:KO$6,{"INA(V)"}))</f>
        <v>25</v>
      </c>
      <c r="KR45" s="277" cm="1">
        <f t="array" ref="KR45">SUM(SUMIFS(GX45:KO45,GX$6:KO$6,{"EN(D)"}))</f>
        <v>0</v>
      </c>
      <c r="KS45" s="277" cm="1">
        <f t="array" ref="KS45">SUM(SUMIFS(GX45:KO45,GX$6:KO$6,{"INA(D)"}))</f>
        <v>53</v>
      </c>
      <c r="KT45" s="277" cm="1">
        <f t="array" ref="KT45">SUM(SUMIFS(GX45:KO45,GX$6:KO$6,{"EN(D)","EN(V)","INA(D)","INA(V)"}))</f>
        <v>78</v>
      </c>
      <c r="KU45" s="299"/>
      <c r="KV45" s="299"/>
      <c r="KW45" s="299"/>
      <c r="KX45" s="299"/>
      <c r="KY45" s="297"/>
      <c r="KZ45" s="297">
        <v>13</v>
      </c>
      <c r="LA45" s="297"/>
      <c r="LB45" s="297"/>
      <c r="LC45" s="299"/>
      <c r="LD45" s="299"/>
      <c r="LE45" s="299"/>
      <c r="LF45" s="299"/>
      <c r="LG45" s="297"/>
      <c r="LH45" s="297"/>
      <c r="LI45" s="297"/>
      <c r="LJ45" s="297"/>
      <c r="LK45" s="299"/>
      <c r="LL45" s="299"/>
      <c r="LM45" s="299"/>
      <c r="LN45" s="299"/>
      <c r="LO45" s="297"/>
      <c r="LP45" s="297">
        <v>10</v>
      </c>
      <c r="LQ45" s="297"/>
      <c r="LR45" s="297">
        <v>4</v>
      </c>
      <c r="LS45" s="299"/>
      <c r="LT45" s="299"/>
      <c r="LU45" s="299"/>
      <c r="LV45" s="299"/>
      <c r="LW45" s="297"/>
      <c r="LX45" s="297">
        <v>14</v>
      </c>
      <c r="LY45" s="297"/>
      <c r="LZ45" s="297">
        <v>2</v>
      </c>
      <c r="MA45" s="299"/>
      <c r="MB45" s="299"/>
      <c r="MC45" s="299"/>
      <c r="MD45" s="299"/>
      <c r="ME45" s="297"/>
      <c r="MF45" s="297">
        <v>3</v>
      </c>
      <c r="MG45" s="297"/>
      <c r="MH45" s="297">
        <v>2</v>
      </c>
      <c r="MI45" s="299"/>
      <c r="MJ45" s="299"/>
      <c r="MK45" s="299"/>
      <c r="ML45" s="299"/>
      <c r="MM45" s="297"/>
      <c r="MN45" s="297">
        <v>7</v>
      </c>
      <c r="MO45" s="297"/>
      <c r="MP45" s="297">
        <v>2</v>
      </c>
      <c r="MQ45" s="299"/>
      <c r="MR45" s="299"/>
      <c r="MS45" s="299"/>
      <c r="MT45" s="299"/>
      <c r="MU45" s="297"/>
      <c r="MV45" s="297">
        <v>1</v>
      </c>
      <c r="MW45" s="297"/>
      <c r="MX45" s="297">
        <v>3</v>
      </c>
      <c r="MY45" s="299"/>
      <c r="MZ45" s="299"/>
      <c r="NA45" s="299"/>
      <c r="NB45" s="299"/>
      <c r="NC45" s="297"/>
      <c r="ND45" s="297">
        <v>2</v>
      </c>
      <c r="NE45" s="297"/>
      <c r="NF45" s="297"/>
      <c r="NG45" s="299"/>
      <c r="NH45" s="299"/>
      <c r="NI45" s="299"/>
      <c r="NJ45" s="299"/>
      <c r="NK45" s="297"/>
      <c r="NL45" s="297">
        <v>3</v>
      </c>
      <c r="NM45" s="297"/>
      <c r="NN45" s="297">
        <v>1</v>
      </c>
      <c r="NO45" s="299"/>
      <c r="NP45" s="299"/>
      <c r="NQ45" s="299"/>
      <c r="NR45" s="299"/>
      <c r="NS45" s="297"/>
      <c r="NT45" s="297">
        <v>17</v>
      </c>
      <c r="NU45" s="297"/>
      <c r="NV45" s="297">
        <v>1</v>
      </c>
      <c r="NW45" s="299"/>
      <c r="NX45" s="299"/>
      <c r="NY45" s="299"/>
      <c r="NZ45" s="299"/>
      <c r="OA45" s="297"/>
      <c r="OB45" s="297">
        <v>11</v>
      </c>
      <c r="OC45" s="297"/>
      <c r="OD45" s="297">
        <v>2</v>
      </c>
      <c r="OE45" s="299"/>
      <c r="OF45" s="299"/>
      <c r="OG45" s="299"/>
      <c r="OH45" s="299"/>
      <c r="OI45" s="297"/>
      <c r="OJ45" s="297">
        <v>4</v>
      </c>
      <c r="OK45" s="297"/>
      <c r="OL45" s="297">
        <v>2</v>
      </c>
      <c r="OM45" s="277" cm="1">
        <f t="array" ref="OM45">SUM(SUMIFS(KU45:OL45,KU$6:OL$6,{"EN(V)"}))</f>
        <v>0</v>
      </c>
      <c r="ON45" s="277" cm="1">
        <f t="array" ref="ON45">SUM(SUMIFS(KU45:OL45,KU$6:OL$6,{"INA(V)"}))</f>
        <v>85</v>
      </c>
      <c r="OO45" s="277" cm="1">
        <f t="array" ref="OO45">SUM(SUMIFS(KU45:OL45,KU$6:OL$6,{"EN(D)"}))</f>
        <v>0</v>
      </c>
      <c r="OP45" s="277" cm="1">
        <f t="array" ref="OP45">SUM(SUMIFS(KU45:OL45,KU$6:OL$6,{"INA(D)"}))</f>
        <v>19</v>
      </c>
      <c r="OQ45" s="277" cm="1">
        <f t="array" ref="OQ45">SUM(SUMIFS(KU45:OL45,KU$6:OL$6,{"EN(D)","EN(V)","INA(D)","INA(V)"}))</f>
        <v>104</v>
      </c>
      <c r="OR45" s="299"/>
      <c r="OS45" s="299"/>
      <c r="OT45" s="299"/>
      <c r="OU45" s="299"/>
      <c r="OV45" s="297"/>
      <c r="OW45" s="297">
        <v>3</v>
      </c>
      <c r="OX45" s="297"/>
      <c r="OY45" s="297">
        <v>1</v>
      </c>
      <c r="OZ45" s="299"/>
      <c r="PA45" s="299"/>
      <c r="PB45" s="299"/>
      <c r="PC45" s="299"/>
      <c r="PD45" s="297"/>
      <c r="PE45" s="297">
        <v>4</v>
      </c>
      <c r="PF45" s="297"/>
      <c r="PG45" s="297"/>
      <c r="PH45" s="299"/>
      <c r="PI45" s="299"/>
      <c r="PJ45" s="299"/>
      <c r="PK45" s="299"/>
      <c r="PL45" s="297"/>
      <c r="PM45" s="297">
        <v>5</v>
      </c>
      <c r="PN45" s="297"/>
      <c r="PO45" s="297"/>
      <c r="PP45" s="299"/>
      <c r="PQ45" s="299"/>
      <c r="PR45" s="299"/>
      <c r="PS45" s="299"/>
      <c r="PT45" s="297"/>
      <c r="PU45" s="297">
        <v>2</v>
      </c>
      <c r="PV45" s="297"/>
      <c r="PW45" s="297">
        <v>2</v>
      </c>
      <c r="PX45" s="299"/>
      <c r="PY45" s="299"/>
      <c r="PZ45" s="299"/>
      <c r="QA45" s="299"/>
      <c r="QB45" s="297"/>
      <c r="QC45" s="297">
        <v>7</v>
      </c>
      <c r="QD45" s="297"/>
      <c r="QE45" s="297">
        <v>3</v>
      </c>
      <c r="QF45" s="299"/>
      <c r="QG45" s="299"/>
      <c r="QH45" s="299"/>
      <c r="QI45" s="299"/>
      <c r="QJ45" s="297"/>
      <c r="QK45" s="297">
        <v>4</v>
      </c>
      <c r="QL45" s="297"/>
      <c r="QM45" s="297">
        <v>2</v>
      </c>
      <c r="QN45" s="299"/>
      <c r="QO45" s="299"/>
      <c r="QP45" s="299"/>
      <c r="QQ45" s="299"/>
      <c r="QR45" s="297"/>
      <c r="QS45" s="297"/>
      <c r="QT45" s="297"/>
      <c r="QU45" s="297"/>
      <c r="QV45" s="299"/>
      <c r="QW45" s="299"/>
      <c r="QX45" s="299"/>
      <c r="QY45" s="299"/>
      <c r="QZ45" s="297"/>
      <c r="RA45" s="297"/>
      <c r="RB45" s="297"/>
      <c r="RC45" s="297"/>
      <c r="RD45" s="299"/>
      <c r="RE45" s="299"/>
      <c r="RF45" s="299"/>
      <c r="RG45" s="299"/>
      <c r="RH45" s="297"/>
      <c r="RI45" s="297"/>
      <c r="RJ45" s="297"/>
      <c r="RK45" s="297"/>
      <c r="RL45" s="299"/>
      <c r="RM45" s="299"/>
      <c r="RN45" s="299"/>
      <c r="RO45" s="299"/>
      <c r="RP45" s="297"/>
      <c r="RQ45" s="297"/>
      <c r="RR45" s="297"/>
      <c r="RS45" s="297"/>
      <c r="RT45" s="299"/>
      <c r="RU45" s="299"/>
      <c r="RV45" s="299"/>
      <c r="RW45" s="299"/>
      <c r="RX45" s="297"/>
      <c r="RY45" s="297"/>
      <c r="RZ45" s="297"/>
      <c r="SA45" s="297"/>
      <c r="SB45" s="299"/>
      <c r="SC45" s="299"/>
      <c r="SD45" s="299"/>
      <c r="SE45" s="299"/>
      <c r="SF45" s="297"/>
      <c r="SG45" s="297"/>
      <c r="SH45" s="297"/>
      <c r="SI45" s="297"/>
      <c r="SJ45" s="277" cm="1">
        <f t="array" ref="SJ45">SUM(SUMIFS(OR45:SI45,OR$6:SI$6,{"EN(V)"}))</f>
        <v>0</v>
      </c>
      <c r="SK45" s="277" cm="1">
        <f t="array" ref="SK45">SUM(SUMIFS(OR45:SI45,OR$6:SI$6,{"INA(V)"}))</f>
        <v>25</v>
      </c>
      <c r="SL45" s="277" cm="1">
        <f t="array" ref="SL45">SUM(SUMIFS(OR45:SI45,OR$6:SI$6,{"EN(D)"}))</f>
        <v>0</v>
      </c>
      <c r="SM45" s="277" cm="1">
        <f t="array" ref="SM45">SUM(SUMIFS(OR45:SI45,OR$6:SI$6,{"INA(D)"}))</f>
        <v>8</v>
      </c>
      <c r="SN45" s="277" cm="1">
        <f t="array" ref="SN45">SUM(SUMIFS(OR45:SI45,OR$6:SI$6,{"EN(D)","EN(V)","INA(D)","INA(V)"}))</f>
        <v>33</v>
      </c>
    </row>
    <row r="46" spans="1:508" ht="45">
      <c r="A46" s="296">
        <v>40</v>
      </c>
      <c r="B46" s="281" t="s">
        <v>2212</v>
      </c>
      <c r="C46" s="301"/>
      <c r="D46" s="299"/>
      <c r="E46" s="299">
        <v>15</v>
      </c>
      <c r="F46" s="299"/>
      <c r="G46" s="299">
        <v>9</v>
      </c>
      <c r="H46" s="297"/>
      <c r="I46" s="297"/>
      <c r="J46" s="297"/>
      <c r="K46" s="297"/>
      <c r="L46" s="299"/>
      <c r="M46" s="299">
        <v>2</v>
      </c>
      <c r="N46" s="299"/>
      <c r="O46" s="299">
        <v>2</v>
      </c>
      <c r="P46" s="297"/>
      <c r="Q46" s="297"/>
      <c r="R46" s="297"/>
      <c r="S46" s="297"/>
      <c r="T46" s="299">
        <v>27</v>
      </c>
      <c r="U46" s="299">
        <f>T46-(P46+L46)</f>
        <v>27</v>
      </c>
      <c r="V46" s="299">
        <v>23</v>
      </c>
      <c r="W46" s="299">
        <f>V46-(Q46+M46)</f>
        <v>21</v>
      </c>
      <c r="X46" s="297"/>
      <c r="Y46" s="297"/>
      <c r="Z46" s="297"/>
      <c r="AA46" s="297"/>
      <c r="AB46" s="299">
        <v>41</v>
      </c>
      <c r="AC46" s="299">
        <f>AB46-U46-P46-L46</f>
        <v>14</v>
      </c>
      <c r="AD46" s="299">
        <v>34</v>
      </c>
      <c r="AE46" s="299">
        <f>AD46-W46-Q46-M46</f>
        <v>11</v>
      </c>
      <c r="AF46" s="297"/>
      <c r="AG46" s="297"/>
      <c r="AH46" s="297"/>
      <c r="AI46" s="297"/>
      <c r="AJ46" s="299">
        <v>55</v>
      </c>
      <c r="AK46" s="299">
        <f>AJ46-AB46</f>
        <v>14</v>
      </c>
      <c r="AL46" s="299">
        <v>43</v>
      </c>
      <c r="AM46" s="299">
        <f>AL46-AD46</f>
        <v>9</v>
      </c>
      <c r="AN46" s="297"/>
      <c r="AO46" s="297"/>
      <c r="AP46" s="297"/>
      <c r="AQ46" s="297"/>
      <c r="AR46" s="299">
        <v>63</v>
      </c>
      <c r="AS46" s="299">
        <f>AR46-AJ46</f>
        <v>8</v>
      </c>
      <c r="AT46" s="299">
        <v>49</v>
      </c>
      <c r="AU46" s="299">
        <f>AT46-AL46</f>
        <v>6</v>
      </c>
      <c r="AV46" s="297"/>
      <c r="AW46" s="297"/>
      <c r="AX46" s="297"/>
      <c r="AY46" s="297"/>
      <c r="AZ46" s="299">
        <v>75</v>
      </c>
      <c r="BA46" s="299">
        <f>AZ46-AR46</f>
        <v>12</v>
      </c>
      <c r="BB46" s="299">
        <v>49</v>
      </c>
      <c r="BC46" s="299">
        <f>BB46-AT46</f>
        <v>0</v>
      </c>
      <c r="BD46" s="297"/>
      <c r="BE46" s="297"/>
      <c r="BF46" s="297"/>
      <c r="BG46" s="297"/>
      <c r="BH46" s="299">
        <v>95</v>
      </c>
      <c r="BI46" s="299">
        <f>BH46-AZ46</f>
        <v>20</v>
      </c>
      <c r="BJ46" s="299">
        <v>62</v>
      </c>
      <c r="BK46" s="299">
        <f>BJ46-BB46</f>
        <v>13</v>
      </c>
      <c r="BL46" s="297"/>
      <c r="BM46" s="297"/>
      <c r="BN46" s="297"/>
      <c r="BO46" s="297"/>
      <c r="BP46" s="299">
        <v>116</v>
      </c>
      <c r="BQ46" s="299">
        <f>BP46-BH46</f>
        <v>21</v>
      </c>
      <c r="BR46" s="299">
        <v>75</v>
      </c>
      <c r="BS46" s="299">
        <f>BR46-BJ46</f>
        <v>13</v>
      </c>
      <c r="BT46" s="297"/>
      <c r="BU46" s="297"/>
      <c r="BV46" s="297"/>
      <c r="BW46" s="297"/>
      <c r="BX46" s="299">
        <v>130</v>
      </c>
      <c r="BY46" s="299">
        <f>BX46-BP46</f>
        <v>14</v>
      </c>
      <c r="BZ46" s="299">
        <v>84</v>
      </c>
      <c r="CA46" s="299">
        <f>BZ46-BR46</f>
        <v>9</v>
      </c>
      <c r="CB46" s="297"/>
      <c r="CC46" s="297"/>
      <c r="CD46" s="297"/>
      <c r="CE46" s="297"/>
      <c r="CF46" s="299">
        <v>156</v>
      </c>
      <c r="CG46" s="299">
        <f>CF46-BX46</f>
        <v>26</v>
      </c>
      <c r="CH46" s="299">
        <v>109</v>
      </c>
      <c r="CI46" s="299">
        <f>CH46-BZ46</f>
        <v>25</v>
      </c>
      <c r="CJ46" s="297"/>
      <c r="CK46" s="297"/>
      <c r="CL46" s="297"/>
      <c r="CM46" s="297"/>
      <c r="CN46" s="299">
        <v>188</v>
      </c>
      <c r="CO46" s="299">
        <f>CN46-CF46</f>
        <v>32</v>
      </c>
      <c r="CP46" s="299">
        <v>124</v>
      </c>
      <c r="CQ46" s="299">
        <f>CP46-CH46</f>
        <v>15</v>
      </c>
      <c r="CR46" s="297"/>
      <c r="CS46" s="297"/>
      <c r="CT46" s="297"/>
      <c r="CU46" s="297"/>
      <c r="CV46" s="277" cm="1">
        <f t="array" ref="CV46">SUM(SUMIFS(D46:CU46,D$6:CU$6,{"EN(V)"}))</f>
        <v>205</v>
      </c>
      <c r="CW46" s="277" cm="1">
        <f t="array" ref="CW46">SUM(SUMIFS(D46:CU46,D$6:CU$6,{"INA(V)"}))</f>
        <v>0</v>
      </c>
      <c r="CX46" s="277" cm="1">
        <f t="array" ref="CX46">SUM(SUMIFS(D46:CU46,D$6:CU$6,{"EN(D)"}))</f>
        <v>133</v>
      </c>
      <c r="CY46" s="277" cm="1">
        <f t="array" ref="CY46">SUM(SUMIFS(D46:CU46,D$6:CU$6,{"INA(D)"}))</f>
        <v>0</v>
      </c>
      <c r="CZ46" s="277" cm="1">
        <f t="array" ref="CZ46">SUM(SUMIFS(D46:CU46,D$6:CU$6,{"EN(D)","EN(V)","INA(D)","INA(V)"}))</f>
        <v>338</v>
      </c>
      <c r="DA46" s="299">
        <v>214</v>
      </c>
      <c r="DB46" s="299">
        <f t="shared" si="23"/>
        <v>26</v>
      </c>
      <c r="DC46" s="299">
        <v>132</v>
      </c>
      <c r="DD46" s="299">
        <f t="shared" si="24"/>
        <v>8</v>
      </c>
      <c r="DE46" s="297"/>
      <c r="DF46" s="297">
        <f t="shared" si="25"/>
        <v>0</v>
      </c>
      <c r="DG46" s="297"/>
      <c r="DH46" s="297">
        <f t="shared" si="26"/>
        <v>0</v>
      </c>
      <c r="DI46" s="299">
        <v>237</v>
      </c>
      <c r="DJ46" s="299">
        <f>DI46-DA46</f>
        <v>23</v>
      </c>
      <c r="DK46" s="299">
        <v>136</v>
      </c>
      <c r="DL46" s="299">
        <f>DK46-DC46</f>
        <v>4</v>
      </c>
      <c r="DM46" s="297"/>
      <c r="DN46" s="297"/>
      <c r="DO46" s="297"/>
      <c r="DP46" s="297"/>
      <c r="DQ46" s="299">
        <v>260</v>
      </c>
      <c r="DR46" s="299">
        <f>DQ46-DI46</f>
        <v>23</v>
      </c>
      <c r="DS46" s="299">
        <v>144</v>
      </c>
      <c r="DT46" s="299">
        <f>DS46-DK46</f>
        <v>8</v>
      </c>
      <c r="DU46" s="297"/>
      <c r="DV46" s="297"/>
      <c r="DW46" s="297"/>
      <c r="DX46" s="297"/>
      <c r="DY46" s="299">
        <v>283</v>
      </c>
      <c r="DZ46" s="299">
        <f>DY46-DQ46</f>
        <v>23</v>
      </c>
      <c r="EA46" s="299">
        <v>148</v>
      </c>
      <c r="EB46" s="299">
        <f>EA46-DS46</f>
        <v>4</v>
      </c>
      <c r="EC46" s="297"/>
      <c r="ED46" s="297"/>
      <c r="EE46" s="297"/>
      <c r="EF46" s="297"/>
      <c r="EG46" s="299">
        <v>309</v>
      </c>
      <c r="EH46" s="299">
        <f>EG46-DY46</f>
        <v>26</v>
      </c>
      <c r="EI46" s="299">
        <v>154</v>
      </c>
      <c r="EJ46" s="299">
        <f>EI46-EA46</f>
        <v>6</v>
      </c>
      <c r="EK46" s="297"/>
      <c r="EL46" s="297"/>
      <c r="EM46" s="297"/>
      <c r="EN46" s="297"/>
      <c r="EO46" s="299">
        <v>369</v>
      </c>
      <c r="EP46" s="299">
        <f>EO46-EG46</f>
        <v>60</v>
      </c>
      <c r="EQ46" s="299">
        <v>266</v>
      </c>
      <c r="ER46" s="299">
        <f>EQ46-EI46</f>
        <v>112</v>
      </c>
      <c r="ES46" s="297"/>
      <c r="ET46" s="297"/>
      <c r="EU46" s="297"/>
      <c r="EV46" s="297"/>
      <c r="EW46" s="299">
        <v>396</v>
      </c>
      <c r="EX46" s="299">
        <f>EW46-EO46</f>
        <v>27</v>
      </c>
      <c r="EY46" s="299">
        <v>287</v>
      </c>
      <c r="EZ46" s="299">
        <f>EY46-EQ46</f>
        <v>21</v>
      </c>
      <c r="FA46" s="297"/>
      <c r="FB46" s="297"/>
      <c r="FC46" s="297"/>
      <c r="FD46" s="297"/>
      <c r="FE46" s="299">
        <v>435</v>
      </c>
      <c r="FF46" s="299">
        <f>FE46-EW46</f>
        <v>39</v>
      </c>
      <c r="FG46" s="299">
        <v>317</v>
      </c>
      <c r="FH46" s="299">
        <f>FG46-EY46</f>
        <v>30</v>
      </c>
      <c r="FI46" s="297"/>
      <c r="FJ46" s="297"/>
      <c r="FK46" s="297"/>
      <c r="FL46" s="297"/>
      <c r="FM46" s="299">
        <v>522</v>
      </c>
      <c r="FN46" s="299">
        <f>FM46-FE46</f>
        <v>87</v>
      </c>
      <c r="FO46" s="299">
        <v>356</v>
      </c>
      <c r="FP46" s="299">
        <f>FO46-FG46</f>
        <v>39</v>
      </c>
      <c r="FQ46" s="297"/>
      <c r="FR46" s="297"/>
      <c r="FS46" s="297"/>
      <c r="FT46" s="297"/>
      <c r="FU46" s="299">
        <v>658</v>
      </c>
      <c r="FV46" s="299">
        <f>FU46-FM46</f>
        <v>136</v>
      </c>
      <c r="FW46" s="299">
        <v>385</v>
      </c>
      <c r="FX46" s="299">
        <f>FW46-FO46</f>
        <v>29</v>
      </c>
      <c r="FY46" s="297"/>
      <c r="FZ46" s="297"/>
      <c r="GA46" s="297"/>
      <c r="GB46" s="297"/>
      <c r="GC46" s="299">
        <v>794</v>
      </c>
      <c r="GD46" s="299">
        <f>GC46-FU46</f>
        <v>136</v>
      </c>
      <c r="GE46" s="299">
        <v>425</v>
      </c>
      <c r="GF46" s="299">
        <f>GE46-FW46</f>
        <v>40</v>
      </c>
      <c r="GG46" s="297"/>
      <c r="GH46" s="297"/>
      <c r="GI46" s="297"/>
      <c r="GJ46" s="297"/>
      <c r="GK46" s="299">
        <v>1063</v>
      </c>
      <c r="GL46" s="299">
        <f>GK46-GC46</f>
        <v>269</v>
      </c>
      <c r="GM46" s="299">
        <v>656</v>
      </c>
      <c r="GN46" s="299">
        <f>GM46-GE46</f>
        <v>231</v>
      </c>
      <c r="GO46" s="297"/>
      <c r="GP46" s="297"/>
      <c r="GQ46" s="297"/>
      <c r="GR46" s="297"/>
      <c r="GS46" s="277" cm="1">
        <f t="array" ref="GS46">SUM(SUMIFS(DA46:GR46,DA$6:GR$6,{"EN(V)"}))</f>
        <v>875</v>
      </c>
      <c r="GT46" s="277" cm="1">
        <f t="array" ref="GT46">SUM(SUMIFS(DA46:GR46,DA$6:GR$6,{"INA(V)"}))</f>
        <v>0</v>
      </c>
      <c r="GU46" s="277" cm="1">
        <f t="array" ref="GU46">SUM(SUMIFS(DA46:GR46,DA$6:GR$6,{"EN(D)"}))</f>
        <v>532</v>
      </c>
      <c r="GV46" s="277" cm="1">
        <f t="array" ref="GV46">SUM(SUMIFS(DA46:GR46,DA$6:GR$6,{"INA(D)"}))</f>
        <v>0</v>
      </c>
      <c r="GW46" s="277" cm="1">
        <f t="array" ref="GW46">SUM(SUMIFS(DA46:GR46,DA$6:GR$6,{"EN(D)","EN(V)","INA(D)","INA(V)"}))</f>
        <v>1407</v>
      </c>
      <c r="GX46" s="299">
        <v>1074</v>
      </c>
      <c r="GY46" s="299">
        <f t="shared" si="27"/>
        <v>11</v>
      </c>
      <c r="GZ46" s="299">
        <v>690</v>
      </c>
      <c r="HA46" s="299">
        <f t="shared" si="28"/>
        <v>34</v>
      </c>
      <c r="HB46" s="297"/>
      <c r="HC46" s="297">
        <f t="shared" si="29"/>
        <v>0</v>
      </c>
      <c r="HD46" s="297"/>
      <c r="HE46" s="297">
        <f t="shared" si="30"/>
        <v>0</v>
      </c>
      <c r="HF46" s="299"/>
      <c r="HG46" s="299"/>
      <c r="HH46" s="299"/>
      <c r="HI46" s="299"/>
      <c r="HJ46" s="297"/>
      <c r="HK46" s="297"/>
      <c r="HL46" s="297"/>
      <c r="HM46" s="297"/>
      <c r="HN46" s="299"/>
      <c r="HO46" s="299"/>
      <c r="HP46" s="299"/>
      <c r="HQ46" s="299"/>
      <c r="HR46" s="297"/>
      <c r="HS46" s="297"/>
      <c r="HT46" s="297"/>
      <c r="HU46" s="297"/>
      <c r="HV46" s="299"/>
      <c r="HW46" s="299"/>
      <c r="HX46" s="299"/>
      <c r="HY46" s="299"/>
      <c r="HZ46" s="297"/>
      <c r="IA46" s="297"/>
      <c r="IB46" s="297"/>
      <c r="IC46" s="297"/>
      <c r="ID46" s="299"/>
      <c r="IE46" s="299"/>
      <c r="IF46" s="299"/>
      <c r="IG46" s="299"/>
      <c r="IH46" s="297"/>
      <c r="II46" s="297"/>
      <c r="IJ46" s="297"/>
      <c r="IK46" s="297"/>
      <c r="IL46" s="299"/>
      <c r="IM46" s="299"/>
      <c r="IN46" s="299"/>
      <c r="IO46" s="299"/>
      <c r="IP46" s="297"/>
      <c r="IQ46" s="297"/>
      <c r="IR46" s="297"/>
      <c r="IS46" s="297"/>
      <c r="IT46" s="299"/>
      <c r="IU46" s="299"/>
      <c r="IV46" s="299"/>
      <c r="IW46" s="299"/>
      <c r="IX46" s="297"/>
      <c r="IY46" s="297"/>
      <c r="IZ46" s="297"/>
      <c r="JA46" s="297"/>
      <c r="JB46" s="299"/>
      <c r="JC46" s="299"/>
      <c r="JD46" s="299"/>
      <c r="JE46" s="299"/>
      <c r="JF46" s="297"/>
      <c r="JG46" s="297"/>
      <c r="JH46" s="297"/>
      <c r="JI46" s="297"/>
      <c r="JJ46" s="299"/>
      <c r="JK46" s="299"/>
      <c r="JL46" s="299"/>
      <c r="JM46" s="299"/>
      <c r="JN46" s="297"/>
      <c r="JO46" s="297"/>
      <c r="JP46" s="297"/>
      <c r="JQ46" s="297"/>
      <c r="JR46" s="299">
        <v>1074</v>
      </c>
      <c r="JS46" s="299">
        <v>11</v>
      </c>
      <c r="JT46" s="299">
        <v>690</v>
      </c>
      <c r="JU46" s="299">
        <v>21</v>
      </c>
      <c r="JV46" s="297"/>
      <c r="JW46" s="297">
        <v>4</v>
      </c>
      <c r="JX46" s="297"/>
      <c r="JY46" s="297"/>
      <c r="JZ46" s="299"/>
      <c r="KA46" s="299"/>
      <c r="KB46" s="299"/>
      <c r="KC46" s="299">
        <v>38</v>
      </c>
      <c r="KD46" s="297"/>
      <c r="KE46" s="297"/>
      <c r="KF46" s="297"/>
      <c r="KG46" s="297"/>
      <c r="KH46" s="299"/>
      <c r="KI46" s="299">
        <v>7</v>
      </c>
      <c r="KJ46" s="299"/>
      <c r="KK46" s="299">
        <v>17</v>
      </c>
      <c r="KL46" s="297"/>
      <c r="KM46" s="297"/>
      <c r="KN46" s="297"/>
      <c r="KO46" s="297"/>
      <c r="KP46" s="277" cm="1">
        <f t="array" ref="KP46">SUM(SUMIFS(GX46:KO46,GX$6:KO$6,{"EN(V)"}))</f>
        <v>29</v>
      </c>
      <c r="KQ46" s="277" cm="1">
        <f t="array" ref="KQ46">SUM(SUMIFS(GX46:KO46,GX$6:KO$6,{"INA(V)"}))</f>
        <v>4</v>
      </c>
      <c r="KR46" s="277" cm="1">
        <f t="array" ref="KR46">SUM(SUMIFS(GX46:KO46,GX$6:KO$6,{"EN(D)"}))</f>
        <v>110</v>
      </c>
      <c r="KS46" s="277" cm="1">
        <f t="array" ref="KS46">SUM(SUMIFS(GX46:KO46,GX$6:KO$6,{"INA(D)"}))</f>
        <v>0</v>
      </c>
      <c r="KT46" s="277" cm="1">
        <f t="array" ref="KT46">SUM(SUMIFS(GX46:KO46,GX$6:KO$6,{"EN(D)","EN(V)","INA(D)","INA(V)"}))</f>
        <v>143</v>
      </c>
      <c r="KU46" s="299"/>
      <c r="KV46" s="299">
        <v>2</v>
      </c>
      <c r="KW46" s="299"/>
      <c r="KX46" s="299">
        <v>11</v>
      </c>
      <c r="KY46" s="297"/>
      <c r="KZ46" s="297"/>
      <c r="LA46" s="297"/>
      <c r="LB46" s="297"/>
      <c r="LC46" s="299"/>
      <c r="LD46" s="299"/>
      <c r="LE46" s="299"/>
      <c r="LF46" s="299"/>
      <c r="LG46" s="297"/>
      <c r="LH46" s="297">
        <v>29</v>
      </c>
      <c r="LI46" s="297"/>
      <c r="LJ46" s="297">
        <v>126</v>
      </c>
      <c r="LK46" s="299"/>
      <c r="LL46" s="299">
        <v>4</v>
      </c>
      <c r="LM46" s="299"/>
      <c r="LN46" s="299"/>
      <c r="LO46" s="297"/>
      <c r="LP46" s="297"/>
      <c r="LQ46" s="297"/>
      <c r="LR46" s="297"/>
      <c r="LS46" s="299"/>
      <c r="LT46" s="299">
        <v>4</v>
      </c>
      <c r="LU46" s="299"/>
      <c r="LV46" s="299"/>
      <c r="LW46" s="297"/>
      <c r="LX46" s="297"/>
      <c r="LY46" s="297"/>
      <c r="LZ46" s="297"/>
      <c r="MA46" s="299"/>
      <c r="MB46" s="299">
        <v>7</v>
      </c>
      <c r="MC46" s="299"/>
      <c r="MD46" s="299">
        <v>2</v>
      </c>
      <c r="ME46" s="297"/>
      <c r="MF46" s="297"/>
      <c r="MG46" s="297"/>
      <c r="MH46" s="297"/>
      <c r="MI46" s="299"/>
      <c r="MJ46" s="299">
        <v>9</v>
      </c>
      <c r="MK46" s="299"/>
      <c r="ML46" s="299"/>
      <c r="MM46" s="297"/>
      <c r="MN46" s="297"/>
      <c r="MO46" s="297"/>
      <c r="MP46" s="297"/>
      <c r="MQ46" s="299"/>
      <c r="MR46" s="299">
        <v>2</v>
      </c>
      <c r="MS46" s="299"/>
      <c r="MT46" s="299"/>
      <c r="MU46" s="297"/>
      <c r="MV46" s="297"/>
      <c r="MW46" s="297"/>
      <c r="MX46" s="297"/>
      <c r="MY46" s="299"/>
      <c r="MZ46" s="299">
        <v>1</v>
      </c>
      <c r="NA46" s="299"/>
      <c r="NB46" s="299"/>
      <c r="NC46" s="297"/>
      <c r="ND46" s="297"/>
      <c r="NE46" s="297"/>
      <c r="NF46" s="297"/>
      <c r="NG46" s="299"/>
      <c r="NH46" s="299">
        <v>6</v>
      </c>
      <c r="NI46" s="299"/>
      <c r="NJ46" s="299"/>
      <c r="NK46" s="297"/>
      <c r="NL46" s="297"/>
      <c r="NM46" s="297"/>
      <c r="NN46" s="297"/>
      <c r="NO46" s="299"/>
      <c r="NP46" s="299">
        <v>17</v>
      </c>
      <c r="NQ46" s="299"/>
      <c r="NR46" s="299">
        <v>1</v>
      </c>
      <c r="NS46" s="297"/>
      <c r="NT46" s="297"/>
      <c r="NU46" s="297"/>
      <c r="NV46" s="297"/>
      <c r="NW46" s="299"/>
      <c r="NX46" s="299">
        <v>12</v>
      </c>
      <c r="NY46" s="299"/>
      <c r="NZ46" s="299"/>
      <c r="OA46" s="297"/>
      <c r="OB46" s="297"/>
      <c r="OC46" s="297"/>
      <c r="OD46" s="297"/>
      <c r="OE46" s="299"/>
      <c r="OF46" s="299">
        <v>4</v>
      </c>
      <c r="OG46" s="299"/>
      <c r="OH46" s="299">
        <v>2</v>
      </c>
      <c r="OI46" s="297"/>
      <c r="OJ46" s="297"/>
      <c r="OK46" s="297"/>
      <c r="OL46" s="297"/>
      <c r="OM46" s="277" cm="1">
        <f t="array" ref="OM46">SUM(SUMIFS(KU46:OL46,KU$6:OL$6,{"EN(V)"}))</f>
        <v>68</v>
      </c>
      <c r="ON46" s="277" cm="1">
        <f t="array" ref="ON46">SUM(SUMIFS(KU46:OL46,KU$6:OL$6,{"INA(V)"}))</f>
        <v>29</v>
      </c>
      <c r="OO46" s="277" cm="1">
        <f t="array" ref="OO46">SUM(SUMIFS(KU46:OL46,KU$6:OL$6,{"EN(D)"}))</f>
        <v>16</v>
      </c>
      <c r="OP46" s="277" cm="1">
        <f t="array" ref="OP46">SUM(SUMIFS(KU46:OL46,KU$6:OL$6,{"INA(D)"}))</f>
        <v>126</v>
      </c>
      <c r="OQ46" s="277" cm="1">
        <f t="array" ref="OQ46">SUM(SUMIFS(KU46:OL46,KU$6:OL$6,{"EN(D)","EN(V)","INA(D)","INA(V)"}))</f>
        <v>239</v>
      </c>
      <c r="OR46" s="299"/>
      <c r="OS46" s="299">
        <v>5</v>
      </c>
      <c r="OT46" s="299"/>
      <c r="OU46" s="299">
        <v>1</v>
      </c>
      <c r="OV46" s="297"/>
      <c r="OW46" s="297"/>
      <c r="OX46" s="297"/>
      <c r="OY46" s="297"/>
      <c r="OZ46" s="299"/>
      <c r="PA46" s="299"/>
      <c r="PB46" s="299"/>
      <c r="PC46" s="299"/>
      <c r="PD46" s="297"/>
      <c r="PE46" s="297">
        <v>8</v>
      </c>
      <c r="PF46" s="297"/>
      <c r="PG46" s="297"/>
      <c r="PH46" s="299"/>
      <c r="PI46" s="299">
        <v>10</v>
      </c>
      <c r="PJ46" s="299"/>
      <c r="PK46" s="299">
        <v>1</v>
      </c>
      <c r="PL46" s="297"/>
      <c r="PM46" s="297"/>
      <c r="PN46" s="297"/>
      <c r="PO46" s="297"/>
      <c r="PP46" s="299"/>
      <c r="PQ46" s="299">
        <v>8</v>
      </c>
      <c r="PR46" s="299"/>
      <c r="PS46" s="299">
        <v>1</v>
      </c>
      <c r="PT46" s="297"/>
      <c r="PU46" s="297"/>
      <c r="PV46" s="297"/>
      <c r="PW46" s="297"/>
      <c r="PX46" s="299"/>
      <c r="PY46" s="299">
        <v>1</v>
      </c>
      <c r="PZ46" s="299"/>
      <c r="QA46" s="299"/>
      <c r="QB46" s="297"/>
      <c r="QC46" s="297"/>
      <c r="QD46" s="297"/>
      <c r="QE46" s="297"/>
      <c r="QF46" s="299"/>
      <c r="QG46" s="299">
        <v>1</v>
      </c>
      <c r="QH46" s="299"/>
      <c r="QI46" s="299"/>
      <c r="QJ46" s="297"/>
      <c r="QK46" s="297"/>
      <c r="QL46" s="297"/>
      <c r="QM46" s="297"/>
      <c r="QN46" s="299"/>
      <c r="QO46" s="299"/>
      <c r="QP46" s="299"/>
      <c r="QQ46" s="299"/>
      <c r="QR46" s="297"/>
      <c r="QS46" s="297"/>
      <c r="QT46" s="297"/>
      <c r="QU46" s="297"/>
      <c r="QV46" s="299"/>
      <c r="QW46" s="299"/>
      <c r="QX46" s="299"/>
      <c r="QY46" s="299"/>
      <c r="QZ46" s="297"/>
      <c r="RA46" s="297"/>
      <c r="RB46" s="297"/>
      <c r="RC46" s="297"/>
      <c r="RD46" s="299"/>
      <c r="RE46" s="299"/>
      <c r="RF46" s="299"/>
      <c r="RG46" s="299"/>
      <c r="RH46" s="297"/>
      <c r="RI46" s="297"/>
      <c r="RJ46" s="297"/>
      <c r="RK46" s="297"/>
      <c r="RL46" s="299"/>
      <c r="RM46" s="299"/>
      <c r="RN46" s="299"/>
      <c r="RO46" s="299"/>
      <c r="RP46" s="297"/>
      <c r="RQ46" s="297"/>
      <c r="RR46" s="297"/>
      <c r="RS46" s="297"/>
      <c r="RT46" s="299"/>
      <c r="RU46" s="299"/>
      <c r="RV46" s="299"/>
      <c r="RW46" s="299"/>
      <c r="RX46" s="297"/>
      <c r="RY46" s="297"/>
      <c r="RZ46" s="297"/>
      <c r="SA46" s="297"/>
      <c r="SB46" s="299"/>
      <c r="SC46" s="299"/>
      <c r="SD46" s="299"/>
      <c r="SE46" s="299"/>
      <c r="SF46" s="297"/>
      <c r="SG46" s="297"/>
      <c r="SH46" s="297"/>
      <c r="SI46" s="297"/>
      <c r="SJ46" s="277" cm="1">
        <f t="array" ref="SJ46">SUM(SUMIFS(OR46:SI46,OR$6:SI$6,{"EN(V)"}))</f>
        <v>25</v>
      </c>
      <c r="SK46" s="277" cm="1">
        <f t="array" ref="SK46">SUM(SUMIFS(OR46:SI46,OR$6:SI$6,{"INA(V)"}))</f>
        <v>8</v>
      </c>
      <c r="SL46" s="277" cm="1">
        <f t="array" ref="SL46">SUM(SUMIFS(OR46:SI46,OR$6:SI$6,{"EN(D)"}))</f>
        <v>3</v>
      </c>
      <c r="SM46" s="277" cm="1">
        <f t="array" ref="SM46">SUM(SUMIFS(OR46:SI46,OR$6:SI$6,{"INA(D)"}))</f>
        <v>0</v>
      </c>
      <c r="SN46" s="277" cm="1">
        <f t="array" ref="SN46">SUM(SUMIFS(OR46:SI46,OR$6:SI$6,{"EN(D)","EN(V)","INA(D)","INA(V)"}))</f>
        <v>36</v>
      </c>
    </row>
    <row r="47" spans="1:508">
      <c r="A47" s="296">
        <v>41</v>
      </c>
      <c r="B47" s="281" t="s">
        <v>141</v>
      </c>
      <c r="C47" s="301"/>
      <c r="D47" s="299"/>
      <c r="E47" s="299"/>
      <c r="F47" s="299"/>
      <c r="G47" s="299"/>
      <c r="H47" s="297"/>
      <c r="I47" s="297">
        <v>12</v>
      </c>
      <c r="J47" s="297"/>
      <c r="K47" s="297">
        <v>9</v>
      </c>
      <c r="L47" s="299"/>
      <c r="M47" s="299"/>
      <c r="N47" s="299"/>
      <c r="O47" s="299"/>
      <c r="P47" s="297"/>
      <c r="Q47" s="297">
        <v>13</v>
      </c>
      <c r="R47" s="297"/>
      <c r="S47" s="297">
        <v>6</v>
      </c>
      <c r="T47" s="299"/>
      <c r="U47" s="299"/>
      <c r="V47" s="299"/>
      <c r="W47" s="299"/>
      <c r="X47" s="297">
        <v>49</v>
      </c>
      <c r="Y47" s="297">
        <f>X47-(N47+R47)</f>
        <v>49</v>
      </c>
      <c r="Z47" s="297">
        <v>34</v>
      </c>
      <c r="AA47" s="297">
        <f>Z47-S47-O47</f>
        <v>28</v>
      </c>
      <c r="AB47" s="299"/>
      <c r="AC47" s="299"/>
      <c r="AD47" s="299"/>
      <c r="AE47" s="299"/>
      <c r="AF47" s="297">
        <v>67</v>
      </c>
      <c r="AG47" s="297">
        <f>AF47-Y47-N47-R47</f>
        <v>18</v>
      </c>
      <c r="AH47" s="297">
        <v>51</v>
      </c>
      <c r="AI47" s="297">
        <f>AH47-AA47-O47-S47</f>
        <v>17</v>
      </c>
      <c r="AJ47" s="299"/>
      <c r="AK47" s="299"/>
      <c r="AL47" s="299"/>
      <c r="AM47" s="299"/>
      <c r="AN47" s="297">
        <v>81</v>
      </c>
      <c r="AO47" s="297">
        <f>AN47-AF47</f>
        <v>14</v>
      </c>
      <c r="AP47" s="297">
        <v>62</v>
      </c>
      <c r="AQ47" s="297">
        <f>AP47-AH47</f>
        <v>11</v>
      </c>
      <c r="AR47" s="299"/>
      <c r="AS47" s="299"/>
      <c r="AT47" s="299"/>
      <c r="AU47" s="299"/>
      <c r="AV47" s="297">
        <v>90</v>
      </c>
      <c r="AW47" s="297">
        <f>AV47-AN47</f>
        <v>9</v>
      </c>
      <c r="AX47" s="297">
        <v>70</v>
      </c>
      <c r="AY47" s="297">
        <f>AX47-AP47</f>
        <v>8</v>
      </c>
      <c r="AZ47" s="299"/>
      <c r="BA47" s="299"/>
      <c r="BB47" s="299"/>
      <c r="BC47" s="299"/>
      <c r="BD47" s="297">
        <v>99</v>
      </c>
      <c r="BE47" s="297">
        <f>BD47-AV47</f>
        <v>9</v>
      </c>
      <c r="BF47" s="297">
        <v>70</v>
      </c>
      <c r="BG47" s="297">
        <f>BF47-AX47</f>
        <v>0</v>
      </c>
      <c r="BH47" s="299"/>
      <c r="BI47" s="299"/>
      <c r="BJ47" s="299"/>
      <c r="BK47" s="299"/>
      <c r="BL47" s="297">
        <v>135</v>
      </c>
      <c r="BM47" s="297">
        <f>BL47-BD47</f>
        <v>36</v>
      </c>
      <c r="BN47" s="297">
        <v>74</v>
      </c>
      <c r="BO47" s="297">
        <f>BN47-BF47</f>
        <v>4</v>
      </c>
      <c r="BP47" s="299"/>
      <c r="BQ47" s="299"/>
      <c r="BR47" s="299"/>
      <c r="BS47" s="299"/>
      <c r="BT47" s="297">
        <v>170</v>
      </c>
      <c r="BU47" s="297">
        <f>BT47-BL47</f>
        <v>35</v>
      </c>
      <c r="BV47" s="297">
        <v>76</v>
      </c>
      <c r="BW47" s="297">
        <f>BV47-BN47</f>
        <v>2</v>
      </c>
      <c r="BX47" s="299"/>
      <c r="BY47" s="299"/>
      <c r="BZ47" s="299"/>
      <c r="CA47" s="299"/>
      <c r="CB47" s="297">
        <v>186</v>
      </c>
      <c r="CC47" s="297">
        <f>CB47-BT47</f>
        <v>16</v>
      </c>
      <c r="CD47" s="297">
        <v>94</v>
      </c>
      <c r="CE47" s="297">
        <f>CD47-BV47</f>
        <v>18</v>
      </c>
      <c r="CF47" s="299"/>
      <c r="CG47" s="299"/>
      <c r="CH47" s="299"/>
      <c r="CI47" s="299"/>
      <c r="CJ47" s="297">
        <v>207</v>
      </c>
      <c r="CK47" s="297">
        <f>CJ47-CB47</f>
        <v>21</v>
      </c>
      <c r="CL47" s="297">
        <v>152</v>
      </c>
      <c r="CM47" s="297">
        <f>CL47-CD47</f>
        <v>58</v>
      </c>
      <c r="CN47" s="299"/>
      <c r="CO47" s="299"/>
      <c r="CP47" s="299"/>
      <c r="CQ47" s="299"/>
      <c r="CR47" s="297">
        <v>241</v>
      </c>
      <c r="CS47" s="297">
        <f>CR47-CJ47</f>
        <v>34</v>
      </c>
      <c r="CT47" s="297">
        <v>200</v>
      </c>
      <c r="CU47" s="297">
        <f>CT47-CL47</f>
        <v>48</v>
      </c>
      <c r="CV47" s="277" cm="1">
        <f t="array" ref="CV47">SUM(SUMIFS(D47:CU47,D$6:CU$6,{"EN(V)"}))</f>
        <v>0</v>
      </c>
      <c r="CW47" s="277" cm="1">
        <f t="array" ref="CW47">SUM(SUMIFS(D47:CU47,D$6:CU$6,{"INA(V)"}))</f>
        <v>266</v>
      </c>
      <c r="CX47" s="277" cm="1">
        <f t="array" ref="CX47">SUM(SUMIFS(D47:CU47,D$6:CU$6,{"EN(D)"}))</f>
        <v>0</v>
      </c>
      <c r="CY47" s="277" cm="1">
        <f t="array" ref="CY47">SUM(SUMIFS(D47:CU47,D$6:CU$6,{"INA(D)"}))</f>
        <v>209</v>
      </c>
      <c r="CZ47" s="277" cm="1">
        <f t="array" ref="CZ47">SUM(SUMIFS(D47:CU47,D$6:CU$6,{"EN(D)","EN(V)","INA(D)","INA(V)"}))</f>
        <v>475</v>
      </c>
      <c r="DA47" s="299"/>
      <c r="DB47" s="299">
        <f t="shared" si="23"/>
        <v>0</v>
      </c>
      <c r="DC47" s="299"/>
      <c r="DD47" s="299">
        <f t="shared" si="24"/>
        <v>0</v>
      </c>
      <c r="DE47" s="297">
        <v>269</v>
      </c>
      <c r="DF47" s="297">
        <f t="shared" si="25"/>
        <v>28</v>
      </c>
      <c r="DG47" s="297">
        <v>209</v>
      </c>
      <c r="DH47" s="297">
        <f t="shared" si="26"/>
        <v>9</v>
      </c>
      <c r="DI47" s="299"/>
      <c r="DJ47" s="299"/>
      <c r="DK47" s="299"/>
      <c r="DL47" s="299"/>
      <c r="DM47" s="297">
        <v>301</v>
      </c>
      <c r="DN47" s="297">
        <f>DM47-DE47</f>
        <v>32</v>
      </c>
      <c r="DO47" s="297">
        <v>217</v>
      </c>
      <c r="DP47" s="297">
        <f>DO47-DG47</f>
        <v>8</v>
      </c>
      <c r="DQ47" s="299"/>
      <c r="DR47" s="299"/>
      <c r="DS47" s="299"/>
      <c r="DT47" s="299"/>
      <c r="DU47" s="297">
        <v>334</v>
      </c>
      <c r="DV47" s="297">
        <f>DU47-DM47</f>
        <v>33</v>
      </c>
      <c r="DW47" s="297">
        <v>226</v>
      </c>
      <c r="DX47" s="297">
        <f>DW47-DO47</f>
        <v>9</v>
      </c>
      <c r="DY47" s="299"/>
      <c r="DZ47" s="299"/>
      <c r="EA47" s="299"/>
      <c r="EB47" s="299"/>
      <c r="EC47" s="297">
        <v>383</v>
      </c>
      <c r="ED47" s="297">
        <f>EC47-DU47</f>
        <v>49</v>
      </c>
      <c r="EE47" s="297">
        <v>232</v>
      </c>
      <c r="EF47" s="297">
        <f>EE47-DW47</f>
        <v>6</v>
      </c>
      <c r="EG47" s="299"/>
      <c r="EH47" s="299"/>
      <c r="EI47" s="299"/>
      <c r="EJ47" s="299"/>
      <c r="EK47" s="297">
        <v>405</v>
      </c>
      <c r="EL47" s="297">
        <f>EK47-EC47</f>
        <v>22</v>
      </c>
      <c r="EM47" s="297">
        <v>245</v>
      </c>
      <c r="EN47" s="297">
        <f>EM47-EE47</f>
        <v>13</v>
      </c>
      <c r="EO47" s="299"/>
      <c r="EP47" s="299"/>
      <c r="EQ47" s="299"/>
      <c r="ER47" s="299"/>
      <c r="ES47" s="297">
        <v>459</v>
      </c>
      <c r="ET47" s="297">
        <f>ES47-EK47</f>
        <v>54</v>
      </c>
      <c r="EU47" s="297">
        <v>822</v>
      </c>
      <c r="EV47" s="297">
        <f>EU47-EM47</f>
        <v>577</v>
      </c>
      <c r="EW47" s="299"/>
      <c r="EX47" s="299"/>
      <c r="EY47" s="299"/>
      <c r="EZ47" s="299"/>
      <c r="FA47" s="297">
        <v>484</v>
      </c>
      <c r="FB47" s="297">
        <f>FA47-ES47</f>
        <v>25</v>
      </c>
      <c r="FC47" s="297">
        <v>865</v>
      </c>
      <c r="FD47" s="297">
        <f>FC47-EU47</f>
        <v>43</v>
      </c>
      <c r="FE47" s="299"/>
      <c r="FF47" s="299"/>
      <c r="FG47" s="299"/>
      <c r="FH47" s="299"/>
      <c r="FI47" s="297">
        <v>530</v>
      </c>
      <c r="FJ47" s="297">
        <f>FI47-FA47</f>
        <v>46</v>
      </c>
      <c r="FK47" s="297">
        <v>967</v>
      </c>
      <c r="FL47" s="297">
        <f>FK47-FC47</f>
        <v>102</v>
      </c>
      <c r="FM47" s="299"/>
      <c r="FN47" s="299"/>
      <c r="FO47" s="299"/>
      <c r="FP47" s="299"/>
      <c r="FQ47" s="297">
        <v>629</v>
      </c>
      <c r="FR47" s="297">
        <f>FQ47-FI47</f>
        <v>99</v>
      </c>
      <c r="FS47" s="297">
        <v>1118</v>
      </c>
      <c r="FT47" s="297">
        <f>FS47-FK47</f>
        <v>151</v>
      </c>
      <c r="FU47" s="299"/>
      <c r="FV47" s="299"/>
      <c r="FW47" s="299"/>
      <c r="FX47" s="299"/>
      <c r="FY47" s="297">
        <v>805</v>
      </c>
      <c r="FZ47" s="297">
        <f>FY47-FQ47</f>
        <v>176</v>
      </c>
      <c r="GA47" s="297">
        <v>1223</v>
      </c>
      <c r="GB47" s="297">
        <f>GA47-FS47</f>
        <v>105</v>
      </c>
      <c r="GC47" s="299"/>
      <c r="GD47" s="299"/>
      <c r="GE47" s="299"/>
      <c r="GF47" s="299"/>
      <c r="GG47" s="297">
        <v>1015</v>
      </c>
      <c r="GH47" s="297">
        <f>GG47-FY47</f>
        <v>210</v>
      </c>
      <c r="GI47" s="297">
        <v>1402</v>
      </c>
      <c r="GJ47" s="297">
        <f>GI47-GA47</f>
        <v>179</v>
      </c>
      <c r="GK47" s="299"/>
      <c r="GL47" s="299"/>
      <c r="GM47" s="299"/>
      <c r="GN47" s="299"/>
      <c r="GO47" s="297">
        <v>1324</v>
      </c>
      <c r="GP47" s="297">
        <f>GO47-GG47</f>
        <v>309</v>
      </c>
      <c r="GQ47" s="297">
        <v>1596</v>
      </c>
      <c r="GR47" s="297">
        <f>GQ47-GI47</f>
        <v>194</v>
      </c>
      <c r="GS47" s="277" cm="1">
        <f t="array" ref="GS47">SUM(SUMIFS(DA47:GR47,DA$6:GR$6,{"EN(V)"}))</f>
        <v>0</v>
      </c>
      <c r="GT47" s="277" cm="1">
        <f t="array" ref="GT47">SUM(SUMIFS(DA47:GR47,DA$6:GR$6,{"INA(V)"}))</f>
        <v>1083</v>
      </c>
      <c r="GU47" s="277" cm="1">
        <f t="array" ref="GU47">SUM(SUMIFS(DA47:GR47,DA$6:GR$6,{"EN(D)"}))</f>
        <v>0</v>
      </c>
      <c r="GV47" s="277" cm="1">
        <f t="array" ref="GV47">SUM(SUMIFS(DA47:GR47,DA$6:GR$6,{"INA(D)"}))</f>
        <v>1396</v>
      </c>
      <c r="GW47" s="277" cm="1">
        <f t="array" ref="GW47">SUM(SUMIFS(DA47:GR47,DA$6:GR$6,{"EN(D)","EN(V)","INA(D)","INA(V)"}))</f>
        <v>2479</v>
      </c>
      <c r="GX47" s="299"/>
      <c r="GY47" s="299">
        <f t="shared" si="27"/>
        <v>0</v>
      </c>
      <c r="GZ47" s="299"/>
      <c r="HA47" s="299">
        <f t="shared" si="28"/>
        <v>0</v>
      </c>
      <c r="HB47" s="297">
        <v>1335</v>
      </c>
      <c r="HC47" s="297">
        <f t="shared" si="29"/>
        <v>11</v>
      </c>
      <c r="HD47" s="297">
        <v>1626</v>
      </c>
      <c r="HE47" s="297">
        <f t="shared" si="30"/>
        <v>30</v>
      </c>
      <c r="HF47" s="299"/>
      <c r="HG47" s="299"/>
      <c r="HH47" s="299"/>
      <c r="HI47" s="299"/>
      <c r="HJ47" s="297"/>
      <c r="HK47" s="297"/>
      <c r="HL47" s="297"/>
      <c r="HM47" s="297"/>
      <c r="HN47" s="299"/>
      <c r="HO47" s="299"/>
      <c r="HP47" s="299"/>
      <c r="HQ47" s="299"/>
      <c r="HR47" s="297"/>
      <c r="HS47" s="297"/>
      <c r="HT47" s="297"/>
      <c r="HU47" s="297"/>
      <c r="HV47" s="299"/>
      <c r="HW47" s="299"/>
      <c r="HX47" s="299"/>
      <c r="HY47" s="299"/>
      <c r="HZ47" s="297"/>
      <c r="IA47" s="297"/>
      <c r="IB47" s="297"/>
      <c r="IC47" s="297"/>
      <c r="ID47" s="299"/>
      <c r="IE47" s="299"/>
      <c r="IF47" s="299"/>
      <c r="IG47" s="299"/>
      <c r="IH47" s="297"/>
      <c r="II47" s="297"/>
      <c r="IJ47" s="297"/>
      <c r="IK47" s="297"/>
      <c r="IL47" s="299"/>
      <c r="IM47" s="299"/>
      <c r="IN47" s="299"/>
      <c r="IO47" s="299"/>
      <c r="IP47" s="297"/>
      <c r="IQ47" s="297"/>
      <c r="IR47" s="297"/>
      <c r="IS47" s="297"/>
      <c r="IT47" s="299"/>
      <c r="IU47" s="299"/>
      <c r="IV47" s="299"/>
      <c r="IW47" s="299"/>
      <c r="IX47" s="297"/>
      <c r="IY47" s="297"/>
      <c r="IZ47" s="297"/>
      <c r="JA47" s="297"/>
      <c r="JB47" s="299"/>
      <c r="JC47" s="299"/>
      <c r="JD47" s="299"/>
      <c r="JE47" s="299"/>
      <c r="JF47" s="297"/>
      <c r="JG47" s="297"/>
      <c r="JH47" s="297"/>
      <c r="JI47" s="297"/>
      <c r="JJ47" s="299"/>
      <c r="JK47" s="299"/>
      <c r="JL47" s="299"/>
      <c r="JM47" s="299"/>
      <c r="JN47" s="297"/>
      <c r="JO47" s="297">
        <v>46</v>
      </c>
      <c r="JP47" s="297"/>
      <c r="JQ47" s="297">
        <v>140</v>
      </c>
      <c r="JR47" s="299"/>
      <c r="JS47" s="299"/>
      <c r="JT47" s="299"/>
      <c r="JU47" s="299"/>
      <c r="JV47" s="297">
        <v>1347</v>
      </c>
      <c r="JW47" s="297">
        <v>22</v>
      </c>
      <c r="JX47" s="297">
        <v>1626</v>
      </c>
      <c r="JY47" s="297">
        <v>126</v>
      </c>
      <c r="JZ47" s="299"/>
      <c r="KA47" s="299"/>
      <c r="KB47" s="299"/>
      <c r="KC47" s="299"/>
      <c r="KD47" s="297"/>
      <c r="KE47" s="297">
        <v>24</v>
      </c>
      <c r="KF47" s="297"/>
      <c r="KG47" s="297">
        <v>194</v>
      </c>
      <c r="KH47" s="299"/>
      <c r="KI47" s="299"/>
      <c r="KJ47" s="299"/>
      <c r="KK47" s="299"/>
      <c r="KL47" s="297"/>
      <c r="KM47" s="297">
        <v>21</v>
      </c>
      <c r="KN47" s="297"/>
      <c r="KO47" s="297">
        <v>119</v>
      </c>
      <c r="KP47" s="277" cm="1">
        <f t="array" ref="KP47">SUM(SUMIFS(GX47:KO47,GX$6:KO$6,{"EN(V)"}))</f>
        <v>0</v>
      </c>
      <c r="KQ47" s="277" cm="1">
        <f t="array" ref="KQ47">SUM(SUMIFS(GX47:KO47,GX$6:KO$6,{"INA(V)"}))</f>
        <v>124</v>
      </c>
      <c r="KR47" s="277" cm="1">
        <f t="array" ref="KR47">SUM(SUMIFS(GX47:KO47,GX$6:KO$6,{"EN(D)"}))</f>
        <v>0</v>
      </c>
      <c r="KS47" s="277" cm="1">
        <f t="array" ref="KS47">SUM(SUMIFS(GX47:KO47,GX$6:KO$6,{"INA(D)"}))</f>
        <v>609</v>
      </c>
      <c r="KT47" s="277" cm="1">
        <f t="array" ref="KT47">SUM(SUMIFS(GX47:KO47,GX$6:KO$6,{"EN(D)","EN(V)","INA(D)","INA(V)"}))</f>
        <v>733</v>
      </c>
      <c r="KU47" s="299"/>
      <c r="KV47" s="299"/>
      <c r="KW47" s="299"/>
      <c r="KX47" s="299"/>
      <c r="KY47" s="297"/>
      <c r="KZ47" s="297">
        <v>2</v>
      </c>
      <c r="LA47" s="297"/>
      <c r="LB47" s="297">
        <v>163</v>
      </c>
      <c r="LC47" s="299"/>
      <c r="LD47" s="299">
        <v>26</v>
      </c>
      <c r="LE47" s="299"/>
      <c r="LF47" s="299">
        <v>68</v>
      </c>
      <c r="LG47" s="297"/>
      <c r="LH47" s="297"/>
      <c r="LI47" s="297"/>
      <c r="LJ47" s="297"/>
      <c r="LK47" s="299"/>
      <c r="LL47" s="299"/>
      <c r="LM47" s="299"/>
      <c r="LN47" s="299"/>
      <c r="LO47" s="297"/>
      <c r="LP47" s="297">
        <v>17</v>
      </c>
      <c r="LQ47" s="297"/>
      <c r="LR47" s="297">
        <v>14</v>
      </c>
      <c r="LS47" s="299"/>
      <c r="LT47" s="299"/>
      <c r="LU47" s="299"/>
      <c r="LV47" s="299"/>
      <c r="LW47" s="297"/>
      <c r="LX47" s="297">
        <f>45+13</f>
        <v>58</v>
      </c>
      <c r="LY47" s="297"/>
      <c r="LZ47" s="297">
        <v>27</v>
      </c>
      <c r="MA47" s="299"/>
      <c r="MB47" s="299"/>
      <c r="MC47" s="299"/>
      <c r="MD47" s="299"/>
      <c r="ME47" s="297"/>
      <c r="MF47" s="297">
        <v>40</v>
      </c>
      <c r="MG47" s="297"/>
      <c r="MH47" s="297">
        <v>20</v>
      </c>
      <c r="MI47" s="299"/>
      <c r="MJ47" s="299"/>
      <c r="MK47" s="299"/>
      <c r="ML47" s="299"/>
      <c r="MM47" s="297"/>
      <c r="MN47" s="297">
        <v>6</v>
      </c>
      <c r="MO47" s="297"/>
      <c r="MP47" s="297">
        <v>2</v>
      </c>
      <c r="MQ47" s="299"/>
      <c r="MR47" s="299"/>
      <c r="MS47" s="299"/>
      <c r="MT47" s="299"/>
      <c r="MU47" s="297"/>
      <c r="MV47" s="297">
        <v>10</v>
      </c>
      <c r="MW47" s="297"/>
      <c r="MX47" s="297">
        <v>3</v>
      </c>
      <c r="MY47" s="299"/>
      <c r="MZ47" s="299"/>
      <c r="NA47" s="299"/>
      <c r="NB47" s="299"/>
      <c r="NC47" s="297"/>
      <c r="ND47" s="297">
        <v>36</v>
      </c>
      <c r="NE47" s="297"/>
      <c r="NF47" s="297">
        <v>5</v>
      </c>
      <c r="NG47" s="299"/>
      <c r="NH47" s="299"/>
      <c r="NI47" s="299"/>
      <c r="NJ47" s="299"/>
      <c r="NK47" s="297"/>
      <c r="NL47" s="297"/>
      <c r="NM47" s="297"/>
      <c r="NN47" s="297">
        <v>10</v>
      </c>
      <c r="NO47" s="299"/>
      <c r="NP47" s="299"/>
      <c r="NQ47" s="299"/>
      <c r="NR47" s="299"/>
      <c r="NS47" s="297"/>
      <c r="NT47" s="297">
        <v>130</v>
      </c>
      <c r="NU47" s="297"/>
      <c r="NV47" s="297">
        <v>12</v>
      </c>
      <c r="NW47" s="299"/>
      <c r="NX47" s="299"/>
      <c r="NY47" s="299"/>
      <c r="NZ47" s="299"/>
      <c r="OA47" s="297"/>
      <c r="OB47" s="297">
        <v>100</v>
      </c>
      <c r="OC47" s="297"/>
      <c r="OD47" s="297">
        <v>20</v>
      </c>
      <c r="OE47" s="299"/>
      <c r="OF47" s="299"/>
      <c r="OG47" s="299"/>
      <c r="OH47" s="299"/>
      <c r="OI47" s="297"/>
      <c r="OJ47" s="297">
        <v>83</v>
      </c>
      <c r="OK47" s="297"/>
      <c r="OL47" s="297">
        <v>19</v>
      </c>
      <c r="OM47" s="277" cm="1">
        <f t="array" ref="OM47">SUM(SUMIFS(KU47:OL47,KU$6:OL$6,{"EN(V)"}))</f>
        <v>26</v>
      </c>
      <c r="ON47" s="277" cm="1">
        <f t="array" ref="ON47">SUM(SUMIFS(KU47:OL47,KU$6:OL$6,{"INA(V)"}))</f>
        <v>482</v>
      </c>
      <c r="OO47" s="277" cm="1">
        <f t="array" ref="OO47">SUM(SUMIFS(KU47:OL47,KU$6:OL$6,{"EN(D)"}))</f>
        <v>68</v>
      </c>
      <c r="OP47" s="277" cm="1">
        <f t="array" ref="OP47">SUM(SUMIFS(KU47:OL47,KU$6:OL$6,{"INA(D)"}))</f>
        <v>295</v>
      </c>
      <c r="OQ47" s="277" cm="1">
        <f t="array" ref="OQ47">SUM(SUMIFS(KU47:OL47,KU$6:OL$6,{"EN(D)","EN(V)","INA(D)","INA(V)"}))</f>
        <v>871</v>
      </c>
      <c r="OR47" s="299"/>
      <c r="OS47" s="299"/>
      <c r="OT47" s="299"/>
      <c r="OU47" s="299"/>
      <c r="OV47" s="297"/>
      <c r="OW47" s="297">
        <v>42</v>
      </c>
      <c r="OX47" s="297"/>
      <c r="OY47" s="297">
        <v>4</v>
      </c>
      <c r="OZ47" s="299"/>
      <c r="PA47" s="299"/>
      <c r="PB47" s="299"/>
      <c r="PC47" s="299"/>
      <c r="PD47" s="297"/>
      <c r="PE47" s="297">
        <v>21</v>
      </c>
      <c r="PF47" s="297"/>
      <c r="PG47" s="297">
        <v>5</v>
      </c>
      <c r="PH47" s="299"/>
      <c r="PI47" s="299"/>
      <c r="PJ47" s="299"/>
      <c r="PK47" s="299"/>
      <c r="PL47" s="297"/>
      <c r="PM47" s="297">
        <v>32</v>
      </c>
      <c r="PN47" s="297"/>
      <c r="PO47" s="297">
        <v>8</v>
      </c>
      <c r="PP47" s="299"/>
      <c r="PQ47" s="299"/>
      <c r="PR47" s="299"/>
      <c r="PS47" s="299"/>
      <c r="PT47" s="297"/>
      <c r="PU47" s="297">
        <v>6</v>
      </c>
      <c r="PV47" s="297"/>
      <c r="PW47" s="297">
        <v>1</v>
      </c>
      <c r="PX47" s="299"/>
      <c r="PY47" s="299"/>
      <c r="PZ47" s="299"/>
      <c r="QA47" s="299"/>
      <c r="QB47" s="297"/>
      <c r="QC47" s="297">
        <v>31</v>
      </c>
      <c r="QD47" s="297"/>
      <c r="QE47" s="297">
        <v>4</v>
      </c>
      <c r="QF47" s="299"/>
      <c r="QG47" s="299"/>
      <c r="QH47" s="299"/>
      <c r="QI47" s="299"/>
      <c r="QJ47" s="297"/>
      <c r="QK47" s="297">
        <v>21</v>
      </c>
      <c r="QL47" s="297"/>
      <c r="QM47" s="297"/>
      <c r="QN47" s="299"/>
      <c r="QO47" s="299"/>
      <c r="QP47" s="299"/>
      <c r="QQ47" s="299"/>
      <c r="QR47" s="297"/>
      <c r="QS47" s="297">
        <v>12</v>
      </c>
      <c r="QT47" s="297"/>
      <c r="QU47" s="297"/>
      <c r="QV47" s="299"/>
      <c r="QW47" s="299"/>
      <c r="QX47" s="299"/>
      <c r="QY47" s="299"/>
      <c r="QZ47" s="297"/>
      <c r="RA47" s="297"/>
      <c r="RB47" s="297"/>
      <c r="RC47" s="297"/>
      <c r="RD47" s="299"/>
      <c r="RE47" s="299"/>
      <c r="RF47" s="299"/>
      <c r="RG47" s="299"/>
      <c r="RH47" s="297"/>
      <c r="RI47" s="297"/>
      <c r="RJ47" s="297"/>
      <c r="RK47" s="297"/>
      <c r="RL47" s="299"/>
      <c r="RM47" s="299"/>
      <c r="RN47" s="299"/>
      <c r="RO47" s="299"/>
      <c r="RP47" s="297"/>
      <c r="RQ47" s="297"/>
      <c r="RR47" s="297"/>
      <c r="RS47" s="297"/>
      <c r="RT47" s="299"/>
      <c r="RU47" s="299"/>
      <c r="RV47" s="299"/>
      <c r="RW47" s="299"/>
      <c r="RX47" s="297"/>
      <c r="RY47" s="297"/>
      <c r="RZ47" s="297"/>
      <c r="SA47" s="297"/>
      <c r="SB47" s="299"/>
      <c r="SC47" s="299"/>
      <c r="SD47" s="299"/>
      <c r="SE47" s="299"/>
      <c r="SF47" s="297"/>
      <c r="SG47" s="297"/>
      <c r="SH47" s="297"/>
      <c r="SI47" s="297"/>
      <c r="SJ47" s="277" cm="1">
        <f t="array" ref="SJ47">SUM(SUMIFS(OR47:SI47,OR$6:SI$6,{"EN(V)"}))</f>
        <v>0</v>
      </c>
      <c r="SK47" s="277" cm="1">
        <f t="array" ref="SK47">SUM(SUMIFS(OR47:SI47,OR$6:SI$6,{"INA(V)"}))</f>
        <v>165</v>
      </c>
      <c r="SL47" s="277" cm="1">
        <f t="array" ref="SL47">SUM(SUMIFS(OR47:SI47,OR$6:SI$6,{"EN(D)"}))</f>
        <v>0</v>
      </c>
      <c r="SM47" s="277" cm="1">
        <f t="array" ref="SM47">SUM(SUMIFS(OR47:SI47,OR$6:SI$6,{"INA(D)"}))</f>
        <v>22</v>
      </c>
      <c r="SN47" s="277" cm="1">
        <f t="array" ref="SN47">SUM(SUMIFS(OR47:SI47,OR$6:SI$6,{"EN(D)","EN(V)","INA(D)","INA(V)"}))</f>
        <v>187</v>
      </c>
    </row>
    <row r="48" spans="1:508">
      <c r="A48" s="296">
        <v>42</v>
      </c>
      <c r="B48" s="281" t="s">
        <v>142</v>
      </c>
      <c r="C48" s="301"/>
      <c r="D48" s="299"/>
      <c r="E48" s="299">
        <v>10</v>
      </c>
      <c r="F48" s="299"/>
      <c r="G48" s="299">
        <v>3</v>
      </c>
      <c r="H48" s="297"/>
      <c r="I48" s="297"/>
      <c r="J48" s="297"/>
      <c r="K48" s="297"/>
      <c r="L48" s="299"/>
      <c r="M48" s="299">
        <v>5</v>
      </c>
      <c r="N48" s="299"/>
      <c r="O48" s="299">
        <v>3</v>
      </c>
      <c r="P48" s="297"/>
      <c r="Q48" s="297"/>
      <c r="R48" s="297"/>
      <c r="S48" s="297"/>
      <c r="T48" s="299">
        <v>25</v>
      </c>
      <c r="U48" s="299">
        <f>T48-(P48+L48)</f>
        <v>25</v>
      </c>
      <c r="V48" s="299">
        <v>21</v>
      </c>
      <c r="W48" s="299">
        <f>V48-(Q48+M48)</f>
        <v>16</v>
      </c>
      <c r="X48" s="297"/>
      <c r="Y48" s="297"/>
      <c r="Z48" s="297"/>
      <c r="AA48" s="297"/>
      <c r="AB48" s="299">
        <v>43</v>
      </c>
      <c r="AC48" s="299">
        <f>AB48-U48-P48-L48</f>
        <v>18</v>
      </c>
      <c r="AD48" s="299">
        <v>28</v>
      </c>
      <c r="AE48" s="299">
        <f>AD48-W48-Q48-M48</f>
        <v>7</v>
      </c>
      <c r="AF48" s="297"/>
      <c r="AG48" s="297"/>
      <c r="AH48" s="297"/>
      <c r="AI48" s="297"/>
      <c r="AJ48" s="299">
        <v>63</v>
      </c>
      <c r="AK48" s="299">
        <f>AJ48-AB48</f>
        <v>20</v>
      </c>
      <c r="AL48" s="299">
        <v>34</v>
      </c>
      <c r="AM48" s="299">
        <f>AL48-AD48</f>
        <v>6</v>
      </c>
      <c r="AN48" s="297"/>
      <c r="AO48" s="297"/>
      <c r="AP48" s="297"/>
      <c r="AQ48" s="297"/>
      <c r="AR48" s="299">
        <v>76</v>
      </c>
      <c r="AS48" s="299">
        <f>AR48-AJ48</f>
        <v>13</v>
      </c>
      <c r="AT48" s="299">
        <v>40</v>
      </c>
      <c r="AU48" s="299">
        <f>AT48-AL48</f>
        <v>6</v>
      </c>
      <c r="AV48" s="297"/>
      <c r="AW48" s="297"/>
      <c r="AX48" s="297"/>
      <c r="AY48" s="297"/>
      <c r="AZ48" s="299">
        <v>100</v>
      </c>
      <c r="BA48" s="299"/>
      <c r="BB48" s="299">
        <v>40</v>
      </c>
      <c r="BC48" s="299"/>
      <c r="BD48" s="297"/>
      <c r="BE48" s="297"/>
      <c r="BF48" s="297"/>
      <c r="BG48" s="297"/>
      <c r="BH48" s="299">
        <v>141</v>
      </c>
      <c r="BI48" s="299">
        <f>BH48-AZ48</f>
        <v>41</v>
      </c>
      <c r="BJ48" s="299">
        <v>50</v>
      </c>
      <c r="BK48" s="299">
        <f>BJ48-BB48</f>
        <v>10</v>
      </c>
      <c r="BL48" s="297"/>
      <c r="BM48" s="297"/>
      <c r="BN48" s="297"/>
      <c r="BO48" s="297"/>
      <c r="BP48" s="299">
        <v>194</v>
      </c>
      <c r="BQ48" s="299">
        <f>BP48-BH48</f>
        <v>53</v>
      </c>
      <c r="BR48" s="299">
        <v>59</v>
      </c>
      <c r="BS48" s="299">
        <f>BR48-BJ48</f>
        <v>9</v>
      </c>
      <c r="BT48" s="297"/>
      <c r="BU48" s="297"/>
      <c r="BV48" s="297"/>
      <c r="BW48" s="297"/>
      <c r="BX48" s="299">
        <v>218</v>
      </c>
      <c r="BY48" s="299">
        <f>BX48-BP48</f>
        <v>24</v>
      </c>
      <c r="BZ48" s="299">
        <v>76</v>
      </c>
      <c r="CA48" s="299">
        <f>BZ48-BR48</f>
        <v>17</v>
      </c>
      <c r="CB48" s="297"/>
      <c r="CC48" s="297"/>
      <c r="CD48" s="297"/>
      <c r="CE48" s="297"/>
      <c r="CF48" s="299">
        <v>287</v>
      </c>
      <c r="CG48" s="299">
        <f>CF48-BX48</f>
        <v>69</v>
      </c>
      <c r="CH48" s="299">
        <v>136</v>
      </c>
      <c r="CI48" s="299">
        <f>CH48-BZ48</f>
        <v>60</v>
      </c>
      <c r="CJ48" s="297"/>
      <c r="CK48" s="297"/>
      <c r="CL48" s="297"/>
      <c r="CM48" s="297"/>
      <c r="CN48" s="299">
        <v>322</v>
      </c>
      <c r="CO48" s="299">
        <f>CN48-CF48</f>
        <v>35</v>
      </c>
      <c r="CP48" s="299">
        <v>177</v>
      </c>
      <c r="CQ48" s="299">
        <f>CP48-CH48</f>
        <v>41</v>
      </c>
      <c r="CR48" s="297"/>
      <c r="CS48" s="297"/>
      <c r="CT48" s="297"/>
      <c r="CU48" s="297"/>
      <c r="CV48" s="277" cm="1">
        <f t="array" ref="CV48">SUM(SUMIFS(D48:CU48,D$6:CU$6,{"EN(V)"}))</f>
        <v>313</v>
      </c>
      <c r="CW48" s="277" cm="1">
        <f t="array" ref="CW48">SUM(SUMIFS(D48:CU48,D$6:CU$6,{"INA(V)"}))</f>
        <v>0</v>
      </c>
      <c r="CX48" s="277" cm="1">
        <f t="array" ref="CX48">SUM(SUMIFS(D48:CU48,D$6:CU$6,{"EN(D)"}))</f>
        <v>178</v>
      </c>
      <c r="CY48" s="277" cm="1">
        <f t="array" ref="CY48">SUM(SUMIFS(D48:CU48,D$6:CU$6,{"INA(D)"}))</f>
        <v>0</v>
      </c>
      <c r="CZ48" s="277" cm="1">
        <f t="array" ref="CZ48">SUM(SUMIFS(D48:CU48,D$6:CU$6,{"EN(D)","EN(V)","INA(D)","INA(V)"}))</f>
        <v>491</v>
      </c>
      <c r="DA48" s="299">
        <v>372</v>
      </c>
      <c r="DB48" s="299">
        <f t="shared" si="23"/>
        <v>50</v>
      </c>
      <c r="DC48" s="299">
        <v>180</v>
      </c>
      <c r="DD48" s="299">
        <f t="shared" si="24"/>
        <v>3</v>
      </c>
      <c r="DE48" s="297"/>
      <c r="DF48" s="297">
        <f t="shared" si="25"/>
        <v>0</v>
      </c>
      <c r="DG48" s="297"/>
      <c r="DH48" s="297">
        <f t="shared" si="26"/>
        <v>0</v>
      </c>
      <c r="DI48" s="299">
        <v>414</v>
      </c>
      <c r="DJ48" s="299">
        <f>DI48-DA48</f>
        <v>42</v>
      </c>
      <c r="DK48" s="299">
        <v>181</v>
      </c>
      <c r="DL48" s="299">
        <f>DK48-DC48</f>
        <v>1</v>
      </c>
      <c r="DM48" s="297"/>
      <c r="DN48" s="297"/>
      <c r="DO48" s="297"/>
      <c r="DP48" s="297"/>
      <c r="DQ48" s="299">
        <v>457</v>
      </c>
      <c r="DR48" s="299">
        <f>DQ48-DI48</f>
        <v>43</v>
      </c>
      <c r="DS48" s="299">
        <v>186</v>
      </c>
      <c r="DT48" s="299">
        <f>DS48-DK48</f>
        <v>5</v>
      </c>
      <c r="DU48" s="297"/>
      <c r="DV48" s="297"/>
      <c r="DW48" s="297"/>
      <c r="DX48" s="297"/>
      <c r="DY48" s="299">
        <v>503</v>
      </c>
      <c r="DZ48" s="299">
        <f>DY48-DQ48</f>
        <v>46</v>
      </c>
      <c r="EA48" s="299">
        <v>190</v>
      </c>
      <c r="EB48" s="299">
        <f>EA48-DS48</f>
        <v>4</v>
      </c>
      <c r="EC48" s="297"/>
      <c r="ED48" s="297"/>
      <c r="EE48" s="297"/>
      <c r="EF48" s="297"/>
      <c r="EG48" s="299">
        <v>542</v>
      </c>
      <c r="EH48" s="299">
        <f>EG48-DY48</f>
        <v>39</v>
      </c>
      <c r="EI48" s="299">
        <v>191</v>
      </c>
      <c r="EJ48" s="299">
        <f>EI48-EA48</f>
        <v>1</v>
      </c>
      <c r="EK48" s="297"/>
      <c r="EL48" s="297"/>
      <c r="EM48" s="297"/>
      <c r="EN48" s="297"/>
      <c r="EO48" s="299">
        <v>660</v>
      </c>
      <c r="EP48" s="299">
        <f>EO48-EG48</f>
        <v>118</v>
      </c>
      <c r="EQ48" s="299">
        <v>911</v>
      </c>
      <c r="ER48" s="299">
        <f>EQ48-EI48</f>
        <v>720</v>
      </c>
      <c r="ES48" s="297"/>
      <c r="ET48" s="297"/>
      <c r="EU48" s="297"/>
      <c r="EV48" s="297"/>
      <c r="EW48" s="299">
        <v>734</v>
      </c>
      <c r="EX48" s="299">
        <f>EW48-EO48</f>
        <v>74</v>
      </c>
      <c r="EY48" s="299">
        <v>1030</v>
      </c>
      <c r="EZ48" s="299">
        <f>EY48-EQ48</f>
        <v>119</v>
      </c>
      <c r="FA48" s="297"/>
      <c r="FB48" s="297"/>
      <c r="FC48" s="297"/>
      <c r="FD48" s="297"/>
      <c r="FE48" s="299">
        <v>824</v>
      </c>
      <c r="FF48" s="299">
        <f>FE48-EW48</f>
        <v>90</v>
      </c>
      <c r="FG48" s="299">
        <v>1178</v>
      </c>
      <c r="FH48" s="299">
        <f>FG48-EY48</f>
        <v>148</v>
      </c>
      <c r="FI48" s="297"/>
      <c r="FJ48" s="297"/>
      <c r="FK48" s="297"/>
      <c r="FL48" s="297"/>
      <c r="FM48" s="299">
        <v>922</v>
      </c>
      <c r="FN48" s="299">
        <f>FM48-FE48</f>
        <v>98</v>
      </c>
      <c r="FO48" s="299">
        <v>1392</v>
      </c>
      <c r="FP48" s="299">
        <f>FO48-FG48</f>
        <v>214</v>
      </c>
      <c r="FQ48" s="297"/>
      <c r="FR48" s="297"/>
      <c r="FS48" s="297"/>
      <c r="FT48" s="297"/>
      <c r="FU48" s="299">
        <v>1221</v>
      </c>
      <c r="FV48" s="299">
        <f>FU48-FM48</f>
        <v>299</v>
      </c>
      <c r="FW48" s="299">
        <v>1591</v>
      </c>
      <c r="FX48" s="299">
        <f>FW48-FO48</f>
        <v>199</v>
      </c>
      <c r="FY48" s="297"/>
      <c r="FZ48" s="297"/>
      <c r="GA48" s="297"/>
      <c r="GB48" s="297"/>
      <c r="GC48" s="299">
        <v>1315</v>
      </c>
      <c r="GD48" s="299">
        <f>GC48-FU48</f>
        <v>94</v>
      </c>
      <c r="GE48" s="299">
        <v>1711</v>
      </c>
      <c r="GF48" s="299">
        <f>GE48-FW48</f>
        <v>120</v>
      </c>
      <c r="GG48" s="297"/>
      <c r="GH48" s="297"/>
      <c r="GI48" s="297"/>
      <c r="GJ48" s="297"/>
      <c r="GK48" s="299">
        <v>1807</v>
      </c>
      <c r="GL48" s="299">
        <f>GK48-GC48</f>
        <v>492</v>
      </c>
      <c r="GM48" s="299">
        <v>1957</v>
      </c>
      <c r="GN48" s="299">
        <f>GM48-GE48</f>
        <v>246</v>
      </c>
      <c r="GO48" s="297"/>
      <c r="GP48" s="297"/>
      <c r="GQ48" s="297"/>
      <c r="GR48" s="297"/>
      <c r="GS48" s="277" cm="1">
        <f t="array" ref="GS48">SUM(SUMIFS(DA48:GR48,DA$6:GR$6,{"EN(V)"}))</f>
        <v>1485</v>
      </c>
      <c r="GT48" s="277" cm="1">
        <f t="array" ref="GT48">SUM(SUMIFS(DA48:GR48,DA$6:GR$6,{"INA(V)"}))</f>
        <v>0</v>
      </c>
      <c r="GU48" s="277" cm="1">
        <f t="array" ref="GU48">SUM(SUMIFS(DA48:GR48,DA$6:GR$6,{"EN(D)"}))</f>
        <v>1780</v>
      </c>
      <c r="GV48" s="277" cm="1">
        <f t="array" ref="GV48">SUM(SUMIFS(DA48:GR48,DA$6:GR$6,{"INA(D)"}))</f>
        <v>0</v>
      </c>
      <c r="GW48" s="277" cm="1">
        <f t="array" ref="GW48">SUM(SUMIFS(DA48:GR48,DA$6:GR$6,{"EN(D)","EN(V)","INA(D)","INA(V)"}))</f>
        <v>3265</v>
      </c>
      <c r="GX48" s="299">
        <v>1820</v>
      </c>
      <c r="GY48" s="299">
        <f t="shared" si="27"/>
        <v>13</v>
      </c>
      <c r="GZ48" s="299">
        <v>2025</v>
      </c>
      <c r="HA48" s="299">
        <f t="shared" si="28"/>
        <v>68</v>
      </c>
      <c r="HB48" s="297"/>
      <c r="HC48" s="297">
        <f t="shared" si="29"/>
        <v>0</v>
      </c>
      <c r="HD48" s="297"/>
      <c r="HE48" s="297">
        <f t="shared" si="30"/>
        <v>0</v>
      </c>
      <c r="HF48" s="299"/>
      <c r="HG48" s="299"/>
      <c r="HH48" s="299"/>
      <c r="HI48" s="299"/>
      <c r="HJ48" s="297"/>
      <c r="HK48" s="297"/>
      <c r="HL48" s="297"/>
      <c r="HM48" s="297"/>
      <c r="HN48" s="299"/>
      <c r="HO48" s="299"/>
      <c r="HP48" s="299"/>
      <c r="HQ48" s="299"/>
      <c r="HR48" s="297"/>
      <c r="HS48" s="297"/>
      <c r="HT48" s="297"/>
      <c r="HU48" s="297"/>
      <c r="HV48" s="299"/>
      <c r="HW48" s="299"/>
      <c r="HX48" s="299"/>
      <c r="HY48" s="299"/>
      <c r="HZ48" s="297"/>
      <c r="IA48" s="297"/>
      <c r="IB48" s="297"/>
      <c r="IC48" s="297"/>
      <c r="ID48" s="299"/>
      <c r="IE48" s="299"/>
      <c r="IF48" s="299"/>
      <c r="IG48" s="299"/>
      <c r="IH48" s="297"/>
      <c r="II48" s="297"/>
      <c r="IJ48" s="297"/>
      <c r="IK48" s="297"/>
      <c r="IL48" s="299"/>
      <c r="IM48" s="299"/>
      <c r="IN48" s="299"/>
      <c r="IO48" s="299"/>
      <c r="IP48" s="297"/>
      <c r="IQ48" s="297"/>
      <c r="IR48" s="297"/>
      <c r="IS48" s="297"/>
      <c r="IT48" s="299"/>
      <c r="IU48" s="299"/>
      <c r="IV48" s="299"/>
      <c r="IW48" s="299"/>
      <c r="IX48" s="297"/>
      <c r="IY48" s="297"/>
      <c r="IZ48" s="297"/>
      <c r="JA48" s="297"/>
      <c r="JB48" s="299"/>
      <c r="JC48" s="299"/>
      <c r="JD48" s="299"/>
      <c r="JE48" s="299"/>
      <c r="JF48" s="297"/>
      <c r="JG48" s="297"/>
      <c r="JH48" s="297"/>
      <c r="JI48" s="297"/>
      <c r="JJ48" s="299"/>
      <c r="JK48" s="299">
        <v>30</v>
      </c>
      <c r="JL48" s="299"/>
      <c r="JM48" s="299">
        <v>162</v>
      </c>
      <c r="JN48" s="297"/>
      <c r="JO48" s="297"/>
      <c r="JP48" s="297"/>
      <c r="JQ48" s="297"/>
      <c r="JR48" s="299">
        <v>1872</v>
      </c>
      <c r="JS48" s="299">
        <v>28</v>
      </c>
      <c r="JT48" s="299">
        <v>2025</v>
      </c>
      <c r="JU48" s="299">
        <v>172</v>
      </c>
      <c r="JV48" s="297"/>
      <c r="JW48" s="297"/>
      <c r="JX48" s="297"/>
      <c r="JY48" s="297"/>
      <c r="JZ48" s="299"/>
      <c r="KA48" s="299">
        <v>22</v>
      </c>
      <c r="KB48" s="299"/>
      <c r="KC48" s="299">
        <v>183</v>
      </c>
      <c r="KD48" s="297"/>
      <c r="KE48" s="297"/>
      <c r="KF48" s="297"/>
      <c r="KG48" s="297"/>
      <c r="KH48" s="299"/>
      <c r="KI48" s="299">
        <v>19</v>
      </c>
      <c r="KJ48" s="299"/>
      <c r="KK48" s="299">
        <v>86</v>
      </c>
      <c r="KL48" s="297"/>
      <c r="KM48" s="297"/>
      <c r="KN48" s="297"/>
      <c r="KO48" s="297"/>
      <c r="KP48" s="277" cm="1">
        <f t="array" ref="KP48">SUM(SUMIFS(GX48:KO48,GX$6:KO$6,{"EN(V)"}))</f>
        <v>112</v>
      </c>
      <c r="KQ48" s="277" cm="1">
        <f t="array" ref="KQ48">SUM(SUMIFS(GX48:KO48,GX$6:KO$6,{"INA(V)"}))</f>
        <v>0</v>
      </c>
      <c r="KR48" s="277" cm="1">
        <f t="array" ref="KR48">SUM(SUMIFS(GX48:KO48,GX$6:KO$6,{"EN(D)"}))</f>
        <v>671</v>
      </c>
      <c r="KS48" s="277" cm="1">
        <f t="array" ref="KS48">SUM(SUMIFS(GX48:KO48,GX$6:KO$6,{"INA(D)"}))</f>
        <v>0</v>
      </c>
      <c r="KT48" s="277" cm="1">
        <f t="array" ref="KT48">SUM(SUMIFS(GX48:KO48,GX$6:KO$6,{"EN(D)","EN(V)","INA(D)","INA(V)"}))</f>
        <v>783</v>
      </c>
      <c r="KU48" s="299"/>
      <c r="KV48" s="299">
        <v>7</v>
      </c>
      <c r="KW48" s="299"/>
      <c r="KX48" s="299">
        <v>137</v>
      </c>
      <c r="KY48" s="297"/>
      <c r="KZ48" s="297"/>
      <c r="LA48" s="297"/>
      <c r="LB48" s="297"/>
      <c r="LC48" s="299"/>
      <c r="LD48" s="299"/>
      <c r="LE48" s="299"/>
      <c r="LF48" s="299"/>
      <c r="LG48" s="297"/>
      <c r="LH48" s="297">
        <v>3</v>
      </c>
      <c r="LI48" s="297"/>
      <c r="LJ48" s="297">
        <v>0</v>
      </c>
      <c r="LK48" s="299"/>
      <c r="LL48" s="299">
        <v>27</v>
      </c>
      <c r="LM48" s="299"/>
      <c r="LN48" s="299">
        <v>9</v>
      </c>
      <c r="LO48" s="297"/>
      <c r="LP48" s="297"/>
      <c r="LQ48" s="297"/>
      <c r="LR48" s="297"/>
      <c r="LS48" s="299"/>
      <c r="LT48" s="299">
        <v>15</v>
      </c>
      <c r="LU48" s="299"/>
      <c r="LV48" s="299">
        <v>6</v>
      </c>
      <c r="LW48" s="297"/>
      <c r="LX48" s="297"/>
      <c r="LY48" s="297"/>
      <c r="LZ48" s="297"/>
      <c r="MA48" s="299"/>
      <c r="MB48" s="299">
        <v>18</v>
      </c>
      <c r="MC48" s="299"/>
      <c r="MD48" s="299">
        <v>8</v>
      </c>
      <c r="ME48" s="297"/>
      <c r="MF48" s="297"/>
      <c r="MG48" s="297"/>
      <c r="MH48" s="297"/>
      <c r="MI48" s="299"/>
      <c r="MJ48" s="299">
        <v>27</v>
      </c>
      <c r="MK48" s="299"/>
      <c r="ML48" s="299">
        <v>5</v>
      </c>
      <c r="MM48" s="297"/>
      <c r="MN48" s="297"/>
      <c r="MO48" s="297"/>
      <c r="MP48" s="297"/>
      <c r="MQ48" s="299"/>
      <c r="MR48" s="299">
        <v>4</v>
      </c>
      <c r="MS48" s="299"/>
      <c r="MT48" s="299">
        <v>1</v>
      </c>
      <c r="MU48" s="297"/>
      <c r="MV48" s="297"/>
      <c r="MW48" s="297"/>
      <c r="MX48" s="297"/>
      <c r="MY48" s="299"/>
      <c r="MZ48" s="299">
        <v>12</v>
      </c>
      <c r="NA48" s="299"/>
      <c r="NB48" s="299">
        <v>2</v>
      </c>
      <c r="NC48" s="297"/>
      <c r="ND48" s="297"/>
      <c r="NE48" s="297"/>
      <c r="NF48" s="297"/>
      <c r="NG48" s="299"/>
      <c r="NH48" s="299">
        <v>28</v>
      </c>
      <c r="NI48" s="299"/>
      <c r="NJ48" s="299">
        <v>4</v>
      </c>
      <c r="NK48" s="297"/>
      <c r="NL48" s="297"/>
      <c r="NM48" s="297"/>
      <c r="NN48" s="297"/>
      <c r="NO48" s="299"/>
      <c r="NP48" s="299">
        <v>19</v>
      </c>
      <c r="NQ48" s="299"/>
      <c r="NR48" s="299">
        <v>3</v>
      </c>
      <c r="NS48" s="297"/>
      <c r="NT48" s="297"/>
      <c r="NU48" s="297"/>
      <c r="NV48" s="297"/>
      <c r="NW48" s="299"/>
      <c r="NX48" s="299">
        <v>17</v>
      </c>
      <c r="NY48" s="299"/>
      <c r="NZ48" s="299">
        <v>3</v>
      </c>
      <c r="OA48" s="297"/>
      <c r="OB48" s="297"/>
      <c r="OC48" s="297"/>
      <c r="OD48" s="297"/>
      <c r="OE48" s="299"/>
      <c r="OF48" s="299">
        <v>19</v>
      </c>
      <c r="OG48" s="299"/>
      <c r="OH48" s="299">
        <v>3</v>
      </c>
      <c r="OI48" s="297"/>
      <c r="OJ48" s="297"/>
      <c r="OK48" s="297"/>
      <c r="OL48" s="297"/>
      <c r="OM48" s="277" cm="1">
        <f t="array" ref="OM48">SUM(SUMIFS(KU48:OL48,KU$6:OL$6,{"EN(V)"}))</f>
        <v>193</v>
      </c>
      <c r="ON48" s="277" cm="1">
        <f t="array" ref="ON48">SUM(SUMIFS(KU48:OL48,KU$6:OL$6,{"INA(V)"}))</f>
        <v>3</v>
      </c>
      <c r="OO48" s="277" cm="1">
        <f t="array" ref="OO48">SUM(SUMIFS(KU48:OL48,KU$6:OL$6,{"EN(D)"}))</f>
        <v>181</v>
      </c>
      <c r="OP48" s="277" cm="1">
        <f t="array" ref="OP48">SUM(SUMIFS(KU48:OL48,KU$6:OL$6,{"INA(D)"}))</f>
        <v>0</v>
      </c>
      <c r="OQ48" s="277" cm="1">
        <f t="array" ref="OQ48">SUM(SUMIFS(KU48:OL48,KU$6:OL$6,{"EN(D)","EN(V)","INA(D)","INA(V)"}))</f>
        <v>377</v>
      </c>
      <c r="OR48" s="299"/>
      <c r="OS48" s="299">
        <v>32</v>
      </c>
      <c r="OT48" s="299"/>
      <c r="OU48" s="299">
        <v>3</v>
      </c>
      <c r="OV48" s="297"/>
      <c r="OW48" s="297"/>
      <c r="OX48" s="297"/>
      <c r="OY48" s="297"/>
      <c r="OZ48" s="299"/>
      <c r="PA48" s="299">
        <v>18</v>
      </c>
      <c r="PB48" s="299"/>
      <c r="PC48" s="299">
        <v>3</v>
      </c>
      <c r="PD48" s="297"/>
      <c r="PE48" s="297"/>
      <c r="PF48" s="297"/>
      <c r="PG48" s="297"/>
      <c r="PH48" s="299"/>
      <c r="PI48" s="299">
        <v>11</v>
      </c>
      <c r="PJ48" s="299"/>
      <c r="PK48" s="299">
        <v>5</v>
      </c>
      <c r="PL48" s="297"/>
      <c r="PM48" s="297"/>
      <c r="PN48" s="297"/>
      <c r="PO48" s="297"/>
      <c r="PP48" s="299"/>
      <c r="PQ48" s="299">
        <v>11</v>
      </c>
      <c r="PR48" s="299"/>
      <c r="PS48" s="299">
        <v>1</v>
      </c>
      <c r="PT48" s="297"/>
      <c r="PU48" s="297"/>
      <c r="PV48" s="297"/>
      <c r="PW48" s="297"/>
      <c r="PX48" s="299"/>
      <c r="PY48" s="299">
        <v>30</v>
      </c>
      <c r="PZ48" s="299"/>
      <c r="QA48" s="299">
        <v>5</v>
      </c>
      <c r="QB48" s="297"/>
      <c r="QC48" s="297"/>
      <c r="QD48" s="297"/>
      <c r="QE48" s="297"/>
      <c r="QF48" s="299"/>
      <c r="QG48" s="299">
        <v>21</v>
      </c>
      <c r="QH48" s="299"/>
      <c r="QI48" s="299">
        <v>4</v>
      </c>
      <c r="QJ48" s="297"/>
      <c r="QK48" s="297"/>
      <c r="QL48" s="297"/>
      <c r="QM48" s="297"/>
      <c r="QN48" s="299"/>
      <c r="QO48" s="299">
        <v>11</v>
      </c>
      <c r="QP48" s="299"/>
      <c r="QQ48" s="299">
        <v>1</v>
      </c>
      <c r="QR48" s="297"/>
      <c r="QS48" s="297"/>
      <c r="QT48" s="297"/>
      <c r="QU48" s="297"/>
      <c r="QV48" s="299"/>
      <c r="QW48" s="299"/>
      <c r="QX48" s="299"/>
      <c r="QY48" s="299"/>
      <c r="QZ48" s="297"/>
      <c r="RA48" s="297"/>
      <c r="RB48" s="297"/>
      <c r="RC48" s="297"/>
      <c r="RD48" s="299"/>
      <c r="RE48" s="299"/>
      <c r="RF48" s="299"/>
      <c r="RG48" s="299"/>
      <c r="RH48" s="297"/>
      <c r="RI48" s="297"/>
      <c r="RJ48" s="297"/>
      <c r="RK48" s="297"/>
      <c r="RL48" s="299"/>
      <c r="RM48" s="299"/>
      <c r="RN48" s="299"/>
      <c r="RO48" s="299"/>
      <c r="RP48" s="297"/>
      <c r="RQ48" s="297"/>
      <c r="RR48" s="297"/>
      <c r="RS48" s="297"/>
      <c r="RT48" s="299"/>
      <c r="RU48" s="299"/>
      <c r="RV48" s="299"/>
      <c r="RW48" s="299"/>
      <c r="RX48" s="297"/>
      <c r="RY48" s="297"/>
      <c r="RZ48" s="297"/>
      <c r="SA48" s="297"/>
      <c r="SB48" s="299"/>
      <c r="SC48" s="299"/>
      <c r="SD48" s="299"/>
      <c r="SE48" s="299"/>
      <c r="SF48" s="297"/>
      <c r="SG48" s="297"/>
      <c r="SH48" s="297"/>
      <c r="SI48" s="297"/>
      <c r="SJ48" s="277" cm="1">
        <f t="array" ref="SJ48">SUM(SUMIFS(OR48:SI48,OR$6:SI$6,{"EN(V)"}))</f>
        <v>134</v>
      </c>
      <c r="SK48" s="277" cm="1">
        <f t="array" ref="SK48">SUM(SUMIFS(OR48:SI48,OR$6:SI$6,{"INA(V)"}))</f>
        <v>0</v>
      </c>
      <c r="SL48" s="277" cm="1">
        <f t="array" ref="SL48">SUM(SUMIFS(OR48:SI48,OR$6:SI$6,{"EN(D)"}))</f>
        <v>22</v>
      </c>
      <c r="SM48" s="277" cm="1">
        <f t="array" ref="SM48">SUM(SUMIFS(OR48:SI48,OR$6:SI$6,{"INA(D)"}))</f>
        <v>0</v>
      </c>
      <c r="SN48" s="277" cm="1">
        <f t="array" ref="SN48">SUM(SUMIFS(OR48:SI48,OR$6:SI$6,{"EN(D)","EN(V)","INA(D)","INA(V)"}))</f>
        <v>156</v>
      </c>
    </row>
    <row r="49" spans="1:508" ht="30">
      <c r="A49" s="296">
        <v>43</v>
      </c>
      <c r="B49" s="281" t="s">
        <v>440</v>
      </c>
      <c r="C49" s="301"/>
      <c r="D49" s="299"/>
      <c r="E49" s="299"/>
      <c r="F49" s="299"/>
      <c r="G49" s="299"/>
      <c r="H49" s="297"/>
      <c r="I49" s="297"/>
      <c r="J49" s="297"/>
      <c r="K49" s="297"/>
      <c r="L49" s="299"/>
      <c r="M49" s="299"/>
      <c r="N49" s="299"/>
      <c r="O49" s="299"/>
      <c r="P49" s="297"/>
      <c r="Q49" s="297">
        <v>37</v>
      </c>
      <c r="R49" s="297"/>
      <c r="S49" s="297">
        <v>23</v>
      </c>
      <c r="T49" s="299"/>
      <c r="U49" s="299"/>
      <c r="V49" s="299"/>
      <c r="W49" s="299"/>
      <c r="X49" s="297">
        <v>45</v>
      </c>
      <c r="Y49" s="297">
        <f>X49-(N49+R49)</f>
        <v>45</v>
      </c>
      <c r="Z49" s="297">
        <v>38</v>
      </c>
      <c r="AA49" s="297">
        <f>Z49-S49-O49</f>
        <v>15</v>
      </c>
      <c r="AB49" s="299"/>
      <c r="AC49" s="299"/>
      <c r="AD49" s="299"/>
      <c r="AE49" s="299"/>
      <c r="AF49" s="297">
        <v>62</v>
      </c>
      <c r="AG49" s="297">
        <f>AF49-Y49-N49-R49</f>
        <v>17</v>
      </c>
      <c r="AH49" s="297">
        <v>57</v>
      </c>
      <c r="AI49" s="297">
        <f>AH49-AA49-O49-S49</f>
        <v>19</v>
      </c>
      <c r="AJ49" s="299"/>
      <c r="AK49" s="299"/>
      <c r="AL49" s="299"/>
      <c r="AM49" s="299"/>
      <c r="AN49" s="297">
        <v>78</v>
      </c>
      <c r="AO49" s="297">
        <f>AN49-AF49</f>
        <v>16</v>
      </c>
      <c r="AP49" s="297">
        <v>76</v>
      </c>
      <c r="AQ49" s="297">
        <f>AP49-AH49</f>
        <v>19</v>
      </c>
      <c r="AR49" s="299"/>
      <c r="AS49" s="299"/>
      <c r="AT49" s="299"/>
      <c r="AU49" s="299"/>
      <c r="AV49" s="297">
        <v>85</v>
      </c>
      <c r="AW49" s="297">
        <f>AV49-AN49</f>
        <v>7</v>
      </c>
      <c r="AX49" s="297">
        <v>88</v>
      </c>
      <c r="AY49" s="297">
        <f>AX49-AP49</f>
        <v>12</v>
      </c>
      <c r="AZ49" s="299"/>
      <c r="BA49" s="299"/>
      <c r="BB49" s="299"/>
      <c r="BC49" s="299"/>
      <c r="BD49" s="297">
        <v>95</v>
      </c>
      <c r="BE49" s="297">
        <f>BD49-AV49</f>
        <v>10</v>
      </c>
      <c r="BF49" s="297">
        <v>88</v>
      </c>
      <c r="BG49" s="297">
        <f>BF49-AX49</f>
        <v>0</v>
      </c>
      <c r="BH49" s="299"/>
      <c r="BI49" s="299"/>
      <c r="BJ49" s="299"/>
      <c r="BK49" s="299"/>
      <c r="BL49" s="297">
        <v>118</v>
      </c>
      <c r="BM49" s="297">
        <f>BL49-BD49</f>
        <v>23</v>
      </c>
      <c r="BN49" s="297">
        <v>92</v>
      </c>
      <c r="BO49" s="297">
        <f>BN49-BF49</f>
        <v>4</v>
      </c>
      <c r="BP49" s="299"/>
      <c r="BQ49" s="299"/>
      <c r="BR49" s="299"/>
      <c r="BS49" s="299"/>
      <c r="BT49" s="297">
        <v>139</v>
      </c>
      <c r="BU49" s="297">
        <f>BT49-BL49</f>
        <v>21</v>
      </c>
      <c r="BV49" s="297">
        <v>105</v>
      </c>
      <c r="BW49" s="297">
        <f>BV49-BN49</f>
        <v>13</v>
      </c>
      <c r="BX49" s="299"/>
      <c r="BY49" s="299"/>
      <c r="BZ49" s="299"/>
      <c r="CA49" s="299"/>
      <c r="CB49" s="297">
        <v>148</v>
      </c>
      <c r="CC49" s="297">
        <f>CB49-BT49</f>
        <v>9</v>
      </c>
      <c r="CD49" s="297">
        <v>121</v>
      </c>
      <c r="CE49" s="297">
        <f>CD49-BV49</f>
        <v>16</v>
      </c>
      <c r="CF49" s="299"/>
      <c r="CG49" s="299"/>
      <c r="CH49" s="299"/>
      <c r="CI49" s="299"/>
      <c r="CJ49" s="297">
        <v>171</v>
      </c>
      <c r="CK49" s="297">
        <f>CJ49-CB49</f>
        <v>23</v>
      </c>
      <c r="CL49" s="297">
        <v>159</v>
      </c>
      <c r="CM49" s="297">
        <f>CL49-CD49</f>
        <v>38</v>
      </c>
      <c r="CN49" s="299"/>
      <c r="CO49" s="299"/>
      <c r="CP49" s="299"/>
      <c r="CQ49" s="299"/>
      <c r="CR49" s="297">
        <v>200</v>
      </c>
      <c r="CS49" s="297">
        <f>CR49-CJ49</f>
        <v>29</v>
      </c>
      <c r="CT49" s="297">
        <v>188</v>
      </c>
      <c r="CU49" s="297">
        <f>CT49-CL49</f>
        <v>29</v>
      </c>
      <c r="CV49" s="277" cm="1">
        <f t="array" ref="CV49">SUM(SUMIFS(D49:CU49,D$6:CU$6,{"EN(V)"}))</f>
        <v>0</v>
      </c>
      <c r="CW49" s="277" cm="1">
        <f t="array" ref="CW49">SUM(SUMIFS(D49:CU49,D$6:CU$6,{"INA(V)"}))</f>
        <v>237</v>
      </c>
      <c r="CX49" s="277" cm="1">
        <f t="array" ref="CX49">SUM(SUMIFS(D49:CU49,D$6:CU$6,{"EN(D)"}))</f>
        <v>0</v>
      </c>
      <c r="CY49" s="277" cm="1">
        <f t="array" ref="CY49">SUM(SUMIFS(D49:CU49,D$6:CU$6,{"INA(D)"}))</f>
        <v>188</v>
      </c>
      <c r="CZ49" s="277" cm="1">
        <f t="array" ref="CZ49">SUM(SUMIFS(D49:CU49,D$6:CU$6,{"EN(D)","EN(V)","INA(D)","INA(V)"}))</f>
        <v>425</v>
      </c>
      <c r="DA49" s="299"/>
      <c r="DB49" s="299">
        <f t="shared" si="23"/>
        <v>0</v>
      </c>
      <c r="DC49" s="299"/>
      <c r="DD49" s="299">
        <f t="shared" si="24"/>
        <v>0</v>
      </c>
      <c r="DE49" s="297">
        <v>241</v>
      </c>
      <c r="DF49" s="297">
        <f t="shared" si="25"/>
        <v>41</v>
      </c>
      <c r="DG49" s="297">
        <v>195</v>
      </c>
      <c r="DH49" s="297">
        <f t="shared" si="26"/>
        <v>7</v>
      </c>
      <c r="DI49" s="299"/>
      <c r="DJ49" s="299"/>
      <c r="DK49" s="299"/>
      <c r="DL49" s="299"/>
      <c r="DM49" s="297">
        <v>273</v>
      </c>
      <c r="DN49" s="297">
        <f>DM49-DE49</f>
        <v>32</v>
      </c>
      <c r="DO49" s="297">
        <v>198</v>
      </c>
      <c r="DP49" s="297">
        <f>DO49-DG49</f>
        <v>3</v>
      </c>
      <c r="DQ49" s="299"/>
      <c r="DR49" s="299"/>
      <c r="DS49" s="299"/>
      <c r="DT49" s="299"/>
      <c r="DU49" s="297">
        <v>297</v>
      </c>
      <c r="DV49" s="297">
        <f>DU49-DM49</f>
        <v>24</v>
      </c>
      <c r="DW49" s="297">
        <v>203</v>
      </c>
      <c r="DX49" s="297">
        <f>DW49-DO49</f>
        <v>5</v>
      </c>
      <c r="DY49" s="299"/>
      <c r="DZ49" s="299"/>
      <c r="EA49" s="299"/>
      <c r="EB49" s="299"/>
      <c r="EC49" s="297">
        <v>327</v>
      </c>
      <c r="ED49" s="297">
        <f>EC49-DU49</f>
        <v>30</v>
      </c>
      <c r="EE49" s="297">
        <v>206</v>
      </c>
      <c r="EF49" s="297">
        <f>EE49-DW49</f>
        <v>3</v>
      </c>
      <c r="EG49" s="299"/>
      <c r="EH49" s="299"/>
      <c r="EI49" s="299"/>
      <c r="EJ49" s="299"/>
      <c r="EK49" s="297">
        <v>357</v>
      </c>
      <c r="EL49" s="297">
        <f>EK49-EC49</f>
        <v>30</v>
      </c>
      <c r="EM49" s="297">
        <v>210</v>
      </c>
      <c r="EN49" s="297">
        <f>EM49-EE49</f>
        <v>4</v>
      </c>
      <c r="EO49" s="299"/>
      <c r="EP49" s="299"/>
      <c r="EQ49" s="299"/>
      <c r="ER49" s="299"/>
      <c r="ES49" s="297">
        <v>399</v>
      </c>
      <c r="ET49" s="297">
        <f>ES49-EK49</f>
        <v>42</v>
      </c>
      <c r="EU49" s="297">
        <v>526</v>
      </c>
      <c r="EV49" s="297">
        <f>EU49-EM49</f>
        <v>316</v>
      </c>
      <c r="EW49" s="299"/>
      <c r="EX49" s="299"/>
      <c r="EY49" s="299"/>
      <c r="EZ49" s="299"/>
      <c r="FA49" s="297">
        <v>418</v>
      </c>
      <c r="FB49" s="297">
        <f>FA49-ES49</f>
        <v>19</v>
      </c>
      <c r="FC49" s="297">
        <v>552</v>
      </c>
      <c r="FD49" s="297">
        <f>FC49-EU49</f>
        <v>26</v>
      </c>
      <c r="FE49" s="299"/>
      <c r="FF49" s="299"/>
      <c r="FG49" s="299"/>
      <c r="FH49" s="299"/>
      <c r="FI49" s="297">
        <v>450</v>
      </c>
      <c r="FJ49" s="297">
        <f>FI49-FA49</f>
        <v>32</v>
      </c>
      <c r="FK49" s="297">
        <v>586</v>
      </c>
      <c r="FL49" s="297">
        <f>FK49-FC49</f>
        <v>34</v>
      </c>
      <c r="FM49" s="299"/>
      <c r="FN49" s="299"/>
      <c r="FO49" s="299"/>
      <c r="FP49" s="299"/>
      <c r="FQ49" s="297">
        <v>490</v>
      </c>
      <c r="FR49" s="297">
        <f>FQ49-FI49</f>
        <v>40</v>
      </c>
      <c r="FS49" s="297">
        <v>633</v>
      </c>
      <c r="FT49" s="297">
        <f>FS49-FK49</f>
        <v>47</v>
      </c>
      <c r="FU49" s="299"/>
      <c r="FV49" s="299"/>
      <c r="FW49" s="299"/>
      <c r="FX49" s="299"/>
      <c r="FY49" s="297">
        <v>576</v>
      </c>
      <c r="FZ49" s="297">
        <f>FY49-FQ49</f>
        <v>86</v>
      </c>
      <c r="GA49" s="297">
        <v>692</v>
      </c>
      <c r="GB49" s="297">
        <f>GA49-FS49</f>
        <v>59</v>
      </c>
      <c r="GC49" s="299"/>
      <c r="GD49" s="299"/>
      <c r="GE49" s="299"/>
      <c r="GF49" s="299"/>
      <c r="GG49" s="297">
        <v>677</v>
      </c>
      <c r="GH49" s="297">
        <f>GG49-FY49</f>
        <v>101</v>
      </c>
      <c r="GI49" s="297">
        <v>752</v>
      </c>
      <c r="GJ49" s="297">
        <f>GI49-GA49</f>
        <v>60</v>
      </c>
      <c r="GK49" s="299"/>
      <c r="GL49" s="299"/>
      <c r="GM49" s="299"/>
      <c r="GN49" s="299"/>
      <c r="GO49" s="297">
        <v>857</v>
      </c>
      <c r="GP49" s="297">
        <f>GO49-GG49</f>
        <v>180</v>
      </c>
      <c r="GQ49" s="297">
        <v>824</v>
      </c>
      <c r="GR49" s="297">
        <f>GQ49-GI49</f>
        <v>72</v>
      </c>
      <c r="GS49" s="277" cm="1">
        <f t="array" ref="GS49">SUM(SUMIFS(DA49:GR49,DA$6:GR$6,{"EN(V)"}))</f>
        <v>0</v>
      </c>
      <c r="GT49" s="277" cm="1">
        <f t="array" ref="GT49">SUM(SUMIFS(DA49:GR49,DA$6:GR$6,{"INA(V)"}))</f>
        <v>657</v>
      </c>
      <c r="GU49" s="277" cm="1">
        <f t="array" ref="GU49">SUM(SUMIFS(DA49:GR49,DA$6:GR$6,{"EN(D)"}))</f>
        <v>0</v>
      </c>
      <c r="GV49" s="277" cm="1">
        <f t="array" ref="GV49">SUM(SUMIFS(DA49:GR49,DA$6:GR$6,{"INA(D)"}))</f>
        <v>636</v>
      </c>
      <c r="GW49" s="277" cm="1">
        <f t="array" ref="GW49">SUM(SUMIFS(DA49:GR49,DA$6:GR$6,{"EN(D)","EN(V)","INA(D)","INA(V)"}))</f>
        <v>1293</v>
      </c>
      <c r="GX49" s="299"/>
      <c r="GY49" s="299">
        <f t="shared" si="27"/>
        <v>0</v>
      </c>
      <c r="GZ49" s="299"/>
      <c r="HA49" s="299">
        <f t="shared" si="28"/>
        <v>0</v>
      </c>
      <c r="HB49" s="297">
        <v>862</v>
      </c>
      <c r="HC49" s="297">
        <f t="shared" si="29"/>
        <v>5</v>
      </c>
      <c r="HD49" s="297">
        <v>835</v>
      </c>
      <c r="HE49" s="297">
        <f t="shared" si="30"/>
        <v>11</v>
      </c>
      <c r="HF49" s="299"/>
      <c r="HG49" s="299"/>
      <c r="HH49" s="299"/>
      <c r="HI49" s="299"/>
      <c r="HJ49" s="297"/>
      <c r="HK49" s="297"/>
      <c r="HL49" s="297"/>
      <c r="HM49" s="297"/>
      <c r="HN49" s="299"/>
      <c r="HO49" s="299"/>
      <c r="HP49" s="299"/>
      <c r="HQ49" s="299"/>
      <c r="HR49" s="297"/>
      <c r="HS49" s="297"/>
      <c r="HT49" s="297"/>
      <c r="HU49" s="297"/>
      <c r="HV49" s="299"/>
      <c r="HW49" s="299"/>
      <c r="HX49" s="299"/>
      <c r="HY49" s="299"/>
      <c r="HZ49" s="297"/>
      <c r="IA49" s="297"/>
      <c r="IB49" s="297"/>
      <c r="IC49" s="297"/>
      <c r="ID49" s="299"/>
      <c r="IE49" s="299"/>
      <c r="IF49" s="299"/>
      <c r="IG49" s="299"/>
      <c r="IH49" s="297"/>
      <c r="II49" s="297"/>
      <c r="IJ49" s="297"/>
      <c r="IK49" s="297"/>
      <c r="IL49" s="299"/>
      <c r="IM49" s="299"/>
      <c r="IN49" s="299"/>
      <c r="IO49" s="299"/>
      <c r="IP49" s="297"/>
      <c r="IQ49" s="297"/>
      <c r="IR49" s="297"/>
      <c r="IS49" s="297"/>
      <c r="IT49" s="299"/>
      <c r="IU49" s="299"/>
      <c r="IV49" s="299"/>
      <c r="IW49" s="299"/>
      <c r="IX49" s="297"/>
      <c r="IY49" s="297"/>
      <c r="IZ49" s="297"/>
      <c r="JA49" s="297"/>
      <c r="JB49" s="299"/>
      <c r="JC49" s="299"/>
      <c r="JD49" s="299"/>
      <c r="JE49" s="299"/>
      <c r="JF49" s="297"/>
      <c r="JG49" s="297"/>
      <c r="JH49" s="297"/>
      <c r="JI49" s="297"/>
      <c r="JJ49" s="299"/>
      <c r="JK49" s="299"/>
      <c r="JL49" s="299"/>
      <c r="JM49" s="299"/>
      <c r="JN49" s="297"/>
      <c r="JO49" s="297">
        <v>9</v>
      </c>
      <c r="JP49" s="297"/>
      <c r="JQ49" s="297">
        <v>24</v>
      </c>
      <c r="JR49" s="299"/>
      <c r="JS49" s="299"/>
      <c r="JT49" s="299"/>
      <c r="JU49" s="299"/>
      <c r="JV49" s="297">
        <v>874</v>
      </c>
      <c r="JW49" s="297">
        <v>28</v>
      </c>
      <c r="JX49" s="297">
        <v>835</v>
      </c>
      <c r="JY49" s="297">
        <v>50</v>
      </c>
      <c r="JZ49" s="299"/>
      <c r="KA49" s="299"/>
      <c r="KB49" s="299"/>
      <c r="KC49" s="299"/>
      <c r="KD49" s="297"/>
      <c r="KE49" s="297">
        <v>12</v>
      </c>
      <c r="KF49" s="297"/>
      <c r="KG49" s="297">
        <v>77</v>
      </c>
      <c r="KH49" s="299"/>
      <c r="KI49" s="299">
        <v>10</v>
      </c>
      <c r="KJ49" s="299"/>
      <c r="KK49" s="299">
        <v>3</v>
      </c>
      <c r="KL49" s="297"/>
      <c r="KM49" s="297"/>
      <c r="KN49" s="297"/>
      <c r="KO49" s="297"/>
      <c r="KP49" s="277" cm="1">
        <f t="array" ref="KP49">SUM(SUMIFS(GX49:KO49,GX$6:KO$6,{"EN(V)"}))</f>
        <v>10</v>
      </c>
      <c r="KQ49" s="277" cm="1">
        <f t="array" ref="KQ49">SUM(SUMIFS(GX49:KO49,GX$6:KO$6,{"INA(V)"}))</f>
        <v>54</v>
      </c>
      <c r="KR49" s="277" cm="1">
        <f t="array" ref="KR49">SUM(SUMIFS(GX49:KO49,GX$6:KO$6,{"EN(D)"}))</f>
        <v>3</v>
      </c>
      <c r="KS49" s="277" cm="1">
        <f t="array" ref="KS49">SUM(SUMIFS(GX49:KO49,GX$6:KO$6,{"INA(D)"}))</f>
        <v>162</v>
      </c>
      <c r="KT49" s="277" cm="1">
        <f t="array" ref="KT49">SUM(SUMIFS(GX49:KO49,GX$6:KO$6,{"EN(D)","EN(V)","INA(D)","INA(V)"}))</f>
        <v>229</v>
      </c>
      <c r="KU49" s="299"/>
      <c r="KV49" s="299"/>
      <c r="KW49" s="299"/>
      <c r="KX49" s="299"/>
      <c r="KY49" s="297"/>
      <c r="KZ49" s="297">
        <v>2</v>
      </c>
      <c r="LA49" s="297"/>
      <c r="LB49" s="297">
        <v>29</v>
      </c>
      <c r="LC49" s="299"/>
      <c r="LD49" s="299">
        <v>0</v>
      </c>
      <c r="LE49" s="299"/>
      <c r="LF49" s="299">
        <v>2</v>
      </c>
      <c r="LG49" s="297"/>
      <c r="LH49" s="297"/>
      <c r="LI49" s="297"/>
      <c r="LJ49" s="297"/>
      <c r="LK49" s="299"/>
      <c r="LL49" s="299"/>
      <c r="LM49" s="299"/>
      <c r="LN49" s="299"/>
      <c r="LO49" s="297"/>
      <c r="LP49" s="297">
        <v>9</v>
      </c>
      <c r="LQ49" s="297"/>
      <c r="LR49" s="297">
        <v>7</v>
      </c>
      <c r="LS49" s="299"/>
      <c r="LT49" s="299"/>
      <c r="LU49" s="299"/>
      <c r="LV49" s="299"/>
      <c r="LW49" s="297"/>
      <c r="LX49" s="297">
        <v>12</v>
      </c>
      <c r="LY49" s="297"/>
      <c r="LZ49" s="297">
        <v>6</v>
      </c>
      <c r="MA49" s="299"/>
      <c r="MB49" s="299"/>
      <c r="MC49" s="299"/>
      <c r="MD49" s="299"/>
      <c r="ME49" s="297"/>
      <c r="MF49" s="297">
        <v>13</v>
      </c>
      <c r="MG49" s="297"/>
      <c r="MH49" s="297">
        <v>5</v>
      </c>
      <c r="MI49" s="299"/>
      <c r="MJ49" s="299"/>
      <c r="MK49" s="299"/>
      <c r="ML49" s="299"/>
      <c r="MM49" s="297"/>
      <c r="MN49" s="297">
        <v>14</v>
      </c>
      <c r="MO49" s="297"/>
      <c r="MP49" s="297">
        <v>3</v>
      </c>
      <c r="MQ49" s="299"/>
      <c r="MR49" s="299"/>
      <c r="MS49" s="299"/>
      <c r="MT49" s="299"/>
      <c r="MU49" s="297"/>
      <c r="MV49" s="297">
        <v>3</v>
      </c>
      <c r="MW49" s="297"/>
      <c r="MX49" s="297">
        <v>2</v>
      </c>
      <c r="MY49" s="299"/>
      <c r="MZ49" s="299"/>
      <c r="NA49" s="299"/>
      <c r="NB49" s="299"/>
      <c r="NC49" s="297"/>
      <c r="ND49" s="297">
        <v>4</v>
      </c>
      <c r="NE49" s="297"/>
      <c r="NF49" s="297"/>
      <c r="NG49" s="299"/>
      <c r="NH49" s="299"/>
      <c r="NI49" s="299"/>
      <c r="NJ49" s="299"/>
      <c r="NK49" s="297"/>
      <c r="NL49" s="297">
        <v>5</v>
      </c>
      <c r="NM49" s="297"/>
      <c r="NN49" s="297"/>
      <c r="NO49" s="299"/>
      <c r="NP49" s="299"/>
      <c r="NQ49" s="299"/>
      <c r="NR49" s="299"/>
      <c r="NS49" s="297"/>
      <c r="NT49" s="297">
        <v>18</v>
      </c>
      <c r="NU49" s="297"/>
      <c r="NV49" s="297">
        <v>5</v>
      </c>
      <c r="NW49" s="299"/>
      <c r="NX49" s="299"/>
      <c r="NY49" s="299"/>
      <c r="NZ49" s="299"/>
      <c r="OA49" s="297"/>
      <c r="OB49" s="297">
        <v>10</v>
      </c>
      <c r="OC49" s="297"/>
      <c r="OD49" s="297">
        <v>3</v>
      </c>
      <c r="OE49" s="299"/>
      <c r="OF49" s="299"/>
      <c r="OG49" s="299"/>
      <c r="OH49" s="299"/>
      <c r="OI49" s="297"/>
      <c r="OJ49" s="297">
        <v>16</v>
      </c>
      <c r="OK49" s="297"/>
      <c r="OL49" s="297">
        <v>3</v>
      </c>
      <c r="OM49" s="277" cm="1">
        <f t="array" ref="OM49">SUM(SUMIFS(KU49:OL49,KU$6:OL$6,{"EN(V)"}))</f>
        <v>0</v>
      </c>
      <c r="ON49" s="277" cm="1">
        <f t="array" ref="ON49">SUM(SUMIFS(KU49:OL49,KU$6:OL$6,{"INA(V)"}))</f>
        <v>106</v>
      </c>
      <c r="OO49" s="277" cm="1">
        <f t="array" ref="OO49">SUM(SUMIFS(KU49:OL49,KU$6:OL$6,{"EN(D)"}))</f>
        <v>2</v>
      </c>
      <c r="OP49" s="277" cm="1">
        <f t="array" ref="OP49">SUM(SUMIFS(KU49:OL49,KU$6:OL$6,{"INA(D)"}))</f>
        <v>63</v>
      </c>
      <c r="OQ49" s="277" cm="1">
        <f t="array" ref="OQ49">SUM(SUMIFS(KU49:OL49,KU$6:OL$6,{"EN(D)","EN(V)","INA(D)","INA(V)"}))</f>
        <v>171</v>
      </c>
      <c r="OR49" s="299"/>
      <c r="OS49" s="299"/>
      <c r="OT49" s="299"/>
      <c r="OU49" s="299"/>
      <c r="OV49" s="297"/>
      <c r="OW49" s="297">
        <v>4</v>
      </c>
      <c r="OX49" s="297"/>
      <c r="OY49" s="297"/>
      <c r="OZ49" s="299"/>
      <c r="PA49" s="299"/>
      <c r="PB49" s="299"/>
      <c r="PC49" s="299"/>
      <c r="PD49" s="297"/>
      <c r="PE49" s="297">
        <v>2</v>
      </c>
      <c r="PF49" s="297"/>
      <c r="PG49" s="297">
        <v>1</v>
      </c>
      <c r="PH49" s="299"/>
      <c r="PI49" s="299"/>
      <c r="PJ49" s="299"/>
      <c r="PK49" s="299"/>
      <c r="PL49" s="297"/>
      <c r="PM49" s="297">
        <v>17</v>
      </c>
      <c r="PN49" s="297"/>
      <c r="PO49" s="297"/>
      <c r="PP49" s="299"/>
      <c r="PQ49" s="299"/>
      <c r="PR49" s="299"/>
      <c r="PS49" s="299"/>
      <c r="PT49" s="297"/>
      <c r="PU49" s="297">
        <v>6</v>
      </c>
      <c r="PV49" s="297"/>
      <c r="PW49" s="297"/>
      <c r="PX49" s="299"/>
      <c r="PY49" s="299"/>
      <c r="PZ49" s="299"/>
      <c r="QA49" s="299"/>
      <c r="QB49" s="297"/>
      <c r="QC49" s="297">
        <v>8</v>
      </c>
      <c r="QD49" s="297"/>
      <c r="QE49" s="297">
        <v>2</v>
      </c>
      <c r="QF49" s="299"/>
      <c r="QG49" s="299"/>
      <c r="QH49" s="299"/>
      <c r="QI49" s="299"/>
      <c r="QJ49" s="297"/>
      <c r="QK49" s="297">
        <v>3</v>
      </c>
      <c r="QL49" s="297"/>
      <c r="QM49" s="297"/>
      <c r="QN49" s="299"/>
      <c r="QO49" s="299"/>
      <c r="QP49" s="299"/>
      <c r="QQ49" s="299"/>
      <c r="QR49" s="297"/>
      <c r="QS49" s="297">
        <v>2</v>
      </c>
      <c r="QT49" s="297"/>
      <c r="QU49" s="297">
        <v>2</v>
      </c>
      <c r="QV49" s="299"/>
      <c r="QW49" s="299"/>
      <c r="QX49" s="299"/>
      <c r="QY49" s="299"/>
      <c r="QZ49" s="297"/>
      <c r="RA49" s="297"/>
      <c r="RB49" s="297"/>
      <c r="RC49" s="297"/>
      <c r="RD49" s="299"/>
      <c r="RE49" s="299"/>
      <c r="RF49" s="299"/>
      <c r="RG49" s="299"/>
      <c r="RH49" s="297"/>
      <c r="RI49" s="297"/>
      <c r="RJ49" s="297"/>
      <c r="RK49" s="297"/>
      <c r="RL49" s="299"/>
      <c r="RM49" s="299"/>
      <c r="RN49" s="299"/>
      <c r="RO49" s="299"/>
      <c r="RP49" s="297"/>
      <c r="RQ49" s="297"/>
      <c r="RR49" s="297"/>
      <c r="RS49" s="297"/>
      <c r="RT49" s="299"/>
      <c r="RU49" s="299"/>
      <c r="RV49" s="299"/>
      <c r="RW49" s="299"/>
      <c r="RX49" s="297"/>
      <c r="RY49" s="297"/>
      <c r="RZ49" s="297"/>
      <c r="SA49" s="297"/>
      <c r="SB49" s="299"/>
      <c r="SC49" s="299"/>
      <c r="SD49" s="299"/>
      <c r="SE49" s="299"/>
      <c r="SF49" s="297"/>
      <c r="SG49" s="297"/>
      <c r="SH49" s="297"/>
      <c r="SI49" s="297"/>
      <c r="SJ49" s="277" cm="1">
        <f t="array" ref="SJ49">SUM(SUMIFS(OR49:SI49,OR$6:SI$6,{"EN(V)"}))</f>
        <v>0</v>
      </c>
      <c r="SK49" s="277" cm="1">
        <f t="array" ref="SK49">SUM(SUMIFS(OR49:SI49,OR$6:SI$6,{"INA(V)"}))</f>
        <v>42</v>
      </c>
      <c r="SL49" s="277" cm="1">
        <f t="array" ref="SL49">SUM(SUMIFS(OR49:SI49,OR$6:SI$6,{"EN(D)"}))</f>
        <v>0</v>
      </c>
      <c r="SM49" s="277" cm="1">
        <f t="array" ref="SM49">SUM(SUMIFS(OR49:SI49,OR$6:SI$6,{"INA(D)"}))</f>
        <v>5</v>
      </c>
      <c r="SN49" s="277" cm="1">
        <f t="array" ref="SN49">SUM(SUMIFS(OR49:SI49,OR$6:SI$6,{"EN(D)","EN(V)","INA(D)","INA(V)"}))</f>
        <v>47</v>
      </c>
    </row>
    <row r="50" spans="1:508">
      <c r="A50" s="296">
        <v>44</v>
      </c>
      <c r="B50" s="281" t="s">
        <v>441</v>
      </c>
      <c r="C50" s="301"/>
      <c r="D50" s="299"/>
      <c r="E50" s="299"/>
      <c r="F50" s="299"/>
      <c r="G50" s="299"/>
      <c r="H50" s="297"/>
      <c r="I50" s="297"/>
      <c r="J50" s="297"/>
      <c r="K50" s="297"/>
      <c r="L50" s="299"/>
      <c r="M50" s="299">
        <v>13</v>
      </c>
      <c r="N50" s="299"/>
      <c r="O50" s="299">
        <v>7</v>
      </c>
      <c r="P50" s="297"/>
      <c r="Q50" s="297"/>
      <c r="R50" s="297"/>
      <c r="S50" s="297"/>
      <c r="T50" s="299">
        <v>21</v>
      </c>
      <c r="U50" s="299">
        <f>T50-(P50+L50)</f>
        <v>21</v>
      </c>
      <c r="V50" s="299">
        <v>13</v>
      </c>
      <c r="W50" s="299">
        <f>V50-(Q50+M50)</f>
        <v>0</v>
      </c>
      <c r="X50" s="297"/>
      <c r="Y50" s="297"/>
      <c r="Z50" s="297"/>
      <c r="AA50" s="297"/>
      <c r="AB50" s="299">
        <v>34</v>
      </c>
      <c r="AC50" s="299">
        <f>AB50-U50-P50-L50</f>
        <v>13</v>
      </c>
      <c r="AD50" s="299">
        <v>20</v>
      </c>
      <c r="AE50" s="299">
        <f>AD50-W50-Q50-M50</f>
        <v>7</v>
      </c>
      <c r="AF50" s="297"/>
      <c r="AG50" s="297"/>
      <c r="AH50" s="297"/>
      <c r="AI50" s="297"/>
      <c r="AJ50" s="299">
        <v>47</v>
      </c>
      <c r="AK50" s="299">
        <f>AJ50-AB50</f>
        <v>13</v>
      </c>
      <c r="AL50" s="299">
        <v>28</v>
      </c>
      <c r="AM50" s="299">
        <f>AL50-AD50</f>
        <v>8</v>
      </c>
      <c r="AN50" s="297"/>
      <c r="AO50" s="297"/>
      <c r="AP50" s="297"/>
      <c r="AQ50" s="297"/>
      <c r="AR50" s="299">
        <v>54</v>
      </c>
      <c r="AS50" s="299">
        <f>AR50-AJ50</f>
        <v>7</v>
      </c>
      <c r="AT50" s="299">
        <v>32</v>
      </c>
      <c r="AU50" s="299">
        <f>AT50-AL50</f>
        <v>4</v>
      </c>
      <c r="AV50" s="297"/>
      <c r="AW50" s="297"/>
      <c r="AX50" s="297"/>
      <c r="AY50" s="297"/>
      <c r="AZ50" s="299">
        <v>65</v>
      </c>
      <c r="BA50" s="299"/>
      <c r="BB50" s="299">
        <v>32</v>
      </c>
      <c r="BC50" s="299"/>
      <c r="BD50" s="297"/>
      <c r="BE50" s="297"/>
      <c r="BF50" s="297"/>
      <c r="BG50" s="297"/>
      <c r="BH50" s="299">
        <v>82</v>
      </c>
      <c r="BI50" s="299">
        <f>BH50-AZ50</f>
        <v>17</v>
      </c>
      <c r="BJ50" s="299">
        <v>39</v>
      </c>
      <c r="BK50" s="299">
        <f>BJ50-BB50</f>
        <v>7</v>
      </c>
      <c r="BL50" s="297"/>
      <c r="BM50" s="297"/>
      <c r="BN50" s="297"/>
      <c r="BO50" s="297"/>
      <c r="BP50" s="299">
        <v>98</v>
      </c>
      <c r="BQ50" s="299">
        <f>BP50-BH50</f>
        <v>16</v>
      </c>
      <c r="BR50" s="299">
        <v>47</v>
      </c>
      <c r="BS50" s="299">
        <f>BR50-BJ50</f>
        <v>8</v>
      </c>
      <c r="BT50" s="297"/>
      <c r="BU50" s="297"/>
      <c r="BV50" s="297"/>
      <c r="BW50" s="297"/>
      <c r="BX50" s="299">
        <v>113</v>
      </c>
      <c r="BY50" s="299"/>
      <c r="BZ50" s="299">
        <v>56</v>
      </c>
      <c r="CA50" s="299"/>
      <c r="CB50" s="297"/>
      <c r="CC50" s="297"/>
      <c r="CD50" s="297"/>
      <c r="CE50" s="297"/>
      <c r="CF50" s="299">
        <v>130</v>
      </c>
      <c r="CG50" s="299">
        <v>24</v>
      </c>
      <c r="CH50" s="299">
        <v>64</v>
      </c>
      <c r="CI50" s="299">
        <f>CH50-BZ50</f>
        <v>8</v>
      </c>
      <c r="CJ50" s="297"/>
      <c r="CK50" s="297"/>
      <c r="CL50" s="297"/>
      <c r="CM50" s="297"/>
      <c r="CN50" s="299">
        <v>151</v>
      </c>
      <c r="CO50" s="299">
        <f>CN50-CF50</f>
        <v>21</v>
      </c>
      <c r="CP50" s="299">
        <v>77</v>
      </c>
      <c r="CQ50" s="299">
        <f>CP50-CH50</f>
        <v>13</v>
      </c>
      <c r="CR50" s="297"/>
      <c r="CS50" s="297"/>
      <c r="CT50" s="297"/>
      <c r="CU50" s="297"/>
      <c r="CV50" s="277" cm="1">
        <f t="array" ref="CV50">SUM(SUMIFS(D50:CU50,D$6:CU$6,{"EN(V)"}))</f>
        <v>145</v>
      </c>
      <c r="CW50" s="277" cm="1">
        <f t="array" ref="CW50">SUM(SUMIFS(D50:CU50,D$6:CU$6,{"INA(V)"}))</f>
        <v>0</v>
      </c>
      <c r="CX50" s="277" cm="1">
        <f t="array" ref="CX50">SUM(SUMIFS(D50:CU50,D$6:CU$6,{"EN(D)"}))</f>
        <v>62</v>
      </c>
      <c r="CY50" s="277" cm="1">
        <f t="array" ref="CY50">SUM(SUMIFS(D50:CU50,D$6:CU$6,{"INA(D)"}))</f>
        <v>0</v>
      </c>
      <c r="CZ50" s="277" cm="1">
        <f t="array" ref="CZ50">SUM(SUMIFS(D50:CU50,D$6:CU$6,{"EN(D)","EN(V)","INA(D)","INA(V)"}))</f>
        <v>207</v>
      </c>
      <c r="DA50" s="299">
        <v>176</v>
      </c>
      <c r="DB50" s="299">
        <f t="shared" si="23"/>
        <v>25</v>
      </c>
      <c r="DC50" s="299">
        <v>81</v>
      </c>
      <c r="DD50" s="299">
        <f t="shared" si="24"/>
        <v>4</v>
      </c>
      <c r="DE50" s="297"/>
      <c r="DF50" s="297">
        <f t="shared" si="25"/>
        <v>0</v>
      </c>
      <c r="DG50" s="297"/>
      <c r="DH50" s="297">
        <f t="shared" si="26"/>
        <v>0</v>
      </c>
      <c r="DI50" s="299">
        <v>198</v>
      </c>
      <c r="DJ50" s="299">
        <f>DI50-DA50</f>
        <v>22</v>
      </c>
      <c r="DK50" s="299">
        <v>85</v>
      </c>
      <c r="DL50" s="299">
        <f>DK50-DC50</f>
        <v>4</v>
      </c>
      <c r="DM50" s="297"/>
      <c r="DN50" s="297"/>
      <c r="DO50" s="297"/>
      <c r="DP50" s="297"/>
      <c r="DQ50" s="299">
        <v>220</v>
      </c>
      <c r="DR50" s="299">
        <f>DQ50-DI50</f>
        <v>22</v>
      </c>
      <c r="DS50" s="299">
        <v>91</v>
      </c>
      <c r="DT50" s="299">
        <f>DS50-DK50</f>
        <v>6</v>
      </c>
      <c r="DU50" s="297"/>
      <c r="DV50" s="297"/>
      <c r="DW50" s="297"/>
      <c r="DX50" s="297"/>
      <c r="DY50" s="299">
        <v>244</v>
      </c>
      <c r="DZ50" s="299">
        <f>DY50-DQ50</f>
        <v>24</v>
      </c>
      <c r="EA50" s="299">
        <v>95</v>
      </c>
      <c r="EB50" s="299">
        <f>EA50-DS50</f>
        <v>4</v>
      </c>
      <c r="EC50" s="297"/>
      <c r="ED50" s="297"/>
      <c r="EE50" s="297"/>
      <c r="EF50" s="297"/>
      <c r="EG50" s="299">
        <v>261</v>
      </c>
      <c r="EH50" s="299">
        <f>EG50-DY50</f>
        <v>17</v>
      </c>
      <c r="EI50" s="299">
        <v>100</v>
      </c>
      <c r="EJ50" s="299">
        <f>EI50-EA50</f>
        <v>5</v>
      </c>
      <c r="EK50" s="297"/>
      <c r="EL50" s="297"/>
      <c r="EM50" s="297"/>
      <c r="EN50" s="297"/>
      <c r="EO50" s="299">
        <v>290</v>
      </c>
      <c r="EP50" s="299">
        <f>EO50-EG50</f>
        <v>29</v>
      </c>
      <c r="EQ50" s="299">
        <v>211</v>
      </c>
      <c r="ER50" s="299">
        <f>EQ50-EI50</f>
        <v>111</v>
      </c>
      <c r="ES50" s="297"/>
      <c r="ET50" s="297"/>
      <c r="EU50" s="297"/>
      <c r="EV50" s="297"/>
      <c r="EW50" s="299">
        <v>297</v>
      </c>
      <c r="EX50" s="299">
        <f>EW50-EO50</f>
        <v>7</v>
      </c>
      <c r="EY50" s="299">
        <v>221</v>
      </c>
      <c r="EZ50" s="299">
        <f>EY50-EQ50</f>
        <v>10</v>
      </c>
      <c r="FA50" s="297"/>
      <c r="FB50" s="297"/>
      <c r="FC50" s="297"/>
      <c r="FD50" s="297"/>
      <c r="FE50" s="299">
        <v>320</v>
      </c>
      <c r="FF50" s="299">
        <f>FE50-EW50</f>
        <v>23</v>
      </c>
      <c r="FG50" s="299">
        <v>255</v>
      </c>
      <c r="FH50" s="299">
        <f>FG50-EY50</f>
        <v>34</v>
      </c>
      <c r="FI50" s="297"/>
      <c r="FJ50" s="297"/>
      <c r="FK50" s="297"/>
      <c r="FL50" s="297"/>
      <c r="FM50" s="299">
        <v>345</v>
      </c>
      <c r="FN50" s="299">
        <f>FM50-FE50</f>
        <v>25</v>
      </c>
      <c r="FO50" s="299">
        <v>279</v>
      </c>
      <c r="FP50" s="299">
        <f>FO50-FG50</f>
        <v>24</v>
      </c>
      <c r="FQ50" s="297"/>
      <c r="FR50" s="297"/>
      <c r="FS50" s="297"/>
      <c r="FT50" s="297"/>
      <c r="FU50" s="299">
        <v>392</v>
      </c>
      <c r="FV50" s="299">
        <f>FU50-FM50</f>
        <v>47</v>
      </c>
      <c r="FW50" s="299">
        <v>307</v>
      </c>
      <c r="FX50" s="299">
        <f>FW50-FO50</f>
        <v>28</v>
      </c>
      <c r="FY50" s="297"/>
      <c r="FZ50" s="297"/>
      <c r="GA50" s="297"/>
      <c r="GB50" s="297"/>
      <c r="GC50" s="299">
        <v>456</v>
      </c>
      <c r="GD50" s="299">
        <f>GC50-FU50</f>
        <v>64</v>
      </c>
      <c r="GE50" s="299">
        <v>329</v>
      </c>
      <c r="GF50" s="299">
        <f>GE50-FW50</f>
        <v>22</v>
      </c>
      <c r="GG50" s="297"/>
      <c r="GH50" s="297"/>
      <c r="GI50" s="297"/>
      <c r="GJ50" s="297"/>
      <c r="GK50" s="299">
        <v>617</v>
      </c>
      <c r="GL50" s="299">
        <f>GK50-GC50</f>
        <v>161</v>
      </c>
      <c r="GM50" s="299">
        <v>387</v>
      </c>
      <c r="GN50" s="299">
        <f>GM50-GE50</f>
        <v>58</v>
      </c>
      <c r="GO50" s="297"/>
      <c r="GP50" s="297"/>
      <c r="GQ50" s="297"/>
      <c r="GR50" s="297"/>
      <c r="GS50" s="277" cm="1">
        <f t="array" ref="GS50">SUM(SUMIFS(DA50:GR50,DA$6:GR$6,{"EN(V)"}))</f>
        <v>466</v>
      </c>
      <c r="GT50" s="277" cm="1">
        <f t="array" ref="GT50">SUM(SUMIFS(DA50:GR50,DA$6:GR$6,{"INA(V)"}))</f>
        <v>0</v>
      </c>
      <c r="GU50" s="277" cm="1">
        <f t="array" ref="GU50">SUM(SUMIFS(DA50:GR50,DA$6:GR$6,{"EN(D)"}))</f>
        <v>310</v>
      </c>
      <c r="GV50" s="277" cm="1">
        <f t="array" ref="GV50">SUM(SUMIFS(DA50:GR50,DA$6:GR$6,{"INA(D)"}))</f>
        <v>0</v>
      </c>
      <c r="GW50" s="277" cm="1">
        <f t="array" ref="GW50">SUM(SUMIFS(DA50:GR50,DA$6:GR$6,{"EN(D)","EN(V)","INA(D)","INA(V)"}))</f>
        <v>776</v>
      </c>
      <c r="GX50" s="299">
        <v>624</v>
      </c>
      <c r="GY50" s="299">
        <f t="shared" si="27"/>
        <v>7</v>
      </c>
      <c r="GZ50" s="299">
        <v>396</v>
      </c>
      <c r="HA50" s="299">
        <f t="shared" si="28"/>
        <v>9</v>
      </c>
      <c r="HB50" s="297"/>
      <c r="HC50" s="297">
        <f t="shared" si="29"/>
        <v>0</v>
      </c>
      <c r="HD50" s="297"/>
      <c r="HE50" s="297">
        <f t="shared" si="30"/>
        <v>0</v>
      </c>
      <c r="HF50" s="299"/>
      <c r="HG50" s="299"/>
      <c r="HH50" s="299"/>
      <c r="HI50" s="299"/>
      <c r="HJ50" s="297"/>
      <c r="HK50" s="297"/>
      <c r="HL50" s="297"/>
      <c r="HM50" s="297"/>
      <c r="HN50" s="299"/>
      <c r="HO50" s="299"/>
      <c r="HP50" s="299"/>
      <c r="HQ50" s="299"/>
      <c r="HR50" s="297"/>
      <c r="HS50" s="297"/>
      <c r="HT50" s="297"/>
      <c r="HU50" s="297"/>
      <c r="HV50" s="299"/>
      <c r="HW50" s="299"/>
      <c r="HX50" s="299"/>
      <c r="HY50" s="299"/>
      <c r="HZ50" s="297"/>
      <c r="IA50" s="297"/>
      <c r="IB50" s="297"/>
      <c r="IC50" s="297"/>
      <c r="ID50" s="299"/>
      <c r="IE50" s="299"/>
      <c r="IF50" s="299"/>
      <c r="IG50" s="299"/>
      <c r="IH50" s="297"/>
      <c r="II50" s="297"/>
      <c r="IJ50" s="297"/>
      <c r="IK50" s="297"/>
      <c r="IL50" s="299"/>
      <c r="IM50" s="299"/>
      <c r="IN50" s="299"/>
      <c r="IO50" s="299"/>
      <c r="IP50" s="297"/>
      <c r="IQ50" s="297"/>
      <c r="IR50" s="297"/>
      <c r="IS50" s="297"/>
      <c r="IT50" s="299"/>
      <c r="IU50" s="299"/>
      <c r="IV50" s="299"/>
      <c r="IW50" s="299"/>
      <c r="IX50" s="297"/>
      <c r="IY50" s="297"/>
      <c r="IZ50" s="297"/>
      <c r="JA50" s="297"/>
      <c r="JB50" s="299"/>
      <c r="JC50" s="299"/>
      <c r="JD50" s="299"/>
      <c r="JE50" s="299"/>
      <c r="JF50" s="297"/>
      <c r="JG50" s="297"/>
      <c r="JH50" s="297"/>
      <c r="JI50" s="297"/>
      <c r="JJ50" s="299"/>
      <c r="JK50" s="299">
        <v>2</v>
      </c>
      <c r="JL50" s="299"/>
      <c r="JM50" s="299">
        <v>20</v>
      </c>
      <c r="JN50" s="297"/>
      <c r="JO50" s="297"/>
      <c r="JP50" s="297"/>
      <c r="JQ50" s="297"/>
      <c r="JR50" s="299">
        <v>626</v>
      </c>
      <c r="JS50" s="299"/>
      <c r="JT50" s="299">
        <v>396</v>
      </c>
      <c r="JU50" s="299">
        <v>22</v>
      </c>
      <c r="JV50" s="297"/>
      <c r="JW50" s="297"/>
      <c r="JX50" s="297"/>
      <c r="JY50" s="297"/>
      <c r="JZ50" s="299"/>
      <c r="KA50" s="299"/>
      <c r="KB50" s="299"/>
      <c r="KC50" s="299">
        <v>23</v>
      </c>
      <c r="KD50" s="297"/>
      <c r="KE50" s="297"/>
      <c r="KF50" s="297"/>
      <c r="KG50" s="297"/>
      <c r="KH50" s="299"/>
      <c r="KI50" s="299"/>
      <c r="KJ50" s="299"/>
      <c r="KK50" s="299">
        <v>2</v>
      </c>
      <c r="KL50" s="297"/>
      <c r="KM50" s="297"/>
      <c r="KN50" s="297"/>
      <c r="KO50" s="297"/>
      <c r="KP50" s="277" cm="1">
        <f t="array" ref="KP50">SUM(SUMIFS(GX50:KO50,GX$6:KO$6,{"EN(V)"}))</f>
        <v>9</v>
      </c>
      <c r="KQ50" s="277" cm="1">
        <f t="array" ref="KQ50">SUM(SUMIFS(GX50:KO50,GX$6:KO$6,{"INA(V)"}))</f>
        <v>0</v>
      </c>
      <c r="KR50" s="277" cm="1">
        <f t="array" ref="KR50">SUM(SUMIFS(GX50:KO50,GX$6:KO$6,{"EN(D)"}))</f>
        <v>76</v>
      </c>
      <c r="KS50" s="277" cm="1">
        <f t="array" ref="KS50">SUM(SUMIFS(GX50:KO50,GX$6:KO$6,{"INA(D)"}))</f>
        <v>0</v>
      </c>
      <c r="KT50" s="277" cm="1">
        <f t="array" ref="KT50">SUM(SUMIFS(GX50:KO50,GX$6:KO$6,{"EN(D)","EN(V)","INA(D)","INA(V)"}))</f>
        <v>85</v>
      </c>
      <c r="KU50" s="299"/>
      <c r="KV50" s="299">
        <v>1</v>
      </c>
      <c r="KW50" s="299"/>
      <c r="KX50" s="299"/>
      <c r="KY50" s="297"/>
      <c r="KZ50" s="297"/>
      <c r="LA50" s="297"/>
      <c r="LB50" s="297"/>
      <c r="LC50" s="299"/>
      <c r="LD50" s="299"/>
      <c r="LE50" s="299"/>
      <c r="LF50" s="299"/>
      <c r="LG50" s="297"/>
      <c r="LH50" s="297">
        <v>10</v>
      </c>
      <c r="LI50" s="297"/>
      <c r="LJ50" s="297">
        <v>15</v>
      </c>
      <c r="LK50" s="299"/>
      <c r="LL50" s="299">
        <v>7</v>
      </c>
      <c r="LM50" s="299"/>
      <c r="LN50" s="299">
        <v>4</v>
      </c>
      <c r="LO50" s="297"/>
      <c r="LP50" s="297"/>
      <c r="LQ50" s="297"/>
      <c r="LR50" s="297"/>
      <c r="LS50" s="299"/>
      <c r="LT50" s="299">
        <v>2</v>
      </c>
      <c r="LU50" s="299"/>
      <c r="LV50" s="299"/>
      <c r="LW50" s="297"/>
      <c r="LX50" s="297"/>
      <c r="LY50" s="297"/>
      <c r="LZ50" s="297"/>
      <c r="MA50" s="299"/>
      <c r="MB50" s="299">
        <v>1</v>
      </c>
      <c r="MC50" s="299"/>
      <c r="MD50" s="299"/>
      <c r="ME50" s="297"/>
      <c r="MF50" s="297"/>
      <c r="MG50" s="297"/>
      <c r="MH50" s="297"/>
      <c r="MI50" s="299"/>
      <c r="MJ50" s="299"/>
      <c r="MK50" s="299"/>
      <c r="ML50" s="299"/>
      <c r="MM50" s="297"/>
      <c r="MN50" s="297"/>
      <c r="MO50" s="297"/>
      <c r="MP50" s="297"/>
      <c r="MQ50" s="299"/>
      <c r="MR50" s="299"/>
      <c r="MS50" s="299"/>
      <c r="MT50" s="299"/>
      <c r="MU50" s="297"/>
      <c r="MV50" s="297"/>
      <c r="MW50" s="297"/>
      <c r="MX50" s="297"/>
      <c r="MY50" s="299"/>
      <c r="MZ50" s="299">
        <v>1</v>
      </c>
      <c r="NA50" s="299"/>
      <c r="NB50" s="299"/>
      <c r="NC50" s="297"/>
      <c r="ND50" s="297"/>
      <c r="NE50" s="297"/>
      <c r="NF50" s="297"/>
      <c r="NG50" s="299"/>
      <c r="NH50" s="299"/>
      <c r="NI50" s="299"/>
      <c r="NJ50" s="299"/>
      <c r="NK50" s="297"/>
      <c r="NL50" s="297"/>
      <c r="NM50" s="297"/>
      <c r="NN50" s="297"/>
      <c r="NO50" s="299"/>
      <c r="NP50" s="299">
        <v>1</v>
      </c>
      <c r="NQ50" s="299"/>
      <c r="NR50" s="299"/>
      <c r="NS50" s="297"/>
      <c r="NT50" s="297"/>
      <c r="NU50" s="297"/>
      <c r="NV50" s="297"/>
      <c r="NW50" s="299"/>
      <c r="NX50" s="299">
        <v>1</v>
      </c>
      <c r="NY50" s="299"/>
      <c r="NZ50" s="299"/>
      <c r="OA50" s="297"/>
      <c r="OB50" s="297"/>
      <c r="OC50" s="297"/>
      <c r="OD50" s="297"/>
      <c r="OE50" s="299"/>
      <c r="OF50" s="299">
        <v>1</v>
      </c>
      <c r="OG50" s="299"/>
      <c r="OH50" s="299"/>
      <c r="OI50" s="297"/>
      <c r="OJ50" s="297"/>
      <c r="OK50" s="297"/>
      <c r="OL50" s="297"/>
      <c r="OM50" s="277" cm="1">
        <f t="array" ref="OM50">SUM(SUMIFS(KU50:OL50,KU$6:OL$6,{"EN(V)"}))</f>
        <v>15</v>
      </c>
      <c r="ON50" s="277" cm="1">
        <f t="array" ref="ON50">SUM(SUMIFS(KU50:OL50,KU$6:OL$6,{"INA(V)"}))</f>
        <v>10</v>
      </c>
      <c r="OO50" s="277" cm="1">
        <f t="array" ref="OO50">SUM(SUMIFS(KU50:OL50,KU$6:OL$6,{"EN(D)"}))</f>
        <v>4</v>
      </c>
      <c r="OP50" s="277" cm="1">
        <f t="array" ref="OP50">SUM(SUMIFS(KU50:OL50,KU$6:OL$6,{"INA(D)"}))</f>
        <v>15</v>
      </c>
      <c r="OQ50" s="277" cm="1">
        <f t="array" ref="OQ50">SUM(SUMIFS(KU50:OL50,KU$6:OL$6,{"EN(D)","EN(V)","INA(D)","INA(V)"}))</f>
        <v>44</v>
      </c>
      <c r="OR50" s="299"/>
      <c r="OS50" s="299">
        <v>3</v>
      </c>
      <c r="OT50" s="299"/>
      <c r="OU50" s="299"/>
      <c r="OV50" s="297"/>
      <c r="OW50" s="297"/>
      <c r="OX50" s="297"/>
      <c r="OY50" s="297"/>
      <c r="OZ50" s="299"/>
      <c r="PA50" s="299">
        <v>2</v>
      </c>
      <c r="PB50" s="299"/>
      <c r="PC50" s="299"/>
      <c r="PD50" s="297"/>
      <c r="PE50" s="297"/>
      <c r="PF50" s="297"/>
      <c r="PG50" s="297"/>
      <c r="PH50" s="299"/>
      <c r="PI50" s="299"/>
      <c r="PJ50" s="299"/>
      <c r="PK50" s="299"/>
      <c r="PL50" s="297"/>
      <c r="PM50" s="297"/>
      <c r="PN50" s="297"/>
      <c r="PO50" s="297"/>
      <c r="PP50" s="299"/>
      <c r="PQ50" s="299"/>
      <c r="PR50" s="299"/>
      <c r="PS50" s="299"/>
      <c r="PT50" s="297"/>
      <c r="PU50" s="297"/>
      <c r="PV50" s="297"/>
      <c r="PW50" s="297"/>
      <c r="PX50" s="299"/>
      <c r="PY50" s="299">
        <v>3</v>
      </c>
      <c r="PZ50" s="299"/>
      <c r="QA50" s="299">
        <v>1</v>
      </c>
      <c r="QB50" s="297"/>
      <c r="QC50" s="297"/>
      <c r="QD50" s="297"/>
      <c r="QE50" s="297"/>
      <c r="QF50" s="299"/>
      <c r="QG50" s="299">
        <v>1</v>
      </c>
      <c r="QH50" s="299"/>
      <c r="QI50" s="299"/>
      <c r="QJ50" s="297"/>
      <c r="QK50" s="297"/>
      <c r="QL50" s="297"/>
      <c r="QM50" s="297"/>
      <c r="QN50" s="299"/>
      <c r="QO50" s="299"/>
      <c r="QP50" s="299"/>
      <c r="QQ50" s="299"/>
      <c r="QR50" s="297"/>
      <c r="QS50" s="297"/>
      <c r="QT50" s="297"/>
      <c r="QU50" s="297"/>
      <c r="QV50" s="299"/>
      <c r="QW50" s="299"/>
      <c r="QX50" s="299"/>
      <c r="QY50" s="299"/>
      <c r="QZ50" s="297"/>
      <c r="RA50" s="297"/>
      <c r="RB50" s="297"/>
      <c r="RC50" s="297"/>
      <c r="RD50" s="299"/>
      <c r="RE50" s="299"/>
      <c r="RF50" s="299"/>
      <c r="RG50" s="299"/>
      <c r="RH50" s="297"/>
      <c r="RI50" s="297"/>
      <c r="RJ50" s="297"/>
      <c r="RK50" s="297"/>
      <c r="RL50" s="299"/>
      <c r="RM50" s="299"/>
      <c r="RN50" s="299"/>
      <c r="RO50" s="299"/>
      <c r="RP50" s="297"/>
      <c r="RQ50" s="297"/>
      <c r="RR50" s="297"/>
      <c r="RS50" s="297"/>
      <c r="RT50" s="299"/>
      <c r="RU50" s="299"/>
      <c r="RV50" s="299"/>
      <c r="RW50" s="299"/>
      <c r="RX50" s="297"/>
      <c r="RY50" s="297"/>
      <c r="RZ50" s="297"/>
      <c r="SA50" s="297"/>
      <c r="SB50" s="299"/>
      <c r="SC50" s="299"/>
      <c r="SD50" s="299"/>
      <c r="SE50" s="299"/>
      <c r="SF50" s="297"/>
      <c r="SG50" s="297"/>
      <c r="SH50" s="297"/>
      <c r="SI50" s="297"/>
      <c r="SJ50" s="277" cm="1">
        <f t="array" ref="SJ50">SUM(SUMIFS(OR50:SI50,OR$6:SI$6,{"EN(V)"}))</f>
        <v>9</v>
      </c>
      <c r="SK50" s="277" cm="1">
        <f t="array" ref="SK50">SUM(SUMIFS(OR50:SI50,OR$6:SI$6,{"INA(V)"}))</f>
        <v>0</v>
      </c>
      <c r="SL50" s="277" cm="1">
        <f t="array" ref="SL50">SUM(SUMIFS(OR50:SI50,OR$6:SI$6,{"EN(D)"}))</f>
        <v>1</v>
      </c>
      <c r="SM50" s="277" cm="1">
        <f t="array" ref="SM50">SUM(SUMIFS(OR50:SI50,OR$6:SI$6,{"INA(D)"}))</f>
        <v>0</v>
      </c>
      <c r="SN50" s="277" cm="1">
        <f t="array" ref="SN50">SUM(SUMIFS(OR50:SI50,OR$6:SI$6,{"EN(D)","EN(V)","INA(D)","INA(V)"}))</f>
        <v>10</v>
      </c>
    </row>
    <row r="51" spans="1:508" ht="30" customHeight="1">
      <c r="A51" s="296">
        <v>45</v>
      </c>
      <c r="B51" s="281" t="s">
        <v>442</v>
      </c>
      <c r="C51" s="301"/>
      <c r="D51" s="299"/>
      <c r="E51" s="299"/>
      <c r="F51" s="299"/>
      <c r="G51" s="299"/>
      <c r="H51" s="297"/>
      <c r="I51" s="297"/>
      <c r="J51" s="297"/>
      <c r="K51" s="297"/>
      <c r="L51" s="299"/>
      <c r="M51" s="299"/>
      <c r="N51" s="299"/>
      <c r="O51" s="299"/>
      <c r="P51" s="297"/>
      <c r="Q51" s="297"/>
      <c r="R51" s="297"/>
      <c r="S51" s="297"/>
      <c r="T51" s="299"/>
      <c r="U51" s="299"/>
      <c r="V51" s="299"/>
      <c r="W51" s="299"/>
      <c r="X51" s="297"/>
      <c r="Y51" s="297">
        <v>10</v>
      </c>
      <c r="Z51" s="297"/>
      <c r="AA51" s="297">
        <v>12</v>
      </c>
      <c r="AB51" s="299"/>
      <c r="AC51" s="299"/>
      <c r="AD51" s="299"/>
      <c r="AE51" s="299"/>
      <c r="AF51" s="297">
        <v>29</v>
      </c>
      <c r="AG51" s="297">
        <f>AF51-Y51-N51-R51</f>
        <v>19</v>
      </c>
      <c r="AH51" s="297">
        <v>35</v>
      </c>
      <c r="AI51" s="297">
        <f>AH51-AA51-O51-S51</f>
        <v>23</v>
      </c>
      <c r="AJ51" s="299"/>
      <c r="AK51" s="299"/>
      <c r="AL51" s="299"/>
      <c r="AM51" s="299"/>
      <c r="AN51" s="297">
        <v>42</v>
      </c>
      <c r="AO51" s="297">
        <f>AN51-AF51</f>
        <v>13</v>
      </c>
      <c r="AP51" s="297">
        <v>51</v>
      </c>
      <c r="AQ51" s="297">
        <f>AP51-AH51</f>
        <v>16</v>
      </c>
      <c r="AR51" s="299"/>
      <c r="AS51" s="299"/>
      <c r="AT51" s="299"/>
      <c r="AU51" s="299"/>
      <c r="AV51" s="297">
        <v>47</v>
      </c>
      <c r="AW51" s="297">
        <f>AV51-AN51</f>
        <v>5</v>
      </c>
      <c r="AX51" s="297">
        <v>57</v>
      </c>
      <c r="AY51" s="297">
        <f>AX51-AP51</f>
        <v>6</v>
      </c>
      <c r="AZ51" s="299"/>
      <c r="BA51" s="299"/>
      <c r="BB51" s="299"/>
      <c r="BC51" s="299"/>
      <c r="BD51" s="297">
        <v>61</v>
      </c>
      <c r="BE51" s="297">
        <f>BD51-AV51</f>
        <v>14</v>
      </c>
      <c r="BF51" s="297">
        <v>57</v>
      </c>
      <c r="BG51" s="297">
        <f>BF51-AX51</f>
        <v>0</v>
      </c>
      <c r="BH51" s="299"/>
      <c r="BI51" s="299"/>
      <c r="BJ51" s="299"/>
      <c r="BK51" s="299"/>
      <c r="BL51" s="297">
        <v>88</v>
      </c>
      <c r="BM51" s="297">
        <f>BL51-BD51</f>
        <v>27</v>
      </c>
      <c r="BN51" s="297">
        <v>60</v>
      </c>
      <c r="BO51" s="297">
        <f>BN51-BF51</f>
        <v>3</v>
      </c>
      <c r="BP51" s="299"/>
      <c r="BQ51" s="299"/>
      <c r="BR51" s="299"/>
      <c r="BS51" s="299"/>
      <c r="BT51" s="297">
        <v>120</v>
      </c>
      <c r="BU51" s="297">
        <f>BT51-BL51</f>
        <v>32</v>
      </c>
      <c r="BV51" s="297">
        <v>61</v>
      </c>
      <c r="BW51" s="297">
        <f>BV51-BN51</f>
        <v>1</v>
      </c>
      <c r="BX51" s="299"/>
      <c r="BY51" s="299"/>
      <c r="BZ51" s="299"/>
      <c r="CA51" s="299"/>
      <c r="CB51" s="297">
        <v>149</v>
      </c>
      <c r="CC51" s="297">
        <f>CB51-BT51</f>
        <v>29</v>
      </c>
      <c r="CD51" s="297">
        <v>90</v>
      </c>
      <c r="CE51" s="297">
        <f>CD51-BV51</f>
        <v>29</v>
      </c>
      <c r="CF51" s="299"/>
      <c r="CG51" s="299"/>
      <c r="CH51" s="299"/>
      <c r="CI51" s="299"/>
      <c r="CJ51" s="297">
        <v>192</v>
      </c>
      <c r="CK51" s="297">
        <f>CJ51-CB51</f>
        <v>43</v>
      </c>
      <c r="CL51" s="297">
        <v>132</v>
      </c>
      <c r="CM51" s="297">
        <f>CL51-CD51</f>
        <v>42</v>
      </c>
      <c r="CN51" s="299"/>
      <c r="CO51" s="299"/>
      <c r="CP51" s="299"/>
      <c r="CQ51" s="299"/>
      <c r="CR51" s="297">
        <v>245</v>
      </c>
      <c r="CS51" s="297">
        <f>CR51-CJ51</f>
        <v>53</v>
      </c>
      <c r="CT51" s="297">
        <v>159</v>
      </c>
      <c r="CU51" s="297">
        <f>CT51-CL51</f>
        <v>27</v>
      </c>
      <c r="CV51" s="277" cm="1">
        <f t="array" ref="CV51">SUM(SUMIFS(D51:CU51,D$6:CU$6,{"EN(V)"}))</f>
        <v>0</v>
      </c>
      <c r="CW51" s="277" cm="1">
        <f t="array" ref="CW51">SUM(SUMIFS(D51:CU51,D$6:CU$6,{"INA(V)"}))</f>
        <v>245</v>
      </c>
      <c r="CX51" s="277" cm="1">
        <f t="array" ref="CX51">SUM(SUMIFS(D51:CU51,D$6:CU$6,{"EN(D)"}))</f>
        <v>0</v>
      </c>
      <c r="CY51" s="277" cm="1">
        <f t="array" ref="CY51">SUM(SUMIFS(D51:CU51,D$6:CU$6,{"INA(D)"}))</f>
        <v>159</v>
      </c>
      <c r="CZ51" s="277" cm="1">
        <f t="array" ref="CZ51">SUM(SUMIFS(D51:CU51,D$6:CU$6,{"EN(D)","EN(V)","INA(D)","INA(V)"}))</f>
        <v>404</v>
      </c>
      <c r="DA51" s="299"/>
      <c r="DB51" s="299">
        <f t="shared" si="23"/>
        <v>0</v>
      </c>
      <c r="DC51" s="299"/>
      <c r="DD51" s="299">
        <f t="shared" si="24"/>
        <v>0</v>
      </c>
      <c r="DE51" s="297">
        <v>293</v>
      </c>
      <c r="DF51" s="297">
        <f t="shared" si="25"/>
        <v>48</v>
      </c>
      <c r="DG51" s="297">
        <v>161</v>
      </c>
      <c r="DH51" s="297">
        <f t="shared" si="26"/>
        <v>2</v>
      </c>
      <c r="DI51" s="299"/>
      <c r="DJ51" s="299"/>
      <c r="DK51" s="299"/>
      <c r="DL51" s="299"/>
      <c r="DM51" s="297">
        <v>337</v>
      </c>
      <c r="DN51" s="297">
        <f>DM51-DE51</f>
        <v>44</v>
      </c>
      <c r="DO51" s="297">
        <v>163</v>
      </c>
      <c r="DP51" s="297">
        <f>DO51-DG51</f>
        <v>2</v>
      </c>
      <c r="DQ51" s="299"/>
      <c r="DR51" s="299"/>
      <c r="DS51" s="299"/>
      <c r="DT51" s="299"/>
      <c r="DU51" s="297">
        <v>385</v>
      </c>
      <c r="DV51" s="297">
        <f>DU51-DM51</f>
        <v>48</v>
      </c>
      <c r="DW51" s="297">
        <v>165</v>
      </c>
      <c r="DX51" s="297">
        <f>DW51-DO51</f>
        <v>2</v>
      </c>
      <c r="DY51" s="299"/>
      <c r="DZ51" s="299"/>
      <c r="EA51" s="299"/>
      <c r="EB51" s="299"/>
      <c r="EC51" s="297">
        <v>425</v>
      </c>
      <c r="ED51" s="297">
        <f>EC51-DU51</f>
        <v>40</v>
      </c>
      <c r="EE51" s="297">
        <v>166</v>
      </c>
      <c r="EF51" s="297">
        <f>EE51-DW51</f>
        <v>1</v>
      </c>
      <c r="EG51" s="299"/>
      <c r="EH51" s="299"/>
      <c r="EI51" s="299"/>
      <c r="EJ51" s="299"/>
      <c r="EK51" s="297">
        <v>459</v>
      </c>
      <c r="EL51" s="297">
        <f>EK51-EC51</f>
        <v>34</v>
      </c>
      <c r="EM51" s="297">
        <v>169</v>
      </c>
      <c r="EN51" s="297">
        <f>EM51-EE51</f>
        <v>3</v>
      </c>
      <c r="EO51" s="299"/>
      <c r="EP51" s="299"/>
      <c r="EQ51" s="299"/>
      <c r="ER51" s="299"/>
      <c r="ES51" s="297">
        <v>519</v>
      </c>
      <c r="ET51" s="297">
        <f>ES51-EK51</f>
        <v>60</v>
      </c>
      <c r="EU51" s="297">
        <v>575</v>
      </c>
      <c r="EV51" s="297">
        <f>EU51-EM51</f>
        <v>406</v>
      </c>
      <c r="EW51" s="299"/>
      <c r="EX51" s="299"/>
      <c r="EY51" s="299"/>
      <c r="EZ51" s="299"/>
      <c r="FA51" s="297">
        <v>544</v>
      </c>
      <c r="FB51" s="297">
        <f>FA51-ES51</f>
        <v>25</v>
      </c>
      <c r="FC51" s="297">
        <v>599</v>
      </c>
      <c r="FD51" s="297">
        <f>FC51-EU51</f>
        <v>24</v>
      </c>
      <c r="FE51" s="299"/>
      <c r="FF51" s="299"/>
      <c r="FG51" s="299"/>
      <c r="FH51" s="299"/>
      <c r="FI51" s="297">
        <v>583</v>
      </c>
      <c r="FJ51" s="297">
        <f>FI51-FA51</f>
        <v>39</v>
      </c>
      <c r="FK51" s="297">
        <v>650</v>
      </c>
      <c r="FL51" s="297">
        <f>FK51-FC51</f>
        <v>51</v>
      </c>
      <c r="FM51" s="299"/>
      <c r="FN51" s="299"/>
      <c r="FO51" s="299"/>
      <c r="FP51" s="299"/>
      <c r="FQ51" s="297">
        <v>631</v>
      </c>
      <c r="FR51" s="297">
        <f>FQ51-FI51</f>
        <v>48</v>
      </c>
      <c r="FS51" s="297">
        <v>724</v>
      </c>
      <c r="FT51" s="297">
        <f>FS51-FK51</f>
        <v>74</v>
      </c>
      <c r="FU51" s="299"/>
      <c r="FV51" s="299"/>
      <c r="FW51" s="299"/>
      <c r="FX51" s="299"/>
      <c r="FY51" s="297">
        <v>787</v>
      </c>
      <c r="FZ51" s="297">
        <f>FY51-FQ51</f>
        <v>156</v>
      </c>
      <c r="GA51" s="297">
        <v>795</v>
      </c>
      <c r="GB51" s="297">
        <f>GA51-FS51</f>
        <v>71</v>
      </c>
      <c r="GC51" s="299"/>
      <c r="GD51" s="299"/>
      <c r="GE51" s="299"/>
      <c r="GF51" s="299"/>
      <c r="GG51" s="297">
        <v>891</v>
      </c>
      <c r="GH51" s="297">
        <f>GG51-FY51</f>
        <v>104</v>
      </c>
      <c r="GI51" s="297">
        <v>860</v>
      </c>
      <c r="GJ51" s="297">
        <f>GI51-GA51</f>
        <v>65</v>
      </c>
      <c r="GK51" s="299"/>
      <c r="GL51" s="299"/>
      <c r="GM51" s="299"/>
      <c r="GN51" s="299"/>
      <c r="GO51" s="297">
        <v>1168</v>
      </c>
      <c r="GP51" s="297">
        <f>GO51-GG51</f>
        <v>277</v>
      </c>
      <c r="GQ51" s="297">
        <v>948</v>
      </c>
      <c r="GR51" s="297">
        <f>GQ51-GI51</f>
        <v>88</v>
      </c>
      <c r="GS51" s="277" cm="1">
        <f t="array" ref="GS51">SUM(SUMIFS(DA51:GR51,DA$6:GR$6,{"EN(V)"}))</f>
        <v>0</v>
      </c>
      <c r="GT51" s="277" cm="1">
        <f t="array" ref="GT51">SUM(SUMIFS(DA51:GR51,DA$6:GR$6,{"INA(V)"}))</f>
        <v>923</v>
      </c>
      <c r="GU51" s="277" cm="1">
        <f t="array" ref="GU51">SUM(SUMIFS(DA51:GR51,DA$6:GR$6,{"EN(D)"}))</f>
        <v>0</v>
      </c>
      <c r="GV51" s="277" cm="1">
        <f t="array" ref="GV51">SUM(SUMIFS(DA51:GR51,DA$6:GR$6,{"INA(D)"}))</f>
        <v>789</v>
      </c>
      <c r="GW51" s="277" cm="1">
        <f t="array" ref="GW51">SUM(SUMIFS(DA51:GR51,DA$6:GR$6,{"EN(D)","EN(V)","INA(D)","INA(V)"}))</f>
        <v>1712</v>
      </c>
      <c r="GX51" s="299"/>
      <c r="GY51" s="299">
        <f t="shared" si="27"/>
        <v>0</v>
      </c>
      <c r="GZ51" s="299"/>
      <c r="HA51" s="299">
        <f t="shared" si="28"/>
        <v>0</v>
      </c>
      <c r="HB51" s="297">
        <v>1179</v>
      </c>
      <c r="HC51" s="297">
        <f t="shared" si="29"/>
        <v>11</v>
      </c>
      <c r="HD51" s="297">
        <v>969</v>
      </c>
      <c r="HE51" s="297">
        <f t="shared" si="30"/>
        <v>21</v>
      </c>
      <c r="HF51" s="299"/>
      <c r="HG51" s="299"/>
      <c r="HH51" s="299"/>
      <c r="HI51" s="299"/>
      <c r="HJ51" s="297"/>
      <c r="HK51" s="297"/>
      <c r="HL51" s="297"/>
      <c r="HM51" s="297"/>
      <c r="HN51" s="299"/>
      <c r="HO51" s="299"/>
      <c r="HP51" s="299"/>
      <c r="HQ51" s="299"/>
      <c r="HR51" s="297"/>
      <c r="HS51" s="297"/>
      <c r="HT51" s="297"/>
      <c r="HU51" s="297"/>
      <c r="HV51" s="299"/>
      <c r="HW51" s="299"/>
      <c r="HX51" s="299"/>
      <c r="HY51" s="299"/>
      <c r="HZ51" s="297"/>
      <c r="IA51" s="297"/>
      <c r="IB51" s="297"/>
      <c r="IC51" s="297"/>
      <c r="ID51" s="299"/>
      <c r="IE51" s="299"/>
      <c r="IF51" s="299"/>
      <c r="IG51" s="299"/>
      <c r="IH51" s="297"/>
      <c r="II51" s="297"/>
      <c r="IJ51" s="297"/>
      <c r="IK51" s="297"/>
      <c r="IL51" s="299"/>
      <c r="IM51" s="299"/>
      <c r="IN51" s="299"/>
      <c r="IO51" s="299"/>
      <c r="IP51" s="297"/>
      <c r="IQ51" s="297"/>
      <c r="IR51" s="297"/>
      <c r="IS51" s="297"/>
      <c r="IT51" s="299"/>
      <c r="IU51" s="299"/>
      <c r="IV51" s="299"/>
      <c r="IW51" s="299"/>
      <c r="IX51" s="297"/>
      <c r="IY51" s="297"/>
      <c r="IZ51" s="297"/>
      <c r="JA51" s="297"/>
      <c r="JB51" s="299"/>
      <c r="JC51" s="299"/>
      <c r="JD51" s="299"/>
      <c r="JE51" s="299"/>
      <c r="JF51" s="297"/>
      <c r="JG51" s="297"/>
      <c r="JH51" s="297"/>
      <c r="JI51" s="297"/>
      <c r="JJ51" s="299"/>
      <c r="JK51" s="299"/>
      <c r="JL51" s="299"/>
      <c r="JM51" s="299"/>
      <c r="JN51" s="297"/>
      <c r="JO51" s="297">
        <v>23</v>
      </c>
      <c r="JP51" s="297"/>
      <c r="JQ51" s="297">
        <v>13</v>
      </c>
      <c r="JR51" s="299"/>
      <c r="JS51" s="299"/>
      <c r="JT51" s="299"/>
      <c r="JU51" s="299"/>
      <c r="JV51" s="297">
        <v>1206</v>
      </c>
      <c r="JW51" s="297">
        <v>12</v>
      </c>
      <c r="JX51" s="297">
        <v>969</v>
      </c>
      <c r="JY51" s="297">
        <v>31</v>
      </c>
      <c r="JZ51" s="299"/>
      <c r="KA51" s="299"/>
      <c r="KB51" s="299"/>
      <c r="KC51" s="299">
        <v>15</v>
      </c>
      <c r="KD51" s="297"/>
      <c r="KE51" s="297">
        <v>11</v>
      </c>
      <c r="KF51" s="297"/>
      <c r="KG51" s="297">
        <v>27</v>
      </c>
      <c r="KH51" s="299"/>
      <c r="KI51" s="299"/>
      <c r="KJ51" s="299"/>
      <c r="KK51" s="299"/>
      <c r="KL51" s="297"/>
      <c r="KM51" s="297">
        <v>7</v>
      </c>
      <c r="KN51" s="297"/>
      <c r="KO51" s="297">
        <v>19</v>
      </c>
      <c r="KP51" s="277" cm="1">
        <f t="array" ref="KP51">SUM(SUMIFS(GX51:KO51,GX$6:KO$6,{"EN(V)"}))</f>
        <v>0</v>
      </c>
      <c r="KQ51" s="277" cm="1">
        <f t="array" ref="KQ51">SUM(SUMIFS(GX51:KO51,GX$6:KO$6,{"INA(V)"}))</f>
        <v>64</v>
      </c>
      <c r="KR51" s="277" cm="1">
        <f t="array" ref="KR51">SUM(SUMIFS(GX51:KO51,GX$6:KO$6,{"EN(D)"}))</f>
        <v>15</v>
      </c>
      <c r="KS51" s="277" cm="1">
        <f t="array" ref="KS51">SUM(SUMIFS(GX51:KO51,GX$6:KO$6,{"INA(D)"}))</f>
        <v>111</v>
      </c>
      <c r="KT51" s="277" cm="1">
        <f t="array" ref="KT51">SUM(SUMIFS(GX51:KO51,GX$6:KO$6,{"EN(D)","EN(V)","INA(D)","INA(V)"}))</f>
        <v>190</v>
      </c>
      <c r="KU51" s="299"/>
      <c r="KV51" s="299"/>
      <c r="KW51" s="299"/>
      <c r="KX51" s="299"/>
      <c r="KY51" s="297"/>
      <c r="KZ51" s="297">
        <v>19</v>
      </c>
      <c r="LA51" s="297"/>
      <c r="LB51" s="297">
        <v>39</v>
      </c>
      <c r="LC51" s="299"/>
      <c r="LD51" s="299">
        <v>2</v>
      </c>
      <c r="LE51" s="299"/>
      <c r="LF51" s="299">
        <v>8</v>
      </c>
      <c r="LG51" s="297"/>
      <c r="LH51" s="297"/>
      <c r="LI51" s="297"/>
      <c r="LJ51" s="297"/>
      <c r="LK51" s="299"/>
      <c r="LL51" s="299"/>
      <c r="LM51" s="299"/>
      <c r="LN51" s="299"/>
      <c r="LO51" s="297"/>
      <c r="LP51" s="297">
        <v>25</v>
      </c>
      <c r="LQ51" s="297"/>
      <c r="LR51" s="297">
        <v>10</v>
      </c>
      <c r="LS51" s="299"/>
      <c r="LT51" s="299"/>
      <c r="LU51" s="299"/>
      <c r="LV51" s="299"/>
      <c r="LW51" s="297"/>
      <c r="LX51" s="297">
        <v>16</v>
      </c>
      <c r="LY51" s="297"/>
      <c r="LZ51" s="297">
        <v>6</v>
      </c>
      <c r="MA51" s="299"/>
      <c r="MB51" s="299"/>
      <c r="MC51" s="299"/>
      <c r="MD51" s="299"/>
      <c r="ME51" s="297"/>
      <c r="MF51" s="297">
        <v>13</v>
      </c>
      <c r="MG51" s="297"/>
      <c r="MH51" s="297">
        <v>6</v>
      </c>
      <c r="MI51" s="299"/>
      <c r="MJ51" s="299"/>
      <c r="MK51" s="299"/>
      <c r="ML51" s="299"/>
      <c r="MM51" s="297"/>
      <c r="MN51" s="297">
        <v>14</v>
      </c>
      <c r="MO51" s="297"/>
      <c r="MP51" s="297">
        <v>6</v>
      </c>
      <c r="MQ51" s="299"/>
      <c r="MR51" s="299"/>
      <c r="MS51" s="299"/>
      <c r="MT51" s="299"/>
      <c r="MU51" s="297"/>
      <c r="MV51" s="297">
        <v>3</v>
      </c>
      <c r="MW51" s="297"/>
      <c r="MX51" s="297"/>
      <c r="MY51" s="299"/>
      <c r="MZ51" s="299"/>
      <c r="NA51" s="299"/>
      <c r="NB51" s="299"/>
      <c r="NC51" s="297"/>
      <c r="ND51" s="297">
        <v>3</v>
      </c>
      <c r="NE51" s="297"/>
      <c r="NF51" s="297">
        <v>1</v>
      </c>
      <c r="NG51" s="299"/>
      <c r="NH51" s="299"/>
      <c r="NI51" s="299"/>
      <c r="NJ51" s="299"/>
      <c r="NK51" s="297"/>
      <c r="NL51" s="297">
        <v>14</v>
      </c>
      <c r="NM51" s="297"/>
      <c r="NN51" s="297">
        <v>2</v>
      </c>
      <c r="NO51" s="299"/>
      <c r="NP51" s="299"/>
      <c r="NQ51" s="299"/>
      <c r="NR51" s="299"/>
      <c r="NS51" s="297"/>
      <c r="NT51" s="297">
        <v>9</v>
      </c>
      <c r="NU51" s="297"/>
      <c r="NV51" s="297">
        <v>5</v>
      </c>
      <c r="NW51" s="299"/>
      <c r="NX51" s="299"/>
      <c r="NY51" s="299"/>
      <c r="NZ51" s="299"/>
      <c r="OA51" s="297"/>
      <c r="OB51" s="297">
        <v>3</v>
      </c>
      <c r="OC51" s="297"/>
      <c r="OD51" s="297">
        <v>2</v>
      </c>
      <c r="OE51" s="299"/>
      <c r="OF51" s="299"/>
      <c r="OG51" s="299"/>
      <c r="OH51" s="299"/>
      <c r="OI51" s="297"/>
      <c r="OJ51" s="297">
        <v>8</v>
      </c>
      <c r="OK51" s="297"/>
      <c r="OL51" s="297">
        <v>2</v>
      </c>
      <c r="OM51" s="277" cm="1">
        <f t="array" ref="OM51">SUM(SUMIFS(KU51:OL51,KU$6:OL$6,{"EN(V)"}))</f>
        <v>2</v>
      </c>
      <c r="ON51" s="277" cm="1">
        <f t="array" ref="ON51">SUM(SUMIFS(KU51:OL51,KU$6:OL$6,{"INA(V)"}))</f>
        <v>127</v>
      </c>
      <c r="OO51" s="277" cm="1">
        <f t="array" ref="OO51">SUM(SUMIFS(KU51:OL51,KU$6:OL$6,{"EN(D)"}))</f>
        <v>8</v>
      </c>
      <c r="OP51" s="277" cm="1">
        <f t="array" ref="OP51">SUM(SUMIFS(KU51:OL51,KU$6:OL$6,{"INA(D)"}))</f>
        <v>79</v>
      </c>
      <c r="OQ51" s="277" cm="1">
        <f t="array" ref="OQ51">SUM(SUMIFS(KU51:OL51,KU$6:OL$6,{"EN(D)","EN(V)","INA(D)","INA(V)"}))</f>
        <v>216</v>
      </c>
      <c r="OR51" s="299"/>
      <c r="OS51" s="299"/>
      <c r="OT51" s="299"/>
      <c r="OU51" s="299"/>
      <c r="OV51" s="297"/>
      <c r="OW51" s="297">
        <v>5</v>
      </c>
      <c r="OX51" s="297"/>
      <c r="OY51" s="297">
        <v>3</v>
      </c>
      <c r="OZ51" s="299"/>
      <c r="PA51" s="299"/>
      <c r="PB51" s="299"/>
      <c r="PC51" s="299"/>
      <c r="PD51" s="297"/>
      <c r="PE51" s="297">
        <v>16</v>
      </c>
      <c r="PF51" s="297"/>
      <c r="PG51" s="297">
        <v>8</v>
      </c>
      <c r="PH51" s="299"/>
      <c r="PI51" s="299"/>
      <c r="PJ51" s="299"/>
      <c r="PK51" s="299"/>
      <c r="PL51" s="297"/>
      <c r="PM51" s="297">
        <v>13</v>
      </c>
      <c r="PN51" s="297"/>
      <c r="PO51" s="297">
        <v>2</v>
      </c>
      <c r="PP51" s="299"/>
      <c r="PQ51" s="299"/>
      <c r="PR51" s="299"/>
      <c r="PS51" s="299"/>
      <c r="PT51" s="297"/>
      <c r="PU51" s="297"/>
      <c r="PV51" s="297"/>
      <c r="PW51" s="297"/>
      <c r="PX51" s="299"/>
      <c r="PY51" s="299"/>
      <c r="PZ51" s="299"/>
      <c r="QA51" s="299"/>
      <c r="QB51" s="297"/>
      <c r="QC51" s="297">
        <v>1</v>
      </c>
      <c r="QD51" s="297"/>
      <c r="QE51" s="297">
        <v>1</v>
      </c>
      <c r="QF51" s="299"/>
      <c r="QG51" s="299"/>
      <c r="QH51" s="299"/>
      <c r="QI51" s="299"/>
      <c r="QJ51" s="297"/>
      <c r="QK51" s="297">
        <v>4</v>
      </c>
      <c r="QL51" s="297"/>
      <c r="QM51" s="297"/>
      <c r="QN51" s="299"/>
      <c r="QO51" s="299"/>
      <c r="QP51" s="299"/>
      <c r="QQ51" s="299"/>
      <c r="QR51" s="297"/>
      <c r="QS51" s="297"/>
      <c r="QT51" s="297"/>
      <c r="QU51" s="297"/>
      <c r="QV51" s="299"/>
      <c r="QW51" s="299"/>
      <c r="QX51" s="299"/>
      <c r="QY51" s="299"/>
      <c r="QZ51" s="297"/>
      <c r="RA51" s="297"/>
      <c r="RB51" s="297"/>
      <c r="RC51" s="297"/>
      <c r="RD51" s="299"/>
      <c r="RE51" s="299"/>
      <c r="RF51" s="299"/>
      <c r="RG51" s="299"/>
      <c r="RH51" s="297"/>
      <c r="RI51" s="297"/>
      <c r="RJ51" s="297"/>
      <c r="RK51" s="297"/>
      <c r="RL51" s="299"/>
      <c r="RM51" s="299"/>
      <c r="RN51" s="299"/>
      <c r="RO51" s="299"/>
      <c r="RP51" s="297"/>
      <c r="RQ51" s="297"/>
      <c r="RR51" s="297"/>
      <c r="RS51" s="297"/>
      <c r="RT51" s="299"/>
      <c r="RU51" s="299"/>
      <c r="RV51" s="299"/>
      <c r="RW51" s="299"/>
      <c r="RX51" s="297"/>
      <c r="RY51" s="297"/>
      <c r="RZ51" s="297"/>
      <c r="SA51" s="297"/>
      <c r="SB51" s="299"/>
      <c r="SC51" s="299"/>
      <c r="SD51" s="299"/>
      <c r="SE51" s="299"/>
      <c r="SF51" s="297"/>
      <c r="SG51" s="297"/>
      <c r="SH51" s="297"/>
      <c r="SI51" s="297"/>
      <c r="SJ51" s="277" cm="1">
        <f t="array" ref="SJ51">SUM(SUMIFS(OR51:SI51,OR$6:SI$6,{"EN(V)"}))</f>
        <v>0</v>
      </c>
      <c r="SK51" s="277" cm="1">
        <f t="array" ref="SK51">SUM(SUMIFS(OR51:SI51,OR$6:SI$6,{"INA(V)"}))</f>
        <v>39</v>
      </c>
      <c r="SL51" s="277" cm="1">
        <f t="array" ref="SL51">SUM(SUMIFS(OR51:SI51,OR$6:SI$6,{"EN(D)"}))</f>
        <v>0</v>
      </c>
      <c r="SM51" s="277" cm="1">
        <f t="array" ref="SM51">SUM(SUMIFS(OR51:SI51,OR$6:SI$6,{"INA(D)"}))</f>
        <v>14</v>
      </c>
      <c r="SN51" s="277" cm="1">
        <f t="array" ref="SN51">SUM(SUMIFS(OR51:SI51,OR$6:SI$6,{"EN(D)","EN(V)","INA(D)","INA(V)"}))</f>
        <v>53</v>
      </c>
    </row>
    <row r="52" spans="1:508" ht="30">
      <c r="A52" s="296">
        <v>46</v>
      </c>
      <c r="B52" s="281" t="s">
        <v>443</v>
      </c>
      <c r="C52" s="301"/>
      <c r="D52" s="299"/>
      <c r="E52" s="299"/>
      <c r="F52" s="299"/>
      <c r="G52" s="299"/>
      <c r="H52" s="297"/>
      <c r="I52" s="297"/>
      <c r="J52" s="297"/>
      <c r="K52" s="297"/>
      <c r="L52" s="299"/>
      <c r="M52" s="299"/>
      <c r="N52" s="299"/>
      <c r="O52" s="299"/>
      <c r="P52" s="297"/>
      <c r="Q52" s="297"/>
      <c r="R52" s="297"/>
      <c r="S52" s="297"/>
      <c r="T52" s="299"/>
      <c r="U52" s="299">
        <v>13</v>
      </c>
      <c r="V52" s="299"/>
      <c r="W52" s="299">
        <v>9</v>
      </c>
      <c r="X52" s="297"/>
      <c r="Y52" s="297"/>
      <c r="Z52" s="297"/>
      <c r="AA52" s="297"/>
      <c r="AB52" s="299">
        <v>33</v>
      </c>
      <c r="AC52" s="299">
        <f>AB52-U52-P52-L52</f>
        <v>20</v>
      </c>
      <c r="AD52" s="299">
        <v>69</v>
      </c>
      <c r="AE52" s="299">
        <f>AD52-W52-Q52-M52</f>
        <v>60</v>
      </c>
      <c r="AF52" s="297"/>
      <c r="AG52" s="297"/>
      <c r="AH52" s="297"/>
      <c r="AI52" s="297"/>
      <c r="AJ52" s="299">
        <v>41</v>
      </c>
      <c r="AK52" s="299">
        <f>AJ52-AB52</f>
        <v>8</v>
      </c>
      <c r="AL52" s="299">
        <v>112</v>
      </c>
      <c r="AM52" s="299">
        <f>AL52-AD52</f>
        <v>43</v>
      </c>
      <c r="AN52" s="297"/>
      <c r="AO52" s="297"/>
      <c r="AP52" s="297"/>
      <c r="AQ52" s="297"/>
      <c r="AR52" s="299">
        <v>52</v>
      </c>
      <c r="AS52" s="299">
        <f>AR52-AJ52</f>
        <v>11</v>
      </c>
      <c r="AT52" s="299">
        <v>120</v>
      </c>
      <c r="AU52" s="299">
        <f>AT52-AL52</f>
        <v>8</v>
      </c>
      <c r="AV52" s="297"/>
      <c r="AW52" s="297"/>
      <c r="AX52" s="297"/>
      <c r="AY52" s="297"/>
      <c r="AZ52" s="299">
        <v>57</v>
      </c>
      <c r="BA52" s="299">
        <f>AZ52-AR52</f>
        <v>5</v>
      </c>
      <c r="BB52" s="299">
        <v>120</v>
      </c>
      <c r="BC52" s="299">
        <f>BB52-AT52</f>
        <v>0</v>
      </c>
      <c r="BD52" s="297"/>
      <c r="BE52" s="297"/>
      <c r="BF52" s="297"/>
      <c r="BG52" s="297"/>
      <c r="BH52" s="299">
        <v>88</v>
      </c>
      <c r="BI52" s="299">
        <f>BH52-AZ52</f>
        <v>31</v>
      </c>
      <c r="BJ52" s="299">
        <v>124</v>
      </c>
      <c r="BK52" s="299">
        <f>BJ52-BB52</f>
        <v>4</v>
      </c>
      <c r="BL52" s="297"/>
      <c r="BM52" s="297"/>
      <c r="BN52" s="297"/>
      <c r="BO52" s="297"/>
      <c r="BP52" s="299">
        <v>110</v>
      </c>
      <c r="BQ52" s="299">
        <f>BP52-BH52</f>
        <v>22</v>
      </c>
      <c r="BR52" s="299">
        <v>125</v>
      </c>
      <c r="BS52" s="299">
        <f>BR52-BJ52</f>
        <v>1</v>
      </c>
      <c r="BT52" s="297"/>
      <c r="BU52" s="297"/>
      <c r="BV52" s="297"/>
      <c r="BW52" s="297"/>
      <c r="BX52" s="299">
        <v>131</v>
      </c>
      <c r="BY52" s="299">
        <f>BX52-BP52</f>
        <v>21</v>
      </c>
      <c r="BZ52" s="299">
        <v>145</v>
      </c>
      <c r="CA52" s="299">
        <f>BZ52-BR52</f>
        <v>20</v>
      </c>
      <c r="CB52" s="297"/>
      <c r="CC52" s="297"/>
      <c r="CD52" s="297"/>
      <c r="CE52" s="297"/>
      <c r="CF52" s="299">
        <v>155</v>
      </c>
      <c r="CG52" s="299">
        <f>CF52-BX52</f>
        <v>24</v>
      </c>
      <c r="CH52" s="299">
        <v>192</v>
      </c>
      <c r="CI52" s="299">
        <f>CH52-BZ52</f>
        <v>47</v>
      </c>
      <c r="CJ52" s="297"/>
      <c r="CK52" s="297"/>
      <c r="CL52" s="297"/>
      <c r="CM52" s="297"/>
      <c r="CN52" s="299">
        <v>192</v>
      </c>
      <c r="CO52" s="299">
        <f>CN52-CF52</f>
        <v>37</v>
      </c>
      <c r="CP52" s="299">
        <v>226</v>
      </c>
      <c r="CQ52" s="299">
        <f>CP52-CH52</f>
        <v>34</v>
      </c>
      <c r="CR52" s="297"/>
      <c r="CS52" s="297"/>
      <c r="CT52" s="297"/>
      <c r="CU52" s="297"/>
      <c r="CV52" s="277" cm="1">
        <f t="array" ref="CV52">SUM(SUMIFS(D52:CU52,D$6:CU$6,{"EN(V)"}))</f>
        <v>192</v>
      </c>
      <c r="CW52" s="277" cm="1">
        <f t="array" ref="CW52">SUM(SUMIFS(D52:CU52,D$6:CU$6,{"INA(V)"}))</f>
        <v>0</v>
      </c>
      <c r="CX52" s="277" cm="1">
        <f t="array" ref="CX52">SUM(SUMIFS(D52:CU52,D$6:CU$6,{"EN(D)"}))</f>
        <v>226</v>
      </c>
      <c r="CY52" s="277" cm="1">
        <f t="array" ref="CY52">SUM(SUMIFS(D52:CU52,D$6:CU$6,{"INA(D)"}))</f>
        <v>0</v>
      </c>
      <c r="CZ52" s="277" cm="1">
        <f t="array" ref="CZ52">SUM(SUMIFS(D52:CU52,D$6:CU$6,{"EN(D)","EN(V)","INA(D)","INA(V)"}))</f>
        <v>418</v>
      </c>
      <c r="DA52" s="299">
        <v>221</v>
      </c>
      <c r="DB52" s="299">
        <f t="shared" si="23"/>
        <v>29</v>
      </c>
      <c r="DC52" s="299">
        <v>241</v>
      </c>
      <c r="DD52" s="299">
        <f t="shared" si="24"/>
        <v>15</v>
      </c>
      <c r="DE52" s="297"/>
      <c r="DF52" s="297">
        <f t="shared" si="25"/>
        <v>0</v>
      </c>
      <c r="DG52" s="297"/>
      <c r="DH52" s="297">
        <f t="shared" si="26"/>
        <v>0</v>
      </c>
      <c r="DI52" s="299">
        <v>249</v>
      </c>
      <c r="DJ52" s="299">
        <f>DI52-DA52</f>
        <v>28</v>
      </c>
      <c r="DK52" s="299">
        <v>247</v>
      </c>
      <c r="DL52" s="299">
        <f>DK52-DC52</f>
        <v>6</v>
      </c>
      <c r="DM52" s="297"/>
      <c r="DN52" s="297"/>
      <c r="DO52" s="297"/>
      <c r="DP52" s="297"/>
      <c r="DQ52" s="299">
        <v>271</v>
      </c>
      <c r="DR52" s="299">
        <f>DQ52-DI52</f>
        <v>22</v>
      </c>
      <c r="DS52" s="299">
        <v>253</v>
      </c>
      <c r="DT52" s="299">
        <f>DS52-DK52</f>
        <v>6</v>
      </c>
      <c r="DU52" s="297"/>
      <c r="DV52" s="297"/>
      <c r="DW52" s="297"/>
      <c r="DX52" s="297"/>
      <c r="DY52" s="299">
        <v>296</v>
      </c>
      <c r="DZ52" s="299">
        <f>DY52-DQ52</f>
        <v>25</v>
      </c>
      <c r="EA52" s="299">
        <v>257</v>
      </c>
      <c r="EB52" s="299">
        <f>EA52-DS52</f>
        <v>4</v>
      </c>
      <c r="EC52" s="297"/>
      <c r="ED52" s="297"/>
      <c r="EE52" s="297"/>
      <c r="EF52" s="297"/>
      <c r="EG52" s="299">
        <v>314</v>
      </c>
      <c r="EH52" s="299">
        <f>EG52-DY52</f>
        <v>18</v>
      </c>
      <c r="EI52" s="299">
        <v>265</v>
      </c>
      <c r="EJ52" s="299">
        <f>EI52-EA52</f>
        <v>8</v>
      </c>
      <c r="EK52" s="297"/>
      <c r="EL52" s="297"/>
      <c r="EM52" s="297"/>
      <c r="EN52" s="297"/>
      <c r="EO52" s="299">
        <v>355</v>
      </c>
      <c r="EP52" s="299">
        <f>EO52-EG52</f>
        <v>41</v>
      </c>
      <c r="EQ52" s="299">
        <v>671</v>
      </c>
      <c r="ER52" s="299">
        <f>EQ52-EI52</f>
        <v>406</v>
      </c>
      <c r="ES52" s="297"/>
      <c r="ET52" s="297"/>
      <c r="EU52" s="297"/>
      <c r="EV52" s="297"/>
      <c r="EW52" s="299">
        <v>374</v>
      </c>
      <c r="EX52" s="299">
        <f>EW52-EO52</f>
        <v>19</v>
      </c>
      <c r="EY52" s="299">
        <v>714</v>
      </c>
      <c r="EZ52" s="299">
        <f>EY52-EQ52</f>
        <v>43</v>
      </c>
      <c r="FA52" s="297"/>
      <c r="FB52" s="297"/>
      <c r="FC52" s="297"/>
      <c r="FD52" s="297"/>
      <c r="FE52" s="299">
        <v>410</v>
      </c>
      <c r="FF52" s="299">
        <f>FE52-EW52</f>
        <v>36</v>
      </c>
      <c r="FG52" s="299">
        <v>781</v>
      </c>
      <c r="FH52" s="299">
        <f>FG52-EY52</f>
        <v>67</v>
      </c>
      <c r="FI52" s="297"/>
      <c r="FJ52" s="297"/>
      <c r="FK52" s="297"/>
      <c r="FL52" s="297"/>
      <c r="FM52" s="299">
        <v>458</v>
      </c>
      <c r="FN52" s="299">
        <f>FM52-FE52</f>
        <v>48</v>
      </c>
      <c r="FO52" s="299">
        <v>853</v>
      </c>
      <c r="FP52" s="299">
        <f>FO52-FG52</f>
        <v>72</v>
      </c>
      <c r="FQ52" s="297"/>
      <c r="FR52" s="297"/>
      <c r="FS52" s="297"/>
      <c r="FT52" s="297"/>
      <c r="FU52" s="299">
        <v>535</v>
      </c>
      <c r="FV52" s="299">
        <f>FU52-FM52</f>
        <v>77</v>
      </c>
      <c r="FW52" s="299">
        <v>925</v>
      </c>
      <c r="FX52" s="299">
        <f>FW52-FO52</f>
        <v>72</v>
      </c>
      <c r="FY52" s="297"/>
      <c r="FZ52" s="297"/>
      <c r="GA52" s="297"/>
      <c r="GB52" s="297"/>
      <c r="GC52" s="299">
        <v>601</v>
      </c>
      <c r="GD52" s="299">
        <f>GC52-FU52</f>
        <v>66</v>
      </c>
      <c r="GE52" s="299">
        <v>1014</v>
      </c>
      <c r="GF52" s="299">
        <f>GE52-FW52</f>
        <v>89</v>
      </c>
      <c r="GG52" s="297"/>
      <c r="GH52" s="297"/>
      <c r="GI52" s="297"/>
      <c r="GJ52" s="297"/>
      <c r="GK52" s="299">
        <v>727</v>
      </c>
      <c r="GL52" s="299">
        <f>GK52-GC52</f>
        <v>126</v>
      </c>
      <c r="GM52" s="299">
        <v>1201</v>
      </c>
      <c r="GN52" s="299">
        <f>GM52-GE52</f>
        <v>187</v>
      </c>
      <c r="GO52" s="297"/>
      <c r="GP52" s="297"/>
      <c r="GQ52" s="297"/>
      <c r="GR52" s="297"/>
      <c r="GS52" s="277" cm="1">
        <f t="array" ref="GS52">SUM(SUMIFS(DA52:GR52,DA$6:GR$6,{"EN(V)"}))</f>
        <v>535</v>
      </c>
      <c r="GT52" s="277" cm="1">
        <f t="array" ref="GT52">SUM(SUMIFS(DA52:GR52,DA$6:GR$6,{"INA(V)"}))</f>
        <v>0</v>
      </c>
      <c r="GU52" s="277" cm="1">
        <f t="array" ref="GU52">SUM(SUMIFS(DA52:GR52,DA$6:GR$6,{"EN(D)"}))</f>
        <v>975</v>
      </c>
      <c r="GV52" s="277" cm="1">
        <f t="array" ref="GV52">SUM(SUMIFS(DA52:GR52,DA$6:GR$6,{"INA(D)"}))</f>
        <v>0</v>
      </c>
      <c r="GW52" s="277" cm="1">
        <f t="array" ref="GW52">SUM(SUMIFS(DA52:GR52,DA$6:GR$6,{"EN(D)","EN(V)","INA(D)","INA(V)"}))</f>
        <v>1510</v>
      </c>
      <c r="GX52" s="299">
        <v>738</v>
      </c>
      <c r="GY52" s="299">
        <f t="shared" si="27"/>
        <v>11</v>
      </c>
      <c r="GZ52" s="299">
        <v>1229</v>
      </c>
      <c r="HA52" s="299">
        <f t="shared" si="28"/>
        <v>28</v>
      </c>
      <c r="HB52" s="297"/>
      <c r="HC52" s="297">
        <f t="shared" si="29"/>
        <v>0</v>
      </c>
      <c r="HD52" s="297"/>
      <c r="HE52" s="297">
        <f t="shared" si="30"/>
        <v>0</v>
      </c>
      <c r="HF52" s="299"/>
      <c r="HG52" s="299"/>
      <c r="HH52" s="299"/>
      <c r="HI52" s="299"/>
      <c r="HJ52" s="297"/>
      <c r="HK52" s="297"/>
      <c r="HL52" s="297"/>
      <c r="HM52" s="297"/>
      <c r="HN52" s="299"/>
      <c r="HO52" s="299"/>
      <c r="HP52" s="299"/>
      <c r="HQ52" s="299"/>
      <c r="HR52" s="297"/>
      <c r="HS52" s="297"/>
      <c r="HT52" s="297"/>
      <c r="HU52" s="297"/>
      <c r="HV52" s="299"/>
      <c r="HW52" s="299"/>
      <c r="HX52" s="299"/>
      <c r="HY52" s="299"/>
      <c r="HZ52" s="297"/>
      <c r="IA52" s="297"/>
      <c r="IB52" s="297"/>
      <c r="IC52" s="297"/>
      <c r="ID52" s="299"/>
      <c r="IE52" s="299"/>
      <c r="IF52" s="299"/>
      <c r="IG52" s="299"/>
      <c r="IH52" s="297"/>
      <c r="II52" s="297"/>
      <c r="IJ52" s="297"/>
      <c r="IK52" s="297"/>
      <c r="IL52" s="299"/>
      <c r="IM52" s="299"/>
      <c r="IN52" s="299"/>
      <c r="IO52" s="299"/>
      <c r="IP52" s="297"/>
      <c r="IQ52" s="297"/>
      <c r="IR52" s="297"/>
      <c r="IS52" s="297"/>
      <c r="IT52" s="299"/>
      <c r="IU52" s="299"/>
      <c r="IV52" s="299"/>
      <c r="IW52" s="299"/>
      <c r="IX52" s="297"/>
      <c r="IY52" s="297"/>
      <c r="IZ52" s="297"/>
      <c r="JA52" s="297"/>
      <c r="JB52" s="299"/>
      <c r="JC52" s="299"/>
      <c r="JD52" s="299"/>
      <c r="JE52" s="299"/>
      <c r="JF52" s="297"/>
      <c r="JG52" s="297"/>
      <c r="JH52" s="297"/>
      <c r="JI52" s="297"/>
      <c r="JJ52" s="299"/>
      <c r="JK52" s="299">
        <v>9</v>
      </c>
      <c r="JL52" s="299"/>
      <c r="JM52" s="299">
        <v>40</v>
      </c>
      <c r="JN52" s="297"/>
      <c r="JO52" s="297"/>
      <c r="JP52" s="297"/>
      <c r="JQ52" s="297"/>
      <c r="JR52" s="299">
        <v>749</v>
      </c>
      <c r="JS52" s="299">
        <v>4</v>
      </c>
      <c r="JT52" s="299">
        <v>1229</v>
      </c>
      <c r="JU52" s="299">
        <v>42</v>
      </c>
      <c r="JV52" s="297"/>
      <c r="JW52" s="297">
        <v>3</v>
      </c>
      <c r="JX52" s="297"/>
      <c r="JY52" s="297"/>
      <c r="JZ52" s="299"/>
      <c r="KA52" s="299">
        <v>3</v>
      </c>
      <c r="KB52" s="299"/>
      <c r="KC52" s="299"/>
      <c r="KD52" s="297"/>
      <c r="KE52" s="297"/>
      <c r="KF52" s="297"/>
      <c r="KG52" s="297"/>
      <c r="KH52" s="299"/>
      <c r="KI52" s="299">
        <v>6</v>
      </c>
      <c r="KJ52" s="299"/>
      <c r="KK52" s="299">
        <v>19</v>
      </c>
      <c r="KL52" s="297"/>
      <c r="KM52" s="297"/>
      <c r="KN52" s="297"/>
      <c r="KO52" s="297"/>
      <c r="KP52" s="277" cm="1">
        <f t="array" ref="KP52">SUM(SUMIFS(GX52:KO52,GX$6:KO$6,{"EN(V)"}))</f>
        <v>33</v>
      </c>
      <c r="KQ52" s="277" cm="1">
        <f t="array" ref="KQ52">SUM(SUMIFS(GX52:KO52,GX$6:KO$6,{"INA(V)"}))</f>
        <v>3</v>
      </c>
      <c r="KR52" s="277" cm="1">
        <f t="array" ref="KR52">SUM(SUMIFS(GX52:KO52,GX$6:KO$6,{"EN(D)"}))</f>
        <v>129</v>
      </c>
      <c r="KS52" s="277" cm="1">
        <f t="array" ref="KS52">SUM(SUMIFS(GX52:KO52,GX$6:KO$6,{"INA(D)"}))</f>
        <v>0</v>
      </c>
      <c r="KT52" s="277" cm="1">
        <f t="array" ref="KT52">SUM(SUMIFS(GX52:KO52,GX$6:KO$6,{"EN(D)","EN(V)","INA(D)","INA(V)"}))</f>
        <v>165</v>
      </c>
      <c r="KU52" s="299"/>
      <c r="KV52" s="299">
        <v>4</v>
      </c>
      <c r="KW52" s="299"/>
      <c r="KX52" s="299">
        <v>38</v>
      </c>
      <c r="KY52" s="297"/>
      <c r="KZ52" s="297"/>
      <c r="LA52" s="297"/>
      <c r="LB52" s="297"/>
      <c r="LC52" s="299"/>
      <c r="LD52" s="299">
        <v>2</v>
      </c>
      <c r="LE52" s="299"/>
      <c r="LF52" s="299">
        <v>0</v>
      </c>
      <c r="LG52" s="297"/>
      <c r="LH52" s="297"/>
      <c r="LI52" s="297"/>
      <c r="LJ52" s="297"/>
      <c r="LK52" s="299"/>
      <c r="LL52" s="299">
        <v>10</v>
      </c>
      <c r="LM52" s="299"/>
      <c r="LN52" s="299">
        <v>5</v>
      </c>
      <c r="LO52" s="297"/>
      <c r="LP52" s="297"/>
      <c r="LQ52" s="297"/>
      <c r="LR52" s="297"/>
      <c r="LS52" s="299"/>
      <c r="LT52" s="299">
        <v>6</v>
      </c>
      <c r="LU52" s="299"/>
      <c r="LV52" s="299">
        <v>3</v>
      </c>
      <c r="LW52" s="297"/>
      <c r="LX52" s="297"/>
      <c r="LY52" s="297"/>
      <c r="LZ52" s="297"/>
      <c r="MA52" s="299"/>
      <c r="MB52" s="299">
        <v>3</v>
      </c>
      <c r="MC52" s="299"/>
      <c r="MD52" s="299">
        <v>4</v>
      </c>
      <c r="ME52" s="297"/>
      <c r="MF52" s="297"/>
      <c r="MG52" s="297"/>
      <c r="MH52" s="297"/>
      <c r="MI52" s="299"/>
      <c r="MJ52" s="299">
        <v>4</v>
      </c>
      <c r="MK52" s="299"/>
      <c r="ML52" s="299">
        <v>2</v>
      </c>
      <c r="MM52" s="297"/>
      <c r="MN52" s="297"/>
      <c r="MO52" s="297"/>
      <c r="MP52" s="297"/>
      <c r="MQ52" s="299"/>
      <c r="MR52" s="299"/>
      <c r="MS52" s="299"/>
      <c r="MT52" s="299"/>
      <c r="MU52" s="297"/>
      <c r="MV52" s="297"/>
      <c r="MW52" s="297"/>
      <c r="MX52" s="297"/>
      <c r="MY52" s="299"/>
      <c r="MZ52" s="299">
        <v>4</v>
      </c>
      <c r="NA52" s="299"/>
      <c r="NB52" s="299">
        <v>1</v>
      </c>
      <c r="NC52" s="297"/>
      <c r="ND52" s="297"/>
      <c r="NE52" s="297"/>
      <c r="NF52" s="297"/>
      <c r="NG52" s="299"/>
      <c r="NH52" s="299">
        <v>4</v>
      </c>
      <c r="NI52" s="299"/>
      <c r="NJ52" s="299">
        <v>2</v>
      </c>
      <c r="NK52" s="297"/>
      <c r="NL52" s="297"/>
      <c r="NM52" s="297"/>
      <c r="NN52" s="297"/>
      <c r="NO52" s="299"/>
      <c r="NP52" s="299">
        <v>5</v>
      </c>
      <c r="NQ52" s="299"/>
      <c r="NR52" s="299">
        <v>1</v>
      </c>
      <c r="NS52" s="297"/>
      <c r="NT52" s="297"/>
      <c r="NU52" s="297"/>
      <c r="NV52" s="297"/>
      <c r="NW52" s="299"/>
      <c r="NX52" s="299">
        <v>2</v>
      </c>
      <c r="NY52" s="299"/>
      <c r="NZ52" s="299">
        <v>2</v>
      </c>
      <c r="OA52" s="297"/>
      <c r="OB52" s="297"/>
      <c r="OC52" s="297"/>
      <c r="OD52" s="297"/>
      <c r="OE52" s="299"/>
      <c r="OF52" s="299">
        <v>3</v>
      </c>
      <c r="OG52" s="299"/>
      <c r="OH52" s="299">
        <v>1</v>
      </c>
      <c r="OI52" s="297"/>
      <c r="OJ52" s="297"/>
      <c r="OK52" s="297"/>
      <c r="OL52" s="297"/>
      <c r="OM52" s="277" cm="1">
        <f t="array" ref="OM52">SUM(SUMIFS(KU52:OL52,KU$6:OL$6,{"EN(V)"}))</f>
        <v>47</v>
      </c>
      <c r="ON52" s="277" cm="1">
        <f t="array" ref="ON52">SUM(SUMIFS(KU52:OL52,KU$6:OL$6,{"INA(V)"}))</f>
        <v>0</v>
      </c>
      <c r="OO52" s="277" cm="1">
        <f t="array" ref="OO52">SUM(SUMIFS(KU52:OL52,KU$6:OL$6,{"EN(D)"}))</f>
        <v>59</v>
      </c>
      <c r="OP52" s="277" cm="1">
        <f t="array" ref="OP52">SUM(SUMIFS(KU52:OL52,KU$6:OL$6,{"INA(D)"}))</f>
        <v>0</v>
      </c>
      <c r="OQ52" s="277" cm="1">
        <f t="array" ref="OQ52">SUM(SUMIFS(KU52:OL52,KU$6:OL$6,{"EN(D)","EN(V)","INA(D)","INA(V)"}))</f>
        <v>106</v>
      </c>
      <c r="OR52" s="299"/>
      <c r="OS52" s="299">
        <v>5</v>
      </c>
      <c r="OT52" s="299"/>
      <c r="OU52" s="299">
        <v>1</v>
      </c>
      <c r="OV52" s="297"/>
      <c r="OW52" s="297"/>
      <c r="OX52" s="297"/>
      <c r="OY52" s="297"/>
      <c r="OZ52" s="299"/>
      <c r="PA52" s="299">
        <v>5</v>
      </c>
      <c r="PB52" s="299"/>
      <c r="PC52" s="299">
        <v>1</v>
      </c>
      <c r="PD52" s="297"/>
      <c r="PE52" s="297"/>
      <c r="PF52" s="297"/>
      <c r="PG52" s="297"/>
      <c r="PH52" s="299"/>
      <c r="PI52" s="299">
        <v>4</v>
      </c>
      <c r="PJ52" s="299"/>
      <c r="PK52" s="299"/>
      <c r="PL52" s="297"/>
      <c r="PM52" s="297"/>
      <c r="PN52" s="297"/>
      <c r="PO52" s="297"/>
      <c r="PP52" s="299"/>
      <c r="PQ52" s="299"/>
      <c r="PR52" s="299"/>
      <c r="PS52" s="299"/>
      <c r="PT52" s="297"/>
      <c r="PU52" s="297"/>
      <c r="PV52" s="297"/>
      <c r="PW52" s="297"/>
      <c r="PX52" s="299"/>
      <c r="PY52" s="299">
        <v>2</v>
      </c>
      <c r="PZ52" s="299"/>
      <c r="QA52" s="299"/>
      <c r="QB52" s="297"/>
      <c r="QC52" s="297"/>
      <c r="QD52" s="297"/>
      <c r="QE52" s="297"/>
      <c r="QF52" s="299"/>
      <c r="QG52" s="299">
        <v>1</v>
      </c>
      <c r="QH52" s="299"/>
      <c r="QI52" s="299">
        <v>1</v>
      </c>
      <c r="QJ52" s="297"/>
      <c r="QK52" s="297"/>
      <c r="QL52" s="297"/>
      <c r="QM52" s="297"/>
      <c r="QN52" s="299"/>
      <c r="QO52" s="299"/>
      <c r="QP52" s="299"/>
      <c r="QQ52" s="299"/>
      <c r="QR52" s="297"/>
      <c r="QS52" s="297"/>
      <c r="QT52" s="297"/>
      <c r="QU52" s="297"/>
      <c r="QV52" s="299"/>
      <c r="QW52" s="299"/>
      <c r="QX52" s="299"/>
      <c r="QY52" s="299"/>
      <c r="QZ52" s="297"/>
      <c r="RA52" s="297"/>
      <c r="RB52" s="297"/>
      <c r="RC52" s="297"/>
      <c r="RD52" s="299"/>
      <c r="RE52" s="299"/>
      <c r="RF52" s="299"/>
      <c r="RG52" s="299"/>
      <c r="RH52" s="297"/>
      <c r="RI52" s="297"/>
      <c r="RJ52" s="297"/>
      <c r="RK52" s="297"/>
      <c r="RL52" s="299"/>
      <c r="RM52" s="299"/>
      <c r="RN52" s="299"/>
      <c r="RO52" s="299"/>
      <c r="RP52" s="297"/>
      <c r="RQ52" s="297"/>
      <c r="RR52" s="297"/>
      <c r="RS52" s="297"/>
      <c r="RT52" s="299"/>
      <c r="RU52" s="299"/>
      <c r="RV52" s="299"/>
      <c r="RW52" s="299"/>
      <c r="RX52" s="297"/>
      <c r="RY52" s="297"/>
      <c r="RZ52" s="297"/>
      <c r="SA52" s="297"/>
      <c r="SB52" s="299"/>
      <c r="SC52" s="299"/>
      <c r="SD52" s="299"/>
      <c r="SE52" s="299"/>
      <c r="SF52" s="297"/>
      <c r="SG52" s="297"/>
      <c r="SH52" s="297"/>
      <c r="SI52" s="297"/>
      <c r="SJ52" s="277" cm="1">
        <f t="array" ref="SJ52">SUM(SUMIFS(OR52:SI52,OR$6:SI$6,{"EN(V)"}))</f>
        <v>17</v>
      </c>
      <c r="SK52" s="277" cm="1">
        <f t="array" ref="SK52">SUM(SUMIFS(OR52:SI52,OR$6:SI$6,{"INA(V)"}))</f>
        <v>0</v>
      </c>
      <c r="SL52" s="277" cm="1">
        <f t="array" ref="SL52">SUM(SUMIFS(OR52:SI52,OR$6:SI$6,{"EN(D)"}))</f>
        <v>3</v>
      </c>
      <c r="SM52" s="277" cm="1">
        <f t="array" ref="SM52">SUM(SUMIFS(OR52:SI52,OR$6:SI$6,{"INA(D)"}))</f>
        <v>0</v>
      </c>
      <c r="SN52" s="277" cm="1">
        <f t="array" ref="SN52">SUM(SUMIFS(OR52:SI52,OR$6:SI$6,{"EN(D)","EN(V)","INA(D)","INA(V)"}))</f>
        <v>20</v>
      </c>
    </row>
    <row r="53" spans="1:508" ht="30">
      <c r="A53" s="296">
        <v>47</v>
      </c>
      <c r="B53" s="281" t="s">
        <v>147</v>
      </c>
      <c r="C53" s="301"/>
      <c r="D53" s="299"/>
      <c r="E53" s="299"/>
      <c r="F53" s="299"/>
      <c r="G53" s="299"/>
      <c r="H53" s="297"/>
      <c r="I53" s="297"/>
      <c r="J53" s="297"/>
      <c r="K53" s="297"/>
      <c r="L53" s="299"/>
      <c r="M53" s="299"/>
      <c r="N53" s="299"/>
      <c r="O53" s="299"/>
      <c r="P53" s="297"/>
      <c r="Q53" s="297"/>
      <c r="R53" s="297"/>
      <c r="S53" s="297"/>
      <c r="T53" s="299"/>
      <c r="U53" s="299"/>
      <c r="V53" s="299"/>
      <c r="W53" s="299"/>
      <c r="X53" s="297"/>
      <c r="Y53" s="297"/>
      <c r="Z53" s="297"/>
      <c r="AA53" s="297"/>
      <c r="AB53" s="299"/>
      <c r="AC53" s="299"/>
      <c r="AD53" s="299"/>
      <c r="AE53" s="299"/>
      <c r="AF53" s="297"/>
      <c r="AG53" s="297"/>
      <c r="AH53" s="297"/>
      <c r="AI53" s="297"/>
      <c r="AJ53" s="299"/>
      <c r="AK53" s="299"/>
      <c r="AL53" s="299"/>
      <c r="AM53" s="299"/>
      <c r="AN53" s="297"/>
      <c r="AO53" s="297"/>
      <c r="AP53" s="297"/>
      <c r="AQ53" s="297"/>
      <c r="AR53" s="299">
        <v>21</v>
      </c>
      <c r="AS53" s="299">
        <v>21</v>
      </c>
      <c r="AT53" s="299">
        <v>12</v>
      </c>
      <c r="AU53" s="299">
        <v>12</v>
      </c>
      <c r="AV53" s="297"/>
      <c r="AW53" s="297"/>
      <c r="AX53" s="297"/>
      <c r="AY53" s="297"/>
      <c r="AZ53" s="299">
        <v>43</v>
      </c>
      <c r="BA53" s="299">
        <f>AZ53-AR53</f>
        <v>22</v>
      </c>
      <c r="BB53" s="299">
        <v>12</v>
      </c>
      <c r="BC53" s="299">
        <f>BB53-AT53</f>
        <v>0</v>
      </c>
      <c r="BD53" s="297"/>
      <c r="BE53" s="297"/>
      <c r="BF53" s="297"/>
      <c r="BG53" s="297"/>
      <c r="BH53" s="299">
        <v>56</v>
      </c>
      <c r="BI53" s="299">
        <f>BH53-AZ53</f>
        <v>13</v>
      </c>
      <c r="BJ53" s="299">
        <v>13</v>
      </c>
      <c r="BK53" s="299">
        <f>BJ53-BB53</f>
        <v>1</v>
      </c>
      <c r="BL53" s="297"/>
      <c r="BM53" s="297"/>
      <c r="BN53" s="297"/>
      <c r="BO53" s="297"/>
      <c r="BP53" s="299">
        <v>73</v>
      </c>
      <c r="BQ53" s="299">
        <f>BP53-BH53</f>
        <v>17</v>
      </c>
      <c r="BR53" s="299">
        <v>13</v>
      </c>
      <c r="BS53" s="299">
        <f>BR53-BJ53</f>
        <v>0</v>
      </c>
      <c r="BT53" s="297"/>
      <c r="BU53" s="297"/>
      <c r="BV53" s="297"/>
      <c r="BW53" s="297"/>
      <c r="BX53" s="299">
        <v>84</v>
      </c>
      <c r="BY53" s="299">
        <f>BX53-BP53</f>
        <v>11</v>
      </c>
      <c r="BZ53" s="299">
        <v>18</v>
      </c>
      <c r="CA53" s="299">
        <f>BZ53-BR53</f>
        <v>5</v>
      </c>
      <c r="CB53" s="297"/>
      <c r="CC53" s="297"/>
      <c r="CD53" s="297"/>
      <c r="CE53" s="297"/>
      <c r="CF53" s="299">
        <v>103</v>
      </c>
      <c r="CG53" s="299">
        <f>CF53-BX53</f>
        <v>19</v>
      </c>
      <c r="CH53" s="299">
        <v>28</v>
      </c>
      <c r="CI53" s="299">
        <f>CH53-BZ53</f>
        <v>10</v>
      </c>
      <c r="CJ53" s="297"/>
      <c r="CK53" s="297"/>
      <c r="CL53" s="297"/>
      <c r="CM53" s="297"/>
      <c r="CN53" s="299">
        <v>135</v>
      </c>
      <c r="CO53" s="299">
        <f>CN53-CF53</f>
        <v>32</v>
      </c>
      <c r="CP53" s="299">
        <v>44</v>
      </c>
      <c r="CQ53" s="299">
        <f>CP53-CH53</f>
        <v>16</v>
      </c>
      <c r="CR53" s="297"/>
      <c r="CS53" s="297"/>
      <c r="CT53" s="297"/>
      <c r="CU53" s="297"/>
      <c r="CV53" s="277" cm="1">
        <f t="array" ref="CV53">SUM(SUMIFS(D53:CU53,D$6:CU$6,{"EN(V)"}))</f>
        <v>135</v>
      </c>
      <c r="CW53" s="277" cm="1">
        <f t="array" ref="CW53">SUM(SUMIFS(D53:CU53,D$6:CU$6,{"INA(V)"}))</f>
        <v>0</v>
      </c>
      <c r="CX53" s="277" cm="1">
        <f t="array" ref="CX53">SUM(SUMIFS(D53:CU53,D$6:CU$6,{"EN(D)"}))</f>
        <v>44</v>
      </c>
      <c r="CY53" s="277" cm="1">
        <f t="array" ref="CY53">SUM(SUMIFS(D53:CU53,D$6:CU$6,{"INA(D)"}))</f>
        <v>0</v>
      </c>
      <c r="CZ53" s="277" cm="1">
        <f t="array" ref="CZ53">SUM(SUMIFS(D53:CU53,D$6:CU$6,{"EN(D)","EN(V)","INA(D)","INA(V)"}))</f>
        <v>179</v>
      </c>
      <c r="DA53" s="299">
        <v>168</v>
      </c>
      <c r="DB53" s="299">
        <f t="shared" si="23"/>
        <v>33</v>
      </c>
      <c r="DC53" s="299">
        <v>53</v>
      </c>
      <c r="DD53" s="299">
        <f t="shared" si="24"/>
        <v>9</v>
      </c>
      <c r="DE53" s="297"/>
      <c r="DF53" s="297">
        <f t="shared" si="25"/>
        <v>0</v>
      </c>
      <c r="DG53" s="297"/>
      <c r="DH53" s="297">
        <f t="shared" si="26"/>
        <v>0</v>
      </c>
      <c r="DI53" s="299">
        <v>184</v>
      </c>
      <c r="DJ53" s="299">
        <f>DI53-DA53</f>
        <v>16</v>
      </c>
      <c r="DK53" s="299">
        <v>56</v>
      </c>
      <c r="DL53" s="299">
        <f>DK53-DC53</f>
        <v>3</v>
      </c>
      <c r="DM53" s="297"/>
      <c r="DN53" s="297"/>
      <c r="DO53" s="297"/>
      <c r="DP53" s="297"/>
      <c r="DQ53" s="299">
        <v>200</v>
      </c>
      <c r="DR53" s="299">
        <f>DQ53-DI53</f>
        <v>16</v>
      </c>
      <c r="DS53" s="299">
        <v>61</v>
      </c>
      <c r="DT53" s="299">
        <f>DS53-DK53</f>
        <v>5</v>
      </c>
      <c r="DU53" s="297"/>
      <c r="DV53" s="297"/>
      <c r="DW53" s="297"/>
      <c r="DX53" s="297"/>
      <c r="DY53" s="299">
        <v>222</v>
      </c>
      <c r="DZ53" s="299">
        <f>DY53-DQ53</f>
        <v>22</v>
      </c>
      <c r="EA53" s="299">
        <v>63</v>
      </c>
      <c r="EB53" s="299">
        <f>EA53-DS53</f>
        <v>2</v>
      </c>
      <c r="EC53" s="297"/>
      <c r="ED53" s="297"/>
      <c r="EE53" s="297"/>
      <c r="EF53" s="297"/>
      <c r="EG53" s="299">
        <v>241</v>
      </c>
      <c r="EH53" s="299">
        <f>EG53-DY53</f>
        <v>19</v>
      </c>
      <c r="EI53" s="299">
        <v>70</v>
      </c>
      <c r="EJ53" s="299">
        <f>EI53-EA53</f>
        <v>7</v>
      </c>
      <c r="EK53" s="297"/>
      <c r="EL53" s="297"/>
      <c r="EM53" s="297"/>
      <c r="EN53" s="297"/>
      <c r="EO53" s="299">
        <v>275</v>
      </c>
      <c r="EP53" s="299">
        <f>EO53-EG53</f>
        <v>34</v>
      </c>
      <c r="EQ53" s="299">
        <v>142</v>
      </c>
      <c r="ER53" s="299">
        <f>EQ53-EI53</f>
        <v>72</v>
      </c>
      <c r="ES53" s="297"/>
      <c r="ET53" s="297"/>
      <c r="EU53" s="297"/>
      <c r="EV53" s="297"/>
      <c r="EW53" s="299">
        <v>288</v>
      </c>
      <c r="EX53" s="299">
        <f>EW53-EO53</f>
        <v>13</v>
      </c>
      <c r="EY53" s="299">
        <v>149</v>
      </c>
      <c r="EZ53" s="299">
        <f>EY53-EQ53</f>
        <v>7</v>
      </c>
      <c r="FA53" s="297"/>
      <c r="FB53" s="297"/>
      <c r="FC53" s="297"/>
      <c r="FD53" s="297"/>
      <c r="FE53" s="299">
        <v>322</v>
      </c>
      <c r="FF53" s="299">
        <f>FE53-EW53</f>
        <v>34</v>
      </c>
      <c r="FG53" s="299">
        <v>163</v>
      </c>
      <c r="FH53" s="299">
        <f>FG53-EY53</f>
        <v>14</v>
      </c>
      <c r="FI53" s="297"/>
      <c r="FJ53" s="297"/>
      <c r="FK53" s="297"/>
      <c r="FL53" s="297"/>
      <c r="FM53" s="299">
        <v>360</v>
      </c>
      <c r="FN53" s="299">
        <f>FM53-FE53</f>
        <v>38</v>
      </c>
      <c r="FO53" s="299">
        <v>184</v>
      </c>
      <c r="FP53" s="299">
        <f>FO53-FG53</f>
        <v>21</v>
      </c>
      <c r="FQ53" s="297"/>
      <c r="FR53" s="297"/>
      <c r="FS53" s="297"/>
      <c r="FT53" s="297"/>
      <c r="FU53" s="299">
        <v>409</v>
      </c>
      <c r="FV53" s="299">
        <f>FU53-FM53</f>
        <v>49</v>
      </c>
      <c r="FW53" s="299">
        <v>197</v>
      </c>
      <c r="FX53" s="299">
        <f>FW53-FO53</f>
        <v>13</v>
      </c>
      <c r="FY53" s="297"/>
      <c r="FZ53" s="297"/>
      <c r="GA53" s="297"/>
      <c r="GB53" s="297"/>
      <c r="GC53" s="299">
        <v>455</v>
      </c>
      <c r="GD53" s="299">
        <f>GC53-FU53</f>
        <v>46</v>
      </c>
      <c r="GE53" s="299">
        <v>208</v>
      </c>
      <c r="GF53" s="299">
        <f>GE53-FW53</f>
        <v>11</v>
      </c>
      <c r="GG53" s="297"/>
      <c r="GH53" s="297"/>
      <c r="GI53" s="297"/>
      <c r="GJ53" s="297"/>
      <c r="GK53" s="299">
        <v>583</v>
      </c>
      <c r="GL53" s="299">
        <f>GK53-GC53</f>
        <v>128</v>
      </c>
      <c r="GM53" s="299">
        <v>233</v>
      </c>
      <c r="GN53" s="299">
        <f>GM53-GE53</f>
        <v>25</v>
      </c>
      <c r="GO53" s="297"/>
      <c r="GP53" s="297"/>
      <c r="GQ53" s="297"/>
      <c r="GR53" s="297"/>
      <c r="GS53" s="277" cm="1">
        <f t="array" ref="GS53">SUM(SUMIFS(DA53:GR53,DA$6:GR$6,{"EN(V)"}))</f>
        <v>448</v>
      </c>
      <c r="GT53" s="277" cm="1">
        <f t="array" ref="GT53">SUM(SUMIFS(DA53:GR53,DA$6:GR$6,{"INA(V)"}))</f>
        <v>0</v>
      </c>
      <c r="GU53" s="277" cm="1">
        <f t="array" ref="GU53">SUM(SUMIFS(DA53:GR53,DA$6:GR$6,{"EN(D)"}))</f>
        <v>189</v>
      </c>
      <c r="GV53" s="277" cm="1">
        <f t="array" ref="GV53">SUM(SUMIFS(DA53:GR53,DA$6:GR$6,{"INA(D)"}))</f>
        <v>0</v>
      </c>
      <c r="GW53" s="277" cm="1">
        <f t="array" ref="GW53">SUM(SUMIFS(DA53:GR53,DA$6:GR$6,{"EN(D)","EN(V)","INA(D)","INA(V)"}))</f>
        <v>637</v>
      </c>
      <c r="GX53" s="299">
        <v>587</v>
      </c>
      <c r="GY53" s="299">
        <f t="shared" si="27"/>
        <v>4</v>
      </c>
      <c r="GZ53" s="299">
        <v>238</v>
      </c>
      <c r="HA53" s="299">
        <f t="shared" si="28"/>
        <v>5</v>
      </c>
      <c r="HB53" s="297"/>
      <c r="HC53" s="297">
        <f t="shared" si="29"/>
        <v>0</v>
      </c>
      <c r="HD53" s="297"/>
      <c r="HE53" s="297">
        <f t="shared" si="30"/>
        <v>0</v>
      </c>
      <c r="HF53" s="299"/>
      <c r="HG53" s="299"/>
      <c r="HH53" s="299"/>
      <c r="HI53" s="299"/>
      <c r="HJ53" s="297"/>
      <c r="HK53" s="297"/>
      <c r="HL53" s="297"/>
      <c r="HM53" s="297"/>
      <c r="HN53" s="299"/>
      <c r="HO53" s="299"/>
      <c r="HP53" s="299"/>
      <c r="HQ53" s="299"/>
      <c r="HR53" s="297"/>
      <c r="HS53" s="297"/>
      <c r="HT53" s="297"/>
      <c r="HU53" s="297"/>
      <c r="HV53" s="299"/>
      <c r="HW53" s="299"/>
      <c r="HX53" s="299"/>
      <c r="HY53" s="299"/>
      <c r="HZ53" s="297"/>
      <c r="IA53" s="297"/>
      <c r="IB53" s="297"/>
      <c r="IC53" s="297"/>
      <c r="ID53" s="299"/>
      <c r="IE53" s="299"/>
      <c r="IF53" s="299"/>
      <c r="IG53" s="299"/>
      <c r="IH53" s="297"/>
      <c r="II53" s="297"/>
      <c r="IJ53" s="297"/>
      <c r="IK53" s="297"/>
      <c r="IL53" s="299"/>
      <c r="IM53" s="299"/>
      <c r="IN53" s="299"/>
      <c r="IO53" s="299"/>
      <c r="IP53" s="297"/>
      <c r="IQ53" s="297"/>
      <c r="IR53" s="297"/>
      <c r="IS53" s="297"/>
      <c r="IT53" s="299"/>
      <c r="IU53" s="299"/>
      <c r="IV53" s="299"/>
      <c r="IW53" s="299"/>
      <c r="IX53" s="297"/>
      <c r="IY53" s="297"/>
      <c r="IZ53" s="297"/>
      <c r="JA53" s="297"/>
      <c r="JB53" s="299"/>
      <c r="JC53" s="299"/>
      <c r="JD53" s="299"/>
      <c r="JE53" s="299"/>
      <c r="JF53" s="297"/>
      <c r="JG53" s="297"/>
      <c r="JH53" s="297"/>
      <c r="JI53" s="297"/>
      <c r="JJ53" s="299"/>
      <c r="JK53" s="299"/>
      <c r="JL53" s="299"/>
      <c r="JM53" s="299"/>
      <c r="JN53" s="297"/>
      <c r="JO53" s="297"/>
      <c r="JP53" s="297"/>
      <c r="JQ53" s="297"/>
      <c r="JR53" s="299">
        <v>587</v>
      </c>
      <c r="JS53" s="299"/>
      <c r="JT53" s="299">
        <v>238</v>
      </c>
      <c r="JU53" s="299">
        <v>14</v>
      </c>
      <c r="JV53" s="297"/>
      <c r="JW53" s="297"/>
      <c r="JX53" s="297"/>
      <c r="JY53" s="297"/>
      <c r="JZ53" s="299"/>
      <c r="KA53" s="299">
        <v>4</v>
      </c>
      <c r="KB53" s="299"/>
      <c r="KC53" s="299">
        <v>17</v>
      </c>
      <c r="KD53" s="297"/>
      <c r="KE53" s="297"/>
      <c r="KF53" s="297"/>
      <c r="KG53" s="297"/>
      <c r="KH53" s="299"/>
      <c r="KI53" s="299"/>
      <c r="KJ53" s="299"/>
      <c r="KK53" s="299"/>
      <c r="KL53" s="297"/>
      <c r="KM53" s="297"/>
      <c r="KN53" s="297"/>
      <c r="KO53" s="297"/>
      <c r="KP53" s="277" cm="1">
        <f t="array" ref="KP53">SUM(SUMIFS(GX53:KO53,GX$6:KO$6,{"EN(V)"}))</f>
        <v>8</v>
      </c>
      <c r="KQ53" s="277" cm="1">
        <f t="array" ref="KQ53">SUM(SUMIFS(GX53:KO53,GX$6:KO$6,{"INA(V)"}))</f>
        <v>0</v>
      </c>
      <c r="KR53" s="277" cm="1">
        <f t="array" ref="KR53">SUM(SUMIFS(GX53:KO53,GX$6:KO$6,{"EN(D)"}))</f>
        <v>36</v>
      </c>
      <c r="KS53" s="277" cm="1">
        <f t="array" ref="KS53">SUM(SUMIFS(GX53:KO53,GX$6:KO$6,{"INA(D)"}))</f>
        <v>0</v>
      </c>
      <c r="KT53" s="277" cm="1">
        <f t="array" ref="KT53">SUM(SUMIFS(GX53:KO53,GX$6:KO$6,{"EN(D)","EN(V)","INA(D)","INA(V)"}))</f>
        <v>44</v>
      </c>
      <c r="KU53" s="299"/>
      <c r="KV53" s="299"/>
      <c r="KW53" s="299"/>
      <c r="KX53" s="299"/>
      <c r="KY53" s="297"/>
      <c r="KZ53" s="297"/>
      <c r="LA53" s="297"/>
      <c r="LB53" s="297"/>
      <c r="LC53" s="299"/>
      <c r="LD53" s="299">
        <v>1</v>
      </c>
      <c r="LE53" s="299"/>
      <c r="LF53" s="299">
        <v>0</v>
      </c>
      <c r="LG53" s="297"/>
      <c r="LH53" s="297"/>
      <c r="LI53" s="297"/>
      <c r="LJ53" s="297"/>
      <c r="LK53" s="299"/>
      <c r="LL53" s="299">
        <v>2</v>
      </c>
      <c r="LM53" s="299"/>
      <c r="LN53" s="299"/>
      <c r="LO53" s="297"/>
      <c r="LP53" s="297"/>
      <c r="LQ53" s="297"/>
      <c r="LR53" s="297"/>
      <c r="LS53" s="299"/>
      <c r="LT53" s="299">
        <v>4</v>
      </c>
      <c r="LU53" s="299"/>
      <c r="LV53" s="299"/>
      <c r="LW53" s="297"/>
      <c r="LX53" s="297"/>
      <c r="LY53" s="297"/>
      <c r="LZ53" s="297"/>
      <c r="MA53" s="299"/>
      <c r="MB53" s="299">
        <v>4</v>
      </c>
      <c r="MC53" s="299"/>
      <c r="MD53" s="299"/>
      <c r="ME53" s="297"/>
      <c r="MF53" s="297"/>
      <c r="MG53" s="297"/>
      <c r="MH53" s="297"/>
      <c r="MI53" s="299"/>
      <c r="MJ53" s="299"/>
      <c r="MK53" s="299"/>
      <c r="ML53" s="299">
        <v>1</v>
      </c>
      <c r="MM53" s="297"/>
      <c r="MN53" s="297"/>
      <c r="MO53" s="297"/>
      <c r="MP53" s="297"/>
      <c r="MQ53" s="299"/>
      <c r="MR53" s="299"/>
      <c r="MS53" s="299"/>
      <c r="MT53" s="299"/>
      <c r="MU53" s="297"/>
      <c r="MV53" s="297"/>
      <c r="MW53" s="297"/>
      <c r="MX53" s="297"/>
      <c r="MY53" s="299"/>
      <c r="MZ53" s="299"/>
      <c r="NA53" s="299"/>
      <c r="NB53" s="299"/>
      <c r="NC53" s="297"/>
      <c r="ND53" s="297"/>
      <c r="NE53" s="297"/>
      <c r="NF53" s="297"/>
      <c r="NG53" s="299"/>
      <c r="NH53" s="299">
        <v>2</v>
      </c>
      <c r="NI53" s="299"/>
      <c r="NJ53" s="299"/>
      <c r="NK53" s="297"/>
      <c r="NL53" s="297"/>
      <c r="NM53" s="297"/>
      <c r="NN53" s="297"/>
      <c r="NO53" s="299"/>
      <c r="NP53" s="299">
        <v>1</v>
      </c>
      <c r="NQ53" s="299"/>
      <c r="NR53" s="299"/>
      <c r="NS53" s="297"/>
      <c r="NT53" s="297"/>
      <c r="NU53" s="297"/>
      <c r="NV53" s="297"/>
      <c r="NW53" s="299"/>
      <c r="NX53" s="299"/>
      <c r="NY53" s="299"/>
      <c r="NZ53" s="299"/>
      <c r="OA53" s="297"/>
      <c r="OB53" s="297"/>
      <c r="OC53" s="297"/>
      <c r="OD53" s="297"/>
      <c r="OE53" s="299"/>
      <c r="OF53" s="299"/>
      <c r="OG53" s="299"/>
      <c r="OH53" s="299"/>
      <c r="OI53" s="297"/>
      <c r="OJ53" s="297"/>
      <c r="OK53" s="297"/>
      <c r="OL53" s="297"/>
      <c r="OM53" s="277" cm="1">
        <f t="array" ref="OM53">SUM(SUMIFS(KU53:OL53,KU$6:OL$6,{"EN(V)"}))</f>
        <v>14</v>
      </c>
      <c r="ON53" s="277" cm="1">
        <f t="array" ref="ON53">SUM(SUMIFS(KU53:OL53,KU$6:OL$6,{"INA(V)"}))</f>
        <v>0</v>
      </c>
      <c r="OO53" s="277" cm="1">
        <f t="array" ref="OO53">SUM(SUMIFS(KU53:OL53,KU$6:OL$6,{"EN(D)"}))</f>
        <v>1</v>
      </c>
      <c r="OP53" s="277" cm="1">
        <f t="array" ref="OP53">SUM(SUMIFS(KU53:OL53,KU$6:OL$6,{"INA(D)"}))</f>
        <v>0</v>
      </c>
      <c r="OQ53" s="277" cm="1">
        <f t="array" ref="OQ53">SUM(SUMIFS(KU53:OL53,KU$6:OL$6,{"EN(D)","EN(V)","INA(D)","INA(V)"}))</f>
        <v>15</v>
      </c>
      <c r="OR53" s="299"/>
      <c r="OS53" s="299">
        <v>1</v>
      </c>
      <c r="OT53" s="299"/>
      <c r="OU53" s="299"/>
      <c r="OV53" s="297"/>
      <c r="OW53" s="297"/>
      <c r="OX53" s="297"/>
      <c r="OY53" s="297"/>
      <c r="OZ53" s="299"/>
      <c r="PA53" s="299"/>
      <c r="PB53" s="299"/>
      <c r="PC53" s="299"/>
      <c r="PD53" s="297"/>
      <c r="PE53" s="297"/>
      <c r="PF53" s="297"/>
      <c r="PG53" s="297"/>
      <c r="PH53" s="299"/>
      <c r="PI53" s="299">
        <v>1</v>
      </c>
      <c r="PJ53" s="299"/>
      <c r="PK53" s="299"/>
      <c r="PL53" s="297"/>
      <c r="PM53" s="297"/>
      <c r="PN53" s="297"/>
      <c r="PO53" s="297"/>
      <c r="PP53" s="299"/>
      <c r="PQ53" s="299"/>
      <c r="PR53" s="299"/>
      <c r="PS53" s="299"/>
      <c r="PT53" s="297"/>
      <c r="PU53" s="297"/>
      <c r="PV53" s="297"/>
      <c r="PW53" s="297"/>
      <c r="PX53" s="299"/>
      <c r="PY53" s="299">
        <v>1</v>
      </c>
      <c r="PZ53" s="299"/>
      <c r="QA53" s="299"/>
      <c r="QB53" s="297"/>
      <c r="QC53" s="297"/>
      <c r="QD53" s="297"/>
      <c r="QE53" s="297"/>
      <c r="QF53" s="299"/>
      <c r="QG53" s="299">
        <v>3</v>
      </c>
      <c r="QH53" s="299"/>
      <c r="QI53" s="299"/>
      <c r="QJ53" s="297"/>
      <c r="QK53" s="297"/>
      <c r="QL53" s="297"/>
      <c r="QM53" s="297"/>
      <c r="QN53" s="299"/>
      <c r="QO53" s="299"/>
      <c r="QP53" s="299"/>
      <c r="QQ53" s="299"/>
      <c r="QR53" s="297"/>
      <c r="QS53" s="297"/>
      <c r="QT53" s="297"/>
      <c r="QU53" s="297"/>
      <c r="QV53" s="299"/>
      <c r="QW53" s="299"/>
      <c r="QX53" s="299"/>
      <c r="QY53" s="299"/>
      <c r="QZ53" s="297"/>
      <c r="RA53" s="297"/>
      <c r="RB53" s="297"/>
      <c r="RC53" s="297"/>
      <c r="RD53" s="299"/>
      <c r="RE53" s="299"/>
      <c r="RF53" s="299"/>
      <c r="RG53" s="299"/>
      <c r="RH53" s="297"/>
      <c r="RI53" s="297"/>
      <c r="RJ53" s="297"/>
      <c r="RK53" s="297"/>
      <c r="RL53" s="299"/>
      <c r="RM53" s="299"/>
      <c r="RN53" s="299"/>
      <c r="RO53" s="299"/>
      <c r="RP53" s="297"/>
      <c r="RQ53" s="297"/>
      <c r="RR53" s="297"/>
      <c r="RS53" s="297"/>
      <c r="RT53" s="299"/>
      <c r="RU53" s="299"/>
      <c r="RV53" s="299"/>
      <c r="RW53" s="299"/>
      <c r="RX53" s="297"/>
      <c r="RY53" s="297"/>
      <c r="RZ53" s="297"/>
      <c r="SA53" s="297"/>
      <c r="SB53" s="299"/>
      <c r="SC53" s="299"/>
      <c r="SD53" s="299"/>
      <c r="SE53" s="299"/>
      <c r="SF53" s="297"/>
      <c r="SG53" s="297"/>
      <c r="SH53" s="297"/>
      <c r="SI53" s="297"/>
      <c r="SJ53" s="277" cm="1">
        <f t="array" ref="SJ53">SUM(SUMIFS(OR53:SI53,OR$6:SI$6,{"EN(V)"}))</f>
        <v>6</v>
      </c>
      <c r="SK53" s="277" cm="1">
        <f t="array" ref="SK53">SUM(SUMIFS(OR53:SI53,OR$6:SI$6,{"INA(V)"}))</f>
        <v>0</v>
      </c>
      <c r="SL53" s="277" cm="1">
        <f t="array" ref="SL53">SUM(SUMIFS(OR53:SI53,OR$6:SI$6,{"EN(D)"}))</f>
        <v>0</v>
      </c>
      <c r="SM53" s="277" cm="1">
        <f t="array" ref="SM53">SUM(SUMIFS(OR53:SI53,OR$6:SI$6,{"INA(D)"}))</f>
        <v>0</v>
      </c>
      <c r="SN53" s="277" cm="1">
        <f t="array" ref="SN53">SUM(SUMIFS(OR53:SI53,OR$6:SI$6,{"EN(D)","EN(V)","INA(D)","INA(V)"}))</f>
        <v>6</v>
      </c>
    </row>
    <row r="54" spans="1:508" ht="30">
      <c r="A54" s="296">
        <v>48</v>
      </c>
      <c r="B54" s="281" t="s">
        <v>148</v>
      </c>
      <c r="C54" s="301"/>
      <c r="D54" s="299"/>
      <c r="E54" s="299"/>
      <c r="F54" s="299"/>
      <c r="G54" s="299"/>
      <c r="H54" s="297"/>
      <c r="I54" s="297"/>
      <c r="J54" s="297"/>
      <c r="K54" s="297"/>
      <c r="L54" s="299"/>
      <c r="M54" s="299"/>
      <c r="N54" s="299"/>
      <c r="O54" s="299"/>
      <c r="P54" s="297"/>
      <c r="Q54" s="297"/>
      <c r="R54" s="297"/>
      <c r="S54" s="297"/>
      <c r="T54" s="299"/>
      <c r="U54" s="299"/>
      <c r="V54" s="299"/>
      <c r="W54" s="299"/>
      <c r="X54" s="297"/>
      <c r="Y54" s="297"/>
      <c r="Z54" s="297"/>
      <c r="AA54" s="297"/>
      <c r="AB54" s="299"/>
      <c r="AC54" s="299"/>
      <c r="AD54" s="299"/>
      <c r="AE54" s="299"/>
      <c r="AF54" s="297"/>
      <c r="AG54" s="297"/>
      <c r="AH54" s="297"/>
      <c r="AI54" s="297"/>
      <c r="AJ54" s="299"/>
      <c r="AK54" s="299"/>
      <c r="AL54" s="299"/>
      <c r="AM54" s="299"/>
      <c r="AN54" s="297"/>
      <c r="AO54" s="297"/>
      <c r="AP54" s="297"/>
      <c r="AQ54" s="297"/>
      <c r="AR54" s="299">
        <v>20</v>
      </c>
      <c r="AS54" s="299">
        <v>20</v>
      </c>
      <c r="AT54" s="299">
        <v>10</v>
      </c>
      <c r="AU54" s="299">
        <v>10</v>
      </c>
      <c r="AV54" s="297"/>
      <c r="AW54" s="297"/>
      <c r="AX54" s="297"/>
      <c r="AY54" s="297"/>
      <c r="AZ54" s="299">
        <v>29</v>
      </c>
      <c r="BA54" s="299">
        <f>AZ54-AR54</f>
        <v>9</v>
      </c>
      <c r="BB54" s="299">
        <v>10</v>
      </c>
      <c r="BC54" s="299">
        <f>BB54-AT54</f>
        <v>0</v>
      </c>
      <c r="BD54" s="297"/>
      <c r="BE54" s="297"/>
      <c r="BF54" s="297"/>
      <c r="BG54" s="297"/>
      <c r="BH54" s="299">
        <v>45</v>
      </c>
      <c r="BI54" s="299">
        <f>BH54-AZ54</f>
        <v>16</v>
      </c>
      <c r="BJ54" s="299">
        <v>12</v>
      </c>
      <c r="BK54" s="299">
        <f>BJ54-BB54</f>
        <v>2</v>
      </c>
      <c r="BL54" s="297"/>
      <c r="BM54" s="297"/>
      <c r="BN54" s="297"/>
      <c r="BO54" s="297"/>
      <c r="BP54" s="299">
        <v>62</v>
      </c>
      <c r="BQ54" s="299">
        <f>BP54-BH54</f>
        <v>17</v>
      </c>
      <c r="BR54" s="299">
        <v>14</v>
      </c>
      <c r="BS54" s="299">
        <f>BR54-BJ54</f>
        <v>2</v>
      </c>
      <c r="BT54" s="297"/>
      <c r="BU54" s="297"/>
      <c r="BV54" s="297"/>
      <c r="BW54" s="297"/>
      <c r="BX54" s="299">
        <v>79</v>
      </c>
      <c r="BY54" s="299">
        <f>BX54-BP54</f>
        <v>17</v>
      </c>
      <c r="BZ54" s="299">
        <v>18</v>
      </c>
      <c r="CA54" s="299">
        <f>BZ54-BR54</f>
        <v>4</v>
      </c>
      <c r="CB54" s="297"/>
      <c r="CC54" s="297"/>
      <c r="CD54" s="297"/>
      <c r="CE54" s="297"/>
      <c r="CF54" s="299">
        <v>97</v>
      </c>
      <c r="CG54" s="299">
        <f>CF54-BX54</f>
        <v>18</v>
      </c>
      <c r="CH54" s="299">
        <v>28</v>
      </c>
      <c r="CI54" s="299">
        <f>CH54-BZ54</f>
        <v>10</v>
      </c>
      <c r="CJ54" s="297"/>
      <c r="CK54" s="297"/>
      <c r="CL54" s="297"/>
      <c r="CM54" s="297"/>
      <c r="CN54" s="299">
        <v>117</v>
      </c>
      <c r="CO54" s="299">
        <f>CN54-CF54</f>
        <v>20</v>
      </c>
      <c r="CP54" s="299">
        <v>38</v>
      </c>
      <c r="CQ54" s="299">
        <f>CP54-CH54</f>
        <v>10</v>
      </c>
      <c r="CR54" s="297"/>
      <c r="CS54" s="297"/>
      <c r="CT54" s="297"/>
      <c r="CU54" s="297"/>
      <c r="CV54" s="277" cm="1">
        <f t="array" ref="CV54">SUM(SUMIFS(D54:CU54,D$6:CU$6,{"EN(V)"}))</f>
        <v>117</v>
      </c>
      <c r="CW54" s="277" cm="1">
        <f t="array" ref="CW54">SUM(SUMIFS(D54:CU54,D$6:CU$6,{"INA(V)"}))</f>
        <v>0</v>
      </c>
      <c r="CX54" s="277" cm="1">
        <f t="array" ref="CX54">SUM(SUMIFS(D54:CU54,D$6:CU$6,{"EN(D)"}))</f>
        <v>38</v>
      </c>
      <c r="CY54" s="277" cm="1">
        <f t="array" ref="CY54">SUM(SUMIFS(D54:CU54,D$6:CU$6,{"INA(D)"}))</f>
        <v>0</v>
      </c>
      <c r="CZ54" s="277" cm="1">
        <f t="array" ref="CZ54">SUM(SUMIFS(D54:CU54,D$6:CU$6,{"EN(D)","EN(V)","INA(D)","INA(V)"}))</f>
        <v>155</v>
      </c>
      <c r="DA54" s="299">
        <v>146</v>
      </c>
      <c r="DB54" s="299">
        <f t="shared" si="23"/>
        <v>29</v>
      </c>
      <c r="DC54" s="299">
        <v>43</v>
      </c>
      <c r="DD54" s="299">
        <f t="shared" si="24"/>
        <v>5</v>
      </c>
      <c r="DE54" s="297"/>
      <c r="DF54" s="297">
        <f t="shared" si="25"/>
        <v>0</v>
      </c>
      <c r="DG54" s="297"/>
      <c r="DH54" s="297">
        <f t="shared" si="26"/>
        <v>0</v>
      </c>
      <c r="DI54" s="299">
        <v>168</v>
      </c>
      <c r="DJ54" s="299">
        <f>DI54-DA54</f>
        <v>22</v>
      </c>
      <c r="DK54" s="299">
        <v>46</v>
      </c>
      <c r="DL54" s="299">
        <f>DK54-DC54</f>
        <v>3</v>
      </c>
      <c r="DM54" s="297"/>
      <c r="DN54" s="297"/>
      <c r="DO54" s="297"/>
      <c r="DP54" s="297"/>
      <c r="DQ54" s="299">
        <v>191</v>
      </c>
      <c r="DR54" s="299">
        <f>DQ54-DI54</f>
        <v>23</v>
      </c>
      <c r="DS54" s="299">
        <v>49</v>
      </c>
      <c r="DT54" s="299">
        <f>DS54-DK54</f>
        <v>3</v>
      </c>
      <c r="DU54" s="297"/>
      <c r="DV54" s="297"/>
      <c r="DW54" s="297"/>
      <c r="DX54" s="297"/>
      <c r="DY54" s="299">
        <v>211</v>
      </c>
      <c r="DZ54" s="299">
        <f>DY54-DQ54</f>
        <v>20</v>
      </c>
      <c r="EA54" s="299">
        <v>53</v>
      </c>
      <c r="EB54" s="299">
        <f>EA54-DS54</f>
        <v>4</v>
      </c>
      <c r="EC54" s="297"/>
      <c r="ED54" s="297"/>
      <c r="EE54" s="297"/>
      <c r="EF54" s="297"/>
      <c r="EG54" s="299">
        <v>235</v>
      </c>
      <c r="EH54" s="299">
        <f>EG54-DY54</f>
        <v>24</v>
      </c>
      <c r="EI54" s="299">
        <v>58</v>
      </c>
      <c r="EJ54" s="299">
        <f>EI54-EA54</f>
        <v>5</v>
      </c>
      <c r="EK54" s="297"/>
      <c r="EL54" s="297"/>
      <c r="EM54" s="297"/>
      <c r="EN54" s="297"/>
      <c r="EO54" s="299">
        <v>267</v>
      </c>
      <c r="EP54" s="299">
        <f>EO54-EG54</f>
        <v>32</v>
      </c>
      <c r="EQ54" s="299">
        <v>133</v>
      </c>
      <c r="ER54" s="299">
        <f>EQ54-EI54</f>
        <v>75</v>
      </c>
      <c r="ES54" s="297"/>
      <c r="ET54" s="297"/>
      <c r="EU54" s="297"/>
      <c r="EV54" s="297"/>
      <c r="EW54" s="299">
        <v>284</v>
      </c>
      <c r="EX54" s="299">
        <f>EW54-EO54</f>
        <v>17</v>
      </c>
      <c r="EY54" s="299">
        <v>143</v>
      </c>
      <c r="EZ54" s="299">
        <f>EY54-EQ54</f>
        <v>10</v>
      </c>
      <c r="FA54" s="297"/>
      <c r="FB54" s="297"/>
      <c r="FC54" s="297"/>
      <c r="FD54" s="297"/>
      <c r="FE54" s="299">
        <v>312</v>
      </c>
      <c r="FF54" s="299">
        <f>FE54-EW54</f>
        <v>28</v>
      </c>
      <c r="FG54" s="299">
        <v>155</v>
      </c>
      <c r="FH54" s="299">
        <f>FG54-EY54</f>
        <v>12</v>
      </c>
      <c r="FI54" s="297"/>
      <c r="FJ54" s="297"/>
      <c r="FK54" s="297"/>
      <c r="FL54" s="297"/>
      <c r="FM54" s="299">
        <v>338</v>
      </c>
      <c r="FN54" s="299">
        <f>FM54-FE54</f>
        <v>26</v>
      </c>
      <c r="FO54" s="299">
        <v>167</v>
      </c>
      <c r="FP54" s="299">
        <f>FO54-FG54</f>
        <v>12</v>
      </c>
      <c r="FQ54" s="297"/>
      <c r="FR54" s="297"/>
      <c r="FS54" s="297"/>
      <c r="FT54" s="297"/>
      <c r="FU54" s="299">
        <v>361</v>
      </c>
      <c r="FV54" s="299">
        <f>FU54-FM54</f>
        <v>23</v>
      </c>
      <c r="FW54" s="299">
        <v>185</v>
      </c>
      <c r="FX54" s="299">
        <f>FW54-FO54</f>
        <v>18</v>
      </c>
      <c r="FY54" s="297"/>
      <c r="FZ54" s="297"/>
      <c r="GA54" s="297"/>
      <c r="GB54" s="297"/>
      <c r="GC54" s="299">
        <v>415</v>
      </c>
      <c r="GD54" s="299">
        <f>GC54-FU54</f>
        <v>54</v>
      </c>
      <c r="GE54" s="299">
        <v>196</v>
      </c>
      <c r="GF54" s="299">
        <f>GE54-FW54</f>
        <v>11</v>
      </c>
      <c r="GG54" s="297"/>
      <c r="GH54" s="297"/>
      <c r="GI54" s="297"/>
      <c r="GJ54" s="297"/>
      <c r="GK54" s="299">
        <v>548</v>
      </c>
      <c r="GL54" s="299">
        <f>GK54-GC54</f>
        <v>133</v>
      </c>
      <c r="GM54" s="299">
        <v>218</v>
      </c>
      <c r="GN54" s="299">
        <f>GM54-GE54</f>
        <v>22</v>
      </c>
      <c r="GO54" s="297"/>
      <c r="GP54" s="297"/>
      <c r="GQ54" s="297"/>
      <c r="GR54" s="297"/>
      <c r="GS54" s="277" cm="1">
        <f t="array" ref="GS54">SUM(SUMIFS(DA54:GR54,DA$6:GR$6,{"EN(V)"}))</f>
        <v>431</v>
      </c>
      <c r="GT54" s="277" cm="1">
        <f t="array" ref="GT54">SUM(SUMIFS(DA54:GR54,DA$6:GR$6,{"INA(V)"}))</f>
        <v>0</v>
      </c>
      <c r="GU54" s="277" cm="1">
        <f t="array" ref="GU54">SUM(SUMIFS(DA54:GR54,DA$6:GR$6,{"EN(D)"}))</f>
        <v>180</v>
      </c>
      <c r="GV54" s="277" cm="1">
        <f t="array" ref="GV54">SUM(SUMIFS(DA54:GR54,DA$6:GR$6,{"INA(D)"}))</f>
        <v>0</v>
      </c>
      <c r="GW54" s="277" cm="1">
        <f t="array" ref="GW54">SUM(SUMIFS(DA54:GR54,DA$6:GR$6,{"EN(D)","EN(V)","INA(D)","INA(V)"}))</f>
        <v>611</v>
      </c>
      <c r="GX54" s="299">
        <v>553</v>
      </c>
      <c r="GY54" s="299">
        <f t="shared" si="27"/>
        <v>5</v>
      </c>
      <c r="GZ54" s="299">
        <v>226</v>
      </c>
      <c r="HA54" s="299">
        <f t="shared" si="28"/>
        <v>8</v>
      </c>
      <c r="HB54" s="297"/>
      <c r="HC54" s="297">
        <f t="shared" si="29"/>
        <v>0</v>
      </c>
      <c r="HD54" s="297"/>
      <c r="HE54" s="297">
        <f t="shared" si="30"/>
        <v>0</v>
      </c>
      <c r="HF54" s="299"/>
      <c r="HG54" s="299"/>
      <c r="HH54" s="299"/>
      <c r="HI54" s="299"/>
      <c r="HJ54" s="297"/>
      <c r="HK54" s="297"/>
      <c r="HL54" s="297"/>
      <c r="HM54" s="297"/>
      <c r="HN54" s="299"/>
      <c r="HO54" s="299"/>
      <c r="HP54" s="299"/>
      <c r="HQ54" s="299"/>
      <c r="HR54" s="297"/>
      <c r="HS54" s="297"/>
      <c r="HT54" s="297"/>
      <c r="HU54" s="297"/>
      <c r="HV54" s="299"/>
      <c r="HW54" s="299"/>
      <c r="HX54" s="299"/>
      <c r="HY54" s="299"/>
      <c r="HZ54" s="297"/>
      <c r="IA54" s="297"/>
      <c r="IB54" s="297"/>
      <c r="IC54" s="297"/>
      <c r="ID54" s="299"/>
      <c r="IE54" s="299"/>
      <c r="IF54" s="299"/>
      <c r="IG54" s="299"/>
      <c r="IH54" s="297"/>
      <c r="II54" s="297"/>
      <c r="IJ54" s="297"/>
      <c r="IK54" s="297"/>
      <c r="IL54" s="299"/>
      <c r="IM54" s="299"/>
      <c r="IN54" s="299"/>
      <c r="IO54" s="299"/>
      <c r="IP54" s="297"/>
      <c r="IQ54" s="297"/>
      <c r="IR54" s="297"/>
      <c r="IS54" s="297"/>
      <c r="IT54" s="299"/>
      <c r="IU54" s="299"/>
      <c r="IV54" s="299"/>
      <c r="IW54" s="299"/>
      <c r="IX54" s="297"/>
      <c r="IY54" s="297"/>
      <c r="IZ54" s="297"/>
      <c r="JA54" s="297"/>
      <c r="JB54" s="299"/>
      <c r="JC54" s="299"/>
      <c r="JD54" s="299"/>
      <c r="JE54" s="299"/>
      <c r="JF54" s="297"/>
      <c r="JG54" s="297"/>
      <c r="JH54" s="297"/>
      <c r="JI54" s="297"/>
      <c r="JJ54" s="299"/>
      <c r="JK54" s="299">
        <v>2</v>
      </c>
      <c r="JL54" s="299"/>
      <c r="JM54" s="299">
        <v>3</v>
      </c>
      <c r="JN54" s="297"/>
      <c r="JO54" s="297"/>
      <c r="JP54" s="297"/>
      <c r="JQ54" s="297"/>
      <c r="JR54" s="299">
        <v>553</v>
      </c>
      <c r="JS54" s="299"/>
      <c r="JT54" s="299">
        <v>226</v>
      </c>
      <c r="JU54" s="299">
        <v>16</v>
      </c>
      <c r="JV54" s="297"/>
      <c r="JW54" s="297"/>
      <c r="JX54" s="297"/>
      <c r="JY54" s="297"/>
      <c r="JZ54" s="299"/>
      <c r="KA54" s="299">
        <v>5</v>
      </c>
      <c r="KB54" s="299"/>
      <c r="KC54" s="299"/>
      <c r="KD54" s="297"/>
      <c r="KE54" s="297"/>
      <c r="KF54" s="297"/>
      <c r="KG54" s="297"/>
      <c r="KH54" s="299"/>
      <c r="KI54" s="299"/>
      <c r="KJ54" s="299"/>
      <c r="KK54" s="299"/>
      <c r="KL54" s="297"/>
      <c r="KM54" s="297"/>
      <c r="KN54" s="297"/>
      <c r="KO54" s="297"/>
      <c r="KP54" s="277" cm="1">
        <f t="array" ref="KP54">SUM(SUMIFS(GX54:KO54,GX$6:KO$6,{"EN(V)"}))</f>
        <v>12</v>
      </c>
      <c r="KQ54" s="277" cm="1">
        <f t="array" ref="KQ54">SUM(SUMIFS(GX54:KO54,GX$6:KO$6,{"INA(V)"}))</f>
        <v>0</v>
      </c>
      <c r="KR54" s="277" cm="1">
        <f t="array" ref="KR54">SUM(SUMIFS(GX54:KO54,GX$6:KO$6,{"EN(D)"}))</f>
        <v>27</v>
      </c>
      <c r="KS54" s="277" cm="1">
        <f t="array" ref="KS54">SUM(SUMIFS(GX54:KO54,GX$6:KO$6,{"INA(D)"}))</f>
        <v>0</v>
      </c>
      <c r="KT54" s="277" cm="1">
        <f t="array" ref="KT54">SUM(SUMIFS(GX54:KO54,GX$6:KO$6,{"EN(D)","EN(V)","INA(D)","INA(V)"}))</f>
        <v>39</v>
      </c>
      <c r="KU54" s="299"/>
      <c r="KV54" s="299"/>
      <c r="KW54" s="299"/>
      <c r="KX54" s="299"/>
      <c r="KY54" s="297"/>
      <c r="KZ54" s="297"/>
      <c r="LA54" s="297"/>
      <c r="LB54" s="297"/>
      <c r="LC54" s="299"/>
      <c r="LD54" s="299"/>
      <c r="LE54" s="299"/>
      <c r="LF54" s="299"/>
      <c r="LG54" s="297"/>
      <c r="LH54" s="297">
        <v>7</v>
      </c>
      <c r="LI54" s="297"/>
      <c r="LJ54" s="297">
        <v>3</v>
      </c>
      <c r="LK54" s="299"/>
      <c r="LL54" s="299"/>
      <c r="LM54" s="299"/>
      <c r="LN54" s="299"/>
      <c r="LO54" s="297"/>
      <c r="LP54" s="297"/>
      <c r="LQ54" s="297"/>
      <c r="LR54" s="297"/>
      <c r="LS54" s="299"/>
      <c r="LT54" s="299">
        <v>4</v>
      </c>
      <c r="LU54" s="299"/>
      <c r="LV54" s="299"/>
      <c r="LW54" s="297"/>
      <c r="LX54" s="297"/>
      <c r="LY54" s="297"/>
      <c r="LZ54" s="297"/>
      <c r="MA54" s="299"/>
      <c r="MB54" s="299">
        <v>1</v>
      </c>
      <c r="MC54" s="299"/>
      <c r="MD54" s="299"/>
      <c r="ME54" s="297"/>
      <c r="MF54" s="297"/>
      <c r="MG54" s="297"/>
      <c r="MH54" s="297"/>
      <c r="MI54" s="299"/>
      <c r="MJ54" s="299"/>
      <c r="MK54" s="299"/>
      <c r="ML54" s="299"/>
      <c r="MM54" s="297"/>
      <c r="MN54" s="297"/>
      <c r="MO54" s="297"/>
      <c r="MP54" s="297"/>
      <c r="MQ54" s="299"/>
      <c r="MR54" s="299"/>
      <c r="MS54" s="299"/>
      <c r="MT54" s="299"/>
      <c r="MU54" s="297"/>
      <c r="MV54" s="297"/>
      <c r="MW54" s="297"/>
      <c r="MX54" s="297"/>
      <c r="MY54" s="299"/>
      <c r="MZ54" s="299">
        <v>4</v>
      </c>
      <c r="NA54" s="299"/>
      <c r="NB54" s="299"/>
      <c r="NC54" s="297"/>
      <c r="ND54" s="297"/>
      <c r="NE54" s="297"/>
      <c r="NF54" s="297"/>
      <c r="NG54" s="299"/>
      <c r="NH54" s="299">
        <v>1</v>
      </c>
      <c r="NI54" s="299"/>
      <c r="NJ54" s="299"/>
      <c r="NK54" s="297"/>
      <c r="NL54" s="297"/>
      <c r="NM54" s="297"/>
      <c r="NN54" s="297"/>
      <c r="NO54" s="299"/>
      <c r="NP54" s="299">
        <v>1</v>
      </c>
      <c r="NQ54" s="299"/>
      <c r="NR54" s="299"/>
      <c r="NS54" s="297"/>
      <c r="NT54" s="297"/>
      <c r="NU54" s="297"/>
      <c r="NV54" s="297"/>
      <c r="NW54" s="299"/>
      <c r="NX54" s="299">
        <v>1</v>
      </c>
      <c r="NY54" s="299"/>
      <c r="NZ54" s="299"/>
      <c r="OA54" s="297"/>
      <c r="OB54" s="297"/>
      <c r="OC54" s="297"/>
      <c r="OD54" s="297"/>
      <c r="OE54" s="299"/>
      <c r="OF54" s="299">
        <v>1</v>
      </c>
      <c r="OG54" s="299"/>
      <c r="OH54" s="299"/>
      <c r="OI54" s="297"/>
      <c r="OJ54" s="297"/>
      <c r="OK54" s="297"/>
      <c r="OL54" s="297"/>
      <c r="OM54" s="277" cm="1">
        <f t="array" ref="OM54">SUM(SUMIFS(KU54:OL54,KU$6:OL$6,{"EN(V)"}))</f>
        <v>13</v>
      </c>
      <c r="ON54" s="277" cm="1">
        <f t="array" ref="ON54">SUM(SUMIFS(KU54:OL54,KU$6:OL$6,{"INA(V)"}))</f>
        <v>7</v>
      </c>
      <c r="OO54" s="277" cm="1">
        <f t="array" ref="OO54">SUM(SUMIFS(KU54:OL54,KU$6:OL$6,{"EN(D)"}))</f>
        <v>0</v>
      </c>
      <c r="OP54" s="277" cm="1">
        <f t="array" ref="OP54">SUM(SUMIFS(KU54:OL54,KU$6:OL$6,{"INA(D)"}))</f>
        <v>3</v>
      </c>
      <c r="OQ54" s="277" cm="1">
        <f t="array" ref="OQ54">SUM(SUMIFS(KU54:OL54,KU$6:OL$6,{"EN(D)","EN(V)","INA(D)","INA(V)"}))</f>
        <v>23</v>
      </c>
      <c r="OR54" s="299"/>
      <c r="OS54" s="299"/>
      <c r="OT54" s="299"/>
      <c r="OU54" s="299"/>
      <c r="OV54" s="297"/>
      <c r="OW54" s="297"/>
      <c r="OX54" s="297"/>
      <c r="OY54" s="297"/>
      <c r="OZ54" s="299"/>
      <c r="PA54" s="299"/>
      <c r="PB54" s="299"/>
      <c r="PC54" s="299"/>
      <c r="PD54" s="297"/>
      <c r="PE54" s="297"/>
      <c r="PF54" s="297"/>
      <c r="PG54" s="297"/>
      <c r="PH54" s="299"/>
      <c r="PI54" s="299"/>
      <c r="PJ54" s="299"/>
      <c r="PK54" s="299"/>
      <c r="PL54" s="297"/>
      <c r="PM54" s="297"/>
      <c r="PN54" s="297"/>
      <c r="PO54" s="297"/>
      <c r="PP54" s="299"/>
      <c r="PQ54" s="299"/>
      <c r="PR54" s="299"/>
      <c r="PS54" s="299"/>
      <c r="PT54" s="297"/>
      <c r="PU54" s="297"/>
      <c r="PV54" s="297"/>
      <c r="PW54" s="297"/>
      <c r="PX54" s="299"/>
      <c r="PY54" s="299">
        <v>2</v>
      </c>
      <c r="PZ54" s="299"/>
      <c r="QA54" s="299">
        <v>1</v>
      </c>
      <c r="QB54" s="297"/>
      <c r="QC54" s="297"/>
      <c r="QD54" s="297"/>
      <c r="QE54" s="297"/>
      <c r="QF54" s="299"/>
      <c r="QG54" s="299">
        <v>1</v>
      </c>
      <c r="QH54" s="299"/>
      <c r="QI54" s="299"/>
      <c r="QJ54" s="297"/>
      <c r="QK54" s="297"/>
      <c r="QL54" s="297"/>
      <c r="QM54" s="297"/>
      <c r="QN54" s="299"/>
      <c r="QO54" s="299"/>
      <c r="QP54" s="299"/>
      <c r="QQ54" s="299"/>
      <c r="QR54" s="297"/>
      <c r="QS54" s="297"/>
      <c r="QT54" s="297"/>
      <c r="QU54" s="297"/>
      <c r="QV54" s="299"/>
      <c r="QW54" s="299"/>
      <c r="QX54" s="299"/>
      <c r="QY54" s="299"/>
      <c r="QZ54" s="297"/>
      <c r="RA54" s="297"/>
      <c r="RB54" s="297"/>
      <c r="RC54" s="297"/>
      <c r="RD54" s="299"/>
      <c r="RE54" s="299"/>
      <c r="RF54" s="299"/>
      <c r="RG54" s="299"/>
      <c r="RH54" s="297"/>
      <c r="RI54" s="297"/>
      <c r="RJ54" s="297"/>
      <c r="RK54" s="297"/>
      <c r="RL54" s="299"/>
      <c r="RM54" s="299"/>
      <c r="RN54" s="299"/>
      <c r="RO54" s="299"/>
      <c r="RP54" s="297"/>
      <c r="RQ54" s="297"/>
      <c r="RR54" s="297"/>
      <c r="RS54" s="297"/>
      <c r="RT54" s="299"/>
      <c r="RU54" s="299"/>
      <c r="RV54" s="299"/>
      <c r="RW54" s="299"/>
      <c r="RX54" s="297"/>
      <c r="RY54" s="297"/>
      <c r="RZ54" s="297"/>
      <c r="SA54" s="297"/>
      <c r="SB54" s="299"/>
      <c r="SC54" s="299"/>
      <c r="SD54" s="299"/>
      <c r="SE54" s="299"/>
      <c r="SF54" s="297"/>
      <c r="SG54" s="297"/>
      <c r="SH54" s="297"/>
      <c r="SI54" s="297"/>
      <c r="SJ54" s="277" cm="1">
        <f t="array" ref="SJ54">SUM(SUMIFS(OR54:SI54,OR$6:SI$6,{"EN(V)"}))</f>
        <v>3</v>
      </c>
      <c r="SK54" s="277" cm="1">
        <f t="array" ref="SK54">SUM(SUMIFS(OR54:SI54,OR$6:SI$6,{"INA(V)"}))</f>
        <v>0</v>
      </c>
      <c r="SL54" s="277" cm="1">
        <f t="array" ref="SL54">SUM(SUMIFS(OR54:SI54,OR$6:SI$6,{"EN(D)"}))</f>
        <v>1</v>
      </c>
      <c r="SM54" s="277" cm="1">
        <f t="array" ref="SM54">SUM(SUMIFS(OR54:SI54,OR$6:SI$6,{"INA(D)"}))</f>
        <v>0</v>
      </c>
      <c r="SN54" s="277" cm="1">
        <f t="array" ref="SN54">SUM(SUMIFS(OR54:SI54,OR$6:SI$6,{"EN(D)","EN(V)","INA(D)","INA(V)"}))</f>
        <v>4</v>
      </c>
    </row>
    <row r="55" spans="1:508" ht="30">
      <c r="A55" s="296">
        <v>49</v>
      </c>
      <c r="B55" s="281" t="s">
        <v>149</v>
      </c>
      <c r="C55" s="301"/>
      <c r="D55" s="299"/>
      <c r="E55" s="299"/>
      <c r="F55" s="299"/>
      <c r="G55" s="299"/>
      <c r="H55" s="297"/>
      <c r="I55" s="297"/>
      <c r="J55" s="297"/>
      <c r="K55" s="297"/>
      <c r="L55" s="299"/>
      <c r="M55" s="299"/>
      <c r="N55" s="299"/>
      <c r="O55" s="299"/>
      <c r="P55" s="297"/>
      <c r="Q55" s="297"/>
      <c r="R55" s="297"/>
      <c r="S55" s="297"/>
      <c r="T55" s="299"/>
      <c r="U55" s="299"/>
      <c r="V55" s="299"/>
      <c r="W55" s="299"/>
      <c r="X55" s="297"/>
      <c r="Y55" s="297"/>
      <c r="Z55" s="297"/>
      <c r="AA55" s="297"/>
      <c r="AB55" s="299"/>
      <c r="AC55" s="299"/>
      <c r="AD55" s="299"/>
      <c r="AE55" s="299"/>
      <c r="AF55" s="297"/>
      <c r="AG55" s="297"/>
      <c r="AH55" s="297"/>
      <c r="AI55" s="297"/>
      <c r="AJ55" s="299"/>
      <c r="AK55" s="299"/>
      <c r="AL55" s="299"/>
      <c r="AM55" s="299"/>
      <c r="AN55" s="297"/>
      <c r="AO55" s="297"/>
      <c r="AP55" s="297"/>
      <c r="AQ55" s="297"/>
      <c r="AR55" s="299"/>
      <c r="AS55" s="299"/>
      <c r="AT55" s="299"/>
      <c r="AU55" s="299"/>
      <c r="AV55" s="297"/>
      <c r="AW55" s="297"/>
      <c r="AX55" s="297"/>
      <c r="AY55" s="297"/>
      <c r="AZ55" s="299"/>
      <c r="BA55" s="299"/>
      <c r="BB55" s="299"/>
      <c r="BC55" s="299"/>
      <c r="BD55" s="297">
        <v>15</v>
      </c>
      <c r="BE55" s="297">
        <v>15</v>
      </c>
      <c r="BF55" s="297">
        <v>0</v>
      </c>
      <c r="BG55" s="297">
        <v>0</v>
      </c>
      <c r="BH55" s="299"/>
      <c r="BI55" s="299"/>
      <c r="BJ55" s="299"/>
      <c r="BK55" s="299"/>
      <c r="BL55" s="297">
        <v>40</v>
      </c>
      <c r="BM55" s="297">
        <v>32</v>
      </c>
      <c r="BN55" s="297">
        <v>20</v>
      </c>
      <c r="BO55" s="297">
        <v>32</v>
      </c>
      <c r="BP55" s="299"/>
      <c r="BQ55" s="299"/>
      <c r="BR55" s="299"/>
      <c r="BS55" s="299"/>
      <c r="BT55" s="297">
        <v>63</v>
      </c>
      <c r="BU55" s="297">
        <f>BT55-BL55</f>
        <v>23</v>
      </c>
      <c r="BV55" s="297">
        <v>38</v>
      </c>
      <c r="BW55" s="297">
        <f>BV55-BN55</f>
        <v>18</v>
      </c>
      <c r="BX55" s="299"/>
      <c r="BY55" s="299"/>
      <c r="BZ55" s="299"/>
      <c r="CA55" s="299"/>
      <c r="CB55" s="297">
        <v>86</v>
      </c>
      <c r="CC55" s="297">
        <f>CB55-BT55</f>
        <v>23</v>
      </c>
      <c r="CD55" s="297">
        <v>64</v>
      </c>
      <c r="CE55" s="297">
        <f>CD55-BV55</f>
        <v>26</v>
      </c>
      <c r="CF55" s="299"/>
      <c r="CG55" s="299"/>
      <c r="CH55" s="299"/>
      <c r="CI55" s="299"/>
      <c r="CJ55" s="297">
        <v>114</v>
      </c>
      <c r="CK55" s="297">
        <f>CJ55-CB55</f>
        <v>28</v>
      </c>
      <c r="CL55" s="297">
        <v>107</v>
      </c>
      <c r="CM55" s="297">
        <f>CL55-CD55</f>
        <v>43</v>
      </c>
      <c r="CN55" s="299"/>
      <c r="CO55" s="299"/>
      <c r="CP55" s="299"/>
      <c r="CQ55" s="299"/>
      <c r="CR55" s="297">
        <v>145</v>
      </c>
      <c r="CS55" s="297">
        <f>CR55-CJ55</f>
        <v>31</v>
      </c>
      <c r="CT55" s="297">
        <v>136</v>
      </c>
      <c r="CU55" s="297">
        <f>CT55-CL55</f>
        <v>29</v>
      </c>
      <c r="CV55" s="277" cm="1">
        <f t="array" ref="CV55">SUM(SUMIFS(D55:CU55,D$6:CU$6,{"EN(V)"}))</f>
        <v>0</v>
      </c>
      <c r="CW55" s="277" cm="1">
        <f t="array" ref="CW55">SUM(SUMIFS(D55:CU55,D$6:CU$6,{"INA(V)"}))</f>
        <v>152</v>
      </c>
      <c r="CX55" s="277" cm="1">
        <f t="array" ref="CX55">SUM(SUMIFS(D55:CU55,D$6:CU$6,{"EN(D)"}))</f>
        <v>0</v>
      </c>
      <c r="CY55" s="277" cm="1">
        <f t="array" ref="CY55">SUM(SUMIFS(D55:CU55,D$6:CU$6,{"INA(D)"}))</f>
        <v>148</v>
      </c>
      <c r="CZ55" s="277" cm="1">
        <f t="array" ref="CZ55">SUM(SUMIFS(D55:CU55,D$6:CU$6,{"EN(D)","EN(V)","INA(D)","INA(V)"}))</f>
        <v>300</v>
      </c>
      <c r="DA55" s="299"/>
      <c r="DB55" s="299">
        <f t="shared" si="23"/>
        <v>0</v>
      </c>
      <c r="DC55" s="299"/>
      <c r="DD55" s="299">
        <f t="shared" si="24"/>
        <v>0</v>
      </c>
      <c r="DE55" s="297">
        <v>182</v>
      </c>
      <c r="DF55" s="297">
        <f t="shared" si="25"/>
        <v>37</v>
      </c>
      <c r="DG55" s="297">
        <v>140</v>
      </c>
      <c r="DH55" s="297">
        <f t="shared" si="26"/>
        <v>4</v>
      </c>
      <c r="DI55" s="299"/>
      <c r="DJ55" s="299"/>
      <c r="DK55" s="299"/>
      <c r="DL55" s="299"/>
      <c r="DM55" s="297">
        <v>210</v>
      </c>
      <c r="DN55" s="297">
        <f>DM55-DE55</f>
        <v>28</v>
      </c>
      <c r="DO55" s="297">
        <v>140</v>
      </c>
      <c r="DP55" s="297">
        <f>DO55-DG55</f>
        <v>0</v>
      </c>
      <c r="DQ55" s="299"/>
      <c r="DR55" s="299"/>
      <c r="DS55" s="299"/>
      <c r="DT55" s="299"/>
      <c r="DU55" s="297">
        <v>238</v>
      </c>
      <c r="DV55" s="297">
        <f>DU55-DM55</f>
        <v>28</v>
      </c>
      <c r="DW55" s="297">
        <v>142</v>
      </c>
      <c r="DX55" s="297">
        <f>DW55-DO55</f>
        <v>2</v>
      </c>
      <c r="DY55" s="299"/>
      <c r="DZ55" s="299"/>
      <c r="EA55" s="299"/>
      <c r="EB55" s="299"/>
      <c r="EC55" s="297">
        <v>272</v>
      </c>
      <c r="ED55" s="297">
        <f>EC55-DU55</f>
        <v>34</v>
      </c>
      <c r="EE55" s="297">
        <v>143</v>
      </c>
      <c r="EF55" s="297">
        <f>EE55-DW55</f>
        <v>1</v>
      </c>
      <c r="EG55" s="299"/>
      <c r="EH55" s="299"/>
      <c r="EI55" s="299"/>
      <c r="EJ55" s="299"/>
      <c r="EK55" s="297">
        <v>297</v>
      </c>
      <c r="EL55" s="297">
        <f>EK55-EC55</f>
        <v>25</v>
      </c>
      <c r="EM55" s="297">
        <v>149</v>
      </c>
      <c r="EN55" s="297">
        <f>EM55-EE55</f>
        <v>6</v>
      </c>
      <c r="EO55" s="299"/>
      <c r="EP55" s="299"/>
      <c r="EQ55" s="299"/>
      <c r="ER55" s="299"/>
      <c r="ES55" s="297">
        <v>343</v>
      </c>
      <c r="ET55" s="297">
        <f>ES55-EK55</f>
        <v>46</v>
      </c>
      <c r="EU55" s="297">
        <v>562</v>
      </c>
      <c r="EV55" s="297">
        <f>EU55-EM55</f>
        <v>413</v>
      </c>
      <c r="EW55" s="299"/>
      <c r="EX55" s="299"/>
      <c r="EY55" s="299"/>
      <c r="EZ55" s="299"/>
      <c r="FA55" s="297">
        <v>373</v>
      </c>
      <c r="FB55" s="297">
        <f>FA55-ES55</f>
        <v>30</v>
      </c>
      <c r="FC55" s="297">
        <v>611</v>
      </c>
      <c r="FD55" s="297">
        <f>FC55-EU55</f>
        <v>49</v>
      </c>
      <c r="FE55" s="299"/>
      <c r="FF55" s="299"/>
      <c r="FG55" s="299"/>
      <c r="FH55" s="299"/>
      <c r="FI55" s="297">
        <v>407</v>
      </c>
      <c r="FJ55" s="297">
        <f>FI55-FA55</f>
        <v>34</v>
      </c>
      <c r="FK55" s="297">
        <v>692</v>
      </c>
      <c r="FL55" s="297">
        <f>FK55-FC55</f>
        <v>81</v>
      </c>
      <c r="FM55" s="299"/>
      <c r="FN55" s="299"/>
      <c r="FO55" s="299"/>
      <c r="FP55" s="299"/>
      <c r="FQ55" s="297">
        <v>445</v>
      </c>
      <c r="FR55" s="297">
        <f>FQ55-FI55</f>
        <v>38</v>
      </c>
      <c r="FS55" s="297">
        <v>789</v>
      </c>
      <c r="FT55" s="297">
        <f>FS55-FK55</f>
        <v>97</v>
      </c>
      <c r="FU55" s="299"/>
      <c r="FV55" s="299"/>
      <c r="FW55" s="299"/>
      <c r="FX55" s="299"/>
      <c r="FY55" s="297">
        <v>505</v>
      </c>
      <c r="FZ55" s="297">
        <f>FY55-FQ55</f>
        <v>60</v>
      </c>
      <c r="GA55" s="297">
        <v>894</v>
      </c>
      <c r="GB55" s="297">
        <f>GA55-FS55</f>
        <v>105</v>
      </c>
      <c r="GC55" s="299"/>
      <c r="GD55" s="299"/>
      <c r="GE55" s="299"/>
      <c r="GF55" s="299"/>
      <c r="GG55" s="297">
        <v>596</v>
      </c>
      <c r="GH55" s="297">
        <f>GG55-FY55</f>
        <v>91</v>
      </c>
      <c r="GI55" s="297">
        <v>1015</v>
      </c>
      <c r="GJ55" s="297">
        <f>GI55-GA55</f>
        <v>121</v>
      </c>
      <c r="GK55" s="299"/>
      <c r="GL55" s="299"/>
      <c r="GM55" s="299"/>
      <c r="GN55" s="299"/>
      <c r="GO55" s="297">
        <v>895</v>
      </c>
      <c r="GP55" s="297">
        <f>GO55-GG55</f>
        <v>299</v>
      </c>
      <c r="GQ55" s="297">
        <v>1245</v>
      </c>
      <c r="GR55" s="297">
        <f>GQ55-GI55</f>
        <v>230</v>
      </c>
      <c r="GS55" s="277" cm="1">
        <f t="array" ref="GS55">SUM(SUMIFS(DA55:GR55,DA$6:GR$6,{"EN(V)"}))</f>
        <v>0</v>
      </c>
      <c r="GT55" s="277" cm="1">
        <f t="array" ref="GT55">SUM(SUMIFS(DA55:GR55,DA$6:GR$6,{"INA(V)"}))</f>
        <v>750</v>
      </c>
      <c r="GU55" s="277" cm="1">
        <f t="array" ref="GU55">SUM(SUMIFS(DA55:GR55,DA$6:GR$6,{"EN(D)"}))</f>
        <v>0</v>
      </c>
      <c r="GV55" s="277" cm="1">
        <f t="array" ref="GV55">SUM(SUMIFS(DA55:GR55,DA$6:GR$6,{"INA(D)"}))</f>
        <v>1109</v>
      </c>
      <c r="GW55" s="277" cm="1">
        <f t="array" ref="GW55">SUM(SUMIFS(DA55:GR55,DA$6:GR$6,{"EN(D)","EN(V)","INA(D)","INA(V)"}))</f>
        <v>1859</v>
      </c>
      <c r="GX55" s="299"/>
      <c r="GY55" s="299">
        <f t="shared" si="27"/>
        <v>0</v>
      </c>
      <c r="GZ55" s="299"/>
      <c r="HA55" s="299">
        <f t="shared" si="28"/>
        <v>0</v>
      </c>
      <c r="HB55" s="297">
        <v>905</v>
      </c>
      <c r="HC55" s="297">
        <f t="shared" si="29"/>
        <v>10</v>
      </c>
      <c r="HD55" s="297">
        <v>1276</v>
      </c>
      <c r="HE55" s="297">
        <f t="shared" si="30"/>
        <v>31</v>
      </c>
      <c r="HF55" s="299"/>
      <c r="HG55" s="299"/>
      <c r="HH55" s="299"/>
      <c r="HI55" s="299"/>
      <c r="HJ55" s="297"/>
      <c r="HK55" s="297"/>
      <c r="HL55" s="297"/>
      <c r="HM55" s="297"/>
      <c r="HN55" s="299"/>
      <c r="HO55" s="299"/>
      <c r="HP55" s="299"/>
      <c r="HQ55" s="299"/>
      <c r="HR55" s="297"/>
      <c r="HS55" s="297"/>
      <c r="HT55" s="297"/>
      <c r="HU55" s="297"/>
      <c r="HV55" s="299"/>
      <c r="HW55" s="299"/>
      <c r="HX55" s="299"/>
      <c r="HY55" s="299"/>
      <c r="HZ55" s="297"/>
      <c r="IA55" s="297"/>
      <c r="IB55" s="297"/>
      <c r="IC55" s="297"/>
      <c r="ID55" s="299"/>
      <c r="IE55" s="299"/>
      <c r="IF55" s="299"/>
      <c r="IG55" s="299"/>
      <c r="IH55" s="297"/>
      <c r="II55" s="297"/>
      <c r="IJ55" s="297"/>
      <c r="IK55" s="297"/>
      <c r="IL55" s="299"/>
      <c r="IM55" s="299"/>
      <c r="IN55" s="299"/>
      <c r="IO55" s="299"/>
      <c r="IP55" s="297"/>
      <c r="IQ55" s="297"/>
      <c r="IR55" s="297"/>
      <c r="IS55" s="297"/>
      <c r="IT55" s="299"/>
      <c r="IU55" s="299"/>
      <c r="IV55" s="299"/>
      <c r="IW55" s="299"/>
      <c r="IX55" s="297"/>
      <c r="IY55" s="297"/>
      <c r="IZ55" s="297"/>
      <c r="JA55" s="297"/>
      <c r="JB55" s="299"/>
      <c r="JC55" s="299"/>
      <c r="JD55" s="299"/>
      <c r="JE55" s="299"/>
      <c r="JF55" s="297"/>
      <c r="JG55" s="297"/>
      <c r="JH55" s="297"/>
      <c r="JI55" s="297"/>
      <c r="JJ55" s="299"/>
      <c r="JK55" s="299"/>
      <c r="JL55" s="299"/>
      <c r="JM55" s="299"/>
      <c r="JN55" s="297"/>
      <c r="JO55" s="297">
        <v>6</v>
      </c>
      <c r="JP55" s="297"/>
      <c r="JQ55" s="297">
        <v>28</v>
      </c>
      <c r="JR55" s="299"/>
      <c r="JS55" s="299"/>
      <c r="JT55" s="299"/>
      <c r="JU55" s="299"/>
      <c r="JV55" s="297">
        <v>917</v>
      </c>
      <c r="JW55" s="297">
        <v>5</v>
      </c>
      <c r="JX55" s="297">
        <v>1276</v>
      </c>
      <c r="JY55" s="297">
        <v>40</v>
      </c>
      <c r="JZ55" s="299"/>
      <c r="KA55" s="299"/>
      <c r="KB55" s="299"/>
      <c r="KC55" s="299"/>
      <c r="KD55" s="297"/>
      <c r="KE55" s="297">
        <v>6</v>
      </c>
      <c r="KF55" s="297"/>
      <c r="KG55" s="297">
        <v>31</v>
      </c>
      <c r="KH55" s="299"/>
      <c r="KI55" s="299"/>
      <c r="KJ55" s="299"/>
      <c r="KK55" s="299"/>
      <c r="KL55" s="297"/>
      <c r="KM55" s="297">
        <v>8</v>
      </c>
      <c r="KN55" s="297"/>
      <c r="KO55" s="297">
        <v>22</v>
      </c>
      <c r="KP55" s="277" cm="1">
        <f t="array" ref="KP55">SUM(SUMIFS(GX55:KO55,GX$6:KO$6,{"EN(V)"}))</f>
        <v>0</v>
      </c>
      <c r="KQ55" s="277" cm="1">
        <f t="array" ref="KQ55">SUM(SUMIFS(GX55:KO55,GX$6:KO$6,{"INA(V)"}))</f>
        <v>35</v>
      </c>
      <c r="KR55" s="277" cm="1">
        <f t="array" ref="KR55">SUM(SUMIFS(GX55:KO55,GX$6:KO$6,{"EN(D)"}))</f>
        <v>0</v>
      </c>
      <c r="KS55" s="277" cm="1">
        <f t="array" ref="KS55">SUM(SUMIFS(GX55:KO55,GX$6:KO$6,{"INA(D)"}))</f>
        <v>152</v>
      </c>
      <c r="KT55" s="277" cm="1">
        <f t="array" ref="KT55">SUM(SUMIFS(GX55:KO55,GX$6:KO$6,{"EN(D)","EN(V)","INA(D)","INA(V)"}))</f>
        <v>187</v>
      </c>
      <c r="KU55" s="299"/>
      <c r="KV55" s="299"/>
      <c r="KW55" s="299"/>
      <c r="KX55" s="299"/>
      <c r="KY55" s="297"/>
      <c r="KZ55" s="297">
        <v>10</v>
      </c>
      <c r="LA55" s="297"/>
      <c r="LB55" s="297">
        <v>26</v>
      </c>
      <c r="LC55" s="299"/>
      <c r="LD55" s="299">
        <v>2</v>
      </c>
      <c r="LE55" s="299"/>
      <c r="LF55" s="299">
        <v>7</v>
      </c>
      <c r="LG55" s="297"/>
      <c r="LH55" s="297"/>
      <c r="LI55" s="297"/>
      <c r="LJ55" s="297"/>
      <c r="LK55" s="299"/>
      <c r="LL55" s="299"/>
      <c r="LM55" s="299"/>
      <c r="LN55" s="299"/>
      <c r="LO55" s="297"/>
      <c r="LP55" s="297">
        <v>6</v>
      </c>
      <c r="LQ55" s="297"/>
      <c r="LR55" s="297">
        <v>4</v>
      </c>
      <c r="LS55" s="299"/>
      <c r="LT55" s="299"/>
      <c r="LU55" s="299"/>
      <c r="LV55" s="299"/>
      <c r="LW55" s="297"/>
      <c r="LX55" s="297">
        <v>13</v>
      </c>
      <c r="LY55" s="297"/>
      <c r="LZ55" s="297">
        <v>7</v>
      </c>
      <c r="MA55" s="299"/>
      <c r="MB55" s="299"/>
      <c r="MC55" s="299"/>
      <c r="MD55" s="299"/>
      <c r="ME55" s="297"/>
      <c r="MF55" s="297">
        <v>24</v>
      </c>
      <c r="MG55" s="297"/>
      <c r="MH55" s="297">
        <v>1</v>
      </c>
      <c r="MI55" s="299"/>
      <c r="MJ55" s="299"/>
      <c r="MK55" s="299"/>
      <c r="ML55" s="299"/>
      <c r="MM55" s="297"/>
      <c r="MN55" s="297">
        <v>2</v>
      </c>
      <c r="MO55" s="297"/>
      <c r="MP55" s="297"/>
      <c r="MQ55" s="299"/>
      <c r="MR55" s="299"/>
      <c r="MS55" s="299"/>
      <c r="MT55" s="299"/>
      <c r="MU55" s="297"/>
      <c r="MV55" s="297">
        <v>9</v>
      </c>
      <c r="MW55" s="297"/>
      <c r="MX55" s="297">
        <v>3</v>
      </c>
      <c r="MY55" s="299"/>
      <c r="MZ55" s="299"/>
      <c r="NA55" s="299"/>
      <c r="NB55" s="299"/>
      <c r="NC55" s="297"/>
      <c r="ND55" s="297">
        <v>4</v>
      </c>
      <c r="NE55" s="297"/>
      <c r="NF55" s="297"/>
      <c r="NG55" s="299"/>
      <c r="NH55" s="299"/>
      <c r="NI55" s="299"/>
      <c r="NJ55" s="299"/>
      <c r="NK55" s="297"/>
      <c r="NL55" s="297">
        <v>12</v>
      </c>
      <c r="NM55" s="297"/>
      <c r="NN55" s="297">
        <v>2</v>
      </c>
      <c r="NO55" s="299"/>
      <c r="NP55" s="299"/>
      <c r="NQ55" s="299"/>
      <c r="NR55" s="299"/>
      <c r="NS55" s="297"/>
      <c r="NT55" s="297">
        <v>20</v>
      </c>
      <c r="NU55" s="297"/>
      <c r="NV55" s="297">
        <v>3</v>
      </c>
      <c r="NW55" s="299"/>
      <c r="NX55" s="299"/>
      <c r="NY55" s="299"/>
      <c r="NZ55" s="299"/>
      <c r="OA55" s="297"/>
      <c r="OB55" s="297">
        <v>12</v>
      </c>
      <c r="OC55" s="297"/>
      <c r="OD55" s="297"/>
      <c r="OE55" s="299"/>
      <c r="OF55" s="299"/>
      <c r="OG55" s="299"/>
      <c r="OH55" s="299"/>
      <c r="OI55" s="297"/>
      <c r="OJ55" s="297">
        <v>15</v>
      </c>
      <c r="OK55" s="297"/>
      <c r="OL55" s="297">
        <v>4</v>
      </c>
      <c r="OM55" s="277" cm="1">
        <f t="array" ref="OM55">SUM(SUMIFS(KU55:OL55,KU$6:OL$6,{"EN(V)"}))</f>
        <v>2</v>
      </c>
      <c r="ON55" s="277" cm="1">
        <f t="array" ref="ON55">SUM(SUMIFS(KU55:OL55,KU$6:OL$6,{"INA(V)"}))</f>
        <v>127</v>
      </c>
      <c r="OO55" s="277" cm="1">
        <f t="array" ref="OO55">SUM(SUMIFS(KU55:OL55,KU$6:OL$6,{"EN(D)"}))</f>
        <v>7</v>
      </c>
      <c r="OP55" s="277" cm="1">
        <f t="array" ref="OP55">SUM(SUMIFS(KU55:OL55,KU$6:OL$6,{"INA(D)"}))</f>
        <v>50</v>
      </c>
      <c r="OQ55" s="277" cm="1">
        <f t="array" ref="OQ55">SUM(SUMIFS(KU55:OL55,KU$6:OL$6,{"EN(D)","EN(V)","INA(D)","INA(V)"}))</f>
        <v>186</v>
      </c>
      <c r="OR55" s="299"/>
      <c r="OS55" s="299"/>
      <c r="OT55" s="299"/>
      <c r="OU55" s="299"/>
      <c r="OV55" s="297"/>
      <c r="OW55" s="297">
        <v>9</v>
      </c>
      <c r="OX55" s="297"/>
      <c r="OY55" s="297">
        <v>1</v>
      </c>
      <c r="OZ55" s="299"/>
      <c r="PA55" s="299"/>
      <c r="PB55" s="299"/>
      <c r="PC55" s="299"/>
      <c r="PD55" s="297"/>
      <c r="PE55" s="297">
        <v>6</v>
      </c>
      <c r="PF55" s="297"/>
      <c r="PG55" s="297">
        <v>1</v>
      </c>
      <c r="PH55" s="299"/>
      <c r="PI55" s="299"/>
      <c r="PJ55" s="299"/>
      <c r="PK55" s="299"/>
      <c r="PL55" s="297"/>
      <c r="PM55" s="297">
        <v>11</v>
      </c>
      <c r="PN55" s="297"/>
      <c r="PO55" s="297">
        <v>7</v>
      </c>
      <c r="PP55" s="299"/>
      <c r="PQ55" s="299"/>
      <c r="PR55" s="299"/>
      <c r="PS55" s="299"/>
      <c r="PT55" s="297"/>
      <c r="PU55" s="297">
        <v>4</v>
      </c>
      <c r="PV55" s="297"/>
      <c r="PW55" s="297"/>
      <c r="PX55" s="299"/>
      <c r="PY55" s="299"/>
      <c r="PZ55" s="299"/>
      <c r="QA55" s="299"/>
      <c r="QB55" s="297"/>
      <c r="QC55" s="297">
        <v>8</v>
      </c>
      <c r="QD55" s="297"/>
      <c r="QE55" s="297">
        <v>4</v>
      </c>
      <c r="QF55" s="299"/>
      <c r="QG55" s="299"/>
      <c r="QH55" s="299"/>
      <c r="QI55" s="299"/>
      <c r="QJ55" s="297"/>
      <c r="QK55" s="297">
        <v>3</v>
      </c>
      <c r="QL55" s="297"/>
      <c r="QM55" s="297"/>
      <c r="QN55" s="299"/>
      <c r="QO55" s="299"/>
      <c r="QP55" s="299"/>
      <c r="QQ55" s="299"/>
      <c r="QR55" s="297"/>
      <c r="QS55" s="297">
        <v>3</v>
      </c>
      <c r="QT55" s="297"/>
      <c r="QU55" s="297">
        <v>2</v>
      </c>
      <c r="QV55" s="299"/>
      <c r="QW55" s="299"/>
      <c r="QX55" s="299"/>
      <c r="QY55" s="299"/>
      <c r="QZ55" s="297"/>
      <c r="RA55" s="297"/>
      <c r="RB55" s="297"/>
      <c r="RC55" s="297"/>
      <c r="RD55" s="299"/>
      <c r="RE55" s="299"/>
      <c r="RF55" s="299"/>
      <c r="RG55" s="299"/>
      <c r="RH55" s="297"/>
      <c r="RI55" s="297"/>
      <c r="RJ55" s="297"/>
      <c r="RK55" s="297"/>
      <c r="RL55" s="299"/>
      <c r="RM55" s="299"/>
      <c r="RN55" s="299"/>
      <c r="RO55" s="299"/>
      <c r="RP55" s="297"/>
      <c r="RQ55" s="297"/>
      <c r="RR55" s="297"/>
      <c r="RS55" s="297"/>
      <c r="RT55" s="299"/>
      <c r="RU55" s="299"/>
      <c r="RV55" s="299"/>
      <c r="RW55" s="299"/>
      <c r="RX55" s="297"/>
      <c r="RY55" s="297"/>
      <c r="RZ55" s="297"/>
      <c r="SA55" s="297"/>
      <c r="SB55" s="299"/>
      <c r="SC55" s="299"/>
      <c r="SD55" s="299"/>
      <c r="SE55" s="299"/>
      <c r="SF55" s="297"/>
      <c r="SG55" s="297"/>
      <c r="SH55" s="297"/>
      <c r="SI55" s="297"/>
      <c r="SJ55" s="277" cm="1">
        <f t="array" ref="SJ55">SUM(SUMIFS(OR55:SI55,OR$6:SI$6,{"EN(V)"}))</f>
        <v>0</v>
      </c>
      <c r="SK55" s="277" cm="1">
        <f t="array" ref="SK55">SUM(SUMIFS(OR55:SI55,OR$6:SI$6,{"INA(V)"}))</f>
        <v>44</v>
      </c>
      <c r="SL55" s="277" cm="1">
        <f t="array" ref="SL55">SUM(SUMIFS(OR55:SI55,OR$6:SI$6,{"EN(D)"}))</f>
        <v>0</v>
      </c>
      <c r="SM55" s="277" cm="1">
        <f t="array" ref="SM55">SUM(SUMIFS(OR55:SI55,OR$6:SI$6,{"INA(D)"}))</f>
        <v>15</v>
      </c>
      <c r="SN55" s="277" cm="1">
        <f t="array" ref="SN55">SUM(SUMIFS(OR55:SI55,OR$6:SI$6,{"EN(D)","EN(V)","INA(D)","INA(V)"}))</f>
        <v>59</v>
      </c>
    </row>
    <row r="56" spans="1:508" ht="30">
      <c r="A56" s="296">
        <v>50</v>
      </c>
      <c r="B56" s="281" t="s">
        <v>150</v>
      </c>
      <c r="C56" s="301"/>
      <c r="D56" s="299"/>
      <c r="E56" s="299"/>
      <c r="F56" s="299"/>
      <c r="G56" s="299"/>
      <c r="H56" s="297"/>
      <c r="I56" s="297"/>
      <c r="J56" s="297"/>
      <c r="K56" s="297"/>
      <c r="L56" s="299"/>
      <c r="M56" s="299"/>
      <c r="N56" s="299"/>
      <c r="O56" s="299"/>
      <c r="P56" s="297"/>
      <c r="Q56" s="297"/>
      <c r="R56" s="297"/>
      <c r="S56" s="297"/>
      <c r="T56" s="299"/>
      <c r="U56" s="299"/>
      <c r="V56" s="299"/>
      <c r="W56" s="299"/>
      <c r="X56" s="297"/>
      <c r="Y56" s="297"/>
      <c r="Z56" s="297"/>
      <c r="AA56" s="297"/>
      <c r="AB56" s="299"/>
      <c r="AC56" s="299"/>
      <c r="AD56" s="299"/>
      <c r="AE56" s="299"/>
      <c r="AF56" s="297"/>
      <c r="AG56" s="297"/>
      <c r="AH56" s="297"/>
      <c r="AI56" s="297"/>
      <c r="AJ56" s="299"/>
      <c r="AK56" s="299"/>
      <c r="AL56" s="299"/>
      <c r="AM56" s="299"/>
      <c r="AN56" s="297"/>
      <c r="AO56" s="297"/>
      <c r="AP56" s="297"/>
      <c r="AQ56" s="297"/>
      <c r="AR56" s="299"/>
      <c r="AS56" s="299"/>
      <c r="AT56" s="299"/>
      <c r="AU56" s="299"/>
      <c r="AV56" s="297"/>
      <c r="AW56" s="297"/>
      <c r="AX56" s="297"/>
      <c r="AY56" s="297"/>
      <c r="AZ56" s="299"/>
      <c r="BA56" s="299">
        <v>16</v>
      </c>
      <c r="BB56" s="299"/>
      <c r="BC56" s="299">
        <v>0</v>
      </c>
      <c r="BD56" s="297"/>
      <c r="BE56" s="297"/>
      <c r="BF56" s="297"/>
      <c r="BG56" s="297"/>
      <c r="BH56" s="299">
        <v>39</v>
      </c>
      <c r="BI56" s="299">
        <f>BH56-AZ56</f>
        <v>39</v>
      </c>
      <c r="BJ56" s="299">
        <v>9</v>
      </c>
      <c r="BK56" s="299">
        <f>BJ56-BB56</f>
        <v>9</v>
      </c>
      <c r="BL56" s="297"/>
      <c r="BM56" s="297"/>
      <c r="BN56" s="297"/>
      <c r="BO56" s="297"/>
      <c r="BP56" s="299">
        <v>60</v>
      </c>
      <c r="BQ56" s="299">
        <f>BP56-BH56</f>
        <v>21</v>
      </c>
      <c r="BR56" s="299">
        <v>17</v>
      </c>
      <c r="BS56" s="299">
        <f>BR56-BJ56</f>
        <v>8</v>
      </c>
      <c r="BT56" s="297"/>
      <c r="BU56" s="297"/>
      <c r="BV56" s="297"/>
      <c r="BW56" s="297"/>
      <c r="BX56" s="299">
        <v>80</v>
      </c>
      <c r="BY56" s="299">
        <f>BX56-BP56</f>
        <v>20</v>
      </c>
      <c r="BZ56" s="299">
        <v>29</v>
      </c>
      <c r="CA56" s="299">
        <f>BZ56-BR56</f>
        <v>12</v>
      </c>
      <c r="CB56" s="297"/>
      <c r="CC56" s="297"/>
      <c r="CD56" s="297"/>
      <c r="CE56" s="297"/>
      <c r="CF56" s="299">
        <v>101</v>
      </c>
      <c r="CG56" s="299">
        <f>CF56-BX56</f>
        <v>21</v>
      </c>
      <c r="CH56" s="299">
        <v>47</v>
      </c>
      <c r="CI56" s="299">
        <f>CH56-BZ56</f>
        <v>18</v>
      </c>
      <c r="CJ56" s="297"/>
      <c r="CK56" s="297"/>
      <c r="CL56" s="297"/>
      <c r="CM56" s="297"/>
      <c r="CN56" s="299">
        <v>131</v>
      </c>
      <c r="CO56" s="299">
        <f>CN56-CF56</f>
        <v>30</v>
      </c>
      <c r="CP56" s="299">
        <v>62</v>
      </c>
      <c r="CQ56" s="299">
        <f>CP56-CH56</f>
        <v>15</v>
      </c>
      <c r="CR56" s="297"/>
      <c r="CS56" s="297"/>
      <c r="CT56" s="297"/>
      <c r="CU56" s="297"/>
      <c r="CV56" s="277" cm="1">
        <f t="array" ref="CV56">SUM(SUMIFS(D56:CU56,D$6:CU$6,{"EN(V)"}))</f>
        <v>147</v>
      </c>
      <c r="CW56" s="277" cm="1">
        <f t="array" ref="CW56">SUM(SUMIFS(D56:CU56,D$6:CU$6,{"INA(V)"}))</f>
        <v>0</v>
      </c>
      <c r="CX56" s="277" cm="1">
        <f t="array" ref="CX56">SUM(SUMIFS(D56:CU56,D$6:CU$6,{"EN(D)"}))</f>
        <v>62</v>
      </c>
      <c r="CY56" s="277" cm="1">
        <f t="array" ref="CY56">SUM(SUMIFS(D56:CU56,D$6:CU$6,{"INA(D)"}))</f>
        <v>0</v>
      </c>
      <c r="CZ56" s="277" cm="1">
        <f t="array" ref="CZ56">SUM(SUMIFS(D56:CU56,D$6:CU$6,{"EN(D)","EN(V)","INA(D)","INA(V)"}))</f>
        <v>209</v>
      </c>
      <c r="DA56" s="299">
        <v>157</v>
      </c>
      <c r="DB56" s="299">
        <f t="shared" si="23"/>
        <v>26</v>
      </c>
      <c r="DC56" s="299">
        <v>67</v>
      </c>
      <c r="DD56" s="299">
        <f t="shared" si="24"/>
        <v>5</v>
      </c>
      <c r="DE56" s="297"/>
      <c r="DF56" s="297">
        <f t="shared" si="25"/>
        <v>0</v>
      </c>
      <c r="DG56" s="297"/>
      <c r="DH56" s="297">
        <f t="shared" si="26"/>
        <v>0</v>
      </c>
      <c r="DI56" s="299">
        <v>176</v>
      </c>
      <c r="DJ56" s="299">
        <f>DI56-DA56</f>
        <v>19</v>
      </c>
      <c r="DK56" s="299">
        <v>71</v>
      </c>
      <c r="DL56" s="299">
        <f>DK56-DC56</f>
        <v>4</v>
      </c>
      <c r="DM56" s="297"/>
      <c r="DN56" s="297"/>
      <c r="DO56" s="297"/>
      <c r="DP56" s="297"/>
      <c r="DQ56" s="299">
        <v>197</v>
      </c>
      <c r="DR56" s="299">
        <f>DQ56-DI56</f>
        <v>21</v>
      </c>
      <c r="DS56" s="299">
        <v>75</v>
      </c>
      <c r="DT56" s="299">
        <f>DS56-DK56</f>
        <v>4</v>
      </c>
      <c r="DU56" s="297"/>
      <c r="DV56" s="297"/>
      <c r="DW56" s="297"/>
      <c r="DX56" s="297"/>
      <c r="DY56" s="299">
        <v>229</v>
      </c>
      <c r="DZ56" s="299">
        <f>DY56-DQ56</f>
        <v>32</v>
      </c>
      <c r="EA56" s="299">
        <v>78</v>
      </c>
      <c r="EB56" s="299">
        <f>EA56-DS56</f>
        <v>3</v>
      </c>
      <c r="EC56" s="297"/>
      <c r="ED56" s="297"/>
      <c r="EE56" s="297"/>
      <c r="EF56" s="297"/>
      <c r="EG56" s="299">
        <v>244</v>
      </c>
      <c r="EH56" s="299">
        <f>EG56-DY56</f>
        <v>15</v>
      </c>
      <c r="EI56" s="299">
        <v>80</v>
      </c>
      <c r="EJ56" s="299">
        <f>EI56-EA56</f>
        <v>2</v>
      </c>
      <c r="EK56" s="297"/>
      <c r="EL56" s="297"/>
      <c r="EM56" s="297"/>
      <c r="EN56" s="297"/>
      <c r="EO56" s="299">
        <v>300</v>
      </c>
      <c r="EP56" s="299">
        <f>EO56-EG56</f>
        <v>56</v>
      </c>
      <c r="EQ56" s="299">
        <v>218</v>
      </c>
      <c r="ER56" s="299">
        <f>EQ56-EI56</f>
        <v>138</v>
      </c>
      <c r="ES56" s="297"/>
      <c r="ET56" s="297"/>
      <c r="EU56" s="297"/>
      <c r="EV56" s="297"/>
      <c r="EW56" s="299">
        <v>318</v>
      </c>
      <c r="EX56" s="299">
        <f>EW56-EO56</f>
        <v>18</v>
      </c>
      <c r="EY56" s="299">
        <v>231</v>
      </c>
      <c r="EZ56" s="299">
        <f>EY56-EQ56</f>
        <v>13</v>
      </c>
      <c r="FA56" s="297"/>
      <c r="FB56" s="297"/>
      <c r="FC56" s="297"/>
      <c r="FD56" s="297"/>
      <c r="FE56" s="299">
        <v>353</v>
      </c>
      <c r="FF56" s="299">
        <f>FE56-EW56</f>
        <v>35</v>
      </c>
      <c r="FG56" s="299">
        <v>256</v>
      </c>
      <c r="FH56" s="299">
        <f>FG56-EY56</f>
        <v>25</v>
      </c>
      <c r="FI56" s="297"/>
      <c r="FJ56" s="297"/>
      <c r="FK56" s="297"/>
      <c r="FL56" s="297"/>
      <c r="FM56" s="299">
        <v>393</v>
      </c>
      <c r="FN56" s="299">
        <f>FM56-FE56</f>
        <v>40</v>
      </c>
      <c r="FO56" s="299">
        <v>274</v>
      </c>
      <c r="FP56" s="299">
        <f>FO56-FG56</f>
        <v>18</v>
      </c>
      <c r="FQ56" s="297"/>
      <c r="FR56" s="297"/>
      <c r="FS56" s="297"/>
      <c r="FT56" s="297"/>
      <c r="FU56" s="299">
        <v>450</v>
      </c>
      <c r="FV56" s="299">
        <f>FU56-FM56</f>
        <v>57</v>
      </c>
      <c r="FW56" s="299">
        <v>299</v>
      </c>
      <c r="FX56" s="299">
        <f>FW56-FO56</f>
        <v>25</v>
      </c>
      <c r="FY56" s="297"/>
      <c r="FZ56" s="297"/>
      <c r="GA56" s="297"/>
      <c r="GB56" s="297"/>
      <c r="GC56" s="299">
        <v>564</v>
      </c>
      <c r="GD56" s="299">
        <f>GC56-FU56</f>
        <v>114</v>
      </c>
      <c r="GE56" s="299">
        <v>318</v>
      </c>
      <c r="GF56" s="299">
        <f>GE56-FW56</f>
        <v>19</v>
      </c>
      <c r="GG56" s="297"/>
      <c r="GH56" s="297"/>
      <c r="GI56" s="297"/>
      <c r="GJ56" s="297"/>
      <c r="GK56" s="299">
        <v>722</v>
      </c>
      <c r="GL56" s="299">
        <f>GK56-GC56</f>
        <v>158</v>
      </c>
      <c r="GM56" s="299">
        <v>362</v>
      </c>
      <c r="GN56" s="299">
        <f>GM56-GE56</f>
        <v>44</v>
      </c>
      <c r="GO56" s="297"/>
      <c r="GP56" s="297"/>
      <c r="GQ56" s="297"/>
      <c r="GR56" s="297"/>
      <c r="GS56" s="277" cm="1">
        <f t="array" ref="GS56">SUM(SUMIFS(DA56:GR56,DA$6:GR$6,{"EN(V)"}))</f>
        <v>591</v>
      </c>
      <c r="GT56" s="277" cm="1">
        <f t="array" ref="GT56">SUM(SUMIFS(DA56:GR56,DA$6:GR$6,{"INA(V)"}))</f>
        <v>0</v>
      </c>
      <c r="GU56" s="277" cm="1">
        <f t="array" ref="GU56">SUM(SUMIFS(DA56:GR56,DA$6:GR$6,{"EN(D)"}))</f>
        <v>300</v>
      </c>
      <c r="GV56" s="277" cm="1">
        <f t="array" ref="GV56">SUM(SUMIFS(DA56:GR56,DA$6:GR$6,{"INA(D)"}))</f>
        <v>0</v>
      </c>
      <c r="GW56" s="277" cm="1">
        <f t="array" ref="GW56">SUM(SUMIFS(DA56:GR56,DA$6:GR$6,{"EN(D)","EN(V)","INA(D)","INA(V)"}))</f>
        <v>891</v>
      </c>
      <c r="GX56" s="299">
        <v>734</v>
      </c>
      <c r="GY56" s="299">
        <f t="shared" si="27"/>
        <v>12</v>
      </c>
      <c r="GZ56" s="299">
        <v>374</v>
      </c>
      <c r="HA56" s="299">
        <f t="shared" si="28"/>
        <v>12</v>
      </c>
      <c r="HB56" s="297"/>
      <c r="HC56" s="297">
        <f t="shared" si="29"/>
        <v>0</v>
      </c>
      <c r="HD56" s="297"/>
      <c r="HE56" s="297">
        <f t="shared" si="30"/>
        <v>0</v>
      </c>
      <c r="HF56" s="299"/>
      <c r="HG56" s="299"/>
      <c r="HH56" s="299"/>
      <c r="HI56" s="299"/>
      <c r="HJ56" s="297"/>
      <c r="HK56" s="297"/>
      <c r="HL56" s="297"/>
      <c r="HM56" s="297"/>
      <c r="HN56" s="299"/>
      <c r="HO56" s="299"/>
      <c r="HP56" s="299"/>
      <c r="HQ56" s="299"/>
      <c r="HR56" s="297"/>
      <c r="HS56" s="297"/>
      <c r="HT56" s="297"/>
      <c r="HU56" s="297"/>
      <c r="HV56" s="299"/>
      <c r="HW56" s="299"/>
      <c r="HX56" s="299"/>
      <c r="HY56" s="299"/>
      <c r="HZ56" s="297"/>
      <c r="IA56" s="297"/>
      <c r="IB56" s="297"/>
      <c r="IC56" s="297"/>
      <c r="ID56" s="299"/>
      <c r="IE56" s="299"/>
      <c r="IF56" s="299"/>
      <c r="IG56" s="299"/>
      <c r="IH56" s="297"/>
      <c r="II56" s="297"/>
      <c r="IJ56" s="297"/>
      <c r="IK56" s="297"/>
      <c r="IL56" s="299"/>
      <c r="IM56" s="299"/>
      <c r="IN56" s="299"/>
      <c r="IO56" s="299"/>
      <c r="IP56" s="297"/>
      <c r="IQ56" s="297"/>
      <c r="IR56" s="297"/>
      <c r="IS56" s="297"/>
      <c r="IT56" s="299"/>
      <c r="IU56" s="299"/>
      <c r="IV56" s="299"/>
      <c r="IW56" s="299"/>
      <c r="IX56" s="297"/>
      <c r="IY56" s="297"/>
      <c r="IZ56" s="297"/>
      <c r="JA56" s="297"/>
      <c r="JB56" s="299"/>
      <c r="JC56" s="299"/>
      <c r="JD56" s="299"/>
      <c r="JE56" s="299"/>
      <c r="JF56" s="297"/>
      <c r="JG56" s="297"/>
      <c r="JH56" s="297"/>
      <c r="JI56" s="297"/>
      <c r="JJ56" s="299"/>
      <c r="JK56" s="299">
        <v>4</v>
      </c>
      <c r="JL56" s="299"/>
      <c r="JM56" s="299">
        <v>10</v>
      </c>
      <c r="JN56" s="297"/>
      <c r="JO56" s="297"/>
      <c r="JP56" s="297"/>
      <c r="JQ56" s="297"/>
      <c r="JR56" s="299">
        <v>737</v>
      </c>
      <c r="JS56" s="299"/>
      <c r="JT56" s="299">
        <v>374</v>
      </c>
      <c r="JU56" s="299">
        <v>28</v>
      </c>
      <c r="JV56" s="297"/>
      <c r="JW56" s="297"/>
      <c r="JX56" s="297"/>
      <c r="JY56" s="297"/>
      <c r="JZ56" s="299"/>
      <c r="KA56" s="299">
        <v>4</v>
      </c>
      <c r="KB56" s="299"/>
      <c r="KC56" s="299">
        <v>11</v>
      </c>
      <c r="KD56" s="297"/>
      <c r="KE56" s="297"/>
      <c r="KF56" s="297"/>
      <c r="KG56" s="297"/>
      <c r="KH56" s="299"/>
      <c r="KI56" s="299">
        <v>2</v>
      </c>
      <c r="KJ56" s="299"/>
      <c r="KK56" s="299">
        <v>6</v>
      </c>
      <c r="KL56" s="297"/>
      <c r="KM56" s="297"/>
      <c r="KN56" s="297"/>
      <c r="KO56" s="297"/>
      <c r="KP56" s="277" cm="1">
        <f t="array" ref="KP56">SUM(SUMIFS(GX56:KO56,GX$6:KO$6,{"EN(V)"}))</f>
        <v>22</v>
      </c>
      <c r="KQ56" s="277" cm="1">
        <f t="array" ref="KQ56">SUM(SUMIFS(GX56:KO56,GX$6:KO$6,{"INA(V)"}))</f>
        <v>0</v>
      </c>
      <c r="KR56" s="277" cm="1">
        <f t="array" ref="KR56">SUM(SUMIFS(GX56:KO56,GX$6:KO$6,{"EN(D)"}))</f>
        <v>67</v>
      </c>
      <c r="KS56" s="277" cm="1">
        <f t="array" ref="KS56">SUM(SUMIFS(GX56:KO56,GX$6:KO$6,{"INA(D)"}))</f>
        <v>0</v>
      </c>
      <c r="KT56" s="277" cm="1">
        <f t="array" ref="KT56">SUM(SUMIFS(GX56:KO56,GX$6:KO$6,{"EN(D)","EN(V)","INA(D)","INA(V)"}))</f>
        <v>89</v>
      </c>
      <c r="KU56" s="299"/>
      <c r="KV56" s="299"/>
      <c r="KW56" s="299"/>
      <c r="KX56" s="299">
        <v>5</v>
      </c>
      <c r="KY56" s="297"/>
      <c r="KZ56" s="297"/>
      <c r="LA56" s="297"/>
      <c r="LB56" s="297"/>
      <c r="LC56" s="299"/>
      <c r="LD56" s="299"/>
      <c r="LE56" s="299"/>
      <c r="LF56" s="299"/>
      <c r="LG56" s="297"/>
      <c r="LH56" s="297">
        <v>96</v>
      </c>
      <c r="LI56" s="297"/>
      <c r="LJ56" s="297">
        <v>8</v>
      </c>
      <c r="LK56" s="299"/>
      <c r="LL56" s="299"/>
      <c r="LM56" s="299"/>
      <c r="LN56" s="299"/>
      <c r="LO56" s="297"/>
      <c r="LP56" s="297"/>
      <c r="LQ56" s="297"/>
      <c r="LR56" s="297"/>
      <c r="LS56" s="299"/>
      <c r="LT56" s="299">
        <v>5</v>
      </c>
      <c r="LU56" s="299"/>
      <c r="LV56" s="299"/>
      <c r="LW56" s="297"/>
      <c r="LX56" s="297"/>
      <c r="LY56" s="297"/>
      <c r="LZ56" s="297"/>
      <c r="MA56" s="299"/>
      <c r="MB56" s="299">
        <v>5</v>
      </c>
      <c r="MC56" s="299"/>
      <c r="MD56" s="299">
        <v>3</v>
      </c>
      <c r="ME56" s="297"/>
      <c r="MF56" s="297"/>
      <c r="MG56" s="297"/>
      <c r="MH56" s="297"/>
      <c r="MI56" s="299"/>
      <c r="MJ56" s="299">
        <v>3</v>
      </c>
      <c r="MK56" s="299"/>
      <c r="ML56" s="299"/>
      <c r="MM56" s="297"/>
      <c r="MN56" s="297"/>
      <c r="MO56" s="297"/>
      <c r="MP56" s="297"/>
      <c r="MQ56" s="299"/>
      <c r="MR56" s="299"/>
      <c r="MS56" s="299"/>
      <c r="MT56" s="299"/>
      <c r="MU56" s="297"/>
      <c r="MV56" s="297"/>
      <c r="MW56" s="297"/>
      <c r="MX56" s="297"/>
      <c r="MY56" s="299"/>
      <c r="MZ56" s="299">
        <v>2</v>
      </c>
      <c r="NA56" s="299"/>
      <c r="NB56" s="299"/>
      <c r="NC56" s="297"/>
      <c r="ND56" s="297"/>
      <c r="NE56" s="297"/>
      <c r="NF56" s="297"/>
      <c r="NG56" s="299"/>
      <c r="NH56" s="299"/>
      <c r="NI56" s="299"/>
      <c r="NJ56" s="299"/>
      <c r="NK56" s="297"/>
      <c r="NL56" s="297"/>
      <c r="NM56" s="297"/>
      <c r="NN56" s="297"/>
      <c r="NO56" s="299"/>
      <c r="NP56" s="299">
        <v>7</v>
      </c>
      <c r="NQ56" s="299"/>
      <c r="NR56" s="299">
        <v>3</v>
      </c>
      <c r="NS56" s="297"/>
      <c r="NT56" s="297"/>
      <c r="NU56" s="297"/>
      <c r="NV56" s="297"/>
      <c r="NW56" s="299"/>
      <c r="NX56" s="299">
        <v>3</v>
      </c>
      <c r="NY56" s="299"/>
      <c r="NZ56" s="299">
        <v>1</v>
      </c>
      <c r="OA56" s="297"/>
      <c r="OB56" s="297"/>
      <c r="OC56" s="297"/>
      <c r="OD56" s="297"/>
      <c r="OE56" s="299"/>
      <c r="OF56" s="299">
        <v>2</v>
      </c>
      <c r="OG56" s="299"/>
      <c r="OH56" s="299"/>
      <c r="OI56" s="297"/>
      <c r="OJ56" s="297"/>
      <c r="OK56" s="297"/>
      <c r="OL56" s="297"/>
      <c r="OM56" s="277" cm="1">
        <f t="array" ref="OM56">SUM(SUMIFS(KU56:OL56,KU$6:OL$6,{"EN(V)"}))</f>
        <v>27</v>
      </c>
      <c r="ON56" s="277" cm="1">
        <f t="array" ref="ON56">SUM(SUMIFS(KU56:OL56,KU$6:OL$6,{"INA(V)"}))</f>
        <v>96</v>
      </c>
      <c r="OO56" s="277" cm="1">
        <f t="array" ref="OO56">SUM(SUMIFS(KU56:OL56,KU$6:OL$6,{"EN(D)"}))</f>
        <v>12</v>
      </c>
      <c r="OP56" s="277" cm="1">
        <f t="array" ref="OP56">SUM(SUMIFS(KU56:OL56,KU$6:OL$6,{"INA(D)"}))</f>
        <v>8</v>
      </c>
      <c r="OQ56" s="277" cm="1">
        <f t="array" ref="OQ56">SUM(SUMIFS(KU56:OL56,KU$6:OL$6,{"EN(D)","EN(V)","INA(D)","INA(V)"}))</f>
        <v>143</v>
      </c>
      <c r="OR56" s="299"/>
      <c r="OS56" s="299"/>
      <c r="OT56" s="299"/>
      <c r="OU56" s="299"/>
      <c r="OV56" s="297"/>
      <c r="OW56" s="297"/>
      <c r="OX56" s="297"/>
      <c r="OY56" s="297"/>
      <c r="OZ56" s="299"/>
      <c r="PA56" s="299">
        <v>2</v>
      </c>
      <c r="PB56" s="299"/>
      <c r="PC56" s="299"/>
      <c r="PD56" s="297"/>
      <c r="PE56" s="297"/>
      <c r="PF56" s="297"/>
      <c r="PG56" s="297"/>
      <c r="PH56" s="299"/>
      <c r="PI56" s="299">
        <v>2</v>
      </c>
      <c r="PJ56" s="299"/>
      <c r="PK56" s="299">
        <v>1</v>
      </c>
      <c r="PL56" s="297"/>
      <c r="PM56" s="297"/>
      <c r="PN56" s="297"/>
      <c r="PO56" s="297"/>
      <c r="PP56" s="299"/>
      <c r="PQ56" s="299">
        <v>1</v>
      </c>
      <c r="PR56" s="299"/>
      <c r="PS56" s="299"/>
      <c r="PT56" s="297"/>
      <c r="PU56" s="297"/>
      <c r="PV56" s="297"/>
      <c r="PW56" s="297"/>
      <c r="PX56" s="299"/>
      <c r="PY56" s="299">
        <v>1</v>
      </c>
      <c r="PZ56" s="299"/>
      <c r="QA56" s="299"/>
      <c r="QB56" s="297"/>
      <c r="QC56" s="297"/>
      <c r="QD56" s="297"/>
      <c r="QE56" s="297"/>
      <c r="QF56" s="299"/>
      <c r="QG56" s="299">
        <v>7</v>
      </c>
      <c r="QH56" s="299"/>
      <c r="QI56" s="299">
        <v>4</v>
      </c>
      <c r="QJ56" s="297"/>
      <c r="QK56" s="297"/>
      <c r="QL56" s="297"/>
      <c r="QM56" s="297"/>
      <c r="QN56" s="299"/>
      <c r="QO56" s="299"/>
      <c r="QP56" s="299"/>
      <c r="QQ56" s="299"/>
      <c r="QR56" s="297"/>
      <c r="QS56" s="297"/>
      <c r="QT56" s="297"/>
      <c r="QU56" s="297"/>
      <c r="QV56" s="299"/>
      <c r="QW56" s="299"/>
      <c r="QX56" s="299"/>
      <c r="QY56" s="299"/>
      <c r="QZ56" s="297"/>
      <c r="RA56" s="297"/>
      <c r="RB56" s="297"/>
      <c r="RC56" s="297"/>
      <c r="RD56" s="299"/>
      <c r="RE56" s="299"/>
      <c r="RF56" s="299"/>
      <c r="RG56" s="299"/>
      <c r="RH56" s="297"/>
      <c r="RI56" s="297"/>
      <c r="RJ56" s="297"/>
      <c r="RK56" s="297"/>
      <c r="RL56" s="299"/>
      <c r="RM56" s="299"/>
      <c r="RN56" s="299"/>
      <c r="RO56" s="299"/>
      <c r="RP56" s="297"/>
      <c r="RQ56" s="297"/>
      <c r="RR56" s="297"/>
      <c r="RS56" s="297"/>
      <c r="RT56" s="299"/>
      <c r="RU56" s="299"/>
      <c r="RV56" s="299"/>
      <c r="RW56" s="299"/>
      <c r="RX56" s="297"/>
      <c r="RY56" s="297"/>
      <c r="RZ56" s="297"/>
      <c r="SA56" s="297"/>
      <c r="SB56" s="299"/>
      <c r="SC56" s="299"/>
      <c r="SD56" s="299"/>
      <c r="SE56" s="299"/>
      <c r="SF56" s="297"/>
      <c r="SG56" s="297"/>
      <c r="SH56" s="297"/>
      <c r="SI56" s="297"/>
      <c r="SJ56" s="277" cm="1">
        <f t="array" ref="SJ56">SUM(SUMIFS(OR56:SI56,OR$6:SI$6,{"EN(V)"}))</f>
        <v>13</v>
      </c>
      <c r="SK56" s="277" cm="1">
        <f t="array" ref="SK56">SUM(SUMIFS(OR56:SI56,OR$6:SI$6,{"INA(V)"}))</f>
        <v>0</v>
      </c>
      <c r="SL56" s="277" cm="1">
        <f t="array" ref="SL56">SUM(SUMIFS(OR56:SI56,OR$6:SI$6,{"EN(D)"}))</f>
        <v>5</v>
      </c>
      <c r="SM56" s="277" cm="1">
        <f t="array" ref="SM56">SUM(SUMIFS(OR56:SI56,OR$6:SI$6,{"INA(D)"}))</f>
        <v>0</v>
      </c>
      <c r="SN56" s="277" cm="1">
        <f t="array" ref="SN56">SUM(SUMIFS(OR56:SI56,OR$6:SI$6,{"EN(D)","EN(V)","INA(D)","INA(V)"}))</f>
        <v>18</v>
      </c>
    </row>
    <row r="57" spans="1:508">
      <c r="A57" s="296">
        <v>51</v>
      </c>
      <c r="B57" s="281" t="s">
        <v>151</v>
      </c>
      <c r="C57" s="301"/>
      <c r="D57" s="299"/>
      <c r="E57" s="299"/>
      <c r="F57" s="299"/>
      <c r="G57" s="299"/>
      <c r="H57" s="297"/>
      <c r="I57" s="297"/>
      <c r="J57" s="297"/>
      <c r="K57" s="297"/>
      <c r="L57" s="299"/>
      <c r="M57" s="299"/>
      <c r="N57" s="299"/>
      <c r="O57" s="299"/>
      <c r="P57" s="297"/>
      <c r="Q57" s="297"/>
      <c r="R57" s="297"/>
      <c r="S57" s="297"/>
      <c r="T57" s="299"/>
      <c r="U57" s="299"/>
      <c r="V57" s="299"/>
      <c r="W57" s="299"/>
      <c r="X57" s="297"/>
      <c r="Y57" s="297"/>
      <c r="Z57" s="297"/>
      <c r="AA57" s="297"/>
      <c r="AB57" s="299"/>
      <c r="AC57" s="299"/>
      <c r="AD57" s="299"/>
      <c r="AE57" s="299"/>
      <c r="AF57" s="297"/>
      <c r="AG57" s="297"/>
      <c r="AH57" s="297"/>
      <c r="AI57" s="297"/>
      <c r="AJ57" s="299"/>
      <c r="AK57" s="299"/>
      <c r="AL57" s="299"/>
      <c r="AM57" s="299"/>
      <c r="AN57" s="297"/>
      <c r="AO57" s="297"/>
      <c r="AP57" s="297"/>
      <c r="AQ57" s="297"/>
      <c r="AR57" s="299"/>
      <c r="AS57" s="299"/>
      <c r="AT57" s="299"/>
      <c r="AU57" s="299"/>
      <c r="AV57" s="297"/>
      <c r="AW57" s="297"/>
      <c r="AX57" s="297"/>
      <c r="AY57" s="297"/>
      <c r="AZ57" s="299"/>
      <c r="BA57" s="299"/>
      <c r="BB57" s="299"/>
      <c r="BC57" s="299"/>
      <c r="BD57" s="297"/>
      <c r="BE57" s="297"/>
      <c r="BF57" s="297"/>
      <c r="BG57" s="297"/>
      <c r="BH57" s="299"/>
      <c r="BI57" s="299"/>
      <c r="BJ57" s="299"/>
      <c r="BK57" s="299"/>
      <c r="BL57" s="297"/>
      <c r="BM57" s="297"/>
      <c r="BN57" s="297"/>
      <c r="BO57" s="297"/>
      <c r="BP57" s="299"/>
      <c r="BQ57" s="299"/>
      <c r="BR57" s="299"/>
      <c r="BS57" s="299"/>
      <c r="BT57" s="297"/>
      <c r="BU57" s="297"/>
      <c r="BV57" s="297"/>
      <c r="BW57" s="297"/>
      <c r="BX57" s="299"/>
      <c r="BY57" s="299"/>
      <c r="BZ57" s="299"/>
      <c r="CA57" s="299"/>
      <c r="CB57" s="297"/>
      <c r="CC57" s="297"/>
      <c r="CD57" s="297"/>
      <c r="CE57" s="297"/>
      <c r="CF57" s="299"/>
      <c r="CG57" s="299"/>
      <c r="CH57" s="299"/>
      <c r="CI57" s="299"/>
      <c r="CJ57" s="297"/>
      <c r="CK57" s="297"/>
      <c r="CL57" s="297"/>
      <c r="CM57" s="297"/>
      <c r="CN57" s="299"/>
      <c r="CO57" s="299"/>
      <c r="CP57" s="299"/>
      <c r="CQ57" s="299"/>
      <c r="CR57" s="297"/>
      <c r="CS57" s="297"/>
      <c r="CT57" s="297"/>
      <c r="CU57" s="297"/>
      <c r="CV57" s="277" cm="1">
        <f t="array" ref="CV57">SUM(SUMIFS(D57:CU57,D$6:CU$6,{"EN(V)"}))</f>
        <v>0</v>
      </c>
      <c r="CW57" s="277" cm="1">
        <f t="array" ref="CW57">SUM(SUMIFS(D57:CU57,D$6:CU$6,{"INA(V)"}))</f>
        <v>0</v>
      </c>
      <c r="CX57" s="277" cm="1">
        <f t="array" ref="CX57">SUM(SUMIFS(D57:CU57,D$6:CU$6,{"EN(D)"}))</f>
        <v>0</v>
      </c>
      <c r="CY57" s="277" cm="1">
        <f t="array" ref="CY57">SUM(SUMIFS(D57:CU57,D$6:CU$6,{"INA(D)"}))</f>
        <v>0</v>
      </c>
      <c r="CZ57" s="277" cm="1">
        <f t="array" ref="CZ57">SUM(SUMIFS(D57:CU57,D$6:CU$6,{"EN(D)","EN(V)","INA(D)","INA(V)"}))</f>
        <v>0</v>
      </c>
      <c r="DA57" s="299"/>
      <c r="DB57" s="299"/>
      <c r="DC57" s="299"/>
      <c r="DD57" s="299"/>
      <c r="DE57" s="297"/>
      <c r="DF57" s="297"/>
      <c r="DG57" s="297"/>
      <c r="DH57" s="297"/>
      <c r="DI57" s="299"/>
      <c r="DJ57" s="299"/>
      <c r="DK57" s="299"/>
      <c r="DL57" s="299"/>
      <c r="DM57" s="297"/>
      <c r="DN57" s="297"/>
      <c r="DO57" s="297"/>
      <c r="DP57" s="297"/>
      <c r="DQ57" s="299"/>
      <c r="DR57" s="299"/>
      <c r="DS57" s="299"/>
      <c r="DT57" s="299"/>
      <c r="DU57" s="297"/>
      <c r="DV57" s="297"/>
      <c r="DW57" s="297"/>
      <c r="DX57" s="297"/>
      <c r="DY57" s="299"/>
      <c r="DZ57" s="299"/>
      <c r="EA57" s="299"/>
      <c r="EB57" s="299"/>
      <c r="EC57" s="297"/>
      <c r="ED57" s="297"/>
      <c r="EE57" s="297"/>
      <c r="EF57" s="297"/>
      <c r="EG57" s="299"/>
      <c r="EH57" s="299"/>
      <c r="EI57" s="299"/>
      <c r="EJ57" s="299"/>
      <c r="EK57" s="297"/>
      <c r="EL57" s="297"/>
      <c r="EM57" s="297"/>
      <c r="EN57" s="297"/>
      <c r="EO57" s="299"/>
      <c r="EP57" s="299"/>
      <c r="EQ57" s="299"/>
      <c r="ER57" s="299"/>
      <c r="ES57" s="297"/>
      <c r="ET57" s="297"/>
      <c r="EU57" s="297"/>
      <c r="EV57" s="297"/>
      <c r="EW57" s="299"/>
      <c r="EX57" s="299"/>
      <c r="EY57" s="299"/>
      <c r="EZ57" s="299"/>
      <c r="FA57" s="297"/>
      <c r="FB57" s="297"/>
      <c r="FC57" s="297"/>
      <c r="FD57" s="297"/>
      <c r="FE57" s="299"/>
      <c r="FF57" s="299"/>
      <c r="FG57" s="299"/>
      <c r="FH57" s="299"/>
      <c r="FI57" s="297"/>
      <c r="FJ57" s="297"/>
      <c r="FK57" s="297"/>
      <c r="FL57" s="297"/>
      <c r="FM57" s="299"/>
      <c r="FN57" s="299"/>
      <c r="FO57" s="299"/>
      <c r="FP57" s="299"/>
      <c r="FQ57" s="297"/>
      <c r="FR57" s="297"/>
      <c r="FS57" s="297"/>
      <c r="FT57" s="297"/>
      <c r="FU57" s="299"/>
      <c r="FV57" s="299"/>
      <c r="FW57" s="299"/>
      <c r="FX57" s="299"/>
      <c r="FY57" s="297"/>
      <c r="FZ57" s="297"/>
      <c r="GA57" s="297"/>
      <c r="GB57" s="297"/>
      <c r="GC57" s="299"/>
      <c r="GD57" s="299"/>
      <c r="GE57" s="299"/>
      <c r="GF57" s="299"/>
      <c r="GG57" s="297"/>
      <c r="GH57" s="297"/>
      <c r="GI57" s="297"/>
      <c r="GJ57" s="297"/>
      <c r="GK57" s="299"/>
      <c r="GL57" s="299"/>
      <c r="GM57" s="299"/>
      <c r="GN57" s="299"/>
      <c r="GO57" s="297"/>
      <c r="GP57" s="297"/>
      <c r="GQ57" s="297"/>
      <c r="GR57" s="297"/>
      <c r="GS57" s="277" cm="1">
        <f t="array" ref="GS57">SUM(SUMIFS(DA57:GR57,DA$6:GR$6,{"EN(V)"}))</f>
        <v>0</v>
      </c>
      <c r="GT57" s="277" cm="1">
        <f t="array" ref="GT57">SUM(SUMIFS(DA57:GR57,DA$6:GR$6,{"INA(V)"}))</f>
        <v>0</v>
      </c>
      <c r="GU57" s="277" cm="1">
        <f t="array" ref="GU57">SUM(SUMIFS(DA57:GR57,DA$6:GR$6,{"EN(D)"}))</f>
        <v>0</v>
      </c>
      <c r="GV57" s="277" cm="1">
        <f t="array" ref="GV57">SUM(SUMIFS(DA57:GR57,DA$6:GR$6,{"INA(D)"}))</f>
        <v>0</v>
      </c>
      <c r="GW57" s="277" cm="1">
        <f t="array" ref="GW57">SUM(SUMIFS(DA57:GR57,DA$6:GR$6,{"EN(D)","EN(V)","INA(D)","INA(V)"}))</f>
        <v>0</v>
      </c>
      <c r="GX57" s="299"/>
      <c r="GY57" s="299"/>
      <c r="GZ57" s="299"/>
      <c r="HA57" s="299"/>
      <c r="HB57" s="297"/>
      <c r="HC57" s="297"/>
      <c r="HD57" s="297"/>
      <c r="HE57" s="297"/>
      <c r="HF57" s="299"/>
      <c r="HG57" s="299"/>
      <c r="HH57" s="299"/>
      <c r="HI57" s="299"/>
      <c r="HJ57" s="297"/>
      <c r="HK57" s="297"/>
      <c r="HL57" s="297"/>
      <c r="HM57" s="297"/>
      <c r="HN57" s="299"/>
      <c r="HO57" s="299"/>
      <c r="HP57" s="299"/>
      <c r="HQ57" s="299"/>
      <c r="HR57" s="297"/>
      <c r="HS57" s="297"/>
      <c r="HT57" s="297"/>
      <c r="HU57" s="297"/>
      <c r="HV57" s="299"/>
      <c r="HW57" s="299"/>
      <c r="HX57" s="299"/>
      <c r="HY57" s="299"/>
      <c r="HZ57" s="297"/>
      <c r="IA57" s="297"/>
      <c r="IB57" s="297"/>
      <c r="IC57" s="297"/>
      <c r="ID57" s="299"/>
      <c r="IE57" s="299"/>
      <c r="IF57" s="299"/>
      <c r="IG57" s="299"/>
      <c r="IH57" s="297"/>
      <c r="II57" s="297"/>
      <c r="IJ57" s="297"/>
      <c r="IK57" s="297"/>
      <c r="IL57" s="299"/>
      <c r="IM57" s="299"/>
      <c r="IN57" s="299"/>
      <c r="IO57" s="299"/>
      <c r="IP57" s="297"/>
      <c r="IQ57" s="297"/>
      <c r="IR57" s="297"/>
      <c r="IS57" s="297"/>
      <c r="IT57" s="299"/>
      <c r="IU57" s="299"/>
      <c r="IV57" s="299"/>
      <c r="IW57" s="299"/>
      <c r="IX57" s="297"/>
      <c r="IY57" s="297"/>
      <c r="IZ57" s="297"/>
      <c r="JA57" s="297"/>
      <c r="JB57" s="299"/>
      <c r="JC57" s="299"/>
      <c r="JD57" s="299"/>
      <c r="JE57" s="299"/>
      <c r="JF57" s="297"/>
      <c r="JG57" s="297"/>
      <c r="JH57" s="297"/>
      <c r="JI57" s="297"/>
      <c r="JJ57" s="299"/>
      <c r="JK57" s="299"/>
      <c r="JL57" s="299"/>
      <c r="JM57" s="299"/>
      <c r="JN57" s="297"/>
      <c r="JO57" s="297">
        <v>6</v>
      </c>
      <c r="JP57" s="297"/>
      <c r="JQ57" s="297">
        <v>37</v>
      </c>
      <c r="JR57" s="299"/>
      <c r="JS57" s="299"/>
      <c r="JT57" s="299"/>
      <c r="JU57" s="299"/>
      <c r="JV57" s="297"/>
      <c r="JW57" s="297"/>
      <c r="JX57" s="297"/>
      <c r="JY57" s="297"/>
      <c r="JZ57" s="299"/>
      <c r="KA57" s="299"/>
      <c r="KB57" s="299"/>
      <c r="KC57" s="299"/>
      <c r="KD57" s="297"/>
      <c r="KE57" s="297">
        <v>11</v>
      </c>
      <c r="KF57" s="297"/>
      <c r="KG57" s="297">
        <v>48</v>
      </c>
      <c r="KH57" s="299"/>
      <c r="KI57" s="299"/>
      <c r="KJ57" s="299"/>
      <c r="KK57" s="299"/>
      <c r="KL57" s="297"/>
      <c r="KM57" s="297">
        <v>8</v>
      </c>
      <c r="KN57" s="297"/>
      <c r="KO57" s="297">
        <v>21</v>
      </c>
      <c r="KP57" s="277" cm="1">
        <f t="array" ref="KP57">SUM(SUMIFS(GX57:KO57,GX$6:KO$6,{"EN(V)"}))</f>
        <v>0</v>
      </c>
      <c r="KQ57" s="277" cm="1">
        <f t="array" ref="KQ57">SUM(SUMIFS(GX57:KO57,GX$6:KO$6,{"INA(V)"}))</f>
        <v>25</v>
      </c>
      <c r="KR57" s="277" cm="1">
        <f t="array" ref="KR57">SUM(SUMIFS(GX57:KO57,GX$6:KO$6,{"EN(D)"}))</f>
        <v>0</v>
      </c>
      <c r="KS57" s="277" cm="1">
        <f t="array" ref="KS57">SUM(SUMIFS(GX57:KO57,GX$6:KO$6,{"INA(D)"}))</f>
        <v>106</v>
      </c>
      <c r="KT57" s="277" cm="1">
        <f t="array" ref="KT57">SUM(SUMIFS(GX57:KO57,GX$6:KO$6,{"EN(D)","EN(V)","INA(D)","INA(V)"}))</f>
        <v>131</v>
      </c>
      <c r="KU57" s="299"/>
      <c r="KV57" s="299"/>
      <c r="KW57" s="299"/>
      <c r="KX57" s="299"/>
      <c r="KY57" s="297"/>
      <c r="KZ57" s="297">
        <v>6</v>
      </c>
      <c r="LA57" s="297"/>
      <c r="LB57" s="297">
        <v>6</v>
      </c>
      <c r="LC57" s="299"/>
      <c r="LD57" s="299">
        <v>3</v>
      </c>
      <c r="LE57" s="299"/>
      <c r="LF57" s="299">
        <v>80</v>
      </c>
      <c r="LG57" s="297"/>
      <c r="LH57" s="297"/>
      <c r="LI57" s="297"/>
      <c r="LJ57" s="297"/>
      <c r="LK57" s="299"/>
      <c r="LL57" s="299"/>
      <c r="LM57" s="299"/>
      <c r="LN57" s="299"/>
      <c r="LO57" s="297"/>
      <c r="LP57" s="297">
        <v>32</v>
      </c>
      <c r="LQ57" s="297"/>
      <c r="LR57" s="297">
        <v>4</v>
      </c>
      <c r="LS57" s="299"/>
      <c r="LT57" s="299"/>
      <c r="LU57" s="299"/>
      <c r="LV57" s="299"/>
      <c r="LW57" s="297"/>
      <c r="LX57" s="297">
        <v>15</v>
      </c>
      <c r="LY57" s="297"/>
      <c r="LZ57" s="297">
        <v>4</v>
      </c>
      <c r="MA57" s="299"/>
      <c r="MB57" s="299"/>
      <c r="MC57" s="299"/>
      <c r="MD57" s="299"/>
      <c r="ME57" s="297"/>
      <c r="MF57" s="297"/>
      <c r="MG57" s="297"/>
      <c r="MH57" s="297">
        <v>5</v>
      </c>
      <c r="MI57" s="299"/>
      <c r="MJ57" s="299"/>
      <c r="MK57" s="299"/>
      <c r="ML57" s="299"/>
      <c r="MM57" s="297"/>
      <c r="MN57" s="297">
        <v>16</v>
      </c>
      <c r="MO57" s="297"/>
      <c r="MP57" s="297">
        <v>9</v>
      </c>
      <c r="MQ57" s="299"/>
      <c r="MR57" s="299"/>
      <c r="MS57" s="299"/>
      <c r="MT57" s="299"/>
      <c r="MU57" s="297"/>
      <c r="MV57" s="297">
        <v>7</v>
      </c>
      <c r="MW57" s="297"/>
      <c r="MX57" s="297">
        <v>4</v>
      </c>
      <c r="MY57" s="299"/>
      <c r="MZ57" s="299"/>
      <c r="NA57" s="299"/>
      <c r="NB57" s="299"/>
      <c r="NC57" s="297"/>
      <c r="ND57" s="297">
        <v>15</v>
      </c>
      <c r="NE57" s="297"/>
      <c r="NF57" s="297">
        <v>12</v>
      </c>
      <c r="NG57" s="299"/>
      <c r="NH57" s="299"/>
      <c r="NI57" s="299"/>
      <c r="NJ57" s="299"/>
      <c r="NK57" s="297"/>
      <c r="NL57" s="297">
        <v>28</v>
      </c>
      <c r="NM57" s="297"/>
      <c r="NN57" s="297">
        <v>6</v>
      </c>
      <c r="NO57" s="299"/>
      <c r="NP57" s="299"/>
      <c r="NQ57" s="299"/>
      <c r="NR57" s="299"/>
      <c r="NS57" s="297"/>
      <c r="NT57" s="297">
        <v>28</v>
      </c>
      <c r="NU57" s="297"/>
      <c r="NV57" s="297">
        <v>6</v>
      </c>
      <c r="NW57" s="299"/>
      <c r="NX57" s="299"/>
      <c r="NY57" s="299"/>
      <c r="NZ57" s="299"/>
      <c r="OA57" s="297"/>
      <c r="OB57" s="297">
        <v>24</v>
      </c>
      <c r="OC57" s="297"/>
      <c r="OD57" s="297">
        <v>14</v>
      </c>
      <c r="OE57" s="299"/>
      <c r="OF57" s="299"/>
      <c r="OG57" s="299"/>
      <c r="OH57" s="299"/>
      <c r="OI57" s="297"/>
      <c r="OJ57" s="297">
        <v>22</v>
      </c>
      <c r="OK57" s="297"/>
      <c r="OL57" s="297">
        <v>5</v>
      </c>
      <c r="OM57" s="277" cm="1">
        <f t="array" ref="OM57">SUM(SUMIFS(KU57:OL57,KU$6:OL$6,{"EN(V)"}))</f>
        <v>3</v>
      </c>
      <c r="ON57" s="277" cm="1">
        <f t="array" ref="ON57">SUM(SUMIFS(KU57:OL57,KU$6:OL$6,{"INA(V)"}))</f>
        <v>193</v>
      </c>
      <c r="OO57" s="277" cm="1">
        <f t="array" ref="OO57">SUM(SUMIFS(KU57:OL57,KU$6:OL$6,{"EN(D)"}))</f>
        <v>80</v>
      </c>
      <c r="OP57" s="277" cm="1">
        <f t="array" ref="OP57">SUM(SUMIFS(KU57:OL57,KU$6:OL$6,{"INA(D)"}))</f>
        <v>75</v>
      </c>
      <c r="OQ57" s="277" cm="1">
        <f t="array" ref="OQ57">SUM(SUMIFS(KU57:OL57,KU$6:OL$6,{"EN(D)","EN(V)","INA(D)","INA(V)"}))</f>
        <v>351</v>
      </c>
      <c r="OR57" s="299"/>
      <c r="OS57" s="299"/>
      <c r="OT57" s="299"/>
      <c r="OU57" s="299"/>
      <c r="OV57" s="297"/>
      <c r="OW57" s="297">
        <v>9</v>
      </c>
      <c r="OX57" s="297"/>
      <c r="OY57" s="297">
        <v>7</v>
      </c>
      <c r="OZ57" s="299"/>
      <c r="PA57" s="299"/>
      <c r="PB57" s="299"/>
      <c r="PC57" s="299"/>
      <c r="PD57" s="297"/>
      <c r="PE57" s="297">
        <v>12</v>
      </c>
      <c r="PF57" s="297"/>
      <c r="PG57" s="297"/>
      <c r="PH57" s="299"/>
      <c r="PI57" s="299"/>
      <c r="PJ57" s="299"/>
      <c r="PK57" s="299"/>
      <c r="PL57" s="297"/>
      <c r="PM57" s="297">
        <v>5</v>
      </c>
      <c r="PN57" s="297"/>
      <c r="PO57" s="297">
        <v>4</v>
      </c>
      <c r="PP57" s="299"/>
      <c r="PQ57" s="299"/>
      <c r="PR57" s="299"/>
      <c r="PS57" s="299"/>
      <c r="PT57" s="297"/>
      <c r="PU57" s="297">
        <v>1</v>
      </c>
      <c r="PV57" s="297"/>
      <c r="PW57" s="297"/>
      <c r="PX57" s="299"/>
      <c r="PY57" s="299"/>
      <c r="PZ57" s="299"/>
      <c r="QA57" s="299"/>
      <c r="QB57" s="297"/>
      <c r="QC57" s="297"/>
      <c r="QD57" s="297"/>
      <c r="QE57" s="297"/>
      <c r="QF57" s="299"/>
      <c r="QG57" s="299"/>
      <c r="QH57" s="299"/>
      <c r="QI57" s="299"/>
      <c r="QJ57" s="297"/>
      <c r="QK57" s="297">
        <v>2</v>
      </c>
      <c r="QL57" s="297"/>
      <c r="QM57" s="297"/>
      <c r="QN57" s="299"/>
      <c r="QO57" s="299"/>
      <c r="QP57" s="299"/>
      <c r="QQ57" s="299"/>
      <c r="QR57" s="297"/>
      <c r="QS57" s="297"/>
      <c r="QT57" s="297"/>
      <c r="QU57" s="297"/>
      <c r="QV57" s="299"/>
      <c r="QW57" s="299"/>
      <c r="QX57" s="299"/>
      <c r="QY57" s="299"/>
      <c r="QZ57" s="297"/>
      <c r="RA57" s="297"/>
      <c r="RB57" s="297"/>
      <c r="RC57" s="297"/>
      <c r="RD57" s="299"/>
      <c r="RE57" s="299"/>
      <c r="RF57" s="299"/>
      <c r="RG57" s="299"/>
      <c r="RH57" s="297"/>
      <c r="RI57" s="297"/>
      <c r="RJ57" s="297"/>
      <c r="RK57" s="297"/>
      <c r="RL57" s="299"/>
      <c r="RM57" s="299"/>
      <c r="RN57" s="299"/>
      <c r="RO57" s="299"/>
      <c r="RP57" s="297"/>
      <c r="RQ57" s="297"/>
      <c r="RR57" s="297"/>
      <c r="RS57" s="297"/>
      <c r="RT57" s="299"/>
      <c r="RU57" s="299"/>
      <c r="RV57" s="299"/>
      <c r="RW57" s="299"/>
      <c r="RX57" s="297"/>
      <c r="RY57" s="297"/>
      <c r="RZ57" s="297"/>
      <c r="SA57" s="297"/>
      <c r="SB57" s="299"/>
      <c r="SC57" s="299"/>
      <c r="SD57" s="299"/>
      <c r="SE57" s="299"/>
      <c r="SF57" s="297"/>
      <c r="SG57" s="297"/>
      <c r="SH57" s="297"/>
      <c r="SI57" s="297"/>
      <c r="SJ57" s="277" cm="1">
        <f t="array" ref="SJ57">SUM(SUMIFS(OR57:SI57,OR$6:SI$6,{"EN(V)"}))</f>
        <v>0</v>
      </c>
      <c r="SK57" s="277" cm="1">
        <f t="array" ref="SK57">SUM(SUMIFS(OR57:SI57,OR$6:SI$6,{"INA(V)"}))</f>
        <v>29</v>
      </c>
      <c r="SL57" s="277" cm="1">
        <f t="array" ref="SL57">SUM(SUMIFS(OR57:SI57,OR$6:SI$6,{"EN(D)"}))</f>
        <v>0</v>
      </c>
      <c r="SM57" s="277" cm="1">
        <f t="array" ref="SM57">SUM(SUMIFS(OR57:SI57,OR$6:SI$6,{"INA(D)"}))</f>
        <v>11</v>
      </c>
      <c r="SN57" s="277" cm="1">
        <f t="array" ref="SN57">SUM(SUMIFS(OR57:SI57,OR$6:SI$6,{"EN(D)","EN(V)","INA(D)","INA(V)"}))</f>
        <v>40</v>
      </c>
    </row>
    <row r="58" spans="1:508">
      <c r="A58" s="296">
        <v>52</v>
      </c>
      <c r="B58" s="281" t="s">
        <v>152</v>
      </c>
      <c r="C58" s="301"/>
      <c r="D58" s="299"/>
      <c r="E58" s="299"/>
      <c r="F58" s="299"/>
      <c r="G58" s="299"/>
      <c r="H58" s="297"/>
      <c r="I58" s="297"/>
      <c r="J58" s="297"/>
      <c r="K58" s="297"/>
      <c r="L58" s="299"/>
      <c r="M58" s="299"/>
      <c r="N58" s="299"/>
      <c r="O58" s="299"/>
      <c r="P58" s="297"/>
      <c r="Q58" s="297"/>
      <c r="R58" s="297"/>
      <c r="S58" s="297"/>
      <c r="T58" s="299"/>
      <c r="U58" s="299"/>
      <c r="V58" s="299"/>
      <c r="W58" s="299"/>
      <c r="X58" s="297"/>
      <c r="Y58" s="297"/>
      <c r="Z58" s="297"/>
      <c r="AA58" s="297"/>
      <c r="AB58" s="299"/>
      <c r="AC58" s="299"/>
      <c r="AD58" s="299"/>
      <c r="AE58" s="299"/>
      <c r="AF58" s="297"/>
      <c r="AG58" s="297"/>
      <c r="AH58" s="297"/>
      <c r="AI58" s="297"/>
      <c r="AJ58" s="299"/>
      <c r="AK58" s="299"/>
      <c r="AL58" s="299"/>
      <c r="AM58" s="299"/>
      <c r="AN58" s="297"/>
      <c r="AO58" s="297"/>
      <c r="AP58" s="297"/>
      <c r="AQ58" s="297"/>
      <c r="AR58" s="299"/>
      <c r="AS58" s="299"/>
      <c r="AT58" s="299"/>
      <c r="AU58" s="299"/>
      <c r="AV58" s="297"/>
      <c r="AW58" s="297"/>
      <c r="AX58" s="297"/>
      <c r="AY58" s="297"/>
      <c r="AZ58" s="299"/>
      <c r="BA58" s="299"/>
      <c r="BB58" s="299"/>
      <c r="BC58" s="299"/>
      <c r="BD58" s="297"/>
      <c r="BE58" s="297"/>
      <c r="BF58" s="297"/>
      <c r="BG58" s="297"/>
      <c r="BH58" s="299"/>
      <c r="BI58" s="299"/>
      <c r="BJ58" s="299"/>
      <c r="BK58" s="299"/>
      <c r="BL58" s="297"/>
      <c r="BM58" s="297"/>
      <c r="BN58" s="297"/>
      <c r="BO58" s="297"/>
      <c r="BP58" s="299"/>
      <c r="BQ58" s="299"/>
      <c r="BR58" s="299"/>
      <c r="BS58" s="299"/>
      <c r="BT58" s="297"/>
      <c r="BU58" s="297"/>
      <c r="BV58" s="297"/>
      <c r="BW58" s="297"/>
      <c r="BX58" s="299"/>
      <c r="BY58" s="299"/>
      <c r="BZ58" s="299"/>
      <c r="CA58" s="299"/>
      <c r="CB58" s="297"/>
      <c r="CC58" s="297"/>
      <c r="CD58" s="297"/>
      <c r="CE58" s="297"/>
      <c r="CF58" s="299"/>
      <c r="CG58" s="299"/>
      <c r="CH58" s="299"/>
      <c r="CI58" s="299"/>
      <c r="CJ58" s="297"/>
      <c r="CK58" s="297"/>
      <c r="CL58" s="297"/>
      <c r="CM58" s="297"/>
      <c r="CN58" s="299">
        <v>67</v>
      </c>
      <c r="CO58" s="299">
        <f>CN58-CF58</f>
        <v>67</v>
      </c>
      <c r="CP58" s="299">
        <v>114</v>
      </c>
      <c r="CQ58" s="299">
        <f>CP58-CH58</f>
        <v>114</v>
      </c>
      <c r="CR58" s="297"/>
      <c r="CS58" s="297"/>
      <c r="CT58" s="297"/>
      <c r="CU58" s="297"/>
      <c r="CV58" s="277" cm="1">
        <f t="array" ref="CV58">SUM(SUMIFS(D58:CU58,D$6:CU$6,{"EN(V)"}))</f>
        <v>67</v>
      </c>
      <c r="CW58" s="277" cm="1">
        <f t="array" ref="CW58">SUM(SUMIFS(D58:CU58,D$6:CU$6,{"INA(V)"}))</f>
        <v>0</v>
      </c>
      <c r="CX58" s="277" cm="1">
        <f t="array" ref="CX58">SUM(SUMIFS(D58:CU58,D$6:CU$6,{"EN(D)"}))</f>
        <v>114</v>
      </c>
      <c r="CY58" s="277" cm="1">
        <f t="array" ref="CY58">SUM(SUMIFS(D58:CU58,D$6:CU$6,{"INA(D)"}))</f>
        <v>0</v>
      </c>
      <c r="CZ58" s="277" cm="1">
        <f t="array" ref="CZ58">SUM(SUMIFS(D58:CU58,D$6:CU$6,{"EN(D)","EN(V)","INA(D)","INA(V)"}))</f>
        <v>181</v>
      </c>
      <c r="DA58" s="299">
        <v>85</v>
      </c>
      <c r="DB58" s="299">
        <f t="shared" si="23"/>
        <v>18</v>
      </c>
      <c r="DC58" s="299">
        <v>117</v>
      </c>
      <c r="DD58" s="299">
        <f t="shared" si="24"/>
        <v>3</v>
      </c>
      <c r="DE58" s="297"/>
      <c r="DF58" s="297">
        <f t="shared" si="25"/>
        <v>0</v>
      </c>
      <c r="DG58" s="297"/>
      <c r="DH58" s="297">
        <f t="shared" si="26"/>
        <v>0</v>
      </c>
      <c r="DI58" s="299">
        <v>196</v>
      </c>
      <c r="DJ58" s="299">
        <f>DI58-DA58</f>
        <v>111</v>
      </c>
      <c r="DK58" s="299">
        <v>237</v>
      </c>
      <c r="DL58" s="299">
        <f>DK58-DC58</f>
        <v>120</v>
      </c>
      <c r="DM58" s="297"/>
      <c r="DN58" s="297"/>
      <c r="DO58" s="297"/>
      <c r="DP58" s="297"/>
      <c r="DQ58" s="299">
        <v>227</v>
      </c>
      <c r="DR58" s="299">
        <f>DQ58-DI58</f>
        <v>31</v>
      </c>
      <c r="DS58" s="299">
        <v>243</v>
      </c>
      <c r="DT58" s="299">
        <f>DS58-DK58</f>
        <v>6</v>
      </c>
      <c r="DU58" s="297"/>
      <c r="DV58" s="297"/>
      <c r="DW58" s="297"/>
      <c r="DX58" s="297"/>
      <c r="DY58" s="299">
        <v>270</v>
      </c>
      <c r="DZ58" s="299">
        <f>DY58-DQ58</f>
        <v>43</v>
      </c>
      <c r="EA58" s="299">
        <v>247</v>
      </c>
      <c r="EB58" s="299">
        <f>EA58-DS58</f>
        <v>4</v>
      </c>
      <c r="EC58" s="297"/>
      <c r="ED58" s="297"/>
      <c r="EE58" s="297"/>
      <c r="EF58" s="297"/>
      <c r="EG58" s="299">
        <v>292</v>
      </c>
      <c r="EH58" s="299">
        <f>EG58-DY58</f>
        <v>22</v>
      </c>
      <c r="EI58" s="299">
        <v>254</v>
      </c>
      <c r="EJ58" s="299">
        <f>EI58-EA58</f>
        <v>7</v>
      </c>
      <c r="EK58" s="297"/>
      <c r="EL58" s="297"/>
      <c r="EM58" s="297"/>
      <c r="EN58" s="297"/>
      <c r="EO58" s="299">
        <v>356</v>
      </c>
      <c r="EP58" s="299">
        <f>EO58-EG58</f>
        <v>64</v>
      </c>
      <c r="EQ58" s="299">
        <v>1055</v>
      </c>
      <c r="ER58" s="299">
        <f>EQ58-EI58</f>
        <v>801</v>
      </c>
      <c r="ES58" s="297"/>
      <c r="ET58" s="297"/>
      <c r="EU58" s="297"/>
      <c r="EV58" s="297"/>
      <c r="EW58" s="299">
        <v>390</v>
      </c>
      <c r="EX58" s="299">
        <f>EW58-EO58</f>
        <v>34</v>
      </c>
      <c r="EY58" s="299">
        <v>1111</v>
      </c>
      <c r="EZ58" s="299">
        <f>EY58-EQ58</f>
        <v>56</v>
      </c>
      <c r="FA58" s="297"/>
      <c r="FB58" s="297"/>
      <c r="FC58" s="297"/>
      <c r="FD58" s="297"/>
      <c r="FE58" s="299">
        <v>427</v>
      </c>
      <c r="FF58" s="299">
        <f>FE58-EW58</f>
        <v>37</v>
      </c>
      <c r="FG58" s="299">
        <v>1242</v>
      </c>
      <c r="FH58" s="299">
        <f>FG58-EY58</f>
        <v>131</v>
      </c>
      <c r="FI58" s="297"/>
      <c r="FJ58" s="297"/>
      <c r="FK58" s="297"/>
      <c r="FL58" s="297"/>
      <c r="FM58" s="299">
        <v>489</v>
      </c>
      <c r="FN58" s="299">
        <f>FM58-FE58</f>
        <v>62</v>
      </c>
      <c r="FO58" s="299">
        <v>1434</v>
      </c>
      <c r="FP58" s="299">
        <f>FO58-FG58</f>
        <v>192</v>
      </c>
      <c r="FQ58" s="297"/>
      <c r="FR58" s="297"/>
      <c r="FS58" s="297"/>
      <c r="FT58" s="297"/>
      <c r="FU58" s="299">
        <v>549</v>
      </c>
      <c r="FV58" s="299">
        <f>FU58-FM58</f>
        <v>60</v>
      </c>
      <c r="FW58" s="299">
        <v>1614</v>
      </c>
      <c r="FX58" s="299">
        <f>FW58-FO58</f>
        <v>180</v>
      </c>
      <c r="FY58" s="297"/>
      <c r="FZ58" s="297"/>
      <c r="GA58" s="297"/>
      <c r="GB58" s="297"/>
      <c r="GC58" s="299">
        <v>679</v>
      </c>
      <c r="GD58" s="299">
        <f>GC58-FU58</f>
        <v>130</v>
      </c>
      <c r="GE58" s="299">
        <v>1805</v>
      </c>
      <c r="GF58" s="299">
        <f>GE58-FW58</f>
        <v>191</v>
      </c>
      <c r="GG58" s="297"/>
      <c r="GH58" s="297"/>
      <c r="GI58" s="297"/>
      <c r="GJ58" s="297"/>
      <c r="GK58" s="299">
        <v>910</v>
      </c>
      <c r="GL58" s="299">
        <f>GK58-GC58</f>
        <v>231</v>
      </c>
      <c r="GM58" s="299">
        <v>2022</v>
      </c>
      <c r="GN58" s="299">
        <f>GM58-GE58</f>
        <v>217</v>
      </c>
      <c r="GO58" s="297"/>
      <c r="GP58" s="297"/>
      <c r="GQ58" s="297"/>
      <c r="GR58" s="297"/>
      <c r="GS58" s="277" cm="1">
        <f t="array" ref="GS58">SUM(SUMIFS(DA58:GR58,DA$6:GR$6,{"EN(V)"}))</f>
        <v>843</v>
      </c>
      <c r="GT58" s="277" cm="1">
        <f t="array" ref="GT58">SUM(SUMIFS(DA58:GR58,DA$6:GR$6,{"INA(V)"}))</f>
        <v>0</v>
      </c>
      <c r="GU58" s="277" cm="1">
        <f t="array" ref="GU58">SUM(SUMIFS(DA58:GR58,DA$6:GR$6,{"EN(D)"}))</f>
        <v>1908</v>
      </c>
      <c r="GV58" s="277" cm="1">
        <f t="array" ref="GV58">SUM(SUMIFS(DA58:GR58,DA$6:GR$6,{"INA(D)"}))</f>
        <v>0</v>
      </c>
      <c r="GW58" s="277" cm="1">
        <f t="array" ref="GW58">SUM(SUMIFS(DA58:GR58,DA$6:GR$6,{"EN(D)","EN(V)","INA(D)","INA(V)"}))</f>
        <v>2751</v>
      </c>
      <c r="GX58" s="299">
        <v>923</v>
      </c>
      <c r="GY58" s="299">
        <f t="shared" si="27"/>
        <v>13</v>
      </c>
      <c r="GZ58" s="299">
        <v>2076</v>
      </c>
      <c r="HA58" s="299">
        <f t="shared" si="28"/>
        <v>54</v>
      </c>
      <c r="HB58" s="297"/>
      <c r="HC58" s="297">
        <f t="shared" si="29"/>
        <v>0</v>
      </c>
      <c r="HD58" s="297"/>
      <c r="HE58" s="297">
        <f t="shared" si="30"/>
        <v>0</v>
      </c>
      <c r="HF58" s="299"/>
      <c r="HG58" s="299"/>
      <c r="HH58" s="299"/>
      <c r="HI58" s="299"/>
      <c r="HJ58" s="297"/>
      <c r="HK58" s="297"/>
      <c r="HL58" s="297"/>
      <c r="HM58" s="297"/>
      <c r="HN58" s="299"/>
      <c r="HO58" s="299"/>
      <c r="HP58" s="299"/>
      <c r="HQ58" s="299"/>
      <c r="HR58" s="297"/>
      <c r="HS58" s="297"/>
      <c r="HT58" s="297"/>
      <c r="HU58" s="297"/>
      <c r="HV58" s="299"/>
      <c r="HW58" s="299"/>
      <c r="HX58" s="299"/>
      <c r="HY58" s="299"/>
      <c r="HZ58" s="297"/>
      <c r="IA58" s="297"/>
      <c r="IB58" s="297"/>
      <c r="IC58" s="297"/>
      <c r="ID58" s="299"/>
      <c r="IE58" s="299"/>
      <c r="IF58" s="299"/>
      <c r="IG58" s="299"/>
      <c r="IH58" s="297"/>
      <c r="II58" s="297"/>
      <c r="IJ58" s="297"/>
      <c r="IK58" s="297"/>
      <c r="IL58" s="299"/>
      <c r="IM58" s="299"/>
      <c r="IN58" s="299"/>
      <c r="IO58" s="299"/>
      <c r="IP58" s="297"/>
      <c r="IQ58" s="297"/>
      <c r="IR58" s="297"/>
      <c r="IS58" s="297"/>
      <c r="IT58" s="299"/>
      <c r="IU58" s="299"/>
      <c r="IV58" s="299"/>
      <c r="IW58" s="299"/>
      <c r="IX58" s="297"/>
      <c r="IY58" s="297"/>
      <c r="IZ58" s="297"/>
      <c r="JA58" s="297"/>
      <c r="JB58" s="299"/>
      <c r="JC58" s="299"/>
      <c r="JD58" s="299"/>
      <c r="JE58" s="299"/>
      <c r="JF58" s="297"/>
      <c r="JG58" s="297"/>
      <c r="JH58" s="297"/>
      <c r="JI58" s="297"/>
      <c r="JJ58" s="299"/>
      <c r="JK58" s="299">
        <v>5</v>
      </c>
      <c r="JL58" s="299"/>
      <c r="JM58" s="299">
        <v>132</v>
      </c>
      <c r="JN58" s="297"/>
      <c r="JO58" s="297"/>
      <c r="JP58" s="297"/>
      <c r="JQ58" s="297"/>
      <c r="JR58" s="299">
        <v>2</v>
      </c>
      <c r="JS58" s="299">
        <v>2</v>
      </c>
      <c r="JT58" s="299"/>
      <c r="JU58" s="299">
        <v>41</v>
      </c>
      <c r="JV58" s="297"/>
      <c r="JW58" s="297"/>
      <c r="JX58" s="297"/>
      <c r="JY58" s="297"/>
      <c r="JZ58" s="299"/>
      <c r="KA58" s="299"/>
      <c r="KB58" s="299"/>
      <c r="KC58" s="299">
        <v>40</v>
      </c>
      <c r="KD58" s="297"/>
      <c r="KE58" s="297"/>
      <c r="KF58" s="297"/>
      <c r="KG58" s="297"/>
      <c r="KH58" s="299"/>
      <c r="KI58" s="299">
        <v>3</v>
      </c>
      <c r="KJ58" s="299"/>
      <c r="KK58" s="299">
        <v>4</v>
      </c>
      <c r="KL58" s="297"/>
      <c r="KM58" s="297"/>
      <c r="KN58" s="297"/>
      <c r="KO58" s="297"/>
      <c r="KP58" s="277" cm="1">
        <f t="array" ref="KP58">SUM(SUMIFS(GX58:KO58,GX$6:KO$6,{"EN(V)"}))</f>
        <v>23</v>
      </c>
      <c r="KQ58" s="277" cm="1">
        <f t="array" ref="KQ58">SUM(SUMIFS(GX58:KO58,GX$6:KO$6,{"INA(V)"}))</f>
        <v>0</v>
      </c>
      <c r="KR58" s="277" cm="1">
        <f t="array" ref="KR58">SUM(SUMIFS(GX58:KO58,GX$6:KO$6,{"EN(D)"}))</f>
        <v>271</v>
      </c>
      <c r="KS58" s="277" cm="1">
        <f t="array" ref="KS58">SUM(SUMIFS(GX58:KO58,GX$6:KO$6,{"INA(D)"}))</f>
        <v>0</v>
      </c>
      <c r="KT58" s="277" cm="1">
        <f t="array" ref="KT58">SUM(SUMIFS(GX58:KO58,GX$6:KO$6,{"EN(D)","EN(V)","INA(D)","INA(V)"}))</f>
        <v>294</v>
      </c>
      <c r="KU58" s="299"/>
      <c r="KV58" s="299">
        <v>1</v>
      </c>
      <c r="KW58" s="299"/>
      <c r="KX58" s="299">
        <v>51</v>
      </c>
      <c r="KY58" s="297"/>
      <c r="KZ58" s="297"/>
      <c r="LA58" s="297"/>
      <c r="LB58" s="297"/>
      <c r="LC58" s="299"/>
      <c r="LD58" s="299"/>
      <c r="LE58" s="299"/>
      <c r="LF58" s="299"/>
      <c r="LG58" s="297"/>
      <c r="LH58" s="297">
        <v>593</v>
      </c>
      <c r="LI58" s="297"/>
      <c r="LJ58" s="297">
        <v>232</v>
      </c>
      <c r="LK58" s="299"/>
      <c r="LL58" s="299"/>
      <c r="LM58" s="299"/>
      <c r="LN58" s="299"/>
      <c r="LO58" s="297"/>
      <c r="LP58" s="297"/>
      <c r="LQ58" s="297"/>
      <c r="LR58" s="297"/>
      <c r="LS58" s="299"/>
      <c r="LT58" s="299">
        <v>8</v>
      </c>
      <c r="LU58" s="299"/>
      <c r="LV58" s="299">
        <v>5</v>
      </c>
      <c r="LW58" s="297"/>
      <c r="LX58" s="297"/>
      <c r="LY58" s="297"/>
      <c r="LZ58" s="297"/>
      <c r="MA58" s="299"/>
      <c r="MB58" s="299">
        <v>5</v>
      </c>
      <c r="MC58" s="299"/>
      <c r="MD58" s="299">
        <v>3</v>
      </c>
      <c r="ME58" s="297"/>
      <c r="MF58" s="297"/>
      <c r="MG58" s="297"/>
      <c r="MH58" s="297"/>
      <c r="MI58" s="299"/>
      <c r="MJ58" s="299">
        <v>3</v>
      </c>
      <c r="MK58" s="299"/>
      <c r="ML58" s="299">
        <v>2</v>
      </c>
      <c r="MM58" s="297"/>
      <c r="MN58" s="297"/>
      <c r="MO58" s="297"/>
      <c r="MP58" s="297"/>
      <c r="MQ58" s="299"/>
      <c r="MR58" s="299">
        <v>1</v>
      </c>
      <c r="MS58" s="299"/>
      <c r="MT58" s="299">
        <v>2</v>
      </c>
      <c r="MU58" s="297"/>
      <c r="MV58" s="297"/>
      <c r="MW58" s="297"/>
      <c r="MX58" s="297"/>
      <c r="MY58" s="299"/>
      <c r="MZ58" s="299">
        <v>7</v>
      </c>
      <c r="NA58" s="299"/>
      <c r="NB58" s="299">
        <v>6</v>
      </c>
      <c r="NC58" s="297"/>
      <c r="ND58" s="297"/>
      <c r="NE58" s="297"/>
      <c r="NF58" s="297"/>
      <c r="NG58" s="299"/>
      <c r="NH58" s="299">
        <v>3</v>
      </c>
      <c r="NI58" s="299"/>
      <c r="NJ58" s="299">
        <v>4</v>
      </c>
      <c r="NK58" s="297"/>
      <c r="NL58" s="297"/>
      <c r="NM58" s="297"/>
      <c r="NN58" s="297"/>
      <c r="NO58" s="299"/>
      <c r="NP58" s="299">
        <v>10</v>
      </c>
      <c r="NQ58" s="299"/>
      <c r="NR58" s="299">
        <v>3</v>
      </c>
      <c r="NS58" s="297"/>
      <c r="NT58" s="297"/>
      <c r="NU58" s="297"/>
      <c r="NV58" s="297"/>
      <c r="NW58" s="299"/>
      <c r="NX58" s="299">
        <v>9</v>
      </c>
      <c r="NY58" s="299"/>
      <c r="NZ58" s="299">
        <v>6</v>
      </c>
      <c r="OA58" s="297"/>
      <c r="OB58" s="297"/>
      <c r="OC58" s="297"/>
      <c r="OD58" s="297"/>
      <c r="OE58" s="299"/>
      <c r="OF58" s="299">
        <v>2</v>
      </c>
      <c r="OG58" s="299"/>
      <c r="OH58" s="299">
        <v>5</v>
      </c>
      <c r="OI58" s="297"/>
      <c r="OJ58" s="297"/>
      <c r="OK58" s="297"/>
      <c r="OL58" s="297"/>
      <c r="OM58" s="277" cm="1">
        <f t="array" ref="OM58">SUM(SUMIFS(KU58:OL58,KU$6:OL$6,{"EN(V)"}))</f>
        <v>49</v>
      </c>
      <c r="ON58" s="277" cm="1">
        <f t="array" ref="ON58">SUM(SUMIFS(KU58:OL58,KU$6:OL$6,{"INA(V)"}))</f>
        <v>593</v>
      </c>
      <c r="OO58" s="277" cm="1">
        <f t="array" ref="OO58">SUM(SUMIFS(KU58:OL58,KU$6:OL$6,{"EN(D)"}))</f>
        <v>87</v>
      </c>
      <c r="OP58" s="277" cm="1">
        <f t="array" ref="OP58">SUM(SUMIFS(KU58:OL58,KU$6:OL$6,{"INA(D)"}))</f>
        <v>232</v>
      </c>
      <c r="OQ58" s="277" cm="1">
        <f t="array" ref="OQ58">SUM(SUMIFS(KU58:OL58,KU$6:OL$6,{"EN(D)","EN(V)","INA(D)","INA(V)"}))</f>
        <v>961</v>
      </c>
      <c r="OR58" s="299"/>
      <c r="OS58" s="299">
        <v>13</v>
      </c>
      <c r="OT58" s="299"/>
      <c r="OU58" s="299">
        <v>7</v>
      </c>
      <c r="OV58" s="297"/>
      <c r="OW58" s="297"/>
      <c r="OX58" s="297"/>
      <c r="OY58" s="297"/>
      <c r="OZ58" s="299"/>
      <c r="PA58" s="299">
        <v>3</v>
      </c>
      <c r="PB58" s="299"/>
      <c r="PC58" s="299"/>
      <c r="PD58" s="297"/>
      <c r="PE58" s="297"/>
      <c r="PF58" s="297"/>
      <c r="PG58" s="297"/>
      <c r="PH58" s="299"/>
      <c r="PI58" s="299">
        <v>7</v>
      </c>
      <c r="PJ58" s="299"/>
      <c r="PK58" s="299">
        <v>1</v>
      </c>
      <c r="PL58" s="297"/>
      <c r="PM58" s="297"/>
      <c r="PN58" s="297"/>
      <c r="PO58" s="297"/>
      <c r="PP58" s="299"/>
      <c r="PQ58" s="299">
        <v>15</v>
      </c>
      <c r="PR58" s="299"/>
      <c r="PS58" s="299">
        <v>1</v>
      </c>
      <c r="PT58" s="297"/>
      <c r="PU58" s="297"/>
      <c r="PV58" s="297"/>
      <c r="PW58" s="297"/>
      <c r="PX58" s="299"/>
      <c r="PY58" s="299">
        <v>7</v>
      </c>
      <c r="PZ58" s="299"/>
      <c r="QA58" s="299"/>
      <c r="QB58" s="297"/>
      <c r="QC58" s="297"/>
      <c r="QD58" s="297"/>
      <c r="QE58" s="297"/>
      <c r="QF58" s="299"/>
      <c r="QG58" s="299">
        <v>1</v>
      </c>
      <c r="QH58" s="299"/>
      <c r="QI58" s="299"/>
      <c r="QJ58" s="297"/>
      <c r="QK58" s="297"/>
      <c r="QL58" s="297"/>
      <c r="QM58" s="297"/>
      <c r="QN58" s="299"/>
      <c r="QO58" s="299">
        <v>3</v>
      </c>
      <c r="QP58" s="299"/>
      <c r="QQ58" s="299"/>
      <c r="QR58" s="297"/>
      <c r="QS58" s="297">
        <v>3</v>
      </c>
      <c r="QT58" s="297"/>
      <c r="QU58" s="297">
        <v>4</v>
      </c>
      <c r="QV58" s="299"/>
      <c r="QW58" s="299"/>
      <c r="QX58" s="299"/>
      <c r="QY58" s="299"/>
      <c r="QZ58" s="297"/>
      <c r="RA58" s="297"/>
      <c r="RB58" s="297"/>
      <c r="RC58" s="297"/>
      <c r="RD58" s="299"/>
      <c r="RE58" s="299"/>
      <c r="RF58" s="299"/>
      <c r="RG58" s="299"/>
      <c r="RH58" s="297"/>
      <c r="RI58" s="297"/>
      <c r="RJ58" s="297"/>
      <c r="RK58" s="297"/>
      <c r="RL58" s="299"/>
      <c r="RM58" s="299"/>
      <c r="RN58" s="299"/>
      <c r="RO58" s="299"/>
      <c r="RP58" s="297"/>
      <c r="RQ58" s="297"/>
      <c r="RR58" s="297"/>
      <c r="RS58" s="297"/>
      <c r="RT58" s="299"/>
      <c r="RU58" s="299"/>
      <c r="RV58" s="299"/>
      <c r="RW58" s="299"/>
      <c r="RX58" s="297"/>
      <c r="RY58" s="297"/>
      <c r="RZ58" s="297"/>
      <c r="SA58" s="297"/>
      <c r="SB58" s="299"/>
      <c r="SC58" s="299"/>
      <c r="SD58" s="299"/>
      <c r="SE58" s="299"/>
      <c r="SF58" s="297"/>
      <c r="SG58" s="297"/>
      <c r="SH58" s="297"/>
      <c r="SI58" s="297"/>
      <c r="SJ58" s="277" cm="1">
        <f t="array" ref="SJ58">SUM(SUMIFS(OR58:SI58,OR$6:SI$6,{"EN(V)"}))</f>
        <v>49</v>
      </c>
      <c r="SK58" s="277" cm="1">
        <f t="array" ref="SK58">SUM(SUMIFS(OR58:SI58,OR$6:SI$6,{"INA(V)"}))</f>
        <v>3</v>
      </c>
      <c r="SL58" s="277" cm="1">
        <f t="array" ref="SL58">SUM(SUMIFS(OR58:SI58,OR$6:SI$6,{"EN(D)"}))</f>
        <v>9</v>
      </c>
      <c r="SM58" s="277" cm="1">
        <f t="array" ref="SM58">SUM(SUMIFS(OR58:SI58,OR$6:SI$6,{"INA(D)"}))</f>
        <v>4</v>
      </c>
      <c r="SN58" s="277" cm="1">
        <f t="array" ref="SN58">SUM(SUMIFS(OR58:SI58,OR$6:SI$6,{"EN(D)","EN(V)","INA(D)","INA(V)"}))</f>
        <v>65</v>
      </c>
    </row>
    <row r="59" spans="1:508" ht="30">
      <c r="A59" s="296">
        <v>53</v>
      </c>
      <c r="B59" s="281" t="s">
        <v>444</v>
      </c>
      <c r="C59" s="301"/>
      <c r="D59" s="299"/>
      <c r="E59" s="299"/>
      <c r="F59" s="299"/>
      <c r="G59" s="299"/>
      <c r="H59" s="297"/>
      <c r="I59" s="297"/>
      <c r="J59" s="297"/>
      <c r="K59" s="297"/>
      <c r="L59" s="299"/>
      <c r="M59" s="299"/>
      <c r="N59" s="299"/>
      <c r="O59" s="299"/>
      <c r="P59" s="297"/>
      <c r="Q59" s="297"/>
      <c r="R59" s="297"/>
      <c r="S59" s="297"/>
      <c r="T59" s="299"/>
      <c r="U59" s="299"/>
      <c r="V59" s="299"/>
      <c r="W59" s="299"/>
      <c r="X59" s="297"/>
      <c r="Y59" s="297"/>
      <c r="Z59" s="297"/>
      <c r="AA59" s="297"/>
      <c r="AB59" s="299"/>
      <c r="AC59" s="299"/>
      <c r="AD59" s="299"/>
      <c r="AE59" s="299"/>
      <c r="AF59" s="297"/>
      <c r="AG59" s="297"/>
      <c r="AH59" s="297"/>
      <c r="AI59" s="297"/>
      <c r="AJ59" s="299"/>
      <c r="AK59" s="299"/>
      <c r="AL59" s="299"/>
      <c r="AM59" s="299"/>
      <c r="AN59" s="297"/>
      <c r="AO59" s="297"/>
      <c r="AP59" s="297"/>
      <c r="AQ59" s="297"/>
      <c r="AR59" s="299"/>
      <c r="AS59" s="299"/>
      <c r="AT59" s="299"/>
      <c r="AU59" s="299"/>
      <c r="AV59" s="297"/>
      <c r="AW59" s="297"/>
      <c r="AX59" s="297"/>
      <c r="AY59" s="297"/>
      <c r="AZ59" s="299"/>
      <c r="BA59" s="299"/>
      <c r="BB59" s="299"/>
      <c r="BC59" s="299"/>
      <c r="BD59" s="297"/>
      <c r="BE59" s="297"/>
      <c r="BF59" s="297"/>
      <c r="BG59" s="297"/>
      <c r="BH59" s="299"/>
      <c r="BI59" s="299"/>
      <c r="BJ59" s="299"/>
      <c r="BK59" s="299"/>
      <c r="BL59" s="297">
        <v>32</v>
      </c>
      <c r="BM59" s="297">
        <v>32</v>
      </c>
      <c r="BN59" s="297">
        <v>8</v>
      </c>
      <c r="BO59" s="297">
        <v>8</v>
      </c>
      <c r="BP59" s="299"/>
      <c r="BQ59" s="299"/>
      <c r="BR59" s="299"/>
      <c r="BS59" s="299"/>
      <c r="BT59" s="297">
        <v>55</v>
      </c>
      <c r="BU59" s="297">
        <f>BT59-BL59</f>
        <v>23</v>
      </c>
      <c r="BV59" s="297">
        <v>16</v>
      </c>
      <c r="BW59" s="297">
        <f>BV59-BN59</f>
        <v>8</v>
      </c>
      <c r="BX59" s="299"/>
      <c r="BY59" s="299"/>
      <c r="BZ59" s="299"/>
      <c r="CA59" s="299"/>
      <c r="CB59" s="297">
        <v>87</v>
      </c>
      <c r="CC59" s="297">
        <f>CB59-BT59</f>
        <v>32</v>
      </c>
      <c r="CD59" s="297">
        <v>34</v>
      </c>
      <c r="CE59" s="297">
        <f>CD59-BV59</f>
        <v>18</v>
      </c>
      <c r="CF59" s="299"/>
      <c r="CG59" s="299"/>
      <c r="CH59" s="299"/>
      <c r="CI59" s="299"/>
      <c r="CJ59" s="297">
        <v>128</v>
      </c>
      <c r="CK59" s="297">
        <f>CJ59-CB59</f>
        <v>41</v>
      </c>
      <c r="CL59" s="297">
        <v>70</v>
      </c>
      <c r="CM59" s="297">
        <f>CL59-CD59</f>
        <v>36</v>
      </c>
      <c r="CN59" s="299"/>
      <c r="CO59" s="299"/>
      <c r="CP59" s="299"/>
      <c r="CQ59" s="299"/>
      <c r="CR59" s="297">
        <v>167</v>
      </c>
      <c r="CS59" s="297">
        <f>CR59-CJ59</f>
        <v>39</v>
      </c>
      <c r="CT59" s="297">
        <v>93</v>
      </c>
      <c r="CU59" s="297">
        <f>CT59-CL59</f>
        <v>23</v>
      </c>
      <c r="CV59" s="277" cm="1">
        <f t="array" ref="CV59">SUM(SUMIFS(D59:CU59,D$6:CU$6,{"EN(V)"}))</f>
        <v>0</v>
      </c>
      <c r="CW59" s="277" cm="1">
        <f t="array" ref="CW59">SUM(SUMIFS(D59:CU59,D$6:CU$6,{"INA(V)"}))</f>
        <v>167</v>
      </c>
      <c r="CX59" s="277" cm="1">
        <f t="array" ref="CX59">SUM(SUMIFS(D59:CU59,D$6:CU$6,{"EN(D)"}))</f>
        <v>0</v>
      </c>
      <c r="CY59" s="277" cm="1">
        <f t="array" ref="CY59">SUM(SUMIFS(D59:CU59,D$6:CU$6,{"INA(D)"}))</f>
        <v>93</v>
      </c>
      <c r="CZ59" s="277" cm="1">
        <f t="array" ref="CZ59">SUM(SUMIFS(D59:CU59,D$6:CU$6,{"EN(D)","EN(V)","INA(D)","INA(V)"}))</f>
        <v>260</v>
      </c>
      <c r="DA59" s="299"/>
      <c r="DB59" s="299">
        <f t="shared" si="23"/>
        <v>0</v>
      </c>
      <c r="DC59" s="299"/>
      <c r="DD59" s="299">
        <f t="shared" si="24"/>
        <v>0</v>
      </c>
      <c r="DE59" s="297">
        <v>228</v>
      </c>
      <c r="DF59" s="297">
        <f t="shared" si="25"/>
        <v>61</v>
      </c>
      <c r="DG59" s="297">
        <v>97</v>
      </c>
      <c r="DH59" s="297">
        <f t="shared" si="26"/>
        <v>4</v>
      </c>
      <c r="DI59" s="299"/>
      <c r="DJ59" s="299"/>
      <c r="DK59" s="299"/>
      <c r="DL59" s="299"/>
      <c r="DM59" s="297">
        <v>271</v>
      </c>
      <c r="DN59" s="297">
        <f>DM59-DE59</f>
        <v>43</v>
      </c>
      <c r="DO59" s="297">
        <v>98</v>
      </c>
      <c r="DP59" s="297">
        <f>DO59-DG59</f>
        <v>1</v>
      </c>
      <c r="DQ59" s="299"/>
      <c r="DR59" s="299"/>
      <c r="DS59" s="299"/>
      <c r="DT59" s="299"/>
      <c r="DU59" s="297">
        <v>324</v>
      </c>
      <c r="DV59" s="297">
        <f>DU59-DM59</f>
        <v>53</v>
      </c>
      <c r="DW59" s="297">
        <v>101</v>
      </c>
      <c r="DX59" s="297">
        <f>DW59-DO59</f>
        <v>3</v>
      </c>
      <c r="DY59" s="299"/>
      <c r="DZ59" s="299"/>
      <c r="EA59" s="299"/>
      <c r="EB59" s="299"/>
      <c r="EC59" s="297">
        <v>370</v>
      </c>
      <c r="ED59" s="297">
        <f>EC59-DU59</f>
        <v>46</v>
      </c>
      <c r="EE59" s="297">
        <v>102</v>
      </c>
      <c r="EF59" s="297">
        <f>EE59-DW59</f>
        <v>1</v>
      </c>
      <c r="EG59" s="299"/>
      <c r="EH59" s="299"/>
      <c r="EI59" s="299"/>
      <c r="EJ59" s="299"/>
      <c r="EK59" s="297">
        <v>411</v>
      </c>
      <c r="EL59" s="297">
        <f>EK59-EC59</f>
        <v>41</v>
      </c>
      <c r="EM59" s="297">
        <v>107</v>
      </c>
      <c r="EN59" s="297">
        <f>EM59-EE59</f>
        <v>5</v>
      </c>
      <c r="EO59" s="299"/>
      <c r="EP59" s="299"/>
      <c r="EQ59" s="299"/>
      <c r="ER59" s="299"/>
      <c r="ES59" s="297">
        <v>538</v>
      </c>
      <c r="ET59" s="297">
        <f>ES59-EK59</f>
        <v>127</v>
      </c>
      <c r="EU59" s="297">
        <v>1814</v>
      </c>
      <c r="EV59" s="297">
        <f>EU59-EM59</f>
        <v>1707</v>
      </c>
      <c r="EW59" s="299"/>
      <c r="EX59" s="299"/>
      <c r="EY59" s="299"/>
      <c r="EZ59" s="299"/>
      <c r="FA59" s="297">
        <v>565</v>
      </c>
      <c r="FB59" s="297">
        <f>FA59-ES59</f>
        <v>27</v>
      </c>
      <c r="FC59" s="297">
        <v>1956</v>
      </c>
      <c r="FD59" s="297">
        <f>FC59-EU59</f>
        <v>142</v>
      </c>
      <c r="FE59" s="299"/>
      <c r="FF59" s="299"/>
      <c r="FG59" s="299"/>
      <c r="FH59" s="299"/>
      <c r="FI59" s="297">
        <v>616</v>
      </c>
      <c r="FJ59" s="297">
        <f>FI59-FA59</f>
        <v>51</v>
      </c>
      <c r="FK59" s="297">
        <v>2152</v>
      </c>
      <c r="FL59" s="297">
        <f>FK59-FC59</f>
        <v>196</v>
      </c>
      <c r="FM59" s="299"/>
      <c r="FN59" s="299"/>
      <c r="FO59" s="299"/>
      <c r="FP59" s="299"/>
      <c r="FQ59" s="297">
        <v>638</v>
      </c>
      <c r="FR59" s="297">
        <f>FQ59-FI59</f>
        <v>22</v>
      </c>
      <c r="FS59" s="297">
        <v>2672</v>
      </c>
      <c r="FT59" s="297">
        <f>FS59-FK59</f>
        <v>520</v>
      </c>
      <c r="FU59" s="299"/>
      <c r="FV59" s="299"/>
      <c r="FW59" s="299"/>
      <c r="FX59" s="299"/>
      <c r="FY59" s="297">
        <v>906</v>
      </c>
      <c r="FZ59" s="297">
        <f>FY59-FQ59</f>
        <v>268</v>
      </c>
      <c r="GA59" s="297">
        <v>3214</v>
      </c>
      <c r="GB59" s="297">
        <f>GA59-FS59</f>
        <v>542</v>
      </c>
      <c r="GC59" s="299"/>
      <c r="GD59" s="299"/>
      <c r="GE59" s="299"/>
      <c r="GF59" s="299"/>
      <c r="GG59" s="297">
        <v>1143</v>
      </c>
      <c r="GH59" s="297">
        <f>GG59-FY59</f>
        <v>237</v>
      </c>
      <c r="GI59" s="297">
        <v>4009</v>
      </c>
      <c r="GJ59" s="297">
        <f>GI59-GA59</f>
        <v>795</v>
      </c>
      <c r="GK59" s="299"/>
      <c r="GL59" s="299"/>
      <c r="GM59" s="299"/>
      <c r="GN59" s="299"/>
      <c r="GO59" s="297">
        <v>1652</v>
      </c>
      <c r="GP59" s="297">
        <f>GO59-GG59</f>
        <v>509</v>
      </c>
      <c r="GQ59" s="297">
        <v>4752</v>
      </c>
      <c r="GR59" s="297">
        <f>GQ59-GI59</f>
        <v>743</v>
      </c>
      <c r="GS59" s="277" cm="1">
        <f t="array" ref="GS59">SUM(SUMIFS(DA59:GR59,DA$6:GR$6,{"EN(V)"}))</f>
        <v>0</v>
      </c>
      <c r="GT59" s="277" cm="1">
        <f t="array" ref="GT59">SUM(SUMIFS(DA59:GR59,DA$6:GR$6,{"INA(V)"}))</f>
        <v>1485</v>
      </c>
      <c r="GU59" s="277" cm="1">
        <f t="array" ref="GU59">SUM(SUMIFS(DA59:GR59,DA$6:GR$6,{"EN(D)"}))</f>
        <v>0</v>
      </c>
      <c r="GV59" s="277" cm="1">
        <f t="array" ref="GV59">SUM(SUMIFS(DA59:GR59,DA$6:GR$6,{"INA(D)"}))</f>
        <v>4659</v>
      </c>
      <c r="GW59" s="277" cm="1">
        <f t="array" ref="GW59">SUM(SUMIFS(DA59:GR59,DA$6:GR$6,{"EN(D)","EN(V)","INA(D)","INA(V)"}))</f>
        <v>6144</v>
      </c>
      <c r="GX59" s="299"/>
      <c r="GY59" s="299">
        <f t="shared" si="27"/>
        <v>0</v>
      </c>
      <c r="GZ59" s="299"/>
      <c r="HA59" s="299">
        <f t="shared" si="28"/>
        <v>0</v>
      </c>
      <c r="HB59" s="297">
        <v>1667</v>
      </c>
      <c r="HC59" s="297">
        <f t="shared" si="29"/>
        <v>15</v>
      </c>
      <c r="HD59" s="297">
        <v>5154</v>
      </c>
      <c r="HE59" s="297">
        <f t="shared" si="30"/>
        <v>402</v>
      </c>
      <c r="HF59" s="299"/>
      <c r="HG59" s="299"/>
      <c r="HH59" s="299"/>
      <c r="HI59" s="299"/>
      <c r="HJ59" s="297"/>
      <c r="HK59" s="297"/>
      <c r="HL59" s="297"/>
      <c r="HM59" s="297"/>
      <c r="HN59" s="299"/>
      <c r="HO59" s="299"/>
      <c r="HP59" s="299"/>
      <c r="HQ59" s="299"/>
      <c r="HR59" s="297"/>
      <c r="HS59" s="297"/>
      <c r="HT59" s="297"/>
      <c r="HU59" s="297"/>
      <c r="HV59" s="299"/>
      <c r="HW59" s="299"/>
      <c r="HX59" s="299"/>
      <c r="HY59" s="299"/>
      <c r="HZ59" s="297"/>
      <c r="IA59" s="297"/>
      <c r="IB59" s="297"/>
      <c r="IC59" s="297"/>
      <c r="ID59" s="299"/>
      <c r="IE59" s="299"/>
      <c r="IF59" s="299"/>
      <c r="IG59" s="299"/>
      <c r="IH59" s="297"/>
      <c r="II59" s="297"/>
      <c r="IJ59" s="297"/>
      <c r="IK59" s="297"/>
      <c r="IL59" s="299"/>
      <c r="IM59" s="299"/>
      <c r="IN59" s="299"/>
      <c r="IO59" s="299"/>
      <c r="IP59" s="297"/>
      <c r="IQ59" s="297"/>
      <c r="IR59" s="297"/>
      <c r="IS59" s="297"/>
      <c r="IT59" s="299"/>
      <c r="IU59" s="299"/>
      <c r="IV59" s="299"/>
      <c r="IW59" s="299"/>
      <c r="IX59" s="297"/>
      <c r="IY59" s="297"/>
      <c r="IZ59" s="297"/>
      <c r="JA59" s="297"/>
      <c r="JB59" s="299"/>
      <c r="JC59" s="299"/>
      <c r="JD59" s="299"/>
      <c r="JE59" s="299"/>
      <c r="JF59" s="297"/>
      <c r="JG59" s="297"/>
      <c r="JH59" s="297"/>
      <c r="JI59" s="297"/>
      <c r="JJ59" s="299"/>
      <c r="JK59" s="299"/>
      <c r="JL59" s="299"/>
      <c r="JM59" s="299"/>
      <c r="JN59" s="297"/>
      <c r="JO59" s="297">
        <v>276</v>
      </c>
      <c r="JP59" s="297"/>
      <c r="JQ59" s="297">
        <v>212</v>
      </c>
      <c r="JR59" s="299"/>
      <c r="JS59" s="299"/>
      <c r="JT59" s="299"/>
      <c r="JU59" s="299"/>
      <c r="JV59" s="297"/>
      <c r="JW59" s="297"/>
      <c r="JX59" s="297"/>
      <c r="JY59" s="297"/>
      <c r="JZ59" s="299"/>
      <c r="KA59" s="299"/>
      <c r="KB59" s="299"/>
      <c r="KC59" s="299"/>
      <c r="KD59" s="297"/>
      <c r="KE59" s="297">
        <v>348</v>
      </c>
      <c r="KF59" s="297"/>
      <c r="KG59" s="297">
        <v>476</v>
      </c>
      <c r="KH59" s="299"/>
      <c r="KI59" s="299"/>
      <c r="KJ59" s="299"/>
      <c r="KK59" s="299"/>
      <c r="KL59" s="297"/>
      <c r="KM59" s="297">
        <v>415</v>
      </c>
      <c r="KN59" s="297"/>
      <c r="KO59" s="297">
        <v>671</v>
      </c>
      <c r="KP59" s="277" cm="1">
        <f t="array" ref="KP59">SUM(SUMIFS(GX59:KO59,GX$6:KO$6,{"EN(V)"}))</f>
        <v>0</v>
      </c>
      <c r="KQ59" s="277" cm="1">
        <f t="array" ref="KQ59">SUM(SUMIFS(GX59:KO59,GX$6:KO$6,{"INA(V)"}))</f>
        <v>1054</v>
      </c>
      <c r="KR59" s="277" cm="1">
        <f t="array" ref="KR59">SUM(SUMIFS(GX59:KO59,GX$6:KO$6,{"EN(D)"}))</f>
        <v>0</v>
      </c>
      <c r="KS59" s="277" cm="1">
        <f t="array" ref="KS59">SUM(SUMIFS(GX59:KO59,GX$6:KO$6,{"INA(D)"}))</f>
        <v>1761</v>
      </c>
      <c r="KT59" s="277" cm="1">
        <f t="array" ref="KT59">SUM(SUMIFS(GX59:KO59,GX$6:KO$6,{"EN(D)","EN(V)","INA(D)","INA(V)"}))</f>
        <v>2815</v>
      </c>
      <c r="KU59" s="299"/>
      <c r="KV59" s="299"/>
      <c r="KW59" s="299"/>
      <c r="KX59" s="299"/>
      <c r="KY59" s="297"/>
      <c r="KZ59" s="297">
        <v>382</v>
      </c>
      <c r="LA59" s="297"/>
      <c r="LB59" s="297">
        <v>485</v>
      </c>
      <c r="LC59" s="299"/>
      <c r="LD59" s="299"/>
      <c r="LE59" s="299"/>
      <c r="LF59" s="299"/>
      <c r="LG59" s="297"/>
      <c r="LH59" s="297">
        <v>0</v>
      </c>
      <c r="LI59" s="297"/>
      <c r="LJ59" s="297">
        <v>1</v>
      </c>
      <c r="LK59" s="299"/>
      <c r="LL59" s="299"/>
      <c r="LM59" s="299"/>
      <c r="LN59" s="299"/>
      <c r="LO59" s="297"/>
      <c r="LP59" s="297">
        <v>358</v>
      </c>
      <c r="LQ59" s="297"/>
      <c r="LR59" s="297">
        <v>51</v>
      </c>
      <c r="LS59" s="299"/>
      <c r="LT59" s="299"/>
      <c r="LU59" s="299"/>
      <c r="LV59" s="299"/>
      <c r="LW59" s="297"/>
      <c r="LX59" s="297">
        <v>204</v>
      </c>
      <c r="LY59" s="297"/>
      <c r="LZ59" s="297">
        <v>51</v>
      </c>
      <c r="MA59" s="299"/>
      <c r="MB59" s="299"/>
      <c r="MC59" s="299"/>
      <c r="MD59" s="299"/>
      <c r="ME59" s="297"/>
      <c r="MF59" s="297">
        <v>156</v>
      </c>
      <c r="MG59" s="297"/>
      <c r="MH59" s="297">
        <v>8</v>
      </c>
      <c r="MI59" s="299"/>
      <c r="MJ59" s="299"/>
      <c r="MK59" s="299"/>
      <c r="ML59" s="299"/>
      <c r="MM59" s="297"/>
      <c r="MN59" s="297">
        <v>235</v>
      </c>
      <c r="MO59" s="297"/>
      <c r="MP59" s="297">
        <v>13</v>
      </c>
      <c r="MQ59" s="299"/>
      <c r="MR59" s="299"/>
      <c r="MS59" s="299"/>
      <c r="MT59" s="299"/>
      <c r="MU59" s="297"/>
      <c r="MV59" s="297">
        <v>57</v>
      </c>
      <c r="MW59" s="297"/>
      <c r="MX59" s="297">
        <v>2</v>
      </c>
      <c r="MY59" s="299"/>
      <c r="MZ59" s="299"/>
      <c r="NA59" s="299"/>
      <c r="NB59" s="299"/>
      <c r="NC59" s="297"/>
      <c r="ND59" s="297">
        <v>29</v>
      </c>
      <c r="NE59" s="297"/>
      <c r="NF59" s="297">
        <v>1</v>
      </c>
      <c r="NG59" s="299"/>
      <c r="NH59" s="299"/>
      <c r="NI59" s="299"/>
      <c r="NJ59" s="299"/>
      <c r="NK59" s="297"/>
      <c r="NL59" s="297">
        <v>13</v>
      </c>
      <c r="NM59" s="297"/>
      <c r="NN59" s="297"/>
      <c r="NO59" s="299"/>
      <c r="NP59" s="299"/>
      <c r="NQ59" s="299"/>
      <c r="NR59" s="299"/>
      <c r="NS59" s="297"/>
      <c r="NT59" s="297">
        <v>468</v>
      </c>
      <c r="NU59" s="297"/>
      <c r="NV59" s="297">
        <v>16</v>
      </c>
      <c r="NW59" s="299"/>
      <c r="NX59" s="299"/>
      <c r="NY59" s="299"/>
      <c r="NZ59" s="299"/>
      <c r="OA59" s="297"/>
      <c r="OB59" s="297">
        <v>308</v>
      </c>
      <c r="OC59" s="297"/>
      <c r="OD59" s="297">
        <v>19</v>
      </c>
      <c r="OE59" s="299"/>
      <c r="OF59" s="299"/>
      <c r="OG59" s="299"/>
      <c r="OH59" s="299"/>
      <c r="OI59" s="297"/>
      <c r="OJ59" s="297">
        <v>288</v>
      </c>
      <c r="OK59" s="297"/>
      <c r="OL59" s="297">
        <v>42</v>
      </c>
      <c r="OM59" s="277" cm="1">
        <f t="array" ref="OM59">SUM(SUMIFS(KU59:OL59,KU$6:OL$6,{"EN(V)"}))</f>
        <v>0</v>
      </c>
      <c r="ON59" s="277" cm="1">
        <f t="array" ref="ON59">SUM(SUMIFS(KU59:OL59,KU$6:OL$6,{"INA(V)"}))</f>
        <v>2498</v>
      </c>
      <c r="OO59" s="277" cm="1">
        <f t="array" ref="OO59">SUM(SUMIFS(KU59:OL59,KU$6:OL$6,{"EN(D)"}))</f>
        <v>0</v>
      </c>
      <c r="OP59" s="277" cm="1">
        <f t="array" ref="OP59">SUM(SUMIFS(KU59:OL59,KU$6:OL$6,{"INA(D)"}))</f>
        <v>689</v>
      </c>
      <c r="OQ59" s="277" cm="1">
        <f t="array" ref="OQ59">SUM(SUMIFS(KU59:OL59,KU$6:OL$6,{"EN(D)","EN(V)","INA(D)","INA(V)"}))</f>
        <v>3187</v>
      </c>
      <c r="OR59" s="299"/>
      <c r="OS59" s="299"/>
      <c r="OT59" s="299"/>
      <c r="OU59" s="299"/>
      <c r="OV59" s="297"/>
      <c r="OW59" s="297">
        <v>458</v>
      </c>
      <c r="OX59" s="297"/>
      <c r="OY59" s="297">
        <v>23</v>
      </c>
      <c r="OZ59" s="299"/>
      <c r="PA59" s="299"/>
      <c r="PB59" s="299"/>
      <c r="PC59" s="299"/>
      <c r="PD59" s="297"/>
      <c r="PE59" s="297">
        <v>674</v>
      </c>
      <c r="PF59" s="297"/>
      <c r="PG59" s="297">
        <v>21</v>
      </c>
      <c r="PH59" s="299"/>
      <c r="PI59" s="299"/>
      <c r="PJ59" s="299"/>
      <c r="PK59" s="299"/>
      <c r="PL59" s="297"/>
      <c r="PM59" s="297">
        <v>302</v>
      </c>
      <c r="PN59" s="297"/>
      <c r="PO59" s="297">
        <v>37</v>
      </c>
      <c r="PP59" s="299"/>
      <c r="PQ59" s="299"/>
      <c r="PR59" s="299"/>
      <c r="PS59" s="299"/>
      <c r="PT59" s="297"/>
      <c r="PU59" s="297">
        <v>91</v>
      </c>
      <c r="PV59" s="297"/>
      <c r="PW59" s="297">
        <v>17</v>
      </c>
      <c r="PX59" s="299"/>
      <c r="PY59" s="299"/>
      <c r="PZ59" s="299"/>
      <c r="QA59" s="299"/>
      <c r="QB59" s="297"/>
      <c r="QC59" s="297">
        <v>133</v>
      </c>
      <c r="QD59" s="297"/>
      <c r="QE59" s="297">
        <v>14</v>
      </c>
      <c r="QF59" s="299"/>
      <c r="QG59" s="299"/>
      <c r="QH59" s="299"/>
      <c r="QI59" s="299"/>
      <c r="QJ59" s="297"/>
      <c r="QK59" s="297">
        <v>86</v>
      </c>
      <c r="QL59" s="297"/>
      <c r="QM59" s="297">
        <v>17</v>
      </c>
      <c r="QN59" s="299"/>
      <c r="QO59" s="299"/>
      <c r="QP59" s="299"/>
      <c r="QQ59" s="299"/>
      <c r="QR59" s="297"/>
      <c r="QS59" s="297">
        <v>49</v>
      </c>
      <c r="QT59" s="297"/>
      <c r="QU59" s="297">
        <v>7</v>
      </c>
      <c r="QV59" s="299"/>
      <c r="QW59" s="299"/>
      <c r="QX59" s="299"/>
      <c r="QY59" s="299"/>
      <c r="QZ59" s="297"/>
      <c r="RA59" s="297"/>
      <c r="RB59" s="297"/>
      <c r="RC59" s="297"/>
      <c r="RD59" s="299"/>
      <c r="RE59" s="299"/>
      <c r="RF59" s="299"/>
      <c r="RG59" s="299"/>
      <c r="RH59" s="297"/>
      <c r="RI59" s="297"/>
      <c r="RJ59" s="297"/>
      <c r="RK59" s="297"/>
      <c r="RL59" s="299"/>
      <c r="RM59" s="299"/>
      <c r="RN59" s="299"/>
      <c r="RO59" s="299"/>
      <c r="RP59" s="297"/>
      <c r="RQ59" s="297"/>
      <c r="RR59" s="297"/>
      <c r="RS59" s="297"/>
      <c r="RT59" s="299"/>
      <c r="RU59" s="299"/>
      <c r="RV59" s="299"/>
      <c r="RW59" s="299"/>
      <c r="RX59" s="297"/>
      <c r="RY59" s="297"/>
      <c r="RZ59" s="297"/>
      <c r="SA59" s="297"/>
      <c r="SB59" s="299"/>
      <c r="SC59" s="299"/>
      <c r="SD59" s="299"/>
      <c r="SE59" s="299"/>
      <c r="SF59" s="297"/>
      <c r="SG59" s="297"/>
      <c r="SH59" s="297"/>
      <c r="SI59" s="297"/>
      <c r="SJ59" s="277" cm="1">
        <f t="array" ref="SJ59">SUM(SUMIFS(OR59:SI59,OR$6:SI$6,{"EN(V)"}))</f>
        <v>0</v>
      </c>
      <c r="SK59" s="277" cm="1">
        <f t="array" ref="SK59">SUM(SUMIFS(OR59:SI59,OR$6:SI$6,{"INA(V)"}))</f>
        <v>1793</v>
      </c>
      <c r="SL59" s="277" cm="1">
        <f t="array" ref="SL59">SUM(SUMIFS(OR59:SI59,OR$6:SI$6,{"EN(D)"}))</f>
        <v>0</v>
      </c>
      <c r="SM59" s="277" cm="1">
        <f t="array" ref="SM59">SUM(SUMIFS(OR59:SI59,OR$6:SI$6,{"INA(D)"}))</f>
        <v>136</v>
      </c>
      <c r="SN59" s="277" cm="1">
        <f t="array" ref="SN59">SUM(SUMIFS(OR59:SI59,OR$6:SI$6,{"EN(D)","EN(V)","INA(D)","INA(V)"}))</f>
        <v>1929</v>
      </c>
    </row>
    <row r="60" spans="1:508" ht="30">
      <c r="A60" s="296">
        <v>54</v>
      </c>
      <c r="B60" s="281" t="s">
        <v>1448</v>
      </c>
      <c r="C60" s="301"/>
      <c r="D60" s="299"/>
      <c r="E60" s="299"/>
      <c r="F60" s="299"/>
      <c r="G60" s="299"/>
      <c r="H60" s="297"/>
      <c r="I60" s="297"/>
      <c r="J60" s="297"/>
      <c r="K60" s="297"/>
      <c r="L60" s="299"/>
      <c r="M60" s="299"/>
      <c r="N60" s="299"/>
      <c r="O60" s="299"/>
      <c r="P60" s="297"/>
      <c r="Q60" s="297"/>
      <c r="R60" s="297"/>
      <c r="S60" s="297"/>
      <c r="T60" s="299"/>
      <c r="U60" s="299"/>
      <c r="V60" s="299"/>
      <c r="W60" s="299"/>
      <c r="X60" s="297"/>
      <c r="Y60" s="297"/>
      <c r="Z60" s="297"/>
      <c r="AA60" s="297"/>
      <c r="AB60" s="299"/>
      <c r="AC60" s="299"/>
      <c r="AD60" s="299"/>
      <c r="AE60" s="299"/>
      <c r="AF60" s="297"/>
      <c r="AG60" s="297"/>
      <c r="AH60" s="297"/>
      <c r="AI60" s="297"/>
      <c r="AJ60" s="299"/>
      <c r="AK60" s="299"/>
      <c r="AL60" s="299"/>
      <c r="AM60" s="299"/>
      <c r="AN60" s="297"/>
      <c r="AO60" s="297"/>
      <c r="AP60" s="297"/>
      <c r="AQ60" s="297"/>
      <c r="AR60" s="299"/>
      <c r="AS60" s="299"/>
      <c r="AT60" s="299"/>
      <c r="AU60" s="299"/>
      <c r="AV60" s="297"/>
      <c r="AW60" s="297"/>
      <c r="AX60" s="297"/>
      <c r="AY60" s="297"/>
      <c r="AZ60" s="299"/>
      <c r="BA60" s="299"/>
      <c r="BB60" s="299"/>
      <c r="BC60" s="299"/>
      <c r="BD60" s="297"/>
      <c r="BE60" s="297"/>
      <c r="BF60" s="297"/>
      <c r="BG60" s="297"/>
      <c r="BH60" s="299"/>
      <c r="BI60" s="299"/>
      <c r="BJ60" s="299"/>
      <c r="BK60" s="299"/>
      <c r="BL60" s="297"/>
      <c r="BM60" s="297"/>
      <c r="BN60" s="297"/>
      <c r="BO60" s="297"/>
      <c r="BP60" s="299"/>
      <c r="BQ60" s="299"/>
      <c r="BR60" s="299"/>
      <c r="BS60" s="299"/>
      <c r="BT60" s="297"/>
      <c r="BU60" s="297"/>
      <c r="BV60" s="297"/>
      <c r="BW60" s="297"/>
      <c r="BX60" s="299"/>
      <c r="BY60" s="299"/>
      <c r="BZ60" s="299"/>
      <c r="CA60" s="299"/>
      <c r="CB60" s="297"/>
      <c r="CC60" s="297"/>
      <c r="CD60" s="297"/>
      <c r="CE60" s="297"/>
      <c r="CF60" s="299"/>
      <c r="CG60" s="299"/>
      <c r="CH60" s="299"/>
      <c r="CI60" s="299"/>
      <c r="CJ60" s="297"/>
      <c r="CK60" s="297"/>
      <c r="CL60" s="297"/>
      <c r="CM60" s="297"/>
      <c r="CN60" s="299"/>
      <c r="CO60" s="299"/>
      <c r="CP60" s="299"/>
      <c r="CQ60" s="299"/>
      <c r="CR60" s="297"/>
      <c r="CS60" s="297"/>
      <c r="CT60" s="297"/>
      <c r="CU60" s="297"/>
      <c r="CV60" s="277" cm="1">
        <f t="array" ref="CV60">SUM(SUMIFS(D60:CU60,D$6:CU$6,{"EN(V)"}))</f>
        <v>0</v>
      </c>
      <c r="CW60" s="277" cm="1">
        <f t="array" ref="CW60">SUM(SUMIFS(D60:CU60,D$6:CU$6,{"INA(V)"}))</f>
        <v>0</v>
      </c>
      <c r="CX60" s="277" cm="1">
        <f t="array" ref="CX60">SUM(SUMIFS(D60:CU60,D$6:CU$6,{"EN(D)"}))</f>
        <v>0</v>
      </c>
      <c r="CY60" s="277" cm="1">
        <f t="array" ref="CY60">SUM(SUMIFS(D60:CU60,D$6:CU$6,{"INA(D)"}))</f>
        <v>0</v>
      </c>
      <c r="CZ60" s="277" cm="1">
        <f t="array" ref="CZ60">SUM(SUMIFS(D60:CU60,D$6:CU$6,{"EN(D)","EN(V)","INA(D)","INA(V)"}))</f>
        <v>0</v>
      </c>
      <c r="DA60" s="299"/>
      <c r="DB60" s="299"/>
      <c r="DC60" s="299"/>
      <c r="DD60" s="299"/>
      <c r="DE60" s="297"/>
      <c r="DF60" s="297"/>
      <c r="DG60" s="297"/>
      <c r="DH60" s="297"/>
      <c r="DI60" s="299"/>
      <c r="DJ60" s="299"/>
      <c r="DK60" s="299"/>
      <c r="DL60" s="299"/>
      <c r="DM60" s="297"/>
      <c r="DN60" s="297"/>
      <c r="DO60" s="297"/>
      <c r="DP60" s="297"/>
      <c r="DQ60" s="299"/>
      <c r="DR60" s="299"/>
      <c r="DS60" s="299"/>
      <c r="DT60" s="299"/>
      <c r="DU60" s="297"/>
      <c r="DV60" s="297"/>
      <c r="DW60" s="297"/>
      <c r="DX60" s="297"/>
      <c r="DY60" s="299"/>
      <c r="DZ60" s="299"/>
      <c r="EA60" s="299"/>
      <c r="EB60" s="299"/>
      <c r="EC60" s="297"/>
      <c r="ED60" s="297"/>
      <c r="EE60" s="297"/>
      <c r="EF60" s="297"/>
      <c r="EG60" s="299"/>
      <c r="EH60" s="299"/>
      <c r="EI60" s="299"/>
      <c r="EJ60" s="299"/>
      <c r="EK60" s="297"/>
      <c r="EL60" s="297"/>
      <c r="EM60" s="297"/>
      <c r="EN60" s="297"/>
      <c r="EO60" s="299"/>
      <c r="EP60" s="299"/>
      <c r="EQ60" s="299"/>
      <c r="ER60" s="299"/>
      <c r="ES60" s="297"/>
      <c r="ET60" s="297"/>
      <c r="EU60" s="297"/>
      <c r="EV60" s="297"/>
      <c r="EW60" s="299"/>
      <c r="EX60" s="299"/>
      <c r="EY60" s="299"/>
      <c r="EZ60" s="299"/>
      <c r="FA60" s="297"/>
      <c r="FB60" s="297"/>
      <c r="FC60" s="297"/>
      <c r="FD60" s="297"/>
      <c r="FE60" s="299"/>
      <c r="FF60" s="299"/>
      <c r="FG60" s="299"/>
      <c r="FH60" s="299"/>
      <c r="FI60" s="297"/>
      <c r="FJ60" s="297"/>
      <c r="FK60" s="297"/>
      <c r="FL60" s="297"/>
      <c r="FM60" s="299"/>
      <c r="FN60" s="299"/>
      <c r="FO60" s="299"/>
      <c r="FP60" s="299"/>
      <c r="FQ60" s="297"/>
      <c r="FR60" s="297"/>
      <c r="FS60" s="297"/>
      <c r="FT60" s="297"/>
      <c r="FU60" s="299"/>
      <c r="FV60" s="299"/>
      <c r="FW60" s="299"/>
      <c r="FX60" s="299"/>
      <c r="FY60" s="297"/>
      <c r="FZ60" s="297"/>
      <c r="GA60" s="297"/>
      <c r="GB60" s="297"/>
      <c r="GC60" s="299"/>
      <c r="GD60" s="299"/>
      <c r="GE60" s="299"/>
      <c r="GF60" s="299"/>
      <c r="GG60" s="297"/>
      <c r="GH60" s="297"/>
      <c r="GI60" s="297"/>
      <c r="GJ60" s="297"/>
      <c r="GK60" s="299"/>
      <c r="GL60" s="299"/>
      <c r="GM60" s="299"/>
      <c r="GN60" s="299"/>
      <c r="GO60" s="297"/>
      <c r="GP60" s="297"/>
      <c r="GQ60" s="297"/>
      <c r="GR60" s="297"/>
      <c r="GS60" s="277" cm="1">
        <f t="array" ref="GS60">SUM(SUMIFS(DA60:GR60,DA$6:GR$6,{"EN(V)"}))</f>
        <v>0</v>
      </c>
      <c r="GT60" s="277" cm="1">
        <f t="array" ref="GT60">SUM(SUMIFS(DA60:GR60,DA$6:GR$6,{"INA(V)"}))</f>
        <v>0</v>
      </c>
      <c r="GU60" s="277" cm="1">
        <f t="array" ref="GU60">SUM(SUMIFS(DA60:GR60,DA$6:GR$6,{"EN(D)"}))</f>
        <v>0</v>
      </c>
      <c r="GV60" s="277" cm="1">
        <f t="array" ref="GV60">SUM(SUMIFS(DA60:GR60,DA$6:GR$6,{"INA(D)"}))</f>
        <v>0</v>
      </c>
      <c r="GW60" s="277" cm="1">
        <f t="array" ref="GW60">SUM(SUMIFS(DA60:GR60,DA$6:GR$6,{"EN(D)","EN(V)","INA(D)","INA(V)"}))</f>
        <v>0</v>
      </c>
      <c r="GX60" s="299"/>
      <c r="GY60" s="299"/>
      <c r="GZ60" s="299"/>
      <c r="HA60" s="299"/>
      <c r="HB60" s="297"/>
      <c r="HC60" s="297"/>
      <c r="HD60" s="297"/>
      <c r="HE60" s="297"/>
      <c r="HF60" s="299"/>
      <c r="HG60" s="299"/>
      <c r="HH60" s="299"/>
      <c r="HI60" s="299"/>
      <c r="HJ60" s="297"/>
      <c r="HK60" s="297"/>
      <c r="HL60" s="297"/>
      <c r="HM60" s="297"/>
      <c r="HN60" s="299"/>
      <c r="HO60" s="299"/>
      <c r="HP60" s="299"/>
      <c r="HQ60" s="299"/>
      <c r="HR60" s="297"/>
      <c r="HS60" s="297"/>
      <c r="HT60" s="297"/>
      <c r="HU60" s="297"/>
      <c r="HV60" s="299"/>
      <c r="HW60" s="299"/>
      <c r="HX60" s="299"/>
      <c r="HY60" s="299"/>
      <c r="HZ60" s="297"/>
      <c r="IA60" s="297"/>
      <c r="IB60" s="297"/>
      <c r="IC60" s="297"/>
      <c r="ID60" s="299"/>
      <c r="IE60" s="299"/>
      <c r="IF60" s="299"/>
      <c r="IG60" s="299"/>
      <c r="IH60" s="297"/>
      <c r="II60" s="297"/>
      <c r="IJ60" s="297"/>
      <c r="IK60" s="297"/>
      <c r="IL60" s="299"/>
      <c r="IM60" s="299"/>
      <c r="IN60" s="299"/>
      <c r="IO60" s="299"/>
      <c r="IP60" s="297"/>
      <c r="IQ60" s="297"/>
      <c r="IR60" s="297"/>
      <c r="IS60" s="297"/>
      <c r="IT60" s="299"/>
      <c r="IU60" s="299"/>
      <c r="IV60" s="299"/>
      <c r="IW60" s="299"/>
      <c r="IX60" s="297"/>
      <c r="IY60" s="297"/>
      <c r="IZ60" s="297"/>
      <c r="JA60" s="297"/>
      <c r="JB60" s="299"/>
      <c r="JC60" s="299"/>
      <c r="JD60" s="299"/>
      <c r="JE60" s="299"/>
      <c r="JF60" s="297"/>
      <c r="JG60" s="297"/>
      <c r="JH60" s="297"/>
      <c r="JI60" s="297"/>
      <c r="JJ60" s="299"/>
      <c r="JK60" s="299"/>
      <c r="JL60" s="299"/>
      <c r="JM60" s="299"/>
      <c r="JN60" s="297"/>
      <c r="JO60" s="297">
        <v>12</v>
      </c>
      <c r="JP60" s="297"/>
      <c r="JQ60" s="297">
        <v>3</v>
      </c>
      <c r="JR60" s="299"/>
      <c r="JS60" s="299"/>
      <c r="JT60" s="299"/>
      <c r="JU60" s="299"/>
      <c r="JV60" s="297"/>
      <c r="JW60" s="297"/>
      <c r="JX60" s="297"/>
      <c r="JY60" s="297"/>
      <c r="JZ60" s="299"/>
      <c r="KA60" s="299"/>
      <c r="KB60" s="299"/>
      <c r="KC60" s="299"/>
      <c r="KD60" s="297"/>
      <c r="KE60" s="297">
        <v>3</v>
      </c>
      <c r="KF60" s="297"/>
      <c r="KG60" s="297">
        <v>2</v>
      </c>
      <c r="KH60" s="299"/>
      <c r="KI60" s="299"/>
      <c r="KJ60" s="299"/>
      <c r="KK60" s="299"/>
      <c r="KL60" s="297"/>
      <c r="KM60" s="297">
        <v>4</v>
      </c>
      <c r="KN60" s="297"/>
      <c r="KO60" s="297"/>
      <c r="KP60" s="277" cm="1">
        <f t="array" ref="KP60">SUM(SUMIFS(GX60:KO60,GX$6:KO$6,{"EN(V)"}))</f>
        <v>0</v>
      </c>
      <c r="KQ60" s="277" cm="1">
        <f t="array" ref="KQ60">SUM(SUMIFS(GX60:KO60,GX$6:KO$6,{"INA(V)"}))</f>
        <v>19</v>
      </c>
      <c r="KR60" s="277" cm="1">
        <f t="array" ref="KR60">SUM(SUMIFS(GX60:KO60,GX$6:KO$6,{"EN(D)"}))</f>
        <v>0</v>
      </c>
      <c r="KS60" s="277" cm="1">
        <f t="array" ref="KS60">SUM(SUMIFS(GX60:KO60,GX$6:KO$6,{"INA(D)"}))</f>
        <v>5</v>
      </c>
      <c r="KT60" s="277" cm="1">
        <f t="array" ref="KT60">SUM(SUMIFS(GX60:KO60,GX$6:KO$6,{"EN(D)","EN(V)","INA(D)","INA(V)"}))</f>
        <v>24</v>
      </c>
      <c r="KU60" s="299"/>
      <c r="KV60" s="299"/>
      <c r="KW60" s="299"/>
      <c r="KX60" s="299"/>
      <c r="KY60" s="297"/>
      <c r="KZ60" s="297"/>
      <c r="LA60" s="297"/>
      <c r="LB60" s="297">
        <v>1</v>
      </c>
      <c r="LC60" s="299"/>
      <c r="LD60" s="299">
        <v>7</v>
      </c>
      <c r="LE60" s="299"/>
      <c r="LF60" s="299">
        <v>55</v>
      </c>
      <c r="LG60" s="297"/>
      <c r="LH60" s="297"/>
      <c r="LI60" s="297"/>
      <c r="LJ60" s="297"/>
      <c r="LK60" s="299"/>
      <c r="LL60" s="299"/>
      <c r="LM60" s="299"/>
      <c r="LN60" s="299"/>
      <c r="LO60" s="297"/>
      <c r="LP60" s="297"/>
      <c r="LQ60" s="297"/>
      <c r="LR60" s="297"/>
      <c r="LS60" s="299"/>
      <c r="LT60" s="299"/>
      <c r="LU60" s="299"/>
      <c r="LV60" s="299"/>
      <c r="LW60" s="297"/>
      <c r="LX60" s="297">
        <v>2</v>
      </c>
      <c r="LY60" s="297"/>
      <c r="LZ60" s="297"/>
      <c r="MA60" s="299"/>
      <c r="MB60" s="299"/>
      <c r="MC60" s="299"/>
      <c r="MD60" s="299"/>
      <c r="ME60" s="297"/>
      <c r="MF60" s="297"/>
      <c r="MG60" s="297"/>
      <c r="MH60" s="297"/>
      <c r="MI60" s="299"/>
      <c r="MJ60" s="299"/>
      <c r="MK60" s="299"/>
      <c r="ML60" s="299"/>
      <c r="MM60" s="297"/>
      <c r="MN60" s="297">
        <v>5</v>
      </c>
      <c r="MO60" s="297"/>
      <c r="MP60" s="297"/>
      <c r="MQ60" s="299"/>
      <c r="MR60" s="299"/>
      <c r="MS60" s="299"/>
      <c r="MT60" s="299"/>
      <c r="MU60" s="297"/>
      <c r="MV60" s="297">
        <v>4</v>
      </c>
      <c r="MW60" s="297"/>
      <c r="MX60" s="297"/>
      <c r="MY60" s="299"/>
      <c r="MZ60" s="299"/>
      <c r="NA60" s="299"/>
      <c r="NB60" s="299"/>
      <c r="NC60" s="297"/>
      <c r="ND60" s="297">
        <v>1</v>
      </c>
      <c r="NE60" s="297"/>
      <c r="NF60" s="297">
        <v>3</v>
      </c>
      <c r="NG60" s="299"/>
      <c r="NH60" s="299"/>
      <c r="NI60" s="299"/>
      <c r="NJ60" s="299"/>
      <c r="NK60" s="297"/>
      <c r="NL60" s="297">
        <v>3</v>
      </c>
      <c r="NM60" s="297"/>
      <c r="NN60" s="297"/>
      <c r="NO60" s="299"/>
      <c r="NP60" s="299"/>
      <c r="NQ60" s="299"/>
      <c r="NR60" s="299"/>
      <c r="NS60" s="297"/>
      <c r="NT60" s="297">
        <v>2</v>
      </c>
      <c r="NU60" s="297"/>
      <c r="NV60" s="297"/>
      <c r="NW60" s="299"/>
      <c r="NX60" s="299"/>
      <c r="NY60" s="299"/>
      <c r="NZ60" s="299"/>
      <c r="OA60" s="297"/>
      <c r="OB60" s="297"/>
      <c r="OC60" s="297"/>
      <c r="OD60" s="297"/>
      <c r="OE60" s="299"/>
      <c r="OF60" s="299"/>
      <c r="OG60" s="299"/>
      <c r="OH60" s="299"/>
      <c r="OI60" s="297"/>
      <c r="OJ60" s="297">
        <v>8</v>
      </c>
      <c r="OK60" s="297"/>
      <c r="OL60" s="297"/>
      <c r="OM60" s="277" cm="1">
        <f t="array" ref="OM60">SUM(SUMIFS(KU60:OL60,KU$6:OL$6,{"EN(V)"}))</f>
        <v>7</v>
      </c>
      <c r="ON60" s="277" cm="1">
        <f t="array" ref="ON60">SUM(SUMIFS(KU60:OL60,KU$6:OL$6,{"INA(V)"}))</f>
        <v>25</v>
      </c>
      <c r="OO60" s="277" cm="1">
        <f t="array" ref="OO60">SUM(SUMIFS(KU60:OL60,KU$6:OL$6,{"EN(D)"}))</f>
        <v>55</v>
      </c>
      <c r="OP60" s="277" cm="1">
        <f t="array" ref="OP60">SUM(SUMIFS(KU60:OL60,KU$6:OL$6,{"INA(D)"}))</f>
        <v>4</v>
      </c>
      <c r="OQ60" s="277" cm="1">
        <f t="array" ref="OQ60">SUM(SUMIFS(KU60:OL60,KU$6:OL$6,{"EN(D)","EN(V)","INA(D)","INA(V)"}))</f>
        <v>91</v>
      </c>
      <c r="OR60" s="299"/>
      <c r="OS60" s="299"/>
      <c r="OT60" s="299"/>
      <c r="OU60" s="299"/>
      <c r="OV60" s="297"/>
      <c r="OW60" s="297">
        <v>1</v>
      </c>
      <c r="OX60" s="297"/>
      <c r="OY60" s="297"/>
      <c r="OZ60" s="299"/>
      <c r="PA60" s="299"/>
      <c r="PB60" s="299"/>
      <c r="PC60" s="299"/>
      <c r="PD60" s="297"/>
      <c r="PE60" s="297"/>
      <c r="PF60" s="297"/>
      <c r="PG60" s="297">
        <v>1</v>
      </c>
      <c r="PH60" s="299"/>
      <c r="PI60" s="299"/>
      <c r="PJ60" s="299"/>
      <c r="PK60" s="299"/>
      <c r="PL60" s="297"/>
      <c r="PM60" s="297">
        <v>1</v>
      </c>
      <c r="PN60" s="297"/>
      <c r="PO60" s="297"/>
      <c r="PP60" s="299"/>
      <c r="PQ60" s="299"/>
      <c r="PR60" s="299"/>
      <c r="PS60" s="299"/>
      <c r="PT60" s="297"/>
      <c r="PU60" s="297"/>
      <c r="PV60" s="297"/>
      <c r="PW60" s="297"/>
      <c r="PX60" s="299"/>
      <c r="PY60" s="299"/>
      <c r="PZ60" s="299"/>
      <c r="QA60" s="299">
        <v>1</v>
      </c>
      <c r="QB60" s="297"/>
      <c r="QC60" s="297">
        <v>1</v>
      </c>
      <c r="QD60" s="297"/>
      <c r="QE60" s="297"/>
      <c r="QF60" s="299"/>
      <c r="QG60" s="299"/>
      <c r="QH60" s="299"/>
      <c r="QI60" s="299"/>
      <c r="QJ60" s="297"/>
      <c r="QK60" s="297"/>
      <c r="QL60" s="297"/>
      <c r="QM60" s="297"/>
      <c r="QN60" s="299"/>
      <c r="QO60" s="299"/>
      <c r="QP60" s="299"/>
      <c r="QQ60" s="299"/>
      <c r="QR60" s="297"/>
      <c r="QS60" s="297"/>
      <c r="QT60" s="297"/>
      <c r="QU60" s="297"/>
      <c r="QV60" s="299"/>
      <c r="QW60" s="299"/>
      <c r="QX60" s="299"/>
      <c r="QY60" s="299"/>
      <c r="QZ60" s="297"/>
      <c r="RA60" s="297"/>
      <c r="RB60" s="297"/>
      <c r="RC60" s="297"/>
      <c r="RD60" s="299"/>
      <c r="RE60" s="299"/>
      <c r="RF60" s="299"/>
      <c r="RG60" s="299"/>
      <c r="RH60" s="297"/>
      <c r="RI60" s="297"/>
      <c r="RJ60" s="297"/>
      <c r="RK60" s="297"/>
      <c r="RL60" s="299"/>
      <c r="RM60" s="299"/>
      <c r="RN60" s="299"/>
      <c r="RO60" s="299"/>
      <c r="RP60" s="297"/>
      <c r="RQ60" s="297"/>
      <c r="RR60" s="297"/>
      <c r="RS60" s="297"/>
      <c r="RT60" s="299"/>
      <c r="RU60" s="299"/>
      <c r="RV60" s="299"/>
      <c r="RW60" s="299"/>
      <c r="RX60" s="297"/>
      <c r="RY60" s="297"/>
      <c r="RZ60" s="297"/>
      <c r="SA60" s="297"/>
      <c r="SB60" s="299"/>
      <c r="SC60" s="299"/>
      <c r="SD60" s="299"/>
      <c r="SE60" s="299"/>
      <c r="SF60" s="297"/>
      <c r="SG60" s="297"/>
      <c r="SH60" s="297"/>
      <c r="SI60" s="297"/>
      <c r="SJ60" s="277" cm="1">
        <f t="array" ref="SJ60">SUM(SUMIFS(OR60:SI60,OR$6:SI$6,{"EN(V)"}))</f>
        <v>0</v>
      </c>
      <c r="SK60" s="277" cm="1">
        <f t="array" ref="SK60">SUM(SUMIFS(OR60:SI60,OR$6:SI$6,{"INA(V)"}))</f>
        <v>3</v>
      </c>
      <c r="SL60" s="277" cm="1">
        <f t="array" ref="SL60">SUM(SUMIFS(OR60:SI60,OR$6:SI$6,{"EN(D)"}))</f>
        <v>1</v>
      </c>
      <c r="SM60" s="277" cm="1">
        <f t="array" ref="SM60">SUM(SUMIFS(OR60:SI60,OR$6:SI$6,{"INA(D)"}))</f>
        <v>1</v>
      </c>
      <c r="SN60" s="277" cm="1">
        <f t="array" ref="SN60">SUM(SUMIFS(OR60:SI60,OR$6:SI$6,{"EN(D)","EN(V)","INA(D)","INA(V)"}))</f>
        <v>5</v>
      </c>
    </row>
    <row r="61" spans="1:508" ht="30">
      <c r="A61" s="296">
        <v>55</v>
      </c>
      <c r="B61" s="281" t="s">
        <v>445</v>
      </c>
      <c r="C61" s="301"/>
      <c r="D61" s="299"/>
      <c r="E61" s="299"/>
      <c r="F61" s="299"/>
      <c r="G61" s="299"/>
      <c r="H61" s="297"/>
      <c r="I61" s="297"/>
      <c r="J61" s="297"/>
      <c r="K61" s="297"/>
      <c r="L61" s="299"/>
      <c r="M61" s="299"/>
      <c r="N61" s="299"/>
      <c r="O61" s="299"/>
      <c r="P61" s="297"/>
      <c r="Q61" s="297"/>
      <c r="R61" s="297"/>
      <c r="S61" s="297"/>
      <c r="T61" s="299"/>
      <c r="U61" s="299"/>
      <c r="V61" s="299"/>
      <c r="W61" s="299"/>
      <c r="X61" s="297"/>
      <c r="Y61" s="297"/>
      <c r="Z61" s="297"/>
      <c r="AA61" s="297"/>
      <c r="AB61" s="299"/>
      <c r="AC61" s="299"/>
      <c r="AD61" s="299"/>
      <c r="AE61" s="299"/>
      <c r="AF61" s="297"/>
      <c r="AG61" s="297"/>
      <c r="AH61" s="297"/>
      <c r="AI61" s="297"/>
      <c r="AJ61" s="299"/>
      <c r="AK61" s="299"/>
      <c r="AL61" s="299"/>
      <c r="AM61" s="299"/>
      <c r="AN61" s="297"/>
      <c r="AO61" s="297"/>
      <c r="AP61" s="297"/>
      <c r="AQ61" s="297"/>
      <c r="AR61" s="299"/>
      <c r="AS61" s="299"/>
      <c r="AT61" s="299"/>
      <c r="AU61" s="299"/>
      <c r="AV61" s="297"/>
      <c r="AW61" s="297"/>
      <c r="AX61" s="297"/>
      <c r="AY61" s="297"/>
      <c r="AZ61" s="299"/>
      <c r="BA61" s="299"/>
      <c r="BB61" s="299"/>
      <c r="BC61" s="299"/>
      <c r="BD61" s="297"/>
      <c r="BE61" s="297"/>
      <c r="BF61" s="297"/>
      <c r="BG61" s="297"/>
      <c r="BH61" s="299"/>
      <c r="BI61" s="299"/>
      <c r="BJ61" s="299"/>
      <c r="BK61" s="299"/>
      <c r="BL61" s="297"/>
      <c r="BM61" s="297"/>
      <c r="BN61" s="297"/>
      <c r="BO61" s="297"/>
      <c r="BP61" s="299"/>
      <c r="BQ61" s="299"/>
      <c r="BR61" s="299"/>
      <c r="BS61" s="299"/>
      <c r="BT61" s="297"/>
      <c r="BU61" s="297"/>
      <c r="BV61" s="297"/>
      <c r="BW61" s="297"/>
      <c r="BX61" s="299">
        <v>155</v>
      </c>
      <c r="BY61" s="299">
        <f>BX61-BP61</f>
        <v>155</v>
      </c>
      <c r="BZ61" s="299">
        <v>470</v>
      </c>
      <c r="CA61" s="299">
        <f>BZ61-BR61</f>
        <v>470</v>
      </c>
      <c r="CB61" s="297"/>
      <c r="CC61" s="297"/>
      <c r="CD61" s="297"/>
      <c r="CE61" s="297"/>
      <c r="CF61" s="299">
        <v>198</v>
      </c>
      <c r="CG61" s="299">
        <f>CF61-BX61</f>
        <v>43</v>
      </c>
      <c r="CH61" s="299">
        <v>532</v>
      </c>
      <c r="CI61" s="299">
        <f>CH61-BZ61</f>
        <v>62</v>
      </c>
      <c r="CJ61" s="297"/>
      <c r="CK61" s="297"/>
      <c r="CL61" s="297"/>
      <c r="CM61" s="297"/>
      <c r="CN61" s="299">
        <v>243</v>
      </c>
      <c r="CO61" s="299">
        <f>CN61-CF61</f>
        <v>45</v>
      </c>
      <c r="CP61" s="299">
        <v>549</v>
      </c>
      <c r="CQ61" s="299">
        <f>CP61-CH61</f>
        <v>17</v>
      </c>
      <c r="CR61" s="297"/>
      <c r="CS61" s="297"/>
      <c r="CT61" s="297"/>
      <c r="CU61" s="297"/>
      <c r="CV61" s="277" cm="1">
        <f t="array" ref="CV61">SUM(SUMIFS(D61:CU61,D$6:CU$6,{"EN(V)"}))</f>
        <v>243</v>
      </c>
      <c r="CW61" s="277" cm="1">
        <f t="array" ref="CW61">SUM(SUMIFS(D61:CU61,D$6:CU$6,{"INA(V)"}))</f>
        <v>0</v>
      </c>
      <c r="CX61" s="277" cm="1">
        <f t="array" ref="CX61">SUM(SUMIFS(D61:CU61,D$6:CU$6,{"EN(D)"}))</f>
        <v>549</v>
      </c>
      <c r="CY61" s="277" cm="1">
        <f t="array" ref="CY61">SUM(SUMIFS(D61:CU61,D$6:CU$6,{"INA(D)"}))</f>
        <v>0</v>
      </c>
      <c r="CZ61" s="277" cm="1">
        <f t="array" ref="CZ61">SUM(SUMIFS(D61:CU61,D$6:CU$6,{"EN(D)","EN(V)","INA(D)","INA(V)"}))</f>
        <v>792</v>
      </c>
      <c r="DA61" s="299">
        <v>290</v>
      </c>
      <c r="DB61" s="299">
        <f t="shared" si="23"/>
        <v>47</v>
      </c>
      <c r="DC61" s="299">
        <v>606</v>
      </c>
      <c r="DD61" s="299">
        <f t="shared" si="24"/>
        <v>57</v>
      </c>
      <c r="DE61" s="297"/>
      <c r="DF61" s="297">
        <f t="shared" si="25"/>
        <v>0</v>
      </c>
      <c r="DG61" s="297"/>
      <c r="DH61" s="297">
        <f t="shared" si="26"/>
        <v>0</v>
      </c>
      <c r="DI61" s="299">
        <v>326</v>
      </c>
      <c r="DJ61" s="299">
        <f>DI61-DA61</f>
        <v>36</v>
      </c>
      <c r="DK61" s="299">
        <v>614</v>
      </c>
      <c r="DL61" s="299">
        <f>DK61-DC61</f>
        <v>8</v>
      </c>
      <c r="DM61" s="297"/>
      <c r="DN61" s="297"/>
      <c r="DO61" s="297"/>
      <c r="DP61" s="297"/>
      <c r="DQ61" s="299">
        <v>366</v>
      </c>
      <c r="DR61" s="299">
        <f>DQ61-DI61</f>
        <v>40</v>
      </c>
      <c r="DS61" s="299">
        <v>623</v>
      </c>
      <c r="DT61" s="299">
        <f>DS61-DK61</f>
        <v>9</v>
      </c>
      <c r="DU61" s="297"/>
      <c r="DV61" s="297"/>
      <c r="DW61" s="297"/>
      <c r="DX61" s="297"/>
      <c r="DY61" s="299">
        <v>396</v>
      </c>
      <c r="DZ61" s="299">
        <f>DY61-DQ61</f>
        <v>30</v>
      </c>
      <c r="EA61" s="299">
        <v>630</v>
      </c>
      <c r="EB61" s="299">
        <f>EA61-DS61</f>
        <v>7</v>
      </c>
      <c r="EC61" s="297"/>
      <c r="ED61" s="297"/>
      <c r="EE61" s="297"/>
      <c r="EF61" s="297"/>
      <c r="EG61" s="299">
        <v>428</v>
      </c>
      <c r="EH61" s="299">
        <f>EG61-DY61</f>
        <v>32</v>
      </c>
      <c r="EI61" s="299">
        <v>646</v>
      </c>
      <c r="EJ61" s="299">
        <f>EI61-EA61</f>
        <v>16</v>
      </c>
      <c r="EK61" s="297"/>
      <c r="EL61" s="297"/>
      <c r="EM61" s="297"/>
      <c r="EN61" s="297"/>
      <c r="EO61" s="299">
        <v>499</v>
      </c>
      <c r="EP61" s="299">
        <f>EO61-EG61</f>
        <v>71</v>
      </c>
      <c r="EQ61" s="299">
        <v>1304</v>
      </c>
      <c r="ER61" s="299">
        <f>EQ61-EI61</f>
        <v>658</v>
      </c>
      <c r="ES61" s="297"/>
      <c r="ET61" s="297"/>
      <c r="EU61" s="297"/>
      <c r="EV61" s="297"/>
      <c r="EW61" s="299">
        <v>523</v>
      </c>
      <c r="EX61" s="299">
        <f>EW61-EO61</f>
        <v>24</v>
      </c>
      <c r="EY61" s="299">
        <v>1393</v>
      </c>
      <c r="EZ61" s="299">
        <f>EY61-EQ61</f>
        <v>89</v>
      </c>
      <c r="FA61" s="297"/>
      <c r="FB61" s="297"/>
      <c r="FC61" s="297"/>
      <c r="FD61" s="297"/>
      <c r="FE61" s="299">
        <v>566</v>
      </c>
      <c r="FF61" s="299">
        <f>FE61-EW61</f>
        <v>43</v>
      </c>
      <c r="FG61" s="299">
        <v>1570</v>
      </c>
      <c r="FH61" s="299">
        <f>FG61-EY61</f>
        <v>177</v>
      </c>
      <c r="FI61" s="297"/>
      <c r="FJ61" s="297"/>
      <c r="FK61" s="297"/>
      <c r="FL61" s="297"/>
      <c r="FM61" s="299">
        <v>630</v>
      </c>
      <c r="FN61" s="299">
        <f>FM61-FE61</f>
        <v>64</v>
      </c>
      <c r="FO61" s="299">
        <v>1816</v>
      </c>
      <c r="FP61" s="299">
        <f>FO61-FG61</f>
        <v>246</v>
      </c>
      <c r="FQ61" s="297"/>
      <c r="FR61" s="297"/>
      <c r="FS61" s="297"/>
      <c r="FT61" s="297"/>
      <c r="FU61" s="299">
        <v>754</v>
      </c>
      <c r="FV61" s="299">
        <f>FU61-FM61</f>
        <v>124</v>
      </c>
      <c r="FW61" s="299">
        <v>2050</v>
      </c>
      <c r="FX61" s="299">
        <f>FW61-FO61</f>
        <v>234</v>
      </c>
      <c r="FY61" s="297"/>
      <c r="FZ61" s="297"/>
      <c r="GA61" s="297"/>
      <c r="GB61" s="297"/>
      <c r="GC61" s="299">
        <v>889</v>
      </c>
      <c r="GD61" s="299">
        <f>GC61-FU61</f>
        <v>135</v>
      </c>
      <c r="GE61" s="299">
        <v>2276</v>
      </c>
      <c r="GF61" s="299">
        <f>GE61-FW61</f>
        <v>226</v>
      </c>
      <c r="GG61" s="297"/>
      <c r="GH61" s="297"/>
      <c r="GI61" s="297"/>
      <c r="GJ61" s="297"/>
      <c r="GK61" s="299">
        <v>1068</v>
      </c>
      <c r="GL61" s="299">
        <f>GK61-GC61</f>
        <v>179</v>
      </c>
      <c r="GM61" s="299">
        <v>2489</v>
      </c>
      <c r="GN61" s="299">
        <f>GM61-GE61</f>
        <v>213</v>
      </c>
      <c r="GO61" s="297"/>
      <c r="GP61" s="297"/>
      <c r="GQ61" s="297"/>
      <c r="GR61" s="297"/>
      <c r="GS61" s="277" cm="1">
        <f t="array" ref="GS61">SUM(SUMIFS(DA61:GR61,DA$6:GR$6,{"EN(V)"}))</f>
        <v>825</v>
      </c>
      <c r="GT61" s="277" cm="1">
        <f t="array" ref="GT61">SUM(SUMIFS(DA61:GR61,DA$6:GR$6,{"INA(V)"}))</f>
        <v>0</v>
      </c>
      <c r="GU61" s="277" cm="1">
        <f t="array" ref="GU61">SUM(SUMIFS(DA61:GR61,DA$6:GR$6,{"EN(D)"}))</f>
        <v>1940</v>
      </c>
      <c r="GV61" s="277" cm="1">
        <f t="array" ref="GV61">SUM(SUMIFS(DA61:GR61,DA$6:GR$6,{"INA(D)"}))</f>
        <v>0</v>
      </c>
      <c r="GW61" s="277" cm="1">
        <f t="array" ref="GW61">SUM(SUMIFS(DA61:GR61,DA$6:GR$6,{"EN(D)","EN(V)","INA(D)","INA(V)"}))</f>
        <v>2765</v>
      </c>
      <c r="GX61" s="299">
        <v>1083</v>
      </c>
      <c r="GY61" s="299">
        <f t="shared" si="27"/>
        <v>15</v>
      </c>
      <c r="GZ61" s="299">
        <v>2522</v>
      </c>
      <c r="HA61" s="299">
        <f t="shared" si="28"/>
        <v>33</v>
      </c>
      <c r="HB61" s="297"/>
      <c r="HC61" s="297">
        <f t="shared" si="29"/>
        <v>0</v>
      </c>
      <c r="HD61" s="297"/>
      <c r="HE61" s="297">
        <f t="shared" si="30"/>
        <v>0</v>
      </c>
      <c r="HF61" s="299"/>
      <c r="HG61" s="299"/>
      <c r="HH61" s="299"/>
      <c r="HI61" s="299"/>
      <c r="HJ61" s="297"/>
      <c r="HK61" s="297"/>
      <c r="HL61" s="297"/>
      <c r="HM61" s="297"/>
      <c r="HN61" s="299"/>
      <c r="HO61" s="299"/>
      <c r="HP61" s="299"/>
      <c r="HQ61" s="299"/>
      <c r="HR61" s="297"/>
      <c r="HS61" s="297"/>
      <c r="HT61" s="297"/>
      <c r="HU61" s="297"/>
      <c r="HV61" s="299"/>
      <c r="HW61" s="299"/>
      <c r="HX61" s="299"/>
      <c r="HY61" s="299"/>
      <c r="HZ61" s="297"/>
      <c r="IA61" s="297"/>
      <c r="IB61" s="297"/>
      <c r="IC61" s="297"/>
      <c r="ID61" s="299"/>
      <c r="IE61" s="299"/>
      <c r="IF61" s="299"/>
      <c r="IG61" s="299"/>
      <c r="IH61" s="297"/>
      <c r="II61" s="297"/>
      <c r="IJ61" s="297"/>
      <c r="IK61" s="297"/>
      <c r="IL61" s="299"/>
      <c r="IM61" s="299"/>
      <c r="IN61" s="299"/>
      <c r="IO61" s="299"/>
      <c r="IP61" s="297"/>
      <c r="IQ61" s="297"/>
      <c r="IR61" s="297"/>
      <c r="IS61" s="297"/>
      <c r="IT61" s="299"/>
      <c r="IU61" s="299"/>
      <c r="IV61" s="299"/>
      <c r="IW61" s="299"/>
      <c r="IX61" s="297"/>
      <c r="IY61" s="297"/>
      <c r="IZ61" s="297"/>
      <c r="JA61" s="297"/>
      <c r="JB61" s="299"/>
      <c r="JC61" s="299"/>
      <c r="JD61" s="299"/>
      <c r="JE61" s="299"/>
      <c r="JF61" s="297"/>
      <c r="JG61" s="297"/>
      <c r="JH61" s="297"/>
      <c r="JI61" s="297"/>
      <c r="JJ61" s="299"/>
      <c r="JK61" s="299">
        <v>2</v>
      </c>
      <c r="JL61" s="299"/>
      <c r="JM61" s="299">
        <v>127</v>
      </c>
      <c r="JN61" s="297"/>
      <c r="JO61" s="297"/>
      <c r="JP61" s="297"/>
      <c r="JQ61" s="297"/>
      <c r="JR61" s="299"/>
      <c r="JS61" s="299"/>
      <c r="JT61" s="299"/>
      <c r="JU61" s="299">
        <v>103</v>
      </c>
      <c r="JV61" s="297"/>
      <c r="JW61" s="297"/>
      <c r="JX61" s="297"/>
      <c r="JY61" s="297"/>
      <c r="JZ61" s="299"/>
      <c r="KA61" s="299">
        <v>5</v>
      </c>
      <c r="KB61" s="299"/>
      <c r="KC61" s="299">
        <v>103</v>
      </c>
      <c r="KD61" s="297"/>
      <c r="KE61" s="297"/>
      <c r="KF61" s="297"/>
      <c r="KG61" s="297"/>
      <c r="KH61" s="299"/>
      <c r="KI61" s="299">
        <v>1</v>
      </c>
      <c r="KJ61" s="299"/>
      <c r="KK61" s="299">
        <v>73</v>
      </c>
      <c r="KL61" s="297"/>
      <c r="KM61" s="297"/>
      <c r="KN61" s="297"/>
      <c r="KO61" s="297"/>
      <c r="KP61" s="277" cm="1">
        <f t="array" ref="KP61">SUM(SUMIFS(GX61:KO61,GX$6:KO$6,{"EN(V)"}))</f>
        <v>23</v>
      </c>
      <c r="KQ61" s="277" cm="1">
        <f t="array" ref="KQ61">SUM(SUMIFS(GX61:KO61,GX$6:KO$6,{"INA(V)"}))</f>
        <v>0</v>
      </c>
      <c r="KR61" s="277" cm="1">
        <f t="array" ref="KR61">SUM(SUMIFS(GX61:KO61,GX$6:KO$6,{"EN(D)"}))</f>
        <v>439</v>
      </c>
      <c r="KS61" s="277" cm="1">
        <f t="array" ref="KS61">SUM(SUMIFS(GX61:KO61,GX$6:KO$6,{"INA(D)"}))</f>
        <v>0</v>
      </c>
      <c r="KT61" s="277" cm="1">
        <f t="array" ref="KT61">SUM(SUMIFS(GX61:KO61,GX$6:KO$6,{"EN(D)","EN(V)","INA(D)","INA(V)"}))</f>
        <v>462</v>
      </c>
      <c r="KU61" s="299"/>
      <c r="KV61" s="299">
        <v>2</v>
      </c>
      <c r="KW61" s="299"/>
      <c r="KX61" s="299">
        <v>106</v>
      </c>
      <c r="KY61" s="297"/>
      <c r="KZ61" s="297"/>
      <c r="LA61" s="297"/>
      <c r="LB61" s="297"/>
      <c r="LC61" s="299"/>
      <c r="LD61" s="299"/>
      <c r="LE61" s="299"/>
      <c r="LF61" s="299"/>
      <c r="LG61" s="297"/>
      <c r="LH61" s="297">
        <v>5</v>
      </c>
      <c r="LI61" s="297"/>
      <c r="LJ61" s="297">
        <v>0</v>
      </c>
      <c r="LK61" s="299"/>
      <c r="LL61" s="299">
        <v>7</v>
      </c>
      <c r="LM61" s="299"/>
      <c r="LN61" s="299">
        <v>8</v>
      </c>
      <c r="LO61" s="297"/>
      <c r="LP61" s="297"/>
      <c r="LQ61" s="297"/>
      <c r="LR61" s="297"/>
      <c r="LS61" s="299"/>
      <c r="LT61" s="299">
        <v>6</v>
      </c>
      <c r="LU61" s="299"/>
      <c r="LV61" s="299">
        <v>6</v>
      </c>
      <c r="LW61" s="297"/>
      <c r="LX61" s="297"/>
      <c r="LY61" s="297"/>
      <c r="LZ61" s="297"/>
      <c r="MA61" s="299"/>
      <c r="MB61" s="299">
        <v>4</v>
      </c>
      <c r="MC61" s="299"/>
      <c r="MD61" s="299"/>
      <c r="ME61" s="297"/>
      <c r="MF61" s="297"/>
      <c r="MG61" s="297"/>
      <c r="MH61" s="297"/>
      <c r="MI61" s="299"/>
      <c r="MJ61" s="299"/>
      <c r="MK61" s="299"/>
      <c r="ML61" s="299">
        <v>3</v>
      </c>
      <c r="MM61" s="297"/>
      <c r="MN61" s="297"/>
      <c r="MO61" s="297"/>
      <c r="MP61" s="297"/>
      <c r="MQ61" s="299"/>
      <c r="MR61" s="299"/>
      <c r="MS61" s="299"/>
      <c r="MT61" s="299">
        <v>1</v>
      </c>
      <c r="MU61" s="297"/>
      <c r="MV61" s="297"/>
      <c r="MW61" s="297"/>
      <c r="MX61" s="297"/>
      <c r="MY61" s="299"/>
      <c r="MZ61" s="299">
        <v>7</v>
      </c>
      <c r="NA61" s="299"/>
      <c r="NB61" s="299">
        <v>2</v>
      </c>
      <c r="NC61" s="297"/>
      <c r="ND61" s="297"/>
      <c r="NE61" s="297"/>
      <c r="NF61" s="297"/>
      <c r="NG61" s="299"/>
      <c r="NH61" s="299">
        <v>1</v>
      </c>
      <c r="NI61" s="299"/>
      <c r="NJ61" s="299">
        <v>2</v>
      </c>
      <c r="NK61" s="297"/>
      <c r="NL61" s="297"/>
      <c r="NM61" s="297"/>
      <c r="NN61" s="297"/>
      <c r="NO61" s="299"/>
      <c r="NP61" s="299">
        <v>3</v>
      </c>
      <c r="NQ61" s="299"/>
      <c r="NR61" s="299"/>
      <c r="NS61" s="297"/>
      <c r="NT61" s="297"/>
      <c r="NU61" s="297"/>
      <c r="NV61" s="297"/>
      <c r="NW61" s="299"/>
      <c r="NX61" s="299">
        <v>8</v>
      </c>
      <c r="NY61" s="299"/>
      <c r="NZ61" s="299">
        <v>4</v>
      </c>
      <c r="OA61" s="297"/>
      <c r="OB61" s="297"/>
      <c r="OC61" s="297"/>
      <c r="OD61" s="297"/>
      <c r="OE61" s="299"/>
      <c r="OF61" s="299">
        <v>19</v>
      </c>
      <c r="OG61" s="299"/>
      <c r="OH61" s="299">
        <v>5</v>
      </c>
      <c r="OI61" s="297"/>
      <c r="OJ61" s="297"/>
      <c r="OK61" s="297"/>
      <c r="OL61" s="297"/>
      <c r="OM61" s="277" cm="1">
        <f t="array" ref="OM61">SUM(SUMIFS(KU61:OL61,KU$6:OL$6,{"EN(V)"}))</f>
        <v>57</v>
      </c>
      <c r="ON61" s="277" cm="1">
        <f t="array" ref="ON61">SUM(SUMIFS(KU61:OL61,KU$6:OL$6,{"INA(V)"}))</f>
        <v>5</v>
      </c>
      <c r="OO61" s="277" cm="1">
        <f t="array" ref="OO61">SUM(SUMIFS(KU61:OL61,KU$6:OL$6,{"EN(D)"}))</f>
        <v>137</v>
      </c>
      <c r="OP61" s="277" cm="1">
        <f t="array" ref="OP61">SUM(SUMIFS(KU61:OL61,KU$6:OL$6,{"INA(D)"}))</f>
        <v>0</v>
      </c>
      <c r="OQ61" s="277" cm="1">
        <f t="array" ref="OQ61">SUM(SUMIFS(KU61:OL61,KU$6:OL$6,{"EN(D)","EN(V)","INA(D)","INA(V)"}))</f>
        <v>199</v>
      </c>
      <c r="OR61" s="299"/>
      <c r="OS61" s="299">
        <v>5</v>
      </c>
      <c r="OT61" s="299"/>
      <c r="OU61" s="299">
        <v>2</v>
      </c>
      <c r="OV61" s="297"/>
      <c r="OW61" s="297"/>
      <c r="OX61" s="297"/>
      <c r="OY61" s="297"/>
      <c r="OZ61" s="299"/>
      <c r="PA61" s="299">
        <v>5</v>
      </c>
      <c r="PB61" s="299"/>
      <c r="PC61" s="299"/>
      <c r="PD61" s="297"/>
      <c r="PE61" s="297"/>
      <c r="PF61" s="297"/>
      <c r="PG61" s="297"/>
      <c r="PH61" s="299"/>
      <c r="PI61" s="299">
        <v>1</v>
      </c>
      <c r="PJ61" s="299"/>
      <c r="PK61" s="299"/>
      <c r="PL61" s="297"/>
      <c r="PM61" s="297"/>
      <c r="PN61" s="297"/>
      <c r="PO61" s="297"/>
      <c r="PP61" s="299"/>
      <c r="PQ61" s="299">
        <v>1</v>
      </c>
      <c r="PR61" s="299"/>
      <c r="PS61" s="299">
        <v>1</v>
      </c>
      <c r="PT61" s="297"/>
      <c r="PU61" s="297"/>
      <c r="PV61" s="297"/>
      <c r="PW61" s="297"/>
      <c r="PX61" s="299"/>
      <c r="PY61" s="299">
        <v>3</v>
      </c>
      <c r="PZ61" s="299"/>
      <c r="QA61" s="299">
        <v>2</v>
      </c>
      <c r="QB61" s="297"/>
      <c r="QC61" s="297"/>
      <c r="QD61" s="297"/>
      <c r="QE61" s="297"/>
      <c r="QF61" s="299"/>
      <c r="QG61" s="299">
        <v>1</v>
      </c>
      <c r="QH61" s="299"/>
      <c r="QI61" s="299"/>
      <c r="QJ61" s="297"/>
      <c r="QK61" s="297"/>
      <c r="QL61" s="297"/>
      <c r="QM61" s="297"/>
      <c r="QN61" s="299"/>
      <c r="QO61" s="299"/>
      <c r="QP61" s="299"/>
      <c r="QQ61" s="299"/>
      <c r="QR61" s="297"/>
      <c r="QS61" s="297"/>
      <c r="QT61" s="297"/>
      <c r="QU61" s="297"/>
      <c r="QV61" s="299"/>
      <c r="QW61" s="299"/>
      <c r="QX61" s="299"/>
      <c r="QY61" s="299"/>
      <c r="QZ61" s="297"/>
      <c r="RA61" s="297"/>
      <c r="RB61" s="297"/>
      <c r="RC61" s="297"/>
      <c r="RD61" s="299"/>
      <c r="RE61" s="299"/>
      <c r="RF61" s="299"/>
      <c r="RG61" s="299"/>
      <c r="RH61" s="297"/>
      <c r="RI61" s="297"/>
      <c r="RJ61" s="297"/>
      <c r="RK61" s="297"/>
      <c r="RL61" s="299"/>
      <c r="RM61" s="299"/>
      <c r="RN61" s="299"/>
      <c r="RO61" s="299"/>
      <c r="RP61" s="297"/>
      <c r="RQ61" s="297"/>
      <c r="RR61" s="297"/>
      <c r="RS61" s="297"/>
      <c r="RT61" s="299"/>
      <c r="RU61" s="299"/>
      <c r="RV61" s="299"/>
      <c r="RW61" s="299"/>
      <c r="RX61" s="297"/>
      <c r="RY61" s="297"/>
      <c r="RZ61" s="297"/>
      <c r="SA61" s="297"/>
      <c r="SB61" s="299"/>
      <c r="SC61" s="299"/>
      <c r="SD61" s="299"/>
      <c r="SE61" s="299"/>
      <c r="SF61" s="297"/>
      <c r="SG61" s="297"/>
      <c r="SH61" s="297"/>
      <c r="SI61" s="297"/>
      <c r="SJ61" s="277" cm="1">
        <f t="array" ref="SJ61">SUM(SUMIFS(OR61:SI61,OR$6:SI$6,{"EN(V)"}))</f>
        <v>16</v>
      </c>
      <c r="SK61" s="277" cm="1">
        <f t="array" ref="SK61">SUM(SUMIFS(OR61:SI61,OR$6:SI$6,{"INA(V)"}))</f>
        <v>0</v>
      </c>
      <c r="SL61" s="277" cm="1">
        <f t="array" ref="SL61">SUM(SUMIFS(OR61:SI61,OR$6:SI$6,{"EN(D)"}))</f>
        <v>5</v>
      </c>
      <c r="SM61" s="277" cm="1">
        <f t="array" ref="SM61">SUM(SUMIFS(OR61:SI61,OR$6:SI$6,{"INA(D)"}))</f>
        <v>0</v>
      </c>
      <c r="SN61" s="277" cm="1">
        <f t="array" ref="SN61">SUM(SUMIFS(OR61:SI61,OR$6:SI$6,{"EN(D)","EN(V)","INA(D)","INA(V)"}))</f>
        <v>21</v>
      </c>
    </row>
    <row r="62" spans="1:508" ht="30">
      <c r="A62" s="296">
        <v>56</v>
      </c>
      <c r="B62" s="281" t="s">
        <v>1447</v>
      </c>
      <c r="C62" s="301"/>
      <c r="D62" s="299"/>
      <c r="E62" s="299"/>
      <c r="F62" s="299"/>
      <c r="G62" s="299"/>
      <c r="H62" s="297"/>
      <c r="I62" s="297"/>
      <c r="J62" s="297"/>
      <c r="K62" s="297"/>
      <c r="L62" s="299"/>
      <c r="M62" s="299"/>
      <c r="N62" s="299"/>
      <c r="O62" s="299"/>
      <c r="P62" s="297"/>
      <c r="Q62" s="297"/>
      <c r="R62" s="297"/>
      <c r="S62" s="297"/>
      <c r="T62" s="299"/>
      <c r="U62" s="299"/>
      <c r="V62" s="299"/>
      <c r="W62" s="299"/>
      <c r="X62" s="297"/>
      <c r="Y62" s="297"/>
      <c r="Z62" s="297"/>
      <c r="AA62" s="297"/>
      <c r="AB62" s="299"/>
      <c r="AC62" s="299"/>
      <c r="AD62" s="299"/>
      <c r="AE62" s="299"/>
      <c r="AF62" s="297"/>
      <c r="AG62" s="297"/>
      <c r="AH62" s="297"/>
      <c r="AI62" s="297"/>
      <c r="AJ62" s="299"/>
      <c r="AK62" s="299"/>
      <c r="AL62" s="299"/>
      <c r="AM62" s="299"/>
      <c r="AN62" s="297"/>
      <c r="AO62" s="297"/>
      <c r="AP62" s="297"/>
      <c r="AQ62" s="297"/>
      <c r="AR62" s="299"/>
      <c r="AS62" s="299"/>
      <c r="AT62" s="299"/>
      <c r="AU62" s="299"/>
      <c r="AV62" s="297"/>
      <c r="AW62" s="297"/>
      <c r="AX62" s="297"/>
      <c r="AY62" s="297"/>
      <c r="AZ62" s="299"/>
      <c r="BA62" s="299"/>
      <c r="BB62" s="299"/>
      <c r="BC62" s="299"/>
      <c r="BD62" s="297"/>
      <c r="BE62" s="297"/>
      <c r="BF62" s="297"/>
      <c r="BG62" s="297"/>
      <c r="BH62" s="299"/>
      <c r="BI62" s="299"/>
      <c r="BJ62" s="299"/>
      <c r="BK62" s="299"/>
      <c r="BL62" s="297"/>
      <c r="BM62" s="297"/>
      <c r="BN62" s="297"/>
      <c r="BO62" s="297"/>
      <c r="BP62" s="299"/>
      <c r="BQ62" s="299"/>
      <c r="BR62" s="299"/>
      <c r="BS62" s="299"/>
      <c r="BT62" s="297"/>
      <c r="BU62" s="297"/>
      <c r="BV62" s="297"/>
      <c r="BW62" s="297"/>
      <c r="BX62" s="299"/>
      <c r="BY62" s="299"/>
      <c r="BZ62" s="299"/>
      <c r="CA62" s="299"/>
      <c r="CB62" s="297"/>
      <c r="CC62" s="297"/>
      <c r="CD62" s="297"/>
      <c r="CE62" s="297"/>
      <c r="CF62" s="299"/>
      <c r="CG62" s="299"/>
      <c r="CH62" s="299"/>
      <c r="CI62" s="299"/>
      <c r="CJ62" s="297"/>
      <c r="CK62" s="297"/>
      <c r="CL62" s="297"/>
      <c r="CM62" s="297"/>
      <c r="CN62" s="299"/>
      <c r="CO62" s="299"/>
      <c r="CP62" s="299"/>
      <c r="CQ62" s="299"/>
      <c r="CR62" s="297"/>
      <c r="CS62" s="297"/>
      <c r="CT62" s="297"/>
      <c r="CU62" s="297"/>
      <c r="CV62" s="277" cm="1">
        <f t="array" ref="CV62">SUM(SUMIFS(D62:CU62,D$6:CU$6,{"EN(V)"}))</f>
        <v>0</v>
      </c>
      <c r="CW62" s="277" cm="1">
        <f t="array" ref="CW62">SUM(SUMIFS(D62:CU62,D$6:CU$6,{"INA(V)"}))</f>
        <v>0</v>
      </c>
      <c r="CX62" s="277" cm="1">
        <f t="array" ref="CX62">SUM(SUMIFS(D62:CU62,D$6:CU$6,{"EN(D)"}))</f>
        <v>0</v>
      </c>
      <c r="CY62" s="277" cm="1">
        <f t="array" ref="CY62">SUM(SUMIFS(D62:CU62,D$6:CU$6,{"INA(D)"}))</f>
        <v>0</v>
      </c>
      <c r="CZ62" s="277" cm="1">
        <f t="array" ref="CZ62">SUM(SUMIFS(D62:CU62,D$6:CU$6,{"EN(D)","EN(V)","INA(D)","INA(V)"}))</f>
        <v>0</v>
      </c>
      <c r="DA62" s="299"/>
      <c r="DB62" s="299"/>
      <c r="DC62" s="299"/>
      <c r="DD62" s="299"/>
      <c r="DE62" s="297"/>
      <c r="DF62" s="297"/>
      <c r="DG62" s="297"/>
      <c r="DH62" s="297"/>
      <c r="DI62" s="299"/>
      <c r="DJ62" s="299"/>
      <c r="DK62" s="299"/>
      <c r="DL62" s="299"/>
      <c r="DM62" s="297"/>
      <c r="DN62" s="297"/>
      <c r="DO62" s="297"/>
      <c r="DP62" s="297"/>
      <c r="DQ62" s="299"/>
      <c r="DR62" s="299"/>
      <c r="DS62" s="299"/>
      <c r="DT62" s="299"/>
      <c r="DU62" s="297"/>
      <c r="DV62" s="297"/>
      <c r="DW62" s="297"/>
      <c r="DX62" s="297"/>
      <c r="DY62" s="299"/>
      <c r="DZ62" s="299"/>
      <c r="EA62" s="299"/>
      <c r="EB62" s="299"/>
      <c r="EC62" s="297"/>
      <c r="ED62" s="297"/>
      <c r="EE62" s="297"/>
      <c r="EF62" s="297"/>
      <c r="EG62" s="299"/>
      <c r="EH62" s="299"/>
      <c r="EI62" s="299"/>
      <c r="EJ62" s="299"/>
      <c r="EK62" s="297"/>
      <c r="EL62" s="297"/>
      <c r="EM62" s="297"/>
      <c r="EN62" s="297"/>
      <c r="EO62" s="299"/>
      <c r="EP62" s="299"/>
      <c r="EQ62" s="299"/>
      <c r="ER62" s="299"/>
      <c r="ES62" s="297"/>
      <c r="ET62" s="297"/>
      <c r="EU62" s="297"/>
      <c r="EV62" s="297"/>
      <c r="EW62" s="299"/>
      <c r="EX62" s="299"/>
      <c r="EY62" s="299"/>
      <c r="EZ62" s="299"/>
      <c r="FA62" s="297"/>
      <c r="FB62" s="297"/>
      <c r="FC62" s="297"/>
      <c r="FD62" s="297"/>
      <c r="FE62" s="299"/>
      <c r="FF62" s="299"/>
      <c r="FG62" s="299"/>
      <c r="FH62" s="299"/>
      <c r="FI62" s="297"/>
      <c r="FJ62" s="297"/>
      <c r="FK62" s="297"/>
      <c r="FL62" s="297"/>
      <c r="FM62" s="299"/>
      <c r="FN62" s="299"/>
      <c r="FO62" s="299"/>
      <c r="FP62" s="299"/>
      <c r="FQ62" s="297"/>
      <c r="FR62" s="297"/>
      <c r="FS62" s="297"/>
      <c r="FT62" s="297"/>
      <c r="FU62" s="299"/>
      <c r="FV62" s="299"/>
      <c r="FW62" s="299"/>
      <c r="FX62" s="299"/>
      <c r="FY62" s="297"/>
      <c r="FZ62" s="297"/>
      <c r="GA62" s="297"/>
      <c r="GB62" s="297"/>
      <c r="GC62" s="299"/>
      <c r="GD62" s="299"/>
      <c r="GE62" s="299"/>
      <c r="GF62" s="299"/>
      <c r="GG62" s="297"/>
      <c r="GH62" s="297"/>
      <c r="GI62" s="297"/>
      <c r="GJ62" s="297"/>
      <c r="GK62" s="299"/>
      <c r="GL62" s="299"/>
      <c r="GM62" s="299"/>
      <c r="GN62" s="299"/>
      <c r="GO62" s="297"/>
      <c r="GP62" s="297"/>
      <c r="GQ62" s="297"/>
      <c r="GR62" s="297"/>
      <c r="GS62" s="277" cm="1">
        <f t="array" ref="GS62">SUM(SUMIFS(DA62:GR62,DA$6:GR$6,{"EN(V)"}))</f>
        <v>0</v>
      </c>
      <c r="GT62" s="277" cm="1">
        <f t="array" ref="GT62">SUM(SUMIFS(DA62:GR62,DA$6:GR$6,{"INA(V)"}))</f>
        <v>0</v>
      </c>
      <c r="GU62" s="277" cm="1">
        <f t="array" ref="GU62">SUM(SUMIFS(DA62:GR62,DA$6:GR$6,{"EN(D)"}))</f>
        <v>0</v>
      </c>
      <c r="GV62" s="277" cm="1">
        <f t="array" ref="GV62">SUM(SUMIFS(DA62:GR62,DA$6:GR$6,{"INA(D)"}))</f>
        <v>0</v>
      </c>
      <c r="GW62" s="277" cm="1">
        <f t="array" ref="GW62">SUM(SUMIFS(DA62:GR62,DA$6:GR$6,{"EN(D)","EN(V)","INA(D)","INA(V)"}))</f>
        <v>0</v>
      </c>
      <c r="GX62" s="299"/>
      <c r="GY62" s="299"/>
      <c r="GZ62" s="299"/>
      <c r="HA62" s="299"/>
      <c r="HB62" s="297"/>
      <c r="HC62" s="297"/>
      <c r="HD62" s="297"/>
      <c r="HE62" s="297"/>
      <c r="HF62" s="299"/>
      <c r="HG62" s="299"/>
      <c r="HH62" s="299"/>
      <c r="HI62" s="299"/>
      <c r="HJ62" s="297"/>
      <c r="HK62" s="297"/>
      <c r="HL62" s="297"/>
      <c r="HM62" s="297"/>
      <c r="HN62" s="299"/>
      <c r="HO62" s="299"/>
      <c r="HP62" s="299"/>
      <c r="HQ62" s="299"/>
      <c r="HR62" s="297"/>
      <c r="HS62" s="297"/>
      <c r="HT62" s="297"/>
      <c r="HU62" s="297"/>
      <c r="HV62" s="299"/>
      <c r="HW62" s="299"/>
      <c r="HX62" s="299"/>
      <c r="HY62" s="299"/>
      <c r="HZ62" s="297"/>
      <c r="IA62" s="297"/>
      <c r="IB62" s="297"/>
      <c r="IC62" s="297"/>
      <c r="ID62" s="299"/>
      <c r="IE62" s="299"/>
      <c r="IF62" s="299"/>
      <c r="IG62" s="299"/>
      <c r="IH62" s="297"/>
      <c r="II62" s="297"/>
      <c r="IJ62" s="297"/>
      <c r="IK62" s="297"/>
      <c r="IL62" s="299"/>
      <c r="IM62" s="299"/>
      <c r="IN62" s="299"/>
      <c r="IO62" s="299"/>
      <c r="IP62" s="297"/>
      <c r="IQ62" s="297"/>
      <c r="IR62" s="297"/>
      <c r="IS62" s="297"/>
      <c r="IT62" s="299"/>
      <c r="IU62" s="299"/>
      <c r="IV62" s="299"/>
      <c r="IW62" s="299"/>
      <c r="IX62" s="297"/>
      <c r="IY62" s="297"/>
      <c r="IZ62" s="297"/>
      <c r="JA62" s="297"/>
      <c r="JB62" s="299"/>
      <c r="JC62" s="299"/>
      <c r="JD62" s="299"/>
      <c r="JE62" s="299"/>
      <c r="JF62" s="297"/>
      <c r="JG62" s="297"/>
      <c r="JH62" s="297"/>
      <c r="JI62" s="297"/>
      <c r="JJ62" s="299"/>
      <c r="JK62" s="299"/>
      <c r="JL62" s="299"/>
      <c r="JM62" s="299"/>
      <c r="JN62" s="297"/>
      <c r="JO62" s="297"/>
      <c r="JP62" s="297"/>
      <c r="JQ62" s="297"/>
      <c r="JR62" s="299"/>
      <c r="JS62" s="299"/>
      <c r="JT62" s="299"/>
      <c r="JU62" s="299">
        <v>47</v>
      </c>
      <c r="JV62" s="297">
        <v>1371</v>
      </c>
      <c r="JW62" s="297">
        <v>19</v>
      </c>
      <c r="JX62" s="297">
        <v>2118</v>
      </c>
      <c r="JY62" s="297">
        <v>7</v>
      </c>
      <c r="JZ62" s="299"/>
      <c r="KA62" s="299"/>
      <c r="KB62" s="299"/>
      <c r="KC62" s="299"/>
      <c r="KD62" s="297"/>
      <c r="KE62" s="297">
        <v>9</v>
      </c>
      <c r="KF62" s="297"/>
      <c r="KG62" s="297"/>
      <c r="KH62" s="299"/>
      <c r="KI62" s="299"/>
      <c r="KJ62" s="299"/>
      <c r="KK62" s="299"/>
      <c r="KL62" s="297"/>
      <c r="KM62" s="297">
        <v>10</v>
      </c>
      <c r="KN62" s="297"/>
      <c r="KO62" s="297"/>
      <c r="KP62" s="277" cm="1">
        <f t="array" ref="KP62">SUM(SUMIFS(GX62:KO62,GX$6:KO$6,{"EN(V)"}))</f>
        <v>0</v>
      </c>
      <c r="KQ62" s="277" cm="1">
        <f t="array" ref="KQ62">SUM(SUMIFS(GX62:KO62,GX$6:KO$6,{"INA(V)"}))</f>
        <v>38</v>
      </c>
      <c r="KR62" s="277" cm="1">
        <f t="array" ref="KR62">SUM(SUMIFS(GX62:KO62,GX$6:KO$6,{"EN(D)"}))</f>
        <v>47</v>
      </c>
      <c r="KS62" s="277" cm="1">
        <f t="array" ref="KS62">SUM(SUMIFS(GX62:KO62,GX$6:KO$6,{"INA(D)"}))</f>
        <v>7</v>
      </c>
      <c r="KT62" s="277" cm="1">
        <f t="array" ref="KT62">SUM(SUMIFS(GX62:KO62,GX$6:KO$6,{"EN(D)","EN(V)","INA(D)","INA(V)"}))</f>
        <v>92</v>
      </c>
      <c r="KU62" s="299"/>
      <c r="KV62" s="299"/>
      <c r="KW62" s="299"/>
      <c r="KX62" s="299"/>
      <c r="KY62" s="297"/>
      <c r="KZ62" s="297">
        <v>1</v>
      </c>
      <c r="LA62" s="297"/>
      <c r="LB62" s="297"/>
      <c r="LC62" s="299"/>
      <c r="LD62" s="299">
        <v>7</v>
      </c>
      <c r="LE62" s="299"/>
      <c r="LF62" s="299">
        <v>21</v>
      </c>
      <c r="LG62" s="297"/>
      <c r="LH62" s="297"/>
      <c r="LI62" s="297"/>
      <c r="LJ62" s="297"/>
      <c r="LK62" s="299"/>
      <c r="LL62" s="299"/>
      <c r="LM62" s="299"/>
      <c r="LN62" s="299"/>
      <c r="LO62" s="297"/>
      <c r="LP62" s="297">
        <v>14</v>
      </c>
      <c r="LQ62" s="297"/>
      <c r="LR62" s="297"/>
      <c r="LS62" s="299"/>
      <c r="LT62" s="299"/>
      <c r="LU62" s="299"/>
      <c r="LV62" s="299"/>
      <c r="LW62" s="297"/>
      <c r="LX62" s="297">
        <v>5</v>
      </c>
      <c r="LY62" s="297"/>
      <c r="LZ62" s="297"/>
      <c r="MA62" s="299"/>
      <c r="MB62" s="299"/>
      <c r="MC62" s="299"/>
      <c r="MD62" s="299"/>
      <c r="ME62" s="297"/>
      <c r="MF62" s="297">
        <v>1</v>
      </c>
      <c r="MG62" s="297"/>
      <c r="MH62" s="297"/>
      <c r="MI62" s="299"/>
      <c r="MJ62" s="299"/>
      <c r="MK62" s="299"/>
      <c r="ML62" s="299"/>
      <c r="MM62" s="297"/>
      <c r="MN62" s="297">
        <v>4</v>
      </c>
      <c r="MO62" s="297"/>
      <c r="MP62" s="297"/>
      <c r="MQ62" s="299"/>
      <c r="MR62" s="299"/>
      <c r="MS62" s="299"/>
      <c r="MT62" s="299"/>
      <c r="MU62" s="297"/>
      <c r="MV62" s="297"/>
      <c r="MW62" s="297"/>
      <c r="MX62" s="297"/>
      <c r="MY62" s="299"/>
      <c r="MZ62" s="299"/>
      <c r="NA62" s="299"/>
      <c r="NB62" s="299"/>
      <c r="NC62" s="297"/>
      <c r="ND62" s="297">
        <v>4</v>
      </c>
      <c r="NE62" s="297"/>
      <c r="NF62" s="297"/>
      <c r="NG62" s="299"/>
      <c r="NH62" s="299"/>
      <c r="NI62" s="299"/>
      <c r="NJ62" s="299"/>
      <c r="NK62" s="297"/>
      <c r="NL62" s="297">
        <v>2</v>
      </c>
      <c r="NM62" s="297"/>
      <c r="NN62" s="297"/>
      <c r="NO62" s="299"/>
      <c r="NP62" s="299"/>
      <c r="NQ62" s="299"/>
      <c r="NR62" s="299"/>
      <c r="NS62" s="297"/>
      <c r="NT62" s="297"/>
      <c r="NU62" s="297"/>
      <c r="NV62" s="297">
        <v>5</v>
      </c>
      <c r="NW62" s="299"/>
      <c r="NX62" s="299"/>
      <c r="NY62" s="299"/>
      <c r="NZ62" s="299"/>
      <c r="OA62" s="297"/>
      <c r="OB62" s="297">
        <v>4</v>
      </c>
      <c r="OC62" s="297"/>
      <c r="OD62" s="297"/>
      <c r="OE62" s="299"/>
      <c r="OF62" s="299"/>
      <c r="OG62" s="299"/>
      <c r="OH62" s="299"/>
      <c r="OI62" s="297"/>
      <c r="OJ62" s="297">
        <v>2</v>
      </c>
      <c r="OK62" s="297"/>
      <c r="OL62" s="297"/>
      <c r="OM62" s="277" cm="1">
        <f t="array" ref="OM62">SUM(SUMIFS(KU62:OL62,KU$6:OL$6,{"EN(V)"}))</f>
        <v>7</v>
      </c>
      <c r="ON62" s="277" cm="1">
        <f t="array" ref="ON62">SUM(SUMIFS(KU62:OL62,KU$6:OL$6,{"INA(V)"}))</f>
        <v>37</v>
      </c>
      <c r="OO62" s="277" cm="1">
        <f t="array" ref="OO62">SUM(SUMIFS(KU62:OL62,KU$6:OL$6,{"EN(D)"}))</f>
        <v>21</v>
      </c>
      <c r="OP62" s="277" cm="1">
        <f t="array" ref="OP62">SUM(SUMIFS(KU62:OL62,KU$6:OL$6,{"INA(D)"}))</f>
        <v>5</v>
      </c>
      <c r="OQ62" s="277" cm="1">
        <f t="array" ref="OQ62">SUM(SUMIFS(KU62:OL62,KU$6:OL$6,{"EN(D)","EN(V)","INA(D)","INA(V)"}))</f>
        <v>70</v>
      </c>
      <c r="OR62" s="299"/>
      <c r="OS62" s="299"/>
      <c r="OT62" s="299"/>
      <c r="OU62" s="299"/>
      <c r="OV62" s="297"/>
      <c r="OW62" s="297">
        <v>1</v>
      </c>
      <c r="OX62" s="297"/>
      <c r="OY62" s="297"/>
      <c r="OZ62" s="299"/>
      <c r="PA62" s="299"/>
      <c r="PB62" s="299"/>
      <c r="PC62" s="299"/>
      <c r="PD62" s="297"/>
      <c r="PE62" s="297">
        <v>3</v>
      </c>
      <c r="PF62" s="297"/>
      <c r="PG62" s="297">
        <v>1</v>
      </c>
      <c r="PH62" s="299"/>
      <c r="PI62" s="299"/>
      <c r="PJ62" s="299"/>
      <c r="PK62" s="299"/>
      <c r="PL62" s="297"/>
      <c r="PM62" s="297">
        <v>6</v>
      </c>
      <c r="PN62" s="297"/>
      <c r="PO62" s="297"/>
      <c r="PP62" s="299"/>
      <c r="PQ62" s="299"/>
      <c r="PR62" s="299"/>
      <c r="PS62" s="299"/>
      <c r="PT62" s="297"/>
      <c r="PU62" s="297">
        <v>1</v>
      </c>
      <c r="PV62" s="297"/>
      <c r="PW62" s="297"/>
      <c r="PX62" s="299"/>
      <c r="PY62" s="299"/>
      <c r="PZ62" s="299"/>
      <c r="QA62" s="299"/>
      <c r="QB62" s="297"/>
      <c r="QC62" s="297">
        <v>6</v>
      </c>
      <c r="QD62" s="297"/>
      <c r="QE62" s="297">
        <v>2</v>
      </c>
      <c r="QF62" s="299"/>
      <c r="QG62" s="299"/>
      <c r="QH62" s="299"/>
      <c r="QI62" s="299"/>
      <c r="QJ62" s="297"/>
      <c r="QK62" s="297">
        <v>3</v>
      </c>
      <c r="QL62" s="297"/>
      <c r="QM62" s="297">
        <v>1</v>
      </c>
      <c r="QN62" s="299"/>
      <c r="QO62" s="299"/>
      <c r="QP62" s="299"/>
      <c r="QQ62" s="299"/>
      <c r="QR62" s="297"/>
      <c r="QS62" s="297">
        <v>2</v>
      </c>
      <c r="QT62" s="297"/>
      <c r="QU62" s="297">
        <v>1</v>
      </c>
      <c r="QV62" s="299"/>
      <c r="QW62" s="299"/>
      <c r="QX62" s="299"/>
      <c r="QY62" s="299"/>
      <c r="QZ62" s="297"/>
      <c r="RA62" s="297"/>
      <c r="RB62" s="297"/>
      <c r="RC62" s="297"/>
      <c r="RD62" s="299"/>
      <c r="RE62" s="299"/>
      <c r="RF62" s="299"/>
      <c r="RG62" s="299"/>
      <c r="RH62" s="297"/>
      <c r="RI62" s="297"/>
      <c r="RJ62" s="297"/>
      <c r="RK62" s="297"/>
      <c r="RL62" s="299"/>
      <c r="RM62" s="299"/>
      <c r="RN62" s="299"/>
      <c r="RO62" s="299"/>
      <c r="RP62" s="297"/>
      <c r="RQ62" s="297"/>
      <c r="RR62" s="297"/>
      <c r="RS62" s="297"/>
      <c r="RT62" s="299"/>
      <c r="RU62" s="299"/>
      <c r="RV62" s="299"/>
      <c r="RW62" s="299"/>
      <c r="RX62" s="297"/>
      <c r="RY62" s="297"/>
      <c r="RZ62" s="297"/>
      <c r="SA62" s="297"/>
      <c r="SB62" s="299"/>
      <c r="SC62" s="299"/>
      <c r="SD62" s="299"/>
      <c r="SE62" s="299"/>
      <c r="SF62" s="297"/>
      <c r="SG62" s="297"/>
      <c r="SH62" s="297"/>
      <c r="SI62" s="297"/>
      <c r="SJ62" s="277" cm="1">
        <f t="array" ref="SJ62">SUM(SUMIFS(OR62:SI62,OR$6:SI$6,{"EN(V)"}))</f>
        <v>0</v>
      </c>
      <c r="SK62" s="277" cm="1">
        <f t="array" ref="SK62">SUM(SUMIFS(OR62:SI62,OR$6:SI$6,{"INA(V)"}))</f>
        <v>22</v>
      </c>
      <c r="SL62" s="277" cm="1">
        <f t="array" ref="SL62">SUM(SUMIFS(OR62:SI62,OR$6:SI$6,{"EN(D)"}))</f>
        <v>0</v>
      </c>
      <c r="SM62" s="277" cm="1">
        <f t="array" ref="SM62">SUM(SUMIFS(OR62:SI62,OR$6:SI$6,{"INA(D)"}))</f>
        <v>5</v>
      </c>
      <c r="SN62" s="277" cm="1">
        <f t="array" ref="SN62">SUM(SUMIFS(OR62:SI62,OR$6:SI$6,{"EN(D)","EN(V)","INA(D)","INA(V)"}))</f>
        <v>27</v>
      </c>
    </row>
    <row r="63" spans="1:508">
      <c r="A63" s="296">
        <v>57</v>
      </c>
      <c r="B63" s="281" t="s">
        <v>446</v>
      </c>
      <c r="C63" s="301"/>
      <c r="D63" s="299"/>
      <c r="E63" s="299"/>
      <c r="F63" s="299"/>
      <c r="G63" s="299"/>
      <c r="H63" s="297"/>
      <c r="I63" s="297"/>
      <c r="J63" s="297"/>
      <c r="K63" s="297"/>
      <c r="L63" s="299"/>
      <c r="M63" s="299"/>
      <c r="N63" s="299"/>
      <c r="O63" s="299"/>
      <c r="P63" s="297"/>
      <c r="Q63" s="297"/>
      <c r="R63" s="297"/>
      <c r="S63" s="297"/>
      <c r="T63" s="299"/>
      <c r="U63" s="299"/>
      <c r="V63" s="299"/>
      <c r="W63" s="299"/>
      <c r="X63" s="297"/>
      <c r="Y63" s="297"/>
      <c r="Z63" s="297"/>
      <c r="AA63" s="297"/>
      <c r="AB63" s="299"/>
      <c r="AC63" s="299"/>
      <c r="AD63" s="299"/>
      <c r="AE63" s="299"/>
      <c r="AF63" s="297"/>
      <c r="AG63" s="297"/>
      <c r="AH63" s="297"/>
      <c r="AI63" s="297"/>
      <c r="AJ63" s="299"/>
      <c r="AK63" s="299"/>
      <c r="AL63" s="299"/>
      <c r="AM63" s="299"/>
      <c r="AN63" s="297"/>
      <c r="AO63" s="297"/>
      <c r="AP63" s="297"/>
      <c r="AQ63" s="297"/>
      <c r="AR63" s="299"/>
      <c r="AS63" s="299"/>
      <c r="AT63" s="299"/>
      <c r="AU63" s="299"/>
      <c r="AV63" s="297"/>
      <c r="AW63" s="297"/>
      <c r="AX63" s="297"/>
      <c r="AY63" s="297"/>
      <c r="AZ63" s="299"/>
      <c r="BA63" s="299"/>
      <c r="BB63" s="299"/>
      <c r="BC63" s="299"/>
      <c r="BD63" s="297"/>
      <c r="BE63" s="297"/>
      <c r="BF63" s="297"/>
      <c r="BG63" s="297"/>
      <c r="BH63" s="299">
        <v>11</v>
      </c>
      <c r="BI63" s="299">
        <v>11</v>
      </c>
      <c r="BJ63" s="299">
        <v>6</v>
      </c>
      <c r="BK63" s="299">
        <v>6</v>
      </c>
      <c r="BL63" s="297"/>
      <c r="BM63" s="297"/>
      <c r="BN63" s="297"/>
      <c r="BO63" s="297"/>
      <c r="BP63" s="299">
        <v>55</v>
      </c>
      <c r="BQ63" s="299">
        <f>BP63-BH63</f>
        <v>44</v>
      </c>
      <c r="BR63" s="299">
        <v>25</v>
      </c>
      <c r="BS63" s="299">
        <f>BR63-BJ63</f>
        <v>19</v>
      </c>
      <c r="BT63" s="297"/>
      <c r="BU63" s="297"/>
      <c r="BV63" s="297"/>
      <c r="BW63" s="297"/>
      <c r="BX63" s="299">
        <v>111</v>
      </c>
      <c r="BY63" s="299">
        <f>BX63-BP63</f>
        <v>56</v>
      </c>
      <c r="BZ63" s="299">
        <v>95</v>
      </c>
      <c r="CA63" s="299">
        <f>BZ63-BR63</f>
        <v>70</v>
      </c>
      <c r="CB63" s="297"/>
      <c r="CC63" s="297"/>
      <c r="CD63" s="297"/>
      <c r="CE63" s="297"/>
      <c r="CF63" s="299">
        <v>174</v>
      </c>
      <c r="CG63" s="299">
        <f>CF63-BX63</f>
        <v>63</v>
      </c>
      <c r="CH63" s="299">
        <v>248</v>
      </c>
      <c r="CI63" s="299">
        <f>CH63-BZ63</f>
        <v>153</v>
      </c>
      <c r="CJ63" s="297"/>
      <c r="CK63" s="297"/>
      <c r="CL63" s="297"/>
      <c r="CM63" s="297"/>
      <c r="CN63" s="299">
        <v>214</v>
      </c>
      <c r="CO63" s="299">
        <f>CN63-CF63</f>
        <v>40</v>
      </c>
      <c r="CP63" s="299">
        <v>342</v>
      </c>
      <c r="CQ63" s="299">
        <f>CP63-CH63</f>
        <v>94</v>
      </c>
      <c r="CR63" s="297"/>
      <c r="CS63" s="297"/>
      <c r="CT63" s="297"/>
      <c r="CU63" s="297"/>
      <c r="CV63" s="277" cm="1">
        <f t="array" ref="CV63">SUM(SUMIFS(D63:CU63,D$6:CU$6,{"EN(V)"}))</f>
        <v>214</v>
      </c>
      <c r="CW63" s="277" cm="1">
        <f t="array" ref="CW63">SUM(SUMIFS(D63:CU63,D$6:CU$6,{"INA(V)"}))</f>
        <v>0</v>
      </c>
      <c r="CX63" s="277" cm="1">
        <f t="array" ref="CX63">SUM(SUMIFS(D63:CU63,D$6:CU$6,{"EN(D)"}))</f>
        <v>342</v>
      </c>
      <c r="CY63" s="277" cm="1">
        <f t="array" ref="CY63">SUM(SUMIFS(D63:CU63,D$6:CU$6,{"INA(D)"}))</f>
        <v>0</v>
      </c>
      <c r="CZ63" s="277" cm="1">
        <f t="array" ref="CZ63">SUM(SUMIFS(D63:CU63,D$6:CU$6,{"EN(D)","EN(V)","INA(D)","INA(V)"}))</f>
        <v>556</v>
      </c>
      <c r="DA63" s="299">
        <v>253</v>
      </c>
      <c r="DB63" s="299">
        <f t="shared" si="23"/>
        <v>39</v>
      </c>
      <c r="DC63" s="299">
        <v>368</v>
      </c>
      <c r="DD63" s="299">
        <f t="shared" si="24"/>
        <v>26</v>
      </c>
      <c r="DE63" s="297"/>
      <c r="DF63" s="297">
        <f t="shared" si="25"/>
        <v>0</v>
      </c>
      <c r="DG63" s="297"/>
      <c r="DH63" s="297">
        <f t="shared" si="26"/>
        <v>0</v>
      </c>
      <c r="DI63" s="299">
        <v>287</v>
      </c>
      <c r="DJ63" s="299">
        <f>DI63-DA63</f>
        <v>34</v>
      </c>
      <c r="DK63" s="299">
        <v>379</v>
      </c>
      <c r="DL63" s="299">
        <f>DK63-DC63</f>
        <v>11</v>
      </c>
      <c r="DM63" s="297"/>
      <c r="DN63" s="297"/>
      <c r="DO63" s="297"/>
      <c r="DP63" s="297"/>
      <c r="DQ63" s="299">
        <v>322</v>
      </c>
      <c r="DR63" s="299">
        <f>DQ63-DI63</f>
        <v>35</v>
      </c>
      <c r="DS63" s="299">
        <v>401</v>
      </c>
      <c r="DT63" s="299">
        <f>DS63-DK63</f>
        <v>22</v>
      </c>
      <c r="DU63" s="297"/>
      <c r="DV63" s="297"/>
      <c r="DW63" s="297"/>
      <c r="DX63" s="297"/>
      <c r="DY63" s="299">
        <v>360</v>
      </c>
      <c r="DZ63" s="299">
        <f>DY63-DQ63</f>
        <v>38</v>
      </c>
      <c r="EA63" s="299">
        <v>417</v>
      </c>
      <c r="EB63" s="299">
        <f>EA63-DS63</f>
        <v>16</v>
      </c>
      <c r="EC63" s="297"/>
      <c r="ED63" s="297"/>
      <c r="EE63" s="297"/>
      <c r="EF63" s="297"/>
      <c r="EG63" s="299">
        <v>393</v>
      </c>
      <c r="EH63" s="299">
        <f>EG63-DY63</f>
        <v>33</v>
      </c>
      <c r="EI63" s="299">
        <v>442</v>
      </c>
      <c r="EJ63" s="299">
        <f>EI63-EA63</f>
        <v>25</v>
      </c>
      <c r="EK63" s="297"/>
      <c r="EL63" s="297"/>
      <c r="EM63" s="297"/>
      <c r="EN63" s="297"/>
      <c r="EO63" s="299">
        <v>462</v>
      </c>
      <c r="EP63" s="299">
        <f>EO63-EG63</f>
        <v>69</v>
      </c>
      <c r="EQ63" s="299">
        <v>1153</v>
      </c>
      <c r="ER63" s="299">
        <f>EQ63-EI63</f>
        <v>711</v>
      </c>
      <c r="ES63" s="297"/>
      <c r="ET63" s="297"/>
      <c r="EU63" s="297"/>
      <c r="EV63" s="297"/>
      <c r="EW63" s="299">
        <v>498</v>
      </c>
      <c r="EX63" s="299"/>
      <c r="EY63" s="299">
        <v>1232</v>
      </c>
      <c r="EZ63" s="299">
        <f>EY63-EQ63</f>
        <v>79</v>
      </c>
      <c r="FA63" s="297"/>
      <c r="FB63" s="297"/>
      <c r="FC63" s="297"/>
      <c r="FD63" s="297"/>
      <c r="FE63" s="299">
        <v>557</v>
      </c>
      <c r="FF63" s="299">
        <f>FE63-EW63</f>
        <v>59</v>
      </c>
      <c r="FG63" s="299">
        <v>1354</v>
      </c>
      <c r="FH63" s="299">
        <f>FG63-EY63</f>
        <v>122</v>
      </c>
      <c r="FI63" s="297"/>
      <c r="FJ63" s="297"/>
      <c r="FK63" s="297"/>
      <c r="FL63" s="297"/>
      <c r="FM63" s="299">
        <v>627</v>
      </c>
      <c r="FN63" s="299">
        <f>FM63-FE63</f>
        <v>70</v>
      </c>
      <c r="FO63" s="299">
        <v>1495</v>
      </c>
      <c r="FP63" s="299">
        <f>FO63-FG63</f>
        <v>141</v>
      </c>
      <c r="FQ63" s="297"/>
      <c r="FR63" s="297"/>
      <c r="FS63" s="297"/>
      <c r="FT63" s="297"/>
      <c r="FU63" s="299">
        <v>818</v>
      </c>
      <c r="FV63" s="299">
        <f>FU63-FM63</f>
        <v>191</v>
      </c>
      <c r="FW63" s="299">
        <v>1636</v>
      </c>
      <c r="FX63" s="299">
        <f>FW63-FO63</f>
        <v>141</v>
      </c>
      <c r="FY63" s="297"/>
      <c r="FZ63" s="297"/>
      <c r="GA63" s="297"/>
      <c r="GB63" s="297"/>
      <c r="GC63" s="299">
        <v>995</v>
      </c>
      <c r="GD63" s="299">
        <f>GC63-FU63</f>
        <v>177</v>
      </c>
      <c r="GE63" s="299">
        <v>1842</v>
      </c>
      <c r="GF63" s="299">
        <f>GE63-FW63</f>
        <v>206</v>
      </c>
      <c r="GG63" s="297"/>
      <c r="GH63" s="297"/>
      <c r="GI63" s="297"/>
      <c r="GJ63" s="297"/>
      <c r="GK63" s="299">
        <v>1358</v>
      </c>
      <c r="GL63" s="299">
        <f>GK63-GC63</f>
        <v>363</v>
      </c>
      <c r="GM63" s="299">
        <v>2073</v>
      </c>
      <c r="GN63" s="299">
        <f>GM63-GE63</f>
        <v>231</v>
      </c>
      <c r="GO63" s="297"/>
      <c r="GP63" s="297"/>
      <c r="GQ63" s="297"/>
      <c r="GR63" s="297"/>
      <c r="GS63" s="277" cm="1">
        <f t="array" ref="GS63">SUM(SUMIFS(DA63:GR63,DA$6:GR$6,{"EN(V)"}))</f>
        <v>1108</v>
      </c>
      <c r="GT63" s="277" cm="1">
        <f t="array" ref="GT63">SUM(SUMIFS(DA63:GR63,DA$6:GR$6,{"INA(V)"}))</f>
        <v>0</v>
      </c>
      <c r="GU63" s="277" cm="1">
        <f t="array" ref="GU63">SUM(SUMIFS(DA63:GR63,DA$6:GR$6,{"EN(D)"}))</f>
        <v>1731</v>
      </c>
      <c r="GV63" s="277" cm="1">
        <f t="array" ref="GV63">SUM(SUMIFS(DA63:GR63,DA$6:GR$6,{"INA(D)"}))</f>
        <v>0</v>
      </c>
      <c r="GW63" s="277" cm="1">
        <f t="array" ref="GW63">SUM(SUMIFS(DA63:GR63,DA$6:GR$6,{"EN(D)","EN(V)","INA(D)","INA(V)"}))</f>
        <v>2839</v>
      </c>
      <c r="GX63" s="299">
        <v>1371</v>
      </c>
      <c r="GY63" s="299">
        <f t="shared" si="27"/>
        <v>13</v>
      </c>
      <c r="GZ63" s="299">
        <v>2118</v>
      </c>
      <c r="HA63" s="299">
        <f t="shared" si="28"/>
        <v>45</v>
      </c>
      <c r="HB63" s="297"/>
      <c r="HC63" s="297">
        <f t="shared" si="29"/>
        <v>0</v>
      </c>
      <c r="HD63" s="297"/>
      <c r="HE63" s="297">
        <f t="shared" si="30"/>
        <v>0</v>
      </c>
      <c r="HF63" s="299"/>
      <c r="HG63" s="299"/>
      <c r="HH63" s="299"/>
      <c r="HI63" s="299"/>
      <c r="HJ63" s="297"/>
      <c r="HK63" s="297"/>
      <c r="HL63" s="297"/>
      <c r="HM63" s="297"/>
      <c r="HN63" s="299"/>
      <c r="HO63" s="299"/>
      <c r="HP63" s="299"/>
      <c r="HQ63" s="299"/>
      <c r="HR63" s="297"/>
      <c r="HS63" s="297"/>
      <c r="HT63" s="297"/>
      <c r="HU63" s="297"/>
      <c r="HV63" s="299"/>
      <c r="HW63" s="299"/>
      <c r="HX63" s="299"/>
      <c r="HY63" s="299"/>
      <c r="HZ63" s="297"/>
      <c r="IA63" s="297"/>
      <c r="IB63" s="297"/>
      <c r="IC63" s="297"/>
      <c r="ID63" s="299"/>
      <c r="IE63" s="299"/>
      <c r="IF63" s="299"/>
      <c r="IG63" s="299"/>
      <c r="IH63" s="297"/>
      <c r="II63" s="297"/>
      <c r="IJ63" s="297"/>
      <c r="IK63" s="297"/>
      <c r="IL63" s="299"/>
      <c r="IM63" s="299"/>
      <c r="IN63" s="299"/>
      <c r="IO63" s="299"/>
      <c r="IP63" s="297"/>
      <c r="IQ63" s="297"/>
      <c r="IR63" s="297"/>
      <c r="IS63" s="297"/>
      <c r="IT63" s="299"/>
      <c r="IU63" s="299"/>
      <c r="IV63" s="299"/>
      <c r="IW63" s="299"/>
      <c r="IX63" s="297"/>
      <c r="IY63" s="297"/>
      <c r="IZ63" s="297"/>
      <c r="JA63" s="297"/>
      <c r="JB63" s="299"/>
      <c r="JC63" s="299"/>
      <c r="JD63" s="299"/>
      <c r="JE63" s="299"/>
      <c r="JF63" s="297"/>
      <c r="JG63" s="297"/>
      <c r="JH63" s="297"/>
      <c r="JI63" s="297"/>
      <c r="JJ63" s="299"/>
      <c r="JK63" s="299"/>
      <c r="JL63" s="299"/>
      <c r="JM63" s="299"/>
      <c r="JN63" s="297"/>
      <c r="JO63" s="297"/>
      <c r="JP63" s="297"/>
      <c r="JQ63" s="297"/>
      <c r="JR63" s="299"/>
      <c r="JS63" s="299">
        <v>10</v>
      </c>
      <c r="JT63" s="299"/>
      <c r="JU63" s="299">
        <v>13</v>
      </c>
      <c r="JV63" s="297"/>
      <c r="JW63" s="297"/>
      <c r="JX63" s="297"/>
      <c r="JY63" s="297"/>
      <c r="JZ63" s="299"/>
      <c r="KA63" s="299">
        <v>4</v>
      </c>
      <c r="KB63" s="299"/>
      <c r="KC63" s="299">
        <v>5</v>
      </c>
      <c r="KD63" s="297"/>
      <c r="KE63" s="297"/>
      <c r="KF63" s="297"/>
      <c r="KG63" s="297"/>
      <c r="KH63" s="299"/>
      <c r="KI63" s="299">
        <v>7</v>
      </c>
      <c r="KJ63" s="299"/>
      <c r="KK63" s="299">
        <v>32</v>
      </c>
      <c r="KL63" s="297"/>
      <c r="KM63" s="297"/>
      <c r="KN63" s="297"/>
      <c r="KO63" s="297"/>
      <c r="KP63" s="277" cm="1">
        <f t="array" ref="KP63">SUM(SUMIFS(GX63:KO63,GX$6:KO$6,{"EN(V)"}))</f>
        <v>34</v>
      </c>
      <c r="KQ63" s="277" cm="1">
        <f t="array" ref="KQ63">SUM(SUMIFS(GX63:KO63,GX$6:KO$6,{"INA(V)"}))</f>
        <v>0</v>
      </c>
      <c r="KR63" s="277" cm="1">
        <f t="array" ref="KR63">SUM(SUMIFS(GX63:KO63,GX$6:KO$6,{"EN(D)"}))</f>
        <v>95</v>
      </c>
      <c r="KS63" s="277" cm="1">
        <f t="array" ref="KS63">SUM(SUMIFS(GX63:KO63,GX$6:KO$6,{"INA(D)"}))</f>
        <v>0</v>
      </c>
      <c r="KT63" s="277" cm="1">
        <f t="array" ref="KT63">SUM(SUMIFS(GX63:KO63,GX$6:KO$6,{"EN(D)","EN(V)","INA(D)","INA(V)"}))</f>
        <v>129</v>
      </c>
      <c r="KU63" s="299"/>
      <c r="KV63" s="299">
        <v>7</v>
      </c>
      <c r="KW63" s="299"/>
      <c r="KX63" s="299">
        <v>34</v>
      </c>
      <c r="KY63" s="297"/>
      <c r="KZ63" s="297"/>
      <c r="LA63" s="297"/>
      <c r="LB63" s="297"/>
      <c r="LC63" s="299"/>
      <c r="LD63" s="299">
        <v>1</v>
      </c>
      <c r="LE63" s="299"/>
      <c r="LF63" s="299">
        <v>8</v>
      </c>
      <c r="LG63" s="297"/>
      <c r="LH63" s="297"/>
      <c r="LI63" s="297"/>
      <c r="LJ63" s="297"/>
      <c r="LK63" s="299"/>
      <c r="LL63" s="299">
        <v>9</v>
      </c>
      <c r="LM63" s="299"/>
      <c r="LN63" s="299">
        <v>14</v>
      </c>
      <c r="LO63" s="297"/>
      <c r="LP63" s="297"/>
      <c r="LQ63" s="297"/>
      <c r="LR63" s="297"/>
      <c r="LS63" s="299"/>
      <c r="LT63" s="299">
        <v>5</v>
      </c>
      <c r="LU63" s="299"/>
      <c r="LV63" s="299">
        <v>8</v>
      </c>
      <c r="LW63" s="297"/>
      <c r="LX63" s="297"/>
      <c r="LY63" s="297"/>
      <c r="LZ63" s="297"/>
      <c r="MA63" s="299"/>
      <c r="MB63" s="299">
        <v>1</v>
      </c>
      <c r="MC63" s="299"/>
      <c r="MD63" s="299"/>
      <c r="ME63" s="297"/>
      <c r="MF63" s="297"/>
      <c r="MG63" s="297"/>
      <c r="MH63" s="297"/>
      <c r="MI63" s="299"/>
      <c r="MJ63" s="299">
        <v>2</v>
      </c>
      <c r="MK63" s="299"/>
      <c r="ML63" s="299">
        <v>1</v>
      </c>
      <c r="MM63" s="297"/>
      <c r="MN63" s="297"/>
      <c r="MO63" s="297"/>
      <c r="MP63" s="297"/>
      <c r="MQ63" s="299"/>
      <c r="MR63" s="299">
        <v>2</v>
      </c>
      <c r="MS63" s="299"/>
      <c r="MT63" s="299">
        <v>1</v>
      </c>
      <c r="MU63" s="297"/>
      <c r="MV63" s="297"/>
      <c r="MW63" s="297"/>
      <c r="MX63" s="297"/>
      <c r="MY63" s="299"/>
      <c r="MZ63" s="299"/>
      <c r="NA63" s="299"/>
      <c r="NB63" s="299"/>
      <c r="NC63" s="297"/>
      <c r="ND63" s="297"/>
      <c r="NE63" s="297"/>
      <c r="NF63" s="297"/>
      <c r="NG63" s="299"/>
      <c r="NH63" s="299"/>
      <c r="NI63" s="299"/>
      <c r="NJ63" s="299"/>
      <c r="NK63" s="297"/>
      <c r="NL63" s="297"/>
      <c r="NM63" s="297"/>
      <c r="NN63" s="297"/>
      <c r="NO63" s="299"/>
      <c r="NP63" s="299">
        <v>2</v>
      </c>
      <c r="NQ63" s="299"/>
      <c r="NR63" s="299">
        <v>2</v>
      </c>
      <c r="NS63" s="297"/>
      <c r="NT63" s="297"/>
      <c r="NU63" s="297"/>
      <c r="NV63" s="297"/>
      <c r="NW63" s="299"/>
      <c r="NX63" s="299">
        <v>3</v>
      </c>
      <c r="NY63" s="299"/>
      <c r="NZ63" s="299">
        <v>1</v>
      </c>
      <c r="OA63" s="297"/>
      <c r="OB63" s="297"/>
      <c r="OC63" s="297"/>
      <c r="OD63" s="297"/>
      <c r="OE63" s="299"/>
      <c r="OF63" s="299">
        <v>2</v>
      </c>
      <c r="OG63" s="299"/>
      <c r="OH63" s="299"/>
      <c r="OI63" s="297"/>
      <c r="OJ63" s="297"/>
      <c r="OK63" s="297"/>
      <c r="OL63" s="297"/>
      <c r="OM63" s="277" cm="1">
        <f t="array" ref="OM63">SUM(SUMIFS(KU63:OL63,KU$6:OL$6,{"EN(V)"}))</f>
        <v>34</v>
      </c>
      <c r="ON63" s="277" cm="1">
        <f t="array" ref="ON63">SUM(SUMIFS(KU63:OL63,KU$6:OL$6,{"INA(V)"}))</f>
        <v>0</v>
      </c>
      <c r="OO63" s="277" cm="1">
        <f t="array" ref="OO63">SUM(SUMIFS(KU63:OL63,KU$6:OL$6,{"EN(D)"}))</f>
        <v>69</v>
      </c>
      <c r="OP63" s="277" cm="1">
        <f t="array" ref="OP63">SUM(SUMIFS(KU63:OL63,KU$6:OL$6,{"INA(D)"}))</f>
        <v>0</v>
      </c>
      <c r="OQ63" s="277" cm="1">
        <f t="array" ref="OQ63">SUM(SUMIFS(KU63:OL63,KU$6:OL$6,{"EN(D)","EN(V)","INA(D)","INA(V)"}))</f>
        <v>103</v>
      </c>
      <c r="OR63" s="299"/>
      <c r="OS63" s="299">
        <v>3</v>
      </c>
      <c r="OT63" s="299"/>
      <c r="OU63" s="299"/>
      <c r="OV63" s="297"/>
      <c r="OW63" s="297"/>
      <c r="OX63" s="297"/>
      <c r="OY63" s="297"/>
      <c r="OZ63" s="299"/>
      <c r="PA63" s="299">
        <v>3</v>
      </c>
      <c r="PB63" s="299"/>
      <c r="PC63" s="299"/>
      <c r="PD63" s="297"/>
      <c r="PE63" s="297"/>
      <c r="PF63" s="297"/>
      <c r="PG63" s="297"/>
      <c r="PH63" s="299"/>
      <c r="PI63" s="299">
        <v>4</v>
      </c>
      <c r="PJ63" s="299"/>
      <c r="PK63" s="299">
        <v>1</v>
      </c>
      <c r="PL63" s="297"/>
      <c r="PM63" s="297"/>
      <c r="PN63" s="297"/>
      <c r="PO63" s="297"/>
      <c r="PP63" s="299"/>
      <c r="PQ63" s="299">
        <v>1</v>
      </c>
      <c r="PR63" s="299"/>
      <c r="PS63" s="299"/>
      <c r="PT63" s="297"/>
      <c r="PU63" s="297"/>
      <c r="PV63" s="297"/>
      <c r="PW63" s="297"/>
      <c r="PX63" s="299"/>
      <c r="PY63" s="299">
        <v>6</v>
      </c>
      <c r="PZ63" s="299"/>
      <c r="QA63" s="299"/>
      <c r="QB63" s="297"/>
      <c r="QC63" s="297"/>
      <c r="QD63" s="297"/>
      <c r="QE63" s="297"/>
      <c r="QF63" s="299"/>
      <c r="QG63" s="299"/>
      <c r="QH63" s="299"/>
      <c r="QI63" s="299">
        <v>1</v>
      </c>
      <c r="QJ63" s="297"/>
      <c r="QK63" s="297"/>
      <c r="QL63" s="297"/>
      <c r="QM63" s="297"/>
      <c r="QN63" s="299"/>
      <c r="QO63" s="299"/>
      <c r="QP63" s="299"/>
      <c r="QQ63" s="299"/>
      <c r="QR63" s="297"/>
      <c r="QS63" s="297"/>
      <c r="QT63" s="297"/>
      <c r="QU63" s="297"/>
      <c r="QV63" s="299"/>
      <c r="QW63" s="299"/>
      <c r="QX63" s="299"/>
      <c r="QY63" s="299"/>
      <c r="QZ63" s="297"/>
      <c r="RA63" s="297"/>
      <c r="RB63" s="297"/>
      <c r="RC63" s="297"/>
      <c r="RD63" s="299"/>
      <c r="RE63" s="299"/>
      <c r="RF63" s="299"/>
      <c r="RG63" s="299"/>
      <c r="RH63" s="297"/>
      <c r="RI63" s="297"/>
      <c r="RJ63" s="297"/>
      <c r="RK63" s="297"/>
      <c r="RL63" s="299"/>
      <c r="RM63" s="299"/>
      <c r="RN63" s="299"/>
      <c r="RO63" s="299"/>
      <c r="RP63" s="297"/>
      <c r="RQ63" s="297"/>
      <c r="RR63" s="297"/>
      <c r="RS63" s="297"/>
      <c r="RT63" s="299"/>
      <c r="RU63" s="299"/>
      <c r="RV63" s="299"/>
      <c r="RW63" s="299"/>
      <c r="RX63" s="297"/>
      <c r="RY63" s="297"/>
      <c r="RZ63" s="297"/>
      <c r="SA63" s="297"/>
      <c r="SB63" s="299"/>
      <c r="SC63" s="299"/>
      <c r="SD63" s="299"/>
      <c r="SE63" s="299"/>
      <c r="SF63" s="297"/>
      <c r="SG63" s="297"/>
      <c r="SH63" s="297"/>
      <c r="SI63" s="297"/>
      <c r="SJ63" s="277" cm="1">
        <f t="array" ref="SJ63">SUM(SUMIFS(OR63:SI63,OR$6:SI$6,{"EN(V)"}))</f>
        <v>17</v>
      </c>
      <c r="SK63" s="277" cm="1">
        <f t="array" ref="SK63">SUM(SUMIFS(OR63:SI63,OR$6:SI$6,{"INA(V)"}))</f>
        <v>0</v>
      </c>
      <c r="SL63" s="277" cm="1">
        <f t="array" ref="SL63">SUM(SUMIFS(OR63:SI63,OR$6:SI$6,{"EN(D)"}))</f>
        <v>2</v>
      </c>
      <c r="SM63" s="277" cm="1">
        <f t="array" ref="SM63">SUM(SUMIFS(OR63:SI63,OR$6:SI$6,{"INA(D)"}))</f>
        <v>0</v>
      </c>
      <c r="SN63" s="277" cm="1">
        <f t="array" ref="SN63">SUM(SUMIFS(OR63:SI63,OR$6:SI$6,{"EN(D)","EN(V)","INA(D)","INA(V)"}))</f>
        <v>19</v>
      </c>
    </row>
    <row r="64" spans="1:508" ht="30">
      <c r="A64" s="296">
        <v>58</v>
      </c>
      <c r="B64" s="281" t="s">
        <v>158</v>
      </c>
      <c r="C64" s="301"/>
      <c r="D64" s="299"/>
      <c r="E64" s="299"/>
      <c r="F64" s="299"/>
      <c r="G64" s="299"/>
      <c r="H64" s="297"/>
      <c r="I64" s="297"/>
      <c r="J64" s="297"/>
      <c r="K64" s="297"/>
      <c r="L64" s="299"/>
      <c r="M64" s="299"/>
      <c r="N64" s="299"/>
      <c r="O64" s="299"/>
      <c r="P64" s="297"/>
      <c r="Q64" s="297"/>
      <c r="R64" s="297"/>
      <c r="S64" s="297"/>
      <c r="T64" s="299"/>
      <c r="U64" s="299"/>
      <c r="V64" s="299"/>
      <c r="W64" s="299"/>
      <c r="X64" s="297"/>
      <c r="Y64" s="297"/>
      <c r="Z64" s="297"/>
      <c r="AA64" s="297"/>
      <c r="AB64" s="299"/>
      <c r="AC64" s="299"/>
      <c r="AD64" s="299"/>
      <c r="AE64" s="299"/>
      <c r="AF64" s="297"/>
      <c r="AG64" s="297"/>
      <c r="AH64" s="297"/>
      <c r="AI64" s="297"/>
      <c r="AJ64" s="299"/>
      <c r="AK64" s="299"/>
      <c r="AL64" s="299"/>
      <c r="AM64" s="299"/>
      <c r="AN64" s="297"/>
      <c r="AO64" s="297"/>
      <c r="AP64" s="297"/>
      <c r="AQ64" s="297"/>
      <c r="AR64" s="299"/>
      <c r="AS64" s="299"/>
      <c r="AT64" s="299"/>
      <c r="AU64" s="299"/>
      <c r="AV64" s="297"/>
      <c r="AW64" s="297"/>
      <c r="AX64" s="297"/>
      <c r="AY64" s="297"/>
      <c r="AZ64" s="299"/>
      <c r="BA64" s="299"/>
      <c r="BB64" s="299"/>
      <c r="BC64" s="299"/>
      <c r="BD64" s="297"/>
      <c r="BE64" s="297"/>
      <c r="BF64" s="297"/>
      <c r="BG64" s="297"/>
      <c r="BH64" s="299"/>
      <c r="BI64" s="299"/>
      <c r="BJ64" s="299"/>
      <c r="BK64" s="299"/>
      <c r="BL64" s="297"/>
      <c r="BM64" s="297"/>
      <c r="BN64" s="297"/>
      <c r="BO64" s="297"/>
      <c r="BP64" s="299"/>
      <c r="BQ64" s="299"/>
      <c r="BR64" s="299"/>
      <c r="BS64" s="299"/>
      <c r="BT64" s="297"/>
      <c r="BU64" s="297"/>
      <c r="BV64" s="297"/>
      <c r="BW64" s="297"/>
      <c r="BX64" s="299"/>
      <c r="BY64" s="299"/>
      <c r="BZ64" s="299"/>
      <c r="CA64" s="299"/>
      <c r="CB64" s="297"/>
      <c r="CC64" s="297"/>
      <c r="CD64" s="297"/>
      <c r="CE64" s="297"/>
      <c r="CF64" s="299">
        <v>16</v>
      </c>
      <c r="CG64" s="299">
        <f>CF64-BX64</f>
        <v>16</v>
      </c>
      <c r="CH64" s="299">
        <v>34</v>
      </c>
      <c r="CI64" s="299">
        <f>CH64-BZ64</f>
        <v>34</v>
      </c>
      <c r="CJ64" s="297"/>
      <c r="CK64" s="297"/>
      <c r="CL64" s="297"/>
      <c r="CM64" s="297"/>
      <c r="CN64" s="299">
        <v>43</v>
      </c>
      <c r="CO64" s="299">
        <f>CN64-CF64</f>
        <v>27</v>
      </c>
      <c r="CP64" s="299">
        <v>65</v>
      </c>
      <c r="CQ64" s="299">
        <f>CP64-CH64</f>
        <v>31</v>
      </c>
      <c r="CR64" s="297"/>
      <c r="CS64" s="297"/>
      <c r="CT64" s="297"/>
      <c r="CU64" s="297"/>
      <c r="CV64" s="277" cm="1">
        <f t="array" ref="CV64">SUM(SUMIFS(D64:CU64,D$6:CU$6,{"EN(V)"}))</f>
        <v>43</v>
      </c>
      <c r="CW64" s="277" cm="1">
        <f t="array" ref="CW64">SUM(SUMIFS(D64:CU64,D$6:CU$6,{"INA(V)"}))</f>
        <v>0</v>
      </c>
      <c r="CX64" s="277" cm="1">
        <f t="array" ref="CX64">SUM(SUMIFS(D64:CU64,D$6:CU$6,{"EN(D)"}))</f>
        <v>65</v>
      </c>
      <c r="CY64" s="277" cm="1">
        <f t="array" ref="CY64">SUM(SUMIFS(D64:CU64,D$6:CU$6,{"INA(D)"}))</f>
        <v>0</v>
      </c>
      <c r="CZ64" s="277" cm="1">
        <f t="array" ref="CZ64">SUM(SUMIFS(D64:CU64,D$6:CU$6,{"EN(D)","EN(V)","INA(D)","INA(V)"}))</f>
        <v>108</v>
      </c>
      <c r="DA64" s="299">
        <v>68</v>
      </c>
      <c r="DB64" s="299">
        <f t="shared" si="23"/>
        <v>25</v>
      </c>
      <c r="DC64" s="299">
        <v>72</v>
      </c>
      <c r="DD64" s="299">
        <f t="shared" si="24"/>
        <v>7</v>
      </c>
      <c r="DE64" s="297"/>
      <c r="DF64" s="297">
        <f t="shared" si="25"/>
        <v>0</v>
      </c>
      <c r="DG64" s="297"/>
      <c r="DH64" s="297">
        <f t="shared" si="26"/>
        <v>0</v>
      </c>
      <c r="DI64" s="299">
        <v>80</v>
      </c>
      <c r="DJ64" s="299">
        <f>DI64-DA64</f>
        <v>12</v>
      </c>
      <c r="DK64" s="299">
        <v>81</v>
      </c>
      <c r="DL64" s="299">
        <f>DK64-DC64</f>
        <v>9</v>
      </c>
      <c r="DM64" s="297"/>
      <c r="DN64" s="297"/>
      <c r="DO64" s="297"/>
      <c r="DP64" s="297"/>
      <c r="DQ64" s="299">
        <v>93</v>
      </c>
      <c r="DR64" s="299">
        <f>DQ64-DI64</f>
        <v>13</v>
      </c>
      <c r="DS64" s="299">
        <v>87</v>
      </c>
      <c r="DT64" s="299">
        <f>DS64-DK64</f>
        <v>6</v>
      </c>
      <c r="DU64" s="297"/>
      <c r="DV64" s="297"/>
      <c r="DW64" s="297"/>
      <c r="DX64" s="297"/>
      <c r="DY64" s="299">
        <v>106</v>
      </c>
      <c r="DZ64" s="299">
        <f>DY64-DQ64</f>
        <v>13</v>
      </c>
      <c r="EA64" s="299">
        <v>92</v>
      </c>
      <c r="EB64" s="299">
        <f>EA64-DS64</f>
        <v>5</v>
      </c>
      <c r="EC64" s="297"/>
      <c r="ED64" s="297"/>
      <c r="EE64" s="297"/>
      <c r="EF64" s="297"/>
      <c r="EG64" s="299">
        <v>121</v>
      </c>
      <c r="EH64" s="299">
        <f>EG64-DY64</f>
        <v>15</v>
      </c>
      <c r="EI64" s="299">
        <v>98</v>
      </c>
      <c r="EJ64" s="299">
        <f>EI64-EA64</f>
        <v>6</v>
      </c>
      <c r="EK64" s="297"/>
      <c r="EL64" s="297"/>
      <c r="EM64" s="297"/>
      <c r="EN64" s="297"/>
      <c r="EO64" s="299">
        <v>149</v>
      </c>
      <c r="EP64" s="299">
        <f>EO64-EG64</f>
        <v>28</v>
      </c>
      <c r="EQ64" s="299">
        <v>321</v>
      </c>
      <c r="ER64" s="299">
        <f>EQ64-EI64</f>
        <v>223</v>
      </c>
      <c r="ES64" s="297"/>
      <c r="ET64" s="297"/>
      <c r="EU64" s="297"/>
      <c r="EV64" s="297"/>
      <c r="EW64" s="299">
        <v>162</v>
      </c>
      <c r="EX64" s="299"/>
      <c r="EY64" s="299">
        <v>344</v>
      </c>
      <c r="EZ64" s="299">
        <f>EY64-EQ64</f>
        <v>23</v>
      </c>
      <c r="FA64" s="297"/>
      <c r="FB64" s="297"/>
      <c r="FC64" s="297"/>
      <c r="FD64" s="297"/>
      <c r="FE64" s="299">
        <v>183</v>
      </c>
      <c r="FF64" s="299">
        <f>FE64-EW64</f>
        <v>21</v>
      </c>
      <c r="FG64" s="299">
        <v>391</v>
      </c>
      <c r="FH64" s="299">
        <f>FG64-EY64</f>
        <v>47</v>
      </c>
      <c r="FI64" s="297"/>
      <c r="FJ64" s="297"/>
      <c r="FK64" s="297"/>
      <c r="FL64" s="297"/>
      <c r="FM64" s="299">
        <v>221</v>
      </c>
      <c r="FN64" s="299">
        <f>FM64-FE64</f>
        <v>38</v>
      </c>
      <c r="FO64" s="299">
        <v>437</v>
      </c>
      <c r="FP64" s="299">
        <f>FO64-FG64</f>
        <v>46</v>
      </c>
      <c r="FQ64" s="297"/>
      <c r="FR64" s="297"/>
      <c r="FS64" s="297"/>
      <c r="FT64" s="297"/>
      <c r="FU64" s="299">
        <v>269</v>
      </c>
      <c r="FV64" s="299">
        <f>FU64-FM64</f>
        <v>48</v>
      </c>
      <c r="FW64" s="299">
        <v>501</v>
      </c>
      <c r="FX64" s="299">
        <f>FW64-FO64</f>
        <v>64</v>
      </c>
      <c r="FY64" s="297"/>
      <c r="FZ64" s="297"/>
      <c r="GA64" s="297"/>
      <c r="GB64" s="297"/>
      <c r="GC64" s="299">
        <v>316</v>
      </c>
      <c r="GD64" s="299">
        <f>GC64-FU64</f>
        <v>47</v>
      </c>
      <c r="GE64" s="299">
        <v>592</v>
      </c>
      <c r="GF64" s="299">
        <f>GE64-FW64</f>
        <v>91</v>
      </c>
      <c r="GG64" s="297"/>
      <c r="GH64" s="297"/>
      <c r="GI64" s="297"/>
      <c r="GJ64" s="297"/>
      <c r="GK64" s="299">
        <v>420</v>
      </c>
      <c r="GL64" s="299">
        <f>GK64-GC64</f>
        <v>104</v>
      </c>
      <c r="GM64" s="299">
        <v>678</v>
      </c>
      <c r="GN64" s="299">
        <f>GM64-GE64</f>
        <v>86</v>
      </c>
      <c r="GO64" s="297"/>
      <c r="GP64" s="297"/>
      <c r="GQ64" s="297"/>
      <c r="GR64" s="297"/>
      <c r="GS64" s="277" cm="1">
        <f t="array" ref="GS64">SUM(SUMIFS(DA64:GR64,DA$6:GR$6,{"EN(V)"}))</f>
        <v>364</v>
      </c>
      <c r="GT64" s="277" cm="1">
        <f t="array" ref="GT64">SUM(SUMIFS(DA64:GR64,DA$6:GR$6,{"INA(V)"}))</f>
        <v>0</v>
      </c>
      <c r="GU64" s="277" cm="1">
        <f t="array" ref="GU64">SUM(SUMIFS(DA64:GR64,DA$6:GR$6,{"EN(D)"}))</f>
        <v>613</v>
      </c>
      <c r="GV64" s="277" cm="1">
        <f t="array" ref="GV64">SUM(SUMIFS(DA64:GR64,DA$6:GR$6,{"INA(D)"}))</f>
        <v>0</v>
      </c>
      <c r="GW64" s="277" cm="1">
        <f t="array" ref="GW64">SUM(SUMIFS(DA64:GR64,DA$6:GR$6,{"EN(D)","EN(V)","INA(D)","INA(V)"}))</f>
        <v>977</v>
      </c>
      <c r="GX64" s="299">
        <v>426</v>
      </c>
      <c r="GY64" s="299">
        <f t="shared" si="27"/>
        <v>6</v>
      </c>
      <c r="GZ64" s="299">
        <v>696</v>
      </c>
      <c r="HA64" s="299">
        <f t="shared" si="28"/>
        <v>18</v>
      </c>
      <c r="HB64" s="297"/>
      <c r="HC64" s="297">
        <f t="shared" si="29"/>
        <v>0</v>
      </c>
      <c r="HD64" s="297"/>
      <c r="HE64" s="297">
        <f t="shared" si="30"/>
        <v>0</v>
      </c>
      <c r="HF64" s="299"/>
      <c r="HG64" s="299"/>
      <c r="HH64" s="299"/>
      <c r="HI64" s="299"/>
      <c r="HJ64" s="297"/>
      <c r="HK64" s="297"/>
      <c r="HL64" s="297"/>
      <c r="HM64" s="297"/>
      <c r="HN64" s="299"/>
      <c r="HO64" s="299"/>
      <c r="HP64" s="299"/>
      <c r="HQ64" s="299"/>
      <c r="HR64" s="297"/>
      <c r="HS64" s="297"/>
      <c r="HT64" s="297"/>
      <c r="HU64" s="297"/>
      <c r="HV64" s="299"/>
      <c r="HW64" s="299"/>
      <c r="HX64" s="299"/>
      <c r="HY64" s="299"/>
      <c r="HZ64" s="297"/>
      <c r="IA64" s="297"/>
      <c r="IB64" s="297"/>
      <c r="IC64" s="297"/>
      <c r="ID64" s="299"/>
      <c r="IE64" s="299"/>
      <c r="IF64" s="299"/>
      <c r="IG64" s="299"/>
      <c r="IH64" s="297"/>
      <c r="II64" s="297"/>
      <c r="IJ64" s="297"/>
      <c r="IK64" s="297"/>
      <c r="IL64" s="299"/>
      <c r="IM64" s="299"/>
      <c r="IN64" s="299"/>
      <c r="IO64" s="299"/>
      <c r="IP64" s="297"/>
      <c r="IQ64" s="297"/>
      <c r="IR64" s="297"/>
      <c r="IS64" s="297"/>
      <c r="IT64" s="299"/>
      <c r="IU64" s="299"/>
      <c r="IV64" s="299"/>
      <c r="IW64" s="299"/>
      <c r="IX64" s="297"/>
      <c r="IY64" s="297"/>
      <c r="IZ64" s="297"/>
      <c r="JA64" s="297"/>
      <c r="JB64" s="299"/>
      <c r="JC64" s="299"/>
      <c r="JD64" s="299"/>
      <c r="JE64" s="299"/>
      <c r="JF64" s="297"/>
      <c r="JG64" s="297"/>
      <c r="JH64" s="297"/>
      <c r="JI64" s="297"/>
      <c r="JJ64" s="299"/>
      <c r="JK64" s="299"/>
      <c r="JL64" s="299"/>
      <c r="JM64" s="299"/>
      <c r="JN64" s="297"/>
      <c r="JO64" s="297"/>
      <c r="JP64" s="297"/>
      <c r="JQ64" s="297"/>
      <c r="JR64" s="299"/>
      <c r="JS64" s="299"/>
      <c r="JT64" s="299"/>
      <c r="JU64" s="299">
        <v>41</v>
      </c>
      <c r="JV64" s="297"/>
      <c r="JW64" s="297"/>
      <c r="JX64" s="297"/>
      <c r="JY64" s="297"/>
      <c r="JZ64" s="299"/>
      <c r="KA64" s="299"/>
      <c r="KB64" s="299"/>
      <c r="KC64" s="299">
        <v>11</v>
      </c>
      <c r="KD64" s="297"/>
      <c r="KE64" s="297"/>
      <c r="KF64" s="297"/>
      <c r="KG64" s="297"/>
      <c r="KH64" s="299"/>
      <c r="KI64" s="299">
        <v>2</v>
      </c>
      <c r="KJ64" s="299"/>
      <c r="KK64" s="299">
        <v>8</v>
      </c>
      <c r="KL64" s="297"/>
      <c r="KM64" s="297"/>
      <c r="KN64" s="297"/>
      <c r="KO64" s="297"/>
      <c r="KP64" s="277" cm="1">
        <f t="array" ref="KP64">SUM(SUMIFS(GX64:KO64,GX$6:KO$6,{"EN(V)"}))</f>
        <v>8</v>
      </c>
      <c r="KQ64" s="277" cm="1">
        <f t="array" ref="KQ64">SUM(SUMIFS(GX64:KO64,GX$6:KO$6,{"INA(V)"}))</f>
        <v>0</v>
      </c>
      <c r="KR64" s="277" cm="1">
        <f t="array" ref="KR64">SUM(SUMIFS(GX64:KO64,GX$6:KO$6,{"EN(D)"}))</f>
        <v>78</v>
      </c>
      <c r="KS64" s="277" cm="1">
        <f t="array" ref="KS64">SUM(SUMIFS(GX64:KO64,GX$6:KO$6,{"INA(D)"}))</f>
        <v>0</v>
      </c>
      <c r="KT64" s="277" cm="1">
        <f t="array" ref="KT64">SUM(SUMIFS(GX64:KO64,GX$6:KO$6,{"EN(D)","EN(V)","INA(D)","INA(V)"}))</f>
        <v>86</v>
      </c>
      <c r="KU64" s="299"/>
      <c r="KV64" s="299"/>
      <c r="KW64" s="299"/>
      <c r="KX64" s="299">
        <v>28</v>
      </c>
      <c r="KY64" s="297"/>
      <c r="KZ64" s="297"/>
      <c r="LA64" s="297"/>
      <c r="LB64" s="297"/>
      <c r="LC64" s="299"/>
      <c r="LD64" s="299"/>
      <c r="LE64" s="299"/>
      <c r="LF64" s="299"/>
      <c r="LG64" s="297"/>
      <c r="LH64" s="297"/>
      <c r="LI64" s="297"/>
      <c r="LJ64" s="297"/>
      <c r="LK64" s="299"/>
      <c r="LL64" s="299">
        <v>2</v>
      </c>
      <c r="LM64" s="299"/>
      <c r="LN64" s="299">
        <v>7</v>
      </c>
      <c r="LO64" s="297"/>
      <c r="LP64" s="297"/>
      <c r="LQ64" s="297"/>
      <c r="LR64" s="297"/>
      <c r="LS64" s="299"/>
      <c r="LT64" s="299">
        <v>7</v>
      </c>
      <c r="LU64" s="299"/>
      <c r="LV64" s="299">
        <v>3</v>
      </c>
      <c r="LW64" s="297"/>
      <c r="LX64" s="297"/>
      <c r="LY64" s="297"/>
      <c r="LZ64" s="297"/>
      <c r="MA64" s="299"/>
      <c r="MB64" s="299">
        <v>4</v>
      </c>
      <c r="MC64" s="299"/>
      <c r="MD64" s="299"/>
      <c r="ME64" s="297"/>
      <c r="MF64" s="297"/>
      <c r="MG64" s="297"/>
      <c r="MH64" s="297"/>
      <c r="MI64" s="299"/>
      <c r="MJ64" s="299"/>
      <c r="MK64" s="299"/>
      <c r="ML64" s="299">
        <v>2</v>
      </c>
      <c r="MM64" s="297"/>
      <c r="MN64" s="297"/>
      <c r="MO64" s="297"/>
      <c r="MP64" s="297"/>
      <c r="MQ64" s="299"/>
      <c r="MR64" s="299">
        <v>1</v>
      </c>
      <c r="MS64" s="299"/>
      <c r="MT64" s="299"/>
      <c r="MU64" s="297"/>
      <c r="MV64" s="297"/>
      <c r="MW64" s="297"/>
      <c r="MX64" s="297"/>
      <c r="MY64" s="299"/>
      <c r="MZ64" s="299">
        <v>4</v>
      </c>
      <c r="NA64" s="299"/>
      <c r="NB64" s="299">
        <v>1</v>
      </c>
      <c r="NC64" s="297"/>
      <c r="ND64" s="297"/>
      <c r="NE64" s="297"/>
      <c r="NF64" s="297"/>
      <c r="NG64" s="299"/>
      <c r="NH64" s="299">
        <v>2</v>
      </c>
      <c r="NI64" s="299"/>
      <c r="NJ64" s="299"/>
      <c r="NK64" s="297"/>
      <c r="NL64" s="297"/>
      <c r="NM64" s="297"/>
      <c r="NN64" s="297"/>
      <c r="NO64" s="299"/>
      <c r="NP64" s="299">
        <v>5</v>
      </c>
      <c r="NQ64" s="299"/>
      <c r="NR64" s="299"/>
      <c r="NS64" s="297"/>
      <c r="NT64" s="297"/>
      <c r="NU64" s="297"/>
      <c r="NV64" s="297"/>
      <c r="NW64" s="299"/>
      <c r="NX64" s="299">
        <v>1</v>
      </c>
      <c r="NY64" s="299"/>
      <c r="NZ64" s="299"/>
      <c r="OA64" s="297"/>
      <c r="OB64" s="297"/>
      <c r="OC64" s="297"/>
      <c r="OD64" s="297"/>
      <c r="OE64" s="299"/>
      <c r="OF64" s="299">
        <v>1</v>
      </c>
      <c r="OG64" s="299"/>
      <c r="OH64" s="299">
        <v>1</v>
      </c>
      <c r="OI64" s="297"/>
      <c r="OJ64" s="297"/>
      <c r="OK64" s="297"/>
      <c r="OL64" s="297"/>
      <c r="OM64" s="277" cm="1">
        <f t="array" ref="OM64">SUM(SUMIFS(KU64:OL64,KU$6:OL$6,{"EN(V)"}))</f>
        <v>27</v>
      </c>
      <c r="ON64" s="277" cm="1">
        <f t="array" ref="ON64">SUM(SUMIFS(KU64:OL64,KU$6:OL$6,{"INA(V)"}))</f>
        <v>0</v>
      </c>
      <c r="OO64" s="277" cm="1">
        <f t="array" ref="OO64">SUM(SUMIFS(KU64:OL64,KU$6:OL$6,{"EN(D)"}))</f>
        <v>42</v>
      </c>
      <c r="OP64" s="277" cm="1">
        <f t="array" ref="OP64">SUM(SUMIFS(KU64:OL64,KU$6:OL$6,{"INA(D)"}))</f>
        <v>0</v>
      </c>
      <c r="OQ64" s="277" cm="1">
        <f t="array" ref="OQ64">SUM(SUMIFS(KU64:OL64,KU$6:OL$6,{"EN(D)","EN(V)","INA(D)","INA(V)"}))</f>
        <v>69</v>
      </c>
      <c r="OR64" s="299"/>
      <c r="OS64" s="299">
        <v>2</v>
      </c>
      <c r="OT64" s="299"/>
      <c r="OU64" s="299"/>
      <c r="OV64" s="297"/>
      <c r="OW64" s="297"/>
      <c r="OX64" s="297"/>
      <c r="OY64" s="297"/>
      <c r="OZ64" s="299"/>
      <c r="PA64" s="299"/>
      <c r="PB64" s="299"/>
      <c r="PC64" s="299"/>
      <c r="PD64" s="297"/>
      <c r="PE64" s="297"/>
      <c r="PF64" s="297"/>
      <c r="PG64" s="297"/>
      <c r="PH64" s="299"/>
      <c r="PI64" s="299"/>
      <c r="PJ64" s="299"/>
      <c r="PK64" s="299"/>
      <c r="PL64" s="297"/>
      <c r="PM64" s="297"/>
      <c r="PN64" s="297"/>
      <c r="PO64" s="297"/>
      <c r="PP64" s="299"/>
      <c r="PQ64" s="299"/>
      <c r="PR64" s="299"/>
      <c r="PS64" s="299"/>
      <c r="PT64" s="297"/>
      <c r="PU64" s="297"/>
      <c r="PV64" s="297"/>
      <c r="PW64" s="297"/>
      <c r="PX64" s="299"/>
      <c r="PY64" s="299">
        <v>1</v>
      </c>
      <c r="PZ64" s="299"/>
      <c r="QA64" s="299"/>
      <c r="QB64" s="297"/>
      <c r="QC64" s="297"/>
      <c r="QD64" s="297"/>
      <c r="QE64" s="297"/>
      <c r="QF64" s="299"/>
      <c r="QG64" s="299">
        <v>5</v>
      </c>
      <c r="QH64" s="299"/>
      <c r="QI64" s="299"/>
      <c r="QJ64" s="297"/>
      <c r="QK64" s="297"/>
      <c r="QL64" s="297"/>
      <c r="QM64" s="297"/>
      <c r="QN64" s="299"/>
      <c r="QO64" s="299"/>
      <c r="QP64" s="299"/>
      <c r="QQ64" s="299"/>
      <c r="QR64" s="297"/>
      <c r="QS64" s="297"/>
      <c r="QT64" s="297"/>
      <c r="QU64" s="297"/>
      <c r="QV64" s="299"/>
      <c r="QW64" s="299"/>
      <c r="QX64" s="299"/>
      <c r="QY64" s="299"/>
      <c r="QZ64" s="297"/>
      <c r="RA64" s="297"/>
      <c r="RB64" s="297"/>
      <c r="RC64" s="297"/>
      <c r="RD64" s="299"/>
      <c r="RE64" s="299"/>
      <c r="RF64" s="299"/>
      <c r="RG64" s="299"/>
      <c r="RH64" s="297"/>
      <c r="RI64" s="297"/>
      <c r="RJ64" s="297"/>
      <c r="RK64" s="297"/>
      <c r="RL64" s="299"/>
      <c r="RM64" s="299"/>
      <c r="RN64" s="299"/>
      <c r="RO64" s="299"/>
      <c r="RP64" s="297"/>
      <c r="RQ64" s="297"/>
      <c r="RR64" s="297"/>
      <c r="RS64" s="297"/>
      <c r="RT64" s="299"/>
      <c r="RU64" s="299"/>
      <c r="RV64" s="299"/>
      <c r="RW64" s="299"/>
      <c r="RX64" s="297"/>
      <c r="RY64" s="297"/>
      <c r="RZ64" s="297"/>
      <c r="SA64" s="297"/>
      <c r="SB64" s="299"/>
      <c r="SC64" s="299"/>
      <c r="SD64" s="299"/>
      <c r="SE64" s="299"/>
      <c r="SF64" s="297"/>
      <c r="SG64" s="297"/>
      <c r="SH64" s="297"/>
      <c r="SI64" s="297"/>
      <c r="SJ64" s="277" cm="1">
        <f t="array" ref="SJ64">SUM(SUMIFS(OR64:SI64,OR$6:SI$6,{"EN(V)"}))</f>
        <v>8</v>
      </c>
      <c r="SK64" s="277" cm="1">
        <f t="array" ref="SK64">SUM(SUMIFS(OR64:SI64,OR$6:SI$6,{"INA(V)"}))</f>
        <v>0</v>
      </c>
      <c r="SL64" s="277" cm="1">
        <f t="array" ref="SL64">SUM(SUMIFS(OR64:SI64,OR$6:SI$6,{"EN(D)"}))</f>
        <v>0</v>
      </c>
      <c r="SM64" s="277" cm="1">
        <f t="array" ref="SM64">SUM(SUMIFS(OR64:SI64,OR$6:SI$6,{"INA(D)"}))</f>
        <v>0</v>
      </c>
      <c r="SN64" s="277" cm="1">
        <f t="array" ref="SN64">SUM(SUMIFS(OR64:SI64,OR$6:SI$6,{"EN(D)","EN(V)","INA(D)","INA(V)"}))</f>
        <v>8</v>
      </c>
    </row>
    <row r="65" spans="1:508" ht="30">
      <c r="A65" s="296">
        <v>59</v>
      </c>
      <c r="B65" s="281" t="s">
        <v>157</v>
      </c>
      <c r="C65" s="301"/>
      <c r="D65" s="299"/>
      <c r="E65" s="299"/>
      <c r="F65" s="299"/>
      <c r="G65" s="299"/>
      <c r="H65" s="297"/>
      <c r="I65" s="297"/>
      <c r="J65" s="297"/>
      <c r="K65" s="297"/>
      <c r="L65" s="299"/>
      <c r="M65" s="299"/>
      <c r="N65" s="299"/>
      <c r="O65" s="299"/>
      <c r="P65" s="297"/>
      <c r="Q65" s="297"/>
      <c r="R65" s="297"/>
      <c r="S65" s="297"/>
      <c r="T65" s="299"/>
      <c r="U65" s="299"/>
      <c r="V65" s="299"/>
      <c r="W65" s="299"/>
      <c r="X65" s="297"/>
      <c r="Y65" s="297"/>
      <c r="Z65" s="297"/>
      <c r="AA65" s="297"/>
      <c r="AB65" s="299"/>
      <c r="AC65" s="299"/>
      <c r="AD65" s="299"/>
      <c r="AE65" s="299"/>
      <c r="AF65" s="297"/>
      <c r="AG65" s="297"/>
      <c r="AH65" s="297"/>
      <c r="AI65" s="297"/>
      <c r="AJ65" s="299"/>
      <c r="AK65" s="299"/>
      <c r="AL65" s="299"/>
      <c r="AM65" s="299"/>
      <c r="AN65" s="297"/>
      <c r="AO65" s="297"/>
      <c r="AP65" s="297"/>
      <c r="AQ65" s="297"/>
      <c r="AR65" s="299"/>
      <c r="AS65" s="299"/>
      <c r="AT65" s="299"/>
      <c r="AU65" s="299"/>
      <c r="AV65" s="297"/>
      <c r="AW65" s="297"/>
      <c r="AX65" s="297"/>
      <c r="AY65" s="297"/>
      <c r="AZ65" s="299"/>
      <c r="BA65" s="299"/>
      <c r="BB65" s="299"/>
      <c r="BC65" s="299"/>
      <c r="BD65" s="297"/>
      <c r="BE65" s="297"/>
      <c r="BF65" s="297"/>
      <c r="BG65" s="297"/>
      <c r="BH65" s="299"/>
      <c r="BI65" s="299"/>
      <c r="BJ65" s="299"/>
      <c r="BK65" s="299"/>
      <c r="BL65" s="297"/>
      <c r="BM65" s="297"/>
      <c r="BN65" s="297"/>
      <c r="BO65" s="297"/>
      <c r="BP65" s="299"/>
      <c r="BQ65" s="299"/>
      <c r="BR65" s="299"/>
      <c r="BS65" s="299"/>
      <c r="BT65" s="297"/>
      <c r="BU65" s="297"/>
      <c r="BV65" s="297"/>
      <c r="BW65" s="297"/>
      <c r="BX65" s="299"/>
      <c r="BY65" s="299"/>
      <c r="BZ65" s="299"/>
      <c r="CA65" s="299"/>
      <c r="CB65" s="297"/>
      <c r="CC65" s="297"/>
      <c r="CD65" s="297"/>
      <c r="CE65" s="297"/>
      <c r="CF65" s="299"/>
      <c r="CG65" s="299"/>
      <c r="CH65" s="299"/>
      <c r="CI65" s="299"/>
      <c r="CJ65" s="297">
        <v>16</v>
      </c>
      <c r="CK65" s="297">
        <f>CJ65-CB65</f>
        <v>16</v>
      </c>
      <c r="CL65" s="297">
        <v>33</v>
      </c>
      <c r="CM65" s="297">
        <f>CL65-CD65</f>
        <v>33</v>
      </c>
      <c r="CN65" s="299"/>
      <c r="CO65" s="299"/>
      <c r="CP65" s="299"/>
      <c r="CQ65" s="299"/>
      <c r="CR65" s="297">
        <v>43</v>
      </c>
      <c r="CS65" s="297">
        <f>CR65-CJ65</f>
        <v>27</v>
      </c>
      <c r="CT65" s="297">
        <v>65</v>
      </c>
      <c r="CU65" s="297">
        <f>CT65-CL65</f>
        <v>32</v>
      </c>
      <c r="CV65" s="277" cm="1">
        <f t="array" ref="CV65">SUM(SUMIFS(D65:CU65,D$6:CU$6,{"EN(V)"}))</f>
        <v>0</v>
      </c>
      <c r="CW65" s="277" cm="1">
        <f t="array" ref="CW65">SUM(SUMIFS(D65:CU65,D$6:CU$6,{"INA(V)"}))</f>
        <v>43</v>
      </c>
      <c r="CX65" s="277" cm="1">
        <f t="array" ref="CX65">SUM(SUMIFS(D65:CU65,D$6:CU$6,{"EN(D)"}))</f>
        <v>0</v>
      </c>
      <c r="CY65" s="277" cm="1">
        <f t="array" ref="CY65">SUM(SUMIFS(D65:CU65,D$6:CU$6,{"INA(D)"}))</f>
        <v>65</v>
      </c>
      <c r="CZ65" s="277" cm="1">
        <f t="array" ref="CZ65">SUM(SUMIFS(D65:CU65,D$6:CU$6,{"EN(D)","EN(V)","INA(D)","INA(V)"}))</f>
        <v>108</v>
      </c>
      <c r="DA65" s="299"/>
      <c r="DB65" s="299">
        <f t="shared" si="23"/>
        <v>0</v>
      </c>
      <c r="DC65" s="299"/>
      <c r="DD65" s="299">
        <f t="shared" si="24"/>
        <v>0</v>
      </c>
      <c r="DE65" s="297">
        <v>67</v>
      </c>
      <c r="DF65" s="297">
        <f t="shared" si="25"/>
        <v>24</v>
      </c>
      <c r="DG65" s="297">
        <v>73</v>
      </c>
      <c r="DH65" s="297">
        <f t="shared" si="26"/>
        <v>8</v>
      </c>
      <c r="DI65" s="299"/>
      <c r="DJ65" s="299"/>
      <c r="DK65" s="299"/>
      <c r="DL65" s="299"/>
      <c r="DM65" s="297">
        <v>81</v>
      </c>
      <c r="DN65" s="297">
        <f>DM65-DE65</f>
        <v>14</v>
      </c>
      <c r="DO65" s="297">
        <v>81</v>
      </c>
      <c r="DP65" s="297">
        <f>DO65-DG65</f>
        <v>8</v>
      </c>
      <c r="DQ65" s="299"/>
      <c r="DR65" s="299"/>
      <c r="DS65" s="299"/>
      <c r="DT65" s="299"/>
      <c r="DU65" s="297">
        <v>94</v>
      </c>
      <c r="DV65" s="297">
        <f>DU65-DM65</f>
        <v>13</v>
      </c>
      <c r="DW65" s="297">
        <v>87</v>
      </c>
      <c r="DX65" s="297">
        <f>DW65-DO65</f>
        <v>6</v>
      </c>
      <c r="DY65" s="299"/>
      <c r="DZ65" s="299"/>
      <c r="EA65" s="299"/>
      <c r="EB65" s="299"/>
      <c r="EC65" s="297">
        <v>107</v>
      </c>
      <c r="ED65" s="297">
        <f>EC65-DU65</f>
        <v>13</v>
      </c>
      <c r="EE65" s="297">
        <v>92</v>
      </c>
      <c r="EF65" s="297">
        <f>EE65-DW65</f>
        <v>5</v>
      </c>
      <c r="EG65" s="299"/>
      <c r="EH65" s="299"/>
      <c r="EI65" s="299"/>
      <c r="EJ65" s="299"/>
      <c r="EK65" s="297">
        <v>121</v>
      </c>
      <c r="EL65" s="297">
        <f>EK65-EC65</f>
        <v>14</v>
      </c>
      <c r="EM65" s="297">
        <v>98</v>
      </c>
      <c r="EN65" s="297">
        <f>EM65-EE65</f>
        <v>6</v>
      </c>
      <c r="EO65" s="299"/>
      <c r="EP65" s="299"/>
      <c r="EQ65" s="299"/>
      <c r="ER65" s="299"/>
      <c r="ES65" s="297">
        <v>148</v>
      </c>
      <c r="ET65" s="297">
        <f>ES65-EK65</f>
        <v>27</v>
      </c>
      <c r="EU65" s="297">
        <v>322</v>
      </c>
      <c r="EV65" s="297">
        <f>EU65-EM65</f>
        <v>224</v>
      </c>
      <c r="EW65" s="299"/>
      <c r="EX65" s="299"/>
      <c r="EY65" s="299"/>
      <c r="EZ65" s="299"/>
      <c r="FA65" s="297">
        <v>162</v>
      </c>
      <c r="FB65" s="297">
        <f>FA65-ES65</f>
        <v>14</v>
      </c>
      <c r="FC65" s="297">
        <v>345</v>
      </c>
      <c r="FD65" s="297">
        <f>FC65-EU65</f>
        <v>23</v>
      </c>
      <c r="FE65" s="299"/>
      <c r="FF65" s="299"/>
      <c r="FG65" s="299"/>
      <c r="FH65" s="299"/>
      <c r="FI65" s="297">
        <v>183</v>
      </c>
      <c r="FJ65" s="297">
        <f>FI65-FA65</f>
        <v>21</v>
      </c>
      <c r="FK65" s="297">
        <v>392</v>
      </c>
      <c r="FL65" s="297">
        <f>FK65-FC65</f>
        <v>47</v>
      </c>
      <c r="FM65" s="299"/>
      <c r="FN65" s="299"/>
      <c r="FO65" s="299"/>
      <c r="FP65" s="299"/>
      <c r="FQ65" s="297">
        <v>221</v>
      </c>
      <c r="FR65" s="297">
        <f>FQ65-FI65</f>
        <v>38</v>
      </c>
      <c r="FS65" s="297">
        <v>438</v>
      </c>
      <c r="FT65" s="297">
        <f>FS65-FK65</f>
        <v>46</v>
      </c>
      <c r="FU65" s="299"/>
      <c r="FV65" s="299"/>
      <c r="FW65" s="299"/>
      <c r="FX65" s="299"/>
      <c r="FY65" s="297">
        <v>269</v>
      </c>
      <c r="FZ65" s="297">
        <f>FY65-FQ65</f>
        <v>48</v>
      </c>
      <c r="GA65" s="297">
        <v>502</v>
      </c>
      <c r="GB65" s="297">
        <f>GA65-FS65</f>
        <v>64</v>
      </c>
      <c r="GC65" s="299"/>
      <c r="GD65" s="299"/>
      <c r="GE65" s="299"/>
      <c r="GF65" s="299"/>
      <c r="GG65" s="297">
        <v>316</v>
      </c>
      <c r="GH65" s="297">
        <f>GG65-FY65</f>
        <v>47</v>
      </c>
      <c r="GI65" s="297">
        <v>592</v>
      </c>
      <c r="GJ65" s="297">
        <f>GI65-GA65</f>
        <v>90</v>
      </c>
      <c r="GK65" s="299"/>
      <c r="GL65" s="299"/>
      <c r="GM65" s="299"/>
      <c r="GN65" s="299"/>
      <c r="GO65" s="297">
        <v>420</v>
      </c>
      <c r="GP65" s="297">
        <f>GO65-GG65</f>
        <v>104</v>
      </c>
      <c r="GQ65" s="297">
        <v>678</v>
      </c>
      <c r="GR65" s="297">
        <f>GQ65-GI65</f>
        <v>86</v>
      </c>
      <c r="GS65" s="277" cm="1">
        <f t="array" ref="GS65">SUM(SUMIFS(DA65:GR65,DA$6:GR$6,{"EN(V)"}))</f>
        <v>0</v>
      </c>
      <c r="GT65" s="277" cm="1">
        <f t="array" ref="GT65">SUM(SUMIFS(DA65:GR65,DA$6:GR$6,{"INA(V)"}))</f>
        <v>377</v>
      </c>
      <c r="GU65" s="277" cm="1">
        <f t="array" ref="GU65">SUM(SUMIFS(DA65:GR65,DA$6:GR$6,{"EN(D)"}))</f>
        <v>0</v>
      </c>
      <c r="GV65" s="277" cm="1">
        <f t="array" ref="GV65">SUM(SUMIFS(DA65:GR65,DA$6:GR$6,{"INA(D)"}))</f>
        <v>613</v>
      </c>
      <c r="GW65" s="277" cm="1">
        <f t="array" ref="GW65">SUM(SUMIFS(DA65:GR65,DA$6:GR$6,{"EN(D)","EN(V)","INA(D)","INA(V)"}))</f>
        <v>990</v>
      </c>
      <c r="GX65" s="299"/>
      <c r="GY65" s="299">
        <f t="shared" si="27"/>
        <v>0</v>
      </c>
      <c r="GZ65" s="299"/>
      <c r="HA65" s="299">
        <f t="shared" si="28"/>
        <v>0</v>
      </c>
      <c r="HB65" s="297">
        <v>426</v>
      </c>
      <c r="HC65" s="297">
        <f t="shared" si="29"/>
        <v>6</v>
      </c>
      <c r="HD65" s="297">
        <v>696</v>
      </c>
      <c r="HE65" s="297">
        <f t="shared" si="30"/>
        <v>18</v>
      </c>
      <c r="HF65" s="299"/>
      <c r="HG65" s="299"/>
      <c r="HH65" s="299"/>
      <c r="HI65" s="299"/>
      <c r="HJ65" s="297"/>
      <c r="HK65" s="297"/>
      <c r="HL65" s="297"/>
      <c r="HM65" s="297"/>
      <c r="HN65" s="299"/>
      <c r="HO65" s="299"/>
      <c r="HP65" s="299"/>
      <c r="HQ65" s="299"/>
      <c r="HR65" s="297"/>
      <c r="HS65" s="297"/>
      <c r="HT65" s="297"/>
      <c r="HU65" s="297"/>
      <c r="HV65" s="299"/>
      <c r="HW65" s="299"/>
      <c r="HX65" s="299"/>
      <c r="HY65" s="299"/>
      <c r="HZ65" s="297"/>
      <c r="IA65" s="297"/>
      <c r="IB65" s="297"/>
      <c r="IC65" s="297"/>
      <c r="ID65" s="299"/>
      <c r="IE65" s="299"/>
      <c r="IF65" s="299"/>
      <c r="IG65" s="299"/>
      <c r="IH65" s="297"/>
      <c r="II65" s="297"/>
      <c r="IJ65" s="297"/>
      <c r="IK65" s="297"/>
      <c r="IL65" s="299"/>
      <c r="IM65" s="299"/>
      <c r="IN65" s="299"/>
      <c r="IO65" s="299"/>
      <c r="IP65" s="297"/>
      <c r="IQ65" s="297"/>
      <c r="IR65" s="297"/>
      <c r="IS65" s="297"/>
      <c r="IT65" s="299"/>
      <c r="IU65" s="299"/>
      <c r="IV65" s="299"/>
      <c r="IW65" s="299"/>
      <c r="IX65" s="297"/>
      <c r="IY65" s="297"/>
      <c r="IZ65" s="297"/>
      <c r="JA65" s="297"/>
      <c r="JB65" s="299"/>
      <c r="JC65" s="299"/>
      <c r="JD65" s="299"/>
      <c r="JE65" s="299"/>
      <c r="JF65" s="297"/>
      <c r="JG65" s="297"/>
      <c r="JH65" s="297"/>
      <c r="JI65" s="297"/>
      <c r="JJ65" s="299"/>
      <c r="JK65" s="299"/>
      <c r="JL65" s="299"/>
      <c r="JM65" s="299"/>
      <c r="JN65" s="297"/>
      <c r="JO65" s="297"/>
      <c r="JP65" s="297"/>
      <c r="JQ65" s="297"/>
      <c r="JR65" s="299"/>
      <c r="JS65" s="299"/>
      <c r="JT65" s="299"/>
      <c r="JU65" s="299"/>
      <c r="JV65" s="297">
        <v>855</v>
      </c>
      <c r="JW65" s="297">
        <v>8</v>
      </c>
      <c r="JX65" s="297">
        <v>1393</v>
      </c>
      <c r="JY65" s="297"/>
      <c r="JZ65" s="299"/>
      <c r="KA65" s="299"/>
      <c r="KB65" s="299"/>
      <c r="KC65" s="299"/>
      <c r="KD65" s="297"/>
      <c r="KE65" s="297">
        <v>2</v>
      </c>
      <c r="KF65" s="297"/>
      <c r="KG65" s="297">
        <v>63</v>
      </c>
      <c r="KH65" s="299"/>
      <c r="KI65" s="299"/>
      <c r="KJ65" s="299"/>
      <c r="KK65" s="299"/>
      <c r="KL65" s="297"/>
      <c r="KM65" s="297">
        <v>8</v>
      </c>
      <c r="KN65" s="297"/>
      <c r="KO65" s="297">
        <v>35</v>
      </c>
      <c r="KP65" s="277" cm="1">
        <f t="array" ref="KP65">SUM(SUMIFS(GX65:KO65,GX$6:KO$6,{"EN(V)"}))</f>
        <v>0</v>
      </c>
      <c r="KQ65" s="277" cm="1">
        <f t="array" ref="KQ65">SUM(SUMIFS(GX65:KO65,GX$6:KO$6,{"INA(V)"}))</f>
        <v>24</v>
      </c>
      <c r="KR65" s="277" cm="1">
        <f t="array" ref="KR65">SUM(SUMIFS(GX65:KO65,GX$6:KO$6,{"EN(D)"}))</f>
        <v>0</v>
      </c>
      <c r="KS65" s="277" cm="1">
        <f t="array" ref="KS65">SUM(SUMIFS(GX65:KO65,GX$6:KO$6,{"INA(D)"}))</f>
        <v>116</v>
      </c>
      <c r="KT65" s="277" cm="1">
        <f t="array" ref="KT65">SUM(SUMIFS(GX65:KO65,GX$6:KO$6,{"EN(D)","EN(V)","INA(D)","INA(V)"}))</f>
        <v>140</v>
      </c>
      <c r="KU65" s="299"/>
      <c r="KV65" s="299"/>
      <c r="KW65" s="299"/>
      <c r="KX65" s="299"/>
      <c r="KY65" s="297"/>
      <c r="KZ65" s="297"/>
      <c r="LA65" s="297"/>
      <c r="LB65" s="297"/>
      <c r="LC65" s="299"/>
      <c r="LD65" s="299">
        <v>1</v>
      </c>
      <c r="LE65" s="299"/>
      <c r="LF65" s="299">
        <v>2</v>
      </c>
      <c r="LG65" s="297"/>
      <c r="LH65" s="297"/>
      <c r="LI65" s="297"/>
      <c r="LJ65" s="297"/>
      <c r="LK65" s="299"/>
      <c r="LL65" s="299"/>
      <c r="LM65" s="299"/>
      <c r="LN65" s="299"/>
      <c r="LO65" s="297"/>
      <c r="LP65" s="297"/>
      <c r="LQ65" s="297"/>
      <c r="LR65" s="297"/>
      <c r="LS65" s="299"/>
      <c r="LT65" s="299"/>
      <c r="LU65" s="299"/>
      <c r="LV65" s="299"/>
      <c r="LW65" s="297"/>
      <c r="LX65" s="297">
        <v>11</v>
      </c>
      <c r="LY65" s="297"/>
      <c r="LZ65" s="297">
        <v>10</v>
      </c>
      <c r="MA65" s="299"/>
      <c r="MB65" s="299"/>
      <c r="MC65" s="299"/>
      <c r="MD65" s="299"/>
      <c r="ME65" s="297"/>
      <c r="MF65" s="297"/>
      <c r="MG65" s="297"/>
      <c r="MH65" s="297"/>
      <c r="MI65" s="299"/>
      <c r="MJ65" s="299"/>
      <c r="MK65" s="299"/>
      <c r="ML65" s="299"/>
      <c r="MM65" s="297"/>
      <c r="MN65" s="297">
        <v>6</v>
      </c>
      <c r="MO65" s="297"/>
      <c r="MP65" s="297"/>
      <c r="MQ65" s="299"/>
      <c r="MR65" s="299"/>
      <c r="MS65" s="299"/>
      <c r="MT65" s="299"/>
      <c r="MU65" s="297"/>
      <c r="MV65" s="297">
        <v>1</v>
      </c>
      <c r="MW65" s="297"/>
      <c r="MX65" s="297"/>
      <c r="MY65" s="299"/>
      <c r="MZ65" s="299"/>
      <c r="NA65" s="299"/>
      <c r="NB65" s="299"/>
      <c r="NC65" s="297"/>
      <c r="ND65" s="297">
        <v>5</v>
      </c>
      <c r="NE65" s="297"/>
      <c r="NF65" s="297"/>
      <c r="NG65" s="299"/>
      <c r="NH65" s="299"/>
      <c r="NI65" s="299"/>
      <c r="NJ65" s="299"/>
      <c r="NK65" s="297"/>
      <c r="NL65" s="297"/>
      <c r="NM65" s="297"/>
      <c r="NN65" s="297"/>
      <c r="NO65" s="299"/>
      <c r="NP65" s="299"/>
      <c r="NQ65" s="299"/>
      <c r="NR65" s="299"/>
      <c r="NS65" s="297"/>
      <c r="NT65" s="297"/>
      <c r="NU65" s="297"/>
      <c r="NV65" s="297">
        <v>4</v>
      </c>
      <c r="NW65" s="299"/>
      <c r="NX65" s="299"/>
      <c r="NY65" s="299"/>
      <c r="NZ65" s="299"/>
      <c r="OA65" s="297"/>
      <c r="OB65" s="297">
        <v>3</v>
      </c>
      <c r="OC65" s="297"/>
      <c r="OD65" s="297"/>
      <c r="OE65" s="299"/>
      <c r="OF65" s="299"/>
      <c r="OG65" s="299"/>
      <c r="OH65" s="299"/>
      <c r="OI65" s="297"/>
      <c r="OJ65" s="297">
        <v>6</v>
      </c>
      <c r="OK65" s="297"/>
      <c r="OL65" s="297">
        <v>1</v>
      </c>
      <c r="OM65" s="277" cm="1">
        <f t="array" ref="OM65">SUM(SUMIFS(KU65:OL65,KU$6:OL$6,{"EN(V)"}))</f>
        <v>1</v>
      </c>
      <c r="ON65" s="277" cm="1">
        <f t="array" ref="ON65">SUM(SUMIFS(KU65:OL65,KU$6:OL$6,{"INA(V)"}))</f>
        <v>32</v>
      </c>
      <c r="OO65" s="277" cm="1">
        <f t="array" ref="OO65">SUM(SUMIFS(KU65:OL65,KU$6:OL$6,{"EN(D)"}))</f>
        <v>2</v>
      </c>
      <c r="OP65" s="277" cm="1">
        <f t="array" ref="OP65">SUM(SUMIFS(KU65:OL65,KU$6:OL$6,{"INA(D)"}))</f>
        <v>15</v>
      </c>
      <c r="OQ65" s="277" cm="1">
        <f t="array" ref="OQ65">SUM(SUMIFS(KU65:OL65,KU$6:OL$6,{"EN(D)","EN(V)","INA(D)","INA(V)"}))</f>
        <v>50</v>
      </c>
      <c r="OR65" s="299"/>
      <c r="OS65" s="299"/>
      <c r="OT65" s="299"/>
      <c r="OU65" s="299"/>
      <c r="OV65" s="297"/>
      <c r="OW65" s="297">
        <v>3</v>
      </c>
      <c r="OX65" s="297"/>
      <c r="OY65" s="297"/>
      <c r="OZ65" s="299"/>
      <c r="PA65" s="299"/>
      <c r="PB65" s="299"/>
      <c r="PC65" s="299"/>
      <c r="PD65" s="297"/>
      <c r="PE65" s="297">
        <v>15</v>
      </c>
      <c r="PF65" s="297"/>
      <c r="PG65" s="297">
        <v>4</v>
      </c>
      <c r="PH65" s="299"/>
      <c r="PI65" s="299"/>
      <c r="PJ65" s="299"/>
      <c r="PK65" s="299"/>
      <c r="PL65" s="297"/>
      <c r="PM65" s="297"/>
      <c r="PN65" s="297"/>
      <c r="PO65" s="297"/>
      <c r="PP65" s="299"/>
      <c r="PQ65" s="299"/>
      <c r="PR65" s="299"/>
      <c r="PS65" s="299"/>
      <c r="PT65" s="297"/>
      <c r="PU65" s="297"/>
      <c r="PV65" s="297"/>
      <c r="PW65" s="297"/>
      <c r="PX65" s="299"/>
      <c r="PY65" s="299"/>
      <c r="PZ65" s="299"/>
      <c r="QA65" s="299"/>
      <c r="QB65" s="297"/>
      <c r="QC65" s="297"/>
      <c r="QD65" s="297"/>
      <c r="QE65" s="297"/>
      <c r="QF65" s="299"/>
      <c r="QG65" s="299"/>
      <c r="QH65" s="299"/>
      <c r="QI65" s="299"/>
      <c r="QJ65" s="297"/>
      <c r="QK65" s="297"/>
      <c r="QL65" s="297"/>
      <c r="QM65" s="297"/>
      <c r="QN65" s="299"/>
      <c r="QO65" s="299"/>
      <c r="QP65" s="299"/>
      <c r="QQ65" s="299"/>
      <c r="QR65" s="297"/>
      <c r="QS65" s="297"/>
      <c r="QT65" s="297"/>
      <c r="QU65" s="297"/>
      <c r="QV65" s="299"/>
      <c r="QW65" s="299"/>
      <c r="QX65" s="299"/>
      <c r="QY65" s="299"/>
      <c r="QZ65" s="297"/>
      <c r="RA65" s="297"/>
      <c r="RB65" s="297"/>
      <c r="RC65" s="297"/>
      <c r="RD65" s="299"/>
      <c r="RE65" s="299"/>
      <c r="RF65" s="299"/>
      <c r="RG65" s="299"/>
      <c r="RH65" s="297"/>
      <c r="RI65" s="297"/>
      <c r="RJ65" s="297"/>
      <c r="RK65" s="297"/>
      <c r="RL65" s="299"/>
      <c r="RM65" s="299"/>
      <c r="RN65" s="299"/>
      <c r="RO65" s="299"/>
      <c r="RP65" s="297"/>
      <c r="RQ65" s="297"/>
      <c r="RR65" s="297"/>
      <c r="RS65" s="297"/>
      <c r="RT65" s="299"/>
      <c r="RU65" s="299"/>
      <c r="RV65" s="299"/>
      <c r="RW65" s="299"/>
      <c r="RX65" s="297"/>
      <c r="RY65" s="297"/>
      <c r="RZ65" s="297"/>
      <c r="SA65" s="297"/>
      <c r="SB65" s="299"/>
      <c r="SC65" s="299"/>
      <c r="SD65" s="299"/>
      <c r="SE65" s="299"/>
      <c r="SF65" s="297"/>
      <c r="SG65" s="297"/>
      <c r="SH65" s="297"/>
      <c r="SI65" s="297"/>
      <c r="SJ65" s="277" cm="1">
        <f t="array" ref="SJ65">SUM(SUMIFS(OR65:SI65,OR$6:SI$6,{"EN(V)"}))</f>
        <v>0</v>
      </c>
      <c r="SK65" s="277" cm="1">
        <f t="array" ref="SK65">SUM(SUMIFS(OR65:SI65,OR$6:SI$6,{"INA(V)"}))</f>
        <v>18</v>
      </c>
      <c r="SL65" s="277" cm="1">
        <f t="array" ref="SL65">SUM(SUMIFS(OR65:SI65,OR$6:SI$6,{"EN(D)"}))</f>
        <v>0</v>
      </c>
      <c r="SM65" s="277" cm="1">
        <f t="array" ref="SM65">SUM(SUMIFS(OR65:SI65,OR$6:SI$6,{"INA(D)"}))</f>
        <v>4</v>
      </c>
      <c r="SN65" s="277" cm="1">
        <f t="array" ref="SN65">SUM(SUMIFS(OR65:SI65,OR$6:SI$6,{"EN(D)","EN(V)","INA(D)","INA(V)"}))</f>
        <v>22</v>
      </c>
    </row>
    <row r="66" spans="1:508" ht="30">
      <c r="A66" s="296">
        <v>60</v>
      </c>
      <c r="B66" s="281" t="s">
        <v>447</v>
      </c>
      <c r="C66" s="301"/>
      <c r="D66" s="299"/>
      <c r="E66" s="299"/>
      <c r="F66" s="299"/>
      <c r="G66" s="299"/>
      <c r="H66" s="297"/>
      <c r="I66" s="297"/>
      <c r="J66" s="297"/>
      <c r="K66" s="297"/>
      <c r="L66" s="299"/>
      <c r="M66" s="299"/>
      <c r="N66" s="299"/>
      <c r="O66" s="299"/>
      <c r="P66" s="297"/>
      <c r="Q66" s="297"/>
      <c r="R66" s="297"/>
      <c r="S66" s="297"/>
      <c r="T66" s="299"/>
      <c r="U66" s="299"/>
      <c r="V66" s="299"/>
      <c r="W66" s="299"/>
      <c r="X66" s="297"/>
      <c r="Y66" s="297"/>
      <c r="Z66" s="297"/>
      <c r="AA66" s="297"/>
      <c r="AB66" s="299"/>
      <c r="AC66" s="299"/>
      <c r="AD66" s="299"/>
      <c r="AE66" s="299"/>
      <c r="AF66" s="297"/>
      <c r="AG66" s="297"/>
      <c r="AH66" s="297"/>
      <c r="AI66" s="297"/>
      <c r="AJ66" s="299"/>
      <c r="AK66" s="299"/>
      <c r="AL66" s="299"/>
      <c r="AM66" s="299"/>
      <c r="AN66" s="297"/>
      <c r="AO66" s="297"/>
      <c r="AP66" s="297"/>
      <c r="AQ66" s="297"/>
      <c r="AR66" s="299"/>
      <c r="AS66" s="299"/>
      <c r="AT66" s="299"/>
      <c r="AU66" s="299"/>
      <c r="AV66" s="297"/>
      <c r="AW66" s="297"/>
      <c r="AX66" s="297"/>
      <c r="AY66" s="297"/>
      <c r="AZ66" s="299"/>
      <c r="BA66" s="299"/>
      <c r="BB66" s="299"/>
      <c r="BC66" s="299"/>
      <c r="BD66" s="297"/>
      <c r="BE66" s="297"/>
      <c r="BF66" s="297"/>
      <c r="BG66" s="297"/>
      <c r="BH66" s="299"/>
      <c r="BI66" s="299"/>
      <c r="BJ66" s="299"/>
      <c r="BK66" s="299"/>
      <c r="BL66" s="297"/>
      <c r="BM66" s="297"/>
      <c r="BN66" s="297"/>
      <c r="BO66" s="297"/>
      <c r="BP66" s="299"/>
      <c r="BQ66" s="299"/>
      <c r="BR66" s="299"/>
      <c r="BS66" s="299"/>
      <c r="BT66" s="297"/>
      <c r="BU66" s="297"/>
      <c r="BV66" s="297"/>
      <c r="BW66" s="297"/>
      <c r="BX66" s="299"/>
      <c r="BY66" s="299"/>
      <c r="BZ66" s="299"/>
      <c r="CA66" s="299"/>
      <c r="CB66" s="297"/>
      <c r="CC66" s="297"/>
      <c r="CD66" s="297"/>
      <c r="CE66" s="297"/>
      <c r="CF66" s="299">
        <v>37</v>
      </c>
      <c r="CG66" s="299">
        <f>CF66-BX66</f>
        <v>37</v>
      </c>
      <c r="CH66" s="299">
        <v>37</v>
      </c>
      <c r="CI66" s="299">
        <f>CH66-BZ66</f>
        <v>37</v>
      </c>
      <c r="CJ66" s="297"/>
      <c r="CK66" s="297"/>
      <c r="CL66" s="297"/>
      <c r="CM66" s="297"/>
      <c r="CN66" s="299">
        <v>89</v>
      </c>
      <c r="CO66" s="299">
        <f>CN66-CF66</f>
        <v>52</v>
      </c>
      <c r="CP66" s="299">
        <v>60</v>
      </c>
      <c r="CQ66" s="299">
        <f>CP66-CH66</f>
        <v>23</v>
      </c>
      <c r="CR66" s="297"/>
      <c r="CS66" s="297"/>
      <c r="CT66" s="297"/>
      <c r="CU66" s="297"/>
      <c r="CV66" s="277" cm="1">
        <f t="array" ref="CV66">SUM(SUMIFS(D66:CU66,D$6:CU$6,{"EN(V)"}))</f>
        <v>89</v>
      </c>
      <c r="CW66" s="277" cm="1">
        <f t="array" ref="CW66">SUM(SUMIFS(D66:CU66,D$6:CU$6,{"INA(V)"}))</f>
        <v>0</v>
      </c>
      <c r="CX66" s="277" cm="1">
        <f t="array" ref="CX66">SUM(SUMIFS(D66:CU66,D$6:CU$6,{"EN(D)"}))</f>
        <v>60</v>
      </c>
      <c r="CY66" s="277" cm="1">
        <f t="array" ref="CY66">SUM(SUMIFS(D66:CU66,D$6:CU$6,{"INA(D)"}))</f>
        <v>0</v>
      </c>
      <c r="CZ66" s="277" cm="1">
        <f t="array" ref="CZ66">SUM(SUMIFS(D66:CU66,D$6:CU$6,{"EN(D)","EN(V)","INA(D)","INA(V)"}))</f>
        <v>149</v>
      </c>
      <c r="DA66" s="299">
        <v>128</v>
      </c>
      <c r="DB66" s="299">
        <f t="shared" si="23"/>
        <v>39</v>
      </c>
      <c r="DC66" s="299">
        <v>66</v>
      </c>
      <c r="DD66" s="299">
        <f t="shared" si="24"/>
        <v>6</v>
      </c>
      <c r="DE66" s="297"/>
      <c r="DF66" s="297">
        <f t="shared" si="25"/>
        <v>0</v>
      </c>
      <c r="DG66" s="297"/>
      <c r="DH66" s="297">
        <f t="shared" si="26"/>
        <v>0</v>
      </c>
      <c r="DI66" s="299">
        <v>152</v>
      </c>
      <c r="DJ66" s="299">
        <f>DI66-DA66</f>
        <v>24</v>
      </c>
      <c r="DK66" s="299">
        <v>71</v>
      </c>
      <c r="DL66" s="299">
        <f>DK66-DC66</f>
        <v>5</v>
      </c>
      <c r="DM66" s="297"/>
      <c r="DN66" s="297"/>
      <c r="DO66" s="297"/>
      <c r="DP66" s="297"/>
      <c r="DQ66" s="299">
        <v>180</v>
      </c>
      <c r="DR66" s="299">
        <f>DQ66-DI66</f>
        <v>28</v>
      </c>
      <c r="DS66" s="299">
        <v>75</v>
      </c>
      <c r="DT66" s="299">
        <f>DS66-DK66</f>
        <v>4</v>
      </c>
      <c r="DU66" s="297"/>
      <c r="DV66" s="297"/>
      <c r="DW66" s="297"/>
      <c r="DX66" s="297"/>
      <c r="DY66" s="299">
        <v>200</v>
      </c>
      <c r="DZ66" s="299">
        <f>DY66-DQ66</f>
        <v>20</v>
      </c>
      <c r="EA66" s="299">
        <v>76</v>
      </c>
      <c r="EB66" s="299">
        <f>EA66-DS66</f>
        <v>1</v>
      </c>
      <c r="EC66" s="297"/>
      <c r="ED66" s="297"/>
      <c r="EE66" s="297"/>
      <c r="EF66" s="297"/>
      <c r="EG66" s="299">
        <v>226</v>
      </c>
      <c r="EH66" s="299">
        <f>EG66-DY66</f>
        <v>26</v>
      </c>
      <c r="EI66" s="299">
        <v>79</v>
      </c>
      <c r="EJ66" s="299">
        <f>EI66-EA66</f>
        <v>3</v>
      </c>
      <c r="EK66" s="297"/>
      <c r="EL66" s="297"/>
      <c r="EM66" s="297"/>
      <c r="EN66" s="297"/>
      <c r="EO66" s="299">
        <v>281</v>
      </c>
      <c r="EP66" s="299">
        <f>EO66-EG66</f>
        <v>55</v>
      </c>
      <c r="EQ66" s="299">
        <v>243</v>
      </c>
      <c r="ER66" s="299">
        <f>EQ66-EI66</f>
        <v>164</v>
      </c>
      <c r="ES66" s="297"/>
      <c r="ET66" s="297"/>
      <c r="EU66" s="297"/>
      <c r="EV66" s="297"/>
      <c r="EW66" s="299">
        <v>308</v>
      </c>
      <c r="EX66" s="299">
        <f>EW66-EO66</f>
        <v>27</v>
      </c>
      <c r="EY66" s="299">
        <v>266</v>
      </c>
      <c r="EZ66" s="299">
        <f>EY66-EQ66</f>
        <v>23</v>
      </c>
      <c r="FA66" s="297"/>
      <c r="FB66" s="297"/>
      <c r="FC66" s="297"/>
      <c r="FD66" s="297"/>
      <c r="FE66" s="299">
        <v>347</v>
      </c>
      <c r="FF66" s="299">
        <f>FE66-EW66</f>
        <v>39</v>
      </c>
      <c r="FG66" s="299">
        <v>293</v>
      </c>
      <c r="FH66" s="299">
        <f>FG66-EY66</f>
        <v>27</v>
      </c>
      <c r="FI66" s="297"/>
      <c r="FJ66" s="297"/>
      <c r="FK66" s="297"/>
      <c r="FL66" s="297"/>
      <c r="FM66" s="299">
        <v>406</v>
      </c>
      <c r="FN66" s="299">
        <f>FM66-FE66</f>
        <v>59</v>
      </c>
      <c r="FO66" s="299">
        <v>331</v>
      </c>
      <c r="FP66" s="299">
        <f>FO66-FG66</f>
        <v>38</v>
      </c>
      <c r="FQ66" s="297"/>
      <c r="FR66" s="297"/>
      <c r="FS66" s="297"/>
      <c r="FT66" s="297"/>
      <c r="FU66" s="299">
        <v>551</v>
      </c>
      <c r="FV66" s="299">
        <f>FU66-FM66</f>
        <v>145</v>
      </c>
      <c r="FW66" s="299">
        <v>378</v>
      </c>
      <c r="FX66" s="299">
        <f>FW66-FO66</f>
        <v>47</v>
      </c>
      <c r="FY66" s="297"/>
      <c r="FZ66" s="297"/>
      <c r="GA66" s="297"/>
      <c r="GB66" s="297"/>
      <c r="GC66" s="299">
        <v>608</v>
      </c>
      <c r="GD66" s="299">
        <f>GC66-FU66</f>
        <v>57</v>
      </c>
      <c r="GE66" s="299">
        <v>427</v>
      </c>
      <c r="GF66" s="299">
        <f>GE66-FW66</f>
        <v>49</v>
      </c>
      <c r="GG66" s="297"/>
      <c r="GH66" s="297"/>
      <c r="GI66" s="297"/>
      <c r="GJ66" s="297"/>
      <c r="GK66" s="299">
        <v>864</v>
      </c>
      <c r="GL66" s="299">
        <f>GK66-GC66</f>
        <v>256</v>
      </c>
      <c r="GM66" s="299">
        <v>478</v>
      </c>
      <c r="GN66" s="299">
        <f>GM66-GE66</f>
        <v>51</v>
      </c>
      <c r="GO66" s="297"/>
      <c r="GP66" s="297"/>
      <c r="GQ66" s="297"/>
      <c r="GR66" s="297"/>
      <c r="GS66" s="277" cm="1">
        <f t="array" ref="GS66">SUM(SUMIFS(DA66:GR66,DA$6:GR$6,{"EN(V)"}))</f>
        <v>775</v>
      </c>
      <c r="GT66" s="277" cm="1">
        <f t="array" ref="GT66">SUM(SUMIFS(DA66:GR66,DA$6:GR$6,{"INA(V)"}))</f>
        <v>0</v>
      </c>
      <c r="GU66" s="277" cm="1">
        <f t="array" ref="GU66">SUM(SUMIFS(DA66:GR66,DA$6:GR$6,{"EN(D)"}))</f>
        <v>418</v>
      </c>
      <c r="GV66" s="277" cm="1">
        <f t="array" ref="GV66">SUM(SUMIFS(DA66:GR66,DA$6:GR$6,{"INA(D)"}))</f>
        <v>0</v>
      </c>
      <c r="GW66" s="277" cm="1">
        <f t="array" ref="GW66">SUM(SUMIFS(DA66:GR66,DA$6:GR$6,{"EN(D)","EN(V)","INA(D)","INA(V)"}))</f>
        <v>1193</v>
      </c>
      <c r="GX66" s="299">
        <v>877</v>
      </c>
      <c r="GY66" s="299">
        <f t="shared" si="27"/>
        <v>13</v>
      </c>
      <c r="GZ66" s="299">
        <v>488</v>
      </c>
      <c r="HA66" s="299">
        <f t="shared" si="28"/>
        <v>10</v>
      </c>
      <c r="HB66" s="297"/>
      <c r="HC66" s="297">
        <f t="shared" si="29"/>
        <v>0</v>
      </c>
      <c r="HD66" s="297"/>
      <c r="HE66" s="297">
        <f t="shared" si="30"/>
        <v>0</v>
      </c>
      <c r="HF66" s="299"/>
      <c r="HG66" s="299"/>
      <c r="HH66" s="299"/>
      <c r="HI66" s="299"/>
      <c r="HJ66" s="297"/>
      <c r="HK66" s="297"/>
      <c r="HL66" s="297"/>
      <c r="HM66" s="297"/>
      <c r="HN66" s="299"/>
      <c r="HO66" s="299"/>
      <c r="HP66" s="299"/>
      <c r="HQ66" s="299"/>
      <c r="HR66" s="297"/>
      <c r="HS66" s="297"/>
      <c r="HT66" s="297"/>
      <c r="HU66" s="297"/>
      <c r="HV66" s="299"/>
      <c r="HW66" s="299"/>
      <c r="HX66" s="299"/>
      <c r="HY66" s="299"/>
      <c r="HZ66" s="297"/>
      <c r="IA66" s="297"/>
      <c r="IB66" s="297"/>
      <c r="IC66" s="297"/>
      <c r="ID66" s="299"/>
      <c r="IE66" s="299"/>
      <c r="IF66" s="299"/>
      <c r="IG66" s="299"/>
      <c r="IH66" s="297"/>
      <c r="II66" s="297"/>
      <c r="IJ66" s="297"/>
      <c r="IK66" s="297"/>
      <c r="IL66" s="299"/>
      <c r="IM66" s="299"/>
      <c r="IN66" s="299"/>
      <c r="IO66" s="299"/>
      <c r="IP66" s="297"/>
      <c r="IQ66" s="297"/>
      <c r="IR66" s="297"/>
      <c r="IS66" s="297"/>
      <c r="IT66" s="299"/>
      <c r="IU66" s="299"/>
      <c r="IV66" s="299"/>
      <c r="IW66" s="299"/>
      <c r="IX66" s="297"/>
      <c r="IY66" s="297"/>
      <c r="IZ66" s="297"/>
      <c r="JA66" s="297"/>
      <c r="JB66" s="299"/>
      <c r="JC66" s="299"/>
      <c r="JD66" s="299"/>
      <c r="JE66" s="299"/>
      <c r="JF66" s="297"/>
      <c r="JG66" s="297"/>
      <c r="JH66" s="297"/>
      <c r="JI66" s="297"/>
      <c r="JJ66" s="299"/>
      <c r="JK66" s="299"/>
      <c r="JL66" s="299"/>
      <c r="JM66" s="299"/>
      <c r="JN66" s="297"/>
      <c r="JO66" s="297"/>
      <c r="JP66" s="297"/>
      <c r="JQ66" s="297"/>
      <c r="JR66" s="299"/>
      <c r="JS66" s="299">
        <v>3</v>
      </c>
      <c r="JT66" s="299"/>
      <c r="JU66" s="299">
        <v>29</v>
      </c>
      <c r="JV66" s="297">
        <v>884</v>
      </c>
      <c r="JW66" s="297"/>
      <c r="JX66" s="297">
        <v>488</v>
      </c>
      <c r="JY66" s="297"/>
      <c r="JZ66" s="299"/>
      <c r="KA66" s="299">
        <v>12</v>
      </c>
      <c r="KB66" s="299"/>
      <c r="KC66" s="299">
        <v>17</v>
      </c>
      <c r="KD66" s="297"/>
      <c r="KE66" s="297"/>
      <c r="KF66" s="297"/>
      <c r="KG66" s="297"/>
      <c r="KH66" s="299"/>
      <c r="KI66" s="299"/>
      <c r="KJ66" s="299"/>
      <c r="KK66" s="299">
        <v>3</v>
      </c>
      <c r="KL66" s="297"/>
      <c r="KM66" s="297"/>
      <c r="KN66" s="297"/>
      <c r="KO66" s="297"/>
      <c r="KP66" s="277" cm="1">
        <f t="array" ref="KP66">SUM(SUMIFS(GX66:KO66,GX$6:KO$6,{"EN(V)"}))</f>
        <v>28</v>
      </c>
      <c r="KQ66" s="277" cm="1">
        <f t="array" ref="KQ66">SUM(SUMIFS(GX66:KO66,GX$6:KO$6,{"INA(V)"}))</f>
        <v>0</v>
      </c>
      <c r="KR66" s="277" cm="1">
        <f t="array" ref="KR66">SUM(SUMIFS(GX66:KO66,GX$6:KO$6,{"EN(D)"}))</f>
        <v>59</v>
      </c>
      <c r="KS66" s="277" cm="1">
        <f t="array" ref="KS66">SUM(SUMIFS(GX66:KO66,GX$6:KO$6,{"INA(D)"}))</f>
        <v>0</v>
      </c>
      <c r="KT66" s="277" cm="1">
        <f t="array" ref="KT66">SUM(SUMIFS(GX66:KO66,GX$6:KO$6,{"EN(D)","EN(V)","INA(D)","INA(V)"}))</f>
        <v>87</v>
      </c>
      <c r="KU66" s="299"/>
      <c r="KV66" s="299">
        <v>1</v>
      </c>
      <c r="KW66" s="299"/>
      <c r="KX66" s="299">
        <v>9</v>
      </c>
      <c r="KY66" s="297"/>
      <c r="KZ66" s="297"/>
      <c r="LA66" s="297"/>
      <c r="LB66" s="297"/>
      <c r="LC66" s="299"/>
      <c r="LD66" s="299">
        <v>10</v>
      </c>
      <c r="LE66" s="299"/>
      <c r="LF66" s="299">
        <v>31</v>
      </c>
      <c r="LG66" s="297"/>
      <c r="LH66" s="297"/>
      <c r="LI66" s="297"/>
      <c r="LJ66" s="297"/>
      <c r="LK66" s="299"/>
      <c r="LL66" s="299">
        <v>2</v>
      </c>
      <c r="LM66" s="299"/>
      <c r="LN66" s="299">
        <v>1</v>
      </c>
      <c r="LO66" s="297"/>
      <c r="LP66" s="297"/>
      <c r="LQ66" s="297"/>
      <c r="LR66" s="297"/>
      <c r="LS66" s="299"/>
      <c r="LT66" s="299">
        <v>2</v>
      </c>
      <c r="LU66" s="299"/>
      <c r="LV66" s="299"/>
      <c r="LW66" s="297"/>
      <c r="LX66" s="297"/>
      <c r="LY66" s="297"/>
      <c r="LZ66" s="297"/>
      <c r="MA66" s="299"/>
      <c r="MB66" s="299">
        <v>2</v>
      </c>
      <c r="MC66" s="299"/>
      <c r="MD66" s="299"/>
      <c r="ME66" s="297"/>
      <c r="MF66" s="297"/>
      <c r="MG66" s="297"/>
      <c r="MH66" s="297"/>
      <c r="MI66" s="299"/>
      <c r="MJ66" s="299"/>
      <c r="MK66" s="299"/>
      <c r="ML66" s="299"/>
      <c r="MM66" s="297"/>
      <c r="MN66" s="297"/>
      <c r="MO66" s="297"/>
      <c r="MP66" s="297"/>
      <c r="MQ66" s="299"/>
      <c r="MR66" s="299">
        <v>1</v>
      </c>
      <c r="MS66" s="299"/>
      <c r="MT66" s="299">
        <v>1</v>
      </c>
      <c r="MU66" s="297"/>
      <c r="MV66" s="297"/>
      <c r="MW66" s="297"/>
      <c r="MX66" s="297"/>
      <c r="MY66" s="299"/>
      <c r="MZ66" s="299">
        <v>4</v>
      </c>
      <c r="NA66" s="299"/>
      <c r="NB66" s="299">
        <v>1</v>
      </c>
      <c r="NC66" s="297"/>
      <c r="ND66" s="297"/>
      <c r="NE66" s="297"/>
      <c r="NF66" s="297"/>
      <c r="NG66" s="299"/>
      <c r="NH66" s="299">
        <v>2</v>
      </c>
      <c r="NI66" s="299"/>
      <c r="NJ66" s="299"/>
      <c r="NK66" s="297"/>
      <c r="NL66" s="297"/>
      <c r="NM66" s="297"/>
      <c r="NN66" s="297"/>
      <c r="NO66" s="299"/>
      <c r="NP66" s="299">
        <v>1</v>
      </c>
      <c r="NQ66" s="299"/>
      <c r="NR66" s="299"/>
      <c r="NS66" s="297"/>
      <c r="NT66" s="297"/>
      <c r="NU66" s="297"/>
      <c r="NV66" s="297"/>
      <c r="NW66" s="299"/>
      <c r="NX66" s="299">
        <v>4</v>
      </c>
      <c r="NY66" s="299"/>
      <c r="NZ66" s="299"/>
      <c r="OA66" s="297"/>
      <c r="OB66" s="297"/>
      <c r="OC66" s="297"/>
      <c r="OD66" s="297"/>
      <c r="OE66" s="299"/>
      <c r="OF66" s="299">
        <v>8</v>
      </c>
      <c r="OG66" s="299"/>
      <c r="OH66" s="299"/>
      <c r="OI66" s="297"/>
      <c r="OJ66" s="297"/>
      <c r="OK66" s="297"/>
      <c r="OL66" s="297"/>
      <c r="OM66" s="277" cm="1">
        <f t="array" ref="OM66">SUM(SUMIFS(KU66:OL66,KU$6:OL$6,{"EN(V)"}))</f>
        <v>37</v>
      </c>
      <c r="ON66" s="277" cm="1">
        <f t="array" ref="ON66">SUM(SUMIFS(KU66:OL66,KU$6:OL$6,{"INA(V)"}))</f>
        <v>0</v>
      </c>
      <c r="OO66" s="277" cm="1">
        <f t="array" ref="OO66">SUM(SUMIFS(KU66:OL66,KU$6:OL$6,{"EN(D)"}))</f>
        <v>43</v>
      </c>
      <c r="OP66" s="277" cm="1">
        <f t="array" ref="OP66">SUM(SUMIFS(KU66:OL66,KU$6:OL$6,{"INA(D)"}))</f>
        <v>0</v>
      </c>
      <c r="OQ66" s="277" cm="1">
        <f t="array" ref="OQ66">SUM(SUMIFS(KU66:OL66,KU$6:OL$6,{"EN(D)","EN(V)","INA(D)","INA(V)"}))</f>
        <v>80</v>
      </c>
      <c r="OR66" s="299"/>
      <c r="OS66" s="299">
        <v>1</v>
      </c>
      <c r="OT66" s="299"/>
      <c r="OU66" s="299"/>
      <c r="OV66" s="297"/>
      <c r="OW66" s="297"/>
      <c r="OX66" s="297"/>
      <c r="OY66" s="297"/>
      <c r="OZ66" s="299"/>
      <c r="PA66" s="299">
        <v>1</v>
      </c>
      <c r="PB66" s="299"/>
      <c r="PC66" s="299"/>
      <c r="PD66" s="297"/>
      <c r="PE66" s="297"/>
      <c r="PF66" s="297"/>
      <c r="PG66" s="297"/>
      <c r="PH66" s="299"/>
      <c r="PI66" s="299">
        <v>2</v>
      </c>
      <c r="PJ66" s="299"/>
      <c r="PK66" s="299">
        <v>1</v>
      </c>
      <c r="PL66" s="297"/>
      <c r="PM66" s="297"/>
      <c r="PN66" s="297"/>
      <c r="PO66" s="297"/>
      <c r="PP66" s="299"/>
      <c r="PQ66" s="299"/>
      <c r="PR66" s="299"/>
      <c r="PS66" s="299"/>
      <c r="PT66" s="297"/>
      <c r="PU66" s="297"/>
      <c r="PV66" s="297"/>
      <c r="PW66" s="297"/>
      <c r="PX66" s="299"/>
      <c r="PY66" s="299"/>
      <c r="PZ66" s="299"/>
      <c r="QA66" s="299"/>
      <c r="QB66" s="297"/>
      <c r="QC66" s="297"/>
      <c r="QD66" s="297"/>
      <c r="QE66" s="297"/>
      <c r="QF66" s="299"/>
      <c r="QG66" s="299">
        <v>2</v>
      </c>
      <c r="QH66" s="299"/>
      <c r="QI66" s="299">
        <v>1</v>
      </c>
      <c r="QJ66" s="297"/>
      <c r="QK66" s="297"/>
      <c r="QL66" s="297"/>
      <c r="QM66" s="297"/>
      <c r="QN66" s="299"/>
      <c r="QO66" s="299"/>
      <c r="QP66" s="299"/>
      <c r="QQ66" s="299"/>
      <c r="QR66" s="297"/>
      <c r="QS66" s="297"/>
      <c r="QT66" s="297"/>
      <c r="QU66" s="297"/>
      <c r="QV66" s="299"/>
      <c r="QW66" s="299"/>
      <c r="QX66" s="299"/>
      <c r="QY66" s="299"/>
      <c r="QZ66" s="297"/>
      <c r="RA66" s="297"/>
      <c r="RB66" s="297"/>
      <c r="RC66" s="297"/>
      <c r="RD66" s="299"/>
      <c r="RE66" s="299"/>
      <c r="RF66" s="299"/>
      <c r="RG66" s="299"/>
      <c r="RH66" s="297"/>
      <c r="RI66" s="297"/>
      <c r="RJ66" s="297"/>
      <c r="RK66" s="297"/>
      <c r="RL66" s="299"/>
      <c r="RM66" s="299"/>
      <c r="RN66" s="299"/>
      <c r="RO66" s="299"/>
      <c r="RP66" s="297"/>
      <c r="RQ66" s="297"/>
      <c r="RR66" s="297"/>
      <c r="RS66" s="297"/>
      <c r="RT66" s="299"/>
      <c r="RU66" s="299"/>
      <c r="RV66" s="299"/>
      <c r="RW66" s="299"/>
      <c r="RX66" s="297"/>
      <c r="RY66" s="297"/>
      <c r="RZ66" s="297"/>
      <c r="SA66" s="297"/>
      <c r="SB66" s="299"/>
      <c r="SC66" s="299"/>
      <c r="SD66" s="299"/>
      <c r="SE66" s="299"/>
      <c r="SF66" s="297"/>
      <c r="SG66" s="297"/>
      <c r="SH66" s="297"/>
      <c r="SI66" s="297"/>
      <c r="SJ66" s="277" cm="1">
        <f t="array" ref="SJ66">SUM(SUMIFS(OR66:SI66,OR$6:SI$6,{"EN(V)"}))</f>
        <v>6</v>
      </c>
      <c r="SK66" s="277" cm="1">
        <f t="array" ref="SK66">SUM(SUMIFS(OR66:SI66,OR$6:SI$6,{"INA(V)"}))</f>
        <v>0</v>
      </c>
      <c r="SL66" s="277" cm="1">
        <f t="array" ref="SL66">SUM(SUMIFS(OR66:SI66,OR$6:SI$6,{"EN(D)"}))</f>
        <v>2</v>
      </c>
      <c r="SM66" s="277" cm="1">
        <f t="array" ref="SM66">SUM(SUMIFS(OR66:SI66,OR$6:SI$6,{"INA(D)"}))</f>
        <v>0</v>
      </c>
      <c r="SN66" s="277" cm="1">
        <f t="array" ref="SN66">SUM(SUMIFS(OR66:SI66,OR$6:SI$6,{"EN(D)","EN(V)","INA(D)","INA(V)"}))</f>
        <v>8</v>
      </c>
    </row>
    <row r="67" spans="1:508" ht="30">
      <c r="A67" s="296">
        <v>61</v>
      </c>
      <c r="B67" s="281" t="s">
        <v>448</v>
      </c>
      <c r="C67" s="301"/>
      <c r="D67" s="299"/>
      <c r="E67" s="299"/>
      <c r="F67" s="299"/>
      <c r="G67" s="299"/>
      <c r="H67" s="297"/>
      <c r="I67" s="297"/>
      <c r="J67" s="297"/>
      <c r="K67" s="297"/>
      <c r="L67" s="299"/>
      <c r="M67" s="299"/>
      <c r="N67" s="299"/>
      <c r="O67" s="299"/>
      <c r="P67" s="297"/>
      <c r="Q67" s="297"/>
      <c r="R67" s="297"/>
      <c r="S67" s="297"/>
      <c r="T67" s="299"/>
      <c r="U67" s="299"/>
      <c r="V67" s="299"/>
      <c r="W67" s="299"/>
      <c r="X67" s="297"/>
      <c r="Y67" s="297"/>
      <c r="Z67" s="297"/>
      <c r="AA67" s="297"/>
      <c r="AB67" s="299"/>
      <c r="AC67" s="299"/>
      <c r="AD67" s="299"/>
      <c r="AE67" s="299"/>
      <c r="AF67" s="297"/>
      <c r="AG67" s="297"/>
      <c r="AH67" s="297"/>
      <c r="AI67" s="297"/>
      <c r="AJ67" s="299"/>
      <c r="AK67" s="299"/>
      <c r="AL67" s="299"/>
      <c r="AM67" s="299"/>
      <c r="AN67" s="297"/>
      <c r="AO67" s="297"/>
      <c r="AP67" s="297"/>
      <c r="AQ67" s="297"/>
      <c r="AR67" s="299"/>
      <c r="AS67" s="299"/>
      <c r="AT67" s="299"/>
      <c r="AU67" s="299"/>
      <c r="AV67" s="297"/>
      <c r="AW67" s="297"/>
      <c r="AX67" s="297"/>
      <c r="AY67" s="297"/>
      <c r="AZ67" s="299"/>
      <c r="BA67" s="299"/>
      <c r="BB67" s="299"/>
      <c r="BC67" s="299"/>
      <c r="BD67" s="297"/>
      <c r="BE67" s="297"/>
      <c r="BF67" s="297"/>
      <c r="BG67" s="297"/>
      <c r="BH67" s="299"/>
      <c r="BI67" s="299"/>
      <c r="BJ67" s="299"/>
      <c r="BK67" s="299"/>
      <c r="BL67" s="297"/>
      <c r="BM67" s="297"/>
      <c r="BN67" s="297"/>
      <c r="BO67" s="297"/>
      <c r="BP67" s="299"/>
      <c r="BQ67" s="299"/>
      <c r="BR67" s="299"/>
      <c r="BS67" s="299"/>
      <c r="BT67" s="297"/>
      <c r="BU67" s="297"/>
      <c r="BV67" s="297"/>
      <c r="BW67" s="297"/>
      <c r="BX67" s="299"/>
      <c r="BY67" s="299"/>
      <c r="BZ67" s="299"/>
      <c r="CA67" s="299"/>
      <c r="CB67" s="297"/>
      <c r="CC67" s="297"/>
      <c r="CD67" s="297"/>
      <c r="CE67" s="297"/>
      <c r="CF67" s="299">
        <v>16</v>
      </c>
      <c r="CG67" s="299">
        <f>CF67-BX67</f>
        <v>16</v>
      </c>
      <c r="CH67" s="299">
        <v>26</v>
      </c>
      <c r="CI67" s="299">
        <f>CH67-CA67</f>
        <v>26</v>
      </c>
      <c r="CJ67" s="297"/>
      <c r="CK67" s="297"/>
      <c r="CL67" s="297"/>
      <c r="CM67" s="297"/>
      <c r="CN67" s="299">
        <v>41</v>
      </c>
      <c r="CO67" s="299">
        <f>CN67-CF67</f>
        <v>25</v>
      </c>
      <c r="CP67" s="299">
        <v>60</v>
      </c>
      <c r="CQ67" s="299">
        <f>CP67-CH67</f>
        <v>34</v>
      </c>
      <c r="CR67" s="297"/>
      <c r="CS67" s="297"/>
      <c r="CT67" s="297"/>
      <c r="CU67" s="297"/>
      <c r="CV67" s="277" cm="1">
        <f t="array" ref="CV67">SUM(SUMIFS(D67:CU67,D$6:CU$6,{"EN(V)"}))</f>
        <v>41</v>
      </c>
      <c r="CW67" s="277" cm="1">
        <f t="array" ref="CW67">SUM(SUMIFS(D67:CU67,D$6:CU$6,{"INA(V)"}))</f>
        <v>0</v>
      </c>
      <c r="CX67" s="277" cm="1">
        <f t="array" ref="CX67">SUM(SUMIFS(D67:CU67,D$6:CU$6,{"EN(D)"}))</f>
        <v>60</v>
      </c>
      <c r="CY67" s="277" cm="1">
        <f t="array" ref="CY67">SUM(SUMIFS(D67:CU67,D$6:CU$6,{"INA(D)"}))</f>
        <v>0</v>
      </c>
      <c r="CZ67" s="277" cm="1">
        <f t="array" ref="CZ67">SUM(SUMIFS(D67:CU67,D$6:CU$6,{"EN(D)","EN(V)","INA(D)","INA(V)"}))</f>
        <v>101</v>
      </c>
      <c r="DA67" s="299">
        <v>61</v>
      </c>
      <c r="DB67" s="299">
        <f t="shared" si="23"/>
        <v>20</v>
      </c>
      <c r="DC67" s="299">
        <v>64</v>
      </c>
      <c r="DD67" s="299">
        <f t="shared" si="24"/>
        <v>4</v>
      </c>
      <c r="DE67" s="297"/>
      <c r="DF67" s="297">
        <f t="shared" si="25"/>
        <v>0</v>
      </c>
      <c r="DG67" s="297"/>
      <c r="DH67" s="297">
        <f t="shared" si="26"/>
        <v>0</v>
      </c>
      <c r="DI67" s="299">
        <v>146</v>
      </c>
      <c r="DJ67" s="299">
        <f>DI67-DA67</f>
        <v>85</v>
      </c>
      <c r="DK67" s="299">
        <v>135</v>
      </c>
      <c r="DL67" s="299">
        <f>DK67-DC67</f>
        <v>71</v>
      </c>
      <c r="DM67" s="297"/>
      <c r="DN67" s="297"/>
      <c r="DO67" s="297"/>
      <c r="DP67" s="297"/>
      <c r="DQ67" s="299">
        <v>178</v>
      </c>
      <c r="DR67" s="299">
        <f>DQ67-DI67</f>
        <v>32</v>
      </c>
      <c r="DS67" s="299">
        <v>143</v>
      </c>
      <c r="DT67" s="299">
        <f>DS67-DK67</f>
        <v>8</v>
      </c>
      <c r="DU67" s="297"/>
      <c r="DV67" s="297"/>
      <c r="DW67" s="297"/>
      <c r="DX67" s="297"/>
      <c r="DY67" s="299">
        <v>209</v>
      </c>
      <c r="DZ67" s="299"/>
      <c r="EA67" s="299">
        <v>146</v>
      </c>
      <c r="EB67" s="299"/>
      <c r="EC67" s="297"/>
      <c r="ED67" s="297"/>
      <c r="EE67" s="297"/>
      <c r="EF67" s="297"/>
      <c r="EG67" s="299">
        <v>242</v>
      </c>
      <c r="EH67" s="299">
        <f>EG67-DY67</f>
        <v>33</v>
      </c>
      <c r="EI67" s="299">
        <v>152</v>
      </c>
      <c r="EJ67" s="299">
        <f>EI67-EA67</f>
        <v>6</v>
      </c>
      <c r="EK67" s="297"/>
      <c r="EL67" s="297"/>
      <c r="EM67" s="297"/>
      <c r="EN67" s="297"/>
      <c r="EO67" s="299">
        <v>296</v>
      </c>
      <c r="EP67" s="299">
        <f>EO67-EG67</f>
        <v>54</v>
      </c>
      <c r="EQ67" s="299">
        <v>664</v>
      </c>
      <c r="ER67" s="299">
        <f>EQ67-EI67</f>
        <v>512</v>
      </c>
      <c r="ES67" s="297"/>
      <c r="ET67" s="297"/>
      <c r="EU67" s="297"/>
      <c r="EV67" s="297"/>
      <c r="EW67" s="299">
        <v>314</v>
      </c>
      <c r="EX67" s="299">
        <f>EW67-EO67</f>
        <v>18</v>
      </c>
      <c r="EY67" s="299">
        <v>709</v>
      </c>
      <c r="EZ67" s="299">
        <f>EY67-EQ67</f>
        <v>45</v>
      </c>
      <c r="FA67" s="297"/>
      <c r="FB67" s="297"/>
      <c r="FC67" s="297"/>
      <c r="FD67" s="297"/>
      <c r="FE67" s="299">
        <v>360</v>
      </c>
      <c r="FF67" s="299">
        <f>FE67-EW67</f>
        <v>46</v>
      </c>
      <c r="FG67" s="299">
        <v>795</v>
      </c>
      <c r="FH67" s="299">
        <f>FG67-EY67</f>
        <v>86</v>
      </c>
      <c r="FI67" s="297"/>
      <c r="FJ67" s="297"/>
      <c r="FK67" s="297"/>
      <c r="FL67" s="297"/>
      <c r="FM67" s="299">
        <v>401</v>
      </c>
      <c r="FN67" s="299">
        <f>FM67-FE67</f>
        <v>41</v>
      </c>
      <c r="FO67" s="299">
        <v>919</v>
      </c>
      <c r="FP67" s="299">
        <f>FO67-FG67</f>
        <v>124</v>
      </c>
      <c r="FQ67" s="297"/>
      <c r="FR67" s="297"/>
      <c r="FS67" s="297"/>
      <c r="FT67" s="297"/>
      <c r="FU67" s="299">
        <v>521</v>
      </c>
      <c r="FV67" s="299">
        <f>FU67-FM67</f>
        <v>120</v>
      </c>
      <c r="FW67" s="299">
        <v>1046</v>
      </c>
      <c r="FX67" s="299">
        <f>FW67-FO67</f>
        <v>127</v>
      </c>
      <c r="FY67" s="297"/>
      <c r="FZ67" s="297"/>
      <c r="GA67" s="297"/>
      <c r="GB67" s="297"/>
      <c r="GC67" s="299">
        <v>627</v>
      </c>
      <c r="GD67" s="299">
        <f>GC67-FU67</f>
        <v>106</v>
      </c>
      <c r="GE67" s="299">
        <v>1182</v>
      </c>
      <c r="GF67" s="299">
        <f>GE67-FW67</f>
        <v>136</v>
      </c>
      <c r="GG67" s="297"/>
      <c r="GH67" s="297"/>
      <c r="GI67" s="297"/>
      <c r="GJ67" s="297"/>
      <c r="GK67" s="299">
        <v>824</v>
      </c>
      <c r="GL67" s="299">
        <f>GK67-GC67</f>
        <v>197</v>
      </c>
      <c r="GM67" s="299">
        <v>1300</v>
      </c>
      <c r="GN67" s="299">
        <f>GM67-GE67</f>
        <v>118</v>
      </c>
      <c r="GO67" s="297"/>
      <c r="GP67" s="297"/>
      <c r="GQ67" s="297"/>
      <c r="GR67" s="297"/>
      <c r="GS67" s="277" cm="1">
        <f t="array" ref="GS67">SUM(SUMIFS(DA67:GR67,DA$6:GR$6,{"EN(V)"}))</f>
        <v>752</v>
      </c>
      <c r="GT67" s="277" cm="1">
        <f t="array" ref="GT67">SUM(SUMIFS(DA67:GR67,DA$6:GR$6,{"INA(V)"}))</f>
        <v>0</v>
      </c>
      <c r="GU67" s="277" cm="1">
        <f t="array" ref="GU67">SUM(SUMIFS(DA67:GR67,DA$6:GR$6,{"EN(D)"}))</f>
        <v>1237</v>
      </c>
      <c r="GV67" s="277" cm="1">
        <f t="array" ref="GV67">SUM(SUMIFS(DA67:GR67,DA$6:GR$6,{"INA(D)"}))</f>
        <v>0</v>
      </c>
      <c r="GW67" s="277" cm="1">
        <f t="array" ref="GW67">SUM(SUMIFS(DA67:GR67,DA$6:GR$6,{"EN(D)","EN(V)","INA(D)","INA(V)"}))</f>
        <v>1989</v>
      </c>
      <c r="GX67" s="299">
        <v>833</v>
      </c>
      <c r="GY67" s="299">
        <f t="shared" si="27"/>
        <v>9</v>
      </c>
      <c r="GZ67" s="299">
        <v>1337</v>
      </c>
      <c r="HA67" s="299">
        <f t="shared" si="28"/>
        <v>37</v>
      </c>
      <c r="HB67" s="297"/>
      <c r="HC67" s="297">
        <f t="shared" si="29"/>
        <v>0</v>
      </c>
      <c r="HD67" s="297"/>
      <c r="HE67" s="297">
        <f t="shared" si="30"/>
        <v>0</v>
      </c>
      <c r="HF67" s="299"/>
      <c r="HG67" s="299"/>
      <c r="HH67" s="299"/>
      <c r="HI67" s="299"/>
      <c r="HJ67" s="297"/>
      <c r="HK67" s="297"/>
      <c r="HL67" s="297"/>
      <c r="HM67" s="297"/>
      <c r="HN67" s="299"/>
      <c r="HO67" s="299"/>
      <c r="HP67" s="299"/>
      <c r="HQ67" s="299"/>
      <c r="HR67" s="297"/>
      <c r="HS67" s="297"/>
      <c r="HT67" s="297"/>
      <c r="HU67" s="297"/>
      <c r="HV67" s="299"/>
      <c r="HW67" s="299"/>
      <c r="HX67" s="299"/>
      <c r="HY67" s="299"/>
      <c r="HZ67" s="297"/>
      <c r="IA67" s="297"/>
      <c r="IB67" s="297"/>
      <c r="IC67" s="297"/>
      <c r="ID67" s="299"/>
      <c r="IE67" s="299"/>
      <c r="IF67" s="299"/>
      <c r="IG67" s="299"/>
      <c r="IH67" s="297"/>
      <c r="II67" s="297"/>
      <c r="IJ67" s="297"/>
      <c r="IK67" s="297"/>
      <c r="IL67" s="299"/>
      <c r="IM67" s="299"/>
      <c r="IN67" s="299"/>
      <c r="IO67" s="299"/>
      <c r="IP67" s="297"/>
      <c r="IQ67" s="297"/>
      <c r="IR67" s="297"/>
      <c r="IS67" s="297"/>
      <c r="IT67" s="299"/>
      <c r="IU67" s="299"/>
      <c r="IV67" s="299"/>
      <c r="IW67" s="299"/>
      <c r="IX67" s="297"/>
      <c r="IY67" s="297"/>
      <c r="IZ67" s="297"/>
      <c r="JA67" s="297"/>
      <c r="JB67" s="299"/>
      <c r="JC67" s="299"/>
      <c r="JD67" s="299"/>
      <c r="JE67" s="299"/>
      <c r="JF67" s="297"/>
      <c r="JG67" s="297"/>
      <c r="JH67" s="297"/>
      <c r="JI67" s="297"/>
      <c r="JJ67" s="299"/>
      <c r="JK67" s="299"/>
      <c r="JL67" s="299"/>
      <c r="JM67" s="299"/>
      <c r="JN67" s="297"/>
      <c r="JO67" s="297"/>
      <c r="JP67" s="297"/>
      <c r="JQ67" s="297"/>
      <c r="JR67" s="299"/>
      <c r="JS67" s="299">
        <v>5</v>
      </c>
      <c r="JT67" s="299"/>
      <c r="JU67" s="299">
        <v>53</v>
      </c>
      <c r="JV67" s="297"/>
      <c r="JW67" s="297"/>
      <c r="JX67" s="297"/>
      <c r="JY67" s="297"/>
      <c r="JZ67" s="299"/>
      <c r="KA67" s="299">
        <v>6</v>
      </c>
      <c r="KB67" s="299"/>
      <c r="KC67" s="299"/>
      <c r="KD67" s="297"/>
      <c r="KE67" s="297"/>
      <c r="KF67" s="297"/>
      <c r="KG67" s="297"/>
      <c r="KH67" s="299"/>
      <c r="KI67" s="299">
        <v>3</v>
      </c>
      <c r="KJ67" s="299"/>
      <c r="KK67" s="299">
        <v>31</v>
      </c>
      <c r="KL67" s="297"/>
      <c r="KM67" s="297"/>
      <c r="KN67" s="297"/>
      <c r="KO67" s="297"/>
      <c r="KP67" s="277" cm="1">
        <f t="array" ref="KP67">SUM(SUMIFS(GX67:KO67,GX$6:KO$6,{"EN(V)"}))</f>
        <v>23</v>
      </c>
      <c r="KQ67" s="277" cm="1">
        <f t="array" ref="KQ67">SUM(SUMIFS(GX67:KO67,GX$6:KO$6,{"INA(V)"}))</f>
        <v>0</v>
      </c>
      <c r="KR67" s="277" cm="1">
        <f t="array" ref="KR67">SUM(SUMIFS(GX67:KO67,GX$6:KO$6,{"EN(D)"}))</f>
        <v>121</v>
      </c>
      <c r="KS67" s="277" cm="1">
        <f t="array" ref="KS67">SUM(SUMIFS(GX67:KO67,GX$6:KO$6,{"INA(D)"}))</f>
        <v>0</v>
      </c>
      <c r="KT67" s="277" cm="1">
        <f t="array" ref="KT67">SUM(SUMIFS(GX67:KO67,GX$6:KO$6,{"EN(D)","EN(V)","INA(D)","INA(V)"}))</f>
        <v>144</v>
      </c>
      <c r="KU67" s="299"/>
      <c r="KV67" s="299">
        <v>5</v>
      </c>
      <c r="KW67" s="299"/>
      <c r="KX67" s="299">
        <v>60</v>
      </c>
      <c r="KY67" s="297"/>
      <c r="KZ67" s="297"/>
      <c r="LA67" s="297"/>
      <c r="LB67" s="297"/>
      <c r="LC67" s="299"/>
      <c r="LD67" s="299"/>
      <c r="LE67" s="299"/>
      <c r="LF67" s="299"/>
      <c r="LG67" s="297"/>
      <c r="LH67" s="297">
        <v>4</v>
      </c>
      <c r="LI67" s="297"/>
      <c r="LJ67" s="297">
        <v>0</v>
      </c>
      <c r="LK67" s="299"/>
      <c r="LL67" s="299">
        <v>5</v>
      </c>
      <c r="LM67" s="299"/>
      <c r="LN67" s="299">
        <v>3</v>
      </c>
      <c r="LO67" s="297"/>
      <c r="LP67" s="297"/>
      <c r="LQ67" s="297"/>
      <c r="LR67" s="297"/>
      <c r="LS67" s="299"/>
      <c r="LT67" s="299">
        <v>11</v>
      </c>
      <c r="LU67" s="299"/>
      <c r="LV67" s="299">
        <v>6</v>
      </c>
      <c r="LW67" s="297"/>
      <c r="LX67" s="297"/>
      <c r="LY67" s="297"/>
      <c r="LZ67" s="297"/>
      <c r="MA67" s="299"/>
      <c r="MB67" s="299">
        <v>9</v>
      </c>
      <c r="MC67" s="299"/>
      <c r="MD67" s="299"/>
      <c r="ME67" s="297"/>
      <c r="MF67" s="297"/>
      <c r="MG67" s="297"/>
      <c r="MH67" s="297"/>
      <c r="MI67" s="299"/>
      <c r="MJ67" s="299"/>
      <c r="MK67" s="299"/>
      <c r="ML67" s="299">
        <v>1</v>
      </c>
      <c r="MM67" s="297"/>
      <c r="MN67" s="297"/>
      <c r="MO67" s="297"/>
      <c r="MP67" s="297"/>
      <c r="MQ67" s="299"/>
      <c r="MR67" s="299">
        <v>3</v>
      </c>
      <c r="MS67" s="299"/>
      <c r="MT67" s="299">
        <v>3</v>
      </c>
      <c r="MU67" s="297"/>
      <c r="MV67" s="297"/>
      <c r="MW67" s="297"/>
      <c r="MX67" s="297"/>
      <c r="MY67" s="299"/>
      <c r="MZ67" s="299">
        <v>6</v>
      </c>
      <c r="NA67" s="299"/>
      <c r="NB67" s="299"/>
      <c r="NC67" s="297"/>
      <c r="ND67" s="297"/>
      <c r="NE67" s="297"/>
      <c r="NF67" s="297"/>
      <c r="NG67" s="299"/>
      <c r="NH67" s="299">
        <v>1</v>
      </c>
      <c r="NI67" s="299"/>
      <c r="NJ67" s="299">
        <v>1</v>
      </c>
      <c r="NK67" s="297"/>
      <c r="NL67" s="297"/>
      <c r="NM67" s="297"/>
      <c r="NN67" s="297"/>
      <c r="NO67" s="299"/>
      <c r="NP67" s="299">
        <v>10</v>
      </c>
      <c r="NQ67" s="299"/>
      <c r="NR67" s="299">
        <v>4</v>
      </c>
      <c r="NS67" s="297"/>
      <c r="NT67" s="297"/>
      <c r="NU67" s="297"/>
      <c r="NV67" s="297"/>
      <c r="NW67" s="299"/>
      <c r="NX67" s="299">
        <v>1</v>
      </c>
      <c r="NY67" s="299"/>
      <c r="NZ67" s="299">
        <v>1</v>
      </c>
      <c r="OA67" s="297"/>
      <c r="OB67" s="297"/>
      <c r="OC67" s="297"/>
      <c r="OD67" s="297"/>
      <c r="OE67" s="299"/>
      <c r="OF67" s="299">
        <v>8</v>
      </c>
      <c r="OG67" s="299"/>
      <c r="OH67" s="299">
        <v>3</v>
      </c>
      <c r="OI67" s="297"/>
      <c r="OJ67" s="297"/>
      <c r="OK67" s="297"/>
      <c r="OL67" s="297"/>
      <c r="OM67" s="277" cm="1">
        <f t="array" ref="OM67">SUM(SUMIFS(KU67:OL67,KU$6:OL$6,{"EN(V)"}))</f>
        <v>59</v>
      </c>
      <c r="ON67" s="277" cm="1">
        <f t="array" ref="ON67">SUM(SUMIFS(KU67:OL67,KU$6:OL$6,{"INA(V)"}))</f>
        <v>4</v>
      </c>
      <c r="OO67" s="277" cm="1">
        <f t="array" ref="OO67">SUM(SUMIFS(KU67:OL67,KU$6:OL$6,{"EN(D)"}))</f>
        <v>82</v>
      </c>
      <c r="OP67" s="277" cm="1">
        <f t="array" ref="OP67">SUM(SUMIFS(KU67:OL67,KU$6:OL$6,{"INA(D)"}))</f>
        <v>0</v>
      </c>
      <c r="OQ67" s="277" cm="1">
        <f t="array" ref="OQ67">SUM(SUMIFS(KU67:OL67,KU$6:OL$6,{"EN(D)","EN(V)","INA(D)","INA(V)"}))</f>
        <v>145</v>
      </c>
      <c r="OR67" s="299"/>
      <c r="OS67" s="299">
        <v>2</v>
      </c>
      <c r="OT67" s="299"/>
      <c r="OU67" s="299">
        <v>3</v>
      </c>
      <c r="OV67" s="297"/>
      <c r="OW67" s="297"/>
      <c r="OX67" s="297"/>
      <c r="OY67" s="297"/>
      <c r="OZ67" s="299"/>
      <c r="PA67" s="299">
        <v>2</v>
      </c>
      <c r="PB67" s="299"/>
      <c r="PC67" s="299">
        <v>1</v>
      </c>
      <c r="PD67" s="297"/>
      <c r="PE67" s="297"/>
      <c r="PF67" s="297"/>
      <c r="PG67" s="297"/>
      <c r="PH67" s="299"/>
      <c r="PI67" s="299"/>
      <c r="PJ67" s="299"/>
      <c r="PK67" s="299"/>
      <c r="PL67" s="297"/>
      <c r="PM67" s="297"/>
      <c r="PN67" s="297"/>
      <c r="PO67" s="297"/>
      <c r="PP67" s="299"/>
      <c r="PQ67" s="299"/>
      <c r="PR67" s="299"/>
      <c r="PS67" s="299"/>
      <c r="PT67" s="297"/>
      <c r="PU67" s="297"/>
      <c r="PV67" s="297"/>
      <c r="PW67" s="297"/>
      <c r="PX67" s="299"/>
      <c r="PY67" s="299">
        <v>3</v>
      </c>
      <c r="PZ67" s="299"/>
      <c r="QA67" s="299">
        <v>1</v>
      </c>
      <c r="QB67" s="297"/>
      <c r="QC67" s="297"/>
      <c r="QD67" s="297"/>
      <c r="QE67" s="297"/>
      <c r="QF67" s="299"/>
      <c r="QG67" s="299"/>
      <c r="QH67" s="299"/>
      <c r="QI67" s="299"/>
      <c r="QJ67" s="297"/>
      <c r="QK67" s="297"/>
      <c r="QL67" s="297"/>
      <c r="QM67" s="297"/>
      <c r="QN67" s="299"/>
      <c r="QO67" s="299">
        <v>3</v>
      </c>
      <c r="QP67" s="299"/>
      <c r="QQ67" s="299"/>
      <c r="QR67" s="297"/>
      <c r="QS67" s="297"/>
      <c r="QT67" s="297"/>
      <c r="QU67" s="297"/>
      <c r="QV67" s="299"/>
      <c r="QW67" s="299"/>
      <c r="QX67" s="299"/>
      <c r="QY67" s="299"/>
      <c r="QZ67" s="297"/>
      <c r="RA67" s="297"/>
      <c r="RB67" s="297"/>
      <c r="RC67" s="297"/>
      <c r="RD67" s="299"/>
      <c r="RE67" s="299"/>
      <c r="RF67" s="299"/>
      <c r="RG67" s="299"/>
      <c r="RH67" s="297"/>
      <c r="RI67" s="297"/>
      <c r="RJ67" s="297"/>
      <c r="RK67" s="297"/>
      <c r="RL67" s="299"/>
      <c r="RM67" s="299"/>
      <c r="RN67" s="299"/>
      <c r="RO67" s="299"/>
      <c r="RP67" s="297"/>
      <c r="RQ67" s="297"/>
      <c r="RR67" s="297"/>
      <c r="RS67" s="297"/>
      <c r="RT67" s="299"/>
      <c r="RU67" s="299"/>
      <c r="RV67" s="299"/>
      <c r="RW67" s="299"/>
      <c r="RX67" s="297"/>
      <c r="RY67" s="297"/>
      <c r="RZ67" s="297"/>
      <c r="SA67" s="297"/>
      <c r="SB67" s="299"/>
      <c r="SC67" s="299"/>
      <c r="SD67" s="299"/>
      <c r="SE67" s="299"/>
      <c r="SF67" s="297"/>
      <c r="SG67" s="297"/>
      <c r="SH67" s="297"/>
      <c r="SI67" s="297"/>
      <c r="SJ67" s="277" cm="1">
        <f t="array" ref="SJ67">SUM(SUMIFS(OR67:SI67,OR$6:SI$6,{"EN(V)"}))</f>
        <v>10</v>
      </c>
      <c r="SK67" s="277" cm="1">
        <f t="array" ref="SK67">SUM(SUMIFS(OR67:SI67,OR$6:SI$6,{"INA(V)"}))</f>
        <v>0</v>
      </c>
      <c r="SL67" s="277" cm="1">
        <f t="array" ref="SL67">SUM(SUMIFS(OR67:SI67,OR$6:SI$6,{"EN(D)"}))</f>
        <v>5</v>
      </c>
      <c r="SM67" s="277" cm="1">
        <f t="array" ref="SM67">SUM(SUMIFS(OR67:SI67,OR$6:SI$6,{"INA(D)"}))</f>
        <v>0</v>
      </c>
      <c r="SN67" s="277" cm="1">
        <f t="array" ref="SN67">SUM(SUMIFS(OR67:SI67,OR$6:SI$6,{"EN(D)","EN(V)","INA(D)","INA(V)"}))</f>
        <v>15</v>
      </c>
    </row>
    <row r="68" spans="1:508" ht="30">
      <c r="A68" s="296">
        <v>62</v>
      </c>
      <c r="B68" s="281" t="s">
        <v>458</v>
      </c>
      <c r="C68" s="301"/>
      <c r="D68" s="299"/>
      <c r="E68" s="299"/>
      <c r="F68" s="299"/>
      <c r="G68" s="299"/>
      <c r="H68" s="297"/>
      <c r="I68" s="297"/>
      <c r="J68" s="297"/>
      <c r="K68" s="297"/>
      <c r="L68" s="299"/>
      <c r="M68" s="299"/>
      <c r="N68" s="299"/>
      <c r="O68" s="299"/>
      <c r="P68" s="297"/>
      <c r="Q68" s="297"/>
      <c r="R68" s="297"/>
      <c r="S68" s="297"/>
      <c r="T68" s="299"/>
      <c r="U68" s="299"/>
      <c r="V68" s="299"/>
      <c r="W68" s="299"/>
      <c r="X68" s="297"/>
      <c r="Y68" s="297"/>
      <c r="Z68" s="297"/>
      <c r="AA68" s="297"/>
      <c r="AB68" s="299"/>
      <c r="AC68" s="299"/>
      <c r="AD68" s="299"/>
      <c r="AE68" s="299"/>
      <c r="AF68" s="297"/>
      <c r="AG68" s="297"/>
      <c r="AH68" s="297"/>
      <c r="AI68" s="297"/>
      <c r="AJ68" s="299"/>
      <c r="AK68" s="299"/>
      <c r="AL68" s="299"/>
      <c r="AM68" s="299"/>
      <c r="AN68" s="297"/>
      <c r="AO68" s="297"/>
      <c r="AP68" s="297"/>
      <c r="AQ68" s="297"/>
      <c r="AR68" s="299"/>
      <c r="AS68" s="299"/>
      <c r="AT68" s="299"/>
      <c r="AU68" s="299"/>
      <c r="AV68" s="297"/>
      <c r="AW68" s="297"/>
      <c r="AX68" s="297"/>
      <c r="AY68" s="297"/>
      <c r="AZ68" s="299"/>
      <c r="BA68" s="299"/>
      <c r="BB68" s="299"/>
      <c r="BC68" s="299"/>
      <c r="BD68" s="297"/>
      <c r="BE68" s="297"/>
      <c r="BF68" s="297"/>
      <c r="BG68" s="297"/>
      <c r="BH68" s="299"/>
      <c r="BI68" s="299"/>
      <c r="BJ68" s="299"/>
      <c r="BK68" s="299"/>
      <c r="BL68" s="297"/>
      <c r="BM68" s="297"/>
      <c r="BN68" s="297"/>
      <c r="BO68" s="297"/>
      <c r="BP68" s="299"/>
      <c r="BQ68" s="299"/>
      <c r="BR68" s="299"/>
      <c r="BS68" s="299"/>
      <c r="BT68" s="297"/>
      <c r="BU68" s="297"/>
      <c r="BV68" s="297"/>
      <c r="BW68" s="297"/>
      <c r="BX68" s="299"/>
      <c r="BY68" s="299"/>
      <c r="BZ68" s="299"/>
      <c r="CA68" s="299"/>
      <c r="CB68" s="297"/>
      <c r="CC68" s="297"/>
      <c r="CD68" s="297"/>
      <c r="CE68" s="297"/>
      <c r="CF68" s="299"/>
      <c r="CG68" s="299"/>
      <c r="CH68" s="299"/>
      <c r="CI68" s="299"/>
      <c r="CJ68" s="297">
        <v>17</v>
      </c>
      <c r="CK68" s="297">
        <f>CJ68-CC68</f>
        <v>17</v>
      </c>
      <c r="CL68" s="297">
        <v>27</v>
      </c>
      <c r="CM68" s="297">
        <f>CL68-CE68</f>
        <v>27</v>
      </c>
      <c r="CN68" s="299"/>
      <c r="CO68" s="299"/>
      <c r="CP68" s="299"/>
      <c r="CQ68" s="299"/>
      <c r="CR68" s="297">
        <v>40</v>
      </c>
      <c r="CS68" s="297">
        <f>CR68-CJ68</f>
        <v>23</v>
      </c>
      <c r="CT68" s="297">
        <v>61</v>
      </c>
      <c r="CU68" s="297">
        <f>CT68-CL68</f>
        <v>34</v>
      </c>
      <c r="CV68" s="277" cm="1">
        <f t="array" ref="CV68">SUM(SUMIFS(D68:CU68,D$6:CU$6,{"EN(V)"}))</f>
        <v>0</v>
      </c>
      <c r="CW68" s="277" cm="1">
        <f t="array" ref="CW68">SUM(SUMIFS(D68:CU68,D$6:CU$6,{"INA(V)"}))</f>
        <v>40</v>
      </c>
      <c r="CX68" s="277" cm="1">
        <f t="array" ref="CX68">SUM(SUMIFS(D68:CU68,D$6:CU$6,{"EN(D)"}))</f>
        <v>0</v>
      </c>
      <c r="CY68" s="277" cm="1">
        <f t="array" ref="CY68">SUM(SUMIFS(D68:CU68,D$6:CU$6,{"INA(D)"}))</f>
        <v>61</v>
      </c>
      <c r="CZ68" s="277" cm="1">
        <f t="array" ref="CZ68">SUM(SUMIFS(D68:CU68,D$6:CU$6,{"EN(D)","EN(V)","INA(D)","INA(V)"}))</f>
        <v>101</v>
      </c>
      <c r="DA68" s="299"/>
      <c r="DB68" s="299">
        <f t="shared" si="23"/>
        <v>0</v>
      </c>
      <c r="DC68" s="299"/>
      <c r="DD68" s="299">
        <f t="shared" si="24"/>
        <v>0</v>
      </c>
      <c r="DE68" s="297">
        <v>62</v>
      </c>
      <c r="DF68" s="297">
        <f t="shared" si="25"/>
        <v>22</v>
      </c>
      <c r="DG68" s="297">
        <v>65</v>
      </c>
      <c r="DH68" s="297">
        <f t="shared" si="26"/>
        <v>4</v>
      </c>
      <c r="DI68" s="299"/>
      <c r="DJ68" s="299"/>
      <c r="DK68" s="299"/>
      <c r="DL68" s="299"/>
      <c r="DM68" s="297"/>
      <c r="DN68" s="297"/>
      <c r="DO68" s="297"/>
      <c r="DP68" s="297"/>
      <c r="DQ68" s="299"/>
      <c r="DR68" s="299"/>
      <c r="DS68" s="299"/>
      <c r="DT68" s="299"/>
      <c r="DU68" s="297"/>
      <c r="DV68" s="297"/>
      <c r="DW68" s="297"/>
      <c r="DX68" s="297"/>
      <c r="DY68" s="299"/>
      <c r="DZ68" s="299"/>
      <c r="EA68" s="299"/>
      <c r="EB68" s="299"/>
      <c r="EC68" s="297"/>
      <c r="ED68" s="297"/>
      <c r="EE68" s="297"/>
      <c r="EF68" s="297"/>
      <c r="EG68" s="299"/>
      <c r="EH68" s="299"/>
      <c r="EI68" s="299"/>
      <c r="EJ68" s="299"/>
      <c r="EK68" s="297"/>
      <c r="EL68" s="297"/>
      <c r="EM68" s="297"/>
      <c r="EN68" s="297"/>
      <c r="EO68" s="299"/>
      <c r="EP68" s="299"/>
      <c r="EQ68" s="299"/>
      <c r="ER68" s="299"/>
      <c r="ES68" s="297"/>
      <c r="ET68" s="297"/>
      <c r="EU68" s="297"/>
      <c r="EV68" s="297"/>
      <c r="EW68" s="299"/>
      <c r="EX68" s="299"/>
      <c r="EY68" s="299"/>
      <c r="EZ68" s="299"/>
      <c r="FA68" s="297"/>
      <c r="FB68" s="297"/>
      <c r="FC68" s="297"/>
      <c r="FD68" s="297"/>
      <c r="FE68" s="299"/>
      <c r="FF68" s="299"/>
      <c r="FG68" s="299"/>
      <c r="FH68" s="299"/>
      <c r="FI68" s="297"/>
      <c r="FJ68" s="297"/>
      <c r="FK68" s="297"/>
      <c r="FL68" s="297"/>
      <c r="FM68" s="299"/>
      <c r="FN68" s="299"/>
      <c r="FO68" s="299"/>
      <c r="FP68" s="299"/>
      <c r="FQ68" s="297"/>
      <c r="FR68" s="297"/>
      <c r="FS68" s="297"/>
      <c r="FT68" s="297"/>
      <c r="FU68" s="299"/>
      <c r="FV68" s="299"/>
      <c r="FW68" s="299"/>
      <c r="FX68" s="299"/>
      <c r="FY68" s="297"/>
      <c r="FZ68" s="297"/>
      <c r="GA68" s="297"/>
      <c r="GB68" s="297"/>
      <c r="GC68" s="299"/>
      <c r="GD68" s="299"/>
      <c r="GE68" s="299"/>
      <c r="GF68" s="299"/>
      <c r="GG68" s="297"/>
      <c r="GH68" s="297"/>
      <c r="GI68" s="297"/>
      <c r="GJ68" s="297"/>
      <c r="GK68" s="299"/>
      <c r="GL68" s="299"/>
      <c r="GM68" s="299"/>
      <c r="GN68" s="299"/>
      <c r="GO68" s="297"/>
      <c r="GP68" s="297"/>
      <c r="GQ68" s="297"/>
      <c r="GR68" s="297"/>
      <c r="GS68" s="277" cm="1">
        <f t="array" ref="GS68">SUM(SUMIFS(DA68:GR68,DA$6:GR$6,{"EN(V)"}))</f>
        <v>0</v>
      </c>
      <c r="GT68" s="277" cm="1">
        <f t="array" ref="GT68">SUM(SUMIFS(DA68:GR68,DA$6:GR$6,{"INA(V)"}))</f>
        <v>22</v>
      </c>
      <c r="GU68" s="277" cm="1">
        <f t="array" ref="GU68">SUM(SUMIFS(DA68:GR68,DA$6:GR$6,{"EN(D)"}))</f>
        <v>0</v>
      </c>
      <c r="GV68" s="277" cm="1">
        <f t="array" ref="GV68">SUM(SUMIFS(DA68:GR68,DA$6:GR$6,{"INA(D)"}))</f>
        <v>4</v>
      </c>
      <c r="GW68" s="277" cm="1">
        <f t="array" ref="GW68">SUM(SUMIFS(DA68:GR68,DA$6:GR$6,{"EN(D)","EN(V)","INA(D)","INA(V)"}))</f>
        <v>26</v>
      </c>
      <c r="GX68" s="299"/>
      <c r="GY68" s="299">
        <f t="shared" si="27"/>
        <v>0</v>
      </c>
      <c r="GZ68" s="299"/>
      <c r="HA68" s="299">
        <f t="shared" si="28"/>
        <v>0</v>
      </c>
      <c r="HB68" s="297"/>
      <c r="HC68" s="297">
        <f t="shared" si="29"/>
        <v>0</v>
      </c>
      <c r="HD68" s="297"/>
      <c r="HE68" s="297">
        <f t="shared" si="30"/>
        <v>0</v>
      </c>
      <c r="HF68" s="299"/>
      <c r="HG68" s="299"/>
      <c r="HH68" s="299"/>
      <c r="HI68" s="299"/>
      <c r="HJ68" s="297"/>
      <c r="HK68" s="297"/>
      <c r="HL68" s="297"/>
      <c r="HM68" s="297"/>
      <c r="HN68" s="299"/>
      <c r="HO68" s="299"/>
      <c r="HP68" s="299"/>
      <c r="HQ68" s="299"/>
      <c r="HR68" s="297"/>
      <c r="HS68" s="297"/>
      <c r="HT68" s="297"/>
      <c r="HU68" s="297"/>
      <c r="HV68" s="299"/>
      <c r="HW68" s="299"/>
      <c r="HX68" s="299"/>
      <c r="HY68" s="299"/>
      <c r="HZ68" s="297"/>
      <c r="IA68" s="297"/>
      <c r="IB68" s="297"/>
      <c r="IC68" s="297"/>
      <c r="ID68" s="299"/>
      <c r="IE68" s="299"/>
      <c r="IF68" s="299"/>
      <c r="IG68" s="299"/>
      <c r="IH68" s="297"/>
      <c r="II68" s="297"/>
      <c r="IJ68" s="297"/>
      <c r="IK68" s="297"/>
      <c r="IL68" s="299"/>
      <c r="IM68" s="299"/>
      <c r="IN68" s="299"/>
      <c r="IO68" s="299"/>
      <c r="IP68" s="297"/>
      <c r="IQ68" s="297"/>
      <c r="IR68" s="297"/>
      <c r="IS68" s="297"/>
      <c r="IT68" s="299"/>
      <c r="IU68" s="299"/>
      <c r="IV68" s="299"/>
      <c r="IW68" s="299"/>
      <c r="IX68" s="297"/>
      <c r="IY68" s="297"/>
      <c r="IZ68" s="297"/>
      <c r="JA68" s="297"/>
      <c r="JB68" s="299"/>
      <c r="JC68" s="299"/>
      <c r="JD68" s="299"/>
      <c r="JE68" s="299"/>
      <c r="JF68" s="297"/>
      <c r="JG68" s="297"/>
      <c r="JH68" s="297"/>
      <c r="JI68" s="297"/>
      <c r="JJ68" s="299"/>
      <c r="JK68" s="299"/>
      <c r="JL68" s="299"/>
      <c r="JM68" s="299"/>
      <c r="JN68" s="297"/>
      <c r="JO68" s="297"/>
      <c r="JP68" s="297"/>
      <c r="JQ68" s="297"/>
      <c r="JR68" s="299"/>
      <c r="JS68" s="299"/>
      <c r="JT68" s="299"/>
      <c r="JU68" s="299"/>
      <c r="JV68" s="297">
        <v>833</v>
      </c>
      <c r="JW68" s="297">
        <v>5</v>
      </c>
      <c r="JX68" s="297">
        <v>1337</v>
      </c>
      <c r="JY68" s="297">
        <v>2</v>
      </c>
      <c r="JZ68" s="299"/>
      <c r="KA68" s="299"/>
      <c r="KB68" s="299"/>
      <c r="KC68" s="299"/>
      <c r="KD68" s="297"/>
      <c r="KE68" s="297">
        <v>8</v>
      </c>
      <c r="KF68" s="297"/>
      <c r="KG68" s="297"/>
      <c r="KH68" s="299"/>
      <c r="KI68" s="299">
        <v>6</v>
      </c>
      <c r="KJ68" s="299"/>
      <c r="KK68" s="299"/>
      <c r="KL68" s="297"/>
      <c r="KM68" s="297"/>
      <c r="KN68" s="297"/>
      <c r="KO68" s="297"/>
      <c r="KP68" s="277" cm="1">
        <f t="array" ref="KP68">SUM(SUMIFS(GX68:KO68,GX$6:KO$6,{"EN(V)"}))</f>
        <v>6</v>
      </c>
      <c r="KQ68" s="277" cm="1">
        <f t="array" ref="KQ68">SUM(SUMIFS(GX68:KO68,GX$6:KO$6,{"INA(V)"}))</f>
        <v>13</v>
      </c>
      <c r="KR68" s="277" cm="1">
        <f t="array" ref="KR68">SUM(SUMIFS(GX68:KO68,GX$6:KO$6,{"EN(D)"}))</f>
        <v>0</v>
      </c>
      <c r="KS68" s="277" cm="1">
        <f t="array" ref="KS68">SUM(SUMIFS(GX68:KO68,GX$6:KO$6,{"INA(D)"}))</f>
        <v>2</v>
      </c>
      <c r="KT68" s="277" cm="1">
        <f t="array" ref="KT68">SUM(SUMIFS(GX68:KO68,GX$6:KO$6,{"EN(D)","EN(V)","INA(D)","INA(V)"}))</f>
        <v>21</v>
      </c>
      <c r="KU68" s="299"/>
      <c r="KV68" s="299"/>
      <c r="KW68" s="299"/>
      <c r="KX68" s="299"/>
      <c r="KY68" s="297"/>
      <c r="KZ68" s="297">
        <v>2</v>
      </c>
      <c r="LA68" s="297"/>
      <c r="LB68" s="297"/>
      <c r="LC68" s="299"/>
      <c r="LD68" s="299">
        <v>20</v>
      </c>
      <c r="LE68" s="299"/>
      <c r="LF68" s="299">
        <v>51</v>
      </c>
      <c r="LG68" s="297"/>
      <c r="LH68" s="297"/>
      <c r="LI68" s="297"/>
      <c r="LJ68" s="297"/>
      <c r="LK68" s="299"/>
      <c r="LL68" s="299"/>
      <c r="LM68" s="299"/>
      <c r="LN68" s="299"/>
      <c r="LO68" s="297"/>
      <c r="LP68" s="297">
        <v>6</v>
      </c>
      <c r="LQ68" s="297"/>
      <c r="LR68" s="297"/>
      <c r="LS68" s="299"/>
      <c r="LT68" s="299"/>
      <c r="LU68" s="299"/>
      <c r="LV68" s="299"/>
      <c r="LW68" s="297"/>
      <c r="LX68" s="297">
        <v>13</v>
      </c>
      <c r="LY68" s="297"/>
      <c r="LZ68" s="297"/>
      <c r="MA68" s="299"/>
      <c r="MB68" s="299"/>
      <c r="MC68" s="299"/>
      <c r="MD68" s="299"/>
      <c r="ME68" s="297"/>
      <c r="MF68" s="297">
        <v>1</v>
      </c>
      <c r="MG68" s="297"/>
      <c r="MH68" s="297"/>
      <c r="MI68" s="299"/>
      <c r="MJ68" s="299"/>
      <c r="MK68" s="299"/>
      <c r="ML68" s="299"/>
      <c r="MM68" s="297"/>
      <c r="MN68" s="297">
        <v>4</v>
      </c>
      <c r="MO68" s="297"/>
      <c r="MP68" s="297"/>
      <c r="MQ68" s="299"/>
      <c r="MR68" s="299"/>
      <c r="MS68" s="299"/>
      <c r="MT68" s="299"/>
      <c r="MU68" s="297"/>
      <c r="MV68" s="297"/>
      <c r="MW68" s="297"/>
      <c r="MX68" s="297"/>
      <c r="MY68" s="299"/>
      <c r="MZ68" s="299"/>
      <c r="NA68" s="299"/>
      <c r="NB68" s="299"/>
      <c r="NC68" s="297"/>
      <c r="ND68" s="297">
        <v>2</v>
      </c>
      <c r="NE68" s="297"/>
      <c r="NF68" s="297"/>
      <c r="NG68" s="299"/>
      <c r="NH68" s="299"/>
      <c r="NI68" s="299"/>
      <c r="NJ68" s="299"/>
      <c r="NK68" s="297"/>
      <c r="NL68" s="297">
        <v>10</v>
      </c>
      <c r="NM68" s="297"/>
      <c r="NN68" s="297"/>
      <c r="NO68" s="299"/>
      <c r="NP68" s="299"/>
      <c r="NQ68" s="299"/>
      <c r="NR68" s="299"/>
      <c r="NS68" s="297"/>
      <c r="NT68" s="297">
        <v>9</v>
      </c>
      <c r="NU68" s="297"/>
      <c r="NV68" s="297"/>
      <c r="NW68" s="299"/>
      <c r="NX68" s="299"/>
      <c r="NY68" s="299"/>
      <c r="NZ68" s="299"/>
      <c r="OA68" s="297"/>
      <c r="OB68" s="297">
        <v>6</v>
      </c>
      <c r="OC68" s="297"/>
      <c r="OD68" s="297"/>
      <c r="OE68" s="299"/>
      <c r="OF68" s="299"/>
      <c r="OG68" s="299"/>
      <c r="OH68" s="299"/>
      <c r="OI68" s="297"/>
      <c r="OJ68" s="297">
        <v>6</v>
      </c>
      <c r="OK68" s="297"/>
      <c r="OL68" s="297"/>
      <c r="OM68" s="277" cm="1">
        <f t="array" ref="OM68">SUM(SUMIFS(KU68:OL68,KU$6:OL$6,{"EN(V)"}))</f>
        <v>20</v>
      </c>
      <c r="ON68" s="277" cm="1">
        <f t="array" ref="ON68">SUM(SUMIFS(KU68:OL68,KU$6:OL$6,{"INA(V)"}))</f>
        <v>59</v>
      </c>
      <c r="OO68" s="277" cm="1">
        <f t="array" ref="OO68">SUM(SUMIFS(KU68:OL68,KU$6:OL$6,{"EN(D)"}))</f>
        <v>51</v>
      </c>
      <c r="OP68" s="277" cm="1">
        <f t="array" ref="OP68">SUM(SUMIFS(KU68:OL68,KU$6:OL$6,{"INA(D)"}))</f>
        <v>0</v>
      </c>
      <c r="OQ68" s="277" cm="1">
        <f t="array" ref="OQ68">SUM(SUMIFS(KU68:OL68,KU$6:OL$6,{"EN(D)","EN(V)","INA(D)","INA(V)"}))</f>
        <v>130</v>
      </c>
      <c r="OR68" s="299"/>
      <c r="OS68" s="299"/>
      <c r="OT68" s="299"/>
      <c r="OU68" s="299"/>
      <c r="OV68" s="297"/>
      <c r="OW68" s="297">
        <v>2</v>
      </c>
      <c r="OX68" s="297"/>
      <c r="OY68" s="297"/>
      <c r="OZ68" s="299"/>
      <c r="PA68" s="299"/>
      <c r="PB68" s="299"/>
      <c r="PC68" s="299"/>
      <c r="PD68" s="297"/>
      <c r="PE68" s="297">
        <v>1</v>
      </c>
      <c r="PF68" s="297"/>
      <c r="PG68" s="297"/>
      <c r="PH68" s="299"/>
      <c r="PI68" s="299"/>
      <c r="PJ68" s="299"/>
      <c r="PK68" s="299"/>
      <c r="PL68" s="297"/>
      <c r="PM68" s="297">
        <v>1</v>
      </c>
      <c r="PN68" s="297"/>
      <c r="PO68" s="297"/>
      <c r="PP68" s="299"/>
      <c r="PQ68" s="299"/>
      <c r="PR68" s="299"/>
      <c r="PS68" s="299"/>
      <c r="PT68" s="297"/>
      <c r="PU68" s="297">
        <v>2</v>
      </c>
      <c r="PV68" s="297"/>
      <c r="PW68" s="297"/>
      <c r="PX68" s="299"/>
      <c r="PY68" s="299"/>
      <c r="PZ68" s="299"/>
      <c r="QA68" s="299"/>
      <c r="QB68" s="297"/>
      <c r="QC68" s="297">
        <v>1</v>
      </c>
      <c r="QD68" s="297"/>
      <c r="QE68" s="297"/>
      <c r="QF68" s="299"/>
      <c r="QG68" s="299"/>
      <c r="QH68" s="299"/>
      <c r="QI68" s="299"/>
      <c r="QJ68" s="297"/>
      <c r="QK68" s="297"/>
      <c r="QL68" s="297"/>
      <c r="QM68" s="297"/>
      <c r="QN68" s="299"/>
      <c r="QO68" s="299"/>
      <c r="QP68" s="299"/>
      <c r="QQ68" s="299"/>
      <c r="QR68" s="297"/>
      <c r="QS68" s="297"/>
      <c r="QT68" s="297"/>
      <c r="QU68" s="297"/>
      <c r="QV68" s="299"/>
      <c r="QW68" s="299"/>
      <c r="QX68" s="299"/>
      <c r="QY68" s="299"/>
      <c r="QZ68" s="297"/>
      <c r="RA68" s="297"/>
      <c r="RB68" s="297"/>
      <c r="RC68" s="297"/>
      <c r="RD68" s="299"/>
      <c r="RE68" s="299"/>
      <c r="RF68" s="299"/>
      <c r="RG68" s="299"/>
      <c r="RH68" s="297"/>
      <c r="RI68" s="297"/>
      <c r="RJ68" s="297"/>
      <c r="RK68" s="297"/>
      <c r="RL68" s="299"/>
      <c r="RM68" s="299"/>
      <c r="RN68" s="299"/>
      <c r="RO68" s="299"/>
      <c r="RP68" s="297"/>
      <c r="RQ68" s="297"/>
      <c r="RR68" s="297"/>
      <c r="RS68" s="297"/>
      <c r="RT68" s="299"/>
      <c r="RU68" s="299"/>
      <c r="RV68" s="299"/>
      <c r="RW68" s="299"/>
      <c r="RX68" s="297"/>
      <c r="RY68" s="297"/>
      <c r="RZ68" s="297"/>
      <c r="SA68" s="297"/>
      <c r="SB68" s="299"/>
      <c r="SC68" s="299"/>
      <c r="SD68" s="299"/>
      <c r="SE68" s="299"/>
      <c r="SF68" s="297"/>
      <c r="SG68" s="297"/>
      <c r="SH68" s="297"/>
      <c r="SI68" s="297"/>
      <c r="SJ68" s="277" cm="1">
        <f t="array" ref="SJ68">SUM(SUMIFS(OR68:SI68,OR$6:SI$6,{"EN(V)"}))</f>
        <v>0</v>
      </c>
      <c r="SK68" s="277" cm="1">
        <f t="array" ref="SK68">SUM(SUMIFS(OR68:SI68,OR$6:SI$6,{"INA(V)"}))</f>
        <v>7</v>
      </c>
      <c r="SL68" s="277" cm="1">
        <f t="array" ref="SL68">SUM(SUMIFS(OR68:SI68,OR$6:SI$6,{"EN(D)"}))</f>
        <v>0</v>
      </c>
      <c r="SM68" s="277" cm="1">
        <f t="array" ref="SM68">SUM(SUMIFS(OR68:SI68,OR$6:SI$6,{"INA(D)"}))</f>
        <v>0</v>
      </c>
      <c r="SN68" s="277" cm="1">
        <f t="array" ref="SN68">SUM(SUMIFS(OR68:SI68,OR$6:SI$6,{"EN(D)","EN(V)","INA(D)","INA(V)"}))</f>
        <v>7</v>
      </c>
    </row>
    <row r="69" spans="1:508" ht="30">
      <c r="A69" s="296">
        <v>63</v>
      </c>
      <c r="B69" s="281" t="s">
        <v>449</v>
      </c>
      <c r="C69" s="301"/>
      <c r="D69" s="299"/>
      <c r="E69" s="299"/>
      <c r="F69" s="299"/>
      <c r="G69" s="299"/>
      <c r="H69" s="297"/>
      <c r="I69" s="297"/>
      <c r="J69" s="297"/>
      <c r="K69" s="297"/>
      <c r="L69" s="299"/>
      <c r="M69" s="299"/>
      <c r="N69" s="299"/>
      <c r="O69" s="299"/>
      <c r="P69" s="297"/>
      <c r="Q69" s="297"/>
      <c r="R69" s="297"/>
      <c r="S69" s="297"/>
      <c r="T69" s="299"/>
      <c r="U69" s="299"/>
      <c r="V69" s="299"/>
      <c r="W69" s="299"/>
      <c r="X69" s="297"/>
      <c r="Y69" s="297"/>
      <c r="Z69" s="297"/>
      <c r="AA69" s="297"/>
      <c r="AB69" s="299"/>
      <c r="AC69" s="299"/>
      <c r="AD69" s="299"/>
      <c r="AE69" s="299"/>
      <c r="AF69" s="297"/>
      <c r="AG69" s="297"/>
      <c r="AH69" s="297"/>
      <c r="AI69" s="297"/>
      <c r="AJ69" s="299"/>
      <c r="AK69" s="299"/>
      <c r="AL69" s="299"/>
      <c r="AM69" s="299"/>
      <c r="AN69" s="297"/>
      <c r="AO69" s="297"/>
      <c r="AP69" s="297"/>
      <c r="AQ69" s="297"/>
      <c r="AR69" s="299"/>
      <c r="AS69" s="299"/>
      <c r="AT69" s="299"/>
      <c r="AU69" s="299"/>
      <c r="AV69" s="297"/>
      <c r="AW69" s="297"/>
      <c r="AX69" s="297"/>
      <c r="AY69" s="297"/>
      <c r="AZ69" s="299"/>
      <c r="BA69" s="299"/>
      <c r="BB69" s="299"/>
      <c r="BC69" s="299"/>
      <c r="BD69" s="297"/>
      <c r="BE69" s="297"/>
      <c r="BF69" s="297"/>
      <c r="BG69" s="297"/>
      <c r="BH69" s="299"/>
      <c r="BI69" s="299"/>
      <c r="BJ69" s="299"/>
      <c r="BK69" s="299"/>
      <c r="BL69" s="297"/>
      <c r="BM69" s="297"/>
      <c r="BN69" s="297"/>
      <c r="BO69" s="297"/>
      <c r="BP69" s="299"/>
      <c r="BQ69" s="299"/>
      <c r="BR69" s="299"/>
      <c r="BS69" s="299"/>
      <c r="BT69" s="297"/>
      <c r="BU69" s="297"/>
      <c r="BV69" s="297"/>
      <c r="BW69" s="297"/>
      <c r="BX69" s="299"/>
      <c r="BY69" s="299"/>
      <c r="BZ69" s="299"/>
      <c r="CA69" s="299"/>
      <c r="CB69" s="297"/>
      <c r="CC69" s="297"/>
      <c r="CD69" s="297"/>
      <c r="CE69" s="297"/>
      <c r="CF69" s="299"/>
      <c r="CG69" s="299"/>
      <c r="CH69" s="299"/>
      <c r="CI69" s="299"/>
      <c r="CJ69" s="297"/>
      <c r="CK69" s="297"/>
      <c r="CL69" s="297"/>
      <c r="CM69" s="297"/>
      <c r="CN69" s="299"/>
      <c r="CO69" s="299"/>
      <c r="CP69" s="299"/>
      <c r="CQ69" s="299"/>
      <c r="CR69" s="297"/>
      <c r="CS69" s="297"/>
      <c r="CT69" s="297"/>
      <c r="CU69" s="297"/>
      <c r="CV69" s="277" cm="1">
        <f t="array" ref="CV69">SUM(SUMIFS(D69:CU69,D$6:CU$6,{"EN(V)"}))</f>
        <v>0</v>
      </c>
      <c r="CW69" s="277" cm="1">
        <f t="array" ref="CW69">SUM(SUMIFS(D69:CU69,D$6:CU$6,{"INA(V)"}))</f>
        <v>0</v>
      </c>
      <c r="CX69" s="277" cm="1">
        <f t="array" ref="CX69">SUM(SUMIFS(D69:CU69,D$6:CU$6,{"EN(D)"}))</f>
        <v>0</v>
      </c>
      <c r="CY69" s="277" cm="1">
        <f t="array" ref="CY69">SUM(SUMIFS(D69:CU69,D$6:CU$6,{"INA(D)"}))</f>
        <v>0</v>
      </c>
      <c r="CZ69" s="277" cm="1">
        <f t="array" ref="CZ69">SUM(SUMIFS(D69:CU69,D$6:CU$6,{"EN(D)","EN(V)","INA(D)","INA(V)"}))</f>
        <v>0</v>
      </c>
      <c r="DA69" s="299"/>
      <c r="DB69" s="299">
        <f t="shared" si="23"/>
        <v>0</v>
      </c>
      <c r="DC69" s="299"/>
      <c r="DD69" s="299">
        <f t="shared" si="24"/>
        <v>0</v>
      </c>
      <c r="DE69" s="297"/>
      <c r="DF69" s="297">
        <f t="shared" si="25"/>
        <v>0</v>
      </c>
      <c r="DG69" s="297"/>
      <c r="DH69" s="297">
        <f t="shared" si="26"/>
        <v>0</v>
      </c>
      <c r="DI69" s="299"/>
      <c r="DJ69" s="299"/>
      <c r="DK69" s="299"/>
      <c r="DL69" s="299"/>
      <c r="DM69" s="297"/>
      <c r="DN69" s="297"/>
      <c r="DO69" s="297"/>
      <c r="DP69" s="297"/>
      <c r="DQ69" s="299">
        <v>47</v>
      </c>
      <c r="DR69" s="299">
        <f>DQ69-DI69</f>
        <v>47</v>
      </c>
      <c r="DS69" s="299">
        <v>7</v>
      </c>
      <c r="DT69" s="299">
        <f>DS69-DK69</f>
        <v>7</v>
      </c>
      <c r="DU69" s="297"/>
      <c r="DV69" s="297"/>
      <c r="DW69" s="297"/>
      <c r="DX69" s="297"/>
      <c r="DY69" s="299">
        <v>68</v>
      </c>
      <c r="DZ69" s="299">
        <f>DY69-DQ69</f>
        <v>21</v>
      </c>
      <c r="EA69" s="299">
        <v>8</v>
      </c>
      <c r="EB69" s="299">
        <f>EA69-DS69</f>
        <v>1</v>
      </c>
      <c r="EC69" s="297"/>
      <c r="ED69" s="297"/>
      <c r="EE69" s="297"/>
      <c r="EF69" s="297"/>
      <c r="EG69" s="299">
        <v>88</v>
      </c>
      <c r="EH69" s="299">
        <f>EG69-DY69</f>
        <v>20</v>
      </c>
      <c r="EI69" s="299">
        <v>10</v>
      </c>
      <c r="EJ69" s="299">
        <f>EI69-EA69</f>
        <v>2</v>
      </c>
      <c r="EK69" s="297"/>
      <c r="EL69" s="297"/>
      <c r="EM69" s="297"/>
      <c r="EN69" s="297"/>
      <c r="EO69" s="299"/>
      <c r="EP69" s="299"/>
      <c r="EQ69" s="299"/>
      <c r="ER69" s="299"/>
      <c r="ES69" s="297"/>
      <c r="ET69" s="297"/>
      <c r="EU69" s="297"/>
      <c r="EV69" s="297"/>
      <c r="EW69" s="299">
        <v>129</v>
      </c>
      <c r="EX69" s="299">
        <f>EW69-EO69</f>
        <v>129</v>
      </c>
      <c r="EY69" s="299">
        <v>301</v>
      </c>
      <c r="EZ69" s="299">
        <f>EY69-EQ69</f>
        <v>301</v>
      </c>
      <c r="FA69" s="297"/>
      <c r="FB69" s="297"/>
      <c r="FC69" s="297"/>
      <c r="FD69" s="297"/>
      <c r="FE69" s="299">
        <v>153</v>
      </c>
      <c r="FF69" s="299">
        <f>FE69-EW69</f>
        <v>24</v>
      </c>
      <c r="FG69" s="299">
        <v>361</v>
      </c>
      <c r="FH69" s="299">
        <f>FG69-EY69</f>
        <v>60</v>
      </c>
      <c r="FI69" s="297"/>
      <c r="FJ69" s="297"/>
      <c r="FK69" s="297"/>
      <c r="FL69" s="297"/>
      <c r="FM69" s="299">
        <v>173</v>
      </c>
      <c r="FN69" s="299">
        <f>FM69-FE69</f>
        <v>20</v>
      </c>
      <c r="FO69" s="299">
        <v>421</v>
      </c>
      <c r="FP69" s="299">
        <f>FO69-FG69</f>
        <v>60</v>
      </c>
      <c r="FQ69" s="297"/>
      <c r="FR69" s="297"/>
      <c r="FS69" s="297"/>
      <c r="FT69" s="297"/>
      <c r="FU69" s="299">
        <v>263</v>
      </c>
      <c r="FV69" s="299">
        <f>FU69-FM69</f>
        <v>90</v>
      </c>
      <c r="FW69" s="299">
        <v>533</v>
      </c>
      <c r="FX69" s="299">
        <f>FW69-FO69</f>
        <v>112</v>
      </c>
      <c r="FY69" s="297"/>
      <c r="FZ69" s="297"/>
      <c r="GA69" s="297"/>
      <c r="GB69" s="297"/>
      <c r="GC69" s="299">
        <v>310</v>
      </c>
      <c r="GD69" s="299">
        <f>GC69-FU69</f>
        <v>47</v>
      </c>
      <c r="GE69" s="299">
        <v>642</v>
      </c>
      <c r="GF69" s="299">
        <f>GE69-FW69</f>
        <v>109</v>
      </c>
      <c r="GG69" s="297"/>
      <c r="GH69" s="297"/>
      <c r="GI69" s="297"/>
      <c r="GJ69" s="297"/>
      <c r="GK69" s="299">
        <v>439</v>
      </c>
      <c r="GL69" s="299">
        <f>GK69-GC69</f>
        <v>129</v>
      </c>
      <c r="GM69" s="299">
        <v>773</v>
      </c>
      <c r="GN69" s="299">
        <f>GM69-GE69</f>
        <v>131</v>
      </c>
      <c r="GO69" s="297"/>
      <c r="GP69" s="297"/>
      <c r="GQ69" s="297"/>
      <c r="GR69" s="297"/>
      <c r="GS69" s="277" cm="1">
        <f t="array" ref="GS69">SUM(SUMIFS(DA69:GR69,DA$6:GR$6,{"EN(V)"}))</f>
        <v>527</v>
      </c>
      <c r="GT69" s="277" cm="1">
        <f t="array" ref="GT69">SUM(SUMIFS(DA69:GR69,DA$6:GR$6,{"INA(V)"}))</f>
        <v>0</v>
      </c>
      <c r="GU69" s="277" cm="1">
        <f t="array" ref="GU69">SUM(SUMIFS(DA69:GR69,DA$6:GR$6,{"EN(D)"}))</f>
        <v>783</v>
      </c>
      <c r="GV69" s="277" cm="1">
        <f t="array" ref="GV69">SUM(SUMIFS(DA69:GR69,DA$6:GR$6,{"INA(D)"}))</f>
        <v>0</v>
      </c>
      <c r="GW69" s="277" cm="1">
        <f t="array" ref="GW69">SUM(SUMIFS(DA69:GR69,DA$6:GR$6,{"EN(D)","EN(V)","INA(D)","INA(V)"}))</f>
        <v>1310</v>
      </c>
      <c r="GX69" s="299">
        <v>445</v>
      </c>
      <c r="GY69" s="299">
        <f t="shared" si="27"/>
        <v>6</v>
      </c>
      <c r="GZ69" s="299">
        <v>808</v>
      </c>
      <c r="HA69" s="299">
        <f t="shared" si="28"/>
        <v>35</v>
      </c>
      <c r="HB69" s="297"/>
      <c r="HC69" s="297">
        <f t="shared" si="29"/>
        <v>0</v>
      </c>
      <c r="HD69" s="297"/>
      <c r="HE69" s="297">
        <f t="shared" si="30"/>
        <v>0</v>
      </c>
      <c r="HF69" s="299"/>
      <c r="HG69" s="299"/>
      <c r="HH69" s="299"/>
      <c r="HI69" s="299"/>
      <c r="HJ69" s="297"/>
      <c r="HK69" s="297"/>
      <c r="HL69" s="297"/>
      <c r="HM69" s="297"/>
      <c r="HN69" s="299"/>
      <c r="HO69" s="299"/>
      <c r="HP69" s="299"/>
      <c r="HQ69" s="299"/>
      <c r="HR69" s="297"/>
      <c r="HS69" s="297"/>
      <c r="HT69" s="297"/>
      <c r="HU69" s="297"/>
      <c r="HV69" s="299"/>
      <c r="HW69" s="299"/>
      <c r="HX69" s="299"/>
      <c r="HY69" s="299"/>
      <c r="HZ69" s="297"/>
      <c r="IA69" s="297"/>
      <c r="IB69" s="297"/>
      <c r="IC69" s="297"/>
      <c r="ID69" s="299"/>
      <c r="IE69" s="299"/>
      <c r="IF69" s="299"/>
      <c r="IG69" s="299"/>
      <c r="IH69" s="297"/>
      <c r="II69" s="297"/>
      <c r="IJ69" s="297"/>
      <c r="IK69" s="297"/>
      <c r="IL69" s="299"/>
      <c r="IM69" s="299"/>
      <c r="IN69" s="299"/>
      <c r="IO69" s="299"/>
      <c r="IP69" s="297"/>
      <c r="IQ69" s="297"/>
      <c r="IR69" s="297"/>
      <c r="IS69" s="297"/>
      <c r="IT69" s="299"/>
      <c r="IU69" s="299"/>
      <c r="IV69" s="299"/>
      <c r="IW69" s="299"/>
      <c r="IX69" s="297"/>
      <c r="IY69" s="297"/>
      <c r="IZ69" s="297"/>
      <c r="JA69" s="297"/>
      <c r="JB69" s="299"/>
      <c r="JC69" s="299"/>
      <c r="JD69" s="299"/>
      <c r="JE69" s="299"/>
      <c r="JF69" s="297"/>
      <c r="JG69" s="297"/>
      <c r="JH69" s="297"/>
      <c r="JI69" s="297"/>
      <c r="JJ69" s="299"/>
      <c r="JK69" s="299"/>
      <c r="JL69" s="299"/>
      <c r="JM69" s="299"/>
      <c r="JN69" s="297"/>
      <c r="JO69" s="297"/>
      <c r="JP69" s="297"/>
      <c r="JQ69" s="297"/>
      <c r="JR69" s="299"/>
      <c r="JS69" s="299">
        <v>11</v>
      </c>
      <c r="JT69" s="299"/>
      <c r="JU69" s="299">
        <v>61</v>
      </c>
      <c r="JV69" s="297"/>
      <c r="JW69" s="297"/>
      <c r="JX69" s="297"/>
      <c r="JY69" s="297"/>
      <c r="JZ69" s="299"/>
      <c r="KA69" s="299">
        <v>14</v>
      </c>
      <c r="KB69" s="299"/>
      <c r="KC69" s="299">
        <v>27</v>
      </c>
      <c r="KD69" s="297"/>
      <c r="KE69" s="297"/>
      <c r="KF69" s="297"/>
      <c r="KG69" s="297"/>
      <c r="KH69" s="299"/>
      <c r="KI69" s="299">
        <v>8</v>
      </c>
      <c r="KJ69" s="299"/>
      <c r="KK69" s="299">
        <v>36</v>
      </c>
      <c r="KL69" s="297"/>
      <c r="KM69" s="297"/>
      <c r="KN69" s="297"/>
      <c r="KO69" s="297"/>
      <c r="KP69" s="277" cm="1">
        <f t="array" ref="KP69">SUM(SUMIFS(GX69:KO69,GX$6:KO$6,{"EN(V)"}))</f>
        <v>39</v>
      </c>
      <c r="KQ69" s="277" cm="1">
        <f t="array" ref="KQ69">SUM(SUMIFS(GX69:KO69,GX$6:KO$6,{"INA(V)"}))</f>
        <v>0</v>
      </c>
      <c r="KR69" s="277" cm="1">
        <f t="array" ref="KR69">SUM(SUMIFS(GX69:KO69,GX$6:KO$6,{"EN(D)"}))</f>
        <v>159</v>
      </c>
      <c r="KS69" s="277" cm="1">
        <f t="array" ref="KS69">SUM(SUMIFS(GX69:KO69,GX$6:KO$6,{"INA(D)"}))</f>
        <v>0</v>
      </c>
      <c r="KT69" s="277" cm="1">
        <f t="array" ref="KT69">SUM(SUMIFS(GX69:KO69,GX$6:KO$6,{"EN(D)","EN(V)","INA(D)","INA(V)"}))</f>
        <v>198</v>
      </c>
      <c r="KU69" s="299"/>
      <c r="KV69" s="299">
        <v>7</v>
      </c>
      <c r="KW69" s="299"/>
      <c r="KX69" s="299">
        <v>79</v>
      </c>
      <c r="KY69" s="297"/>
      <c r="KZ69" s="297"/>
      <c r="LA69" s="297"/>
      <c r="LB69" s="297"/>
      <c r="LC69" s="299"/>
      <c r="LD69" s="299"/>
      <c r="LE69" s="299"/>
      <c r="LF69" s="299"/>
      <c r="LG69" s="297"/>
      <c r="LH69" s="297">
        <v>8</v>
      </c>
      <c r="LI69" s="297"/>
      <c r="LJ69" s="297">
        <v>0</v>
      </c>
      <c r="LK69" s="299"/>
      <c r="LL69" s="299">
        <v>24</v>
      </c>
      <c r="LM69" s="299"/>
      <c r="LN69" s="299">
        <v>22</v>
      </c>
      <c r="LO69" s="297"/>
      <c r="LP69" s="297"/>
      <c r="LQ69" s="297"/>
      <c r="LR69" s="297"/>
      <c r="LS69" s="299"/>
      <c r="LT69" s="299">
        <v>36</v>
      </c>
      <c r="LU69" s="299"/>
      <c r="LV69" s="299">
        <v>42</v>
      </c>
      <c r="LW69" s="297"/>
      <c r="LX69" s="297"/>
      <c r="LY69" s="297"/>
      <c r="LZ69" s="297"/>
      <c r="MA69" s="299"/>
      <c r="MB69" s="299">
        <v>16</v>
      </c>
      <c r="MC69" s="299"/>
      <c r="MD69" s="299">
        <v>15</v>
      </c>
      <c r="ME69" s="297"/>
      <c r="MF69" s="297"/>
      <c r="MG69" s="297"/>
      <c r="MH69" s="297"/>
      <c r="MI69" s="299"/>
      <c r="MJ69" s="299">
        <v>11</v>
      </c>
      <c r="MK69" s="299"/>
      <c r="ML69" s="299">
        <v>11</v>
      </c>
      <c r="MM69" s="297"/>
      <c r="MN69" s="297"/>
      <c r="MO69" s="297"/>
      <c r="MP69" s="297"/>
      <c r="MQ69" s="299"/>
      <c r="MR69" s="299">
        <v>9</v>
      </c>
      <c r="MS69" s="299"/>
      <c r="MT69" s="299">
        <v>3</v>
      </c>
      <c r="MU69" s="297"/>
      <c r="MV69" s="297"/>
      <c r="MW69" s="297"/>
      <c r="MX69" s="297"/>
      <c r="MY69" s="299"/>
      <c r="MZ69" s="299">
        <v>13</v>
      </c>
      <c r="NA69" s="299"/>
      <c r="NB69" s="299">
        <v>4</v>
      </c>
      <c r="NC69" s="297"/>
      <c r="ND69" s="297"/>
      <c r="NE69" s="297"/>
      <c r="NF69" s="297"/>
      <c r="NG69" s="299"/>
      <c r="NH69" s="299">
        <v>14</v>
      </c>
      <c r="NI69" s="299"/>
      <c r="NJ69" s="299">
        <v>6</v>
      </c>
      <c r="NK69" s="297"/>
      <c r="NL69" s="297"/>
      <c r="NM69" s="297"/>
      <c r="NN69" s="297"/>
      <c r="NO69" s="299"/>
      <c r="NP69" s="299">
        <v>18</v>
      </c>
      <c r="NQ69" s="299"/>
      <c r="NR69" s="299">
        <v>7</v>
      </c>
      <c r="NS69" s="297"/>
      <c r="NT69" s="297"/>
      <c r="NU69" s="297"/>
      <c r="NV69" s="297"/>
      <c r="NW69" s="299"/>
      <c r="NX69" s="299">
        <v>13</v>
      </c>
      <c r="NY69" s="299"/>
      <c r="NZ69" s="299">
        <v>17</v>
      </c>
      <c r="OA69" s="297"/>
      <c r="OB69" s="297">
        <v>17</v>
      </c>
      <c r="OC69" s="297"/>
      <c r="OD69" s="297"/>
      <c r="OE69" s="299"/>
      <c r="OF69" s="299">
        <v>9</v>
      </c>
      <c r="OG69" s="299"/>
      <c r="OH69" s="299"/>
      <c r="OI69" s="297"/>
      <c r="OJ69" s="297"/>
      <c r="OK69" s="297"/>
      <c r="OL69" s="297"/>
      <c r="OM69" s="277" cm="1">
        <f t="array" ref="OM69">SUM(SUMIFS(KU69:OL69,KU$6:OL$6,{"EN(V)"}))</f>
        <v>170</v>
      </c>
      <c r="ON69" s="277" cm="1">
        <f t="array" ref="ON69">SUM(SUMIFS(KU69:OL69,KU$6:OL$6,{"INA(V)"}))</f>
        <v>25</v>
      </c>
      <c r="OO69" s="277" cm="1">
        <f t="array" ref="OO69">SUM(SUMIFS(KU69:OL69,KU$6:OL$6,{"EN(D)"}))</f>
        <v>206</v>
      </c>
      <c r="OP69" s="277" cm="1">
        <f t="array" ref="OP69">SUM(SUMIFS(KU69:OL69,KU$6:OL$6,{"INA(D)"}))</f>
        <v>0</v>
      </c>
      <c r="OQ69" s="277" cm="1">
        <f t="array" ref="OQ69">SUM(SUMIFS(KU69:OL69,KU$6:OL$6,{"EN(D)","EN(V)","INA(D)","INA(V)"}))</f>
        <v>401</v>
      </c>
      <c r="OR69" s="299"/>
      <c r="OS69" s="299">
        <v>18</v>
      </c>
      <c r="OT69" s="299"/>
      <c r="OU69" s="299">
        <v>5</v>
      </c>
      <c r="OV69" s="297"/>
      <c r="OW69" s="297"/>
      <c r="OX69" s="297"/>
      <c r="OY69" s="297"/>
      <c r="OZ69" s="299"/>
      <c r="PA69" s="299">
        <v>15</v>
      </c>
      <c r="PB69" s="299"/>
      <c r="PC69" s="299">
        <v>3</v>
      </c>
      <c r="PD69" s="297"/>
      <c r="PE69" s="297"/>
      <c r="PF69" s="297"/>
      <c r="PG69" s="297"/>
      <c r="PH69" s="299"/>
      <c r="PI69" s="299">
        <v>12</v>
      </c>
      <c r="PJ69" s="299"/>
      <c r="PK69" s="299"/>
      <c r="PL69" s="297"/>
      <c r="PM69" s="297"/>
      <c r="PN69" s="297"/>
      <c r="PO69" s="297"/>
      <c r="PP69" s="299"/>
      <c r="PQ69" s="299">
        <v>13</v>
      </c>
      <c r="PR69" s="299"/>
      <c r="PS69" s="299">
        <v>3</v>
      </c>
      <c r="PT69" s="297"/>
      <c r="PU69" s="297"/>
      <c r="PV69" s="297"/>
      <c r="PW69" s="297"/>
      <c r="PX69" s="299"/>
      <c r="PY69" s="299">
        <v>5</v>
      </c>
      <c r="PZ69" s="299"/>
      <c r="QA69" s="299">
        <v>3</v>
      </c>
      <c r="QB69" s="297"/>
      <c r="QC69" s="297"/>
      <c r="QD69" s="297"/>
      <c r="QE69" s="297"/>
      <c r="QF69" s="299"/>
      <c r="QG69" s="299">
        <v>1</v>
      </c>
      <c r="QH69" s="299"/>
      <c r="QI69" s="299">
        <v>1</v>
      </c>
      <c r="QJ69" s="297"/>
      <c r="QK69" s="297">
        <v>3</v>
      </c>
      <c r="QL69" s="297"/>
      <c r="QM69" s="297"/>
      <c r="QN69" s="299"/>
      <c r="QO69" s="299"/>
      <c r="QP69" s="299"/>
      <c r="QQ69" s="299"/>
      <c r="QR69" s="297"/>
      <c r="QS69" s="297"/>
      <c r="QT69" s="297"/>
      <c r="QU69" s="297"/>
      <c r="QV69" s="299"/>
      <c r="QW69" s="299"/>
      <c r="QX69" s="299"/>
      <c r="QY69" s="299"/>
      <c r="QZ69" s="297"/>
      <c r="RA69" s="297"/>
      <c r="RB69" s="297"/>
      <c r="RC69" s="297"/>
      <c r="RD69" s="299"/>
      <c r="RE69" s="299"/>
      <c r="RF69" s="299"/>
      <c r="RG69" s="299"/>
      <c r="RH69" s="297"/>
      <c r="RI69" s="297"/>
      <c r="RJ69" s="297"/>
      <c r="RK69" s="297"/>
      <c r="RL69" s="299"/>
      <c r="RM69" s="299"/>
      <c r="RN69" s="299"/>
      <c r="RO69" s="299"/>
      <c r="RP69" s="297"/>
      <c r="RQ69" s="297"/>
      <c r="RR69" s="297"/>
      <c r="RS69" s="297"/>
      <c r="RT69" s="299"/>
      <c r="RU69" s="299"/>
      <c r="RV69" s="299"/>
      <c r="RW69" s="299"/>
      <c r="RX69" s="297"/>
      <c r="RY69" s="297"/>
      <c r="RZ69" s="297"/>
      <c r="SA69" s="297"/>
      <c r="SB69" s="299"/>
      <c r="SC69" s="299"/>
      <c r="SD69" s="299"/>
      <c r="SE69" s="299"/>
      <c r="SF69" s="297"/>
      <c r="SG69" s="297"/>
      <c r="SH69" s="297"/>
      <c r="SI69" s="297"/>
      <c r="SJ69" s="277" cm="1">
        <f t="array" ref="SJ69">SUM(SUMIFS(OR69:SI69,OR$6:SI$6,{"EN(V)"}))</f>
        <v>64</v>
      </c>
      <c r="SK69" s="277" cm="1">
        <f t="array" ref="SK69">SUM(SUMIFS(OR69:SI69,OR$6:SI$6,{"INA(V)"}))</f>
        <v>3</v>
      </c>
      <c r="SL69" s="277" cm="1">
        <f t="array" ref="SL69">SUM(SUMIFS(OR69:SI69,OR$6:SI$6,{"EN(D)"}))</f>
        <v>15</v>
      </c>
      <c r="SM69" s="277" cm="1">
        <f t="array" ref="SM69">SUM(SUMIFS(OR69:SI69,OR$6:SI$6,{"INA(D)"}))</f>
        <v>0</v>
      </c>
      <c r="SN69" s="277" cm="1">
        <f t="array" ref="SN69">SUM(SUMIFS(OR69:SI69,OR$6:SI$6,{"EN(D)","EN(V)","INA(D)","INA(V)"}))</f>
        <v>82</v>
      </c>
    </row>
    <row r="70" spans="1:508" ht="30">
      <c r="A70" s="296">
        <v>64</v>
      </c>
      <c r="B70" s="281" t="s">
        <v>164</v>
      </c>
      <c r="C70" s="301"/>
      <c r="D70" s="299"/>
      <c r="E70" s="299"/>
      <c r="F70" s="299"/>
      <c r="G70" s="299"/>
      <c r="H70" s="297"/>
      <c r="I70" s="297"/>
      <c r="J70" s="297"/>
      <c r="K70" s="297"/>
      <c r="L70" s="299"/>
      <c r="M70" s="299"/>
      <c r="N70" s="299"/>
      <c r="O70" s="299"/>
      <c r="P70" s="297"/>
      <c r="Q70" s="297"/>
      <c r="R70" s="297"/>
      <c r="S70" s="297"/>
      <c r="T70" s="299"/>
      <c r="U70" s="299"/>
      <c r="V70" s="299"/>
      <c r="W70" s="299"/>
      <c r="X70" s="297"/>
      <c r="Y70" s="297"/>
      <c r="Z70" s="297"/>
      <c r="AA70" s="297"/>
      <c r="AB70" s="299"/>
      <c r="AC70" s="299"/>
      <c r="AD70" s="299"/>
      <c r="AE70" s="299"/>
      <c r="AF70" s="297"/>
      <c r="AG70" s="297"/>
      <c r="AH70" s="297"/>
      <c r="AI70" s="297"/>
      <c r="AJ70" s="299"/>
      <c r="AK70" s="299"/>
      <c r="AL70" s="299"/>
      <c r="AM70" s="299"/>
      <c r="AN70" s="297"/>
      <c r="AO70" s="297"/>
      <c r="AP70" s="297"/>
      <c r="AQ70" s="297"/>
      <c r="AR70" s="299"/>
      <c r="AS70" s="299"/>
      <c r="AT70" s="299"/>
      <c r="AU70" s="299"/>
      <c r="AV70" s="297"/>
      <c r="AW70" s="297"/>
      <c r="AX70" s="297"/>
      <c r="AY70" s="297"/>
      <c r="AZ70" s="299"/>
      <c r="BA70" s="299"/>
      <c r="BB70" s="299"/>
      <c r="BC70" s="299"/>
      <c r="BD70" s="297"/>
      <c r="BE70" s="297"/>
      <c r="BF70" s="297"/>
      <c r="BG70" s="297"/>
      <c r="BH70" s="299"/>
      <c r="BI70" s="299"/>
      <c r="BJ70" s="299"/>
      <c r="BK70" s="299"/>
      <c r="BL70" s="297"/>
      <c r="BM70" s="297"/>
      <c r="BN70" s="297"/>
      <c r="BO70" s="297"/>
      <c r="BP70" s="299"/>
      <c r="BQ70" s="299"/>
      <c r="BR70" s="299"/>
      <c r="BS70" s="299"/>
      <c r="BT70" s="297"/>
      <c r="BU70" s="297"/>
      <c r="BV70" s="297"/>
      <c r="BW70" s="297"/>
      <c r="BX70" s="299"/>
      <c r="BY70" s="299"/>
      <c r="BZ70" s="299"/>
      <c r="CA70" s="299"/>
      <c r="CB70" s="297"/>
      <c r="CC70" s="297"/>
      <c r="CD70" s="297"/>
      <c r="CE70" s="297"/>
      <c r="CF70" s="299"/>
      <c r="CG70" s="299"/>
      <c r="CH70" s="299"/>
      <c r="CI70" s="299"/>
      <c r="CJ70" s="297"/>
      <c r="CK70" s="297"/>
      <c r="CL70" s="297"/>
      <c r="CM70" s="297"/>
      <c r="CN70" s="299"/>
      <c r="CO70" s="299"/>
      <c r="CP70" s="299"/>
      <c r="CQ70" s="299"/>
      <c r="CR70" s="297"/>
      <c r="CS70" s="297"/>
      <c r="CT70" s="297"/>
      <c r="CU70" s="297"/>
      <c r="CV70" s="277" cm="1">
        <f t="array" ref="CV70">SUM(SUMIFS(D70:CU70,D$6:CU$6,{"EN(V)"}))</f>
        <v>0</v>
      </c>
      <c r="CW70" s="277" cm="1">
        <f t="array" ref="CW70">SUM(SUMIFS(D70:CU70,D$6:CU$6,{"INA(V)"}))</f>
        <v>0</v>
      </c>
      <c r="CX70" s="277" cm="1">
        <f t="array" ref="CX70">SUM(SUMIFS(D70:CU70,D$6:CU$6,{"EN(D)"}))</f>
        <v>0</v>
      </c>
      <c r="CY70" s="277" cm="1">
        <f t="array" ref="CY70">SUM(SUMIFS(D70:CU70,D$6:CU$6,{"INA(D)"}))</f>
        <v>0</v>
      </c>
      <c r="CZ70" s="277" cm="1">
        <f t="array" ref="CZ70">SUM(SUMIFS(D70:CU70,D$6:CU$6,{"EN(D)","EN(V)","INA(D)","INA(V)"}))</f>
        <v>0</v>
      </c>
      <c r="DA70" s="299"/>
      <c r="DB70" s="299">
        <f t="shared" si="23"/>
        <v>0</v>
      </c>
      <c r="DC70" s="299"/>
      <c r="DD70" s="299">
        <f t="shared" si="24"/>
        <v>0</v>
      </c>
      <c r="DE70" s="297"/>
      <c r="DF70" s="297">
        <f t="shared" si="25"/>
        <v>0</v>
      </c>
      <c r="DG70" s="297"/>
      <c r="DH70" s="297">
        <f t="shared" si="26"/>
        <v>0</v>
      </c>
      <c r="DI70" s="299"/>
      <c r="DJ70" s="299"/>
      <c r="DK70" s="299"/>
      <c r="DL70" s="299"/>
      <c r="DM70" s="297"/>
      <c r="DN70" s="297"/>
      <c r="DO70" s="297"/>
      <c r="DP70" s="297"/>
      <c r="DQ70" s="299"/>
      <c r="DR70" s="299"/>
      <c r="DS70" s="299"/>
      <c r="DT70" s="299"/>
      <c r="DU70" s="297">
        <v>48</v>
      </c>
      <c r="DV70" s="297">
        <f>DU70-DM70</f>
        <v>48</v>
      </c>
      <c r="DW70" s="297">
        <v>7</v>
      </c>
      <c r="DX70" s="297">
        <f>DW70-DO70</f>
        <v>7</v>
      </c>
      <c r="DY70" s="299"/>
      <c r="DZ70" s="299"/>
      <c r="EA70" s="299"/>
      <c r="EB70" s="299"/>
      <c r="EC70" s="297">
        <v>68</v>
      </c>
      <c r="ED70" s="297">
        <f>EC70-DU70</f>
        <v>20</v>
      </c>
      <c r="EE70" s="297">
        <v>8</v>
      </c>
      <c r="EF70" s="297">
        <f>EE70-DW70</f>
        <v>1</v>
      </c>
      <c r="EG70" s="299"/>
      <c r="EH70" s="299"/>
      <c r="EI70" s="299"/>
      <c r="EJ70" s="299"/>
      <c r="EK70" s="297">
        <v>87</v>
      </c>
      <c r="EL70" s="297">
        <f>EK70-EC70</f>
        <v>19</v>
      </c>
      <c r="EM70" s="297">
        <v>10</v>
      </c>
      <c r="EN70" s="297">
        <f>EM70-EE70</f>
        <v>2</v>
      </c>
      <c r="EO70" s="299"/>
      <c r="EP70" s="299"/>
      <c r="EQ70" s="299"/>
      <c r="ER70" s="299"/>
      <c r="ES70" s="297"/>
      <c r="ET70" s="297"/>
      <c r="EU70" s="297"/>
      <c r="EV70" s="297"/>
      <c r="EW70" s="299"/>
      <c r="EX70" s="299"/>
      <c r="EY70" s="299"/>
      <c r="EZ70" s="299"/>
      <c r="FA70" s="297">
        <v>129</v>
      </c>
      <c r="FB70" s="297">
        <f>FA70-EO70</f>
        <v>129</v>
      </c>
      <c r="FC70" s="297">
        <v>301</v>
      </c>
      <c r="FD70" s="297">
        <f>FC70-EQ70</f>
        <v>301</v>
      </c>
      <c r="FE70" s="299"/>
      <c r="FF70" s="299"/>
      <c r="FG70" s="299"/>
      <c r="FH70" s="299"/>
      <c r="FI70" s="297">
        <v>152</v>
      </c>
      <c r="FJ70" s="297">
        <f>FI70-FA70</f>
        <v>23</v>
      </c>
      <c r="FK70" s="297">
        <v>361</v>
      </c>
      <c r="FL70" s="297">
        <f>FK70-FC70</f>
        <v>60</v>
      </c>
      <c r="FM70" s="299"/>
      <c r="FN70" s="299"/>
      <c r="FO70" s="299"/>
      <c r="FP70" s="299"/>
      <c r="FQ70" s="297">
        <v>173</v>
      </c>
      <c r="FR70" s="297">
        <f>FQ70-FI70</f>
        <v>21</v>
      </c>
      <c r="FS70" s="297">
        <v>422</v>
      </c>
      <c r="FT70" s="297">
        <f>FS70-FK70</f>
        <v>61</v>
      </c>
      <c r="FU70" s="299"/>
      <c r="FV70" s="299"/>
      <c r="FW70" s="299"/>
      <c r="FX70" s="299"/>
      <c r="FY70" s="297">
        <v>263</v>
      </c>
      <c r="FZ70" s="297">
        <f>FY70-FQ70</f>
        <v>90</v>
      </c>
      <c r="GA70" s="297">
        <v>533</v>
      </c>
      <c r="GB70" s="297">
        <f>GA70-FS70</f>
        <v>111</v>
      </c>
      <c r="GC70" s="299"/>
      <c r="GD70" s="299"/>
      <c r="GE70" s="299"/>
      <c r="GF70" s="299"/>
      <c r="GG70" s="297">
        <v>310</v>
      </c>
      <c r="GH70" s="297">
        <f>GG70-FY70</f>
        <v>47</v>
      </c>
      <c r="GI70" s="297">
        <v>642</v>
      </c>
      <c r="GJ70" s="297">
        <f>GI70-GA70</f>
        <v>109</v>
      </c>
      <c r="GK70" s="299"/>
      <c r="GL70" s="299"/>
      <c r="GM70" s="299"/>
      <c r="GN70" s="299"/>
      <c r="GO70" s="297">
        <v>439</v>
      </c>
      <c r="GP70" s="297">
        <f>GO70-GG70</f>
        <v>129</v>
      </c>
      <c r="GQ70" s="297">
        <v>773</v>
      </c>
      <c r="GR70" s="297">
        <f>GQ70-GI70</f>
        <v>131</v>
      </c>
      <c r="GS70" s="277" cm="1">
        <f t="array" ref="GS70">SUM(SUMIFS(DA70:GR70,DA$6:GR$6,{"EN(V)"}))</f>
        <v>0</v>
      </c>
      <c r="GT70" s="277" cm="1">
        <f t="array" ref="GT70">SUM(SUMIFS(DA70:GR70,DA$6:GR$6,{"INA(V)"}))</f>
        <v>526</v>
      </c>
      <c r="GU70" s="277" cm="1">
        <f t="array" ref="GU70">SUM(SUMIFS(DA70:GR70,DA$6:GR$6,{"EN(D)"}))</f>
        <v>0</v>
      </c>
      <c r="GV70" s="277" cm="1">
        <f t="array" ref="GV70">SUM(SUMIFS(DA70:GR70,DA$6:GR$6,{"INA(D)"}))</f>
        <v>783</v>
      </c>
      <c r="GW70" s="277" cm="1">
        <f t="array" ref="GW70">SUM(SUMIFS(DA70:GR70,DA$6:GR$6,{"EN(D)","EN(V)","INA(D)","INA(V)"}))</f>
        <v>1309</v>
      </c>
      <c r="GX70" s="299"/>
      <c r="GY70" s="299">
        <f t="shared" si="27"/>
        <v>0</v>
      </c>
      <c r="GZ70" s="299"/>
      <c r="HA70" s="299">
        <f t="shared" si="28"/>
        <v>0</v>
      </c>
      <c r="HB70" s="297">
        <v>445</v>
      </c>
      <c r="HC70" s="297">
        <f t="shared" si="29"/>
        <v>6</v>
      </c>
      <c r="HD70" s="297">
        <v>808</v>
      </c>
      <c r="HE70" s="297">
        <f t="shared" si="30"/>
        <v>35</v>
      </c>
      <c r="HF70" s="299"/>
      <c r="HG70" s="299"/>
      <c r="HH70" s="299"/>
      <c r="HI70" s="299"/>
      <c r="HJ70" s="297"/>
      <c r="HK70" s="297"/>
      <c r="HL70" s="297"/>
      <c r="HM70" s="297"/>
      <c r="HN70" s="299"/>
      <c r="HO70" s="299"/>
      <c r="HP70" s="299"/>
      <c r="HQ70" s="299"/>
      <c r="HR70" s="297"/>
      <c r="HS70" s="297"/>
      <c r="HT70" s="297"/>
      <c r="HU70" s="297"/>
      <c r="HV70" s="299"/>
      <c r="HW70" s="299"/>
      <c r="HX70" s="299"/>
      <c r="HY70" s="299"/>
      <c r="HZ70" s="297"/>
      <c r="IA70" s="297"/>
      <c r="IB70" s="297"/>
      <c r="IC70" s="297"/>
      <c r="ID70" s="299"/>
      <c r="IE70" s="299"/>
      <c r="IF70" s="299"/>
      <c r="IG70" s="299"/>
      <c r="IH70" s="297"/>
      <c r="II70" s="297"/>
      <c r="IJ70" s="297"/>
      <c r="IK70" s="297"/>
      <c r="IL70" s="299"/>
      <c r="IM70" s="299"/>
      <c r="IN70" s="299"/>
      <c r="IO70" s="299"/>
      <c r="IP70" s="297"/>
      <c r="IQ70" s="297"/>
      <c r="IR70" s="297"/>
      <c r="IS70" s="297"/>
      <c r="IT70" s="299"/>
      <c r="IU70" s="299"/>
      <c r="IV70" s="299"/>
      <c r="IW70" s="299"/>
      <c r="IX70" s="297"/>
      <c r="IY70" s="297"/>
      <c r="IZ70" s="297"/>
      <c r="JA70" s="297"/>
      <c r="JB70" s="299"/>
      <c r="JC70" s="299"/>
      <c r="JD70" s="299"/>
      <c r="JE70" s="299"/>
      <c r="JF70" s="297"/>
      <c r="JG70" s="297"/>
      <c r="JH70" s="297"/>
      <c r="JI70" s="297"/>
      <c r="JJ70" s="299"/>
      <c r="JK70" s="299"/>
      <c r="JL70" s="299"/>
      <c r="JM70" s="299"/>
      <c r="JN70" s="297"/>
      <c r="JO70" s="297"/>
      <c r="JP70" s="297"/>
      <c r="JQ70" s="297"/>
      <c r="JR70" s="299"/>
      <c r="JS70" s="299"/>
      <c r="JT70" s="299"/>
      <c r="JU70" s="299"/>
      <c r="JV70" s="297">
        <v>905</v>
      </c>
      <c r="JW70" s="297">
        <v>26</v>
      </c>
      <c r="JX70" s="297">
        <v>1616</v>
      </c>
      <c r="JY70" s="297">
        <v>52</v>
      </c>
      <c r="JZ70" s="299"/>
      <c r="KA70" s="299"/>
      <c r="KB70" s="299"/>
      <c r="KC70" s="299">
        <v>64</v>
      </c>
      <c r="KD70" s="297"/>
      <c r="KE70" s="297">
        <v>9</v>
      </c>
      <c r="KF70" s="297"/>
      <c r="KG70" s="297"/>
      <c r="KH70" s="299"/>
      <c r="KI70" s="299"/>
      <c r="KJ70" s="299"/>
      <c r="KK70" s="299"/>
      <c r="KL70" s="297"/>
      <c r="KM70" s="297">
        <v>21</v>
      </c>
      <c r="KN70" s="297"/>
      <c r="KO70" s="297"/>
      <c r="KP70" s="277" cm="1">
        <f t="array" ref="KP70">SUM(SUMIFS(GX70:KO70,GX$6:KO$6,{"EN(V)"}))</f>
        <v>0</v>
      </c>
      <c r="KQ70" s="277" cm="1">
        <f t="array" ref="KQ70">SUM(SUMIFS(GX70:KO70,GX$6:KO$6,{"INA(V)"}))</f>
        <v>62</v>
      </c>
      <c r="KR70" s="277" cm="1">
        <f t="array" ref="KR70">SUM(SUMIFS(GX70:KO70,GX$6:KO$6,{"EN(D)"}))</f>
        <v>64</v>
      </c>
      <c r="KS70" s="277" cm="1">
        <f t="array" ref="KS70">SUM(SUMIFS(GX70:KO70,GX$6:KO$6,{"INA(D)"}))</f>
        <v>87</v>
      </c>
      <c r="KT70" s="277" cm="1">
        <f t="array" ref="KT70">SUM(SUMIFS(GX70:KO70,GX$6:KO$6,{"EN(D)","EN(V)","INA(D)","INA(V)"}))</f>
        <v>213</v>
      </c>
      <c r="KU70" s="299"/>
      <c r="KV70" s="299"/>
      <c r="KW70" s="299"/>
      <c r="KX70" s="299"/>
      <c r="KY70" s="297"/>
      <c r="KZ70" s="297">
        <v>1</v>
      </c>
      <c r="LA70" s="297"/>
      <c r="LB70" s="297"/>
      <c r="LC70" s="299"/>
      <c r="LD70" s="299">
        <v>2</v>
      </c>
      <c r="LE70" s="299"/>
      <c r="LF70" s="299">
        <v>3</v>
      </c>
      <c r="LG70" s="297"/>
      <c r="LH70" s="297"/>
      <c r="LI70" s="297"/>
      <c r="LJ70" s="297"/>
      <c r="LK70" s="299"/>
      <c r="LL70" s="299"/>
      <c r="LM70" s="299"/>
      <c r="LN70" s="299"/>
      <c r="LO70" s="297"/>
      <c r="LP70" s="297">
        <v>22</v>
      </c>
      <c r="LQ70" s="297"/>
      <c r="LR70" s="297"/>
      <c r="LS70" s="299"/>
      <c r="LT70" s="299"/>
      <c r="LU70" s="299"/>
      <c r="LV70" s="299"/>
      <c r="LW70" s="297"/>
      <c r="LX70" s="297">
        <v>27</v>
      </c>
      <c r="LY70" s="297"/>
      <c r="LZ70" s="297"/>
      <c r="MA70" s="299"/>
      <c r="MB70" s="299"/>
      <c r="MC70" s="299"/>
      <c r="MD70" s="299"/>
      <c r="ME70" s="297"/>
      <c r="MF70" s="297">
        <v>15</v>
      </c>
      <c r="MG70" s="297"/>
      <c r="MH70" s="297"/>
      <c r="MI70" s="299"/>
      <c r="MJ70" s="299"/>
      <c r="MK70" s="299"/>
      <c r="ML70" s="299"/>
      <c r="MM70" s="297"/>
      <c r="MN70" s="297">
        <v>27</v>
      </c>
      <c r="MO70" s="297"/>
      <c r="MP70" s="297"/>
      <c r="MQ70" s="299"/>
      <c r="MR70" s="299"/>
      <c r="MS70" s="299"/>
      <c r="MT70" s="299"/>
      <c r="MU70" s="297"/>
      <c r="MV70" s="297">
        <v>6</v>
      </c>
      <c r="MW70" s="297"/>
      <c r="MX70" s="297"/>
      <c r="MY70" s="299"/>
      <c r="MZ70" s="299"/>
      <c r="NA70" s="299"/>
      <c r="NB70" s="299"/>
      <c r="NC70" s="297"/>
      <c r="ND70" s="297">
        <v>3</v>
      </c>
      <c r="NE70" s="297"/>
      <c r="NF70" s="297"/>
      <c r="NG70" s="299"/>
      <c r="NH70" s="299"/>
      <c r="NI70" s="299"/>
      <c r="NJ70" s="299"/>
      <c r="NK70" s="297"/>
      <c r="NL70" s="297">
        <v>6</v>
      </c>
      <c r="NM70" s="297"/>
      <c r="NN70" s="297"/>
      <c r="NO70" s="299"/>
      <c r="NP70" s="299"/>
      <c r="NQ70" s="299"/>
      <c r="NR70" s="299"/>
      <c r="NS70" s="297"/>
      <c r="NT70" s="297">
        <v>8</v>
      </c>
      <c r="NU70" s="297"/>
      <c r="NV70" s="297"/>
      <c r="NW70" s="299"/>
      <c r="NX70" s="299"/>
      <c r="NY70" s="299"/>
      <c r="NZ70" s="299"/>
      <c r="OA70" s="297"/>
      <c r="OB70" s="297"/>
      <c r="OC70" s="297"/>
      <c r="OD70" s="297"/>
      <c r="OE70" s="299"/>
      <c r="OF70" s="299"/>
      <c r="OG70" s="299"/>
      <c r="OH70" s="299"/>
      <c r="OI70" s="297"/>
      <c r="OJ70" s="297">
        <v>20</v>
      </c>
      <c r="OK70" s="297"/>
      <c r="OL70" s="297"/>
      <c r="OM70" s="277" cm="1">
        <f t="array" ref="OM70">SUM(SUMIFS(KU70:OL70,KU$6:OL$6,{"EN(V)"}))</f>
        <v>2</v>
      </c>
      <c r="ON70" s="277" cm="1">
        <f t="array" ref="ON70">SUM(SUMIFS(KU70:OL70,KU$6:OL$6,{"INA(V)"}))</f>
        <v>135</v>
      </c>
      <c r="OO70" s="277" cm="1">
        <f t="array" ref="OO70">SUM(SUMIFS(KU70:OL70,KU$6:OL$6,{"EN(D)"}))</f>
        <v>3</v>
      </c>
      <c r="OP70" s="277" cm="1">
        <f t="array" ref="OP70">SUM(SUMIFS(KU70:OL70,KU$6:OL$6,{"INA(D)"}))</f>
        <v>0</v>
      </c>
      <c r="OQ70" s="277" cm="1">
        <f t="array" ref="OQ70">SUM(SUMIFS(KU70:OL70,KU$6:OL$6,{"EN(D)","EN(V)","INA(D)","INA(V)"}))</f>
        <v>140</v>
      </c>
      <c r="OR70" s="299"/>
      <c r="OS70" s="299"/>
      <c r="OT70" s="299"/>
      <c r="OU70" s="299"/>
      <c r="OV70" s="297"/>
      <c r="OW70" s="297">
        <v>4</v>
      </c>
      <c r="OX70" s="297"/>
      <c r="OY70" s="297"/>
      <c r="OZ70" s="299"/>
      <c r="PA70" s="299"/>
      <c r="PB70" s="299"/>
      <c r="PC70" s="299"/>
      <c r="PD70" s="297"/>
      <c r="PE70" s="297">
        <v>2</v>
      </c>
      <c r="PF70" s="297"/>
      <c r="PG70" s="297"/>
      <c r="PH70" s="299"/>
      <c r="PI70" s="299"/>
      <c r="PJ70" s="299"/>
      <c r="PK70" s="299"/>
      <c r="PL70" s="297"/>
      <c r="PM70" s="297"/>
      <c r="PN70" s="297"/>
      <c r="PO70" s="297">
        <v>1</v>
      </c>
      <c r="PP70" s="299"/>
      <c r="PQ70" s="299"/>
      <c r="PR70" s="299"/>
      <c r="PS70" s="299"/>
      <c r="PT70" s="297"/>
      <c r="PU70" s="297">
        <v>1</v>
      </c>
      <c r="PV70" s="297"/>
      <c r="PW70" s="297">
        <v>2</v>
      </c>
      <c r="PX70" s="299"/>
      <c r="PY70" s="299"/>
      <c r="PZ70" s="299"/>
      <c r="QA70" s="299"/>
      <c r="QB70" s="297"/>
      <c r="QC70" s="297">
        <v>3</v>
      </c>
      <c r="QD70" s="297"/>
      <c r="QE70" s="297">
        <v>3</v>
      </c>
      <c r="QF70" s="299"/>
      <c r="QG70" s="299"/>
      <c r="QH70" s="299"/>
      <c r="QI70" s="299"/>
      <c r="QJ70" s="297"/>
      <c r="QK70" s="297"/>
      <c r="QL70" s="297"/>
      <c r="QM70" s="297">
        <v>1</v>
      </c>
      <c r="QN70" s="299"/>
      <c r="QO70" s="299"/>
      <c r="QP70" s="299"/>
      <c r="QQ70" s="299"/>
      <c r="QR70" s="297"/>
      <c r="QS70" s="297"/>
      <c r="QT70" s="297"/>
      <c r="QU70" s="297"/>
      <c r="QV70" s="299"/>
      <c r="QW70" s="299"/>
      <c r="QX70" s="299"/>
      <c r="QY70" s="299"/>
      <c r="QZ70" s="297"/>
      <c r="RA70" s="297"/>
      <c r="RB70" s="297"/>
      <c r="RC70" s="297"/>
      <c r="RD70" s="299"/>
      <c r="RE70" s="299"/>
      <c r="RF70" s="299"/>
      <c r="RG70" s="299"/>
      <c r="RH70" s="297"/>
      <c r="RI70" s="297"/>
      <c r="RJ70" s="297"/>
      <c r="RK70" s="297"/>
      <c r="RL70" s="299"/>
      <c r="RM70" s="299"/>
      <c r="RN70" s="299"/>
      <c r="RO70" s="299"/>
      <c r="RP70" s="297"/>
      <c r="RQ70" s="297"/>
      <c r="RR70" s="297"/>
      <c r="RS70" s="297"/>
      <c r="RT70" s="299"/>
      <c r="RU70" s="299"/>
      <c r="RV70" s="299"/>
      <c r="RW70" s="299"/>
      <c r="RX70" s="297"/>
      <c r="RY70" s="297"/>
      <c r="RZ70" s="297"/>
      <c r="SA70" s="297"/>
      <c r="SB70" s="299"/>
      <c r="SC70" s="299"/>
      <c r="SD70" s="299"/>
      <c r="SE70" s="299"/>
      <c r="SF70" s="297"/>
      <c r="SG70" s="297"/>
      <c r="SH70" s="297"/>
      <c r="SI70" s="297"/>
      <c r="SJ70" s="277" cm="1">
        <f t="array" ref="SJ70">SUM(SUMIFS(OR70:SI70,OR$6:SI$6,{"EN(V)"}))</f>
        <v>0</v>
      </c>
      <c r="SK70" s="277" cm="1">
        <f t="array" ref="SK70">SUM(SUMIFS(OR70:SI70,OR$6:SI$6,{"INA(V)"}))</f>
        <v>10</v>
      </c>
      <c r="SL70" s="277" cm="1">
        <f t="array" ref="SL70">SUM(SUMIFS(OR70:SI70,OR$6:SI$6,{"EN(D)"}))</f>
        <v>0</v>
      </c>
      <c r="SM70" s="277" cm="1">
        <f t="array" ref="SM70">SUM(SUMIFS(OR70:SI70,OR$6:SI$6,{"INA(D)"}))</f>
        <v>7</v>
      </c>
      <c r="SN70" s="277" cm="1">
        <f t="array" ref="SN70">SUM(SUMIFS(OR70:SI70,OR$6:SI$6,{"EN(D)","EN(V)","INA(D)","INA(V)"}))</f>
        <v>17</v>
      </c>
    </row>
    <row r="71" spans="1:508" ht="45">
      <c r="A71" s="296">
        <v>65</v>
      </c>
      <c r="B71" s="281" t="s">
        <v>161</v>
      </c>
      <c r="C71" s="301"/>
      <c r="D71" s="299"/>
      <c r="E71" s="299"/>
      <c r="F71" s="299"/>
      <c r="G71" s="299"/>
      <c r="H71" s="297"/>
      <c r="I71" s="297"/>
      <c r="J71" s="297"/>
      <c r="K71" s="297"/>
      <c r="L71" s="299"/>
      <c r="M71" s="299"/>
      <c r="N71" s="299"/>
      <c r="O71" s="299"/>
      <c r="P71" s="297"/>
      <c r="Q71" s="297"/>
      <c r="R71" s="297"/>
      <c r="S71" s="297"/>
      <c r="T71" s="299"/>
      <c r="U71" s="299"/>
      <c r="V71" s="299"/>
      <c r="W71" s="299"/>
      <c r="X71" s="297"/>
      <c r="Y71" s="297"/>
      <c r="Z71" s="297"/>
      <c r="AA71" s="297"/>
      <c r="AB71" s="299"/>
      <c r="AC71" s="299"/>
      <c r="AD71" s="299"/>
      <c r="AE71" s="299"/>
      <c r="AF71" s="297"/>
      <c r="AG71" s="297"/>
      <c r="AH71" s="297"/>
      <c r="AI71" s="297"/>
      <c r="AJ71" s="299"/>
      <c r="AK71" s="299"/>
      <c r="AL71" s="299"/>
      <c r="AM71" s="299"/>
      <c r="AN71" s="297"/>
      <c r="AO71" s="297"/>
      <c r="AP71" s="297"/>
      <c r="AQ71" s="297"/>
      <c r="AR71" s="299"/>
      <c r="AS71" s="299"/>
      <c r="AT71" s="299"/>
      <c r="AU71" s="299"/>
      <c r="AV71" s="297"/>
      <c r="AW71" s="297"/>
      <c r="AX71" s="297"/>
      <c r="AY71" s="297"/>
      <c r="AZ71" s="299"/>
      <c r="BA71" s="299"/>
      <c r="BB71" s="299"/>
      <c r="BC71" s="299"/>
      <c r="BD71" s="297"/>
      <c r="BE71" s="297"/>
      <c r="BF71" s="297"/>
      <c r="BG71" s="297"/>
      <c r="BH71" s="299"/>
      <c r="BI71" s="299"/>
      <c r="BJ71" s="299"/>
      <c r="BK71" s="299"/>
      <c r="BL71" s="297"/>
      <c r="BM71" s="297"/>
      <c r="BN71" s="297"/>
      <c r="BO71" s="297"/>
      <c r="BP71" s="299"/>
      <c r="BQ71" s="299"/>
      <c r="BR71" s="299"/>
      <c r="BS71" s="299"/>
      <c r="BT71" s="297"/>
      <c r="BU71" s="297"/>
      <c r="BV71" s="297"/>
      <c r="BW71" s="297"/>
      <c r="BX71" s="299"/>
      <c r="BY71" s="299"/>
      <c r="BZ71" s="299"/>
      <c r="CA71" s="299"/>
      <c r="CB71" s="297"/>
      <c r="CC71" s="297"/>
      <c r="CD71" s="297"/>
      <c r="CE71" s="297"/>
      <c r="CF71" s="299">
        <v>2</v>
      </c>
      <c r="CG71" s="299">
        <f>CF71-BX71</f>
        <v>2</v>
      </c>
      <c r="CH71" s="299">
        <v>2</v>
      </c>
      <c r="CI71" s="299">
        <f>CH71-CA71</f>
        <v>2</v>
      </c>
      <c r="CJ71" s="297"/>
      <c r="CK71" s="297"/>
      <c r="CL71" s="297"/>
      <c r="CM71" s="297"/>
      <c r="CN71" s="299">
        <v>66</v>
      </c>
      <c r="CO71" s="299">
        <f>CN71-CF71</f>
        <v>64</v>
      </c>
      <c r="CP71" s="299">
        <v>60</v>
      </c>
      <c r="CQ71" s="299">
        <f>CP71-CH71</f>
        <v>58</v>
      </c>
      <c r="CR71" s="297"/>
      <c r="CS71" s="297"/>
      <c r="CT71" s="297"/>
      <c r="CU71" s="297"/>
      <c r="CV71" s="277" cm="1">
        <f t="array" ref="CV71">SUM(SUMIFS(D71:CU71,D$6:CU$6,{"EN(V)"}))</f>
        <v>66</v>
      </c>
      <c r="CW71" s="277" cm="1">
        <f t="array" ref="CW71">SUM(SUMIFS(D71:CU71,D$6:CU$6,{"INA(V)"}))</f>
        <v>0</v>
      </c>
      <c r="CX71" s="277" cm="1">
        <f t="array" ref="CX71">SUM(SUMIFS(D71:CU71,D$6:CU$6,{"EN(D)"}))</f>
        <v>60</v>
      </c>
      <c r="CY71" s="277" cm="1">
        <f t="array" ref="CY71">SUM(SUMIFS(D71:CU71,D$6:CU$6,{"INA(D)"}))</f>
        <v>0</v>
      </c>
      <c r="CZ71" s="277" cm="1">
        <f t="array" ref="CZ71">SUM(SUMIFS(D71:CU71,D$6:CU$6,{"EN(D)","EN(V)","INA(D)","INA(V)"}))</f>
        <v>126</v>
      </c>
      <c r="DA71" s="299">
        <v>103</v>
      </c>
      <c r="DB71" s="299">
        <f t="shared" si="23"/>
        <v>37</v>
      </c>
      <c r="DC71" s="299">
        <v>64</v>
      </c>
      <c r="DD71" s="299">
        <f t="shared" si="24"/>
        <v>4</v>
      </c>
      <c r="DE71" s="297"/>
      <c r="DF71" s="297">
        <f t="shared" si="25"/>
        <v>0</v>
      </c>
      <c r="DG71" s="297"/>
      <c r="DH71" s="297">
        <f t="shared" si="26"/>
        <v>0</v>
      </c>
      <c r="DI71" s="299">
        <v>123</v>
      </c>
      <c r="DJ71" s="299">
        <f>DI71-DA71</f>
        <v>20</v>
      </c>
      <c r="DK71" s="299">
        <v>66</v>
      </c>
      <c r="DL71" s="299">
        <f>DK71-DC71</f>
        <v>2</v>
      </c>
      <c r="DM71" s="297"/>
      <c r="DN71" s="297"/>
      <c r="DO71" s="297"/>
      <c r="DP71" s="297"/>
      <c r="DQ71" s="299">
        <v>158</v>
      </c>
      <c r="DR71" s="299">
        <f>DQ71-DI71</f>
        <v>35</v>
      </c>
      <c r="DS71" s="299">
        <v>75</v>
      </c>
      <c r="DT71" s="299">
        <f>DS71-DK71</f>
        <v>9</v>
      </c>
      <c r="DU71" s="297"/>
      <c r="DV71" s="297"/>
      <c r="DW71" s="297"/>
      <c r="DX71" s="297"/>
      <c r="DY71" s="299"/>
      <c r="DZ71" s="299"/>
      <c r="EA71" s="299"/>
      <c r="EB71" s="299"/>
      <c r="EC71" s="297"/>
      <c r="ED71" s="297"/>
      <c r="EE71" s="297"/>
      <c r="EF71" s="297"/>
      <c r="EG71" s="299">
        <v>213</v>
      </c>
      <c r="EH71" s="299">
        <v>55</v>
      </c>
      <c r="EI71" s="299">
        <v>6</v>
      </c>
      <c r="EJ71" s="299">
        <f>EI71-EA71</f>
        <v>6</v>
      </c>
      <c r="EK71" s="297"/>
      <c r="EL71" s="297"/>
      <c r="EM71" s="297"/>
      <c r="EN71" s="297"/>
      <c r="EO71" s="299">
        <v>273</v>
      </c>
      <c r="EP71" s="299">
        <f>EO71-EG71</f>
        <v>60</v>
      </c>
      <c r="EQ71" s="299">
        <v>305</v>
      </c>
      <c r="ER71" s="299">
        <f>EQ71-EI71</f>
        <v>299</v>
      </c>
      <c r="ES71" s="297"/>
      <c r="ET71" s="297"/>
      <c r="EU71" s="297"/>
      <c r="EV71" s="297"/>
      <c r="EW71" s="299">
        <v>299</v>
      </c>
      <c r="EX71" s="299">
        <f>EW71-EO71</f>
        <v>26</v>
      </c>
      <c r="EY71" s="299">
        <v>326</v>
      </c>
      <c r="EZ71" s="299">
        <f>EY71-EQ71</f>
        <v>21</v>
      </c>
      <c r="FA71" s="297"/>
      <c r="FB71" s="297"/>
      <c r="FC71" s="297"/>
      <c r="FD71" s="297"/>
      <c r="FE71" s="299">
        <v>327</v>
      </c>
      <c r="FF71" s="299">
        <f>FE71-EW71</f>
        <v>28</v>
      </c>
      <c r="FG71" s="299">
        <v>351</v>
      </c>
      <c r="FH71" s="299">
        <f>FG71-EY71</f>
        <v>25</v>
      </c>
      <c r="FI71" s="297"/>
      <c r="FJ71" s="297"/>
      <c r="FK71" s="297"/>
      <c r="FL71" s="297"/>
      <c r="FM71" s="299">
        <v>364</v>
      </c>
      <c r="FN71" s="299">
        <f>FM71-FE71</f>
        <v>37</v>
      </c>
      <c r="FO71" s="299">
        <v>377</v>
      </c>
      <c r="FP71" s="299">
        <f>FO71-FG71</f>
        <v>26</v>
      </c>
      <c r="FQ71" s="297"/>
      <c r="FR71" s="297"/>
      <c r="FS71" s="297"/>
      <c r="FT71" s="297"/>
      <c r="FU71" s="299">
        <v>451</v>
      </c>
      <c r="FV71" s="299">
        <f>FU71-FM71</f>
        <v>87</v>
      </c>
      <c r="FW71" s="299">
        <v>412</v>
      </c>
      <c r="FX71" s="299">
        <f>FW71-FO71</f>
        <v>35</v>
      </c>
      <c r="FY71" s="297"/>
      <c r="FZ71" s="297"/>
      <c r="GA71" s="297"/>
      <c r="GB71" s="297"/>
      <c r="GC71" s="299">
        <v>528</v>
      </c>
      <c r="GD71" s="299">
        <f>GC71-FU71</f>
        <v>77</v>
      </c>
      <c r="GE71" s="299">
        <v>433</v>
      </c>
      <c r="GF71" s="299">
        <f>GE71-FW71</f>
        <v>21</v>
      </c>
      <c r="GG71" s="297"/>
      <c r="GH71" s="297"/>
      <c r="GI71" s="297"/>
      <c r="GJ71" s="297"/>
      <c r="GK71" s="299">
        <v>711</v>
      </c>
      <c r="GL71" s="299">
        <f>GK71-GC71</f>
        <v>183</v>
      </c>
      <c r="GM71" s="299">
        <v>501</v>
      </c>
      <c r="GN71" s="299">
        <f>GM71-GE71</f>
        <v>68</v>
      </c>
      <c r="GO71" s="297"/>
      <c r="GP71" s="297"/>
      <c r="GQ71" s="297"/>
      <c r="GR71" s="297"/>
      <c r="GS71" s="277" cm="1">
        <f t="array" ref="GS71">SUM(SUMIFS(DA71:GR71,DA$6:GR$6,{"EN(V)"}))</f>
        <v>645</v>
      </c>
      <c r="GT71" s="277" cm="1">
        <f t="array" ref="GT71">SUM(SUMIFS(DA71:GR71,DA$6:GR$6,{"INA(V)"}))</f>
        <v>0</v>
      </c>
      <c r="GU71" s="277" cm="1">
        <f t="array" ref="GU71">SUM(SUMIFS(DA71:GR71,DA$6:GR$6,{"EN(D)"}))</f>
        <v>516</v>
      </c>
      <c r="GV71" s="277" cm="1">
        <f t="array" ref="GV71">SUM(SUMIFS(DA71:GR71,DA$6:GR$6,{"INA(D)"}))</f>
        <v>0</v>
      </c>
      <c r="GW71" s="277" cm="1">
        <f t="array" ref="GW71">SUM(SUMIFS(DA71:GR71,DA$6:GR$6,{"EN(D)","EN(V)","INA(D)","INA(V)"}))</f>
        <v>1161</v>
      </c>
      <c r="GX71" s="299">
        <v>725</v>
      </c>
      <c r="GY71" s="299">
        <f t="shared" si="27"/>
        <v>14</v>
      </c>
      <c r="GZ71" s="299">
        <v>524</v>
      </c>
      <c r="HA71" s="299">
        <f t="shared" si="28"/>
        <v>23</v>
      </c>
      <c r="HB71" s="297"/>
      <c r="HC71" s="297">
        <f t="shared" si="29"/>
        <v>0</v>
      </c>
      <c r="HD71" s="297"/>
      <c r="HE71" s="297">
        <f t="shared" si="30"/>
        <v>0</v>
      </c>
      <c r="HF71" s="299"/>
      <c r="HG71" s="299"/>
      <c r="HH71" s="299"/>
      <c r="HI71" s="299"/>
      <c r="HJ71" s="297"/>
      <c r="HK71" s="297"/>
      <c r="HL71" s="297"/>
      <c r="HM71" s="297"/>
      <c r="HN71" s="299"/>
      <c r="HO71" s="299"/>
      <c r="HP71" s="299"/>
      <c r="HQ71" s="299"/>
      <c r="HR71" s="297"/>
      <c r="HS71" s="297"/>
      <c r="HT71" s="297"/>
      <c r="HU71" s="297"/>
      <c r="HV71" s="299"/>
      <c r="HW71" s="299"/>
      <c r="HX71" s="299"/>
      <c r="HY71" s="299"/>
      <c r="HZ71" s="297"/>
      <c r="IA71" s="297"/>
      <c r="IB71" s="297"/>
      <c r="IC71" s="297"/>
      <c r="ID71" s="299"/>
      <c r="IE71" s="299"/>
      <c r="IF71" s="299"/>
      <c r="IG71" s="299"/>
      <c r="IH71" s="297"/>
      <c r="II71" s="297"/>
      <c r="IJ71" s="297"/>
      <c r="IK71" s="297"/>
      <c r="IL71" s="299"/>
      <c r="IM71" s="299"/>
      <c r="IN71" s="299"/>
      <c r="IO71" s="299"/>
      <c r="IP71" s="297"/>
      <c r="IQ71" s="297"/>
      <c r="IR71" s="297"/>
      <c r="IS71" s="297"/>
      <c r="IT71" s="299"/>
      <c r="IU71" s="299"/>
      <c r="IV71" s="299"/>
      <c r="IW71" s="299"/>
      <c r="IX71" s="297"/>
      <c r="IY71" s="297"/>
      <c r="IZ71" s="297"/>
      <c r="JA71" s="297"/>
      <c r="JB71" s="299"/>
      <c r="JC71" s="299"/>
      <c r="JD71" s="299"/>
      <c r="JE71" s="299"/>
      <c r="JF71" s="297"/>
      <c r="JG71" s="297"/>
      <c r="JH71" s="297"/>
      <c r="JI71" s="297"/>
      <c r="JJ71" s="299"/>
      <c r="JK71" s="299"/>
      <c r="JL71" s="299"/>
      <c r="JM71" s="299"/>
      <c r="JN71" s="297"/>
      <c r="JO71" s="297"/>
      <c r="JP71" s="297"/>
      <c r="JQ71" s="297"/>
      <c r="JR71" s="299">
        <v>725</v>
      </c>
      <c r="JS71" s="299">
        <v>1</v>
      </c>
      <c r="JT71" s="299">
        <v>524</v>
      </c>
      <c r="JU71" s="299">
        <v>26</v>
      </c>
      <c r="JV71" s="297"/>
      <c r="JW71" s="297"/>
      <c r="JX71" s="297"/>
      <c r="JY71" s="297"/>
      <c r="JZ71" s="299"/>
      <c r="KA71" s="299">
        <v>1</v>
      </c>
      <c r="KB71" s="299"/>
      <c r="KC71" s="299">
        <v>35</v>
      </c>
      <c r="KD71" s="297"/>
      <c r="KE71" s="297"/>
      <c r="KF71" s="297"/>
      <c r="KG71" s="297"/>
      <c r="KH71" s="299"/>
      <c r="KI71" s="299">
        <v>2</v>
      </c>
      <c r="KJ71" s="299"/>
      <c r="KK71" s="299">
        <v>8</v>
      </c>
      <c r="KL71" s="297"/>
      <c r="KM71" s="297"/>
      <c r="KN71" s="297"/>
      <c r="KO71" s="297"/>
      <c r="KP71" s="277" cm="1">
        <f t="array" ref="KP71">SUM(SUMIFS(GX71:KO71,GX$6:KO$6,{"EN(V)"}))</f>
        <v>18</v>
      </c>
      <c r="KQ71" s="277" cm="1">
        <f t="array" ref="KQ71">SUM(SUMIFS(GX71:KO71,GX$6:KO$6,{"INA(V)"}))</f>
        <v>0</v>
      </c>
      <c r="KR71" s="277" cm="1">
        <f t="array" ref="KR71">SUM(SUMIFS(GX71:KO71,GX$6:KO$6,{"EN(D)"}))</f>
        <v>92</v>
      </c>
      <c r="KS71" s="277" cm="1">
        <f t="array" ref="KS71">SUM(SUMIFS(GX71:KO71,GX$6:KO$6,{"INA(D)"}))</f>
        <v>0</v>
      </c>
      <c r="KT71" s="277" cm="1">
        <f t="array" ref="KT71">SUM(SUMIFS(GX71:KO71,GX$6:KO$6,{"EN(D)","EN(V)","INA(D)","INA(V)"}))</f>
        <v>110</v>
      </c>
      <c r="KU71" s="299"/>
      <c r="KV71" s="299">
        <v>3</v>
      </c>
      <c r="KW71" s="299"/>
      <c r="KX71" s="299">
        <v>21</v>
      </c>
      <c r="KY71" s="297"/>
      <c r="KZ71" s="297"/>
      <c r="LA71" s="297"/>
      <c r="LB71" s="297"/>
      <c r="LC71" s="299"/>
      <c r="LD71" s="299">
        <v>4</v>
      </c>
      <c r="LE71" s="299"/>
      <c r="LF71" s="299">
        <v>46</v>
      </c>
      <c r="LG71" s="297"/>
      <c r="LH71" s="297"/>
      <c r="LI71" s="297"/>
      <c r="LJ71" s="297"/>
      <c r="LK71" s="299"/>
      <c r="LL71" s="299">
        <v>2</v>
      </c>
      <c r="LM71" s="299"/>
      <c r="LN71" s="299"/>
      <c r="LO71" s="297"/>
      <c r="LP71" s="297"/>
      <c r="LQ71" s="297"/>
      <c r="LR71" s="297"/>
      <c r="LS71" s="299"/>
      <c r="LT71" s="299">
        <v>12</v>
      </c>
      <c r="LU71" s="299"/>
      <c r="LV71" s="299">
        <v>9</v>
      </c>
      <c r="LW71" s="297"/>
      <c r="LX71" s="297"/>
      <c r="LY71" s="297"/>
      <c r="LZ71" s="297"/>
      <c r="MA71" s="299"/>
      <c r="MB71" s="299">
        <v>9</v>
      </c>
      <c r="MC71" s="299"/>
      <c r="MD71" s="299">
        <v>3</v>
      </c>
      <c r="ME71" s="297"/>
      <c r="MF71" s="297"/>
      <c r="MG71" s="297"/>
      <c r="MH71" s="297"/>
      <c r="MI71" s="299"/>
      <c r="MJ71" s="299">
        <v>11</v>
      </c>
      <c r="MK71" s="299"/>
      <c r="ML71" s="299">
        <v>3</v>
      </c>
      <c r="MM71" s="297"/>
      <c r="MN71" s="297"/>
      <c r="MO71" s="297"/>
      <c r="MP71" s="297"/>
      <c r="MQ71" s="299"/>
      <c r="MR71" s="299">
        <v>3</v>
      </c>
      <c r="MS71" s="299"/>
      <c r="MT71" s="299"/>
      <c r="MU71" s="297"/>
      <c r="MV71" s="297"/>
      <c r="MW71" s="297"/>
      <c r="MX71" s="297"/>
      <c r="MY71" s="299"/>
      <c r="MZ71" s="299">
        <v>1</v>
      </c>
      <c r="NA71" s="299"/>
      <c r="NB71" s="299"/>
      <c r="NC71" s="297"/>
      <c r="ND71" s="297"/>
      <c r="NE71" s="297"/>
      <c r="NF71" s="297"/>
      <c r="NG71" s="299"/>
      <c r="NH71" s="299">
        <v>4</v>
      </c>
      <c r="NI71" s="299"/>
      <c r="NJ71" s="299"/>
      <c r="NK71" s="297"/>
      <c r="NL71" s="297"/>
      <c r="NM71" s="297"/>
      <c r="NN71" s="297"/>
      <c r="NO71" s="299"/>
      <c r="NP71" s="299">
        <v>2</v>
      </c>
      <c r="NQ71" s="299"/>
      <c r="NR71" s="299"/>
      <c r="NS71" s="297"/>
      <c r="NT71" s="297"/>
      <c r="NU71" s="297"/>
      <c r="NV71" s="297"/>
      <c r="NW71" s="299"/>
      <c r="NX71" s="299">
        <v>2</v>
      </c>
      <c r="NY71" s="299"/>
      <c r="NZ71" s="299"/>
      <c r="OA71" s="297"/>
      <c r="OB71" s="297"/>
      <c r="OC71" s="297"/>
      <c r="OD71" s="297"/>
      <c r="OE71" s="299"/>
      <c r="OF71" s="299">
        <v>3</v>
      </c>
      <c r="OG71" s="299"/>
      <c r="OH71" s="299"/>
      <c r="OI71" s="297"/>
      <c r="OJ71" s="297"/>
      <c r="OK71" s="297"/>
      <c r="OL71" s="297"/>
      <c r="OM71" s="277" cm="1">
        <f t="array" ref="OM71">SUM(SUMIFS(KU71:OL71,KU$6:OL$6,{"EN(V)"}))</f>
        <v>56</v>
      </c>
      <c r="ON71" s="277" cm="1">
        <f t="array" ref="ON71">SUM(SUMIFS(KU71:OL71,KU$6:OL$6,{"INA(V)"}))</f>
        <v>0</v>
      </c>
      <c r="OO71" s="277" cm="1">
        <f t="array" ref="OO71">SUM(SUMIFS(KU71:OL71,KU$6:OL$6,{"EN(D)"}))</f>
        <v>82</v>
      </c>
      <c r="OP71" s="277" cm="1">
        <f t="array" ref="OP71">SUM(SUMIFS(KU71:OL71,KU$6:OL$6,{"INA(D)"}))</f>
        <v>0</v>
      </c>
      <c r="OQ71" s="277" cm="1">
        <f t="array" ref="OQ71">SUM(SUMIFS(KU71:OL71,KU$6:OL$6,{"EN(D)","EN(V)","INA(D)","INA(V)"}))</f>
        <v>138</v>
      </c>
      <c r="OR71" s="299"/>
      <c r="OS71" s="299">
        <v>4</v>
      </c>
      <c r="OT71" s="299"/>
      <c r="OU71" s="299">
        <v>1</v>
      </c>
      <c r="OV71" s="297"/>
      <c r="OW71" s="297"/>
      <c r="OX71" s="297"/>
      <c r="OY71" s="297"/>
      <c r="OZ71" s="299"/>
      <c r="PA71" s="299">
        <v>15</v>
      </c>
      <c r="PB71" s="299"/>
      <c r="PC71" s="299">
        <v>1</v>
      </c>
      <c r="PD71" s="297"/>
      <c r="PE71" s="297"/>
      <c r="PF71" s="297"/>
      <c r="PG71" s="297"/>
      <c r="PH71" s="299"/>
      <c r="PI71" s="299">
        <v>9</v>
      </c>
      <c r="PJ71" s="299"/>
      <c r="PK71" s="299">
        <v>3</v>
      </c>
      <c r="PL71" s="297"/>
      <c r="PM71" s="297"/>
      <c r="PN71" s="297"/>
      <c r="PO71" s="297"/>
      <c r="PP71" s="299"/>
      <c r="PQ71" s="299">
        <v>15</v>
      </c>
      <c r="PR71" s="299"/>
      <c r="PS71" s="299">
        <v>3</v>
      </c>
      <c r="PT71" s="297"/>
      <c r="PU71" s="297"/>
      <c r="PV71" s="297"/>
      <c r="PW71" s="297"/>
      <c r="PX71" s="299"/>
      <c r="PY71" s="299">
        <v>5</v>
      </c>
      <c r="PZ71" s="299"/>
      <c r="QA71" s="299">
        <v>2</v>
      </c>
      <c r="QB71" s="297"/>
      <c r="QC71" s="297"/>
      <c r="QD71" s="297"/>
      <c r="QE71" s="297"/>
      <c r="QF71" s="299"/>
      <c r="QG71" s="299">
        <v>5</v>
      </c>
      <c r="QH71" s="299"/>
      <c r="QI71" s="299">
        <v>1</v>
      </c>
      <c r="QJ71" s="297"/>
      <c r="QK71" s="297"/>
      <c r="QL71" s="297"/>
      <c r="QM71" s="297"/>
      <c r="QN71" s="299"/>
      <c r="QO71" s="299">
        <v>5</v>
      </c>
      <c r="QP71" s="299"/>
      <c r="QQ71" s="299">
        <v>1</v>
      </c>
      <c r="QR71" s="297"/>
      <c r="QS71" s="297"/>
      <c r="QT71" s="297"/>
      <c r="QU71" s="297"/>
      <c r="QV71" s="299"/>
      <c r="QW71" s="299"/>
      <c r="QX71" s="299"/>
      <c r="QY71" s="299"/>
      <c r="QZ71" s="297"/>
      <c r="RA71" s="297"/>
      <c r="RB71" s="297"/>
      <c r="RC71" s="297"/>
      <c r="RD71" s="299"/>
      <c r="RE71" s="299"/>
      <c r="RF71" s="299"/>
      <c r="RG71" s="299"/>
      <c r="RH71" s="297"/>
      <c r="RI71" s="297"/>
      <c r="RJ71" s="297"/>
      <c r="RK71" s="297"/>
      <c r="RL71" s="299"/>
      <c r="RM71" s="299"/>
      <c r="RN71" s="299"/>
      <c r="RO71" s="299"/>
      <c r="RP71" s="297"/>
      <c r="RQ71" s="297"/>
      <c r="RR71" s="297"/>
      <c r="RS71" s="297"/>
      <c r="RT71" s="299"/>
      <c r="RU71" s="299"/>
      <c r="RV71" s="299"/>
      <c r="RW71" s="299"/>
      <c r="RX71" s="297"/>
      <c r="RY71" s="297"/>
      <c r="RZ71" s="297"/>
      <c r="SA71" s="297"/>
      <c r="SB71" s="299"/>
      <c r="SC71" s="299"/>
      <c r="SD71" s="299"/>
      <c r="SE71" s="299"/>
      <c r="SF71" s="297"/>
      <c r="SG71" s="297"/>
      <c r="SH71" s="297"/>
      <c r="SI71" s="297"/>
      <c r="SJ71" s="277" cm="1">
        <f t="array" ref="SJ71">SUM(SUMIFS(OR71:SI71,OR$6:SI$6,{"EN(V)"}))</f>
        <v>58</v>
      </c>
      <c r="SK71" s="277" cm="1">
        <f t="array" ref="SK71">SUM(SUMIFS(OR71:SI71,OR$6:SI$6,{"INA(V)"}))</f>
        <v>0</v>
      </c>
      <c r="SL71" s="277" cm="1">
        <f t="array" ref="SL71">SUM(SUMIFS(OR71:SI71,OR$6:SI$6,{"EN(D)"}))</f>
        <v>12</v>
      </c>
      <c r="SM71" s="277" cm="1">
        <f t="array" ref="SM71">SUM(SUMIFS(OR71:SI71,OR$6:SI$6,{"INA(D)"}))</f>
        <v>0</v>
      </c>
      <c r="SN71" s="277" cm="1">
        <f t="array" ref="SN71">SUM(SUMIFS(OR71:SI71,OR$6:SI$6,{"EN(D)","EN(V)","INA(D)","INA(V)"}))</f>
        <v>70</v>
      </c>
    </row>
    <row r="72" spans="1:508" ht="30">
      <c r="A72" s="296">
        <v>66</v>
      </c>
      <c r="B72" s="281" t="s">
        <v>162</v>
      </c>
      <c r="C72" s="301"/>
      <c r="D72" s="299"/>
      <c r="E72" s="299"/>
      <c r="F72" s="299"/>
      <c r="G72" s="299"/>
      <c r="H72" s="297"/>
      <c r="I72" s="297"/>
      <c r="J72" s="297"/>
      <c r="K72" s="297"/>
      <c r="L72" s="299"/>
      <c r="M72" s="299"/>
      <c r="N72" s="299"/>
      <c r="O72" s="299"/>
      <c r="P72" s="297"/>
      <c r="Q72" s="297"/>
      <c r="R72" s="297"/>
      <c r="S72" s="297"/>
      <c r="T72" s="299"/>
      <c r="U72" s="299"/>
      <c r="V72" s="299"/>
      <c r="W72" s="299"/>
      <c r="X72" s="297"/>
      <c r="Y72" s="297"/>
      <c r="Z72" s="297"/>
      <c r="AA72" s="297"/>
      <c r="AB72" s="299"/>
      <c r="AC72" s="299"/>
      <c r="AD72" s="299"/>
      <c r="AE72" s="299"/>
      <c r="AF72" s="297"/>
      <c r="AG72" s="297"/>
      <c r="AH72" s="297"/>
      <c r="AI72" s="297"/>
      <c r="AJ72" s="299"/>
      <c r="AK72" s="299"/>
      <c r="AL72" s="299"/>
      <c r="AM72" s="299"/>
      <c r="AN72" s="297"/>
      <c r="AO72" s="297"/>
      <c r="AP72" s="297"/>
      <c r="AQ72" s="297"/>
      <c r="AR72" s="299"/>
      <c r="AS72" s="299"/>
      <c r="AT72" s="299"/>
      <c r="AU72" s="299"/>
      <c r="AV72" s="297"/>
      <c r="AW72" s="297"/>
      <c r="AX72" s="297"/>
      <c r="AY72" s="297"/>
      <c r="AZ72" s="299"/>
      <c r="BA72" s="299"/>
      <c r="BB72" s="299"/>
      <c r="BC72" s="299"/>
      <c r="BD72" s="297"/>
      <c r="BE72" s="297"/>
      <c r="BF72" s="297"/>
      <c r="BG72" s="297"/>
      <c r="BH72" s="299"/>
      <c r="BI72" s="299"/>
      <c r="BJ72" s="299"/>
      <c r="BK72" s="299"/>
      <c r="BL72" s="297"/>
      <c r="BM72" s="297"/>
      <c r="BN72" s="297"/>
      <c r="BO72" s="297"/>
      <c r="BP72" s="299"/>
      <c r="BQ72" s="299"/>
      <c r="BR72" s="299"/>
      <c r="BS72" s="299"/>
      <c r="BT72" s="297"/>
      <c r="BU72" s="297"/>
      <c r="BV72" s="297"/>
      <c r="BW72" s="297"/>
      <c r="BX72" s="299"/>
      <c r="BY72" s="299"/>
      <c r="BZ72" s="299"/>
      <c r="CA72" s="299"/>
      <c r="CB72" s="297"/>
      <c r="CC72" s="297"/>
      <c r="CD72" s="297"/>
      <c r="CE72" s="297"/>
      <c r="CF72" s="299"/>
      <c r="CG72" s="299"/>
      <c r="CH72" s="299"/>
      <c r="CI72" s="299"/>
      <c r="CJ72" s="297"/>
      <c r="CK72" s="297"/>
      <c r="CL72" s="297"/>
      <c r="CM72" s="297"/>
      <c r="CN72" s="299"/>
      <c r="CO72" s="299"/>
      <c r="CP72" s="299"/>
      <c r="CQ72" s="299"/>
      <c r="CR72" s="297"/>
      <c r="CS72" s="297"/>
      <c r="CT72" s="297"/>
      <c r="CU72" s="297"/>
      <c r="CV72" s="277" cm="1">
        <f t="array" ref="CV72">SUM(SUMIFS(D72:CU72,D$6:CU$6,{"EN(V)"}))</f>
        <v>0</v>
      </c>
      <c r="CW72" s="277" cm="1">
        <f t="array" ref="CW72">SUM(SUMIFS(D72:CU72,D$6:CU$6,{"INA(V)"}))</f>
        <v>0</v>
      </c>
      <c r="CX72" s="277" cm="1">
        <f t="array" ref="CX72">SUM(SUMIFS(D72:CU72,D$6:CU$6,{"EN(D)"}))</f>
        <v>0</v>
      </c>
      <c r="CY72" s="277" cm="1">
        <f t="array" ref="CY72">SUM(SUMIFS(D72:CU72,D$6:CU$6,{"INA(D)"}))</f>
        <v>0</v>
      </c>
      <c r="CZ72" s="277" cm="1">
        <f t="array" ref="CZ72">SUM(SUMIFS(D72:CU72,D$6:CU$6,{"EN(D)","EN(V)","INA(D)","INA(V)"}))</f>
        <v>0</v>
      </c>
      <c r="DA72" s="299">
        <v>5</v>
      </c>
      <c r="DB72" s="299">
        <f t="shared" si="23"/>
        <v>5</v>
      </c>
      <c r="DC72" s="299">
        <v>3</v>
      </c>
      <c r="DD72" s="299">
        <f t="shared" si="24"/>
        <v>3</v>
      </c>
      <c r="DE72" s="297"/>
      <c r="DF72" s="297">
        <f t="shared" si="25"/>
        <v>0</v>
      </c>
      <c r="DG72" s="297"/>
      <c r="DH72" s="297">
        <f t="shared" si="26"/>
        <v>0</v>
      </c>
      <c r="DI72" s="299">
        <v>24</v>
      </c>
      <c r="DJ72" s="299">
        <f>DI72-DA72</f>
        <v>19</v>
      </c>
      <c r="DK72" s="299">
        <v>6</v>
      </c>
      <c r="DL72" s="299">
        <f>DK72-DC72</f>
        <v>3</v>
      </c>
      <c r="DM72" s="297"/>
      <c r="DN72" s="297"/>
      <c r="DO72" s="297"/>
      <c r="DP72" s="297"/>
      <c r="DQ72" s="299">
        <v>40</v>
      </c>
      <c r="DR72" s="299">
        <f>DQ72-DI72</f>
        <v>16</v>
      </c>
      <c r="DS72" s="299">
        <v>9</v>
      </c>
      <c r="DT72" s="299">
        <f>DS72-DK72</f>
        <v>3</v>
      </c>
      <c r="DU72" s="297"/>
      <c r="DV72" s="297"/>
      <c r="DW72" s="297"/>
      <c r="DX72" s="297"/>
      <c r="DY72" s="299">
        <v>55</v>
      </c>
      <c r="DZ72" s="299">
        <f>DY72-DQ72</f>
        <v>15</v>
      </c>
      <c r="EA72" s="299">
        <v>11</v>
      </c>
      <c r="EB72" s="299">
        <f>EA72-DS72</f>
        <v>2</v>
      </c>
      <c r="EC72" s="297"/>
      <c r="ED72" s="297"/>
      <c r="EE72" s="297"/>
      <c r="EF72" s="297"/>
      <c r="EG72" s="299">
        <v>70</v>
      </c>
      <c r="EH72" s="299">
        <f>EG72-DY72</f>
        <v>15</v>
      </c>
      <c r="EI72" s="299">
        <v>16</v>
      </c>
      <c r="EJ72" s="299">
        <f>EI72-EA72</f>
        <v>5</v>
      </c>
      <c r="EK72" s="297"/>
      <c r="EL72" s="297"/>
      <c r="EM72" s="297"/>
      <c r="EN72" s="297"/>
      <c r="EO72" s="299">
        <v>97</v>
      </c>
      <c r="EP72" s="299">
        <f>EO72-EG72</f>
        <v>27</v>
      </c>
      <c r="EQ72" s="299">
        <v>258</v>
      </c>
      <c r="ER72" s="299">
        <f>EQ72-EI72</f>
        <v>242</v>
      </c>
      <c r="ES72" s="297"/>
      <c r="ET72" s="297"/>
      <c r="EU72" s="297"/>
      <c r="EV72" s="297"/>
      <c r="EW72" s="299">
        <v>114</v>
      </c>
      <c r="EX72" s="299">
        <f>EW72-EO72</f>
        <v>17</v>
      </c>
      <c r="EY72" s="299">
        <v>296</v>
      </c>
      <c r="EZ72" s="299">
        <f>EY72-EQ72</f>
        <v>38</v>
      </c>
      <c r="FA72" s="297"/>
      <c r="FB72" s="297"/>
      <c r="FC72" s="297"/>
      <c r="FD72" s="297"/>
      <c r="FE72" s="299">
        <v>132</v>
      </c>
      <c r="FF72" s="299">
        <f>FE72-EW72</f>
        <v>18</v>
      </c>
      <c r="FG72" s="299">
        <v>361</v>
      </c>
      <c r="FH72" s="299">
        <f>FG72-EY72</f>
        <v>65</v>
      </c>
      <c r="FI72" s="297"/>
      <c r="FJ72" s="297"/>
      <c r="FK72" s="297"/>
      <c r="FL72" s="297"/>
      <c r="FM72" s="299">
        <v>148</v>
      </c>
      <c r="FN72" s="299">
        <f>FM72-FE72</f>
        <v>16</v>
      </c>
      <c r="FO72" s="299">
        <v>442</v>
      </c>
      <c r="FP72" s="299">
        <f>FO72-FG72</f>
        <v>81</v>
      </c>
      <c r="FQ72" s="297"/>
      <c r="FR72" s="297"/>
      <c r="FS72" s="297"/>
      <c r="FT72" s="297"/>
      <c r="FU72" s="299">
        <v>209</v>
      </c>
      <c r="FV72" s="299">
        <f>FU72-FM72</f>
        <v>61</v>
      </c>
      <c r="FW72" s="299">
        <v>590</v>
      </c>
      <c r="FX72" s="299">
        <f>FW72-FO72</f>
        <v>148</v>
      </c>
      <c r="FY72" s="297"/>
      <c r="FZ72" s="297"/>
      <c r="GA72" s="297"/>
      <c r="GB72" s="297"/>
      <c r="GC72" s="299">
        <v>249</v>
      </c>
      <c r="GD72" s="299">
        <f>GC72-FU72</f>
        <v>40</v>
      </c>
      <c r="GE72" s="299">
        <v>709</v>
      </c>
      <c r="GF72" s="299">
        <f>GE72-FW72</f>
        <v>119</v>
      </c>
      <c r="GG72" s="297"/>
      <c r="GH72" s="297"/>
      <c r="GI72" s="297"/>
      <c r="GJ72" s="297"/>
      <c r="GK72" s="299">
        <v>338</v>
      </c>
      <c r="GL72" s="299">
        <f>GK72-GC72</f>
        <v>89</v>
      </c>
      <c r="GM72" s="299">
        <v>887</v>
      </c>
      <c r="GN72" s="299">
        <f>GM72-GE72</f>
        <v>178</v>
      </c>
      <c r="GO72" s="297"/>
      <c r="GP72" s="297"/>
      <c r="GQ72" s="297"/>
      <c r="GR72" s="297"/>
      <c r="GS72" s="277" cm="1">
        <f t="array" ref="GS72">SUM(SUMIFS(DA72:GR72,DA$6:GR$6,{"EN(V)"}))</f>
        <v>338</v>
      </c>
      <c r="GT72" s="277" cm="1">
        <f t="array" ref="GT72">SUM(SUMIFS(DA72:GR72,DA$6:GR$6,{"INA(V)"}))</f>
        <v>0</v>
      </c>
      <c r="GU72" s="277" cm="1">
        <f t="array" ref="GU72">SUM(SUMIFS(DA72:GR72,DA$6:GR$6,{"EN(D)"}))</f>
        <v>887</v>
      </c>
      <c r="GV72" s="277" cm="1">
        <f t="array" ref="GV72">SUM(SUMIFS(DA72:GR72,DA$6:GR$6,{"INA(D)"}))</f>
        <v>0</v>
      </c>
      <c r="GW72" s="277" cm="1">
        <f t="array" ref="GW72">SUM(SUMIFS(DA72:GR72,DA$6:GR$6,{"EN(D)","EN(V)","INA(D)","INA(V)"}))</f>
        <v>1225</v>
      </c>
      <c r="GX72" s="299">
        <v>343</v>
      </c>
      <c r="GY72" s="299">
        <f t="shared" si="27"/>
        <v>5</v>
      </c>
      <c r="GZ72" s="299">
        <v>932</v>
      </c>
      <c r="HA72" s="299">
        <f t="shared" si="28"/>
        <v>45</v>
      </c>
      <c r="HB72" s="297"/>
      <c r="HC72" s="297">
        <f t="shared" si="29"/>
        <v>0</v>
      </c>
      <c r="HD72" s="297"/>
      <c r="HE72" s="297">
        <f t="shared" si="30"/>
        <v>0</v>
      </c>
      <c r="HF72" s="299"/>
      <c r="HG72" s="299"/>
      <c r="HH72" s="299"/>
      <c r="HI72" s="299"/>
      <c r="HJ72" s="297"/>
      <c r="HK72" s="297"/>
      <c r="HL72" s="297"/>
      <c r="HM72" s="297"/>
      <c r="HN72" s="299"/>
      <c r="HO72" s="299"/>
      <c r="HP72" s="299"/>
      <c r="HQ72" s="299"/>
      <c r="HR72" s="297"/>
      <c r="HS72" s="297"/>
      <c r="HT72" s="297"/>
      <c r="HU72" s="297"/>
      <c r="HV72" s="299"/>
      <c r="HW72" s="299"/>
      <c r="HX72" s="299"/>
      <c r="HY72" s="299"/>
      <c r="HZ72" s="297"/>
      <c r="IA72" s="297"/>
      <c r="IB72" s="297"/>
      <c r="IC72" s="297"/>
      <c r="ID72" s="299"/>
      <c r="IE72" s="299"/>
      <c r="IF72" s="299"/>
      <c r="IG72" s="299"/>
      <c r="IH72" s="297"/>
      <c r="II72" s="297"/>
      <c r="IJ72" s="297"/>
      <c r="IK72" s="297"/>
      <c r="IL72" s="299"/>
      <c r="IM72" s="299"/>
      <c r="IN72" s="299"/>
      <c r="IO72" s="299"/>
      <c r="IP72" s="297"/>
      <c r="IQ72" s="297"/>
      <c r="IR72" s="297"/>
      <c r="IS72" s="297"/>
      <c r="IT72" s="299"/>
      <c r="IU72" s="299"/>
      <c r="IV72" s="299"/>
      <c r="IW72" s="299"/>
      <c r="IX72" s="297"/>
      <c r="IY72" s="297"/>
      <c r="IZ72" s="297"/>
      <c r="JA72" s="297"/>
      <c r="JB72" s="299"/>
      <c r="JC72" s="299"/>
      <c r="JD72" s="299"/>
      <c r="JE72" s="299"/>
      <c r="JF72" s="297"/>
      <c r="JG72" s="297"/>
      <c r="JH72" s="297"/>
      <c r="JI72" s="297"/>
      <c r="JJ72" s="299"/>
      <c r="JK72" s="299"/>
      <c r="JL72" s="299"/>
      <c r="JM72" s="299"/>
      <c r="JN72" s="297"/>
      <c r="JO72" s="297"/>
      <c r="JP72" s="297"/>
      <c r="JQ72" s="297"/>
      <c r="JR72" s="299"/>
      <c r="JS72" s="299">
        <v>1</v>
      </c>
      <c r="JT72" s="299"/>
      <c r="JU72" s="299">
        <v>43</v>
      </c>
      <c r="JV72" s="297"/>
      <c r="JW72" s="297"/>
      <c r="JX72" s="297"/>
      <c r="JY72" s="297"/>
      <c r="JZ72" s="299"/>
      <c r="KA72" s="299"/>
      <c r="KB72" s="299"/>
      <c r="KC72" s="299">
        <v>143</v>
      </c>
      <c r="KD72" s="297"/>
      <c r="KE72" s="297"/>
      <c r="KF72" s="297"/>
      <c r="KG72" s="297"/>
      <c r="KH72" s="299"/>
      <c r="KI72" s="299">
        <v>7</v>
      </c>
      <c r="KJ72" s="299"/>
      <c r="KK72" s="299">
        <v>156</v>
      </c>
      <c r="KL72" s="297"/>
      <c r="KM72" s="297"/>
      <c r="KN72" s="297"/>
      <c r="KO72" s="297"/>
      <c r="KP72" s="277" cm="1">
        <f t="array" ref="KP72">SUM(SUMIFS(GX72:KO72,GX$6:KO$6,{"EN(V)"}))</f>
        <v>13</v>
      </c>
      <c r="KQ72" s="277" cm="1">
        <f t="array" ref="KQ72">SUM(SUMIFS(GX72:KO72,GX$6:KO$6,{"INA(V)"}))</f>
        <v>0</v>
      </c>
      <c r="KR72" s="277" cm="1">
        <f t="array" ref="KR72">SUM(SUMIFS(GX72:KO72,GX$6:KO$6,{"EN(D)"}))</f>
        <v>387</v>
      </c>
      <c r="KS72" s="277" cm="1">
        <f t="array" ref="KS72">SUM(SUMIFS(GX72:KO72,GX$6:KO$6,{"INA(D)"}))</f>
        <v>0</v>
      </c>
      <c r="KT72" s="277" cm="1">
        <f t="array" ref="KT72">SUM(SUMIFS(GX72:KO72,GX$6:KO$6,{"EN(D)","EN(V)","INA(D)","INA(V)"}))</f>
        <v>400</v>
      </c>
      <c r="KU72" s="299"/>
      <c r="KV72" s="299">
        <v>5</v>
      </c>
      <c r="KW72" s="299"/>
      <c r="KX72" s="299">
        <v>128</v>
      </c>
      <c r="KY72" s="297"/>
      <c r="KZ72" s="297"/>
      <c r="LA72" s="297"/>
      <c r="LB72" s="297"/>
      <c r="LC72" s="299"/>
      <c r="LD72" s="299"/>
      <c r="LE72" s="299"/>
      <c r="LF72" s="299"/>
      <c r="LG72" s="297"/>
      <c r="LH72" s="297">
        <v>1</v>
      </c>
      <c r="LI72" s="297"/>
      <c r="LJ72" s="297"/>
      <c r="LK72" s="299"/>
      <c r="LL72" s="299">
        <v>1</v>
      </c>
      <c r="LM72" s="299"/>
      <c r="LN72" s="299">
        <v>7</v>
      </c>
      <c r="LO72" s="297"/>
      <c r="LP72" s="297"/>
      <c r="LQ72" s="297"/>
      <c r="LR72" s="297"/>
      <c r="LS72" s="299"/>
      <c r="LT72" s="299">
        <v>11</v>
      </c>
      <c r="LU72" s="299"/>
      <c r="LV72" s="299">
        <v>8</v>
      </c>
      <c r="LW72" s="297"/>
      <c r="LX72" s="297"/>
      <c r="LY72" s="297"/>
      <c r="LZ72" s="297"/>
      <c r="MA72" s="299"/>
      <c r="MB72" s="299">
        <v>4</v>
      </c>
      <c r="MC72" s="299"/>
      <c r="MD72" s="299">
        <v>5</v>
      </c>
      <c r="ME72" s="297"/>
      <c r="MF72" s="297"/>
      <c r="MG72" s="297"/>
      <c r="MH72" s="297"/>
      <c r="MI72" s="299"/>
      <c r="MJ72" s="299">
        <v>1</v>
      </c>
      <c r="MK72" s="299"/>
      <c r="ML72" s="299">
        <v>6</v>
      </c>
      <c r="MM72" s="297"/>
      <c r="MN72" s="297"/>
      <c r="MO72" s="297"/>
      <c r="MP72" s="297"/>
      <c r="MQ72" s="299"/>
      <c r="MR72" s="299">
        <v>8</v>
      </c>
      <c r="MS72" s="299"/>
      <c r="MT72" s="299"/>
      <c r="MU72" s="297"/>
      <c r="MV72" s="297"/>
      <c r="MW72" s="297"/>
      <c r="MX72" s="297"/>
      <c r="MY72" s="299"/>
      <c r="MZ72" s="299">
        <v>10</v>
      </c>
      <c r="NA72" s="299"/>
      <c r="NB72" s="299">
        <v>6</v>
      </c>
      <c r="NC72" s="297"/>
      <c r="ND72" s="297"/>
      <c r="NE72" s="297"/>
      <c r="NF72" s="297"/>
      <c r="NG72" s="299"/>
      <c r="NH72" s="299">
        <v>12</v>
      </c>
      <c r="NI72" s="299"/>
      <c r="NJ72" s="299">
        <v>2</v>
      </c>
      <c r="NK72" s="297"/>
      <c r="NL72" s="297"/>
      <c r="NM72" s="297"/>
      <c r="NN72" s="297"/>
      <c r="NO72" s="299"/>
      <c r="NP72" s="299">
        <v>15</v>
      </c>
      <c r="NQ72" s="299"/>
      <c r="NR72" s="299">
        <v>13</v>
      </c>
      <c r="NS72" s="297"/>
      <c r="NT72" s="297"/>
      <c r="NU72" s="297"/>
      <c r="NV72" s="297"/>
      <c r="NW72" s="299"/>
      <c r="NX72" s="299"/>
      <c r="NY72" s="299"/>
      <c r="NZ72" s="299"/>
      <c r="OA72" s="297"/>
      <c r="OB72" s="297"/>
      <c r="OC72" s="297"/>
      <c r="OD72" s="297"/>
      <c r="OE72" s="299"/>
      <c r="OF72" s="299">
        <v>6</v>
      </c>
      <c r="OG72" s="299"/>
      <c r="OH72" s="299">
        <v>9</v>
      </c>
      <c r="OI72" s="297"/>
      <c r="OJ72" s="297"/>
      <c r="OK72" s="297"/>
      <c r="OL72" s="297"/>
      <c r="OM72" s="277" cm="1">
        <f t="array" ref="OM72">SUM(SUMIFS(KU72:OL72,KU$6:OL$6,{"EN(V)"}))</f>
        <v>73</v>
      </c>
      <c r="ON72" s="277" cm="1">
        <f t="array" ref="ON72">SUM(SUMIFS(KU72:OL72,KU$6:OL$6,{"INA(V)"}))</f>
        <v>1</v>
      </c>
      <c r="OO72" s="277" cm="1">
        <f t="array" ref="OO72">SUM(SUMIFS(KU72:OL72,KU$6:OL$6,{"EN(D)"}))</f>
        <v>184</v>
      </c>
      <c r="OP72" s="277" cm="1">
        <f t="array" ref="OP72">SUM(SUMIFS(KU72:OL72,KU$6:OL$6,{"INA(D)"}))</f>
        <v>0</v>
      </c>
      <c r="OQ72" s="277" cm="1">
        <f t="array" ref="OQ72">SUM(SUMIFS(KU72:OL72,KU$6:OL$6,{"EN(D)","EN(V)","INA(D)","INA(V)"}))</f>
        <v>258</v>
      </c>
      <c r="OR72" s="299"/>
      <c r="OS72" s="299"/>
      <c r="OT72" s="299"/>
      <c r="OU72" s="299">
        <v>3</v>
      </c>
      <c r="OV72" s="297"/>
      <c r="OW72" s="297"/>
      <c r="OX72" s="297"/>
      <c r="OY72" s="297"/>
      <c r="OZ72" s="299"/>
      <c r="PA72" s="299"/>
      <c r="PB72" s="299"/>
      <c r="PC72" s="299"/>
      <c r="PD72" s="297"/>
      <c r="PE72" s="297"/>
      <c r="PF72" s="297"/>
      <c r="PG72" s="297"/>
      <c r="PH72" s="299"/>
      <c r="PI72" s="299">
        <v>2</v>
      </c>
      <c r="PJ72" s="299"/>
      <c r="PK72" s="299"/>
      <c r="PL72" s="297"/>
      <c r="PM72" s="297"/>
      <c r="PN72" s="297"/>
      <c r="PO72" s="297"/>
      <c r="PP72" s="299"/>
      <c r="PQ72" s="299"/>
      <c r="PR72" s="299"/>
      <c r="PS72" s="299"/>
      <c r="PT72" s="297"/>
      <c r="PU72" s="297"/>
      <c r="PV72" s="297"/>
      <c r="PW72" s="297"/>
      <c r="PX72" s="299"/>
      <c r="PY72" s="299">
        <v>4</v>
      </c>
      <c r="PZ72" s="299"/>
      <c r="QA72" s="299"/>
      <c r="QB72" s="297"/>
      <c r="QC72" s="297"/>
      <c r="QD72" s="297"/>
      <c r="QE72" s="297"/>
      <c r="QF72" s="299"/>
      <c r="QG72" s="299">
        <v>1</v>
      </c>
      <c r="QH72" s="299"/>
      <c r="QI72" s="299"/>
      <c r="QJ72" s="297"/>
      <c r="QK72" s="297"/>
      <c r="QL72" s="297"/>
      <c r="QM72" s="297"/>
      <c r="QN72" s="299"/>
      <c r="QO72" s="299"/>
      <c r="QP72" s="299"/>
      <c r="QQ72" s="299"/>
      <c r="QR72" s="297"/>
      <c r="QS72" s="297"/>
      <c r="QT72" s="297"/>
      <c r="QU72" s="297"/>
      <c r="QV72" s="299"/>
      <c r="QW72" s="299"/>
      <c r="QX72" s="299"/>
      <c r="QY72" s="299"/>
      <c r="QZ72" s="297"/>
      <c r="RA72" s="297"/>
      <c r="RB72" s="297"/>
      <c r="RC72" s="297"/>
      <c r="RD72" s="299"/>
      <c r="RE72" s="299"/>
      <c r="RF72" s="299"/>
      <c r="RG72" s="299"/>
      <c r="RH72" s="297"/>
      <c r="RI72" s="297"/>
      <c r="RJ72" s="297"/>
      <c r="RK72" s="297"/>
      <c r="RL72" s="299"/>
      <c r="RM72" s="299"/>
      <c r="RN72" s="299"/>
      <c r="RO72" s="299"/>
      <c r="RP72" s="297"/>
      <c r="RQ72" s="297"/>
      <c r="RR72" s="297"/>
      <c r="RS72" s="297"/>
      <c r="RT72" s="299"/>
      <c r="RU72" s="299"/>
      <c r="RV72" s="299"/>
      <c r="RW72" s="299"/>
      <c r="RX72" s="297"/>
      <c r="RY72" s="297"/>
      <c r="RZ72" s="297"/>
      <c r="SA72" s="297"/>
      <c r="SB72" s="299"/>
      <c r="SC72" s="299"/>
      <c r="SD72" s="299"/>
      <c r="SE72" s="299"/>
      <c r="SF72" s="297"/>
      <c r="SG72" s="297"/>
      <c r="SH72" s="297"/>
      <c r="SI72" s="297"/>
      <c r="SJ72" s="277" cm="1">
        <f t="array" ref="SJ72">SUM(SUMIFS(OR72:SI72,OR$6:SI$6,{"EN(V)"}))</f>
        <v>7</v>
      </c>
      <c r="SK72" s="277" cm="1">
        <f t="array" ref="SK72">SUM(SUMIFS(OR72:SI72,OR$6:SI$6,{"INA(V)"}))</f>
        <v>0</v>
      </c>
      <c r="SL72" s="277" cm="1">
        <f t="array" ref="SL72">SUM(SUMIFS(OR72:SI72,OR$6:SI$6,{"EN(D)"}))</f>
        <v>3</v>
      </c>
      <c r="SM72" s="277" cm="1">
        <f t="array" ref="SM72">SUM(SUMIFS(OR72:SI72,OR$6:SI$6,{"INA(D)"}))</f>
        <v>0</v>
      </c>
      <c r="SN72" s="277" cm="1">
        <f t="array" ref="SN72">SUM(SUMIFS(OR72:SI72,OR$6:SI$6,{"EN(D)","EN(V)","INA(D)","INA(V)"}))</f>
        <v>10</v>
      </c>
    </row>
    <row r="73" spans="1:508" ht="30">
      <c r="A73" s="296">
        <v>67</v>
      </c>
      <c r="B73" s="281" t="s">
        <v>163</v>
      </c>
      <c r="C73" s="301"/>
      <c r="D73" s="299"/>
      <c r="E73" s="299"/>
      <c r="F73" s="299"/>
      <c r="G73" s="299"/>
      <c r="H73" s="297"/>
      <c r="I73" s="297"/>
      <c r="J73" s="297"/>
      <c r="K73" s="297"/>
      <c r="L73" s="299"/>
      <c r="M73" s="299"/>
      <c r="N73" s="299"/>
      <c r="O73" s="299"/>
      <c r="P73" s="297"/>
      <c r="Q73" s="297"/>
      <c r="R73" s="297"/>
      <c r="S73" s="297"/>
      <c r="T73" s="299"/>
      <c r="U73" s="299"/>
      <c r="V73" s="299"/>
      <c r="W73" s="299"/>
      <c r="X73" s="297"/>
      <c r="Y73" s="297"/>
      <c r="Z73" s="297"/>
      <c r="AA73" s="297"/>
      <c r="AB73" s="299"/>
      <c r="AC73" s="299"/>
      <c r="AD73" s="299"/>
      <c r="AE73" s="299"/>
      <c r="AF73" s="297"/>
      <c r="AG73" s="297"/>
      <c r="AH73" s="297"/>
      <c r="AI73" s="297"/>
      <c r="AJ73" s="299"/>
      <c r="AK73" s="299"/>
      <c r="AL73" s="299"/>
      <c r="AM73" s="299"/>
      <c r="AN73" s="297"/>
      <c r="AO73" s="297"/>
      <c r="AP73" s="297"/>
      <c r="AQ73" s="297"/>
      <c r="AR73" s="299"/>
      <c r="AS73" s="299"/>
      <c r="AT73" s="299"/>
      <c r="AU73" s="299"/>
      <c r="AV73" s="297"/>
      <c r="AW73" s="297"/>
      <c r="AX73" s="297"/>
      <c r="AY73" s="297"/>
      <c r="AZ73" s="299"/>
      <c r="BA73" s="299"/>
      <c r="BB73" s="299"/>
      <c r="BC73" s="299"/>
      <c r="BD73" s="297"/>
      <c r="BE73" s="297"/>
      <c r="BF73" s="297"/>
      <c r="BG73" s="297"/>
      <c r="BH73" s="299"/>
      <c r="BI73" s="299"/>
      <c r="BJ73" s="299"/>
      <c r="BK73" s="299"/>
      <c r="BL73" s="297"/>
      <c r="BM73" s="297"/>
      <c r="BN73" s="297"/>
      <c r="BO73" s="297"/>
      <c r="BP73" s="299"/>
      <c r="BQ73" s="299"/>
      <c r="BR73" s="299"/>
      <c r="BS73" s="299"/>
      <c r="BT73" s="297"/>
      <c r="BU73" s="297"/>
      <c r="BV73" s="297"/>
      <c r="BW73" s="297"/>
      <c r="BX73" s="299"/>
      <c r="BY73" s="299"/>
      <c r="BZ73" s="299"/>
      <c r="CA73" s="299"/>
      <c r="CB73" s="297"/>
      <c r="CC73" s="297"/>
      <c r="CD73" s="297"/>
      <c r="CE73" s="297"/>
      <c r="CF73" s="299"/>
      <c r="CG73" s="299"/>
      <c r="CH73" s="299"/>
      <c r="CI73" s="299"/>
      <c r="CJ73" s="297"/>
      <c r="CK73" s="297"/>
      <c r="CL73" s="297"/>
      <c r="CM73" s="297"/>
      <c r="CN73" s="299"/>
      <c r="CO73" s="299"/>
      <c r="CP73" s="299"/>
      <c r="CQ73" s="299"/>
      <c r="CR73" s="297"/>
      <c r="CS73" s="297"/>
      <c r="CT73" s="297"/>
      <c r="CU73" s="297"/>
      <c r="CV73" s="277" cm="1">
        <f t="array" ref="CV73">SUM(SUMIFS(D73:CU73,D$6:CU$6,{"EN(V)"}))</f>
        <v>0</v>
      </c>
      <c r="CW73" s="277" cm="1">
        <f t="array" ref="CW73">SUM(SUMIFS(D73:CU73,D$6:CU$6,{"INA(V)"}))</f>
        <v>0</v>
      </c>
      <c r="CX73" s="277" cm="1">
        <f t="array" ref="CX73">SUM(SUMIFS(D73:CU73,D$6:CU$6,{"EN(D)"}))</f>
        <v>0</v>
      </c>
      <c r="CY73" s="277" cm="1">
        <f t="array" ref="CY73">SUM(SUMIFS(D73:CU73,D$6:CU$6,{"INA(D)"}))</f>
        <v>0</v>
      </c>
      <c r="CZ73" s="277" cm="1">
        <f t="array" ref="CZ73">SUM(SUMIFS(D73:CU73,D$6:CU$6,{"EN(D)","EN(V)","INA(D)","INA(V)"}))</f>
        <v>0</v>
      </c>
      <c r="DA73" s="299"/>
      <c r="DB73" s="299">
        <f t="shared" si="23"/>
        <v>0</v>
      </c>
      <c r="DC73" s="299"/>
      <c r="DD73" s="299">
        <f t="shared" si="24"/>
        <v>0</v>
      </c>
      <c r="DE73" s="297">
        <v>5</v>
      </c>
      <c r="DF73" s="297">
        <f t="shared" si="25"/>
        <v>5</v>
      </c>
      <c r="DG73" s="297">
        <v>3</v>
      </c>
      <c r="DH73" s="297">
        <f t="shared" si="26"/>
        <v>3</v>
      </c>
      <c r="DI73" s="299"/>
      <c r="DJ73" s="299"/>
      <c r="DK73" s="299"/>
      <c r="DL73" s="299"/>
      <c r="DM73" s="297">
        <v>24</v>
      </c>
      <c r="DN73" s="297">
        <f>DM73-DE73</f>
        <v>19</v>
      </c>
      <c r="DO73" s="297">
        <v>6</v>
      </c>
      <c r="DP73" s="297">
        <f>DO73-DG73</f>
        <v>3</v>
      </c>
      <c r="DQ73" s="299"/>
      <c r="DR73" s="299"/>
      <c r="DS73" s="299"/>
      <c r="DT73" s="299"/>
      <c r="DU73" s="297">
        <v>40</v>
      </c>
      <c r="DV73" s="297">
        <f>DU73-DM73</f>
        <v>16</v>
      </c>
      <c r="DW73" s="297">
        <v>10</v>
      </c>
      <c r="DX73" s="297">
        <f>DW73-DO73</f>
        <v>4</v>
      </c>
      <c r="DY73" s="299"/>
      <c r="DZ73" s="299"/>
      <c r="EA73" s="299"/>
      <c r="EB73" s="299"/>
      <c r="EC73" s="297">
        <v>55</v>
      </c>
      <c r="ED73" s="297">
        <f>EC73-DU73</f>
        <v>15</v>
      </c>
      <c r="EE73" s="297">
        <v>11</v>
      </c>
      <c r="EF73" s="297">
        <f>EE73-DW73</f>
        <v>1</v>
      </c>
      <c r="EG73" s="299"/>
      <c r="EH73" s="299"/>
      <c r="EI73" s="299"/>
      <c r="EJ73" s="299"/>
      <c r="EK73" s="297">
        <v>70</v>
      </c>
      <c r="EL73" s="297">
        <f>EK73-EC73</f>
        <v>15</v>
      </c>
      <c r="EM73" s="297">
        <v>17</v>
      </c>
      <c r="EN73" s="297">
        <f>EM73-EE73</f>
        <v>6</v>
      </c>
      <c r="EO73" s="299"/>
      <c r="EP73" s="299"/>
      <c r="EQ73" s="299"/>
      <c r="ER73" s="299"/>
      <c r="ES73" s="297">
        <v>96</v>
      </c>
      <c r="ET73" s="297">
        <f>ES73-EK73</f>
        <v>26</v>
      </c>
      <c r="EU73" s="297">
        <v>259</v>
      </c>
      <c r="EV73" s="297">
        <f>EU73-EM73</f>
        <v>242</v>
      </c>
      <c r="EW73" s="299"/>
      <c r="EX73" s="299"/>
      <c r="EY73" s="299"/>
      <c r="EZ73" s="299"/>
      <c r="FA73" s="297">
        <v>113</v>
      </c>
      <c r="FB73" s="297">
        <f>FA73-ES73</f>
        <v>17</v>
      </c>
      <c r="FC73" s="297">
        <v>296</v>
      </c>
      <c r="FD73" s="297">
        <f>FC73-EU73</f>
        <v>37</v>
      </c>
      <c r="FE73" s="299"/>
      <c r="FF73" s="299"/>
      <c r="FG73" s="299"/>
      <c r="FH73" s="299"/>
      <c r="FI73" s="297">
        <v>133</v>
      </c>
      <c r="FJ73" s="297">
        <f>FI73-FA73</f>
        <v>20</v>
      </c>
      <c r="FK73" s="297">
        <v>361</v>
      </c>
      <c r="FL73" s="297">
        <f>FK73-FC73</f>
        <v>65</v>
      </c>
      <c r="FM73" s="299"/>
      <c r="FN73" s="299"/>
      <c r="FO73" s="299"/>
      <c r="FP73" s="299"/>
      <c r="FQ73" s="297">
        <v>148</v>
      </c>
      <c r="FR73" s="297">
        <f>FQ73-FI73</f>
        <v>15</v>
      </c>
      <c r="FS73" s="297">
        <v>443</v>
      </c>
      <c r="FT73" s="297">
        <f>FS73-FK73</f>
        <v>82</v>
      </c>
      <c r="FU73" s="299"/>
      <c r="FV73" s="299"/>
      <c r="FW73" s="299"/>
      <c r="FX73" s="299"/>
      <c r="FY73" s="297">
        <v>210</v>
      </c>
      <c r="FZ73" s="297">
        <f>FY73-FQ73</f>
        <v>62</v>
      </c>
      <c r="GA73" s="297">
        <v>591</v>
      </c>
      <c r="GB73" s="297">
        <f>GA73-FS73</f>
        <v>148</v>
      </c>
      <c r="GC73" s="299"/>
      <c r="GD73" s="299"/>
      <c r="GE73" s="299"/>
      <c r="GF73" s="299"/>
      <c r="GG73" s="297">
        <v>249</v>
      </c>
      <c r="GH73" s="297">
        <f>GG73-FY73</f>
        <v>39</v>
      </c>
      <c r="GI73" s="297">
        <v>709</v>
      </c>
      <c r="GJ73" s="297">
        <f>GI73-GA73</f>
        <v>118</v>
      </c>
      <c r="GK73" s="299"/>
      <c r="GL73" s="299"/>
      <c r="GM73" s="299"/>
      <c r="GN73" s="299"/>
      <c r="GO73" s="297">
        <v>338</v>
      </c>
      <c r="GP73" s="297">
        <f>GO73-GG73</f>
        <v>89</v>
      </c>
      <c r="GQ73" s="297">
        <v>888</v>
      </c>
      <c r="GR73" s="297">
        <f>GQ73-GI73</f>
        <v>179</v>
      </c>
      <c r="GS73" s="277" cm="1">
        <f t="array" ref="GS73">SUM(SUMIFS(DA73:GR73,DA$6:GR$6,{"EN(V)"}))</f>
        <v>0</v>
      </c>
      <c r="GT73" s="277" cm="1">
        <f t="array" ref="GT73">SUM(SUMIFS(DA73:GR73,DA$6:GR$6,{"INA(V)"}))</f>
        <v>338</v>
      </c>
      <c r="GU73" s="277" cm="1">
        <f t="array" ref="GU73">SUM(SUMIFS(DA73:GR73,DA$6:GR$6,{"EN(D)"}))</f>
        <v>0</v>
      </c>
      <c r="GV73" s="277" cm="1">
        <f t="array" ref="GV73">SUM(SUMIFS(DA73:GR73,DA$6:GR$6,{"INA(D)"}))</f>
        <v>888</v>
      </c>
      <c r="GW73" s="277" cm="1">
        <f t="array" ref="GW73">SUM(SUMIFS(DA73:GR73,DA$6:GR$6,{"EN(D)","EN(V)","INA(D)","INA(V)"}))</f>
        <v>1226</v>
      </c>
      <c r="GX73" s="299"/>
      <c r="GY73" s="299">
        <f t="shared" si="27"/>
        <v>0</v>
      </c>
      <c r="GZ73" s="299"/>
      <c r="HA73" s="299">
        <f t="shared" si="28"/>
        <v>0</v>
      </c>
      <c r="HB73" s="297">
        <v>343</v>
      </c>
      <c r="HC73" s="297">
        <f t="shared" si="29"/>
        <v>5</v>
      </c>
      <c r="HD73" s="297">
        <v>932</v>
      </c>
      <c r="HE73" s="297">
        <f t="shared" si="30"/>
        <v>44</v>
      </c>
      <c r="HF73" s="299"/>
      <c r="HG73" s="299"/>
      <c r="HH73" s="299"/>
      <c r="HI73" s="299"/>
      <c r="HJ73" s="297"/>
      <c r="HK73" s="297"/>
      <c r="HL73" s="297"/>
      <c r="HM73" s="297"/>
      <c r="HN73" s="299"/>
      <c r="HO73" s="299"/>
      <c r="HP73" s="299"/>
      <c r="HQ73" s="299"/>
      <c r="HR73" s="297"/>
      <c r="HS73" s="297"/>
      <c r="HT73" s="297"/>
      <c r="HU73" s="297"/>
      <c r="HV73" s="299"/>
      <c r="HW73" s="299"/>
      <c r="HX73" s="299"/>
      <c r="HY73" s="299"/>
      <c r="HZ73" s="297"/>
      <c r="IA73" s="297"/>
      <c r="IB73" s="297"/>
      <c r="IC73" s="297"/>
      <c r="ID73" s="299"/>
      <c r="IE73" s="299"/>
      <c r="IF73" s="299"/>
      <c r="IG73" s="299"/>
      <c r="IH73" s="297"/>
      <c r="II73" s="297"/>
      <c r="IJ73" s="297"/>
      <c r="IK73" s="297"/>
      <c r="IL73" s="299"/>
      <c r="IM73" s="299"/>
      <c r="IN73" s="299"/>
      <c r="IO73" s="299"/>
      <c r="IP73" s="297"/>
      <c r="IQ73" s="297"/>
      <c r="IR73" s="297"/>
      <c r="IS73" s="297"/>
      <c r="IT73" s="299"/>
      <c r="IU73" s="299"/>
      <c r="IV73" s="299"/>
      <c r="IW73" s="299"/>
      <c r="IX73" s="297"/>
      <c r="IY73" s="297"/>
      <c r="IZ73" s="297"/>
      <c r="JA73" s="297"/>
      <c r="JB73" s="299"/>
      <c r="JC73" s="299"/>
      <c r="JD73" s="299"/>
      <c r="JE73" s="299"/>
      <c r="JF73" s="297"/>
      <c r="JG73" s="297"/>
      <c r="JH73" s="297"/>
      <c r="JI73" s="297"/>
      <c r="JJ73" s="299"/>
      <c r="JK73" s="299"/>
      <c r="JL73" s="299"/>
      <c r="JM73" s="299"/>
      <c r="JN73" s="297"/>
      <c r="JO73" s="297"/>
      <c r="JP73" s="297"/>
      <c r="JQ73" s="297"/>
      <c r="JR73" s="299"/>
      <c r="JS73" s="299"/>
      <c r="JT73" s="299"/>
      <c r="JU73" s="299"/>
      <c r="JV73" s="297">
        <v>686</v>
      </c>
      <c r="JW73" s="297">
        <v>9</v>
      </c>
      <c r="JX73" s="297">
        <v>1864</v>
      </c>
      <c r="JY73" s="297">
        <v>223</v>
      </c>
      <c r="JZ73" s="299"/>
      <c r="KA73" s="299"/>
      <c r="KB73" s="299"/>
      <c r="KC73" s="299"/>
      <c r="KD73" s="297"/>
      <c r="KE73" s="297">
        <v>9</v>
      </c>
      <c r="KF73" s="297"/>
      <c r="KG73" s="297"/>
      <c r="KH73" s="299"/>
      <c r="KI73" s="299"/>
      <c r="KJ73" s="299"/>
      <c r="KK73" s="299"/>
      <c r="KL73" s="297"/>
      <c r="KM73" s="297">
        <v>20</v>
      </c>
      <c r="KN73" s="297"/>
      <c r="KO73" s="297"/>
      <c r="KP73" s="277" cm="1">
        <f t="array" ref="KP73">SUM(SUMIFS(GX73:KO73,GX$6:KO$6,{"EN(V)"}))</f>
        <v>0</v>
      </c>
      <c r="KQ73" s="277" cm="1">
        <f t="array" ref="KQ73">SUM(SUMIFS(GX73:KO73,GX$6:KO$6,{"INA(V)"}))</f>
        <v>43</v>
      </c>
      <c r="KR73" s="277" cm="1">
        <f t="array" ref="KR73">SUM(SUMIFS(GX73:KO73,GX$6:KO$6,{"EN(D)"}))</f>
        <v>0</v>
      </c>
      <c r="KS73" s="277" cm="1">
        <f t="array" ref="KS73">SUM(SUMIFS(GX73:KO73,GX$6:KO$6,{"INA(D)"}))</f>
        <v>267</v>
      </c>
      <c r="KT73" s="277" cm="1">
        <f t="array" ref="KT73">SUM(SUMIFS(GX73:KO73,GX$6:KO$6,{"EN(D)","EN(V)","INA(D)","INA(V)"}))</f>
        <v>310</v>
      </c>
      <c r="KU73" s="299"/>
      <c r="KV73" s="299"/>
      <c r="KW73" s="299"/>
      <c r="KX73" s="299"/>
      <c r="KY73" s="297"/>
      <c r="KZ73" s="297">
        <v>5</v>
      </c>
      <c r="LA73" s="297"/>
      <c r="LB73" s="297"/>
      <c r="LC73" s="299"/>
      <c r="LD73" s="299">
        <v>2</v>
      </c>
      <c r="LE73" s="299"/>
      <c r="LF73" s="299">
        <v>14</v>
      </c>
      <c r="LG73" s="297"/>
      <c r="LH73" s="297"/>
      <c r="LI73" s="297"/>
      <c r="LJ73" s="297"/>
      <c r="LK73" s="299"/>
      <c r="LL73" s="299"/>
      <c r="LM73" s="299"/>
      <c r="LN73" s="299"/>
      <c r="LO73" s="297"/>
      <c r="LP73" s="297">
        <v>12</v>
      </c>
      <c r="LQ73" s="297"/>
      <c r="LR73" s="297"/>
      <c r="LS73" s="299"/>
      <c r="LT73" s="299"/>
      <c r="LU73" s="299"/>
      <c r="LV73" s="299"/>
      <c r="LW73" s="297"/>
      <c r="LX73" s="297">
        <v>7</v>
      </c>
      <c r="LY73" s="297"/>
      <c r="LZ73" s="297"/>
      <c r="MA73" s="299"/>
      <c r="MB73" s="299"/>
      <c r="MC73" s="299"/>
      <c r="MD73" s="299"/>
      <c r="ME73" s="297"/>
      <c r="MF73" s="297">
        <v>11</v>
      </c>
      <c r="MG73" s="297"/>
      <c r="MH73" s="297"/>
      <c r="MI73" s="299"/>
      <c r="MJ73" s="299"/>
      <c r="MK73" s="299"/>
      <c r="ML73" s="299"/>
      <c r="MM73" s="297"/>
      <c r="MN73" s="297">
        <v>14</v>
      </c>
      <c r="MO73" s="297"/>
      <c r="MP73" s="297"/>
      <c r="MQ73" s="299"/>
      <c r="MR73" s="299"/>
      <c r="MS73" s="299"/>
      <c r="MT73" s="299"/>
      <c r="MU73" s="297"/>
      <c r="MV73" s="297"/>
      <c r="MW73" s="297"/>
      <c r="MX73" s="297"/>
      <c r="MY73" s="299"/>
      <c r="MZ73" s="299"/>
      <c r="NA73" s="299"/>
      <c r="NB73" s="299"/>
      <c r="NC73" s="297"/>
      <c r="ND73" s="297">
        <v>15</v>
      </c>
      <c r="NE73" s="297"/>
      <c r="NF73" s="297"/>
      <c r="NG73" s="299"/>
      <c r="NH73" s="299"/>
      <c r="NI73" s="299"/>
      <c r="NJ73" s="299"/>
      <c r="NK73" s="297"/>
      <c r="NL73" s="297"/>
      <c r="NM73" s="297"/>
      <c r="NN73" s="297"/>
      <c r="NO73" s="299"/>
      <c r="NP73" s="299"/>
      <c r="NQ73" s="299"/>
      <c r="NR73" s="299"/>
      <c r="NS73" s="297"/>
      <c r="NT73" s="297">
        <v>33</v>
      </c>
      <c r="NU73" s="297"/>
      <c r="NV73" s="297"/>
      <c r="NW73" s="299"/>
      <c r="NX73" s="299"/>
      <c r="NY73" s="299"/>
      <c r="NZ73" s="299"/>
      <c r="OA73" s="297"/>
      <c r="OB73" s="297"/>
      <c r="OC73" s="297"/>
      <c r="OD73" s="297"/>
      <c r="OE73" s="299"/>
      <c r="OF73" s="299"/>
      <c r="OG73" s="299"/>
      <c r="OH73" s="299"/>
      <c r="OI73" s="297"/>
      <c r="OJ73" s="297">
        <v>51</v>
      </c>
      <c r="OK73" s="297"/>
      <c r="OL73" s="297"/>
      <c r="OM73" s="277" cm="1">
        <f t="array" ref="OM73">SUM(SUMIFS(KU73:OL73,KU$6:OL$6,{"EN(V)"}))</f>
        <v>2</v>
      </c>
      <c r="ON73" s="277" cm="1">
        <f t="array" ref="ON73">SUM(SUMIFS(KU73:OL73,KU$6:OL$6,{"INA(V)"}))</f>
        <v>148</v>
      </c>
      <c r="OO73" s="277" cm="1">
        <f t="array" ref="OO73">SUM(SUMIFS(KU73:OL73,KU$6:OL$6,{"EN(D)"}))</f>
        <v>14</v>
      </c>
      <c r="OP73" s="277" cm="1">
        <f t="array" ref="OP73">SUM(SUMIFS(KU73:OL73,KU$6:OL$6,{"INA(D)"}))</f>
        <v>0</v>
      </c>
      <c r="OQ73" s="277" cm="1">
        <f t="array" ref="OQ73">SUM(SUMIFS(KU73:OL73,KU$6:OL$6,{"EN(D)","EN(V)","INA(D)","INA(V)"}))</f>
        <v>164</v>
      </c>
      <c r="OR73" s="299"/>
      <c r="OS73" s="299"/>
      <c r="OT73" s="299"/>
      <c r="OU73" s="299"/>
      <c r="OV73" s="297"/>
      <c r="OW73" s="297">
        <v>15</v>
      </c>
      <c r="OX73" s="297"/>
      <c r="OY73" s="297">
        <v>1</v>
      </c>
      <c r="OZ73" s="299"/>
      <c r="PA73" s="299"/>
      <c r="PB73" s="299"/>
      <c r="PC73" s="299"/>
      <c r="PD73" s="297"/>
      <c r="PE73" s="297">
        <v>12</v>
      </c>
      <c r="PF73" s="297"/>
      <c r="PG73" s="297">
        <v>1</v>
      </c>
      <c r="PH73" s="299"/>
      <c r="PI73" s="299"/>
      <c r="PJ73" s="299"/>
      <c r="PK73" s="299"/>
      <c r="PL73" s="297"/>
      <c r="PM73" s="297">
        <v>28</v>
      </c>
      <c r="PN73" s="297"/>
      <c r="PO73" s="297">
        <v>3</v>
      </c>
      <c r="PP73" s="299"/>
      <c r="PQ73" s="299"/>
      <c r="PR73" s="299"/>
      <c r="PS73" s="299"/>
      <c r="PT73" s="297"/>
      <c r="PU73" s="297">
        <v>3</v>
      </c>
      <c r="PV73" s="297"/>
      <c r="PW73" s="297">
        <v>1</v>
      </c>
      <c r="PX73" s="299"/>
      <c r="PY73" s="299"/>
      <c r="PZ73" s="299"/>
      <c r="QA73" s="299"/>
      <c r="QB73" s="297"/>
      <c r="QC73" s="297">
        <v>4</v>
      </c>
      <c r="QD73" s="297"/>
      <c r="QE73" s="297"/>
      <c r="QF73" s="299"/>
      <c r="QG73" s="299"/>
      <c r="QH73" s="299"/>
      <c r="QI73" s="299"/>
      <c r="QJ73" s="297"/>
      <c r="QK73" s="297">
        <v>2</v>
      </c>
      <c r="QL73" s="297"/>
      <c r="QM73" s="297">
        <v>1</v>
      </c>
      <c r="QN73" s="299"/>
      <c r="QO73" s="299"/>
      <c r="QP73" s="299"/>
      <c r="QQ73" s="299"/>
      <c r="QR73" s="297"/>
      <c r="QS73" s="297">
        <v>17</v>
      </c>
      <c r="QT73" s="297"/>
      <c r="QU73" s="297">
        <v>1</v>
      </c>
      <c r="QV73" s="299"/>
      <c r="QW73" s="299"/>
      <c r="QX73" s="299"/>
      <c r="QY73" s="299"/>
      <c r="QZ73" s="297"/>
      <c r="RA73" s="297"/>
      <c r="RB73" s="297"/>
      <c r="RC73" s="297"/>
      <c r="RD73" s="299"/>
      <c r="RE73" s="299"/>
      <c r="RF73" s="299"/>
      <c r="RG73" s="299"/>
      <c r="RH73" s="297"/>
      <c r="RI73" s="297"/>
      <c r="RJ73" s="297"/>
      <c r="RK73" s="297"/>
      <c r="RL73" s="299"/>
      <c r="RM73" s="299"/>
      <c r="RN73" s="299"/>
      <c r="RO73" s="299"/>
      <c r="RP73" s="297"/>
      <c r="RQ73" s="297"/>
      <c r="RR73" s="297"/>
      <c r="RS73" s="297"/>
      <c r="RT73" s="299"/>
      <c r="RU73" s="299"/>
      <c r="RV73" s="299"/>
      <c r="RW73" s="299"/>
      <c r="RX73" s="297"/>
      <c r="RY73" s="297"/>
      <c r="RZ73" s="297"/>
      <c r="SA73" s="297"/>
      <c r="SB73" s="299"/>
      <c r="SC73" s="299"/>
      <c r="SD73" s="299"/>
      <c r="SE73" s="299"/>
      <c r="SF73" s="297"/>
      <c r="SG73" s="297"/>
      <c r="SH73" s="297"/>
      <c r="SI73" s="297"/>
      <c r="SJ73" s="277" cm="1">
        <f t="array" ref="SJ73">SUM(SUMIFS(OR73:SI73,OR$6:SI$6,{"EN(V)"}))</f>
        <v>0</v>
      </c>
      <c r="SK73" s="277" cm="1">
        <f t="array" ref="SK73">SUM(SUMIFS(OR73:SI73,OR$6:SI$6,{"INA(V)"}))</f>
        <v>81</v>
      </c>
      <c r="SL73" s="277" cm="1">
        <f t="array" ref="SL73">SUM(SUMIFS(OR73:SI73,OR$6:SI$6,{"EN(D)"}))</f>
        <v>0</v>
      </c>
      <c r="SM73" s="277" cm="1">
        <f t="array" ref="SM73">SUM(SUMIFS(OR73:SI73,OR$6:SI$6,{"INA(D)"}))</f>
        <v>8</v>
      </c>
      <c r="SN73" s="277" cm="1">
        <f t="array" ref="SN73">SUM(SUMIFS(OR73:SI73,OR$6:SI$6,{"EN(D)","EN(V)","INA(D)","INA(V)"}))</f>
        <v>89</v>
      </c>
    </row>
    <row r="74" spans="1:508" ht="45">
      <c r="A74" s="296">
        <v>68</v>
      </c>
      <c r="B74" s="281" t="s">
        <v>450</v>
      </c>
      <c r="C74" s="301"/>
      <c r="D74" s="299"/>
      <c r="E74" s="299"/>
      <c r="F74" s="299"/>
      <c r="G74" s="299"/>
      <c r="H74" s="297"/>
      <c r="I74" s="297"/>
      <c r="J74" s="297"/>
      <c r="K74" s="297"/>
      <c r="L74" s="299"/>
      <c r="M74" s="299"/>
      <c r="N74" s="299"/>
      <c r="O74" s="299"/>
      <c r="P74" s="297"/>
      <c r="Q74" s="297"/>
      <c r="R74" s="297"/>
      <c r="S74" s="297"/>
      <c r="T74" s="299"/>
      <c r="U74" s="299"/>
      <c r="V74" s="299"/>
      <c r="W74" s="299"/>
      <c r="X74" s="297"/>
      <c r="Y74" s="297"/>
      <c r="Z74" s="297"/>
      <c r="AA74" s="297"/>
      <c r="AB74" s="299"/>
      <c r="AC74" s="299"/>
      <c r="AD74" s="299"/>
      <c r="AE74" s="299"/>
      <c r="AF74" s="297"/>
      <c r="AG74" s="297"/>
      <c r="AH74" s="297"/>
      <c r="AI74" s="297"/>
      <c r="AJ74" s="299"/>
      <c r="AK74" s="299"/>
      <c r="AL74" s="299"/>
      <c r="AM74" s="299"/>
      <c r="AN74" s="297"/>
      <c r="AO74" s="297"/>
      <c r="AP74" s="297"/>
      <c r="AQ74" s="297"/>
      <c r="AR74" s="299"/>
      <c r="AS74" s="299"/>
      <c r="AT74" s="299"/>
      <c r="AU74" s="299"/>
      <c r="AV74" s="297"/>
      <c r="AW74" s="297"/>
      <c r="AX74" s="297"/>
      <c r="AY74" s="297"/>
      <c r="AZ74" s="299"/>
      <c r="BA74" s="299"/>
      <c r="BB74" s="299"/>
      <c r="BC74" s="299"/>
      <c r="BD74" s="297"/>
      <c r="BE74" s="297"/>
      <c r="BF74" s="297"/>
      <c r="BG74" s="297"/>
      <c r="BH74" s="299"/>
      <c r="BI74" s="299"/>
      <c r="BJ74" s="299"/>
      <c r="BK74" s="299"/>
      <c r="BL74" s="297"/>
      <c r="BM74" s="297"/>
      <c r="BN74" s="297"/>
      <c r="BO74" s="297"/>
      <c r="BP74" s="299"/>
      <c r="BQ74" s="299"/>
      <c r="BR74" s="299"/>
      <c r="BS74" s="299"/>
      <c r="BT74" s="297"/>
      <c r="BU74" s="297"/>
      <c r="BV74" s="297"/>
      <c r="BW74" s="297"/>
      <c r="BX74" s="299"/>
      <c r="BY74" s="299"/>
      <c r="BZ74" s="299"/>
      <c r="CA74" s="299"/>
      <c r="CB74" s="297"/>
      <c r="CC74" s="297"/>
      <c r="CD74" s="297"/>
      <c r="CE74" s="297"/>
      <c r="CF74" s="299"/>
      <c r="CG74" s="299"/>
      <c r="CH74" s="299"/>
      <c r="CI74" s="299"/>
      <c r="CJ74" s="297"/>
      <c r="CK74" s="297"/>
      <c r="CL74" s="297"/>
      <c r="CM74" s="297"/>
      <c r="CN74" s="299"/>
      <c r="CO74" s="299"/>
      <c r="CP74" s="299"/>
      <c r="CQ74" s="299"/>
      <c r="CR74" s="297"/>
      <c r="CS74" s="297"/>
      <c r="CT74" s="297"/>
      <c r="CU74" s="297"/>
      <c r="CV74" s="277" cm="1">
        <f t="array" ref="CV74">SUM(SUMIFS(D74:CU74,D$6:CU$6,{"EN(V)"}))</f>
        <v>0</v>
      </c>
      <c r="CW74" s="277" cm="1">
        <f t="array" ref="CW74">SUM(SUMIFS(D74:CU74,D$6:CU$6,{"INA(V)"}))</f>
        <v>0</v>
      </c>
      <c r="CX74" s="277" cm="1">
        <f t="array" ref="CX74">SUM(SUMIFS(D74:CU74,D$6:CU$6,{"EN(D)"}))</f>
        <v>0</v>
      </c>
      <c r="CY74" s="277" cm="1">
        <f t="array" ref="CY74">SUM(SUMIFS(D74:CU74,D$6:CU$6,{"INA(D)"}))</f>
        <v>0</v>
      </c>
      <c r="CZ74" s="277" cm="1">
        <f t="array" ref="CZ74">SUM(SUMIFS(D74:CU74,D$6:CU$6,{"EN(D)","EN(V)","INA(D)","INA(V)"}))</f>
        <v>0</v>
      </c>
      <c r="DA74" s="299"/>
      <c r="DB74" s="299">
        <f t="shared" ref="DB74:DB98" si="31">DA74-CN74</f>
        <v>0</v>
      </c>
      <c r="DC74" s="299"/>
      <c r="DD74" s="299">
        <f t="shared" ref="DD74:DD98" si="32">DC74-CP74</f>
        <v>0</v>
      </c>
      <c r="DE74" s="297"/>
      <c r="DF74" s="297">
        <f t="shared" ref="DF74:DF98" si="33">DE74-CR74</f>
        <v>0</v>
      </c>
      <c r="DG74" s="297"/>
      <c r="DH74" s="297">
        <f>DG74-CT74</f>
        <v>0</v>
      </c>
      <c r="DI74" s="299"/>
      <c r="DJ74" s="299"/>
      <c r="DK74" s="299"/>
      <c r="DL74" s="299"/>
      <c r="DM74" s="297"/>
      <c r="DN74" s="297"/>
      <c r="DO74" s="297"/>
      <c r="DP74" s="297"/>
      <c r="DQ74" s="299"/>
      <c r="DR74" s="299"/>
      <c r="DS74" s="299"/>
      <c r="DT74" s="299"/>
      <c r="DU74" s="297"/>
      <c r="DV74" s="297"/>
      <c r="DW74" s="297"/>
      <c r="DX74" s="297"/>
      <c r="DY74" s="299">
        <v>23</v>
      </c>
      <c r="DZ74" s="299">
        <f>DY74-DQ74</f>
        <v>23</v>
      </c>
      <c r="EA74" s="299">
        <v>5</v>
      </c>
      <c r="EB74" s="299">
        <f>EA74-DS74</f>
        <v>5</v>
      </c>
      <c r="EC74" s="297"/>
      <c r="ED74" s="297"/>
      <c r="EE74" s="297"/>
      <c r="EF74" s="297"/>
      <c r="EG74" s="299">
        <v>42</v>
      </c>
      <c r="EH74" s="299">
        <f>EG74-DY74</f>
        <v>19</v>
      </c>
      <c r="EI74" s="299">
        <v>9</v>
      </c>
      <c r="EJ74" s="299">
        <f>EI74-EA74</f>
        <v>4</v>
      </c>
      <c r="EK74" s="297"/>
      <c r="EL74" s="297"/>
      <c r="EM74" s="297"/>
      <c r="EN74" s="297"/>
      <c r="EO74" s="299">
        <v>80</v>
      </c>
      <c r="EP74" s="299">
        <f>EO74-EG74</f>
        <v>38</v>
      </c>
      <c r="EQ74" s="299">
        <v>151</v>
      </c>
      <c r="ER74" s="299">
        <f>EQ74-EI74</f>
        <v>142</v>
      </c>
      <c r="ES74" s="297"/>
      <c r="ET74" s="297"/>
      <c r="EU74" s="297"/>
      <c r="EV74" s="297"/>
      <c r="EW74" s="299">
        <v>91</v>
      </c>
      <c r="EX74" s="299">
        <f>EW74-EO74</f>
        <v>11</v>
      </c>
      <c r="EY74" s="299">
        <v>178</v>
      </c>
      <c r="EZ74" s="299">
        <f>EY74-EQ74</f>
        <v>27</v>
      </c>
      <c r="FA74" s="297"/>
      <c r="FB74" s="297"/>
      <c r="FC74" s="297"/>
      <c r="FD74" s="297"/>
      <c r="FE74" s="299">
        <v>110</v>
      </c>
      <c r="FF74" s="299">
        <f>FE74-EW74</f>
        <v>19</v>
      </c>
      <c r="FG74" s="299">
        <v>209</v>
      </c>
      <c r="FH74" s="299">
        <f>FG74-EY74</f>
        <v>31</v>
      </c>
      <c r="FI74" s="297"/>
      <c r="FJ74" s="297"/>
      <c r="FK74" s="297"/>
      <c r="FL74" s="297"/>
      <c r="FM74" s="299">
        <v>138</v>
      </c>
      <c r="FN74" s="299">
        <f>FM74-FE74</f>
        <v>28</v>
      </c>
      <c r="FO74" s="299">
        <v>259</v>
      </c>
      <c r="FP74" s="299">
        <f>FO74-FG74</f>
        <v>50</v>
      </c>
      <c r="FQ74" s="297"/>
      <c r="FR74" s="297"/>
      <c r="FS74" s="297"/>
      <c r="FT74" s="297"/>
      <c r="FU74" s="299">
        <v>212</v>
      </c>
      <c r="FV74" s="299">
        <f>FU74-FM74</f>
        <v>74</v>
      </c>
      <c r="FW74" s="299">
        <v>315</v>
      </c>
      <c r="FX74" s="299">
        <f>FW74-FO74</f>
        <v>56</v>
      </c>
      <c r="FY74" s="297"/>
      <c r="FZ74" s="297"/>
      <c r="GA74" s="297"/>
      <c r="GB74" s="297"/>
      <c r="GC74" s="299">
        <v>292</v>
      </c>
      <c r="GD74" s="299">
        <f>GC74-FU74</f>
        <v>80</v>
      </c>
      <c r="GE74" s="299">
        <v>389</v>
      </c>
      <c r="GF74" s="299">
        <f>GE74-FW74</f>
        <v>74</v>
      </c>
      <c r="GG74" s="297"/>
      <c r="GH74" s="297"/>
      <c r="GI74" s="297"/>
      <c r="GJ74" s="297"/>
      <c r="GK74" s="299">
        <v>397</v>
      </c>
      <c r="GL74" s="299">
        <f>GK74-GC74</f>
        <v>105</v>
      </c>
      <c r="GM74" s="299">
        <v>447</v>
      </c>
      <c r="GN74" s="299">
        <f>GM74-GE74</f>
        <v>58</v>
      </c>
      <c r="GO74" s="297"/>
      <c r="GP74" s="297"/>
      <c r="GQ74" s="297"/>
      <c r="GR74" s="297"/>
      <c r="GS74" s="277" cm="1">
        <f t="array" ref="GS74">SUM(SUMIFS(DA74:GR74,DA$6:GR$6,{"EN(V)"}))</f>
        <v>397</v>
      </c>
      <c r="GT74" s="277" cm="1">
        <f t="array" ref="GT74">SUM(SUMIFS(DA74:GR74,DA$6:GR$6,{"INA(V)"}))</f>
        <v>0</v>
      </c>
      <c r="GU74" s="277" cm="1">
        <f t="array" ref="GU74">SUM(SUMIFS(DA74:GR74,DA$6:GR$6,{"EN(D)"}))</f>
        <v>447</v>
      </c>
      <c r="GV74" s="277" cm="1">
        <f t="array" ref="GV74">SUM(SUMIFS(DA74:GR74,DA$6:GR$6,{"INA(D)"}))</f>
        <v>0</v>
      </c>
      <c r="GW74" s="277" cm="1">
        <f t="array" ref="GW74">SUM(SUMIFS(DA74:GR74,DA$6:GR$6,{"EN(D)","EN(V)","INA(D)","INA(V)"}))</f>
        <v>844</v>
      </c>
      <c r="GX74" s="299">
        <v>401</v>
      </c>
      <c r="GY74" s="299">
        <f t="shared" ref="GY74:GY98" si="34">GX74-GK74</f>
        <v>4</v>
      </c>
      <c r="GZ74" s="299">
        <v>464</v>
      </c>
      <c r="HA74" s="299">
        <f t="shared" ref="HA74:HA98" si="35">GZ74-GM74</f>
        <v>17</v>
      </c>
      <c r="HB74" s="297"/>
      <c r="HC74" s="297">
        <f t="shared" ref="HC74:HC98" si="36">HB74-GO74</f>
        <v>0</v>
      </c>
      <c r="HD74" s="297"/>
      <c r="HE74" s="297">
        <f>HD74-GQ74</f>
        <v>0</v>
      </c>
      <c r="HF74" s="299"/>
      <c r="HG74" s="299"/>
      <c r="HH74" s="299"/>
      <c r="HI74" s="299"/>
      <c r="HJ74" s="297"/>
      <c r="HK74" s="297"/>
      <c r="HL74" s="297"/>
      <c r="HM74" s="297"/>
      <c r="HN74" s="299"/>
      <c r="HO74" s="299"/>
      <c r="HP74" s="299"/>
      <c r="HQ74" s="299"/>
      <c r="HR74" s="297"/>
      <c r="HS74" s="297"/>
      <c r="HT74" s="297"/>
      <c r="HU74" s="297"/>
      <c r="HV74" s="299"/>
      <c r="HW74" s="299"/>
      <c r="HX74" s="299"/>
      <c r="HY74" s="299"/>
      <c r="HZ74" s="297"/>
      <c r="IA74" s="297"/>
      <c r="IB74" s="297"/>
      <c r="IC74" s="297"/>
      <c r="ID74" s="299"/>
      <c r="IE74" s="299"/>
      <c r="IF74" s="299"/>
      <c r="IG74" s="299"/>
      <c r="IH74" s="297"/>
      <c r="II74" s="297"/>
      <c r="IJ74" s="297"/>
      <c r="IK74" s="297"/>
      <c r="IL74" s="299"/>
      <c r="IM74" s="299"/>
      <c r="IN74" s="299"/>
      <c r="IO74" s="299"/>
      <c r="IP74" s="297"/>
      <c r="IQ74" s="297"/>
      <c r="IR74" s="297"/>
      <c r="IS74" s="297"/>
      <c r="IT74" s="299"/>
      <c r="IU74" s="299"/>
      <c r="IV74" s="299"/>
      <c r="IW74" s="299"/>
      <c r="IX74" s="297"/>
      <c r="IY74" s="297"/>
      <c r="IZ74" s="297"/>
      <c r="JA74" s="297"/>
      <c r="JB74" s="299"/>
      <c r="JC74" s="299"/>
      <c r="JD74" s="299"/>
      <c r="JE74" s="299"/>
      <c r="JF74" s="297"/>
      <c r="JG74" s="297"/>
      <c r="JH74" s="297"/>
      <c r="JI74" s="297"/>
      <c r="JJ74" s="299"/>
      <c r="JK74" s="299"/>
      <c r="JL74" s="299"/>
      <c r="JM74" s="299"/>
      <c r="JN74" s="297"/>
      <c r="JO74" s="297"/>
      <c r="JP74" s="297"/>
      <c r="JQ74" s="297"/>
      <c r="JR74" s="299"/>
      <c r="JS74" s="299"/>
      <c r="JT74" s="299"/>
      <c r="JU74" s="299">
        <v>15</v>
      </c>
      <c r="JV74" s="297"/>
      <c r="JW74" s="297"/>
      <c r="JX74" s="297"/>
      <c r="JY74" s="297"/>
      <c r="JZ74" s="299"/>
      <c r="KA74" s="299"/>
      <c r="KB74" s="299"/>
      <c r="KC74" s="299">
        <v>2</v>
      </c>
      <c r="KD74" s="297"/>
      <c r="KE74" s="297"/>
      <c r="KF74" s="297"/>
      <c r="KG74" s="297"/>
      <c r="KH74" s="299"/>
      <c r="KI74" s="299">
        <v>1</v>
      </c>
      <c r="KJ74" s="299"/>
      <c r="KK74" s="299">
        <v>14</v>
      </c>
      <c r="KL74" s="297"/>
      <c r="KM74" s="297"/>
      <c r="KN74" s="297"/>
      <c r="KO74" s="297"/>
      <c r="KP74" s="277" cm="1">
        <f t="array" ref="KP74">SUM(SUMIFS(GX74:KO74,GX$6:KO$6,{"EN(V)"}))</f>
        <v>5</v>
      </c>
      <c r="KQ74" s="277" cm="1">
        <f t="array" ref="KQ74">SUM(SUMIFS(GX74:KO74,GX$6:KO$6,{"INA(V)"}))</f>
        <v>0</v>
      </c>
      <c r="KR74" s="277" cm="1">
        <f t="array" ref="KR74">SUM(SUMIFS(GX74:KO74,GX$6:KO$6,{"EN(D)"}))</f>
        <v>48</v>
      </c>
      <c r="KS74" s="277" cm="1">
        <f t="array" ref="KS74">SUM(SUMIFS(GX74:KO74,GX$6:KO$6,{"INA(D)"}))</f>
        <v>0</v>
      </c>
      <c r="KT74" s="277" cm="1">
        <f t="array" ref="KT74">SUM(SUMIFS(GX74:KO74,GX$6:KO$6,{"EN(D)","EN(V)","INA(D)","INA(V)"}))</f>
        <v>53</v>
      </c>
      <c r="KU74" s="299"/>
      <c r="KV74" s="299"/>
      <c r="KW74" s="299"/>
      <c r="KX74" s="299">
        <v>61</v>
      </c>
      <c r="KY74" s="297"/>
      <c r="KZ74" s="297"/>
      <c r="LA74" s="297"/>
      <c r="LB74" s="297"/>
      <c r="LC74" s="299"/>
      <c r="LD74" s="299"/>
      <c r="LE74" s="299"/>
      <c r="LF74" s="299"/>
      <c r="LG74" s="297"/>
      <c r="LH74" s="297"/>
      <c r="LI74" s="297"/>
      <c r="LJ74" s="297"/>
      <c r="LK74" s="299"/>
      <c r="LL74" s="299">
        <v>2</v>
      </c>
      <c r="LM74" s="299"/>
      <c r="LN74" s="299">
        <v>7</v>
      </c>
      <c r="LO74" s="297"/>
      <c r="LP74" s="297"/>
      <c r="LQ74" s="297"/>
      <c r="LR74" s="297"/>
      <c r="LS74" s="299"/>
      <c r="LT74" s="299">
        <v>10</v>
      </c>
      <c r="LU74" s="299"/>
      <c r="LV74" s="299">
        <v>9</v>
      </c>
      <c r="LW74" s="297"/>
      <c r="LX74" s="297"/>
      <c r="LY74" s="297"/>
      <c r="LZ74" s="297"/>
      <c r="MA74" s="299"/>
      <c r="MB74" s="299">
        <v>3</v>
      </c>
      <c r="MC74" s="299"/>
      <c r="MD74" s="299">
        <v>1</v>
      </c>
      <c r="ME74" s="297"/>
      <c r="MF74" s="297"/>
      <c r="MG74" s="297"/>
      <c r="MH74" s="297"/>
      <c r="MI74" s="299"/>
      <c r="MJ74" s="299"/>
      <c r="MK74" s="299"/>
      <c r="ML74" s="299">
        <v>1</v>
      </c>
      <c r="MM74" s="297"/>
      <c r="MN74" s="297"/>
      <c r="MO74" s="297"/>
      <c r="MP74" s="297"/>
      <c r="MQ74" s="299"/>
      <c r="MR74" s="299"/>
      <c r="MS74" s="299"/>
      <c r="MT74" s="299"/>
      <c r="MU74" s="297"/>
      <c r="MV74" s="297"/>
      <c r="MW74" s="297"/>
      <c r="MX74" s="297"/>
      <c r="MY74" s="299"/>
      <c r="MZ74" s="299">
        <v>7</v>
      </c>
      <c r="NA74" s="299"/>
      <c r="NB74" s="299">
        <v>10</v>
      </c>
      <c r="NC74" s="297"/>
      <c r="ND74" s="297"/>
      <c r="NE74" s="297"/>
      <c r="NF74" s="297"/>
      <c r="NG74" s="299"/>
      <c r="NH74" s="299">
        <v>2</v>
      </c>
      <c r="NI74" s="299"/>
      <c r="NJ74" s="299"/>
      <c r="NK74" s="297"/>
      <c r="NL74" s="297"/>
      <c r="NM74" s="297"/>
      <c r="NN74" s="297"/>
      <c r="NO74" s="299"/>
      <c r="NP74" s="299">
        <v>2</v>
      </c>
      <c r="NQ74" s="299"/>
      <c r="NR74" s="299">
        <v>9</v>
      </c>
      <c r="NS74" s="297"/>
      <c r="NT74" s="297"/>
      <c r="NU74" s="297"/>
      <c r="NV74" s="297"/>
      <c r="NW74" s="299"/>
      <c r="NX74" s="299">
        <v>1</v>
      </c>
      <c r="NY74" s="299"/>
      <c r="NZ74" s="299">
        <v>2</v>
      </c>
      <c r="OA74" s="297"/>
      <c r="OB74" s="297"/>
      <c r="OC74" s="297"/>
      <c r="OD74" s="297"/>
      <c r="OE74" s="299"/>
      <c r="OF74" s="299">
        <v>1</v>
      </c>
      <c r="OG74" s="299"/>
      <c r="OH74" s="299">
        <v>1</v>
      </c>
      <c r="OI74" s="297"/>
      <c r="OJ74" s="297"/>
      <c r="OK74" s="297"/>
      <c r="OL74" s="297"/>
      <c r="OM74" s="277" cm="1">
        <f t="array" ref="OM74">SUM(SUMIFS(KU74:OL74,KU$6:OL$6,{"EN(V)"}))</f>
        <v>28</v>
      </c>
      <c r="ON74" s="277" cm="1">
        <f t="array" ref="ON74">SUM(SUMIFS(KU74:OL74,KU$6:OL$6,{"INA(V)"}))</f>
        <v>0</v>
      </c>
      <c r="OO74" s="277" cm="1">
        <f t="array" ref="OO74">SUM(SUMIFS(KU74:OL74,KU$6:OL$6,{"EN(D)"}))</f>
        <v>101</v>
      </c>
      <c r="OP74" s="277" cm="1">
        <f t="array" ref="OP74">SUM(SUMIFS(KU74:OL74,KU$6:OL$6,{"INA(D)"}))</f>
        <v>0</v>
      </c>
      <c r="OQ74" s="277" cm="1">
        <f t="array" ref="OQ74">SUM(SUMIFS(KU74:OL74,KU$6:OL$6,{"EN(D)","EN(V)","INA(D)","INA(V)"}))</f>
        <v>129</v>
      </c>
      <c r="OR74" s="299"/>
      <c r="OS74" s="299">
        <v>1</v>
      </c>
      <c r="OT74" s="299"/>
      <c r="OU74" s="299">
        <v>1</v>
      </c>
      <c r="OV74" s="297"/>
      <c r="OW74" s="297"/>
      <c r="OX74" s="297"/>
      <c r="OY74" s="297"/>
      <c r="OZ74" s="299"/>
      <c r="PA74" s="299">
        <v>3</v>
      </c>
      <c r="PB74" s="299"/>
      <c r="PC74" s="299"/>
      <c r="PD74" s="297"/>
      <c r="PE74" s="297"/>
      <c r="PF74" s="297"/>
      <c r="PG74" s="297"/>
      <c r="PH74" s="299"/>
      <c r="PI74" s="299">
        <v>1</v>
      </c>
      <c r="PJ74" s="299"/>
      <c r="PK74" s="299"/>
      <c r="PL74" s="297"/>
      <c r="PM74" s="297"/>
      <c r="PN74" s="297"/>
      <c r="PO74" s="297"/>
      <c r="PP74" s="299"/>
      <c r="PQ74" s="299">
        <v>6</v>
      </c>
      <c r="PR74" s="299"/>
      <c r="PS74" s="299"/>
      <c r="PT74" s="297"/>
      <c r="PU74" s="297"/>
      <c r="PV74" s="297"/>
      <c r="PW74" s="297"/>
      <c r="PX74" s="299"/>
      <c r="PY74" s="299"/>
      <c r="PZ74" s="299"/>
      <c r="QA74" s="299"/>
      <c r="QB74" s="297"/>
      <c r="QC74" s="297"/>
      <c r="QD74" s="297"/>
      <c r="QE74" s="297"/>
      <c r="QF74" s="299"/>
      <c r="QG74" s="299"/>
      <c r="QH74" s="299"/>
      <c r="QI74" s="299"/>
      <c r="QJ74" s="297"/>
      <c r="QK74" s="297"/>
      <c r="QL74" s="297"/>
      <c r="QM74" s="297"/>
      <c r="QN74" s="299"/>
      <c r="QO74" s="299">
        <v>2</v>
      </c>
      <c r="QP74" s="299"/>
      <c r="QQ74" s="299"/>
      <c r="QR74" s="297"/>
      <c r="QS74" s="297"/>
      <c r="QT74" s="297"/>
      <c r="QU74" s="297"/>
      <c r="QV74" s="299"/>
      <c r="QW74" s="299"/>
      <c r="QX74" s="299"/>
      <c r="QY74" s="299"/>
      <c r="QZ74" s="297"/>
      <c r="RA74" s="297"/>
      <c r="RB74" s="297"/>
      <c r="RC74" s="297"/>
      <c r="RD74" s="299"/>
      <c r="RE74" s="299"/>
      <c r="RF74" s="299"/>
      <c r="RG74" s="299"/>
      <c r="RH74" s="297"/>
      <c r="RI74" s="297"/>
      <c r="RJ74" s="297"/>
      <c r="RK74" s="297"/>
      <c r="RL74" s="299"/>
      <c r="RM74" s="299"/>
      <c r="RN74" s="299"/>
      <c r="RO74" s="299"/>
      <c r="RP74" s="297"/>
      <c r="RQ74" s="297"/>
      <c r="RR74" s="297"/>
      <c r="RS74" s="297"/>
      <c r="RT74" s="299"/>
      <c r="RU74" s="299"/>
      <c r="RV74" s="299"/>
      <c r="RW74" s="299"/>
      <c r="RX74" s="297"/>
      <c r="RY74" s="297"/>
      <c r="RZ74" s="297"/>
      <c r="SA74" s="297"/>
      <c r="SB74" s="299"/>
      <c r="SC74" s="299"/>
      <c r="SD74" s="299"/>
      <c r="SE74" s="299"/>
      <c r="SF74" s="297"/>
      <c r="SG74" s="297"/>
      <c r="SH74" s="297"/>
      <c r="SI74" s="297"/>
      <c r="SJ74" s="277" cm="1">
        <f t="array" ref="SJ74">SUM(SUMIFS(OR74:SI74,OR$6:SI$6,{"EN(V)"}))</f>
        <v>13</v>
      </c>
      <c r="SK74" s="277" cm="1">
        <f t="array" ref="SK74">SUM(SUMIFS(OR74:SI74,OR$6:SI$6,{"INA(V)"}))</f>
        <v>0</v>
      </c>
      <c r="SL74" s="277" cm="1">
        <f t="array" ref="SL74">SUM(SUMIFS(OR74:SI74,OR$6:SI$6,{"EN(D)"}))</f>
        <v>1</v>
      </c>
      <c r="SM74" s="277" cm="1">
        <f t="array" ref="SM74">SUM(SUMIFS(OR74:SI74,OR$6:SI$6,{"INA(D)"}))</f>
        <v>0</v>
      </c>
      <c r="SN74" s="277" cm="1">
        <f t="array" ref="SN74">SUM(SUMIFS(OR74:SI74,OR$6:SI$6,{"EN(D)","EN(V)","INA(D)","INA(V)"}))</f>
        <v>14</v>
      </c>
    </row>
    <row r="75" spans="1:508" ht="45">
      <c r="A75" s="296">
        <v>69</v>
      </c>
      <c r="B75" s="281" t="s">
        <v>165</v>
      </c>
      <c r="C75" s="301"/>
      <c r="D75" s="299"/>
      <c r="E75" s="299"/>
      <c r="F75" s="299"/>
      <c r="G75" s="299"/>
      <c r="H75" s="297"/>
      <c r="I75" s="297"/>
      <c r="J75" s="297"/>
      <c r="K75" s="297"/>
      <c r="L75" s="299"/>
      <c r="M75" s="299"/>
      <c r="N75" s="299"/>
      <c r="O75" s="299"/>
      <c r="P75" s="297"/>
      <c r="Q75" s="297"/>
      <c r="R75" s="297"/>
      <c r="S75" s="297"/>
      <c r="T75" s="299"/>
      <c r="U75" s="299"/>
      <c r="V75" s="299"/>
      <c r="W75" s="299"/>
      <c r="X75" s="297"/>
      <c r="Y75" s="297"/>
      <c r="Z75" s="297"/>
      <c r="AA75" s="297"/>
      <c r="AB75" s="299"/>
      <c r="AC75" s="299"/>
      <c r="AD75" s="299"/>
      <c r="AE75" s="299"/>
      <c r="AF75" s="297"/>
      <c r="AG75" s="297"/>
      <c r="AH75" s="297"/>
      <c r="AI75" s="297"/>
      <c r="AJ75" s="299"/>
      <c r="AK75" s="299"/>
      <c r="AL75" s="299"/>
      <c r="AM75" s="299"/>
      <c r="AN75" s="297"/>
      <c r="AO75" s="297"/>
      <c r="AP75" s="297"/>
      <c r="AQ75" s="297"/>
      <c r="AR75" s="299"/>
      <c r="AS75" s="299"/>
      <c r="AT75" s="299"/>
      <c r="AU75" s="299"/>
      <c r="AV75" s="297"/>
      <c r="AW75" s="297"/>
      <c r="AX75" s="297"/>
      <c r="AY75" s="297"/>
      <c r="AZ75" s="299"/>
      <c r="BA75" s="299"/>
      <c r="BB75" s="299"/>
      <c r="BC75" s="299"/>
      <c r="BD75" s="297"/>
      <c r="BE75" s="297"/>
      <c r="BF75" s="297"/>
      <c r="BG75" s="297"/>
      <c r="BH75" s="299"/>
      <c r="BI75" s="299"/>
      <c r="BJ75" s="299"/>
      <c r="BK75" s="299"/>
      <c r="BL75" s="297"/>
      <c r="BM75" s="297"/>
      <c r="BN75" s="297"/>
      <c r="BO75" s="297"/>
      <c r="BP75" s="299"/>
      <c r="BQ75" s="299"/>
      <c r="BR75" s="299"/>
      <c r="BS75" s="299"/>
      <c r="BT75" s="297"/>
      <c r="BU75" s="297"/>
      <c r="BV75" s="297"/>
      <c r="BW75" s="297"/>
      <c r="BX75" s="299"/>
      <c r="BY75" s="299"/>
      <c r="BZ75" s="299"/>
      <c r="CA75" s="299"/>
      <c r="CB75" s="297"/>
      <c r="CC75" s="297"/>
      <c r="CD75" s="297"/>
      <c r="CE75" s="297"/>
      <c r="CF75" s="299"/>
      <c r="CG75" s="299"/>
      <c r="CH75" s="299"/>
      <c r="CI75" s="299"/>
      <c r="CJ75" s="297"/>
      <c r="CK75" s="297"/>
      <c r="CL75" s="297"/>
      <c r="CM75" s="297"/>
      <c r="CN75" s="299"/>
      <c r="CO75" s="299"/>
      <c r="CP75" s="299"/>
      <c r="CQ75" s="299"/>
      <c r="CR75" s="297"/>
      <c r="CS75" s="297"/>
      <c r="CT75" s="297"/>
      <c r="CU75" s="297"/>
      <c r="CV75" s="277" cm="1">
        <f t="array" ref="CV75">SUM(SUMIFS(D75:CU75,D$6:CU$6,{"EN(V)"}))</f>
        <v>0</v>
      </c>
      <c r="CW75" s="277" cm="1">
        <f t="array" ref="CW75">SUM(SUMIFS(D75:CU75,D$6:CU$6,{"INA(V)"}))</f>
        <v>0</v>
      </c>
      <c r="CX75" s="277" cm="1">
        <f t="array" ref="CX75">SUM(SUMIFS(D75:CU75,D$6:CU$6,{"EN(D)"}))</f>
        <v>0</v>
      </c>
      <c r="CY75" s="277" cm="1">
        <f t="array" ref="CY75">SUM(SUMIFS(D75:CU75,D$6:CU$6,{"INA(D)"}))</f>
        <v>0</v>
      </c>
      <c r="CZ75" s="277" cm="1">
        <f t="array" ref="CZ75">SUM(SUMIFS(D75:CU75,D$6:CU$6,{"EN(D)","EN(V)","INA(D)","INA(V)"}))</f>
        <v>0</v>
      </c>
      <c r="DA75" s="299"/>
      <c r="DB75" s="299">
        <f t="shared" si="31"/>
        <v>0</v>
      </c>
      <c r="DC75" s="299"/>
      <c r="DD75" s="299">
        <f t="shared" si="32"/>
        <v>0</v>
      </c>
      <c r="DE75" s="297"/>
      <c r="DF75" s="297">
        <f t="shared" si="33"/>
        <v>0</v>
      </c>
      <c r="DG75" s="297"/>
      <c r="DH75" s="297">
        <f t="shared" ref="DH75:DH98" si="37">DG75-CT75</f>
        <v>0</v>
      </c>
      <c r="DI75" s="299"/>
      <c r="DJ75" s="299"/>
      <c r="DK75" s="299"/>
      <c r="DL75" s="299"/>
      <c r="DM75" s="297"/>
      <c r="DN75" s="297"/>
      <c r="DO75" s="297"/>
      <c r="DP75" s="297"/>
      <c r="DQ75" s="299"/>
      <c r="DR75" s="299"/>
      <c r="DS75" s="299"/>
      <c r="DT75" s="299"/>
      <c r="DU75" s="297"/>
      <c r="DV75" s="297"/>
      <c r="DW75" s="297"/>
      <c r="DX75" s="297"/>
      <c r="DY75" s="299"/>
      <c r="DZ75" s="299"/>
      <c r="EA75" s="299"/>
      <c r="EB75" s="299"/>
      <c r="EC75" s="297">
        <v>24</v>
      </c>
      <c r="ED75" s="297">
        <f>EC75-DU75</f>
        <v>24</v>
      </c>
      <c r="EE75" s="297">
        <v>5</v>
      </c>
      <c r="EF75" s="297">
        <f>EE75-DW75</f>
        <v>5</v>
      </c>
      <c r="EG75" s="299"/>
      <c r="EH75" s="299"/>
      <c r="EI75" s="299"/>
      <c r="EJ75" s="299"/>
      <c r="EK75" s="297">
        <v>42</v>
      </c>
      <c r="EL75" s="297">
        <f>EK75-EC75</f>
        <v>18</v>
      </c>
      <c r="EM75" s="297">
        <v>9</v>
      </c>
      <c r="EN75" s="297">
        <f>EM75-EE75</f>
        <v>4</v>
      </c>
      <c r="EO75" s="299"/>
      <c r="EP75" s="299"/>
      <c r="EQ75" s="299"/>
      <c r="ER75" s="299"/>
      <c r="ES75" s="297">
        <v>79</v>
      </c>
      <c r="ET75" s="297">
        <f>ES75-EK75</f>
        <v>37</v>
      </c>
      <c r="EU75" s="297">
        <v>152</v>
      </c>
      <c r="EV75" s="297">
        <f>EU75-EM75</f>
        <v>143</v>
      </c>
      <c r="EW75" s="299"/>
      <c r="EX75" s="299"/>
      <c r="EY75" s="299"/>
      <c r="EZ75" s="299"/>
      <c r="FA75" s="297">
        <v>92</v>
      </c>
      <c r="FB75" s="297">
        <f>FA75-ES75</f>
        <v>13</v>
      </c>
      <c r="FC75" s="297">
        <v>179</v>
      </c>
      <c r="FD75" s="297">
        <f>FC75-EU75</f>
        <v>27</v>
      </c>
      <c r="FE75" s="299"/>
      <c r="FF75" s="299"/>
      <c r="FG75" s="299"/>
      <c r="FH75" s="299"/>
      <c r="FI75" s="297">
        <v>110</v>
      </c>
      <c r="FJ75" s="297">
        <f>FI75-FA75</f>
        <v>18</v>
      </c>
      <c r="FK75" s="297">
        <v>210</v>
      </c>
      <c r="FL75" s="297">
        <f>FK75-FC75</f>
        <v>31</v>
      </c>
      <c r="FM75" s="299"/>
      <c r="FN75" s="299"/>
      <c r="FO75" s="299"/>
      <c r="FP75" s="299"/>
      <c r="FQ75" s="297">
        <v>138</v>
      </c>
      <c r="FR75" s="297">
        <f>FQ75-FI75</f>
        <v>28</v>
      </c>
      <c r="FS75" s="297">
        <v>259</v>
      </c>
      <c r="FT75" s="297">
        <f>FS75-FK75</f>
        <v>49</v>
      </c>
      <c r="FU75" s="299"/>
      <c r="FV75" s="299"/>
      <c r="FW75" s="299"/>
      <c r="FX75" s="299"/>
      <c r="FY75" s="297">
        <v>212</v>
      </c>
      <c r="FZ75" s="297">
        <f>FY75-FQ75</f>
        <v>74</v>
      </c>
      <c r="GA75" s="297">
        <v>315</v>
      </c>
      <c r="GB75" s="297">
        <f>GA75-FS75</f>
        <v>56</v>
      </c>
      <c r="GC75" s="299"/>
      <c r="GD75" s="299"/>
      <c r="GE75" s="299"/>
      <c r="GF75" s="299"/>
      <c r="GG75" s="297">
        <v>292</v>
      </c>
      <c r="GH75" s="297">
        <f>GG75-FY75</f>
        <v>80</v>
      </c>
      <c r="GI75" s="297">
        <v>389</v>
      </c>
      <c r="GJ75" s="297">
        <f>GI75-GA75</f>
        <v>74</v>
      </c>
      <c r="GK75" s="299"/>
      <c r="GL75" s="299"/>
      <c r="GM75" s="299"/>
      <c r="GN75" s="299"/>
      <c r="GO75" s="297">
        <v>397</v>
      </c>
      <c r="GP75" s="297">
        <f>GO75-GG75</f>
        <v>105</v>
      </c>
      <c r="GQ75" s="297">
        <v>446</v>
      </c>
      <c r="GR75" s="297">
        <f>GQ75-GI75</f>
        <v>57</v>
      </c>
      <c r="GS75" s="277" cm="1">
        <f t="array" ref="GS75">SUM(SUMIFS(DA75:GR75,DA$6:GR$6,{"EN(V)"}))</f>
        <v>0</v>
      </c>
      <c r="GT75" s="277" cm="1">
        <f t="array" ref="GT75">SUM(SUMIFS(DA75:GR75,DA$6:GR$6,{"INA(V)"}))</f>
        <v>397</v>
      </c>
      <c r="GU75" s="277" cm="1">
        <f t="array" ref="GU75">SUM(SUMIFS(DA75:GR75,DA$6:GR$6,{"EN(D)"}))</f>
        <v>0</v>
      </c>
      <c r="GV75" s="277" cm="1">
        <f t="array" ref="GV75">SUM(SUMIFS(DA75:GR75,DA$6:GR$6,{"INA(D)"}))</f>
        <v>446</v>
      </c>
      <c r="GW75" s="277" cm="1">
        <f t="array" ref="GW75">SUM(SUMIFS(DA75:GR75,DA$6:GR$6,{"EN(D)","EN(V)","INA(D)","INA(V)"}))</f>
        <v>843</v>
      </c>
      <c r="GX75" s="299"/>
      <c r="GY75" s="299">
        <f t="shared" si="34"/>
        <v>0</v>
      </c>
      <c r="GZ75" s="299"/>
      <c r="HA75" s="299">
        <f t="shared" si="35"/>
        <v>0</v>
      </c>
      <c r="HB75" s="297">
        <v>401</v>
      </c>
      <c r="HC75" s="297">
        <f t="shared" si="36"/>
        <v>4</v>
      </c>
      <c r="HD75" s="297">
        <v>464</v>
      </c>
      <c r="HE75" s="297">
        <f t="shared" ref="HE75:HE98" si="38">HD75-GQ75</f>
        <v>18</v>
      </c>
      <c r="HF75" s="299"/>
      <c r="HG75" s="299"/>
      <c r="HH75" s="299"/>
      <c r="HI75" s="299"/>
      <c r="HJ75" s="297"/>
      <c r="HK75" s="297"/>
      <c r="HL75" s="297"/>
      <c r="HM75" s="297"/>
      <c r="HN75" s="299"/>
      <c r="HO75" s="299"/>
      <c r="HP75" s="299"/>
      <c r="HQ75" s="299"/>
      <c r="HR75" s="297"/>
      <c r="HS75" s="297"/>
      <c r="HT75" s="297"/>
      <c r="HU75" s="297"/>
      <c r="HV75" s="299"/>
      <c r="HW75" s="299"/>
      <c r="HX75" s="299"/>
      <c r="HY75" s="299"/>
      <c r="HZ75" s="297"/>
      <c r="IA75" s="297"/>
      <c r="IB75" s="297"/>
      <c r="IC75" s="297"/>
      <c r="ID75" s="299"/>
      <c r="IE75" s="299"/>
      <c r="IF75" s="299"/>
      <c r="IG75" s="299"/>
      <c r="IH75" s="297"/>
      <c r="II75" s="297"/>
      <c r="IJ75" s="297"/>
      <c r="IK75" s="297"/>
      <c r="IL75" s="299"/>
      <c r="IM75" s="299"/>
      <c r="IN75" s="299"/>
      <c r="IO75" s="299"/>
      <c r="IP75" s="297"/>
      <c r="IQ75" s="297"/>
      <c r="IR75" s="297"/>
      <c r="IS75" s="297"/>
      <c r="IT75" s="299"/>
      <c r="IU75" s="299"/>
      <c r="IV75" s="299"/>
      <c r="IW75" s="299"/>
      <c r="IX75" s="297"/>
      <c r="IY75" s="297"/>
      <c r="IZ75" s="297"/>
      <c r="JA75" s="297"/>
      <c r="JB75" s="299"/>
      <c r="JC75" s="299"/>
      <c r="JD75" s="299"/>
      <c r="JE75" s="299"/>
      <c r="JF75" s="297"/>
      <c r="JG75" s="297"/>
      <c r="JH75" s="297"/>
      <c r="JI75" s="297"/>
      <c r="JJ75" s="299"/>
      <c r="JK75" s="299"/>
      <c r="JL75" s="299"/>
      <c r="JM75" s="299"/>
      <c r="JN75" s="297"/>
      <c r="JO75" s="297"/>
      <c r="JP75" s="297"/>
      <c r="JQ75" s="297"/>
      <c r="JR75" s="299"/>
      <c r="JS75" s="299"/>
      <c r="JT75" s="299"/>
      <c r="JU75" s="299"/>
      <c r="JV75" s="297">
        <v>803</v>
      </c>
      <c r="JW75" s="297">
        <v>1</v>
      </c>
      <c r="JX75" s="297">
        <v>929</v>
      </c>
      <c r="JY75" s="297">
        <v>7</v>
      </c>
      <c r="JZ75" s="299"/>
      <c r="KA75" s="299"/>
      <c r="KB75" s="299"/>
      <c r="KC75" s="299"/>
      <c r="KD75" s="297"/>
      <c r="KE75" s="297">
        <v>1</v>
      </c>
      <c r="KF75" s="297"/>
      <c r="KG75" s="297"/>
      <c r="KH75" s="299"/>
      <c r="KI75" s="299"/>
      <c r="KJ75" s="299"/>
      <c r="KK75" s="299"/>
      <c r="KL75" s="297"/>
      <c r="KM75" s="297">
        <v>3</v>
      </c>
      <c r="KN75" s="297"/>
      <c r="KO75" s="297"/>
      <c r="KP75" s="277" cm="1">
        <f t="array" ref="KP75">SUM(SUMIFS(GX75:KO75,GX$6:KO$6,{"EN(V)"}))</f>
        <v>0</v>
      </c>
      <c r="KQ75" s="277" cm="1">
        <f t="array" ref="KQ75">SUM(SUMIFS(GX75:KO75,GX$6:KO$6,{"INA(V)"}))</f>
        <v>9</v>
      </c>
      <c r="KR75" s="277" cm="1">
        <f t="array" ref="KR75">SUM(SUMIFS(GX75:KO75,GX$6:KO$6,{"EN(D)"}))</f>
        <v>0</v>
      </c>
      <c r="KS75" s="277" cm="1">
        <f t="array" ref="KS75">SUM(SUMIFS(GX75:KO75,GX$6:KO$6,{"INA(D)"}))</f>
        <v>25</v>
      </c>
      <c r="KT75" s="277" cm="1">
        <f t="array" ref="KT75">SUM(SUMIFS(GX75:KO75,GX$6:KO$6,{"EN(D)","EN(V)","INA(D)","INA(V)"}))</f>
        <v>34</v>
      </c>
      <c r="KU75" s="299"/>
      <c r="KV75" s="299"/>
      <c r="KW75" s="299"/>
      <c r="KX75" s="299"/>
      <c r="KY75" s="297"/>
      <c r="KZ75" s="297"/>
      <c r="LA75" s="297"/>
      <c r="LB75" s="297"/>
      <c r="LC75" s="299"/>
      <c r="LD75" s="299">
        <v>7</v>
      </c>
      <c r="LE75" s="299"/>
      <c r="LF75" s="299">
        <v>11</v>
      </c>
      <c r="LG75" s="297"/>
      <c r="LH75" s="297"/>
      <c r="LI75" s="297"/>
      <c r="LJ75" s="297"/>
      <c r="LK75" s="299"/>
      <c r="LL75" s="299"/>
      <c r="LM75" s="299"/>
      <c r="LN75" s="299"/>
      <c r="LO75" s="297"/>
      <c r="LP75" s="297">
        <v>8</v>
      </c>
      <c r="LQ75" s="297"/>
      <c r="LR75" s="297"/>
      <c r="LS75" s="299"/>
      <c r="LT75" s="299"/>
      <c r="LU75" s="299"/>
      <c r="LV75" s="299"/>
      <c r="LW75" s="297"/>
      <c r="LX75" s="297">
        <v>3</v>
      </c>
      <c r="LY75" s="297"/>
      <c r="LZ75" s="297"/>
      <c r="MA75" s="299"/>
      <c r="MB75" s="299"/>
      <c r="MC75" s="299"/>
      <c r="MD75" s="299"/>
      <c r="ME75" s="297"/>
      <c r="MF75" s="297">
        <v>3</v>
      </c>
      <c r="MG75" s="297"/>
      <c r="MH75" s="297"/>
      <c r="MI75" s="299"/>
      <c r="MJ75" s="299"/>
      <c r="MK75" s="299"/>
      <c r="ML75" s="299"/>
      <c r="MM75" s="297"/>
      <c r="MN75" s="297">
        <v>1</v>
      </c>
      <c r="MO75" s="297"/>
      <c r="MP75" s="297"/>
      <c r="MQ75" s="299"/>
      <c r="MR75" s="299"/>
      <c r="MS75" s="299"/>
      <c r="MT75" s="299"/>
      <c r="MU75" s="297"/>
      <c r="MV75" s="297">
        <v>2</v>
      </c>
      <c r="MW75" s="297"/>
      <c r="MX75" s="297"/>
      <c r="MY75" s="299"/>
      <c r="MZ75" s="299"/>
      <c r="NA75" s="299"/>
      <c r="NB75" s="299"/>
      <c r="NC75" s="297"/>
      <c r="ND75" s="297">
        <v>2</v>
      </c>
      <c r="NE75" s="297"/>
      <c r="NF75" s="297"/>
      <c r="NG75" s="299"/>
      <c r="NH75" s="299"/>
      <c r="NI75" s="299"/>
      <c r="NJ75" s="299"/>
      <c r="NK75" s="297"/>
      <c r="NL75" s="297">
        <v>3</v>
      </c>
      <c r="NM75" s="297"/>
      <c r="NN75" s="297"/>
      <c r="NO75" s="299"/>
      <c r="NP75" s="299"/>
      <c r="NQ75" s="299"/>
      <c r="NR75" s="299"/>
      <c r="NS75" s="297"/>
      <c r="NT75" s="297">
        <v>7</v>
      </c>
      <c r="NU75" s="297"/>
      <c r="NV75" s="297"/>
      <c r="NW75" s="299"/>
      <c r="NX75" s="299"/>
      <c r="NY75" s="299"/>
      <c r="NZ75" s="299"/>
      <c r="OA75" s="297"/>
      <c r="OB75" s="297">
        <v>5</v>
      </c>
      <c r="OC75" s="297"/>
      <c r="OD75" s="297"/>
      <c r="OE75" s="299"/>
      <c r="OF75" s="299"/>
      <c r="OG75" s="299"/>
      <c r="OH75" s="299"/>
      <c r="OI75" s="297"/>
      <c r="OJ75" s="297">
        <v>2</v>
      </c>
      <c r="OK75" s="297"/>
      <c r="OL75" s="297"/>
      <c r="OM75" s="277" cm="1">
        <f t="array" ref="OM75">SUM(SUMIFS(KU75:OL75,KU$6:OL$6,{"EN(V)"}))</f>
        <v>7</v>
      </c>
      <c r="ON75" s="277" cm="1">
        <f t="array" ref="ON75">SUM(SUMIFS(KU75:OL75,KU$6:OL$6,{"INA(V)"}))</f>
        <v>36</v>
      </c>
      <c r="OO75" s="277" cm="1">
        <f t="array" ref="OO75">SUM(SUMIFS(KU75:OL75,KU$6:OL$6,{"EN(D)"}))</f>
        <v>11</v>
      </c>
      <c r="OP75" s="277" cm="1">
        <f t="array" ref="OP75">SUM(SUMIFS(KU75:OL75,KU$6:OL$6,{"INA(D)"}))</f>
        <v>0</v>
      </c>
      <c r="OQ75" s="277" cm="1">
        <f t="array" ref="OQ75">SUM(SUMIFS(KU75:OL75,KU$6:OL$6,{"EN(D)","EN(V)","INA(D)","INA(V)"}))</f>
        <v>54</v>
      </c>
      <c r="OR75" s="299"/>
      <c r="OS75" s="299"/>
      <c r="OT75" s="299"/>
      <c r="OU75" s="299"/>
      <c r="OV75" s="297"/>
      <c r="OW75" s="297">
        <v>1</v>
      </c>
      <c r="OX75" s="297"/>
      <c r="OY75" s="297"/>
      <c r="OZ75" s="299"/>
      <c r="PA75" s="299"/>
      <c r="PB75" s="299"/>
      <c r="PC75" s="299"/>
      <c r="PD75" s="297"/>
      <c r="PE75" s="297"/>
      <c r="PF75" s="297"/>
      <c r="PG75" s="297"/>
      <c r="PH75" s="299"/>
      <c r="PI75" s="299"/>
      <c r="PJ75" s="299"/>
      <c r="PK75" s="299"/>
      <c r="PL75" s="297"/>
      <c r="PM75" s="297"/>
      <c r="PN75" s="297"/>
      <c r="PO75" s="297"/>
      <c r="PP75" s="299"/>
      <c r="PQ75" s="299"/>
      <c r="PR75" s="299"/>
      <c r="PS75" s="299"/>
      <c r="PT75" s="297"/>
      <c r="PU75" s="297">
        <v>1</v>
      </c>
      <c r="PV75" s="297"/>
      <c r="PW75" s="297"/>
      <c r="PX75" s="299"/>
      <c r="PY75" s="299"/>
      <c r="PZ75" s="299"/>
      <c r="QA75" s="299"/>
      <c r="QB75" s="297"/>
      <c r="QC75" s="297"/>
      <c r="QD75" s="297"/>
      <c r="QE75" s="297"/>
      <c r="QF75" s="299"/>
      <c r="QG75" s="299"/>
      <c r="QH75" s="299"/>
      <c r="QI75" s="299"/>
      <c r="QJ75" s="297"/>
      <c r="QK75" s="297"/>
      <c r="QL75" s="297"/>
      <c r="QM75" s="297"/>
      <c r="QN75" s="299"/>
      <c r="QO75" s="299"/>
      <c r="QP75" s="299"/>
      <c r="QQ75" s="299"/>
      <c r="QR75" s="297"/>
      <c r="QS75" s="297">
        <v>1</v>
      </c>
      <c r="QT75" s="297"/>
      <c r="QU75" s="297"/>
      <c r="QV75" s="299"/>
      <c r="QW75" s="299"/>
      <c r="QX75" s="299"/>
      <c r="QY75" s="299"/>
      <c r="QZ75" s="297"/>
      <c r="RA75" s="297"/>
      <c r="RB75" s="297"/>
      <c r="RC75" s="297"/>
      <c r="RD75" s="299"/>
      <c r="RE75" s="299"/>
      <c r="RF75" s="299"/>
      <c r="RG75" s="299"/>
      <c r="RH75" s="297"/>
      <c r="RI75" s="297"/>
      <c r="RJ75" s="297"/>
      <c r="RK75" s="297"/>
      <c r="RL75" s="299"/>
      <c r="RM75" s="299"/>
      <c r="RN75" s="299"/>
      <c r="RO75" s="299"/>
      <c r="RP75" s="297"/>
      <c r="RQ75" s="297"/>
      <c r="RR75" s="297"/>
      <c r="RS75" s="297"/>
      <c r="RT75" s="299"/>
      <c r="RU75" s="299"/>
      <c r="RV75" s="299"/>
      <c r="RW75" s="299"/>
      <c r="RX75" s="297"/>
      <c r="RY75" s="297"/>
      <c r="RZ75" s="297"/>
      <c r="SA75" s="297"/>
      <c r="SB75" s="299"/>
      <c r="SC75" s="299"/>
      <c r="SD75" s="299"/>
      <c r="SE75" s="299"/>
      <c r="SF75" s="297"/>
      <c r="SG75" s="297"/>
      <c r="SH75" s="297"/>
      <c r="SI75" s="297"/>
      <c r="SJ75" s="277" cm="1">
        <f t="array" ref="SJ75">SUM(SUMIFS(OR75:SI75,OR$6:SI$6,{"EN(V)"}))</f>
        <v>0</v>
      </c>
      <c r="SK75" s="277" cm="1">
        <f t="array" ref="SK75">SUM(SUMIFS(OR75:SI75,OR$6:SI$6,{"INA(V)"}))</f>
        <v>3</v>
      </c>
      <c r="SL75" s="277" cm="1">
        <f t="array" ref="SL75">SUM(SUMIFS(OR75:SI75,OR$6:SI$6,{"EN(D)"}))</f>
        <v>0</v>
      </c>
      <c r="SM75" s="277" cm="1">
        <f t="array" ref="SM75">SUM(SUMIFS(OR75:SI75,OR$6:SI$6,{"INA(D)"}))</f>
        <v>0</v>
      </c>
      <c r="SN75" s="277" cm="1">
        <f t="array" ref="SN75">SUM(SUMIFS(OR75:SI75,OR$6:SI$6,{"EN(D)","EN(V)","INA(D)","INA(V)"}))</f>
        <v>3</v>
      </c>
    </row>
    <row r="76" spans="1:508">
      <c r="A76" s="296">
        <v>70</v>
      </c>
      <c r="B76" s="281" t="s">
        <v>451</v>
      </c>
      <c r="C76" s="301"/>
      <c r="D76" s="299"/>
      <c r="E76" s="299"/>
      <c r="F76" s="299"/>
      <c r="G76" s="299"/>
      <c r="H76" s="297"/>
      <c r="I76" s="297"/>
      <c r="J76" s="297"/>
      <c r="K76" s="297"/>
      <c r="L76" s="299"/>
      <c r="M76" s="299"/>
      <c r="N76" s="299"/>
      <c r="O76" s="299"/>
      <c r="P76" s="297"/>
      <c r="Q76" s="297"/>
      <c r="R76" s="297"/>
      <c r="S76" s="297"/>
      <c r="T76" s="299"/>
      <c r="U76" s="299"/>
      <c r="V76" s="299"/>
      <c r="W76" s="299"/>
      <c r="X76" s="297"/>
      <c r="Y76" s="297"/>
      <c r="Z76" s="297"/>
      <c r="AA76" s="297"/>
      <c r="AB76" s="299"/>
      <c r="AC76" s="299"/>
      <c r="AD76" s="299"/>
      <c r="AE76" s="299"/>
      <c r="AF76" s="297"/>
      <c r="AG76" s="297"/>
      <c r="AH76" s="297"/>
      <c r="AI76" s="297"/>
      <c r="AJ76" s="299"/>
      <c r="AK76" s="299"/>
      <c r="AL76" s="299"/>
      <c r="AM76" s="299"/>
      <c r="AN76" s="297"/>
      <c r="AO76" s="297"/>
      <c r="AP76" s="297"/>
      <c r="AQ76" s="297"/>
      <c r="AR76" s="299"/>
      <c r="AS76" s="299"/>
      <c r="AT76" s="299"/>
      <c r="AU76" s="299"/>
      <c r="AV76" s="297"/>
      <c r="AW76" s="297"/>
      <c r="AX76" s="297"/>
      <c r="AY76" s="297"/>
      <c r="AZ76" s="299"/>
      <c r="BA76" s="299"/>
      <c r="BB76" s="299"/>
      <c r="BC76" s="299"/>
      <c r="BD76" s="297"/>
      <c r="BE76" s="297"/>
      <c r="BF76" s="297"/>
      <c r="BG76" s="297"/>
      <c r="BH76" s="299"/>
      <c r="BI76" s="299"/>
      <c r="BJ76" s="299"/>
      <c r="BK76" s="299"/>
      <c r="BL76" s="297"/>
      <c r="BM76" s="297"/>
      <c r="BN76" s="297"/>
      <c r="BO76" s="297"/>
      <c r="BP76" s="299"/>
      <c r="BQ76" s="299"/>
      <c r="BR76" s="299"/>
      <c r="BS76" s="299"/>
      <c r="BT76" s="297"/>
      <c r="BU76" s="297"/>
      <c r="BV76" s="297"/>
      <c r="BW76" s="297"/>
      <c r="BX76" s="299"/>
      <c r="BY76" s="299"/>
      <c r="BZ76" s="299"/>
      <c r="CA76" s="299"/>
      <c r="CB76" s="297"/>
      <c r="CC76" s="297"/>
      <c r="CD76" s="297"/>
      <c r="CE76" s="297"/>
      <c r="CF76" s="299"/>
      <c r="CG76" s="299"/>
      <c r="CH76" s="299"/>
      <c r="CI76" s="299"/>
      <c r="CJ76" s="297"/>
      <c r="CK76" s="297"/>
      <c r="CL76" s="297"/>
      <c r="CM76" s="297"/>
      <c r="CN76" s="299"/>
      <c r="CO76" s="299"/>
      <c r="CP76" s="299"/>
      <c r="CQ76" s="299"/>
      <c r="CR76" s="297"/>
      <c r="CS76" s="297"/>
      <c r="CT76" s="297"/>
      <c r="CU76" s="297"/>
      <c r="CV76" s="277" cm="1">
        <f t="array" ref="CV76">SUM(SUMIFS(D76:CU76,D$6:CU$6,{"EN(V)"}))</f>
        <v>0</v>
      </c>
      <c r="CW76" s="277" cm="1">
        <f t="array" ref="CW76">SUM(SUMIFS(D76:CU76,D$6:CU$6,{"INA(V)"}))</f>
        <v>0</v>
      </c>
      <c r="CX76" s="277" cm="1">
        <f t="array" ref="CX76">SUM(SUMIFS(D76:CU76,D$6:CU$6,{"EN(D)"}))</f>
        <v>0</v>
      </c>
      <c r="CY76" s="277" cm="1">
        <f t="array" ref="CY76">SUM(SUMIFS(D76:CU76,D$6:CU$6,{"INA(D)"}))</f>
        <v>0</v>
      </c>
      <c r="CZ76" s="277" cm="1">
        <f t="array" ref="CZ76">SUM(SUMIFS(D76:CU76,D$6:CU$6,{"EN(D)","EN(V)","INA(D)","INA(V)"}))</f>
        <v>0</v>
      </c>
      <c r="DA76" s="299"/>
      <c r="DB76" s="299">
        <f t="shared" si="31"/>
        <v>0</v>
      </c>
      <c r="DC76" s="299"/>
      <c r="DD76" s="299">
        <f t="shared" si="32"/>
        <v>0</v>
      </c>
      <c r="DE76" s="297"/>
      <c r="DF76" s="297">
        <f t="shared" si="33"/>
        <v>0</v>
      </c>
      <c r="DG76" s="297"/>
      <c r="DH76" s="297">
        <f t="shared" si="37"/>
        <v>0</v>
      </c>
      <c r="DI76" s="299"/>
      <c r="DJ76" s="299"/>
      <c r="DK76" s="299"/>
      <c r="DL76" s="299"/>
      <c r="DM76" s="297"/>
      <c r="DN76" s="297"/>
      <c r="DO76" s="297"/>
      <c r="DP76" s="297"/>
      <c r="DQ76" s="299"/>
      <c r="DR76" s="299"/>
      <c r="DS76" s="299"/>
      <c r="DT76" s="299"/>
      <c r="DU76" s="297"/>
      <c r="DV76" s="297"/>
      <c r="DW76" s="297"/>
      <c r="DX76" s="297"/>
      <c r="DY76" s="299"/>
      <c r="DZ76" s="299"/>
      <c r="EA76" s="299"/>
      <c r="EB76" s="299"/>
      <c r="EC76" s="297"/>
      <c r="ED76" s="297"/>
      <c r="EE76" s="297"/>
      <c r="EF76" s="297"/>
      <c r="EG76" s="299">
        <v>60</v>
      </c>
      <c r="EH76" s="299">
        <f>EG76-DY76</f>
        <v>60</v>
      </c>
      <c r="EI76" s="299">
        <v>6</v>
      </c>
      <c r="EJ76" s="299">
        <f>EI76-EA76</f>
        <v>6</v>
      </c>
      <c r="EK76" s="297"/>
      <c r="EL76" s="297"/>
      <c r="EM76" s="297"/>
      <c r="EN76" s="297"/>
      <c r="EO76" s="299">
        <v>135</v>
      </c>
      <c r="EP76" s="299">
        <f>EO76-EG76</f>
        <v>75</v>
      </c>
      <c r="EQ76" s="299">
        <v>844</v>
      </c>
      <c r="ER76" s="299">
        <f>EQ76-EI76</f>
        <v>838</v>
      </c>
      <c r="ES76" s="297"/>
      <c r="ET76" s="297"/>
      <c r="EU76" s="297"/>
      <c r="EV76" s="297"/>
      <c r="EW76" s="299">
        <v>176</v>
      </c>
      <c r="EX76" s="299">
        <f>EW76-EO76</f>
        <v>41</v>
      </c>
      <c r="EY76" s="299">
        <v>898</v>
      </c>
      <c r="EZ76" s="299">
        <f>EY76-EQ76</f>
        <v>54</v>
      </c>
      <c r="FA76" s="297"/>
      <c r="FB76" s="297"/>
      <c r="FC76" s="297"/>
      <c r="FD76" s="297"/>
      <c r="FE76" s="299">
        <v>232</v>
      </c>
      <c r="FF76" s="299">
        <f>FE76-EW76</f>
        <v>56</v>
      </c>
      <c r="FG76" s="299">
        <v>998</v>
      </c>
      <c r="FH76" s="299">
        <f>FG76-EY76</f>
        <v>100</v>
      </c>
      <c r="FI76" s="297"/>
      <c r="FJ76" s="297"/>
      <c r="FK76" s="297"/>
      <c r="FL76" s="297"/>
      <c r="FM76" s="299">
        <v>273</v>
      </c>
      <c r="FN76" s="299">
        <f>FM76-FE76</f>
        <v>41</v>
      </c>
      <c r="FO76" s="299">
        <v>1088</v>
      </c>
      <c r="FP76" s="299">
        <f>FO76-FG76</f>
        <v>90</v>
      </c>
      <c r="FQ76" s="297"/>
      <c r="FR76" s="297"/>
      <c r="FS76" s="297"/>
      <c r="FT76" s="297"/>
      <c r="FU76" s="299">
        <v>549</v>
      </c>
      <c r="FV76" s="299">
        <f>FU76-FM76</f>
        <v>276</v>
      </c>
      <c r="FW76" s="299">
        <v>1190</v>
      </c>
      <c r="FX76" s="299">
        <f>FW76-FO76</f>
        <v>102</v>
      </c>
      <c r="FY76" s="297"/>
      <c r="FZ76" s="297"/>
      <c r="GA76" s="297"/>
      <c r="GB76" s="297"/>
      <c r="GC76" s="299">
        <v>703</v>
      </c>
      <c r="GD76" s="299">
        <f>GC76-FU76</f>
        <v>154</v>
      </c>
      <c r="GE76" s="299">
        <v>1261</v>
      </c>
      <c r="GF76" s="299">
        <f>GE76-FW76</f>
        <v>71</v>
      </c>
      <c r="GG76" s="297"/>
      <c r="GH76" s="297"/>
      <c r="GI76" s="297"/>
      <c r="GJ76" s="297"/>
      <c r="GK76" s="299">
        <v>1066</v>
      </c>
      <c r="GL76" s="299">
        <f>GK76-GC76</f>
        <v>363</v>
      </c>
      <c r="GM76" s="299">
        <v>1360</v>
      </c>
      <c r="GN76" s="299">
        <f>GM76-GE76</f>
        <v>99</v>
      </c>
      <c r="GO76" s="297"/>
      <c r="GP76" s="297"/>
      <c r="GQ76" s="297"/>
      <c r="GR76" s="297"/>
      <c r="GS76" s="277" cm="1">
        <f t="array" ref="GS76">SUM(SUMIFS(DA76:GR76,DA$6:GR$6,{"EN(V)"}))</f>
        <v>1066</v>
      </c>
      <c r="GT76" s="277" cm="1">
        <f t="array" ref="GT76">SUM(SUMIFS(DA76:GR76,DA$6:GR$6,{"INA(V)"}))</f>
        <v>0</v>
      </c>
      <c r="GU76" s="277" cm="1">
        <f t="array" ref="GU76">SUM(SUMIFS(DA76:GR76,DA$6:GR$6,{"EN(D)"}))</f>
        <v>1360</v>
      </c>
      <c r="GV76" s="277" cm="1">
        <f t="array" ref="GV76">SUM(SUMIFS(DA76:GR76,DA$6:GR$6,{"INA(D)"}))</f>
        <v>0</v>
      </c>
      <c r="GW76" s="277" cm="1">
        <f t="array" ref="GW76">SUM(SUMIFS(DA76:GR76,DA$6:GR$6,{"EN(D)","EN(V)","INA(D)","INA(V)"}))</f>
        <v>2426</v>
      </c>
      <c r="GX76" s="299">
        <v>1075</v>
      </c>
      <c r="GY76" s="299">
        <f t="shared" si="34"/>
        <v>9</v>
      </c>
      <c r="GZ76" s="299">
        <v>1392</v>
      </c>
      <c r="HA76" s="299">
        <f t="shared" si="35"/>
        <v>32</v>
      </c>
      <c r="HB76" s="297"/>
      <c r="HC76" s="297">
        <f t="shared" si="36"/>
        <v>0</v>
      </c>
      <c r="HD76" s="297"/>
      <c r="HE76" s="297">
        <f t="shared" si="38"/>
        <v>0</v>
      </c>
      <c r="HF76" s="299"/>
      <c r="HG76" s="299"/>
      <c r="HH76" s="299"/>
      <c r="HI76" s="299"/>
      <c r="HJ76" s="297"/>
      <c r="HK76" s="297"/>
      <c r="HL76" s="297"/>
      <c r="HM76" s="297"/>
      <c r="HN76" s="299"/>
      <c r="HO76" s="299"/>
      <c r="HP76" s="299"/>
      <c r="HQ76" s="299"/>
      <c r="HR76" s="297"/>
      <c r="HS76" s="297"/>
      <c r="HT76" s="297"/>
      <c r="HU76" s="297"/>
      <c r="HV76" s="299"/>
      <c r="HW76" s="299"/>
      <c r="HX76" s="299"/>
      <c r="HY76" s="299"/>
      <c r="HZ76" s="297"/>
      <c r="IA76" s="297"/>
      <c r="IB76" s="297"/>
      <c r="IC76" s="297"/>
      <c r="ID76" s="299"/>
      <c r="IE76" s="299"/>
      <c r="IF76" s="299"/>
      <c r="IG76" s="299"/>
      <c r="IH76" s="297"/>
      <c r="II76" s="297"/>
      <c r="IJ76" s="297"/>
      <c r="IK76" s="297"/>
      <c r="IL76" s="299"/>
      <c r="IM76" s="299"/>
      <c r="IN76" s="299"/>
      <c r="IO76" s="299"/>
      <c r="IP76" s="297"/>
      <c r="IQ76" s="297"/>
      <c r="IR76" s="297"/>
      <c r="IS76" s="297"/>
      <c r="IT76" s="299"/>
      <c r="IU76" s="299"/>
      <c r="IV76" s="299"/>
      <c r="IW76" s="299"/>
      <c r="IX76" s="297"/>
      <c r="IY76" s="297"/>
      <c r="IZ76" s="297"/>
      <c r="JA76" s="297"/>
      <c r="JB76" s="299"/>
      <c r="JC76" s="299"/>
      <c r="JD76" s="299"/>
      <c r="JE76" s="299"/>
      <c r="JF76" s="297"/>
      <c r="JG76" s="297"/>
      <c r="JH76" s="297"/>
      <c r="JI76" s="297"/>
      <c r="JJ76" s="299"/>
      <c r="JK76" s="299"/>
      <c r="JL76" s="299"/>
      <c r="JM76" s="299"/>
      <c r="JN76" s="297"/>
      <c r="JO76" s="297"/>
      <c r="JP76" s="297"/>
      <c r="JQ76" s="297"/>
      <c r="JR76" s="299"/>
      <c r="JS76" s="299">
        <v>18</v>
      </c>
      <c r="JT76" s="299"/>
      <c r="JU76" s="299">
        <v>10</v>
      </c>
      <c r="JV76" s="297"/>
      <c r="JW76" s="297"/>
      <c r="JX76" s="297"/>
      <c r="JY76" s="297"/>
      <c r="JZ76" s="299"/>
      <c r="KA76" s="299">
        <v>11</v>
      </c>
      <c r="KB76" s="299"/>
      <c r="KC76" s="299">
        <v>7</v>
      </c>
      <c r="KD76" s="297"/>
      <c r="KE76" s="297"/>
      <c r="KF76" s="297"/>
      <c r="KG76" s="297"/>
      <c r="KH76" s="299"/>
      <c r="KI76" s="299">
        <v>9</v>
      </c>
      <c r="KJ76" s="299"/>
      <c r="KK76" s="299">
        <v>38</v>
      </c>
      <c r="KL76" s="297"/>
      <c r="KM76" s="297"/>
      <c r="KN76" s="297"/>
      <c r="KO76" s="297"/>
      <c r="KP76" s="277" cm="1">
        <f t="array" ref="KP76">SUM(SUMIFS(GX76:KO76,GX$6:KO$6,{"EN(V)"}))</f>
        <v>47</v>
      </c>
      <c r="KQ76" s="277" cm="1">
        <f t="array" ref="KQ76">SUM(SUMIFS(GX76:KO76,GX$6:KO$6,{"INA(V)"}))</f>
        <v>0</v>
      </c>
      <c r="KR76" s="277" cm="1">
        <f t="array" ref="KR76">SUM(SUMIFS(GX76:KO76,GX$6:KO$6,{"EN(D)"}))</f>
        <v>87</v>
      </c>
      <c r="KS76" s="277" cm="1">
        <f t="array" ref="KS76">SUM(SUMIFS(GX76:KO76,GX$6:KO$6,{"INA(D)"}))</f>
        <v>0</v>
      </c>
      <c r="KT76" s="277" cm="1">
        <f t="array" ref="KT76">SUM(SUMIFS(GX76:KO76,GX$6:KO$6,{"EN(D)","EN(V)","INA(D)","INA(V)"}))</f>
        <v>134</v>
      </c>
      <c r="KU76" s="299"/>
      <c r="KV76" s="299">
        <v>4</v>
      </c>
      <c r="KW76" s="299"/>
      <c r="KX76" s="299">
        <v>32</v>
      </c>
      <c r="KY76" s="297"/>
      <c r="KZ76" s="297"/>
      <c r="LA76" s="297"/>
      <c r="LB76" s="297"/>
      <c r="LC76" s="299"/>
      <c r="LD76" s="299"/>
      <c r="LE76" s="299"/>
      <c r="LF76" s="299"/>
      <c r="LG76" s="297"/>
      <c r="LH76" s="297">
        <v>15</v>
      </c>
      <c r="LI76" s="297"/>
      <c r="LJ76" s="297">
        <v>0</v>
      </c>
      <c r="LK76" s="299"/>
      <c r="LL76" s="299">
        <v>7</v>
      </c>
      <c r="LM76" s="299"/>
      <c r="LN76" s="299">
        <v>26</v>
      </c>
      <c r="LO76" s="297"/>
      <c r="LP76" s="297"/>
      <c r="LQ76" s="297"/>
      <c r="LR76" s="297"/>
      <c r="LS76" s="299"/>
      <c r="LT76" s="299">
        <v>21</v>
      </c>
      <c r="LU76" s="299"/>
      <c r="LV76" s="299">
        <v>20</v>
      </c>
      <c r="LW76" s="297"/>
      <c r="LX76" s="297"/>
      <c r="LY76" s="297"/>
      <c r="LZ76" s="297"/>
      <c r="MA76" s="299"/>
      <c r="MB76" s="299">
        <v>6</v>
      </c>
      <c r="MC76" s="299"/>
      <c r="MD76" s="299">
        <v>6</v>
      </c>
      <c r="ME76" s="297"/>
      <c r="MF76" s="297"/>
      <c r="MG76" s="297"/>
      <c r="MH76" s="297"/>
      <c r="MI76" s="299"/>
      <c r="MJ76" s="299">
        <v>9</v>
      </c>
      <c r="MK76" s="299"/>
      <c r="ML76" s="299">
        <v>12</v>
      </c>
      <c r="MM76" s="297"/>
      <c r="MN76" s="297"/>
      <c r="MO76" s="297"/>
      <c r="MP76" s="297"/>
      <c r="MQ76" s="299"/>
      <c r="MR76" s="299">
        <v>7</v>
      </c>
      <c r="MS76" s="299"/>
      <c r="MT76" s="299">
        <v>4</v>
      </c>
      <c r="MU76" s="297"/>
      <c r="MV76" s="297"/>
      <c r="MW76" s="297"/>
      <c r="MX76" s="297"/>
      <c r="MY76" s="299"/>
      <c r="MZ76" s="299">
        <v>10</v>
      </c>
      <c r="NA76" s="299"/>
      <c r="NB76" s="299">
        <v>10</v>
      </c>
      <c r="NC76" s="297"/>
      <c r="ND76" s="297"/>
      <c r="NE76" s="297"/>
      <c r="NF76" s="297"/>
      <c r="NG76" s="299"/>
      <c r="NH76" s="299">
        <v>6</v>
      </c>
      <c r="NI76" s="299"/>
      <c r="NJ76" s="299"/>
      <c r="NK76" s="297"/>
      <c r="NL76" s="297"/>
      <c r="NM76" s="297"/>
      <c r="NN76" s="297"/>
      <c r="NO76" s="299"/>
      <c r="NP76" s="299">
        <v>14</v>
      </c>
      <c r="NQ76" s="299"/>
      <c r="NR76" s="299">
        <v>5</v>
      </c>
      <c r="NS76" s="297"/>
      <c r="NT76" s="297"/>
      <c r="NU76" s="297"/>
      <c r="NV76" s="297"/>
      <c r="NW76" s="299"/>
      <c r="NX76" s="299">
        <v>6</v>
      </c>
      <c r="NY76" s="299"/>
      <c r="NZ76" s="299">
        <v>5</v>
      </c>
      <c r="OA76" s="297"/>
      <c r="OB76" s="297"/>
      <c r="OC76" s="297"/>
      <c r="OD76" s="297"/>
      <c r="OE76" s="299"/>
      <c r="OF76" s="299">
        <v>9</v>
      </c>
      <c r="OG76" s="299"/>
      <c r="OH76" s="299"/>
      <c r="OI76" s="297"/>
      <c r="OJ76" s="297"/>
      <c r="OK76" s="297"/>
      <c r="OL76" s="297"/>
      <c r="OM76" s="277" cm="1">
        <f t="array" ref="OM76">SUM(SUMIFS(KU76:OL76,KU$6:OL$6,{"EN(V)"}))</f>
        <v>99</v>
      </c>
      <c r="ON76" s="277" cm="1">
        <f t="array" ref="ON76">SUM(SUMIFS(KU76:OL76,KU$6:OL$6,{"INA(V)"}))</f>
        <v>15</v>
      </c>
      <c r="OO76" s="277" cm="1">
        <f t="array" ref="OO76">SUM(SUMIFS(KU76:OL76,KU$6:OL$6,{"EN(D)"}))</f>
        <v>120</v>
      </c>
      <c r="OP76" s="277" cm="1">
        <f t="array" ref="OP76">SUM(SUMIFS(KU76:OL76,KU$6:OL$6,{"INA(D)"}))</f>
        <v>0</v>
      </c>
      <c r="OQ76" s="277" cm="1">
        <f t="array" ref="OQ76">SUM(SUMIFS(KU76:OL76,KU$6:OL$6,{"EN(D)","EN(V)","INA(D)","INA(V)"}))</f>
        <v>234</v>
      </c>
      <c r="OR76" s="299"/>
      <c r="OS76" s="299">
        <v>3</v>
      </c>
      <c r="OT76" s="299"/>
      <c r="OU76" s="299">
        <v>1</v>
      </c>
      <c r="OV76" s="297"/>
      <c r="OW76" s="297"/>
      <c r="OX76" s="297"/>
      <c r="OY76" s="297"/>
      <c r="OZ76" s="299"/>
      <c r="PA76" s="299">
        <v>21</v>
      </c>
      <c r="PB76" s="299"/>
      <c r="PC76" s="299">
        <v>8</v>
      </c>
      <c r="PD76" s="297"/>
      <c r="PE76" s="297"/>
      <c r="PF76" s="297"/>
      <c r="PG76" s="297"/>
      <c r="PH76" s="299"/>
      <c r="PI76" s="299">
        <v>5</v>
      </c>
      <c r="PJ76" s="299"/>
      <c r="PK76" s="299"/>
      <c r="PL76" s="297"/>
      <c r="PM76" s="297"/>
      <c r="PN76" s="297"/>
      <c r="PO76" s="297"/>
      <c r="PP76" s="299"/>
      <c r="PQ76" s="299">
        <v>5</v>
      </c>
      <c r="PR76" s="299"/>
      <c r="PS76" s="299">
        <v>2</v>
      </c>
      <c r="PT76" s="297"/>
      <c r="PU76" s="297"/>
      <c r="PV76" s="297"/>
      <c r="PW76" s="297"/>
      <c r="PX76" s="299"/>
      <c r="PY76" s="299"/>
      <c r="PZ76" s="299"/>
      <c r="QA76" s="299"/>
      <c r="QB76" s="297"/>
      <c r="QC76" s="297"/>
      <c r="QD76" s="297"/>
      <c r="QE76" s="297"/>
      <c r="QF76" s="299"/>
      <c r="QG76" s="299">
        <v>4</v>
      </c>
      <c r="QH76" s="299"/>
      <c r="QI76" s="299">
        <v>1</v>
      </c>
      <c r="QJ76" s="297"/>
      <c r="QK76" s="297"/>
      <c r="QL76" s="297"/>
      <c r="QM76" s="297"/>
      <c r="QN76" s="299"/>
      <c r="QO76" s="299">
        <v>1</v>
      </c>
      <c r="QP76" s="299"/>
      <c r="QQ76" s="299">
        <v>1</v>
      </c>
      <c r="QR76" s="297"/>
      <c r="QS76" s="297"/>
      <c r="QT76" s="297"/>
      <c r="QU76" s="297"/>
      <c r="QV76" s="299"/>
      <c r="QW76" s="299"/>
      <c r="QX76" s="299"/>
      <c r="QY76" s="299"/>
      <c r="QZ76" s="297"/>
      <c r="RA76" s="297"/>
      <c r="RB76" s="297"/>
      <c r="RC76" s="297"/>
      <c r="RD76" s="299"/>
      <c r="RE76" s="299"/>
      <c r="RF76" s="299"/>
      <c r="RG76" s="299"/>
      <c r="RH76" s="297"/>
      <c r="RI76" s="297"/>
      <c r="RJ76" s="297"/>
      <c r="RK76" s="297"/>
      <c r="RL76" s="299"/>
      <c r="RM76" s="299"/>
      <c r="RN76" s="299"/>
      <c r="RO76" s="299"/>
      <c r="RP76" s="297"/>
      <c r="RQ76" s="297"/>
      <c r="RR76" s="297"/>
      <c r="RS76" s="297"/>
      <c r="RT76" s="299"/>
      <c r="RU76" s="299"/>
      <c r="RV76" s="299"/>
      <c r="RW76" s="299"/>
      <c r="RX76" s="297"/>
      <c r="RY76" s="297"/>
      <c r="RZ76" s="297"/>
      <c r="SA76" s="297"/>
      <c r="SB76" s="299"/>
      <c r="SC76" s="299"/>
      <c r="SD76" s="299"/>
      <c r="SE76" s="299"/>
      <c r="SF76" s="297"/>
      <c r="SG76" s="297"/>
      <c r="SH76" s="297"/>
      <c r="SI76" s="297"/>
      <c r="SJ76" s="277" cm="1">
        <f t="array" ref="SJ76">SUM(SUMIFS(OR76:SI76,OR$6:SI$6,{"EN(V)"}))</f>
        <v>39</v>
      </c>
      <c r="SK76" s="277" cm="1">
        <f t="array" ref="SK76">SUM(SUMIFS(OR76:SI76,OR$6:SI$6,{"INA(V)"}))</f>
        <v>0</v>
      </c>
      <c r="SL76" s="277" cm="1">
        <f t="array" ref="SL76">SUM(SUMIFS(OR76:SI76,OR$6:SI$6,{"EN(D)"}))</f>
        <v>13</v>
      </c>
      <c r="SM76" s="277" cm="1">
        <f t="array" ref="SM76">SUM(SUMIFS(OR76:SI76,OR$6:SI$6,{"INA(D)"}))</f>
        <v>0</v>
      </c>
      <c r="SN76" s="277" cm="1">
        <f t="array" ref="SN76">SUM(SUMIFS(OR76:SI76,OR$6:SI$6,{"EN(D)","EN(V)","INA(D)","INA(V)"}))</f>
        <v>52</v>
      </c>
    </row>
    <row r="77" spans="1:508">
      <c r="A77" s="296">
        <v>71</v>
      </c>
      <c r="B77" s="281" t="s">
        <v>167</v>
      </c>
      <c r="C77" s="301"/>
      <c r="D77" s="299"/>
      <c r="E77" s="299"/>
      <c r="F77" s="299"/>
      <c r="G77" s="299"/>
      <c r="H77" s="297"/>
      <c r="I77" s="297"/>
      <c r="J77" s="297"/>
      <c r="K77" s="297"/>
      <c r="L77" s="299"/>
      <c r="M77" s="299"/>
      <c r="N77" s="299"/>
      <c r="O77" s="299"/>
      <c r="P77" s="297"/>
      <c r="Q77" s="297"/>
      <c r="R77" s="297"/>
      <c r="S77" s="297"/>
      <c r="T77" s="299"/>
      <c r="U77" s="299"/>
      <c r="V77" s="299"/>
      <c r="W77" s="299"/>
      <c r="X77" s="297"/>
      <c r="Y77" s="297"/>
      <c r="Z77" s="297"/>
      <c r="AA77" s="297"/>
      <c r="AB77" s="299"/>
      <c r="AC77" s="299"/>
      <c r="AD77" s="299"/>
      <c r="AE77" s="299"/>
      <c r="AF77" s="297"/>
      <c r="AG77" s="297"/>
      <c r="AH77" s="297"/>
      <c r="AI77" s="297"/>
      <c r="AJ77" s="299"/>
      <c r="AK77" s="299"/>
      <c r="AL77" s="299"/>
      <c r="AM77" s="299"/>
      <c r="AN77" s="297"/>
      <c r="AO77" s="297"/>
      <c r="AP77" s="297"/>
      <c r="AQ77" s="297"/>
      <c r="AR77" s="299"/>
      <c r="AS77" s="299"/>
      <c r="AT77" s="299"/>
      <c r="AU77" s="299"/>
      <c r="AV77" s="297"/>
      <c r="AW77" s="297"/>
      <c r="AX77" s="297"/>
      <c r="AY77" s="297"/>
      <c r="AZ77" s="299"/>
      <c r="BA77" s="299"/>
      <c r="BB77" s="299"/>
      <c r="BC77" s="299"/>
      <c r="BD77" s="297"/>
      <c r="BE77" s="297"/>
      <c r="BF77" s="297"/>
      <c r="BG77" s="297"/>
      <c r="BH77" s="299"/>
      <c r="BI77" s="299"/>
      <c r="BJ77" s="299"/>
      <c r="BK77" s="299"/>
      <c r="BL77" s="297"/>
      <c r="BM77" s="297"/>
      <c r="BN77" s="297"/>
      <c r="BO77" s="297"/>
      <c r="BP77" s="299"/>
      <c r="BQ77" s="299"/>
      <c r="BR77" s="299"/>
      <c r="BS77" s="299"/>
      <c r="BT77" s="297"/>
      <c r="BU77" s="297"/>
      <c r="BV77" s="297"/>
      <c r="BW77" s="297"/>
      <c r="BX77" s="299"/>
      <c r="BY77" s="299"/>
      <c r="BZ77" s="299"/>
      <c r="CA77" s="299"/>
      <c r="CB77" s="297"/>
      <c r="CC77" s="297"/>
      <c r="CD77" s="297"/>
      <c r="CE77" s="297"/>
      <c r="CF77" s="299"/>
      <c r="CG77" s="299"/>
      <c r="CH77" s="299"/>
      <c r="CI77" s="299"/>
      <c r="CJ77" s="297"/>
      <c r="CK77" s="297"/>
      <c r="CL77" s="297"/>
      <c r="CM77" s="297"/>
      <c r="CN77" s="299"/>
      <c r="CO77" s="299"/>
      <c r="CP77" s="299"/>
      <c r="CQ77" s="299"/>
      <c r="CR77" s="297"/>
      <c r="CS77" s="297"/>
      <c r="CT77" s="297"/>
      <c r="CU77" s="297"/>
      <c r="CV77" s="277" cm="1">
        <f t="array" ref="CV77">SUM(SUMIFS(D77:CU77,D$6:CU$6,{"EN(V)"}))</f>
        <v>0</v>
      </c>
      <c r="CW77" s="277" cm="1">
        <f t="array" ref="CW77">SUM(SUMIFS(D77:CU77,D$6:CU$6,{"INA(V)"}))</f>
        <v>0</v>
      </c>
      <c r="CX77" s="277" cm="1">
        <f t="array" ref="CX77">SUM(SUMIFS(D77:CU77,D$6:CU$6,{"EN(D)"}))</f>
        <v>0</v>
      </c>
      <c r="CY77" s="277" cm="1">
        <f t="array" ref="CY77">SUM(SUMIFS(D77:CU77,D$6:CU$6,{"INA(D)"}))</f>
        <v>0</v>
      </c>
      <c r="CZ77" s="277" cm="1">
        <f t="array" ref="CZ77">SUM(SUMIFS(D77:CU77,D$6:CU$6,{"EN(D)","EN(V)","INA(D)","INA(V)"}))</f>
        <v>0</v>
      </c>
      <c r="DA77" s="299"/>
      <c r="DB77" s="299">
        <f t="shared" si="31"/>
        <v>0</v>
      </c>
      <c r="DC77" s="299"/>
      <c r="DD77" s="299">
        <f t="shared" si="32"/>
        <v>0</v>
      </c>
      <c r="DE77" s="297"/>
      <c r="DF77" s="297">
        <f t="shared" si="33"/>
        <v>0</v>
      </c>
      <c r="DG77" s="297"/>
      <c r="DH77" s="297">
        <f t="shared" si="37"/>
        <v>0</v>
      </c>
      <c r="DI77" s="299"/>
      <c r="DJ77" s="299"/>
      <c r="DK77" s="299"/>
      <c r="DL77" s="299"/>
      <c r="DM77" s="297"/>
      <c r="DN77" s="297"/>
      <c r="DO77" s="297"/>
      <c r="DP77" s="297"/>
      <c r="DQ77" s="299"/>
      <c r="DR77" s="299"/>
      <c r="DS77" s="299"/>
      <c r="DT77" s="299"/>
      <c r="DU77" s="297"/>
      <c r="DV77" s="297"/>
      <c r="DW77" s="297"/>
      <c r="DX77" s="297"/>
      <c r="DY77" s="299"/>
      <c r="DZ77" s="299"/>
      <c r="EA77" s="299"/>
      <c r="EB77" s="299"/>
      <c r="EC77" s="297"/>
      <c r="ED77" s="297"/>
      <c r="EE77" s="297"/>
      <c r="EF77" s="297"/>
      <c r="EG77" s="299"/>
      <c r="EH77" s="299"/>
      <c r="EI77" s="299"/>
      <c r="EJ77" s="299"/>
      <c r="EK77" s="297">
        <v>61</v>
      </c>
      <c r="EL77" s="297">
        <f>EK77-EC77</f>
        <v>61</v>
      </c>
      <c r="EM77" s="297">
        <v>6</v>
      </c>
      <c r="EN77" s="297">
        <f>EM77-EE77</f>
        <v>6</v>
      </c>
      <c r="EO77" s="299"/>
      <c r="EP77" s="299"/>
      <c r="EQ77" s="299"/>
      <c r="ER77" s="299"/>
      <c r="ES77" s="297">
        <v>136</v>
      </c>
      <c r="ET77" s="297">
        <f>ES77-EK77</f>
        <v>75</v>
      </c>
      <c r="EU77" s="297">
        <v>845</v>
      </c>
      <c r="EV77" s="297">
        <f>EU77-EM77</f>
        <v>839</v>
      </c>
      <c r="EW77" s="299"/>
      <c r="EX77" s="299"/>
      <c r="EY77" s="299"/>
      <c r="EZ77" s="299"/>
      <c r="FA77" s="297">
        <v>177</v>
      </c>
      <c r="FB77" s="297">
        <f>FA77-ES77</f>
        <v>41</v>
      </c>
      <c r="FC77" s="297">
        <v>897</v>
      </c>
      <c r="FD77" s="297">
        <f>FC77-EU77</f>
        <v>52</v>
      </c>
      <c r="FE77" s="299"/>
      <c r="FF77" s="299"/>
      <c r="FG77" s="299"/>
      <c r="FH77" s="299"/>
      <c r="FI77" s="297">
        <v>232</v>
      </c>
      <c r="FJ77" s="297">
        <f>FI77-FA77</f>
        <v>55</v>
      </c>
      <c r="FK77" s="297">
        <v>999</v>
      </c>
      <c r="FL77" s="297">
        <f>FK77-FC77</f>
        <v>102</v>
      </c>
      <c r="FM77" s="299"/>
      <c r="FN77" s="299"/>
      <c r="FO77" s="299"/>
      <c r="FP77" s="299"/>
      <c r="FQ77" s="297">
        <v>273</v>
      </c>
      <c r="FR77" s="297">
        <f>FQ77-FI77</f>
        <v>41</v>
      </c>
      <c r="FS77" s="297">
        <v>1089</v>
      </c>
      <c r="FT77" s="297">
        <f>FS77-FK77</f>
        <v>90</v>
      </c>
      <c r="FU77" s="299"/>
      <c r="FV77" s="299"/>
      <c r="FW77" s="299"/>
      <c r="FX77" s="299"/>
      <c r="FY77" s="297">
        <v>548</v>
      </c>
      <c r="FZ77" s="297">
        <f>FY77-FQ77</f>
        <v>275</v>
      </c>
      <c r="GA77" s="297">
        <v>1191</v>
      </c>
      <c r="GB77" s="297">
        <f>GA77-FS77</f>
        <v>102</v>
      </c>
      <c r="GC77" s="299"/>
      <c r="GD77" s="299"/>
      <c r="GE77" s="299"/>
      <c r="GF77" s="299"/>
      <c r="GG77" s="297">
        <v>703</v>
      </c>
      <c r="GH77" s="297">
        <f>GG77-FY77</f>
        <v>155</v>
      </c>
      <c r="GI77" s="297">
        <v>1261</v>
      </c>
      <c r="GJ77" s="297">
        <f>GI77-GA77</f>
        <v>70</v>
      </c>
      <c r="GK77" s="299"/>
      <c r="GL77" s="299"/>
      <c r="GM77" s="299"/>
      <c r="GN77" s="299"/>
      <c r="GO77" s="297">
        <v>1067</v>
      </c>
      <c r="GP77" s="297">
        <f>GO77-GG77</f>
        <v>364</v>
      </c>
      <c r="GQ77" s="297">
        <v>1360</v>
      </c>
      <c r="GR77" s="297">
        <f>GQ77-GI77</f>
        <v>99</v>
      </c>
      <c r="GS77" s="277" cm="1">
        <f t="array" ref="GS77">SUM(SUMIFS(DA77:GR77,DA$6:GR$6,{"EN(V)"}))</f>
        <v>0</v>
      </c>
      <c r="GT77" s="277" cm="1">
        <f t="array" ref="GT77">SUM(SUMIFS(DA77:GR77,DA$6:GR$6,{"INA(V)"}))</f>
        <v>1067</v>
      </c>
      <c r="GU77" s="277" cm="1">
        <f t="array" ref="GU77">SUM(SUMIFS(DA77:GR77,DA$6:GR$6,{"EN(D)"}))</f>
        <v>0</v>
      </c>
      <c r="GV77" s="277" cm="1">
        <f t="array" ref="GV77">SUM(SUMIFS(DA77:GR77,DA$6:GR$6,{"INA(D)"}))</f>
        <v>1360</v>
      </c>
      <c r="GW77" s="277" cm="1">
        <f t="array" ref="GW77">SUM(SUMIFS(DA77:GR77,DA$6:GR$6,{"EN(D)","EN(V)","INA(D)","INA(V)"}))</f>
        <v>2427</v>
      </c>
      <c r="GX77" s="299"/>
      <c r="GY77" s="299">
        <f t="shared" si="34"/>
        <v>0</v>
      </c>
      <c r="GZ77" s="299"/>
      <c r="HA77" s="299">
        <f t="shared" si="35"/>
        <v>0</v>
      </c>
      <c r="HB77" s="297">
        <v>1075</v>
      </c>
      <c r="HC77" s="297">
        <f t="shared" si="36"/>
        <v>8</v>
      </c>
      <c r="HD77" s="297">
        <v>1392</v>
      </c>
      <c r="HE77" s="297">
        <f t="shared" si="38"/>
        <v>32</v>
      </c>
      <c r="HF77" s="299"/>
      <c r="HG77" s="299"/>
      <c r="HH77" s="299"/>
      <c r="HI77" s="299"/>
      <c r="HJ77" s="297"/>
      <c r="HK77" s="297"/>
      <c r="HL77" s="297"/>
      <c r="HM77" s="297"/>
      <c r="HN77" s="299"/>
      <c r="HO77" s="299"/>
      <c r="HP77" s="299"/>
      <c r="HQ77" s="299"/>
      <c r="HR77" s="297"/>
      <c r="HS77" s="297"/>
      <c r="HT77" s="297"/>
      <c r="HU77" s="297"/>
      <c r="HV77" s="299"/>
      <c r="HW77" s="299"/>
      <c r="HX77" s="299"/>
      <c r="HY77" s="299"/>
      <c r="HZ77" s="297"/>
      <c r="IA77" s="297"/>
      <c r="IB77" s="297"/>
      <c r="IC77" s="297"/>
      <c r="ID77" s="299"/>
      <c r="IE77" s="299"/>
      <c r="IF77" s="299"/>
      <c r="IG77" s="299"/>
      <c r="IH77" s="297"/>
      <c r="II77" s="297"/>
      <c r="IJ77" s="297"/>
      <c r="IK77" s="297"/>
      <c r="IL77" s="299"/>
      <c r="IM77" s="299"/>
      <c r="IN77" s="299"/>
      <c r="IO77" s="299"/>
      <c r="IP77" s="297"/>
      <c r="IQ77" s="297"/>
      <c r="IR77" s="297"/>
      <c r="IS77" s="297"/>
      <c r="IT77" s="299"/>
      <c r="IU77" s="299"/>
      <c r="IV77" s="299"/>
      <c r="IW77" s="299"/>
      <c r="IX77" s="297"/>
      <c r="IY77" s="297"/>
      <c r="IZ77" s="297"/>
      <c r="JA77" s="297"/>
      <c r="JB77" s="299"/>
      <c r="JC77" s="299"/>
      <c r="JD77" s="299"/>
      <c r="JE77" s="299"/>
      <c r="JF77" s="297"/>
      <c r="JG77" s="297"/>
      <c r="JH77" s="297"/>
      <c r="JI77" s="297"/>
      <c r="JJ77" s="299"/>
      <c r="JK77" s="299"/>
      <c r="JL77" s="299"/>
      <c r="JM77" s="299"/>
      <c r="JN77" s="297"/>
      <c r="JO77" s="297"/>
      <c r="JP77" s="297"/>
      <c r="JQ77" s="297"/>
      <c r="JR77" s="299"/>
      <c r="JS77" s="299"/>
      <c r="JT77" s="299"/>
      <c r="JU77" s="299"/>
      <c r="JV77" s="297">
        <v>2150</v>
      </c>
      <c r="JW77" s="297">
        <v>28</v>
      </c>
      <c r="JX77" s="297">
        <v>2784</v>
      </c>
      <c r="JY77" s="297">
        <v>10</v>
      </c>
      <c r="JZ77" s="299"/>
      <c r="KA77" s="299"/>
      <c r="KB77" s="299"/>
      <c r="KC77" s="299"/>
      <c r="KD77" s="297"/>
      <c r="KE77" s="297">
        <v>31</v>
      </c>
      <c r="KF77" s="297"/>
      <c r="KG77" s="297"/>
      <c r="KH77" s="299"/>
      <c r="KI77" s="299"/>
      <c r="KJ77" s="299"/>
      <c r="KK77" s="299"/>
      <c r="KL77" s="297"/>
      <c r="KM77" s="297">
        <v>29</v>
      </c>
      <c r="KN77" s="297"/>
      <c r="KO77" s="297"/>
      <c r="KP77" s="277" cm="1">
        <f t="array" ref="KP77">SUM(SUMIFS(GX77:KO77,GX$6:KO$6,{"EN(V)"}))</f>
        <v>0</v>
      </c>
      <c r="KQ77" s="277" cm="1">
        <f t="array" ref="KQ77">SUM(SUMIFS(GX77:KO77,GX$6:KO$6,{"INA(V)"}))</f>
        <v>96</v>
      </c>
      <c r="KR77" s="277" cm="1">
        <f t="array" ref="KR77">SUM(SUMIFS(GX77:KO77,GX$6:KO$6,{"EN(D)"}))</f>
        <v>0</v>
      </c>
      <c r="KS77" s="277" cm="1">
        <f t="array" ref="KS77">SUM(SUMIFS(GX77:KO77,GX$6:KO$6,{"INA(D)"}))</f>
        <v>42</v>
      </c>
      <c r="KT77" s="277" cm="1">
        <f t="array" ref="KT77">SUM(SUMIFS(GX77:KO77,GX$6:KO$6,{"EN(D)","EN(V)","INA(D)","INA(V)"}))</f>
        <v>138</v>
      </c>
      <c r="KU77" s="299"/>
      <c r="KV77" s="299"/>
      <c r="KW77" s="299"/>
      <c r="KX77" s="299"/>
      <c r="KY77" s="297"/>
      <c r="KZ77" s="297">
        <v>17</v>
      </c>
      <c r="LA77" s="297"/>
      <c r="LB77" s="297"/>
      <c r="LC77" s="299"/>
      <c r="LD77" s="299">
        <v>141</v>
      </c>
      <c r="LE77" s="299"/>
      <c r="LF77" s="299">
        <v>69</v>
      </c>
      <c r="LG77" s="297"/>
      <c r="LH77" s="297"/>
      <c r="LI77" s="297"/>
      <c r="LJ77" s="297"/>
      <c r="LK77" s="299"/>
      <c r="LL77" s="299"/>
      <c r="LM77" s="299"/>
      <c r="LN77" s="299"/>
      <c r="LO77" s="297"/>
      <c r="LP77" s="297">
        <v>79</v>
      </c>
      <c r="LQ77" s="297"/>
      <c r="LR77" s="297">
        <v>56</v>
      </c>
      <c r="LS77" s="299"/>
      <c r="LT77" s="299"/>
      <c r="LU77" s="299"/>
      <c r="LV77" s="299"/>
      <c r="LW77" s="297"/>
      <c r="LX77" s="297">
        <v>60</v>
      </c>
      <c r="LY77" s="297"/>
      <c r="LZ77" s="297">
        <v>33</v>
      </c>
      <c r="MA77" s="299"/>
      <c r="MB77" s="299"/>
      <c r="MC77" s="299"/>
      <c r="MD77" s="299"/>
      <c r="ME77" s="297"/>
      <c r="MF77" s="297">
        <v>38</v>
      </c>
      <c r="MG77" s="297"/>
      <c r="MH77" s="297">
        <v>15</v>
      </c>
      <c r="MI77" s="299"/>
      <c r="MJ77" s="299"/>
      <c r="MK77" s="299"/>
      <c r="ML77" s="299"/>
      <c r="MM77" s="297"/>
      <c r="MN77" s="297">
        <v>40</v>
      </c>
      <c r="MO77" s="297"/>
      <c r="MP77" s="297">
        <v>21</v>
      </c>
      <c r="MQ77" s="299"/>
      <c r="MR77" s="299"/>
      <c r="MS77" s="299"/>
      <c r="MT77" s="299"/>
      <c r="MU77" s="297"/>
      <c r="MV77" s="297">
        <v>10</v>
      </c>
      <c r="MW77" s="297"/>
      <c r="MX77" s="297">
        <v>9</v>
      </c>
      <c r="MY77" s="299"/>
      <c r="MZ77" s="299"/>
      <c r="NA77" s="299"/>
      <c r="NB77" s="299"/>
      <c r="NC77" s="297"/>
      <c r="ND77" s="297">
        <v>27</v>
      </c>
      <c r="NE77" s="297"/>
      <c r="NF77" s="297">
        <v>18</v>
      </c>
      <c r="NG77" s="299"/>
      <c r="NH77" s="299"/>
      <c r="NI77" s="299"/>
      <c r="NJ77" s="299"/>
      <c r="NK77" s="297"/>
      <c r="NL77" s="297">
        <v>34</v>
      </c>
      <c r="NM77" s="297"/>
      <c r="NN77" s="297"/>
      <c r="NO77" s="299"/>
      <c r="NP77" s="299"/>
      <c r="NQ77" s="299"/>
      <c r="NR77" s="299"/>
      <c r="NS77" s="297"/>
      <c r="NT77" s="297">
        <v>41</v>
      </c>
      <c r="NU77" s="297"/>
      <c r="NV77" s="297">
        <v>24</v>
      </c>
      <c r="NW77" s="299"/>
      <c r="NX77" s="299"/>
      <c r="NY77" s="299"/>
      <c r="NZ77" s="299"/>
      <c r="OA77" s="297"/>
      <c r="OB77" s="297">
        <v>53</v>
      </c>
      <c r="OC77" s="297"/>
      <c r="OD77" s="297">
        <v>36</v>
      </c>
      <c r="OE77" s="299"/>
      <c r="OF77" s="299"/>
      <c r="OG77" s="299"/>
      <c r="OH77" s="299"/>
      <c r="OI77" s="297"/>
      <c r="OJ77" s="297">
        <v>23</v>
      </c>
      <c r="OK77" s="297"/>
      <c r="OL77" s="297">
        <v>15</v>
      </c>
      <c r="OM77" s="277" cm="1">
        <f t="array" ref="OM77">SUM(SUMIFS(KU77:OL77,KU$6:OL$6,{"EN(V)"}))</f>
        <v>141</v>
      </c>
      <c r="ON77" s="277" cm="1">
        <f t="array" ref="ON77">SUM(SUMIFS(KU77:OL77,KU$6:OL$6,{"INA(V)"}))</f>
        <v>422</v>
      </c>
      <c r="OO77" s="277" cm="1">
        <f t="array" ref="OO77">SUM(SUMIFS(KU77:OL77,KU$6:OL$6,{"EN(D)"}))</f>
        <v>69</v>
      </c>
      <c r="OP77" s="277" cm="1">
        <f t="array" ref="OP77">SUM(SUMIFS(KU77:OL77,KU$6:OL$6,{"INA(D)"}))</f>
        <v>227</v>
      </c>
      <c r="OQ77" s="277" cm="1">
        <f t="array" ref="OQ77">SUM(SUMIFS(KU77:OL77,KU$6:OL$6,{"EN(D)","EN(V)","INA(D)","INA(V)"}))</f>
        <v>859</v>
      </c>
      <c r="OR77" s="299"/>
      <c r="OS77" s="299"/>
      <c r="OT77" s="299"/>
      <c r="OU77" s="299"/>
      <c r="OV77" s="297"/>
      <c r="OW77" s="297">
        <v>13</v>
      </c>
      <c r="OX77" s="297"/>
      <c r="OY77" s="297">
        <v>4</v>
      </c>
      <c r="OZ77" s="299"/>
      <c r="PA77" s="299"/>
      <c r="PB77" s="299"/>
      <c r="PC77" s="299"/>
      <c r="PD77" s="297"/>
      <c r="PE77" s="297">
        <v>3</v>
      </c>
      <c r="PF77" s="297"/>
      <c r="PG77" s="297">
        <v>11</v>
      </c>
      <c r="PH77" s="299"/>
      <c r="PI77" s="299"/>
      <c r="PJ77" s="299"/>
      <c r="PK77" s="299"/>
      <c r="PL77" s="297"/>
      <c r="PM77" s="297"/>
      <c r="PN77" s="297"/>
      <c r="PO77" s="297">
        <v>1</v>
      </c>
      <c r="PP77" s="299"/>
      <c r="PQ77" s="299"/>
      <c r="PR77" s="299"/>
      <c r="PS77" s="299"/>
      <c r="PT77" s="297"/>
      <c r="PU77" s="297"/>
      <c r="PV77" s="297"/>
      <c r="PW77" s="297">
        <v>1</v>
      </c>
      <c r="PX77" s="299"/>
      <c r="PY77" s="299"/>
      <c r="PZ77" s="299"/>
      <c r="QA77" s="299"/>
      <c r="QB77" s="297"/>
      <c r="QC77" s="297">
        <v>5</v>
      </c>
      <c r="QD77" s="297"/>
      <c r="QE77" s="297">
        <v>6</v>
      </c>
      <c r="QF77" s="299"/>
      <c r="QG77" s="299"/>
      <c r="QH77" s="299"/>
      <c r="QI77" s="299"/>
      <c r="QJ77" s="297"/>
      <c r="QK77" s="297">
        <v>1</v>
      </c>
      <c r="QL77" s="297"/>
      <c r="QM77" s="297">
        <v>1</v>
      </c>
      <c r="QN77" s="299"/>
      <c r="QO77" s="299"/>
      <c r="QP77" s="299"/>
      <c r="QQ77" s="299"/>
      <c r="QR77" s="297"/>
      <c r="QS77" s="297"/>
      <c r="QT77" s="297"/>
      <c r="QU77" s="297"/>
      <c r="QV77" s="299"/>
      <c r="QW77" s="299"/>
      <c r="QX77" s="299"/>
      <c r="QY77" s="299"/>
      <c r="QZ77" s="297"/>
      <c r="RA77" s="297"/>
      <c r="RB77" s="297"/>
      <c r="RC77" s="297"/>
      <c r="RD77" s="299"/>
      <c r="RE77" s="299"/>
      <c r="RF77" s="299"/>
      <c r="RG77" s="299"/>
      <c r="RH77" s="297"/>
      <c r="RI77" s="297"/>
      <c r="RJ77" s="297"/>
      <c r="RK77" s="297"/>
      <c r="RL77" s="299"/>
      <c r="RM77" s="299"/>
      <c r="RN77" s="299"/>
      <c r="RO77" s="299"/>
      <c r="RP77" s="297"/>
      <c r="RQ77" s="297"/>
      <c r="RR77" s="297"/>
      <c r="RS77" s="297"/>
      <c r="RT77" s="299"/>
      <c r="RU77" s="299"/>
      <c r="RV77" s="299"/>
      <c r="RW77" s="299"/>
      <c r="RX77" s="297"/>
      <c r="RY77" s="297"/>
      <c r="RZ77" s="297"/>
      <c r="SA77" s="297"/>
      <c r="SB77" s="299"/>
      <c r="SC77" s="299"/>
      <c r="SD77" s="299"/>
      <c r="SE77" s="299"/>
      <c r="SF77" s="297"/>
      <c r="SG77" s="297"/>
      <c r="SH77" s="297"/>
      <c r="SI77" s="297"/>
      <c r="SJ77" s="277" cm="1">
        <f t="array" ref="SJ77">SUM(SUMIFS(OR77:SI77,OR$6:SI$6,{"EN(V)"}))</f>
        <v>0</v>
      </c>
      <c r="SK77" s="277" cm="1">
        <f t="array" ref="SK77">SUM(SUMIFS(OR77:SI77,OR$6:SI$6,{"INA(V)"}))</f>
        <v>22</v>
      </c>
      <c r="SL77" s="277" cm="1">
        <f t="array" ref="SL77">SUM(SUMIFS(OR77:SI77,OR$6:SI$6,{"EN(D)"}))</f>
        <v>0</v>
      </c>
      <c r="SM77" s="277" cm="1">
        <f t="array" ref="SM77">SUM(SUMIFS(OR77:SI77,OR$6:SI$6,{"INA(D)"}))</f>
        <v>24</v>
      </c>
      <c r="SN77" s="277" cm="1">
        <f t="array" ref="SN77">SUM(SUMIFS(OR77:SI77,OR$6:SI$6,{"EN(D)","EN(V)","INA(D)","INA(V)"}))</f>
        <v>46</v>
      </c>
    </row>
    <row r="78" spans="1:508" ht="30">
      <c r="A78" s="296">
        <v>72</v>
      </c>
      <c r="B78" s="281" t="s">
        <v>168</v>
      </c>
      <c r="C78" s="301"/>
      <c r="D78" s="299"/>
      <c r="E78" s="299"/>
      <c r="F78" s="299"/>
      <c r="G78" s="299"/>
      <c r="H78" s="297"/>
      <c r="I78" s="297"/>
      <c r="J78" s="297"/>
      <c r="K78" s="297"/>
      <c r="L78" s="299"/>
      <c r="M78" s="299"/>
      <c r="N78" s="299"/>
      <c r="O78" s="299">
        <v>69</v>
      </c>
      <c r="P78" s="297"/>
      <c r="Q78" s="297"/>
      <c r="R78" s="297"/>
      <c r="S78" s="297"/>
      <c r="T78" s="299"/>
      <c r="U78" s="299"/>
      <c r="V78" s="299"/>
      <c r="W78" s="299"/>
      <c r="X78" s="297"/>
      <c r="Y78" s="297"/>
      <c r="Z78" s="297"/>
      <c r="AA78" s="297"/>
      <c r="AB78" s="299"/>
      <c r="AC78" s="299"/>
      <c r="AD78" s="299"/>
      <c r="AE78" s="299"/>
      <c r="AF78" s="297"/>
      <c r="AG78" s="297"/>
      <c r="AH78" s="297"/>
      <c r="AI78" s="297"/>
      <c r="AJ78" s="299"/>
      <c r="AK78" s="299"/>
      <c r="AL78" s="299"/>
      <c r="AM78" s="299"/>
      <c r="AN78" s="297"/>
      <c r="AO78" s="297"/>
      <c r="AP78" s="297"/>
      <c r="AQ78" s="297"/>
      <c r="AR78" s="299"/>
      <c r="AS78" s="299"/>
      <c r="AT78" s="299"/>
      <c r="AU78" s="299"/>
      <c r="AV78" s="297"/>
      <c r="AW78" s="297"/>
      <c r="AX78" s="297"/>
      <c r="AY78" s="297"/>
      <c r="AZ78" s="299"/>
      <c r="BA78" s="299"/>
      <c r="BB78" s="299"/>
      <c r="BC78" s="299"/>
      <c r="BD78" s="297"/>
      <c r="BE78" s="297"/>
      <c r="BF78" s="297"/>
      <c r="BG78" s="297"/>
      <c r="BH78" s="299"/>
      <c r="BI78" s="299"/>
      <c r="BJ78" s="299"/>
      <c r="BK78" s="299"/>
      <c r="BL78" s="297"/>
      <c r="BM78" s="297"/>
      <c r="BN78" s="297"/>
      <c r="BO78" s="297"/>
      <c r="BP78" s="299"/>
      <c r="BQ78" s="299"/>
      <c r="BR78" s="299"/>
      <c r="BS78" s="299"/>
      <c r="BT78" s="297"/>
      <c r="BU78" s="297"/>
      <c r="BV78" s="297"/>
      <c r="BW78" s="297"/>
      <c r="BX78" s="299"/>
      <c r="BY78" s="299"/>
      <c r="BZ78" s="299"/>
      <c r="CA78" s="299"/>
      <c r="CB78" s="297"/>
      <c r="CC78" s="297"/>
      <c r="CD78" s="297"/>
      <c r="CE78" s="297"/>
      <c r="CF78" s="299"/>
      <c r="CG78" s="299"/>
      <c r="CH78" s="299"/>
      <c r="CI78" s="299"/>
      <c r="CJ78" s="297"/>
      <c r="CK78" s="297"/>
      <c r="CL78" s="297"/>
      <c r="CM78" s="297"/>
      <c r="CN78" s="299"/>
      <c r="CO78" s="299"/>
      <c r="CP78" s="299"/>
      <c r="CQ78" s="299"/>
      <c r="CR78" s="297"/>
      <c r="CS78" s="297"/>
      <c r="CT78" s="297"/>
      <c r="CU78" s="297"/>
      <c r="CV78" s="277" cm="1">
        <f t="array" ref="CV78">SUM(SUMIFS(D78:CU78,D$6:CU$6,{"EN(V)"}))</f>
        <v>0</v>
      </c>
      <c r="CW78" s="277" cm="1">
        <f t="array" ref="CW78">SUM(SUMIFS(D78:CU78,D$6:CU$6,{"INA(V)"}))</f>
        <v>0</v>
      </c>
      <c r="CX78" s="277">
        <v>0</v>
      </c>
      <c r="CY78" s="277" cm="1">
        <f t="array" ref="CY78">SUM(SUMIFS(D78:CU78,D$6:CU$6,{"INA(D)"}))</f>
        <v>0</v>
      </c>
      <c r="CZ78" s="277" cm="1">
        <f t="array" ref="CZ78">SUM(SUMIFS(D78:CU78,D$6:CU$6,{"EN(D)","EN(V)","INA(D)","INA(V)"}))</f>
        <v>69</v>
      </c>
      <c r="DA78" s="299"/>
      <c r="DB78" s="299">
        <f t="shared" si="31"/>
        <v>0</v>
      </c>
      <c r="DC78" s="299"/>
      <c r="DD78" s="299">
        <f t="shared" si="32"/>
        <v>0</v>
      </c>
      <c r="DE78" s="297"/>
      <c r="DF78" s="297">
        <f t="shared" si="33"/>
        <v>0</v>
      </c>
      <c r="DG78" s="297"/>
      <c r="DH78" s="297">
        <f t="shared" si="37"/>
        <v>0</v>
      </c>
      <c r="DI78" s="299"/>
      <c r="DJ78" s="299"/>
      <c r="DK78" s="299"/>
      <c r="DL78" s="299"/>
      <c r="DM78" s="297"/>
      <c r="DN78" s="297"/>
      <c r="DO78" s="297"/>
      <c r="DP78" s="297"/>
      <c r="DQ78" s="299"/>
      <c r="DR78" s="299"/>
      <c r="DS78" s="299"/>
      <c r="DT78" s="299"/>
      <c r="DU78" s="297"/>
      <c r="DV78" s="297"/>
      <c r="DW78" s="297"/>
      <c r="DX78" s="297"/>
      <c r="DY78" s="299"/>
      <c r="DZ78" s="299"/>
      <c r="EA78" s="299"/>
      <c r="EB78" s="299"/>
      <c r="EC78" s="297"/>
      <c r="ED78" s="297"/>
      <c r="EE78" s="297"/>
      <c r="EF78" s="297"/>
      <c r="EG78" s="299">
        <v>63</v>
      </c>
      <c r="EH78" s="299">
        <f>EG78-DY78</f>
        <v>63</v>
      </c>
      <c r="EI78" s="299">
        <v>6</v>
      </c>
      <c r="EJ78" s="299">
        <f>EI78-EA78</f>
        <v>6</v>
      </c>
      <c r="EK78" s="297"/>
      <c r="EL78" s="297"/>
      <c r="EM78" s="297"/>
      <c r="EN78" s="297"/>
      <c r="EO78" s="299">
        <v>159</v>
      </c>
      <c r="EP78" s="299">
        <f>EO78-EG78</f>
        <v>96</v>
      </c>
      <c r="EQ78" s="299">
        <v>249</v>
      </c>
      <c r="ER78" s="299">
        <f>EQ78-EI78</f>
        <v>243</v>
      </c>
      <c r="ES78" s="297"/>
      <c r="ET78" s="297"/>
      <c r="EU78" s="297"/>
      <c r="EV78" s="297"/>
      <c r="EW78" s="299">
        <v>191</v>
      </c>
      <c r="EX78" s="299">
        <f>EW78-EO78</f>
        <v>32</v>
      </c>
      <c r="EY78" s="299">
        <v>288</v>
      </c>
      <c r="EZ78" s="299">
        <f>EY78-EQ78</f>
        <v>39</v>
      </c>
      <c r="FA78" s="297"/>
      <c r="FB78" s="297"/>
      <c r="FC78" s="297"/>
      <c r="FD78" s="297"/>
      <c r="FE78" s="299">
        <v>244</v>
      </c>
      <c r="FF78" s="299">
        <f>FE78-EW78</f>
        <v>53</v>
      </c>
      <c r="FG78" s="299">
        <v>358</v>
      </c>
      <c r="FH78" s="299">
        <f>FG78-EY78</f>
        <v>70</v>
      </c>
      <c r="FI78" s="297"/>
      <c r="FJ78" s="297"/>
      <c r="FK78" s="297"/>
      <c r="FL78" s="297"/>
      <c r="FM78" s="299">
        <v>297</v>
      </c>
      <c r="FN78" s="299">
        <f>FM78-FE78</f>
        <v>53</v>
      </c>
      <c r="FO78" s="299">
        <v>462</v>
      </c>
      <c r="FP78" s="299">
        <f>FO78-FG78</f>
        <v>104</v>
      </c>
      <c r="FQ78" s="297"/>
      <c r="FR78" s="297"/>
      <c r="FS78" s="297"/>
      <c r="FT78" s="297"/>
      <c r="FU78" s="299">
        <v>674</v>
      </c>
      <c r="FV78" s="299">
        <f>FU78-FM78</f>
        <v>377</v>
      </c>
      <c r="FW78" s="299">
        <v>589</v>
      </c>
      <c r="FX78" s="299">
        <f>FW78-FO78</f>
        <v>127</v>
      </c>
      <c r="FY78" s="297"/>
      <c r="FZ78" s="297"/>
      <c r="GA78" s="297"/>
      <c r="GB78" s="297"/>
      <c r="GC78" s="299">
        <v>1012</v>
      </c>
      <c r="GD78" s="299">
        <f>GC78-FU78</f>
        <v>338</v>
      </c>
      <c r="GE78" s="299">
        <v>741</v>
      </c>
      <c r="GF78" s="299">
        <f>GE78-FW78</f>
        <v>152</v>
      </c>
      <c r="GG78" s="297"/>
      <c r="GH78" s="297"/>
      <c r="GI78" s="297"/>
      <c r="GJ78" s="297"/>
      <c r="GK78" s="299">
        <v>1604</v>
      </c>
      <c r="GL78" s="299">
        <f>GK78-GC78</f>
        <v>592</v>
      </c>
      <c r="GM78" s="299">
        <v>950</v>
      </c>
      <c r="GN78" s="299">
        <f>GM78-GE78</f>
        <v>209</v>
      </c>
      <c r="GO78" s="297"/>
      <c r="GP78" s="297"/>
      <c r="GQ78" s="297"/>
      <c r="GR78" s="297"/>
      <c r="GS78" s="277" cm="1">
        <f t="array" ref="GS78">SUM(SUMIFS(DA78:GR78,DA$6:GR$6,{"EN(V)"}))</f>
        <v>1604</v>
      </c>
      <c r="GT78" s="277" cm="1">
        <f t="array" ref="GT78">SUM(SUMIFS(DA78:GR78,DA$6:GR$6,{"INA(V)"}))</f>
        <v>0</v>
      </c>
      <c r="GU78" s="277" cm="1">
        <f t="array" ref="GU78">SUM(SUMIFS(DA78:GR78,DA$6:GR$6,{"EN(D)"}))</f>
        <v>950</v>
      </c>
      <c r="GV78" s="277" cm="1">
        <f t="array" ref="GV78">SUM(SUMIFS(DA78:GR78,DA$6:GR$6,{"INA(D)"}))</f>
        <v>0</v>
      </c>
      <c r="GW78" s="277" cm="1">
        <f t="array" ref="GW78">SUM(SUMIFS(DA78:GR78,DA$6:GR$6,{"EN(D)","EN(V)","INA(D)","INA(V)"}))</f>
        <v>2554</v>
      </c>
      <c r="GX78" s="299">
        <v>1620</v>
      </c>
      <c r="GY78" s="299">
        <f t="shared" si="34"/>
        <v>16</v>
      </c>
      <c r="GZ78" s="299">
        <v>1002</v>
      </c>
      <c r="HA78" s="299">
        <f t="shared" si="35"/>
        <v>52</v>
      </c>
      <c r="HB78" s="297"/>
      <c r="HC78" s="297">
        <f t="shared" si="36"/>
        <v>0</v>
      </c>
      <c r="HD78" s="297"/>
      <c r="HE78" s="297">
        <f t="shared" si="38"/>
        <v>0</v>
      </c>
      <c r="HF78" s="299"/>
      <c r="HG78" s="299"/>
      <c r="HH78" s="299"/>
      <c r="HI78" s="299"/>
      <c r="HJ78" s="297"/>
      <c r="HK78" s="297"/>
      <c r="HL78" s="297"/>
      <c r="HM78" s="297"/>
      <c r="HN78" s="299"/>
      <c r="HO78" s="299"/>
      <c r="HP78" s="299"/>
      <c r="HQ78" s="299"/>
      <c r="HR78" s="297"/>
      <c r="HS78" s="297"/>
      <c r="HT78" s="297"/>
      <c r="HU78" s="297"/>
      <c r="HV78" s="299"/>
      <c r="HW78" s="299"/>
      <c r="HX78" s="299"/>
      <c r="HY78" s="299"/>
      <c r="HZ78" s="297"/>
      <c r="IA78" s="297"/>
      <c r="IB78" s="297"/>
      <c r="IC78" s="297"/>
      <c r="ID78" s="299"/>
      <c r="IE78" s="299"/>
      <c r="IF78" s="299"/>
      <c r="IG78" s="299"/>
      <c r="IH78" s="297"/>
      <c r="II78" s="297"/>
      <c r="IJ78" s="297"/>
      <c r="IK78" s="297"/>
      <c r="IL78" s="299"/>
      <c r="IM78" s="299"/>
      <c r="IN78" s="299"/>
      <c r="IO78" s="299"/>
      <c r="IP78" s="297"/>
      <c r="IQ78" s="297"/>
      <c r="IR78" s="297"/>
      <c r="IS78" s="297"/>
      <c r="IT78" s="299"/>
      <c r="IU78" s="299"/>
      <c r="IV78" s="299"/>
      <c r="IW78" s="299"/>
      <c r="IX78" s="297"/>
      <c r="IY78" s="297"/>
      <c r="IZ78" s="297"/>
      <c r="JA78" s="297"/>
      <c r="JB78" s="299"/>
      <c r="JC78" s="299"/>
      <c r="JD78" s="299"/>
      <c r="JE78" s="299"/>
      <c r="JF78" s="297"/>
      <c r="JG78" s="297"/>
      <c r="JH78" s="297"/>
      <c r="JI78" s="297"/>
      <c r="JJ78" s="299"/>
      <c r="JK78" s="299"/>
      <c r="JL78" s="299"/>
      <c r="JM78" s="299"/>
      <c r="JN78" s="297"/>
      <c r="JO78" s="297"/>
      <c r="JP78" s="297"/>
      <c r="JQ78" s="297"/>
      <c r="JR78" s="299">
        <v>2687</v>
      </c>
      <c r="JS78" s="299">
        <v>248</v>
      </c>
      <c r="JT78" s="299">
        <v>1002</v>
      </c>
      <c r="JU78" s="299">
        <v>204</v>
      </c>
      <c r="JV78" s="297"/>
      <c r="JW78" s="297"/>
      <c r="JX78" s="297"/>
      <c r="JY78" s="297"/>
      <c r="JZ78" s="299"/>
      <c r="KA78" s="299">
        <v>237</v>
      </c>
      <c r="KB78" s="299"/>
      <c r="KC78" s="299">
        <v>256</v>
      </c>
      <c r="KD78" s="297"/>
      <c r="KE78" s="297"/>
      <c r="KF78" s="297"/>
      <c r="KG78" s="297"/>
      <c r="KH78" s="299"/>
      <c r="KI78" s="299">
        <v>178</v>
      </c>
      <c r="KJ78" s="299"/>
      <c r="KK78" s="299">
        <v>131</v>
      </c>
      <c r="KL78" s="297"/>
      <c r="KM78" s="297"/>
      <c r="KN78" s="297"/>
      <c r="KO78" s="297"/>
      <c r="KP78" s="277" cm="1">
        <f t="array" ref="KP78">SUM(SUMIFS(GX78:KO78,GX$6:KO$6,{"EN(V)"}))</f>
        <v>679</v>
      </c>
      <c r="KQ78" s="277" cm="1">
        <f t="array" ref="KQ78">SUM(SUMIFS(GX78:KO78,GX$6:KO$6,{"INA(V)"}))</f>
        <v>0</v>
      </c>
      <c r="KR78" s="277" cm="1">
        <f t="array" ref="KR78">SUM(SUMIFS(GX78:KO78,GX$6:KO$6,{"EN(D)"}))</f>
        <v>643</v>
      </c>
      <c r="KS78" s="277" cm="1">
        <f t="array" ref="KS78">SUM(SUMIFS(GX78:KO78,GX$6:KO$6,{"INA(D)"}))</f>
        <v>0</v>
      </c>
      <c r="KT78" s="277" cm="1">
        <f t="array" ref="KT78">SUM(SUMIFS(GX78:KO78,GX$6:KO$6,{"EN(D)","EN(V)","INA(D)","INA(V)"}))</f>
        <v>1322</v>
      </c>
      <c r="KU78" s="299"/>
      <c r="KV78" s="299">
        <v>139</v>
      </c>
      <c r="KW78" s="299"/>
      <c r="KX78" s="299">
        <v>195</v>
      </c>
      <c r="KY78" s="297"/>
      <c r="KZ78" s="297"/>
      <c r="LA78" s="297"/>
      <c r="LB78" s="297"/>
      <c r="LC78" s="299"/>
      <c r="LD78" s="299"/>
      <c r="LE78" s="299"/>
      <c r="LF78" s="299"/>
      <c r="LG78" s="297"/>
      <c r="LH78" s="297">
        <v>220</v>
      </c>
      <c r="LI78" s="297"/>
      <c r="LJ78" s="297">
        <v>158</v>
      </c>
      <c r="LK78" s="299"/>
      <c r="LL78" s="299">
        <v>213</v>
      </c>
      <c r="LM78" s="299"/>
      <c r="LN78" s="299">
        <v>3</v>
      </c>
      <c r="LO78" s="297"/>
      <c r="LP78" s="297"/>
      <c r="LQ78" s="297"/>
      <c r="LR78" s="297"/>
      <c r="LS78" s="299"/>
      <c r="LT78" s="299">
        <v>179</v>
      </c>
      <c r="LU78" s="299"/>
      <c r="LV78" s="299">
        <v>64</v>
      </c>
      <c r="LW78" s="297"/>
      <c r="LX78" s="297"/>
      <c r="LY78" s="297"/>
      <c r="LZ78" s="297"/>
      <c r="MA78" s="299"/>
      <c r="MB78" s="299">
        <v>181</v>
      </c>
      <c r="MC78" s="299"/>
      <c r="MD78" s="299">
        <v>58</v>
      </c>
      <c r="ME78" s="297"/>
      <c r="MF78" s="297"/>
      <c r="MG78" s="297"/>
      <c r="MH78" s="297"/>
      <c r="MI78" s="299"/>
      <c r="MJ78" s="299">
        <v>53</v>
      </c>
      <c r="MK78" s="299"/>
      <c r="ML78" s="299">
        <v>11</v>
      </c>
      <c r="MM78" s="297"/>
      <c r="MN78" s="297"/>
      <c r="MO78" s="297"/>
      <c r="MP78" s="297"/>
      <c r="MQ78" s="299"/>
      <c r="MR78" s="299">
        <v>7</v>
      </c>
      <c r="MS78" s="299"/>
      <c r="MT78" s="299">
        <v>3</v>
      </c>
      <c r="MU78" s="297"/>
      <c r="MV78" s="297"/>
      <c r="MW78" s="297"/>
      <c r="MX78" s="297"/>
      <c r="MY78" s="299"/>
      <c r="MZ78" s="299">
        <v>12</v>
      </c>
      <c r="NA78" s="299"/>
      <c r="NB78" s="299">
        <v>1</v>
      </c>
      <c r="NC78" s="297"/>
      <c r="ND78" s="297"/>
      <c r="NE78" s="297"/>
      <c r="NF78" s="297"/>
      <c r="NG78" s="299"/>
      <c r="NH78" s="299">
        <v>17</v>
      </c>
      <c r="NI78" s="299"/>
      <c r="NJ78" s="299">
        <v>3</v>
      </c>
      <c r="NK78" s="297"/>
      <c r="NL78" s="297"/>
      <c r="NM78" s="297"/>
      <c r="NN78" s="297"/>
      <c r="NO78" s="299"/>
      <c r="NP78" s="299">
        <v>47</v>
      </c>
      <c r="NQ78" s="299"/>
      <c r="NR78" s="299">
        <v>15</v>
      </c>
      <c r="NS78" s="297"/>
      <c r="NT78" s="297"/>
      <c r="NU78" s="297"/>
      <c r="NV78" s="297"/>
      <c r="NW78" s="299"/>
      <c r="NX78" s="299">
        <v>24</v>
      </c>
      <c r="NY78" s="299"/>
      <c r="NZ78" s="299">
        <v>8</v>
      </c>
      <c r="OA78" s="297"/>
      <c r="OB78" s="297"/>
      <c r="OC78" s="297"/>
      <c r="OD78" s="297"/>
      <c r="OE78" s="299"/>
      <c r="OF78" s="299">
        <v>27</v>
      </c>
      <c r="OG78" s="299"/>
      <c r="OH78" s="299">
        <v>4</v>
      </c>
      <c r="OI78" s="297"/>
      <c r="OJ78" s="297"/>
      <c r="OK78" s="297"/>
      <c r="OL78" s="297"/>
      <c r="OM78" s="277" cm="1">
        <f t="array" ref="OM78">SUM(SUMIFS(KU78:OL78,KU$6:OL$6,{"EN(V)"}))</f>
        <v>899</v>
      </c>
      <c r="ON78" s="277" cm="1">
        <f t="array" ref="ON78">SUM(SUMIFS(KU78:OL78,KU$6:OL$6,{"INA(V)"}))</f>
        <v>220</v>
      </c>
      <c r="OO78" s="277" cm="1">
        <f t="array" ref="OO78">SUM(SUMIFS(KU78:OL78,KU$6:OL$6,{"EN(D)"}))</f>
        <v>365</v>
      </c>
      <c r="OP78" s="277" cm="1">
        <f t="array" ref="OP78">SUM(SUMIFS(KU78:OL78,KU$6:OL$6,{"INA(D)"}))</f>
        <v>158</v>
      </c>
      <c r="OQ78" s="277" cm="1">
        <f t="array" ref="OQ78">SUM(SUMIFS(KU78:OL78,KU$6:OL$6,{"EN(D)","EN(V)","INA(D)","INA(V)"}))</f>
        <v>1642</v>
      </c>
      <c r="OR78" s="299"/>
      <c r="OS78" s="299">
        <v>13</v>
      </c>
      <c r="OT78" s="299"/>
      <c r="OU78" s="299">
        <v>1</v>
      </c>
      <c r="OV78" s="297"/>
      <c r="OW78" s="297"/>
      <c r="OX78" s="297"/>
      <c r="OY78" s="297"/>
      <c r="OZ78" s="299"/>
      <c r="PA78" s="299">
        <v>18</v>
      </c>
      <c r="PB78" s="299"/>
      <c r="PC78" s="299">
        <v>6</v>
      </c>
      <c r="PD78" s="297"/>
      <c r="PE78" s="297"/>
      <c r="PF78" s="297"/>
      <c r="PG78" s="297"/>
      <c r="PH78" s="299"/>
      <c r="PI78" s="299">
        <v>5</v>
      </c>
      <c r="PJ78" s="299"/>
      <c r="PK78" s="299"/>
      <c r="PL78" s="297"/>
      <c r="PM78" s="297"/>
      <c r="PN78" s="297"/>
      <c r="PO78" s="297"/>
      <c r="PP78" s="299"/>
      <c r="PQ78" s="299">
        <v>18</v>
      </c>
      <c r="PR78" s="299"/>
      <c r="PS78" s="299">
        <v>1</v>
      </c>
      <c r="PT78" s="297"/>
      <c r="PU78" s="297"/>
      <c r="PV78" s="297"/>
      <c r="PW78" s="297"/>
      <c r="PX78" s="299"/>
      <c r="PY78" s="299">
        <v>23</v>
      </c>
      <c r="PZ78" s="299"/>
      <c r="QA78" s="299">
        <v>5</v>
      </c>
      <c r="QB78" s="297"/>
      <c r="QC78" s="297"/>
      <c r="QD78" s="297"/>
      <c r="QE78" s="297"/>
      <c r="QF78" s="299"/>
      <c r="QG78" s="299">
        <v>18</v>
      </c>
      <c r="QH78" s="299"/>
      <c r="QI78" s="299">
        <v>4</v>
      </c>
      <c r="QJ78" s="297"/>
      <c r="QK78" s="297"/>
      <c r="QL78" s="297"/>
      <c r="QM78" s="297"/>
      <c r="QN78" s="299"/>
      <c r="QO78" s="299">
        <v>11</v>
      </c>
      <c r="QP78" s="299"/>
      <c r="QQ78" s="299">
        <v>2</v>
      </c>
      <c r="QR78" s="297"/>
      <c r="QS78" s="297"/>
      <c r="QT78" s="297"/>
      <c r="QU78" s="297"/>
      <c r="QV78" s="299"/>
      <c r="QW78" s="299"/>
      <c r="QX78" s="299"/>
      <c r="QY78" s="299"/>
      <c r="QZ78" s="297"/>
      <c r="RA78" s="297"/>
      <c r="RB78" s="297"/>
      <c r="RC78" s="297"/>
      <c r="RD78" s="299"/>
      <c r="RE78" s="299"/>
      <c r="RF78" s="299"/>
      <c r="RG78" s="299"/>
      <c r="RH78" s="297"/>
      <c r="RI78" s="297"/>
      <c r="RJ78" s="297"/>
      <c r="RK78" s="297"/>
      <c r="RL78" s="299"/>
      <c r="RM78" s="299"/>
      <c r="RN78" s="299"/>
      <c r="RO78" s="299"/>
      <c r="RP78" s="297"/>
      <c r="RQ78" s="297"/>
      <c r="RR78" s="297"/>
      <c r="RS78" s="297"/>
      <c r="RT78" s="299"/>
      <c r="RU78" s="299"/>
      <c r="RV78" s="299"/>
      <c r="RW78" s="299"/>
      <c r="RX78" s="297"/>
      <c r="RY78" s="297"/>
      <c r="RZ78" s="297"/>
      <c r="SA78" s="297"/>
      <c r="SB78" s="299"/>
      <c r="SC78" s="299"/>
      <c r="SD78" s="299"/>
      <c r="SE78" s="299"/>
      <c r="SF78" s="297"/>
      <c r="SG78" s="297"/>
      <c r="SH78" s="297"/>
      <c r="SI78" s="297"/>
      <c r="SJ78" s="277" cm="1">
        <f t="array" ref="SJ78">SUM(SUMIFS(OR78:SI78,OR$6:SI$6,{"EN(V)"}))</f>
        <v>106</v>
      </c>
      <c r="SK78" s="277" cm="1">
        <f t="array" ref="SK78">SUM(SUMIFS(OR78:SI78,OR$6:SI$6,{"INA(V)"}))</f>
        <v>0</v>
      </c>
      <c r="SL78" s="277" cm="1">
        <f t="array" ref="SL78">SUM(SUMIFS(OR78:SI78,OR$6:SI$6,{"EN(D)"}))</f>
        <v>19</v>
      </c>
      <c r="SM78" s="277" cm="1">
        <f t="array" ref="SM78">SUM(SUMIFS(OR78:SI78,OR$6:SI$6,{"INA(D)"}))</f>
        <v>0</v>
      </c>
      <c r="SN78" s="277" cm="1">
        <f t="array" ref="SN78">SUM(SUMIFS(OR78:SI78,OR$6:SI$6,{"EN(D)","EN(V)","INA(D)","INA(V)"}))</f>
        <v>125</v>
      </c>
    </row>
    <row r="79" spans="1:508" ht="30">
      <c r="A79" s="296">
        <v>73</v>
      </c>
      <c r="B79" s="281" t="s">
        <v>169</v>
      </c>
      <c r="C79" s="301"/>
      <c r="D79" s="299"/>
      <c r="E79" s="299"/>
      <c r="F79" s="299"/>
      <c r="G79" s="299"/>
      <c r="H79" s="297"/>
      <c r="I79" s="297"/>
      <c r="J79" s="297"/>
      <c r="K79" s="297"/>
      <c r="L79" s="299"/>
      <c r="M79" s="299"/>
      <c r="N79" s="299"/>
      <c r="O79" s="299"/>
      <c r="P79" s="297"/>
      <c r="Q79" s="297"/>
      <c r="R79" s="297"/>
      <c r="S79" s="297"/>
      <c r="T79" s="299"/>
      <c r="U79" s="299"/>
      <c r="V79" s="299"/>
      <c r="W79" s="299"/>
      <c r="X79" s="297"/>
      <c r="Y79" s="297"/>
      <c r="Z79" s="297"/>
      <c r="AA79" s="297"/>
      <c r="AB79" s="299"/>
      <c r="AC79" s="299"/>
      <c r="AD79" s="299"/>
      <c r="AE79" s="299"/>
      <c r="AF79" s="297"/>
      <c r="AG79" s="297"/>
      <c r="AH79" s="297"/>
      <c r="AI79" s="297"/>
      <c r="AJ79" s="299"/>
      <c r="AK79" s="299"/>
      <c r="AL79" s="299"/>
      <c r="AM79" s="299"/>
      <c r="AN79" s="297"/>
      <c r="AO79" s="297"/>
      <c r="AP79" s="297"/>
      <c r="AQ79" s="297"/>
      <c r="AR79" s="299"/>
      <c r="AS79" s="299"/>
      <c r="AT79" s="299"/>
      <c r="AU79" s="299"/>
      <c r="AV79" s="297"/>
      <c r="AW79" s="297"/>
      <c r="AX79" s="297"/>
      <c r="AY79" s="297"/>
      <c r="AZ79" s="299"/>
      <c r="BA79" s="299"/>
      <c r="BB79" s="299"/>
      <c r="BC79" s="299"/>
      <c r="BD79" s="297"/>
      <c r="BE79" s="297"/>
      <c r="BF79" s="297"/>
      <c r="BG79" s="297"/>
      <c r="BH79" s="299"/>
      <c r="BI79" s="299"/>
      <c r="BJ79" s="299"/>
      <c r="BK79" s="299"/>
      <c r="BL79" s="297"/>
      <c r="BM79" s="297"/>
      <c r="BN79" s="297"/>
      <c r="BO79" s="297"/>
      <c r="BP79" s="299"/>
      <c r="BQ79" s="299"/>
      <c r="BR79" s="299"/>
      <c r="BS79" s="299"/>
      <c r="BT79" s="297"/>
      <c r="BU79" s="297"/>
      <c r="BV79" s="297"/>
      <c r="BW79" s="297"/>
      <c r="BX79" s="299"/>
      <c r="BY79" s="299"/>
      <c r="BZ79" s="299"/>
      <c r="CA79" s="299"/>
      <c r="CB79" s="297"/>
      <c r="CC79" s="297"/>
      <c r="CD79" s="297"/>
      <c r="CE79" s="297"/>
      <c r="CF79" s="299"/>
      <c r="CG79" s="299"/>
      <c r="CH79" s="299"/>
      <c r="CI79" s="299"/>
      <c r="CJ79" s="297"/>
      <c r="CK79" s="297"/>
      <c r="CL79" s="297"/>
      <c r="CM79" s="297"/>
      <c r="CN79" s="299"/>
      <c r="CO79" s="299"/>
      <c r="CP79" s="299"/>
      <c r="CQ79" s="299"/>
      <c r="CR79" s="297"/>
      <c r="CS79" s="297"/>
      <c r="CT79" s="297"/>
      <c r="CU79" s="297"/>
      <c r="CV79" s="277" cm="1">
        <f t="array" ref="CV79">SUM(SUMIFS(D79:CU79,D$6:CU$6,{"EN(V)"}))</f>
        <v>0</v>
      </c>
      <c r="CW79" s="277" cm="1">
        <f t="array" ref="CW79">SUM(SUMIFS(D79:CU79,D$6:CU$6,{"INA(V)"}))</f>
        <v>0</v>
      </c>
      <c r="CX79" s="277" cm="1">
        <f t="array" ref="CX79">SUM(SUMIFS(D79:CU79,D$6:CU$6,{"EN(D)"}))</f>
        <v>0</v>
      </c>
      <c r="CY79" s="277" cm="1">
        <f t="array" ref="CY79">SUM(SUMIFS(D79:CU79,D$6:CU$6,{"INA(D)"}))</f>
        <v>0</v>
      </c>
      <c r="CZ79" s="277" cm="1">
        <f t="array" ref="CZ79">SUM(SUMIFS(D79:CU79,D$6:CU$6,{"EN(D)","EN(V)","INA(D)","INA(V)"}))</f>
        <v>0</v>
      </c>
      <c r="DA79" s="299"/>
      <c r="DB79" s="299">
        <f t="shared" si="31"/>
        <v>0</v>
      </c>
      <c r="DC79" s="299"/>
      <c r="DD79" s="299">
        <f t="shared" si="32"/>
        <v>0</v>
      </c>
      <c r="DE79" s="297"/>
      <c r="DF79" s="297">
        <f t="shared" si="33"/>
        <v>0</v>
      </c>
      <c r="DG79" s="297"/>
      <c r="DH79" s="297">
        <f t="shared" si="37"/>
        <v>0</v>
      </c>
      <c r="DI79" s="299"/>
      <c r="DJ79" s="299"/>
      <c r="DK79" s="299"/>
      <c r="DL79" s="299"/>
      <c r="DM79" s="297"/>
      <c r="DN79" s="297"/>
      <c r="DO79" s="297"/>
      <c r="DP79" s="297"/>
      <c r="DQ79" s="299"/>
      <c r="DR79" s="299"/>
      <c r="DS79" s="299"/>
      <c r="DT79" s="299"/>
      <c r="DU79" s="297"/>
      <c r="DV79" s="297"/>
      <c r="DW79" s="297"/>
      <c r="DX79" s="297"/>
      <c r="DY79" s="299"/>
      <c r="DZ79" s="299"/>
      <c r="EA79" s="299"/>
      <c r="EB79" s="299"/>
      <c r="EC79" s="297"/>
      <c r="ED79" s="297"/>
      <c r="EE79" s="297"/>
      <c r="EF79" s="297"/>
      <c r="EG79" s="299"/>
      <c r="EH79" s="299"/>
      <c r="EI79" s="299"/>
      <c r="EJ79" s="299"/>
      <c r="EK79" s="297">
        <v>83</v>
      </c>
      <c r="EL79" s="297">
        <f>EK79-EC79</f>
        <v>83</v>
      </c>
      <c r="EM79" s="297">
        <v>5</v>
      </c>
      <c r="EN79" s="297">
        <f>EM79-EE79</f>
        <v>5</v>
      </c>
      <c r="EO79" s="299"/>
      <c r="EP79" s="299"/>
      <c r="EQ79" s="299"/>
      <c r="ER79" s="299"/>
      <c r="ES79" s="297">
        <v>196</v>
      </c>
      <c r="ET79" s="297">
        <f>ES79-EK79</f>
        <v>113</v>
      </c>
      <c r="EU79" s="297">
        <v>2101</v>
      </c>
      <c r="EV79" s="297">
        <f>EU79-EM79</f>
        <v>2096</v>
      </c>
      <c r="EW79" s="299"/>
      <c r="EX79" s="299"/>
      <c r="EY79" s="299"/>
      <c r="EZ79" s="299"/>
      <c r="FA79" s="297">
        <v>261</v>
      </c>
      <c r="FB79" s="297">
        <f>FA79-ES79</f>
        <v>65</v>
      </c>
      <c r="FC79" s="297">
        <v>2340</v>
      </c>
      <c r="FD79" s="297">
        <f>FC79-EU79</f>
        <v>239</v>
      </c>
      <c r="FE79" s="299"/>
      <c r="FF79" s="299"/>
      <c r="FG79" s="299"/>
      <c r="FH79" s="299"/>
      <c r="FI79" s="297">
        <v>396</v>
      </c>
      <c r="FJ79" s="297">
        <f>FI79-FA79</f>
        <v>135</v>
      </c>
      <c r="FK79" s="297">
        <v>2793</v>
      </c>
      <c r="FL79" s="297">
        <f>FK79-FC79</f>
        <v>453</v>
      </c>
      <c r="FM79" s="299"/>
      <c r="FN79" s="299"/>
      <c r="FO79" s="299"/>
      <c r="FP79" s="299"/>
      <c r="FQ79" s="297">
        <v>521</v>
      </c>
      <c r="FR79" s="297">
        <f>FQ79-FI79</f>
        <v>125</v>
      </c>
      <c r="FS79" s="297">
        <v>3156</v>
      </c>
      <c r="FT79" s="297">
        <f>FS79-FK79</f>
        <v>363</v>
      </c>
      <c r="FU79" s="299"/>
      <c r="FV79" s="299"/>
      <c r="FW79" s="299"/>
      <c r="FX79" s="299"/>
      <c r="FY79" s="297">
        <v>1330</v>
      </c>
      <c r="FZ79" s="297">
        <f>FY79-FQ79</f>
        <v>809</v>
      </c>
      <c r="GA79" s="297">
        <v>3790</v>
      </c>
      <c r="GB79" s="297">
        <f>GA79-FS79</f>
        <v>634</v>
      </c>
      <c r="GC79" s="299"/>
      <c r="GD79" s="299"/>
      <c r="GE79" s="299"/>
      <c r="GF79" s="299"/>
      <c r="GG79" s="297">
        <v>1961</v>
      </c>
      <c r="GH79" s="297">
        <f>GG79-FY79</f>
        <v>631</v>
      </c>
      <c r="GI79" s="297">
        <v>4220</v>
      </c>
      <c r="GJ79" s="297">
        <f>GI79-GA79</f>
        <v>430</v>
      </c>
      <c r="GK79" s="299"/>
      <c r="GL79" s="299"/>
      <c r="GM79" s="299"/>
      <c r="GN79" s="299"/>
      <c r="GO79" s="297">
        <v>3129</v>
      </c>
      <c r="GP79" s="297">
        <f>GO79-GG79</f>
        <v>1168</v>
      </c>
      <c r="GQ79" s="297">
        <v>4736</v>
      </c>
      <c r="GR79" s="297">
        <f>GQ79-GI79</f>
        <v>516</v>
      </c>
      <c r="GS79" s="277" cm="1">
        <f t="array" ref="GS79">SUM(SUMIFS(DA79:GR79,DA$6:GR$6,{"EN(V)"}))</f>
        <v>0</v>
      </c>
      <c r="GT79" s="277" cm="1">
        <f t="array" ref="GT79">SUM(SUMIFS(DA79:GR79,DA$6:GR$6,{"INA(V)"}))</f>
        <v>3129</v>
      </c>
      <c r="GU79" s="277" cm="1">
        <f t="array" ref="GU79">SUM(SUMIFS(DA79:GR79,DA$6:GR$6,{"EN(D)"}))</f>
        <v>0</v>
      </c>
      <c r="GV79" s="277" cm="1">
        <f t="array" ref="GV79">SUM(SUMIFS(DA79:GR79,DA$6:GR$6,{"INA(D)"}))</f>
        <v>4736</v>
      </c>
      <c r="GW79" s="277" cm="1">
        <f t="array" ref="GW79">SUM(SUMIFS(DA79:GR79,DA$6:GR$6,{"EN(D)","EN(V)","INA(D)","INA(V)"}))</f>
        <v>7865</v>
      </c>
      <c r="GX79" s="299"/>
      <c r="GY79" s="299">
        <f t="shared" si="34"/>
        <v>0</v>
      </c>
      <c r="GZ79" s="299"/>
      <c r="HA79" s="299">
        <f t="shared" si="35"/>
        <v>0</v>
      </c>
      <c r="HB79" s="297">
        <v>3159</v>
      </c>
      <c r="HC79" s="297">
        <f t="shared" si="36"/>
        <v>30</v>
      </c>
      <c r="HD79" s="297">
        <v>4822</v>
      </c>
      <c r="HE79" s="297">
        <f t="shared" si="38"/>
        <v>86</v>
      </c>
      <c r="HF79" s="299"/>
      <c r="HG79" s="299"/>
      <c r="HH79" s="299"/>
      <c r="HI79" s="299"/>
      <c r="HJ79" s="297"/>
      <c r="HK79" s="297"/>
      <c r="HL79" s="297"/>
      <c r="HM79" s="297"/>
      <c r="HN79" s="299"/>
      <c r="HO79" s="299"/>
      <c r="HP79" s="299"/>
      <c r="HQ79" s="299"/>
      <c r="HR79" s="297"/>
      <c r="HS79" s="297"/>
      <c r="HT79" s="297"/>
      <c r="HU79" s="297"/>
      <c r="HV79" s="299"/>
      <c r="HW79" s="299"/>
      <c r="HX79" s="299"/>
      <c r="HY79" s="299"/>
      <c r="HZ79" s="297"/>
      <c r="IA79" s="297"/>
      <c r="IB79" s="297"/>
      <c r="IC79" s="297"/>
      <c r="ID79" s="299"/>
      <c r="IE79" s="299"/>
      <c r="IF79" s="299"/>
      <c r="IG79" s="299"/>
      <c r="IH79" s="297"/>
      <c r="II79" s="297"/>
      <c r="IJ79" s="297"/>
      <c r="IK79" s="297"/>
      <c r="IL79" s="299"/>
      <c r="IM79" s="299"/>
      <c r="IN79" s="299"/>
      <c r="IO79" s="299"/>
      <c r="IP79" s="297"/>
      <c r="IQ79" s="297"/>
      <c r="IR79" s="297"/>
      <c r="IS79" s="297"/>
      <c r="IT79" s="299"/>
      <c r="IU79" s="299"/>
      <c r="IV79" s="299"/>
      <c r="IW79" s="299"/>
      <c r="IX79" s="297"/>
      <c r="IY79" s="297"/>
      <c r="IZ79" s="297"/>
      <c r="JA79" s="297"/>
      <c r="JB79" s="299"/>
      <c r="JC79" s="299"/>
      <c r="JD79" s="299"/>
      <c r="JE79" s="299"/>
      <c r="JF79" s="297"/>
      <c r="JG79" s="297"/>
      <c r="JH79" s="297"/>
      <c r="JI79" s="297"/>
      <c r="JJ79" s="299"/>
      <c r="JK79" s="299"/>
      <c r="JL79" s="299"/>
      <c r="JM79" s="299"/>
      <c r="JN79" s="297"/>
      <c r="JO79" s="297"/>
      <c r="JP79" s="297"/>
      <c r="JQ79" s="297"/>
      <c r="JR79" s="299"/>
      <c r="JS79" s="299"/>
      <c r="JT79" s="299"/>
      <c r="JU79" s="299"/>
      <c r="JV79" s="297">
        <v>7153</v>
      </c>
      <c r="JW79" s="297">
        <v>662</v>
      </c>
      <c r="JX79" s="297">
        <v>4822</v>
      </c>
      <c r="JY79" s="297">
        <v>579</v>
      </c>
      <c r="JZ79" s="299"/>
      <c r="KA79" s="299"/>
      <c r="KB79" s="299"/>
      <c r="KC79" s="299"/>
      <c r="KD79" s="297"/>
      <c r="KE79" s="297">
        <v>554</v>
      </c>
      <c r="KF79" s="297"/>
      <c r="KG79" s="297">
        <v>224</v>
      </c>
      <c r="KH79" s="299"/>
      <c r="KI79" s="299"/>
      <c r="KJ79" s="299"/>
      <c r="KK79" s="299"/>
      <c r="KL79" s="297"/>
      <c r="KM79" s="297">
        <v>663</v>
      </c>
      <c r="KN79" s="297"/>
      <c r="KO79" s="297">
        <v>441</v>
      </c>
      <c r="KP79" s="277" cm="1">
        <f t="array" ref="KP79">SUM(SUMIFS(GX79:KO79,GX$6:KO$6,{"EN(V)"}))</f>
        <v>0</v>
      </c>
      <c r="KQ79" s="277" cm="1">
        <f t="array" ref="KQ79">SUM(SUMIFS(GX79:KO79,GX$6:KO$6,{"INA(V)"}))</f>
        <v>1909</v>
      </c>
      <c r="KR79" s="277" cm="1">
        <f t="array" ref="KR79">SUM(SUMIFS(GX79:KO79,GX$6:KO$6,{"EN(D)"}))</f>
        <v>0</v>
      </c>
      <c r="KS79" s="277" cm="1">
        <f t="array" ref="KS79">SUM(SUMIFS(GX79:KO79,GX$6:KO$6,{"INA(D)"}))</f>
        <v>1330</v>
      </c>
      <c r="KT79" s="277" cm="1">
        <f t="array" ref="KT79">SUM(SUMIFS(GX79:KO79,GX$6:KO$6,{"EN(D)","EN(V)","INA(D)","INA(V)"}))</f>
        <v>3239</v>
      </c>
      <c r="KU79" s="299"/>
      <c r="KV79" s="299"/>
      <c r="KW79" s="299"/>
      <c r="KX79" s="299"/>
      <c r="KY79" s="297"/>
      <c r="KZ79" s="297">
        <v>222</v>
      </c>
      <c r="LA79" s="297"/>
      <c r="LB79" s="297">
        <v>210</v>
      </c>
      <c r="LC79" s="299"/>
      <c r="LD79" s="299">
        <v>3</v>
      </c>
      <c r="LE79" s="299"/>
      <c r="LF79" s="299">
        <v>10</v>
      </c>
      <c r="LG79" s="297"/>
      <c r="LH79" s="297"/>
      <c r="LI79" s="297"/>
      <c r="LJ79" s="297"/>
      <c r="LK79" s="299"/>
      <c r="LL79" s="299"/>
      <c r="LM79" s="299"/>
      <c r="LN79" s="299"/>
      <c r="LO79" s="297"/>
      <c r="LP79" s="297">
        <v>270</v>
      </c>
      <c r="LQ79" s="297"/>
      <c r="LR79" s="297">
        <v>159</v>
      </c>
      <c r="LS79" s="299"/>
      <c r="LT79" s="299"/>
      <c r="LU79" s="299"/>
      <c r="LV79" s="299"/>
      <c r="LW79" s="297"/>
      <c r="LX79" s="297">
        <f>256+21</f>
        <v>277</v>
      </c>
      <c r="LY79" s="297"/>
      <c r="LZ79" s="297">
        <v>161</v>
      </c>
      <c r="MA79" s="299"/>
      <c r="MB79" s="299"/>
      <c r="MC79" s="299"/>
      <c r="MD79" s="299"/>
      <c r="ME79" s="297"/>
      <c r="MF79" s="297">
        <v>195</v>
      </c>
      <c r="MG79" s="297"/>
      <c r="MH79" s="297">
        <v>89</v>
      </c>
      <c r="MI79" s="299"/>
      <c r="MJ79" s="299"/>
      <c r="MK79" s="299"/>
      <c r="ML79" s="299"/>
      <c r="MM79" s="297"/>
      <c r="MN79" s="297">
        <v>106</v>
      </c>
      <c r="MO79" s="297"/>
      <c r="MP79" s="297">
        <v>36</v>
      </c>
      <c r="MQ79" s="299"/>
      <c r="MR79" s="299"/>
      <c r="MS79" s="299"/>
      <c r="MT79" s="299"/>
      <c r="MU79" s="297"/>
      <c r="MV79" s="297">
        <v>9</v>
      </c>
      <c r="MW79" s="297"/>
      <c r="MX79" s="297">
        <v>2</v>
      </c>
      <c r="MY79" s="299"/>
      <c r="MZ79" s="299"/>
      <c r="NA79" s="299"/>
      <c r="NB79" s="299"/>
      <c r="NC79" s="297"/>
      <c r="ND79" s="297">
        <v>15</v>
      </c>
      <c r="NE79" s="297"/>
      <c r="NF79" s="297">
        <v>3</v>
      </c>
      <c r="NG79" s="299"/>
      <c r="NH79" s="299"/>
      <c r="NI79" s="299"/>
      <c r="NJ79" s="299"/>
      <c r="NK79" s="297"/>
      <c r="NL79" s="297">
        <v>18</v>
      </c>
      <c r="NM79" s="297"/>
      <c r="NN79" s="297">
        <v>9</v>
      </c>
      <c r="NO79" s="299"/>
      <c r="NP79" s="299"/>
      <c r="NQ79" s="299"/>
      <c r="NR79" s="299"/>
      <c r="NS79" s="297"/>
      <c r="NT79" s="297">
        <v>27</v>
      </c>
      <c r="NU79" s="297"/>
      <c r="NV79" s="297">
        <v>7</v>
      </c>
      <c r="NW79" s="299"/>
      <c r="NX79" s="299"/>
      <c r="NY79" s="299"/>
      <c r="NZ79" s="299"/>
      <c r="OA79" s="297"/>
      <c r="OB79" s="297">
        <v>24</v>
      </c>
      <c r="OC79" s="297"/>
      <c r="OD79" s="297">
        <v>9</v>
      </c>
      <c r="OE79" s="299"/>
      <c r="OF79" s="299"/>
      <c r="OG79" s="299"/>
      <c r="OH79" s="299"/>
      <c r="OI79" s="297"/>
      <c r="OJ79" s="297">
        <v>22</v>
      </c>
      <c r="OK79" s="297"/>
      <c r="OL79" s="297">
        <v>9</v>
      </c>
      <c r="OM79" s="277" cm="1">
        <f t="array" ref="OM79">SUM(SUMIFS(KU79:OL79,KU$6:OL$6,{"EN(V)"}))</f>
        <v>3</v>
      </c>
      <c r="ON79" s="277" cm="1">
        <f t="array" ref="ON79">SUM(SUMIFS(KU79:OL79,KU$6:OL$6,{"INA(V)"}))</f>
        <v>1185</v>
      </c>
      <c r="OO79" s="277" cm="1">
        <f t="array" ref="OO79">SUM(SUMIFS(KU79:OL79,KU$6:OL$6,{"EN(D)"}))</f>
        <v>10</v>
      </c>
      <c r="OP79" s="277" cm="1">
        <f t="array" ref="OP79">SUM(SUMIFS(KU79:OL79,KU$6:OL$6,{"INA(D)"}))</f>
        <v>694</v>
      </c>
      <c r="OQ79" s="277" cm="1">
        <f t="array" ref="OQ79">SUM(SUMIFS(KU79:OL79,KU$6:OL$6,{"EN(D)","EN(V)","INA(D)","INA(V)"}))</f>
        <v>1892</v>
      </c>
      <c r="OR79" s="299"/>
      <c r="OS79" s="299"/>
      <c r="OT79" s="299"/>
      <c r="OU79" s="299"/>
      <c r="OV79" s="297"/>
      <c r="OW79" s="297">
        <v>4</v>
      </c>
      <c r="OX79" s="297"/>
      <c r="OY79" s="297">
        <v>4</v>
      </c>
      <c r="OZ79" s="299"/>
      <c r="PA79" s="299"/>
      <c r="PB79" s="299"/>
      <c r="PC79" s="299"/>
      <c r="PD79" s="297"/>
      <c r="PE79" s="297">
        <v>61</v>
      </c>
      <c r="PF79" s="297"/>
      <c r="PG79" s="297">
        <v>20</v>
      </c>
      <c r="PH79" s="299"/>
      <c r="PI79" s="299"/>
      <c r="PJ79" s="299"/>
      <c r="PK79" s="299"/>
      <c r="PL79" s="297"/>
      <c r="PM79" s="297">
        <v>76</v>
      </c>
      <c r="PN79" s="297"/>
      <c r="PO79" s="297">
        <v>18</v>
      </c>
      <c r="PP79" s="299"/>
      <c r="PQ79" s="299"/>
      <c r="PR79" s="299"/>
      <c r="PS79" s="299"/>
      <c r="PT79" s="297"/>
      <c r="PU79" s="297">
        <v>37</v>
      </c>
      <c r="PV79" s="297"/>
      <c r="PW79" s="297">
        <v>9</v>
      </c>
      <c r="PX79" s="299"/>
      <c r="PY79" s="299"/>
      <c r="PZ79" s="299"/>
      <c r="QA79" s="299"/>
      <c r="QB79" s="297"/>
      <c r="QC79" s="297">
        <v>68</v>
      </c>
      <c r="QD79" s="297"/>
      <c r="QE79" s="297">
        <v>17</v>
      </c>
      <c r="QF79" s="299"/>
      <c r="QG79" s="299"/>
      <c r="QH79" s="299"/>
      <c r="QI79" s="299"/>
      <c r="QJ79" s="297"/>
      <c r="QK79" s="297">
        <v>43</v>
      </c>
      <c r="QL79" s="297"/>
      <c r="QM79" s="297">
        <v>25</v>
      </c>
      <c r="QN79" s="299"/>
      <c r="QO79" s="299"/>
      <c r="QP79" s="299"/>
      <c r="QQ79" s="299"/>
      <c r="QR79" s="297"/>
      <c r="QS79" s="297">
        <v>21</v>
      </c>
      <c r="QT79" s="297"/>
      <c r="QU79" s="297">
        <v>11</v>
      </c>
      <c r="QV79" s="299"/>
      <c r="QW79" s="299"/>
      <c r="QX79" s="299"/>
      <c r="QY79" s="299"/>
      <c r="QZ79" s="297"/>
      <c r="RA79" s="297"/>
      <c r="RB79" s="297"/>
      <c r="RC79" s="297"/>
      <c r="RD79" s="299"/>
      <c r="RE79" s="299"/>
      <c r="RF79" s="299"/>
      <c r="RG79" s="299"/>
      <c r="RH79" s="297"/>
      <c r="RI79" s="297"/>
      <c r="RJ79" s="297"/>
      <c r="RK79" s="297"/>
      <c r="RL79" s="299"/>
      <c r="RM79" s="299"/>
      <c r="RN79" s="299"/>
      <c r="RO79" s="299"/>
      <c r="RP79" s="297"/>
      <c r="RQ79" s="297"/>
      <c r="RR79" s="297"/>
      <c r="RS79" s="297"/>
      <c r="RT79" s="299"/>
      <c r="RU79" s="299"/>
      <c r="RV79" s="299"/>
      <c r="RW79" s="299"/>
      <c r="RX79" s="297"/>
      <c r="RY79" s="297"/>
      <c r="RZ79" s="297"/>
      <c r="SA79" s="297"/>
      <c r="SB79" s="299"/>
      <c r="SC79" s="299"/>
      <c r="SD79" s="299"/>
      <c r="SE79" s="299"/>
      <c r="SF79" s="297"/>
      <c r="SG79" s="297"/>
      <c r="SH79" s="297"/>
      <c r="SI79" s="297"/>
      <c r="SJ79" s="277" cm="1">
        <f t="array" ref="SJ79">SUM(SUMIFS(OR79:SI79,OR$6:SI$6,{"EN(V)"}))</f>
        <v>0</v>
      </c>
      <c r="SK79" s="277" cm="1">
        <f t="array" ref="SK79">SUM(SUMIFS(OR79:SI79,OR$6:SI$6,{"INA(V)"}))</f>
        <v>310</v>
      </c>
      <c r="SL79" s="277" cm="1">
        <f t="array" ref="SL79">SUM(SUMIFS(OR79:SI79,OR$6:SI$6,{"EN(D)"}))</f>
        <v>0</v>
      </c>
      <c r="SM79" s="277" cm="1">
        <f t="array" ref="SM79">SUM(SUMIFS(OR79:SI79,OR$6:SI$6,{"INA(D)"}))</f>
        <v>104</v>
      </c>
      <c r="SN79" s="277" cm="1">
        <f t="array" ref="SN79">SUM(SUMIFS(OR79:SI79,OR$6:SI$6,{"EN(D)","EN(V)","INA(D)","INA(V)"}))</f>
        <v>414</v>
      </c>
    </row>
    <row r="80" spans="1:508">
      <c r="A80" s="296">
        <v>74</v>
      </c>
      <c r="B80" s="281" t="s">
        <v>170</v>
      </c>
      <c r="C80" s="301"/>
      <c r="D80" s="299"/>
      <c r="E80" s="299"/>
      <c r="F80" s="299"/>
      <c r="G80" s="299"/>
      <c r="H80" s="297"/>
      <c r="I80" s="297"/>
      <c r="J80" s="297"/>
      <c r="K80" s="297"/>
      <c r="L80" s="299"/>
      <c r="M80" s="299"/>
      <c r="N80" s="299"/>
      <c r="O80" s="299"/>
      <c r="P80" s="297"/>
      <c r="Q80" s="297"/>
      <c r="R80" s="297"/>
      <c r="S80" s="297"/>
      <c r="T80" s="299"/>
      <c r="U80" s="299"/>
      <c r="V80" s="299"/>
      <c r="W80" s="299"/>
      <c r="X80" s="297"/>
      <c r="Y80" s="297"/>
      <c r="Z80" s="297"/>
      <c r="AA80" s="297"/>
      <c r="AB80" s="299"/>
      <c r="AC80" s="299"/>
      <c r="AD80" s="299"/>
      <c r="AE80" s="299"/>
      <c r="AF80" s="297"/>
      <c r="AG80" s="297"/>
      <c r="AH80" s="297"/>
      <c r="AI80" s="297"/>
      <c r="AJ80" s="299"/>
      <c r="AK80" s="299"/>
      <c r="AL80" s="299"/>
      <c r="AM80" s="299"/>
      <c r="AN80" s="297"/>
      <c r="AO80" s="297"/>
      <c r="AP80" s="297"/>
      <c r="AQ80" s="297"/>
      <c r="AR80" s="299"/>
      <c r="AS80" s="299"/>
      <c r="AT80" s="299"/>
      <c r="AU80" s="299"/>
      <c r="AV80" s="297"/>
      <c r="AW80" s="297"/>
      <c r="AX80" s="297"/>
      <c r="AY80" s="297"/>
      <c r="AZ80" s="299"/>
      <c r="BA80" s="299"/>
      <c r="BB80" s="299"/>
      <c r="BC80" s="299"/>
      <c r="BD80" s="297"/>
      <c r="BE80" s="297"/>
      <c r="BF80" s="297"/>
      <c r="BG80" s="297"/>
      <c r="BH80" s="299"/>
      <c r="BI80" s="299"/>
      <c r="BJ80" s="299"/>
      <c r="BK80" s="299"/>
      <c r="BL80" s="297"/>
      <c r="BM80" s="297"/>
      <c r="BN80" s="297"/>
      <c r="BO80" s="297"/>
      <c r="BP80" s="299"/>
      <c r="BQ80" s="299"/>
      <c r="BR80" s="299"/>
      <c r="BS80" s="299"/>
      <c r="BT80" s="297"/>
      <c r="BU80" s="297"/>
      <c r="BV80" s="297"/>
      <c r="BW80" s="297"/>
      <c r="BX80" s="299"/>
      <c r="BY80" s="299"/>
      <c r="BZ80" s="299"/>
      <c r="CA80" s="299"/>
      <c r="CB80" s="297"/>
      <c r="CC80" s="297"/>
      <c r="CD80" s="297"/>
      <c r="CE80" s="297"/>
      <c r="CF80" s="299"/>
      <c r="CG80" s="299"/>
      <c r="CH80" s="299"/>
      <c r="CI80" s="299"/>
      <c r="CJ80" s="297"/>
      <c r="CK80" s="297"/>
      <c r="CL80" s="297"/>
      <c r="CM80" s="297"/>
      <c r="CN80" s="299"/>
      <c r="CO80" s="299"/>
      <c r="CP80" s="299"/>
      <c r="CQ80" s="299"/>
      <c r="CR80" s="297"/>
      <c r="CS80" s="297"/>
      <c r="CT80" s="297"/>
      <c r="CU80" s="297"/>
      <c r="CV80" s="277" cm="1">
        <f t="array" ref="CV80">SUM(SUMIFS(D80:CU80,D$6:CU$6,{"EN(V)"}))</f>
        <v>0</v>
      </c>
      <c r="CW80" s="277" cm="1">
        <f t="array" ref="CW80">SUM(SUMIFS(D80:CU80,D$6:CU$6,{"INA(V)"}))</f>
        <v>0</v>
      </c>
      <c r="CX80" s="277" cm="1">
        <f t="array" ref="CX80">SUM(SUMIFS(D80:CU80,D$6:CU$6,{"EN(D)"}))</f>
        <v>0</v>
      </c>
      <c r="CY80" s="277" cm="1">
        <f t="array" ref="CY80">SUM(SUMIFS(D80:CU80,D$6:CU$6,{"INA(D)"}))</f>
        <v>0</v>
      </c>
      <c r="CZ80" s="277" cm="1">
        <f t="array" ref="CZ80">SUM(SUMIFS(D80:CU80,D$6:CU$6,{"EN(D)","EN(V)","INA(D)","INA(V)"}))</f>
        <v>0</v>
      </c>
      <c r="DA80" s="299"/>
      <c r="DB80" s="299">
        <f t="shared" si="31"/>
        <v>0</v>
      </c>
      <c r="DC80" s="299"/>
      <c r="DD80" s="299">
        <f t="shared" si="32"/>
        <v>0</v>
      </c>
      <c r="DE80" s="297"/>
      <c r="DF80" s="297">
        <f t="shared" si="33"/>
        <v>0</v>
      </c>
      <c r="DG80" s="297"/>
      <c r="DH80" s="297">
        <f t="shared" si="37"/>
        <v>0</v>
      </c>
      <c r="DI80" s="299"/>
      <c r="DJ80" s="299"/>
      <c r="DK80" s="299"/>
      <c r="DL80" s="299"/>
      <c r="DM80" s="297"/>
      <c r="DN80" s="297"/>
      <c r="DO80" s="297"/>
      <c r="DP80" s="297"/>
      <c r="DQ80" s="299"/>
      <c r="DR80" s="299"/>
      <c r="DS80" s="299"/>
      <c r="DT80" s="299"/>
      <c r="DU80" s="297"/>
      <c r="DV80" s="297"/>
      <c r="DW80" s="297"/>
      <c r="DX80" s="297"/>
      <c r="DY80" s="299"/>
      <c r="DZ80" s="299"/>
      <c r="EA80" s="299"/>
      <c r="EB80" s="299"/>
      <c r="EC80" s="297"/>
      <c r="ED80" s="297"/>
      <c r="EE80" s="297"/>
      <c r="EF80" s="297"/>
      <c r="EG80" s="299">
        <v>82</v>
      </c>
      <c r="EH80" s="299">
        <f>EG80-DY80</f>
        <v>82</v>
      </c>
      <c r="EI80" s="299">
        <v>4</v>
      </c>
      <c r="EJ80" s="299">
        <f>EI80-EA80</f>
        <v>4</v>
      </c>
      <c r="EK80" s="297"/>
      <c r="EL80" s="297"/>
      <c r="EM80" s="297"/>
      <c r="EN80" s="297"/>
      <c r="EO80" s="299">
        <v>192</v>
      </c>
      <c r="EP80" s="299">
        <f>EO80-EG80</f>
        <v>110</v>
      </c>
      <c r="EQ80" s="299">
        <v>653</v>
      </c>
      <c r="ER80" s="299">
        <f>EQ80-EI80</f>
        <v>649</v>
      </c>
      <c r="ES80" s="297"/>
      <c r="ET80" s="297"/>
      <c r="EU80" s="297"/>
      <c r="EV80" s="297"/>
      <c r="EW80" s="299">
        <v>235</v>
      </c>
      <c r="EX80" s="299">
        <f>EW80-EO80</f>
        <v>43</v>
      </c>
      <c r="EY80" s="299">
        <v>732</v>
      </c>
      <c r="EZ80" s="299">
        <f>EY80-EQ80</f>
        <v>79</v>
      </c>
      <c r="FA80" s="297"/>
      <c r="FB80" s="297"/>
      <c r="FC80" s="297"/>
      <c r="FD80" s="297"/>
      <c r="FE80" s="299">
        <v>322</v>
      </c>
      <c r="FF80" s="299">
        <f>FE80-EW80</f>
        <v>87</v>
      </c>
      <c r="FG80" s="299">
        <v>832</v>
      </c>
      <c r="FH80" s="299">
        <f>FG80-EY80</f>
        <v>100</v>
      </c>
      <c r="FI80" s="297"/>
      <c r="FJ80" s="297"/>
      <c r="FK80" s="297"/>
      <c r="FL80" s="297"/>
      <c r="FM80" s="299">
        <v>407</v>
      </c>
      <c r="FN80" s="299">
        <f>FM80-FE80</f>
        <v>85</v>
      </c>
      <c r="FO80" s="299">
        <v>936</v>
      </c>
      <c r="FP80" s="299">
        <f>FO80-FG80</f>
        <v>104</v>
      </c>
      <c r="FQ80" s="297"/>
      <c r="FR80" s="297"/>
      <c r="FS80" s="297"/>
      <c r="FT80" s="297"/>
      <c r="FU80" s="299">
        <v>707</v>
      </c>
      <c r="FV80" s="299">
        <f>FU80-FM80</f>
        <v>300</v>
      </c>
      <c r="FW80" s="299">
        <v>1050</v>
      </c>
      <c r="FX80" s="299">
        <f>FW80-FO80</f>
        <v>114</v>
      </c>
      <c r="FY80" s="297"/>
      <c r="FZ80" s="297"/>
      <c r="GA80" s="297"/>
      <c r="GB80" s="297"/>
      <c r="GC80" s="299">
        <v>913</v>
      </c>
      <c r="GD80" s="299">
        <f>GC80-FU80</f>
        <v>206</v>
      </c>
      <c r="GE80" s="299">
        <v>1155</v>
      </c>
      <c r="GF80" s="299">
        <f>GE80-FW80</f>
        <v>105</v>
      </c>
      <c r="GG80" s="297"/>
      <c r="GH80" s="297"/>
      <c r="GI80" s="297"/>
      <c r="GJ80" s="297"/>
      <c r="GK80" s="299">
        <v>1260</v>
      </c>
      <c r="GL80" s="299">
        <f>GK80-GC80</f>
        <v>347</v>
      </c>
      <c r="GM80" s="299">
        <v>1309</v>
      </c>
      <c r="GN80" s="299">
        <f>GM80-GE80</f>
        <v>154</v>
      </c>
      <c r="GO80" s="297"/>
      <c r="GP80" s="297"/>
      <c r="GQ80" s="297"/>
      <c r="GR80" s="297"/>
      <c r="GS80" s="277" cm="1">
        <f t="array" ref="GS80">SUM(SUMIFS(DA80:GR80,DA$6:GR$6,{"EN(V)"}))</f>
        <v>1260</v>
      </c>
      <c r="GT80" s="277" cm="1">
        <f t="array" ref="GT80">SUM(SUMIFS(DA80:GR80,DA$6:GR$6,{"INA(V)"}))</f>
        <v>0</v>
      </c>
      <c r="GU80" s="277" cm="1">
        <f t="array" ref="GU80">SUM(SUMIFS(DA80:GR80,DA$6:GR$6,{"EN(D)"}))</f>
        <v>1309</v>
      </c>
      <c r="GV80" s="277" cm="1">
        <f t="array" ref="GV80">SUM(SUMIFS(DA80:GR80,DA$6:GR$6,{"INA(D)"}))</f>
        <v>0</v>
      </c>
      <c r="GW80" s="277" cm="1">
        <f t="array" ref="GW80">SUM(SUMIFS(DA80:GR80,DA$6:GR$6,{"EN(D)","EN(V)","INA(D)","INA(V)"}))</f>
        <v>2569</v>
      </c>
      <c r="GX80" s="299">
        <v>1271</v>
      </c>
      <c r="GY80" s="299">
        <f t="shared" si="34"/>
        <v>11</v>
      </c>
      <c r="GZ80" s="299">
        <v>1328</v>
      </c>
      <c r="HA80" s="299">
        <f t="shared" si="35"/>
        <v>19</v>
      </c>
      <c r="HB80" s="297"/>
      <c r="HC80" s="297">
        <f t="shared" si="36"/>
        <v>0</v>
      </c>
      <c r="HD80" s="297"/>
      <c r="HE80" s="297">
        <f t="shared" si="38"/>
        <v>0</v>
      </c>
      <c r="HF80" s="299"/>
      <c r="HG80" s="299"/>
      <c r="HH80" s="299"/>
      <c r="HI80" s="299"/>
      <c r="HJ80" s="297"/>
      <c r="HK80" s="297"/>
      <c r="HL80" s="297"/>
      <c r="HM80" s="297"/>
      <c r="HN80" s="299"/>
      <c r="HO80" s="299"/>
      <c r="HP80" s="299"/>
      <c r="HQ80" s="299"/>
      <c r="HR80" s="297"/>
      <c r="HS80" s="297"/>
      <c r="HT80" s="297"/>
      <c r="HU80" s="297"/>
      <c r="HV80" s="299"/>
      <c r="HW80" s="299"/>
      <c r="HX80" s="299"/>
      <c r="HY80" s="299"/>
      <c r="HZ80" s="297"/>
      <c r="IA80" s="297"/>
      <c r="IB80" s="297"/>
      <c r="IC80" s="297"/>
      <c r="ID80" s="299"/>
      <c r="IE80" s="299"/>
      <c r="IF80" s="299"/>
      <c r="IG80" s="299"/>
      <c r="IH80" s="297"/>
      <c r="II80" s="297"/>
      <c r="IJ80" s="297"/>
      <c r="IK80" s="297"/>
      <c r="IL80" s="299"/>
      <c r="IM80" s="299"/>
      <c r="IN80" s="299"/>
      <c r="IO80" s="299"/>
      <c r="IP80" s="297"/>
      <c r="IQ80" s="297"/>
      <c r="IR80" s="297"/>
      <c r="IS80" s="297"/>
      <c r="IT80" s="299"/>
      <c r="IU80" s="299"/>
      <c r="IV80" s="299"/>
      <c r="IW80" s="299"/>
      <c r="IX80" s="297"/>
      <c r="IY80" s="297"/>
      <c r="IZ80" s="297"/>
      <c r="JA80" s="297"/>
      <c r="JB80" s="299"/>
      <c r="JC80" s="299"/>
      <c r="JD80" s="299"/>
      <c r="JE80" s="299"/>
      <c r="JF80" s="297"/>
      <c r="JG80" s="297"/>
      <c r="JH80" s="297"/>
      <c r="JI80" s="297"/>
      <c r="JJ80" s="299"/>
      <c r="JK80" s="299"/>
      <c r="JL80" s="299"/>
      <c r="JM80" s="299"/>
      <c r="JN80" s="297"/>
      <c r="JO80" s="297"/>
      <c r="JP80" s="297"/>
      <c r="JQ80" s="297"/>
      <c r="JR80" s="299"/>
      <c r="JS80" s="299">
        <v>4</v>
      </c>
      <c r="JT80" s="299"/>
      <c r="JU80" s="299">
        <v>15</v>
      </c>
      <c r="JV80" s="297"/>
      <c r="JW80" s="297"/>
      <c r="JX80" s="297"/>
      <c r="JY80" s="297"/>
      <c r="JZ80" s="299"/>
      <c r="KA80" s="299">
        <v>8</v>
      </c>
      <c r="KB80" s="299"/>
      <c r="KC80" s="299">
        <v>9</v>
      </c>
      <c r="KD80" s="297"/>
      <c r="KE80" s="297"/>
      <c r="KF80" s="297"/>
      <c r="KG80" s="297"/>
      <c r="KH80" s="299"/>
      <c r="KI80" s="299">
        <v>7</v>
      </c>
      <c r="KJ80" s="299"/>
      <c r="KK80" s="299">
        <v>4</v>
      </c>
      <c r="KL80" s="297"/>
      <c r="KM80" s="297"/>
      <c r="KN80" s="297"/>
      <c r="KO80" s="297"/>
      <c r="KP80" s="277" cm="1">
        <f t="array" ref="KP80">SUM(SUMIFS(GX80:KO80,GX$6:KO$6,{"EN(V)"}))</f>
        <v>30</v>
      </c>
      <c r="KQ80" s="277" cm="1">
        <f t="array" ref="KQ80">SUM(SUMIFS(GX80:KO80,GX$6:KO$6,{"INA(V)"}))</f>
        <v>0</v>
      </c>
      <c r="KR80" s="277" cm="1">
        <f t="array" ref="KR80">SUM(SUMIFS(GX80:KO80,GX$6:KO$6,{"EN(D)"}))</f>
        <v>47</v>
      </c>
      <c r="KS80" s="277" cm="1">
        <f t="array" ref="KS80">SUM(SUMIFS(GX80:KO80,GX$6:KO$6,{"INA(D)"}))</f>
        <v>0</v>
      </c>
      <c r="KT80" s="277" cm="1">
        <f t="array" ref="KT80">SUM(SUMIFS(GX80:KO80,GX$6:KO$6,{"EN(D)","EN(V)","INA(D)","INA(V)"}))</f>
        <v>77</v>
      </c>
      <c r="KU80" s="299"/>
      <c r="KV80" s="299">
        <v>2</v>
      </c>
      <c r="KW80" s="299"/>
      <c r="KX80" s="299">
        <v>15</v>
      </c>
      <c r="KY80" s="297"/>
      <c r="KZ80" s="297"/>
      <c r="LA80" s="297"/>
      <c r="LB80" s="297"/>
      <c r="LC80" s="299"/>
      <c r="LD80" s="299"/>
      <c r="LE80" s="299"/>
      <c r="LF80" s="299"/>
      <c r="LG80" s="297"/>
      <c r="LH80" s="297">
        <v>9</v>
      </c>
      <c r="LI80" s="297"/>
      <c r="LJ80" s="297">
        <v>0</v>
      </c>
      <c r="LK80" s="299"/>
      <c r="LL80" s="299"/>
      <c r="LM80" s="299"/>
      <c r="LN80" s="299"/>
      <c r="LO80" s="297"/>
      <c r="LP80" s="297"/>
      <c r="LQ80" s="297"/>
      <c r="LR80" s="297"/>
      <c r="LS80" s="299"/>
      <c r="LT80" s="299">
        <v>1</v>
      </c>
      <c r="LU80" s="299"/>
      <c r="LV80" s="299">
        <v>14</v>
      </c>
      <c r="LW80" s="297"/>
      <c r="LX80" s="297"/>
      <c r="LY80" s="297"/>
      <c r="LZ80" s="297"/>
      <c r="MA80" s="299"/>
      <c r="MB80" s="299"/>
      <c r="MC80" s="299"/>
      <c r="MD80" s="299">
        <v>5</v>
      </c>
      <c r="ME80" s="297"/>
      <c r="MF80" s="297"/>
      <c r="MG80" s="297"/>
      <c r="MH80" s="297"/>
      <c r="MI80" s="299"/>
      <c r="MJ80" s="299"/>
      <c r="MK80" s="299"/>
      <c r="ML80" s="299">
        <v>2</v>
      </c>
      <c r="MM80" s="297"/>
      <c r="MN80" s="297"/>
      <c r="MO80" s="297"/>
      <c r="MP80" s="297"/>
      <c r="MQ80" s="299"/>
      <c r="MR80" s="299"/>
      <c r="MS80" s="299"/>
      <c r="MT80" s="299"/>
      <c r="MU80" s="297"/>
      <c r="MV80" s="297"/>
      <c r="MW80" s="297"/>
      <c r="MX80" s="297"/>
      <c r="MY80" s="299"/>
      <c r="MZ80" s="299">
        <v>1</v>
      </c>
      <c r="NA80" s="299"/>
      <c r="NB80" s="299">
        <v>1</v>
      </c>
      <c r="NC80" s="297"/>
      <c r="ND80" s="297"/>
      <c r="NE80" s="297"/>
      <c r="NF80" s="297"/>
      <c r="NG80" s="299"/>
      <c r="NH80" s="299">
        <v>1</v>
      </c>
      <c r="NI80" s="299"/>
      <c r="NJ80" s="299"/>
      <c r="NK80" s="297"/>
      <c r="NL80" s="297"/>
      <c r="NM80" s="297"/>
      <c r="NN80" s="297"/>
      <c r="NO80" s="299"/>
      <c r="NP80" s="299">
        <v>2</v>
      </c>
      <c r="NQ80" s="299"/>
      <c r="NR80" s="299"/>
      <c r="NS80" s="297"/>
      <c r="NT80" s="297"/>
      <c r="NU80" s="297"/>
      <c r="NV80" s="297"/>
      <c r="NW80" s="299"/>
      <c r="NX80" s="299">
        <v>13</v>
      </c>
      <c r="NY80" s="299"/>
      <c r="NZ80" s="299">
        <v>5</v>
      </c>
      <c r="OA80" s="297"/>
      <c r="OB80" s="297"/>
      <c r="OC80" s="297"/>
      <c r="OD80" s="297"/>
      <c r="OE80" s="299"/>
      <c r="OF80" s="299">
        <v>4</v>
      </c>
      <c r="OG80" s="299"/>
      <c r="OH80" s="299">
        <v>3</v>
      </c>
      <c r="OI80" s="297"/>
      <c r="OJ80" s="297"/>
      <c r="OK80" s="297"/>
      <c r="OL80" s="297"/>
      <c r="OM80" s="277" cm="1">
        <f t="array" ref="OM80">SUM(SUMIFS(KU80:OL80,KU$6:OL$6,{"EN(V)"}))</f>
        <v>24</v>
      </c>
      <c r="ON80" s="277" cm="1">
        <f t="array" ref="ON80">SUM(SUMIFS(KU80:OL80,KU$6:OL$6,{"INA(V)"}))</f>
        <v>9</v>
      </c>
      <c r="OO80" s="277" cm="1">
        <f t="array" ref="OO80">SUM(SUMIFS(KU80:OL80,KU$6:OL$6,{"EN(D)"}))</f>
        <v>45</v>
      </c>
      <c r="OP80" s="277" cm="1">
        <f t="array" ref="OP80">SUM(SUMIFS(KU80:OL80,KU$6:OL$6,{"INA(D)"}))</f>
        <v>0</v>
      </c>
      <c r="OQ80" s="277" cm="1">
        <f t="array" ref="OQ80">SUM(SUMIFS(KU80:OL80,KU$6:OL$6,{"EN(D)","EN(V)","INA(D)","INA(V)"}))</f>
        <v>78</v>
      </c>
      <c r="OR80" s="299"/>
      <c r="OS80" s="299"/>
      <c r="OT80" s="299"/>
      <c r="OU80" s="299">
        <v>1</v>
      </c>
      <c r="OV80" s="297"/>
      <c r="OW80" s="297"/>
      <c r="OX80" s="297"/>
      <c r="OY80" s="297"/>
      <c r="OZ80" s="299"/>
      <c r="PA80" s="299">
        <v>1</v>
      </c>
      <c r="PB80" s="299"/>
      <c r="PC80" s="299">
        <v>1</v>
      </c>
      <c r="PD80" s="297"/>
      <c r="PE80" s="297"/>
      <c r="PF80" s="297"/>
      <c r="PG80" s="297"/>
      <c r="PH80" s="299"/>
      <c r="PI80" s="299">
        <v>4</v>
      </c>
      <c r="PJ80" s="299"/>
      <c r="PK80" s="299"/>
      <c r="PL80" s="297"/>
      <c r="PM80" s="297"/>
      <c r="PN80" s="297"/>
      <c r="PO80" s="297"/>
      <c r="PP80" s="299"/>
      <c r="PQ80" s="299">
        <v>1</v>
      </c>
      <c r="PR80" s="299"/>
      <c r="PS80" s="299"/>
      <c r="PT80" s="297"/>
      <c r="PU80" s="297"/>
      <c r="PV80" s="297"/>
      <c r="PW80" s="297"/>
      <c r="PX80" s="299"/>
      <c r="PY80" s="299">
        <v>2</v>
      </c>
      <c r="PZ80" s="299"/>
      <c r="QA80" s="299">
        <v>1</v>
      </c>
      <c r="QB80" s="297"/>
      <c r="QC80" s="297"/>
      <c r="QD80" s="297"/>
      <c r="QE80" s="297"/>
      <c r="QF80" s="299"/>
      <c r="QG80" s="299">
        <v>3</v>
      </c>
      <c r="QH80" s="299"/>
      <c r="QI80" s="299">
        <v>1</v>
      </c>
      <c r="QJ80" s="297"/>
      <c r="QK80" s="297"/>
      <c r="QL80" s="297"/>
      <c r="QM80" s="297"/>
      <c r="QN80" s="299"/>
      <c r="QO80" s="299">
        <v>2</v>
      </c>
      <c r="QP80" s="299"/>
      <c r="QQ80" s="299"/>
      <c r="QR80" s="297"/>
      <c r="QS80" s="297"/>
      <c r="QT80" s="297"/>
      <c r="QU80" s="297"/>
      <c r="QV80" s="299"/>
      <c r="QW80" s="299"/>
      <c r="QX80" s="299"/>
      <c r="QY80" s="299"/>
      <c r="QZ80" s="297"/>
      <c r="RA80" s="297"/>
      <c r="RB80" s="297"/>
      <c r="RC80" s="297"/>
      <c r="RD80" s="299"/>
      <c r="RE80" s="299"/>
      <c r="RF80" s="299"/>
      <c r="RG80" s="299"/>
      <c r="RH80" s="297"/>
      <c r="RI80" s="297"/>
      <c r="RJ80" s="297"/>
      <c r="RK80" s="297"/>
      <c r="RL80" s="299"/>
      <c r="RM80" s="299"/>
      <c r="RN80" s="299"/>
      <c r="RO80" s="299"/>
      <c r="RP80" s="297"/>
      <c r="RQ80" s="297"/>
      <c r="RR80" s="297"/>
      <c r="RS80" s="297"/>
      <c r="RT80" s="299"/>
      <c r="RU80" s="299"/>
      <c r="RV80" s="299"/>
      <c r="RW80" s="299"/>
      <c r="RX80" s="297"/>
      <c r="RY80" s="297"/>
      <c r="RZ80" s="297"/>
      <c r="SA80" s="297"/>
      <c r="SB80" s="299"/>
      <c r="SC80" s="299"/>
      <c r="SD80" s="299"/>
      <c r="SE80" s="299"/>
      <c r="SF80" s="297"/>
      <c r="SG80" s="297"/>
      <c r="SH80" s="297"/>
      <c r="SI80" s="297"/>
      <c r="SJ80" s="277" cm="1">
        <f t="array" ref="SJ80">SUM(SUMIFS(OR80:SI80,OR$6:SI$6,{"EN(V)"}))</f>
        <v>13</v>
      </c>
      <c r="SK80" s="277" cm="1">
        <f t="array" ref="SK80">SUM(SUMIFS(OR80:SI80,OR$6:SI$6,{"INA(V)"}))</f>
        <v>0</v>
      </c>
      <c r="SL80" s="277" cm="1">
        <f t="array" ref="SL80">SUM(SUMIFS(OR80:SI80,OR$6:SI$6,{"EN(D)"}))</f>
        <v>4</v>
      </c>
      <c r="SM80" s="277" cm="1">
        <f t="array" ref="SM80">SUM(SUMIFS(OR80:SI80,OR$6:SI$6,{"INA(D)"}))</f>
        <v>0</v>
      </c>
      <c r="SN80" s="277" cm="1">
        <f t="array" ref="SN80">SUM(SUMIFS(OR80:SI80,OR$6:SI$6,{"EN(D)","EN(V)","INA(D)","INA(V)"}))</f>
        <v>17</v>
      </c>
    </row>
    <row r="81" spans="1:508" ht="30">
      <c r="A81" s="296">
        <v>75</v>
      </c>
      <c r="B81" s="281" t="s">
        <v>171</v>
      </c>
      <c r="C81" s="301"/>
      <c r="D81" s="299"/>
      <c r="E81" s="299"/>
      <c r="F81" s="299"/>
      <c r="G81" s="299"/>
      <c r="H81" s="297"/>
      <c r="I81" s="297"/>
      <c r="J81" s="297"/>
      <c r="K81" s="297"/>
      <c r="L81" s="299"/>
      <c r="M81" s="299"/>
      <c r="N81" s="299"/>
      <c r="O81" s="299"/>
      <c r="P81" s="297"/>
      <c r="Q81" s="297"/>
      <c r="R81" s="297"/>
      <c r="S81" s="297"/>
      <c r="T81" s="299"/>
      <c r="U81" s="299"/>
      <c r="V81" s="299"/>
      <c r="W81" s="299"/>
      <c r="X81" s="297"/>
      <c r="Y81" s="297"/>
      <c r="Z81" s="297"/>
      <c r="AA81" s="297"/>
      <c r="AB81" s="299"/>
      <c r="AC81" s="299"/>
      <c r="AD81" s="299"/>
      <c r="AE81" s="299"/>
      <c r="AF81" s="297"/>
      <c r="AG81" s="297"/>
      <c r="AH81" s="297"/>
      <c r="AI81" s="297"/>
      <c r="AJ81" s="299"/>
      <c r="AK81" s="299"/>
      <c r="AL81" s="299"/>
      <c r="AM81" s="299"/>
      <c r="AN81" s="297"/>
      <c r="AO81" s="297"/>
      <c r="AP81" s="297"/>
      <c r="AQ81" s="297"/>
      <c r="AR81" s="299"/>
      <c r="AS81" s="299"/>
      <c r="AT81" s="299"/>
      <c r="AU81" s="299"/>
      <c r="AV81" s="297"/>
      <c r="AW81" s="297"/>
      <c r="AX81" s="297"/>
      <c r="AY81" s="297"/>
      <c r="AZ81" s="299"/>
      <c r="BA81" s="299"/>
      <c r="BB81" s="299"/>
      <c r="BC81" s="299"/>
      <c r="BD81" s="297"/>
      <c r="BE81" s="297"/>
      <c r="BF81" s="297"/>
      <c r="BG81" s="297"/>
      <c r="BH81" s="299"/>
      <c r="BI81" s="299"/>
      <c r="BJ81" s="299"/>
      <c r="BK81" s="299"/>
      <c r="BL81" s="297"/>
      <c r="BM81" s="297"/>
      <c r="BN81" s="297"/>
      <c r="BO81" s="297"/>
      <c r="BP81" s="299"/>
      <c r="BQ81" s="299"/>
      <c r="BR81" s="299"/>
      <c r="BS81" s="299"/>
      <c r="BT81" s="297"/>
      <c r="BU81" s="297"/>
      <c r="BV81" s="297"/>
      <c r="BW81" s="297"/>
      <c r="BX81" s="299"/>
      <c r="BY81" s="299"/>
      <c r="BZ81" s="299"/>
      <c r="CA81" s="299"/>
      <c r="CB81" s="297"/>
      <c r="CC81" s="297"/>
      <c r="CD81" s="297"/>
      <c r="CE81" s="297"/>
      <c r="CF81" s="299"/>
      <c r="CG81" s="299"/>
      <c r="CH81" s="299"/>
      <c r="CI81" s="299"/>
      <c r="CJ81" s="297"/>
      <c r="CK81" s="297"/>
      <c r="CL81" s="297"/>
      <c r="CM81" s="297"/>
      <c r="CN81" s="299"/>
      <c r="CO81" s="299"/>
      <c r="CP81" s="299"/>
      <c r="CQ81" s="299"/>
      <c r="CR81" s="297"/>
      <c r="CS81" s="297"/>
      <c r="CT81" s="297"/>
      <c r="CU81" s="297"/>
      <c r="CV81" s="277" cm="1">
        <f t="array" ref="CV81">SUM(SUMIFS(D81:CU81,D$6:CU$6,{"EN(V)"}))</f>
        <v>0</v>
      </c>
      <c r="CW81" s="277" cm="1">
        <f t="array" ref="CW81">SUM(SUMIFS(D81:CU81,D$6:CU$6,{"INA(V)"}))</f>
        <v>0</v>
      </c>
      <c r="CX81" s="277" cm="1">
        <f t="array" ref="CX81">SUM(SUMIFS(D81:CU81,D$6:CU$6,{"EN(D)"}))</f>
        <v>0</v>
      </c>
      <c r="CY81" s="277" cm="1">
        <f t="array" ref="CY81">SUM(SUMIFS(D81:CU81,D$6:CU$6,{"INA(D)"}))</f>
        <v>0</v>
      </c>
      <c r="CZ81" s="277" cm="1">
        <f t="array" ref="CZ81">SUM(SUMIFS(D81:CU81,D$6:CU$6,{"EN(D)","EN(V)","INA(D)","INA(V)"}))</f>
        <v>0</v>
      </c>
      <c r="DA81" s="299"/>
      <c r="DB81" s="299">
        <f t="shared" si="31"/>
        <v>0</v>
      </c>
      <c r="DC81" s="299"/>
      <c r="DD81" s="299">
        <f t="shared" si="32"/>
        <v>0</v>
      </c>
      <c r="DE81" s="297"/>
      <c r="DF81" s="297">
        <f t="shared" si="33"/>
        <v>0</v>
      </c>
      <c r="DG81" s="297"/>
      <c r="DH81" s="297">
        <f t="shared" si="37"/>
        <v>0</v>
      </c>
      <c r="DI81" s="299"/>
      <c r="DJ81" s="299"/>
      <c r="DK81" s="299"/>
      <c r="DL81" s="299"/>
      <c r="DM81" s="297"/>
      <c r="DN81" s="297"/>
      <c r="DO81" s="297"/>
      <c r="DP81" s="297"/>
      <c r="DQ81" s="299"/>
      <c r="DR81" s="299"/>
      <c r="DS81" s="299"/>
      <c r="DT81" s="299"/>
      <c r="DU81" s="297"/>
      <c r="DV81" s="297"/>
      <c r="DW81" s="297"/>
      <c r="DX81" s="297"/>
      <c r="DY81" s="299"/>
      <c r="DZ81" s="299"/>
      <c r="EA81" s="299"/>
      <c r="EB81" s="299"/>
      <c r="EC81" s="297"/>
      <c r="ED81" s="297"/>
      <c r="EE81" s="297"/>
      <c r="EF81" s="297"/>
      <c r="EG81" s="299"/>
      <c r="EH81" s="299"/>
      <c r="EI81" s="299"/>
      <c r="EJ81" s="299"/>
      <c r="EK81" s="297">
        <v>83</v>
      </c>
      <c r="EL81" s="297">
        <f>EK81-EC81</f>
        <v>83</v>
      </c>
      <c r="EM81" s="297">
        <v>4</v>
      </c>
      <c r="EN81" s="297">
        <f>EM81-EE81</f>
        <v>4</v>
      </c>
      <c r="EO81" s="299"/>
      <c r="EP81" s="299"/>
      <c r="EQ81" s="299"/>
      <c r="ER81" s="299"/>
      <c r="ES81" s="297">
        <v>192</v>
      </c>
      <c r="ET81" s="297">
        <f>ES81-EK81</f>
        <v>109</v>
      </c>
      <c r="EU81" s="297">
        <v>654</v>
      </c>
      <c r="EV81" s="297">
        <f>EU81-EM81</f>
        <v>650</v>
      </c>
      <c r="EW81" s="299"/>
      <c r="EX81" s="299"/>
      <c r="EY81" s="299"/>
      <c r="EZ81" s="299"/>
      <c r="FA81" s="297">
        <v>235</v>
      </c>
      <c r="FB81" s="297">
        <f>FA81-ES81</f>
        <v>43</v>
      </c>
      <c r="FC81" s="297">
        <v>733</v>
      </c>
      <c r="FD81" s="297">
        <f>FC81-EU81</f>
        <v>79</v>
      </c>
      <c r="FE81" s="299"/>
      <c r="FF81" s="299"/>
      <c r="FG81" s="299"/>
      <c r="FH81" s="299"/>
      <c r="FI81" s="297">
        <v>323</v>
      </c>
      <c r="FJ81" s="297">
        <f>FI81-FA81</f>
        <v>88</v>
      </c>
      <c r="FK81" s="297">
        <v>832</v>
      </c>
      <c r="FL81" s="297">
        <f>FK81-FC81</f>
        <v>99</v>
      </c>
      <c r="FM81" s="299"/>
      <c r="FN81" s="299"/>
      <c r="FO81" s="299"/>
      <c r="FP81" s="299"/>
      <c r="FQ81" s="297">
        <v>408</v>
      </c>
      <c r="FR81" s="297">
        <f>FQ81-FI81</f>
        <v>85</v>
      </c>
      <c r="FS81" s="297">
        <v>936</v>
      </c>
      <c r="FT81" s="297">
        <f>FS81-FK81</f>
        <v>104</v>
      </c>
      <c r="FU81" s="299"/>
      <c r="FV81" s="299"/>
      <c r="FW81" s="299"/>
      <c r="FX81" s="299"/>
      <c r="FY81" s="297">
        <v>706</v>
      </c>
      <c r="FZ81" s="297">
        <f>FY81-FQ81</f>
        <v>298</v>
      </c>
      <c r="GA81" s="297">
        <v>1050</v>
      </c>
      <c r="GB81" s="297">
        <f>GA81-FS81</f>
        <v>114</v>
      </c>
      <c r="GC81" s="299"/>
      <c r="GD81" s="299"/>
      <c r="GE81" s="299"/>
      <c r="GF81" s="299"/>
      <c r="GG81" s="297">
        <v>913</v>
      </c>
      <c r="GH81" s="297">
        <f>GG81-FY81</f>
        <v>207</v>
      </c>
      <c r="GI81" s="297">
        <v>1155</v>
      </c>
      <c r="GJ81" s="297">
        <f>GI81-GA81</f>
        <v>105</v>
      </c>
      <c r="GK81" s="299"/>
      <c r="GL81" s="299"/>
      <c r="GM81" s="299"/>
      <c r="GN81" s="299"/>
      <c r="GO81" s="297">
        <v>1260</v>
      </c>
      <c r="GP81" s="297">
        <f>GO81-GG81</f>
        <v>347</v>
      </c>
      <c r="GQ81" s="297">
        <v>1309</v>
      </c>
      <c r="GR81" s="297">
        <f>GQ81-GI81</f>
        <v>154</v>
      </c>
      <c r="GS81" s="277" cm="1">
        <f t="array" ref="GS81">SUM(SUMIFS(DA81:GR81,DA$6:GR$6,{"EN(V)"}))</f>
        <v>0</v>
      </c>
      <c r="GT81" s="277" cm="1">
        <f t="array" ref="GT81">SUM(SUMIFS(DA81:GR81,DA$6:GR$6,{"INA(V)"}))</f>
        <v>1260</v>
      </c>
      <c r="GU81" s="277" cm="1">
        <f t="array" ref="GU81">SUM(SUMIFS(DA81:GR81,DA$6:GR$6,{"EN(D)"}))</f>
        <v>0</v>
      </c>
      <c r="GV81" s="277" cm="1">
        <f t="array" ref="GV81">SUM(SUMIFS(DA81:GR81,DA$6:GR$6,{"INA(D)"}))</f>
        <v>1309</v>
      </c>
      <c r="GW81" s="277" cm="1">
        <f t="array" ref="GW81">SUM(SUMIFS(DA81:GR81,DA$6:GR$6,{"EN(D)","EN(V)","INA(D)","INA(V)"}))</f>
        <v>2569</v>
      </c>
      <c r="GX81" s="299"/>
      <c r="GY81" s="299">
        <f t="shared" si="34"/>
        <v>0</v>
      </c>
      <c r="GZ81" s="299"/>
      <c r="HA81" s="299">
        <f t="shared" si="35"/>
        <v>0</v>
      </c>
      <c r="HB81" s="297">
        <v>1271</v>
      </c>
      <c r="HC81" s="297">
        <f t="shared" si="36"/>
        <v>11</v>
      </c>
      <c r="HD81" s="297">
        <v>1328</v>
      </c>
      <c r="HE81" s="297">
        <f t="shared" si="38"/>
        <v>19</v>
      </c>
      <c r="HF81" s="299"/>
      <c r="HG81" s="299"/>
      <c r="HH81" s="299"/>
      <c r="HI81" s="299"/>
      <c r="HJ81" s="297"/>
      <c r="HK81" s="297"/>
      <c r="HL81" s="297"/>
      <c r="HM81" s="297"/>
      <c r="HN81" s="299"/>
      <c r="HO81" s="299"/>
      <c r="HP81" s="299"/>
      <c r="HQ81" s="299"/>
      <c r="HR81" s="297"/>
      <c r="HS81" s="297"/>
      <c r="HT81" s="297"/>
      <c r="HU81" s="297"/>
      <c r="HV81" s="299"/>
      <c r="HW81" s="299"/>
      <c r="HX81" s="299"/>
      <c r="HY81" s="299"/>
      <c r="HZ81" s="297"/>
      <c r="IA81" s="297"/>
      <c r="IB81" s="297"/>
      <c r="IC81" s="297"/>
      <c r="ID81" s="299"/>
      <c r="IE81" s="299"/>
      <c r="IF81" s="299"/>
      <c r="IG81" s="299"/>
      <c r="IH81" s="297"/>
      <c r="II81" s="297"/>
      <c r="IJ81" s="297"/>
      <c r="IK81" s="297"/>
      <c r="IL81" s="299"/>
      <c r="IM81" s="299"/>
      <c r="IN81" s="299"/>
      <c r="IO81" s="299"/>
      <c r="IP81" s="297"/>
      <c r="IQ81" s="297"/>
      <c r="IR81" s="297"/>
      <c r="IS81" s="297"/>
      <c r="IT81" s="299"/>
      <c r="IU81" s="299"/>
      <c r="IV81" s="299"/>
      <c r="IW81" s="299"/>
      <c r="IX81" s="297"/>
      <c r="IY81" s="297"/>
      <c r="IZ81" s="297"/>
      <c r="JA81" s="297"/>
      <c r="JB81" s="299"/>
      <c r="JC81" s="299"/>
      <c r="JD81" s="299"/>
      <c r="JE81" s="299"/>
      <c r="JF81" s="297"/>
      <c r="JG81" s="297"/>
      <c r="JH81" s="297"/>
      <c r="JI81" s="297"/>
      <c r="JJ81" s="299"/>
      <c r="JK81" s="299"/>
      <c r="JL81" s="299"/>
      <c r="JM81" s="299"/>
      <c r="JN81" s="297"/>
      <c r="JO81" s="297"/>
      <c r="JP81" s="297"/>
      <c r="JQ81" s="297"/>
      <c r="JR81" s="299"/>
      <c r="JS81" s="299"/>
      <c r="JT81" s="299"/>
      <c r="JU81" s="299"/>
      <c r="JV81" s="297">
        <v>2563</v>
      </c>
      <c r="JW81" s="297">
        <v>12</v>
      </c>
      <c r="JX81" s="297">
        <v>2657</v>
      </c>
      <c r="JY81" s="297">
        <v>6</v>
      </c>
      <c r="JZ81" s="299"/>
      <c r="KA81" s="299"/>
      <c r="KB81" s="299"/>
      <c r="KC81" s="299"/>
      <c r="KD81" s="297"/>
      <c r="KE81" s="297">
        <v>12</v>
      </c>
      <c r="KF81" s="297"/>
      <c r="KG81" s="297"/>
      <c r="KH81" s="299"/>
      <c r="KI81" s="299"/>
      <c r="KJ81" s="299"/>
      <c r="KK81" s="299"/>
      <c r="KL81" s="297"/>
      <c r="KM81" s="297">
        <v>11</v>
      </c>
      <c r="KN81" s="297"/>
      <c r="KO81" s="297"/>
      <c r="KP81" s="277" cm="1">
        <f t="array" ref="KP81">SUM(SUMIFS(GX81:KO81,GX$6:KO$6,{"EN(V)"}))</f>
        <v>0</v>
      </c>
      <c r="KQ81" s="277" cm="1">
        <f t="array" ref="KQ81">SUM(SUMIFS(GX81:KO81,GX$6:KO$6,{"INA(V)"}))</f>
        <v>46</v>
      </c>
      <c r="KR81" s="277" cm="1">
        <f t="array" ref="KR81">SUM(SUMIFS(GX81:KO81,GX$6:KO$6,{"EN(D)"}))</f>
        <v>0</v>
      </c>
      <c r="KS81" s="277" cm="1">
        <f t="array" ref="KS81">SUM(SUMIFS(GX81:KO81,GX$6:KO$6,{"INA(D)"}))</f>
        <v>25</v>
      </c>
      <c r="KT81" s="277" cm="1">
        <f t="array" ref="KT81">SUM(SUMIFS(GX81:KO81,GX$6:KO$6,{"EN(D)","EN(V)","INA(D)","INA(V)"}))</f>
        <v>71</v>
      </c>
      <c r="KU81" s="299"/>
      <c r="KV81" s="299"/>
      <c r="KW81" s="299"/>
      <c r="KX81" s="299"/>
      <c r="KY81" s="297"/>
      <c r="KZ81" s="297">
        <v>6</v>
      </c>
      <c r="LA81" s="297"/>
      <c r="LB81" s="297"/>
      <c r="LC81" s="299"/>
      <c r="LD81" s="299">
        <v>8</v>
      </c>
      <c r="LE81" s="299"/>
      <c r="LF81" s="299">
        <v>19</v>
      </c>
      <c r="LG81" s="297"/>
      <c r="LH81" s="297"/>
      <c r="LI81" s="297"/>
      <c r="LJ81" s="297"/>
      <c r="LK81" s="299"/>
      <c r="LL81" s="299"/>
      <c r="LM81" s="299"/>
      <c r="LN81" s="299"/>
      <c r="LO81" s="297"/>
      <c r="LP81" s="297"/>
      <c r="LQ81" s="297"/>
      <c r="LR81" s="297"/>
      <c r="LS81" s="299"/>
      <c r="LT81" s="299"/>
      <c r="LU81" s="299"/>
      <c r="LV81" s="299"/>
      <c r="LW81" s="297"/>
      <c r="LX81" s="297">
        <v>18</v>
      </c>
      <c r="LY81" s="297"/>
      <c r="LZ81" s="297"/>
      <c r="MA81" s="299"/>
      <c r="MB81" s="299"/>
      <c r="MC81" s="299"/>
      <c r="MD81" s="299"/>
      <c r="ME81" s="297"/>
      <c r="MF81" s="297">
        <v>4</v>
      </c>
      <c r="MG81" s="297"/>
      <c r="MH81" s="297"/>
      <c r="MI81" s="299"/>
      <c r="MJ81" s="299"/>
      <c r="MK81" s="299"/>
      <c r="ML81" s="299"/>
      <c r="MM81" s="297"/>
      <c r="MN81" s="297">
        <v>8</v>
      </c>
      <c r="MO81" s="297"/>
      <c r="MP81" s="297"/>
      <c r="MQ81" s="299"/>
      <c r="MR81" s="299"/>
      <c r="MS81" s="299"/>
      <c r="MT81" s="299"/>
      <c r="MU81" s="297"/>
      <c r="MV81" s="297">
        <v>5</v>
      </c>
      <c r="MW81" s="297"/>
      <c r="MX81" s="297"/>
      <c r="MY81" s="299"/>
      <c r="MZ81" s="299"/>
      <c r="NA81" s="299"/>
      <c r="NB81" s="299"/>
      <c r="NC81" s="297"/>
      <c r="ND81" s="297">
        <v>5</v>
      </c>
      <c r="NE81" s="297"/>
      <c r="NF81" s="297"/>
      <c r="NG81" s="299"/>
      <c r="NH81" s="299">
        <v>7</v>
      </c>
      <c r="NI81" s="299"/>
      <c r="NJ81" s="299"/>
      <c r="NK81" s="297"/>
      <c r="NL81" s="297"/>
      <c r="NM81" s="297"/>
      <c r="NN81" s="297"/>
      <c r="NO81" s="299"/>
      <c r="NP81" s="299"/>
      <c r="NQ81" s="299"/>
      <c r="NR81" s="299"/>
      <c r="NS81" s="297"/>
      <c r="NT81" s="297">
        <v>4</v>
      </c>
      <c r="NU81" s="297"/>
      <c r="NV81" s="297"/>
      <c r="NW81" s="299"/>
      <c r="NX81" s="299"/>
      <c r="NY81" s="299"/>
      <c r="NZ81" s="299"/>
      <c r="OA81" s="297"/>
      <c r="OB81" s="297">
        <v>13</v>
      </c>
      <c r="OC81" s="297"/>
      <c r="OD81" s="297"/>
      <c r="OE81" s="299"/>
      <c r="OF81" s="299"/>
      <c r="OG81" s="299"/>
      <c r="OH81" s="299"/>
      <c r="OI81" s="297"/>
      <c r="OJ81" s="297">
        <v>11</v>
      </c>
      <c r="OK81" s="297"/>
      <c r="OL81" s="297"/>
      <c r="OM81" s="277" cm="1">
        <f t="array" ref="OM81">SUM(SUMIFS(KU81:OL81,KU$6:OL$6,{"EN(V)"}))</f>
        <v>15</v>
      </c>
      <c r="ON81" s="277" cm="1">
        <f t="array" ref="ON81">SUM(SUMIFS(KU81:OL81,KU$6:OL$6,{"INA(V)"}))</f>
        <v>74</v>
      </c>
      <c r="OO81" s="277" cm="1">
        <f t="array" ref="OO81">SUM(SUMIFS(KU81:OL81,KU$6:OL$6,{"EN(D)"}))</f>
        <v>19</v>
      </c>
      <c r="OP81" s="277" cm="1">
        <f t="array" ref="OP81">SUM(SUMIFS(KU81:OL81,KU$6:OL$6,{"INA(D)"}))</f>
        <v>0</v>
      </c>
      <c r="OQ81" s="277" cm="1">
        <f t="array" ref="OQ81">SUM(SUMIFS(KU81:OL81,KU$6:OL$6,{"EN(D)","EN(V)","INA(D)","INA(V)"}))</f>
        <v>108</v>
      </c>
      <c r="OR81" s="299"/>
      <c r="OS81" s="299"/>
      <c r="OT81" s="299"/>
      <c r="OU81" s="299"/>
      <c r="OV81" s="297"/>
      <c r="OW81" s="297">
        <v>2</v>
      </c>
      <c r="OX81" s="297"/>
      <c r="OY81" s="297"/>
      <c r="OZ81" s="299"/>
      <c r="PA81" s="299"/>
      <c r="PB81" s="299"/>
      <c r="PC81" s="299"/>
      <c r="PD81" s="297"/>
      <c r="PE81" s="297"/>
      <c r="PF81" s="297"/>
      <c r="PG81" s="297"/>
      <c r="PH81" s="299"/>
      <c r="PI81" s="299"/>
      <c r="PJ81" s="299"/>
      <c r="PK81" s="299"/>
      <c r="PL81" s="297"/>
      <c r="PM81" s="297">
        <v>3</v>
      </c>
      <c r="PN81" s="297"/>
      <c r="PO81" s="297">
        <v>1</v>
      </c>
      <c r="PP81" s="299"/>
      <c r="PQ81" s="299"/>
      <c r="PR81" s="299"/>
      <c r="PS81" s="299"/>
      <c r="PT81" s="297"/>
      <c r="PU81" s="297"/>
      <c r="PV81" s="297"/>
      <c r="PW81" s="297"/>
      <c r="PX81" s="299"/>
      <c r="PY81" s="299"/>
      <c r="PZ81" s="299"/>
      <c r="QA81" s="299"/>
      <c r="QB81" s="297"/>
      <c r="QC81" s="297"/>
      <c r="QD81" s="297"/>
      <c r="QE81" s="297"/>
      <c r="QF81" s="299"/>
      <c r="QG81" s="299"/>
      <c r="QH81" s="299"/>
      <c r="QI81" s="299"/>
      <c r="QJ81" s="297"/>
      <c r="QK81" s="297"/>
      <c r="QL81" s="297"/>
      <c r="QM81" s="297"/>
      <c r="QN81" s="299"/>
      <c r="QO81" s="299"/>
      <c r="QP81" s="299"/>
      <c r="QQ81" s="299"/>
      <c r="QR81" s="297"/>
      <c r="QS81" s="297"/>
      <c r="QT81" s="297"/>
      <c r="QU81" s="297">
        <v>1</v>
      </c>
      <c r="QV81" s="299"/>
      <c r="QW81" s="299"/>
      <c r="QX81" s="299"/>
      <c r="QY81" s="299"/>
      <c r="QZ81" s="297"/>
      <c r="RA81" s="297"/>
      <c r="RB81" s="297"/>
      <c r="RC81" s="297"/>
      <c r="RD81" s="299"/>
      <c r="RE81" s="299"/>
      <c r="RF81" s="299"/>
      <c r="RG81" s="299"/>
      <c r="RH81" s="297"/>
      <c r="RI81" s="297"/>
      <c r="RJ81" s="297"/>
      <c r="RK81" s="297"/>
      <c r="RL81" s="299"/>
      <c r="RM81" s="299"/>
      <c r="RN81" s="299"/>
      <c r="RO81" s="299"/>
      <c r="RP81" s="297"/>
      <c r="RQ81" s="297"/>
      <c r="RR81" s="297"/>
      <c r="RS81" s="297"/>
      <c r="RT81" s="299"/>
      <c r="RU81" s="299"/>
      <c r="RV81" s="299"/>
      <c r="RW81" s="299"/>
      <c r="RX81" s="297"/>
      <c r="RY81" s="297"/>
      <c r="RZ81" s="297"/>
      <c r="SA81" s="297"/>
      <c r="SB81" s="299"/>
      <c r="SC81" s="299"/>
      <c r="SD81" s="299"/>
      <c r="SE81" s="299"/>
      <c r="SF81" s="297"/>
      <c r="SG81" s="297"/>
      <c r="SH81" s="297"/>
      <c r="SI81" s="297"/>
      <c r="SJ81" s="277" cm="1">
        <f t="array" ref="SJ81">SUM(SUMIFS(OR81:SI81,OR$6:SI$6,{"EN(V)"}))</f>
        <v>0</v>
      </c>
      <c r="SK81" s="277" cm="1">
        <f t="array" ref="SK81">SUM(SUMIFS(OR81:SI81,OR$6:SI$6,{"INA(V)"}))</f>
        <v>5</v>
      </c>
      <c r="SL81" s="277" cm="1">
        <f t="array" ref="SL81">SUM(SUMIFS(OR81:SI81,OR$6:SI$6,{"EN(D)"}))</f>
        <v>0</v>
      </c>
      <c r="SM81" s="277" cm="1">
        <f t="array" ref="SM81">SUM(SUMIFS(OR81:SI81,OR$6:SI$6,{"INA(D)"}))</f>
        <v>2</v>
      </c>
      <c r="SN81" s="277" cm="1">
        <f t="array" ref="SN81">SUM(SUMIFS(OR81:SI81,OR$6:SI$6,{"EN(D)","EN(V)","INA(D)","INA(V)"}))</f>
        <v>7</v>
      </c>
    </row>
    <row r="82" spans="1:508">
      <c r="A82" s="296">
        <v>76</v>
      </c>
      <c r="B82" s="281" t="s">
        <v>172</v>
      </c>
      <c r="C82" s="301"/>
      <c r="D82" s="299"/>
      <c r="E82" s="299"/>
      <c r="F82" s="299"/>
      <c r="G82" s="299"/>
      <c r="H82" s="297"/>
      <c r="I82" s="297"/>
      <c r="J82" s="297"/>
      <c r="K82" s="297"/>
      <c r="L82" s="299"/>
      <c r="M82" s="299"/>
      <c r="N82" s="299"/>
      <c r="O82" s="299"/>
      <c r="P82" s="297"/>
      <c r="Q82" s="297"/>
      <c r="R82" s="297"/>
      <c r="S82" s="297"/>
      <c r="T82" s="299"/>
      <c r="U82" s="299"/>
      <c r="V82" s="299"/>
      <c r="W82" s="299"/>
      <c r="X82" s="297"/>
      <c r="Y82" s="297"/>
      <c r="Z82" s="297"/>
      <c r="AA82" s="297"/>
      <c r="AB82" s="299"/>
      <c r="AC82" s="299"/>
      <c r="AD82" s="299"/>
      <c r="AE82" s="299"/>
      <c r="AF82" s="297"/>
      <c r="AG82" s="297"/>
      <c r="AH82" s="297"/>
      <c r="AI82" s="297"/>
      <c r="AJ82" s="299"/>
      <c r="AK82" s="299"/>
      <c r="AL82" s="299"/>
      <c r="AM82" s="299"/>
      <c r="AN82" s="297"/>
      <c r="AO82" s="297"/>
      <c r="AP82" s="297"/>
      <c r="AQ82" s="297"/>
      <c r="AR82" s="299"/>
      <c r="AS82" s="299"/>
      <c r="AT82" s="299"/>
      <c r="AU82" s="299"/>
      <c r="AV82" s="297"/>
      <c r="AW82" s="297"/>
      <c r="AX82" s="297"/>
      <c r="AY82" s="297"/>
      <c r="AZ82" s="299"/>
      <c r="BA82" s="299"/>
      <c r="BB82" s="299"/>
      <c r="BC82" s="299"/>
      <c r="BD82" s="297"/>
      <c r="BE82" s="297"/>
      <c r="BF82" s="297"/>
      <c r="BG82" s="297"/>
      <c r="BH82" s="299"/>
      <c r="BI82" s="299"/>
      <c r="BJ82" s="299"/>
      <c r="BK82" s="299"/>
      <c r="BL82" s="297"/>
      <c r="BM82" s="297"/>
      <c r="BN82" s="297"/>
      <c r="BO82" s="297"/>
      <c r="BP82" s="299"/>
      <c r="BQ82" s="299"/>
      <c r="BR82" s="299"/>
      <c r="BS82" s="299"/>
      <c r="BT82" s="297"/>
      <c r="BU82" s="297"/>
      <c r="BV82" s="297"/>
      <c r="BW82" s="297"/>
      <c r="BX82" s="299"/>
      <c r="BY82" s="299"/>
      <c r="BZ82" s="299"/>
      <c r="CA82" s="299"/>
      <c r="CB82" s="297"/>
      <c r="CC82" s="297"/>
      <c r="CD82" s="297"/>
      <c r="CE82" s="297"/>
      <c r="CF82" s="299"/>
      <c r="CG82" s="299"/>
      <c r="CH82" s="299"/>
      <c r="CI82" s="299"/>
      <c r="CJ82" s="297"/>
      <c r="CK82" s="297"/>
      <c r="CL82" s="297"/>
      <c r="CM82" s="297"/>
      <c r="CN82" s="299"/>
      <c r="CO82" s="299"/>
      <c r="CP82" s="299"/>
      <c r="CQ82" s="299"/>
      <c r="CR82" s="297"/>
      <c r="CS82" s="297"/>
      <c r="CT82" s="297"/>
      <c r="CU82" s="297"/>
      <c r="CV82" s="277" cm="1">
        <f t="array" ref="CV82">SUM(SUMIFS(D82:CU82,D$6:CU$6,{"EN(V)"}))</f>
        <v>0</v>
      </c>
      <c r="CW82" s="277" cm="1">
        <f t="array" ref="CW82">SUM(SUMIFS(D82:CU82,D$6:CU$6,{"INA(V)"}))</f>
        <v>0</v>
      </c>
      <c r="CX82" s="277" cm="1">
        <f t="array" ref="CX82">SUM(SUMIFS(D82:CU82,D$6:CU$6,{"EN(D)"}))</f>
        <v>0</v>
      </c>
      <c r="CY82" s="277" cm="1">
        <f t="array" ref="CY82">SUM(SUMIFS(D82:CU82,D$6:CU$6,{"INA(D)"}))</f>
        <v>0</v>
      </c>
      <c r="CZ82" s="277" cm="1">
        <f t="array" ref="CZ82">SUM(SUMIFS(D82:CU82,D$6:CU$6,{"EN(D)","EN(V)","INA(D)","INA(V)"}))</f>
        <v>0</v>
      </c>
      <c r="DA82" s="299"/>
      <c r="DB82" s="299">
        <f t="shared" si="31"/>
        <v>0</v>
      </c>
      <c r="DC82" s="299"/>
      <c r="DD82" s="299">
        <f t="shared" si="32"/>
        <v>0</v>
      </c>
      <c r="DE82" s="297"/>
      <c r="DF82" s="297">
        <f t="shared" si="33"/>
        <v>0</v>
      </c>
      <c r="DG82" s="297"/>
      <c r="DH82" s="297">
        <f t="shared" si="37"/>
        <v>0</v>
      </c>
      <c r="DI82" s="299"/>
      <c r="DJ82" s="299"/>
      <c r="DK82" s="299"/>
      <c r="DL82" s="299"/>
      <c r="DM82" s="297"/>
      <c r="DN82" s="297"/>
      <c r="DO82" s="297"/>
      <c r="DP82" s="297"/>
      <c r="DQ82" s="299"/>
      <c r="DR82" s="299"/>
      <c r="DS82" s="299"/>
      <c r="DT82" s="299"/>
      <c r="DU82" s="297"/>
      <c r="DV82" s="297"/>
      <c r="DW82" s="297"/>
      <c r="DX82" s="297"/>
      <c r="DY82" s="299"/>
      <c r="DZ82" s="299"/>
      <c r="EA82" s="299"/>
      <c r="EB82" s="299"/>
      <c r="EC82" s="297"/>
      <c r="ED82" s="297"/>
      <c r="EE82" s="297"/>
      <c r="EF82" s="297"/>
      <c r="EG82" s="299">
        <v>30</v>
      </c>
      <c r="EH82" s="299">
        <f>EG82-DY82</f>
        <v>30</v>
      </c>
      <c r="EI82" s="299">
        <v>9</v>
      </c>
      <c r="EJ82" s="299">
        <f>EI82-EA82</f>
        <v>9</v>
      </c>
      <c r="EK82" s="297"/>
      <c r="EL82" s="297"/>
      <c r="EM82" s="297"/>
      <c r="EN82" s="297"/>
      <c r="EO82" s="299">
        <v>99</v>
      </c>
      <c r="EP82" s="299">
        <f>EO82-EG82</f>
        <v>69</v>
      </c>
      <c r="EQ82" s="299">
        <v>184</v>
      </c>
      <c r="ER82" s="299">
        <f>EQ82-EI82</f>
        <v>175</v>
      </c>
      <c r="ES82" s="297"/>
      <c r="ET82" s="297"/>
      <c r="EU82" s="297"/>
      <c r="EV82" s="297"/>
      <c r="EW82" s="299">
        <v>131</v>
      </c>
      <c r="EX82" s="299">
        <f>EW82-EO82</f>
        <v>32</v>
      </c>
      <c r="EY82" s="299">
        <v>230</v>
      </c>
      <c r="EZ82" s="299">
        <f>EY82-EQ82</f>
        <v>46</v>
      </c>
      <c r="FA82" s="297"/>
      <c r="FB82" s="297"/>
      <c r="FC82" s="297"/>
      <c r="FD82" s="297"/>
      <c r="FE82" s="299">
        <v>162</v>
      </c>
      <c r="FF82" s="299">
        <f>FE82-EW82</f>
        <v>31</v>
      </c>
      <c r="FG82" s="299">
        <v>283</v>
      </c>
      <c r="FH82" s="299">
        <f>FG82-EY82</f>
        <v>53</v>
      </c>
      <c r="FI82" s="297"/>
      <c r="FJ82" s="297"/>
      <c r="FK82" s="297"/>
      <c r="FL82" s="297"/>
      <c r="FM82" s="299">
        <v>188</v>
      </c>
      <c r="FN82" s="299">
        <f>FM82-FE82</f>
        <v>26</v>
      </c>
      <c r="FO82" s="299">
        <v>331</v>
      </c>
      <c r="FP82" s="299">
        <f>FO82-FG82</f>
        <v>48</v>
      </c>
      <c r="FQ82" s="297"/>
      <c r="FR82" s="297"/>
      <c r="FS82" s="297"/>
      <c r="FT82" s="297"/>
      <c r="FU82" s="299">
        <v>272</v>
      </c>
      <c r="FV82" s="299">
        <f>FU82-FM82</f>
        <v>84</v>
      </c>
      <c r="FW82" s="299">
        <v>442</v>
      </c>
      <c r="FX82" s="299">
        <f>FW82-FO82</f>
        <v>111</v>
      </c>
      <c r="FY82" s="297"/>
      <c r="FZ82" s="297"/>
      <c r="GA82" s="297"/>
      <c r="GB82" s="297"/>
      <c r="GC82" s="299">
        <v>339</v>
      </c>
      <c r="GD82" s="299">
        <f>GC82-FU82</f>
        <v>67</v>
      </c>
      <c r="GE82" s="299">
        <v>507</v>
      </c>
      <c r="GF82" s="299">
        <f>GE82-FW82</f>
        <v>65</v>
      </c>
      <c r="GG82" s="297"/>
      <c r="GH82" s="297"/>
      <c r="GI82" s="297"/>
      <c r="GJ82" s="297"/>
      <c r="GK82" s="299">
        <v>575</v>
      </c>
      <c r="GL82" s="299">
        <f>GK82-GC82</f>
        <v>236</v>
      </c>
      <c r="GM82" s="299">
        <v>609</v>
      </c>
      <c r="GN82" s="299">
        <f>GM82-GE82</f>
        <v>102</v>
      </c>
      <c r="GO82" s="297"/>
      <c r="GP82" s="297"/>
      <c r="GQ82" s="297"/>
      <c r="GR82" s="297"/>
      <c r="GS82" s="277" cm="1">
        <f t="array" ref="GS82">SUM(SUMIFS(DA82:GR82,DA$6:GR$6,{"EN(V)"}))</f>
        <v>575</v>
      </c>
      <c r="GT82" s="277" cm="1">
        <f t="array" ref="GT82">SUM(SUMIFS(DA82:GR82,DA$6:GR$6,{"INA(V)"}))</f>
        <v>0</v>
      </c>
      <c r="GU82" s="277" cm="1">
        <f t="array" ref="GU82">SUM(SUMIFS(DA82:GR82,DA$6:GR$6,{"EN(D)"}))</f>
        <v>609</v>
      </c>
      <c r="GV82" s="277" cm="1">
        <f t="array" ref="GV82">SUM(SUMIFS(DA82:GR82,DA$6:GR$6,{"INA(D)"}))</f>
        <v>0</v>
      </c>
      <c r="GW82" s="277" cm="1">
        <f t="array" ref="GW82">SUM(SUMIFS(DA82:GR82,DA$6:GR$6,{"EN(D)","EN(V)","INA(D)","INA(V)"}))</f>
        <v>1184</v>
      </c>
      <c r="GX82" s="299">
        <v>585</v>
      </c>
      <c r="GY82" s="299">
        <f t="shared" si="34"/>
        <v>10</v>
      </c>
      <c r="GZ82" s="299">
        <v>629</v>
      </c>
      <c r="HA82" s="299">
        <f t="shared" si="35"/>
        <v>20</v>
      </c>
      <c r="HB82" s="297"/>
      <c r="HC82" s="297">
        <f t="shared" si="36"/>
        <v>0</v>
      </c>
      <c r="HD82" s="297"/>
      <c r="HE82" s="297">
        <f t="shared" si="38"/>
        <v>0</v>
      </c>
      <c r="HF82" s="299"/>
      <c r="HG82" s="299"/>
      <c r="HH82" s="299"/>
      <c r="HI82" s="299"/>
      <c r="HJ82" s="297"/>
      <c r="HK82" s="297"/>
      <c r="HL82" s="297"/>
      <c r="HM82" s="297"/>
      <c r="HN82" s="299"/>
      <c r="HO82" s="299"/>
      <c r="HP82" s="299"/>
      <c r="HQ82" s="299"/>
      <c r="HR82" s="297"/>
      <c r="HS82" s="297"/>
      <c r="HT82" s="297"/>
      <c r="HU82" s="297"/>
      <c r="HV82" s="299"/>
      <c r="HW82" s="299"/>
      <c r="HX82" s="299"/>
      <c r="HY82" s="299"/>
      <c r="HZ82" s="297"/>
      <c r="IA82" s="297"/>
      <c r="IB82" s="297"/>
      <c r="IC82" s="297"/>
      <c r="ID82" s="299"/>
      <c r="IE82" s="299"/>
      <c r="IF82" s="299"/>
      <c r="IG82" s="299"/>
      <c r="IH82" s="297"/>
      <c r="II82" s="297"/>
      <c r="IJ82" s="297"/>
      <c r="IK82" s="297"/>
      <c r="IL82" s="299"/>
      <c r="IM82" s="299"/>
      <c r="IN82" s="299"/>
      <c r="IO82" s="299"/>
      <c r="IP82" s="297"/>
      <c r="IQ82" s="297"/>
      <c r="IR82" s="297"/>
      <c r="IS82" s="297"/>
      <c r="IT82" s="299"/>
      <c r="IU82" s="299"/>
      <c r="IV82" s="299"/>
      <c r="IW82" s="299"/>
      <c r="IX82" s="297"/>
      <c r="IY82" s="297"/>
      <c r="IZ82" s="297"/>
      <c r="JA82" s="297"/>
      <c r="JB82" s="299"/>
      <c r="JC82" s="299"/>
      <c r="JD82" s="299"/>
      <c r="JE82" s="299"/>
      <c r="JF82" s="297"/>
      <c r="JG82" s="297"/>
      <c r="JH82" s="297"/>
      <c r="JI82" s="297"/>
      <c r="JJ82" s="299"/>
      <c r="JK82" s="299"/>
      <c r="JL82" s="299"/>
      <c r="JM82" s="299"/>
      <c r="JN82" s="297"/>
      <c r="JO82" s="297"/>
      <c r="JP82" s="297"/>
      <c r="JQ82" s="297"/>
      <c r="JR82" s="299">
        <v>604</v>
      </c>
      <c r="JS82" s="299">
        <v>9</v>
      </c>
      <c r="JT82" s="299">
        <v>629</v>
      </c>
      <c r="JU82" s="299">
        <v>80</v>
      </c>
      <c r="JV82" s="297"/>
      <c r="JW82" s="297">
        <v>8</v>
      </c>
      <c r="JX82" s="297"/>
      <c r="JY82" s="297"/>
      <c r="JZ82" s="299"/>
      <c r="KA82" s="299">
        <v>3</v>
      </c>
      <c r="KB82" s="299"/>
      <c r="KC82" s="299">
        <v>111</v>
      </c>
      <c r="KD82" s="297"/>
      <c r="KE82" s="297"/>
      <c r="KF82" s="297"/>
      <c r="KG82" s="297"/>
      <c r="KH82" s="299"/>
      <c r="KI82" s="299">
        <v>5</v>
      </c>
      <c r="KJ82" s="299"/>
      <c r="KK82" s="299">
        <v>40</v>
      </c>
      <c r="KL82" s="297"/>
      <c r="KM82" s="297"/>
      <c r="KN82" s="297"/>
      <c r="KO82" s="297"/>
      <c r="KP82" s="277" cm="1">
        <f t="array" ref="KP82">SUM(SUMIFS(GX82:KO82,GX$6:KO$6,{"EN(V)"}))</f>
        <v>27</v>
      </c>
      <c r="KQ82" s="277" cm="1">
        <f t="array" ref="KQ82">SUM(SUMIFS(GX82:KO82,GX$6:KO$6,{"INA(V)"}))</f>
        <v>8</v>
      </c>
      <c r="KR82" s="277" cm="1">
        <f t="array" ref="KR82">SUM(SUMIFS(GX82:KO82,GX$6:KO$6,{"EN(D)"}))</f>
        <v>251</v>
      </c>
      <c r="KS82" s="277" cm="1">
        <f t="array" ref="KS82">SUM(SUMIFS(GX82:KO82,GX$6:KO$6,{"INA(D)"}))</f>
        <v>0</v>
      </c>
      <c r="KT82" s="277" cm="1">
        <f t="array" ref="KT82">SUM(SUMIFS(GX82:KO82,GX$6:KO$6,{"EN(D)","EN(V)","INA(D)","INA(V)"}))</f>
        <v>286</v>
      </c>
      <c r="KU82" s="299"/>
      <c r="KV82" s="299">
        <v>2</v>
      </c>
      <c r="KW82" s="299"/>
      <c r="KX82" s="299">
        <v>39</v>
      </c>
      <c r="KY82" s="297"/>
      <c r="KZ82" s="297"/>
      <c r="LA82" s="297"/>
      <c r="LB82" s="297"/>
      <c r="LC82" s="299"/>
      <c r="LD82" s="299"/>
      <c r="LE82" s="299"/>
      <c r="LF82" s="299"/>
      <c r="LG82" s="297"/>
      <c r="LH82" s="297">
        <v>10</v>
      </c>
      <c r="LI82" s="297"/>
      <c r="LJ82" s="297">
        <v>24</v>
      </c>
      <c r="LK82" s="299"/>
      <c r="LL82" s="299"/>
      <c r="LM82" s="299"/>
      <c r="LN82" s="299">
        <v>1</v>
      </c>
      <c r="LO82" s="297"/>
      <c r="LP82" s="297"/>
      <c r="LQ82" s="297"/>
      <c r="LR82" s="297"/>
      <c r="LS82" s="299"/>
      <c r="LT82" s="299">
        <v>10</v>
      </c>
      <c r="LU82" s="299"/>
      <c r="LV82" s="299">
        <v>3</v>
      </c>
      <c r="LW82" s="297"/>
      <c r="LX82" s="297"/>
      <c r="LY82" s="297"/>
      <c r="LZ82" s="297"/>
      <c r="MA82" s="299"/>
      <c r="MB82" s="299">
        <v>7</v>
      </c>
      <c r="MC82" s="299"/>
      <c r="MD82" s="299">
        <v>8</v>
      </c>
      <c r="ME82" s="297"/>
      <c r="MF82" s="297"/>
      <c r="MG82" s="297"/>
      <c r="MH82" s="297"/>
      <c r="MI82" s="299"/>
      <c r="MJ82" s="299">
        <v>2</v>
      </c>
      <c r="MK82" s="299"/>
      <c r="ML82" s="299">
        <v>2</v>
      </c>
      <c r="MM82" s="297"/>
      <c r="MN82" s="297"/>
      <c r="MO82" s="297"/>
      <c r="MP82" s="297"/>
      <c r="MQ82" s="299"/>
      <c r="MR82" s="299">
        <v>3</v>
      </c>
      <c r="MS82" s="299"/>
      <c r="MT82" s="299">
        <v>2</v>
      </c>
      <c r="MU82" s="297"/>
      <c r="MV82" s="297"/>
      <c r="MW82" s="297"/>
      <c r="MX82" s="297"/>
      <c r="MY82" s="299"/>
      <c r="MZ82" s="299">
        <v>2</v>
      </c>
      <c r="NA82" s="299"/>
      <c r="NB82" s="299"/>
      <c r="NC82" s="297"/>
      <c r="ND82" s="297"/>
      <c r="NE82" s="297"/>
      <c r="NF82" s="297"/>
      <c r="NG82" s="299"/>
      <c r="NH82" s="299">
        <v>4</v>
      </c>
      <c r="NI82" s="299"/>
      <c r="NJ82" s="299">
        <v>3</v>
      </c>
      <c r="NK82" s="297"/>
      <c r="NL82" s="297"/>
      <c r="NM82" s="297"/>
      <c r="NN82" s="297"/>
      <c r="NO82" s="299"/>
      <c r="NP82" s="299">
        <v>4</v>
      </c>
      <c r="NQ82" s="299"/>
      <c r="NR82" s="299"/>
      <c r="NS82" s="297"/>
      <c r="NT82" s="297"/>
      <c r="NU82" s="297"/>
      <c r="NV82" s="297"/>
      <c r="NW82" s="299"/>
      <c r="NX82" s="299">
        <v>3</v>
      </c>
      <c r="NY82" s="299"/>
      <c r="NZ82" s="299"/>
      <c r="OA82" s="297"/>
      <c r="OB82" s="297"/>
      <c r="OC82" s="297"/>
      <c r="OD82" s="297"/>
      <c r="OE82" s="299"/>
      <c r="OF82" s="299">
        <v>1</v>
      </c>
      <c r="OG82" s="299"/>
      <c r="OH82" s="299">
        <v>2</v>
      </c>
      <c r="OI82" s="297"/>
      <c r="OJ82" s="297"/>
      <c r="OK82" s="297"/>
      <c r="OL82" s="297"/>
      <c r="OM82" s="277" cm="1">
        <f t="array" ref="OM82">SUM(SUMIFS(KU82:OL82,KU$6:OL$6,{"EN(V)"}))</f>
        <v>38</v>
      </c>
      <c r="ON82" s="277" cm="1">
        <f t="array" ref="ON82">SUM(SUMIFS(KU82:OL82,KU$6:OL$6,{"INA(V)"}))</f>
        <v>10</v>
      </c>
      <c r="OO82" s="277" cm="1">
        <f t="array" ref="OO82">SUM(SUMIFS(KU82:OL82,KU$6:OL$6,{"EN(D)"}))</f>
        <v>60</v>
      </c>
      <c r="OP82" s="277" cm="1">
        <f t="array" ref="OP82">SUM(SUMIFS(KU82:OL82,KU$6:OL$6,{"INA(D)"}))</f>
        <v>24</v>
      </c>
      <c r="OQ82" s="277" cm="1">
        <f t="array" ref="OQ82">SUM(SUMIFS(KU82:OL82,KU$6:OL$6,{"EN(D)","EN(V)","INA(D)","INA(V)"}))</f>
        <v>132</v>
      </c>
      <c r="OR82" s="299"/>
      <c r="OS82" s="299">
        <v>4</v>
      </c>
      <c r="OT82" s="299"/>
      <c r="OU82" s="299">
        <v>3</v>
      </c>
      <c r="OV82" s="297"/>
      <c r="OW82" s="297"/>
      <c r="OX82" s="297"/>
      <c r="OY82" s="297"/>
      <c r="OZ82" s="299"/>
      <c r="PA82" s="299"/>
      <c r="PB82" s="299"/>
      <c r="PC82" s="299"/>
      <c r="PD82" s="297"/>
      <c r="PE82" s="297"/>
      <c r="PF82" s="297"/>
      <c r="PG82" s="297"/>
      <c r="PH82" s="299"/>
      <c r="PI82" s="299">
        <v>1</v>
      </c>
      <c r="PJ82" s="299"/>
      <c r="PK82" s="299">
        <v>1</v>
      </c>
      <c r="PL82" s="297"/>
      <c r="PM82" s="297"/>
      <c r="PN82" s="297"/>
      <c r="PO82" s="297"/>
      <c r="PP82" s="299"/>
      <c r="PQ82" s="299"/>
      <c r="PR82" s="299"/>
      <c r="PS82" s="299"/>
      <c r="PT82" s="297"/>
      <c r="PU82" s="297"/>
      <c r="PV82" s="297"/>
      <c r="PW82" s="297"/>
      <c r="PX82" s="299"/>
      <c r="PY82" s="299"/>
      <c r="PZ82" s="299"/>
      <c r="QA82" s="299"/>
      <c r="QB82" s="297"/>
      <c r="QC82" s="297"/>
      <c r="QD82" s="297"/>
      <c r="QE82" s="297"/>
      <c r="QF82" s="299"/>
      <c r="QG82" s="299"/>
      <c r="QH82" s="299"/>
      <c r="QI82" s="299"/>
      <c r="QJ82" s="297"/>
      <c r="QK82" s="297"/>
      <c r="QL82" s="297"/>
      <c r="QM82" s="297"/>
      <c r="QN82" s="299"/>
      <c r="QO82" s="299"/>
      <c r="QP82" s="299"/>
      <c r="QQ82" s="299"/>
      <c r="QR82" s="297"/>
      <c r="QS82" s="297"/>
      <c r="QT82" s="297"/>
      <c r="QU82" s="297"/>
      <c r="QV82" s="299"/>
      <c r="QW82" s="299"/>
      <c r="QX82" s="299"/>
      <c r="QY82" s="299"/>
      <c r="QZ82" s="297"/>
      <c r="RA82" s="297"/>
      <c r="RB82" s="297"/>
      <c r="RC82" s="297"/>
      <c r="RD82" s="299"/>
      <c r="RE82" s="299"/>
      <c r="RF82" s="299"/>
      <c r="RG82" s="299"/>
      <c r="RH82" s="297"/>
      <c r="RI82" s="297"/>
      <c r="RJ82" s="297"/>
      <c r="RK82" s="297"/>
      <c r="RL82" s="299"/>
      <c r="RM82" s="299"/>
      <c r="RN82" s="299"/>
      <c r="RO82" s="299"/>
      <c r="RP82" s="297"/>
      <c r="RQ82" s="297"/>
      <c r="RR82" s="297"/>
      <c r="RS82" s="297"/>
      <c r="RT82" s="299"/>
      <c r="RU82" s="299"/>
      <c r="RV82" s="299"/>
      <c r="RW82" s="299"/>
      <c r="RX82" s="297"/>
      <c r="RY82" s="297"/>
      <c r="RZ82" s="297"/>
      <c r="SA82" s="297"/>
      <c r="SB82" s="299"/>
      <c r="SC82" s="299"/>
      <c r="SD82" s="299"/>
      <c r="SE82" s="299"/>
      <c r="SF82" s="297"/>
      <c r="SG82" s="297"/>
      <c r="SH82" s="297"/>
      <c r="SI82" s="297"/>
      <c r="SJ82" s="277" cm="1">
        <f t="array" ref="SJ82">SUM(SUMIFS(OR82:SI82,OR$6:SI$6,{"EN(V)"}))</f>
        <v>5</v>
      </c>
      <c r="SK82" s="277" cm="1">
        <f t="array" ref="SK82">SUM(SUMIFS(OR82:SI82,OR$6:SI$6,{"INA(V)"}))</f>
        <v>0</v>
      </c>
      <c r="SL82" s="277" cm="1">
        <f t="array" ref="SL82">SUM(SUMIFS(OR82:SI82,OR$6:SI$6,{"EN(D)"}))</f>
        <v>4</v>
      </c>
      <c r="SM82" s="277" cm="1">
        <f t="array" ref="SM82">SUM(SUMIFS(OR82:SI82,OR$6:SI$6,{"INA(D)"}))</f>
        <v>0</v>
      </c>
      <c r="SN82" s="277" cm="1">
        <f t="array" ref="SN82">SUM(SUMIFS(OR82:SI82,OR$6:SI$6,{"EN(D)","EN(V)","INA(D)","INA(V)"}))</f>
        <v>9</v>
      </c>
    </row>
    <row r="83" spans="1:508" ht="30">
      <c r="A83" s="296">
        <v>77</v>
      </c>
      <c r="B83" s="281" t="s">
        <v>173</v>
      </c>
      <c r="C83" s="301"/>
      <c r="D83" s="299"/>
      <c r="E83" s="299"/>
      <c r="F83" s="299"/>
      <c r="G83" s="299"/>
      <c r="H83" s="297"/>
      <c r="I83" s="297"/>
      <c r="J83" s="297"/>
      <c r="K83" s="297"/>
      <c r="L83" s="299"/>
      <c r="M83" s="299"/>
      <c r="N83" s="299"/>
      <c r="O83" s="299"/>
      <c r="P83" s="297"/>
      <c r="Q83" s="297"/>
      <c r="R83" s="297"/>
      <c r="S83" s="297"/>
      <c r="T83" s="299"/>
      <c r="U83" s="299"/>
      <c r="V83" s="299"/>
      <c r="W83" s="299"/>
      <c r="X83" s="297"/>
      <c r="Y83" s="297"/>
      <c r="Z83" s="297"/>
      <c r="AA83" s="297"/>
      <c r="AB83" s="299"/>
      <c r="AC83" s="299"/>
      <c r="AD83" s="299"/>
      <c r="AE83" s="299"/>
      <c r="AF83" s="297"/>
      <c r="AG83" s="297"/>
      <c r="AH83" s="297"/>
      <c r="AI83" s="297"/>
      <c r="AJ83" s="299"/>
      <c r="AK83" s="299"/>
      <c r="AL83" s="299"/>
      <c r="AM83" s="299"/>
      <c r="AN83" s="297"/>
      <c r="AO83" s="297"/>
      <c r="AP83" s="297"/>
      <c r="AQ83" s="297"/>
      <c r="AR83" s="299"/>
      <c r="AS83" s="299"/>
      <c r="AT83" s="299"/>
      <c r="AU83" s="299"/>
      <c r="AV83" s="297"/>
      <c r="AW83" s="297"/>
      <c r="AX83" s="297"/>
      <c r="AY83" s="297"/>
      <c r="AZ83" s="299"/>
      <c r="BA83" s="299"/>
      <c r="BB83" s="299"/>
      <c r="BC83" s="299"/>
      <c r="BD83" s="297"/>
      <c r="BE83" s="297"/>
      <c r="BF83" s="297"/>
      <c r="BG83" s="297"/>
      <c r="BH83" s="299"/>
      <c r="BI83" s="299"/>
      <c r="BJ83" s="299"/>
      <c r="BK83" s="299"/>
      <c r="BL83" s="297"/>
      <c r="BM83" s="297"/>
      <c r="BN83" s="297"/>
      <c r="BO83" s="297"/>
      <c r="BP83" s="299"/>
      <c r="BQ83" s="299"/>
      <c r="BR83" s="299"/>
      <c r="BS83" s="299"/>
      <c r="BT83" s="297"/>
      <c r="BU83" s="297"/>
      <c r="BV83" s="297"/>
      <c r="BW83" s="297"/>
      <c r="BX83" s="299"/>
      <c r="BY83" s="299"/>
      <c r="BZ83" s="299"/>
      <c r="CA83" s="299"/>
      <c r="CB83" s="297"/>
      <c r="CC83" s="297"/>
      <c r="CD83" s="297"/>
      <c r="CE83" s="297"/>
      <c r="CF83" s="299"/>
      <c r="CG83" s="299"/>
      <c r="CH83" s="299"/>
      <c r="CI83" s="299"/>
      <c r="CJ83" s="297"/>
      <c r="CK83" s="297"/>
      <c r="CL83" s="297"/>
      <c r="CM83" s="297"/>
      <c r="CN83" s="299"/>
      <c r="CO83" s="299"/>
      <c r="CP83" s="299"/>
      <c r="CQ83" s="299"/>
      <c r="CR83" s="297"/>
      <c r="CS83" s="297"/>
      <c r="CT83" s="297"/>
      <c r="CU83" s="297"/>
      <c r="CV83" s="277" cm="1">
        <f t="array" ref="CV83">SUM(SUMIFS(D83:CU83,D$6:CU$6,{"EN(V)"}))</f>
        <v>0</v>
      </c>
      <c r="CW83" s="277" cm="1">
        <f t="array" ref="CW83">SUM(SUMIFS(D83:CU83,D$6:CU$6,{"INA(V)"}))</f>
        <v>0</v>
      </c>
      <c r="CX83" s="277" cm="1">
        <f t="array" ref="CX83">SUM(SUMIFS(D83:CU83,D$6:CU$6,{"EN(D)"}))</f>
        <v>0</v>
      </c>
      <c r="CY83" s="277" cm="1">
        <f t="array" ref="CY83">SUM(SUMIFS(D83:CU83,D$6:CU$6,{"INA(D)"}))</f>
        <v>0</v>
      </c>
      <c r="CZ83" s="277" cm="1">
        <f t="array" ref="CZ83">SUM(SUMIFS(D83:CU83,D$6:CU$6,{"EN(D)","EN(V)","INA(D)","INA(V)"}))</f>
        <v>0</v>
      </c>
      <c r="DA83" s="299"/>
      <c r="DB83" s="299">
        <f t="shared" si="31"/>
        <v>0</v>
      </c>
      <c r="DC83" s="299"/>
      <c r="DD83" s="299">
        <f t="shared" si="32"/>
        <v>0</v>
      </c>
      <c r="DE83" s="297"/>
      <c r="DF83" s="297">
        <f t="shared" si="33"/>
        <v>0</v>
      </c>
      <c r="DG83" s="297"/>
      <c r="DH83" s="297">
        <f t="shared" si="37"/>
        <v>0</v>
      </c>
      <c r="DI83" s="299"/>
      <c r="DJ83" s="299"/>
      <c r="DK83" s="299"/>
      <c r="DL83" s="299"/>
      <c r="DM83" s="297"/>
      <c r="DN83" s="297"/>
      <c r="DO83" s="297"/>
      <c r="DP83" s="297"/>
      <c r="DQ83" s="299"/>
      <c r="DR83" s="299"/>
      <c r="DS83" s="299"/>
      <c r="DT83" s="299"/>
      <c r="DU83" s="297"/>
      <c r="DV83" s="297"/>
      <c r="DW83" s="297"/>
      <c r="DX83" s="297"/>
      <c r="DY83" s="299"/>
      <c r="DZ83" s="299"/>
      <c r="EA83" s="299"/>
      <c r="EB83" s="299"/>
      <c r="EC83" s="297"/>
      <c r="ED83" s="297"/>
      <c r="EE83" s="297"/>
      <c r="EF83" s="297"/>
      <c r="EG83" s="299"/>
      <c r="EH83" s="299"/>
      <c r="EI83" s="299"/>
      <c r="EJ83" s="299"/>
      <c r="EK83" s="297">
        <v>43</v>
      </c>
      <c r="EL83" s="297">
        <f>EK83-EC83</f>
        <v>43</v>
      </c>
      <c r="EM83" s="297">
        <v>7</v>
      </c>
      <c r="EN83" s="297">
        <f>EM83-EE83</f>
        <v>7</v>
      </c>
      <c r="EO83" s="299"/>
      <c r="EP83" s="299"/>
      <c r="EQ83" s="299"/>
      <c r="ER83" s="299"/>
      <c r="ES83" s="297">
        <v>104</v>
      </c>
      <c r="ET83" s="297">
        <f>ES83-EK83</f>
        <v>61</v>
      </c>
      <c r="EU83" s="297">
        <v>160</v>
      </c>
      <c r="EV83" s="297">
        <f>EU83-EM83</f>
        <v>153</v>
      </c>
      <c r="EW83" s="299"/>
      <c r="EX83" s="299"/>
      <c r="EY83" s="299"/>
      <c r="EZ83" s="299"/>
      <c r="FA83" s="297">
        <v>157</v>
      </c>
      <c r="FB83" s="297">
        <f>FA83-ES83</f>
        <v>53</v>
      </c>
      <c r="FC83" s="297">
        <v>246</v>
      </c>
      <c r="FD83" s="297">
        <f>FC83-EU83</f>
        <v>86</v>
      </c>
      <c r="FE83" s="299"/>
      <c r="FF83" s="299"/>
      <c r="FG83" s="299"/>
      <c r="FH83" s="299"/>
      <c r="FI83" s="297">
        <v>194</v>
      </c>
      <c r="FJ83" s="297">
        <f>FI83-FA83</f>
        <v>37</v>
      </c>
      <c r="FK83" s="297">
        <v>315</v>
      </c>
      <c r="FL83" s="297">
        <f>FK83-FC83</f>
        <v>69</v>
      </c>
      <c r="FM83" s="299"/>
      <c r="FN83" s="299"/>
      <c r="FO83" s="299"/>
      <c r="FP83" s="299"/>
      <c r="FQ83" s="297">
        <v>240</v>
      </c>
      <c r="FR83" s="297">
        <f>FQ83-FI83</f>
        <v>46</v>
      </c>
      <c r="FS83" s="297">
        <v>414</v>
      </c>
      <c r="FT83" s="297">
        <f>FS83-FK83</f>
        <v>99</v>
      </c>
      <c r="FU83" s="299"/>
      <c r="FV83" s="299"/>
      <c r="FW83" s="299"/>
      <c r="FX83" s="299"/>
      <c r="FY83" s="297">
        <v>400</v>
      </c>
      <c r="FZ83" s="297">
        <f>FY83-FQ83</f>
        <v>160</v>
      </c>
      <c r="GA83" s="297">
        <v>591</v>
      </c>
      <c r="GB83" s="297">
        <f>GA83-FS83</f>
        <v>177</v>
      </c>
      <c r="GC83" s="299"/>
      <c r="GD83" s="299"/>
      <c r="GE83" s="299"/>
      <c r="GF83" s="299"/>
      <c r="GG83" s="297">
        <v>570</v>
      </c>
      <c r="GH83" s="297">
        <f>GG83-FY83</f>
        <v>170</v>
      </c>
      <c r="GI83" s="297">
        <v>805</v>
      </c>
      <c r="GJ83" s="297">
        <f>GI83-GA83</f>
        <v>214</v>
      </c>
      <c r="GK83" s="299"/>
      <c r="GL83" s="299"/>
      <c r="GM83" s="299"/>
      <c r="GN83" s="299"/>
      <c r="GO83" s="297">
        <v>906</v>
      </c>
      <c r="GP83" s="297">
        <f>GO83-GG83</f>
        <v>336</v>
      </c>
      <c r="GQ83" s="297">
        <v>1325</v>
      </c>
      <c r="GR83" s="297">
        <f>GQ83-GI83</f>
        <v>520</v>
      </c>
      <c r="GS83" s="277" cm="1">
        <f t="array" ref="GS83">SUM(SUMIFS(DA83:GR83,DA$6:GR$6,{"EN(V)"}))</f>
        <v>0</v>
      </c>
      <c r="GT83" s="277" cm="1">
        <f t="array" ref="GT83">SUM(SUMIFS(DA83:GR83,DA$6:GR$6,{"INA(V)"}))</f>
        <v>906</v>
      </c>
      <c r="GU83" s="277" cm="1">
        <f t="array" ref="GU83">SUM(SUMIFS(DA83:GR83,DA$6:GR$6,{"EN(D)"}))</f>
        <v>0</v>
      </c>
      <c r="GV83" s="277" cm="1">
        <f t="array" ref="GV83">SUM(SUMIFS(DA83:GR83,DA$6:GR$6,{"INA(D)"}))</f>
        <v>1325</v>
      </c>
      <c r="GW83" s="277" cm="1">
        <f t="array" ref="GW83">SUM(SUMIFS(DA83:GR83,DA$6:GR$6,{"EN(D)","EN(V)","INA(D)","INA(V)"}))</f>
        <v>2231</v>
      </c>
      <c r="GX83" s="299"/>
      <c r="GY83" s="299">
        <f t="shared" si="34"/>
        <v>0</v>
      </c>
      <c r="GZ83" s="299"/>
      <c r="HA83" s="299">
        <f t="shared" si="35"/>
        <v>0</v>
      </c>
      <c r="HB83" s="297">
        <v>920</v>
      </c>
      <c r="HC83" s="297">
        <f t="shared" si="36"/>
        <v>14</v>
      </c>
      <c r="HD83" s="297">
        <v>1401</v>
      </c>
      <c r="HE83" s="297">
        <f t="shared" si="38"/>
        <v>76</v>
      </c>
      <c r="HF83" s="299"/>
      <c r="HG83" s="299"/>
      <c r="HH83" s="299"/>
      <c r="HI83" s="299"/>
      <c r="HJ83" s="297"/>
      <c r="HK83" s="297"/>
      <c r="HL83" s="297"/>
      <c r="HM83" s="297"/>
      <c r="HN83" s="299"/>
      <c r="HO83" s="299"/>
      <c r="HP83" s="299"/>
      <c r="HQ83" s="299"/>
      <c r="HR83" s="297"/>
      <c r="HS83" s="297"/>
      <c r="HT83" s="297"/>
      <c r="HU83" s="297"/>
      <c r="HV83" s="299"/>
      <c r="HW83" s="299"/>
      <c r="HX83" s="299"/>
      <c r="HY83" s="299"/>
      <c r="HZ83" s="297"/>
      <c r="IA83" s="297"/>
      <c r="IB83" s="297"/>
      <c r="IC83" s="297"/>
      <c r="ID83" s="299"/>
      <c r="IE83" s="299"/>
      <c r="IF83" s="299"/>
      <c r="IG83" s="299"/>
      <c r="IH83" s="297"/>
      <c r="II83" s="297"/>
      <c r="IJ83" s="297"/>
      <c r="IK83" s="297"/>
      <c r="IL83" s="299"/>
      <c r="IM83" s="299"/>
      <c r="IN83" s="299"/>
      <c r="IO83" s="299"/>
      <c r="IP83" s="297"/>
      <c r="IQ83" s="297"/>
      <c r="IR83" s="297"/>
      <c r="IS83" s="297"/>
      <c r="IT83" s="299"/>
      <c r="IU83" s="299"/>
      <c r="IV83" s="299"/>
      <c r="IW83" s="299"/>
      <c r="IX83" s="297"/>
      <c r="IY83" s="297"/>
      <c r="IZ83" s="297"/>
      <c r="JA83" s="297"/>
      <c r="JB83" s="299"/>
      <c r="JC83" s="299"/>
      <c r="JD83" s="299"/>
      <c r="JE83" s="299"/>
      <c r="JF83" s="297"/>
      <c r="JG83" s="297"/>
      <c r="JH83" s="297"/>
      <c r="JI83" s="297"/>
      <c r="JJ83" s="299"/>
      <c r="JK83" s="299"/>
      <c r="JL83" s="299"/>
      <c r="JM83" s="299"/>
      <c r="JN83" s="297"/>
      <c r="JO83" s="297"/>
      <c r="JP83" s="297"/>
      <c r="JQ83" s="297"/>
      <c r="JR83" s="299"/>
      <c r="JS83" s="299"/>
      <c r="JT83" s="299"/>
      <c r="JU83" s="299"/>
      <c r="JV83" s="297">
        <v>929</v>
      </c>
      <c r="JW83" s="297">
        <v>11</v>
      </c>
      <c r="JX83" s="297">
        <v>1401</v>
      </c>
      <c r="JY83" s="297">
        <v>120</v>
      </c>
      <c r="JZ83" s="299"/>
      <c r="KA83" s="299"/>
      <c r="KB83" s="299"/>
      <c r="KC83" s="299"/>
      <c r="KD83" s="297"/>
      <c r="KE83" s="297">
        <v>12</v>
      </c>
      <c r="KF83" s="297"/>
      <c r="KG83" s="297">
        <v>135</v>
      </c>
      <c r="KH83" s="299"/>
      <c r="KI83" s="299"/>
      <c r="KJ83" s="299"/>
      <c r="KK83" s="299"/>
      <c r="KL83" s="297"/>
      <c r="KM83" s="297">
        <v>73</v>
      </c>
      <c r="KN83" s="297"/>
      <c r="KO83" s="297">
        <v>236</v>
      </c>
      <c r="KP83" s="277" cm="1">
        <f t="array" ref="KP83">SUM(SUMIFS(GX83:KO83,GX$6:KO$6,{"EN(V)"}))</f>
        <v>0</v>
      </c>
      <c r="KQ83" s="277" cm="1">
        <f t="array" ref="KQ83">SUM(SUMIFS(GX83:KO83,GX$6:KO$6,{"INA(V)"}))</f>
        <v>110</v>
      </c>
      <c r="KR83" s="277" cm="1">
        <f t="array" ref="KR83">SUM(SUMIFS(GX83:KO83,GX$6:KO$6,{"EN(D)"}))</f>
        <v>0</v>
      </c>
      <c r="KS83" s="277" cm="1">
        <f t="array" ref="KS83">SUM(SUMIFS(GX83:KO83,GX$6:KO$6,{"INA(D)"}))</f>
        <v>567</v>
      </c>
      <c r="KT83" s="277" cm="1">
        <f t="array" ref="KT83">SUM(SUMIFS(GX83:KO83,GX$6:KO$6,{"EN(D)","EN(V)","INA(D)","INA(V)"}))</f>
        <v>677</v>
      </c>
      <c r="KU83" s="299"/>
      <c r="KV83" s="299"/>
      <c r="KW83" s="299"/>
      <c r="KX83" s="299"/>
      <c r="KY83" s="297"/>
      <c r="KZ83" s="297">
        <v>8</v>
      </c>
      <c r="LA83" s="297"/>
      <c r="LB83" s="297">
        <v>84</v>
      </c>
      <c r="LC83" s="299"/>
      <c r="LD83" s="299">
        <v>9</v>
      </c>
      <c r="LE83" s="299"/>
      <c r="LF83" s="299">
        <v>6</v>
      </c>
      <c r="LG83" s="297"/>
      <c r="LH83" s="297"/>
      <c r="LI83" s="297"/>
      <c r="LJ83" s="297"/>
      <c r="LK83" s="299"/>
      <c r="LL83" s="299"/>
      <c r="LM83" s="299"/>
      <c r="LN83" s="299"/>
      <c r="LO83" s="297"/>
      <c r="LP83" s="297">
        <v>22</v>
      </c>
      <c r="LQ83" s="297"/>
      <c r="LR83" s="297">
        <v>6</v>
      </c>
      <c r="LS83" s="299"/>
      <c r="LT83" s="299"/>
      <c r="LU83" s="299"/>
      <c r="LV83" s="299"/>
      <c r="LW83" s="297"/>
      <c r="LX83" s="297">
        <v>10</v>
      </c>
      <c r="LY83" s="297"/>
      <c r="LZ83" s="297">
        <v>2</v>
      </c>
      <c r="MA83" s="299"/>
      <c r="MB83" s="299"/>
      <c r="MC83" s="299"/>
      <c r="MD83" s="299"/>
      <c r="ME83" s="297"/>
      <c r="MF83" s="297">
        <v>11</v>
      </c>
      <c r="MG83" s="297"/>
      <c r="MH83" s="297">
        <v>3</v>
      </c>
      <c r="MI83" s="299"/>
      <c r="MJ83" s="299"/>
      <c r="MK83" s="299"/>
      <c r="ML83" s="299"/>
      <c r="MM83" s="297"/>
      <c r="MN83" s="297">
        <v>13</v>
      </c>
      <c r="MO83" s="297"/>
      <c r="MP83" s="297">
        <v>8</v>
      </c>
      <c r="MQ83" s="299"/>
      <c r="MR83" s="299"/>
      <c r="MS83" s="299"/>
      <c r="MT83" s="299"/>
      <c r="MU83" s="297"/>
      <c r="MV83" s="297">
        <v>11</v>
      </c>
      <c r="MW83" s="297"/>
      <c r="MX83" s="297">
        <v>5</v>
      </c>
      <c r="MY83" s="299"/>
      <c r="MZ83" s="299"/>
      <c r="NA83" s="299"/>
      <c r="NB83" s="299"/>
      <c r="NC83" s="297"/>
      <c r="ND83" s="297">
        <v>6</v>
      </c>
      <c r="NE83" s="297"/>
      <c r="NF83" s="297">
        <v>3</v>
      </c>
      <c r="NG83" s="299"/>
      <c r="NH83" s="299"/>
      <c r="NI83" s="299"/>
      <c r="NJ83" s="299"/>
      <c r="NK83" s="297"/>
      <c r="NL83" s="297">
        <v>23</v>
      </c>
      <c r="NM83" s="297"/>
      <c r="NN83" s="297">
        <v>6</v>
      </c>
      <c r="NO83" s="299"/>
      <c r="NP83" s="299"/>
      <c r="NQ83" s="299"/>
      <c r="NR83" s="299"/>
      <c r="NS83" s="297"/>
      <c r="NT83" s="297">
        <v>38</v>
      </c>
      <c r="NU83" s="297"/>
      <c r="NV83" s="297">
        <v>14</v>
      </c>
      <c r="NW83" s="299"/>
      <c r="NX83" s="299"/>
      <c r="NY83" s="299"/>
      <c r="NZ83" s="299"/>
      <c r="OA83" s="297"/>
      <c r="OB83" s="297">
        <v>37</v>
      </c>
      <c r="OC83" s="297"/>
      <c r="OD83" s="297">
        <v>10</v>
      </c>
      <c r="OE83" s="299"/>
      <c r="OF83" s="299"/>
      <c r="OG83" s="299"/>
      <c r="OH83" s="299"/>
      <c r="OI83" s="297"/>
      <c r="OJ83" s="297">
        <v>10</v>
      </c>
      <c r="OK83" s="297"/>
      <c r="OL83" s="297">
        <v>4</v>
      </c>
      <c r="OM83" s="277" cm="1">
        <f t="array" ref="OM83">SUM(SUMIFS(KU83:OL83,KU$6:OL$6,{"EN(V)"}))</f>
        <v>9</v>
      </c>
      <c r="ON83" s="277" cm="1">
        <f t="array" ref="ON83">SUM(SUMIFS(KU83:OL83,KU$6:OL$6,{"INA(V)"}))</f>
        <v>189</v>
      </c>
      <c r="OO83" s="277" cm="1">
        <f t="array" ref="OO83">SUM(SUMIFS(KU83:OL83,KU$6:OL$6,{"EN(D)"}))</f>
        <v>6</v>
      </c>
      <c r="OP83" s="277" cm="1">
        <f t="array" ref="OP83">SUM(SUMIFS(KU83:OL83,KU$6:OL$6,{"INA(D)"}))</f>
        <v>145</v>
      </c>
      <c r="OQ83" s="277" cm="1">
        <f t="array" ref="OQ83">SUM(SUMIFS(KU83:OL83,KU$6:OL$6,{"EN(D)","EN(V)","INA(D)","INA(V)"}))</f>
        <v>349</v>
      </c>
      <c r="OR83" s="299"/>
      <c r="OS83" s="299"/>
      <c r="OT83" s="299"/>
      <c r="OU83" s="299"/>
      <c r="OV83" s="297"/>
      <c r="OW83" s="297">
        <v>10</v>
      </c>
      <c r="OX83" s="297"/>
      <c r="OY83" s="297">
        <v>5</v>
      </c>
      <c r="OZ83" s="299"/>
      <c r="PA83" s="299"/>
      <c r="PB83" s="299"/>
      <c r="PC83" s="299"/>
      <c r="PD83" s="297"/>
      <c r="PE83" s="297">
        <v>9</v>
      </c>
      <c r="PF83" s="297"/>
      <c r="PG83" s="297"/>
      <c r="PH83" s="299"/>
      <c r="PI83" s="299"/>
      <c r="PJ83" s="299"/>
      <c r="PK83" s="299"/>
      <c r="PL83" s="297"/>
      <c r="PM83" s="297">
        <v>5</v>
      </c>
      <c r="PN83" s="297"/>
      <c r="PO83" s="297">
        <v>1</v>
      </c>
      <c r="PP83" s="299"/>
      <c r="PQ83" s="299"/>
      <c r="PR83" s="299"/>
      <c r="PS83" s="299"/>
      <c r="PT83" s="297"/>
      <c r="PU83" s="297">
        <v>1</v>
      </c>
      <c r="PV83" s="297"/>
      <c r="PW83" s="297"/>
      <c r="PX83" s="299"/>
      <c r="PY83" s="299"/>
      <c r="PZ83" s="299"/>
      <c r="QA83" s="299"/>
      <c r="QB83" s="297"/>
      <c r="QC83" s="297">
        <v>4</v>
      </c>
      <c r="QD83" s="297"/>
      <c r="QE83" s="297">
        <v>1</v>
      </c>
      <c r="QF83" s="299"/>
      <c r="QG83" s="299"/>
      <c r="QH83" s="299"/>
      <c r="QI83" s="299"/>
      <c r="QJ83" s="297"/>
      <c r="QK83" s="297">
        <v>3</v>
      </c>
      <c r="QL83" s="297"/>
      <c r="QM83" s="297">
        <v>1</v>
      </c>
      <c r="QN83" s="299"/>
      <c r="QO83" s="299"/>
      <c r="QP83" s="299"/>
      <c r="QQ83" s="299"/>
      <c r="QR83" s="297"/>
      <c r="QS83" s="297">
        <v>3</v>
      </c>
      <c r="QT83" s="297"/>
      <c r="QU83" s="297">
        <v>1</v>
      </c>
      <c r="QV83" s="299"/>
      <c r="QW83" s="299"/>
      <c r="QX83" s="299"/>
      <c r="QY83" s="299"/>
      <c r="QZ83" s="297"/>
      <c r="RA83" s="297"/>
      <c r="RB83" s="297"/>
      <c r="RC83" s="297"/>
      <c r="RD83" s="299"/>
      <c r="RE83" s="299"/>
      <c r="RF83" s="299"/>
      <c r="RG83" s="299"/>
      <c r="RH83" s="297"/>
      <c r="RI83" s="297"/>
      <c r="RJ83" s="297"/>
      <c r="RK83" s="297"/>
      <c r="RL83" s="299"/>
      <c r="RM83" s="299"/>
      <c r="RN83" s="299"/>
      <c r="RO83" s="299"/>
      <c r="RP83" s="297"/>
      <c r="RQ83" s="297"/>
      <c r="RR83" s="297"/>
      <c r="RS83" s="297"/>
      <c r="RT83" s="299"/>
      <c r="RU83" s="299"/>
      <c r="RV83" s="299"/>
      <c r="RW83" s="299"/>
      <c r="RX83" s="297"/>
      <c r="RY83" s="297"/>
      <c r="RZ83" s="297"/>
      <c r="SA83" s="297"/>
      <c r="SB83" s="299"/>
      <c r="SC83" s="299"/>
      <c r="SD83" s="299"/>
      <c r="SE83" s="299"/>
      <c r="SF83" s="297"/>
      <c r="SG83" s="297"/>
      <c r="SH83" s="297"/>
      <c r="SI83" s="297"/>
      <c r="SJ83" s="277" cm="1">
        <f t="array" ref="SJ83">SUM(SUMIFS(OR83:SI83,OR$6:SI$6,{"EN(V)"}))</f>
        <v>0</v>
      </c>
      <c r="SK83" s="277" cm="1">
        <f t="array" ref="SK83">SUM(SUMIFS(OR83:SI83,OR$6:SI$6,{"INA(V)"}))</f>
        <v>35</v>
      </c>
      <c r="SL83" s="277" cm="1">
        <f t="array" ref="SL83">SUM(SUMIFS(OR83:SI83,OR$6:SI$6,{"EN(D)"}))</f>
        <v>0</v>
      </c>
      <c r="SM83" s="277" cm="1">
        <f t="array" ref="SM83">SUM(SUMIFS(OR83:SI83,OR$6:SI$6,{"INA(D)"}))</f>
        <v>9</v>
      </c>
      <c r="SN83" s="277" cm="1">
        <f t="array" ref="SN83">SUM(SUMIFS(OR83:SI83,OR$6:SI$6,{"EN(D)","EN(V)","INA(D)","INA(V)"}))</f>
        <v>44</v>
      </c>
    </row>
    <row r="84" spans="1:508" ht="30">
      <c r="A84" s="296">
        <v>78</v>
      </c>
      <c r="B84" s="281" t="s">
        <v>452</v>
      </c>
      <c r="C84" s="301"/>
      <c r="D84" s="299"/>
      <c r="E84" s="299"/>
      <c r="F84" s="299"/>
      <c r="G84" s="299"/>
      <c r="H84" s="297"/>
      <c r="I84" s="297"/>
      <c r="J84" s="297"/>
      <c r="K84" s="297"/>
      <c r="L84" s="299"/>
      <c r="M84" s="299"/>
      <c r="N84" s="299"/>
      <c r="O84" s="299"/>
      <c r="P84" s="297"/>
      <c r="Q84" s="297"/>
      <c r="R84" s="297"/>
      <c r="S84" s="297"/>
      <c r="T84" s="299"/>
      <c r="U84" s="299"/>
      <c r="V84" s="299"/>
      <c r="W84" s="299"/>
      <c r="X84" s="297"/>
      <c r="Y84" s="297"/>
      <c r="Z84" s="297"/>
      <c r="AA84" s="297"/>
      <c r="AB84" s="299"/>
      <c r="AC84" s="299"/>
      <c r="AD84" s="299"/>
      <c r="AE84" s="299"/>
      <c r="AF84" s="297"/>
      <c r="AG84" s="297"/>
      <c r="AH84" s="297"/>
      <c r="AI84" s="297"/>
      <c r="AJ84" s="299"/>
      <c r="AK84" s="299"/>
      <c r="AL84" s="299"/>
      <c r="AM84" s="299"/>
      <c r="AN84" s="297"/>
      <c r="AO84" s="297"/>
      <c r="AP84" s="297"/>
      <c r="AQ84" s="297"/>
      <c r="AR84" s="299"/>
      <c r="AS84" s="299"/>
      <c r="AT84" s="299"/>
      <c r="AU84" s="299"/>
      <c r="AV84" s="297"/>
      <c r="AW84" s="297"/>
      <c r="AX84" s="297"/>
      <c r="AY84" s="297"/>
      <c r="AZ84" s="299"/>
      <c r="BA84" s="299"/>
      <c r="BB84" s="299"/>
      <c r="BC84" s="299"/>
      <c r="BD84" s="297"/>
      <c r="BE84" s="297"/>
      <c r="BF84" s="297"/>
      <c r="BG84" s="297"/>
      <c r="BH84" s="299"/>
      <c r="BI84" s="299"/>
      <c r="BJ84" s="299"/>
      <c r="BK84" s="299"/>
      <c r="BL84" s="297"/>
      <c r="BM84" s="297"/>
      <c r="BN84" s="297"/>
      <c r="BO84" s="297"/>
      <c r="BP84" s="299"/>
      <c r="BQ84" s="299"/>
      <c r="BR84" s="299"/>
      <c r="BS84" s="299"/>
      <c r="BT84" s="297"/>
      <c r="BU84" s="297"/>
      <c r="BV84" s="297"/>
      <c r="BW84" s="297"/>
      <c r="BX84" s="299"/>
      <c r="BY84" s="299"/>
      <c r="BZ84" s="299"/>
      <c r="CA84" s="299"/>
      <c r="CB84" s="297"/>
      <c r="CC84" s="297"/>
      <c r="CD84" s="297"/>
      <c r="CE84" s="297"/>
      <c r="CF84" s="299"/>
      <c r="CG84" s="299"/>
      <c r="CH84" s="299"/>
      <c r="CI84" s="299"/>
      <c r="CJ84" s="297"/>
      <c r="CK84" s="297"/>
      <c r="CL84" s="297"/>
      <c r="CM84" s="297"/>
      <c r="CN84" s="299"/>
      <c r="CO84" s="299"/>
      <c r="CP84" s="299"/>
      <c r="CQ84" s="299"/>
      <c r="CR84" s="297"/>
      <c r="CS84" s="297"/>
      <c r="CT84" s="297"/>
      <c r="CU84" s="297"/>
      <c r="CV84" s="277" cm="1">
        <f t="array" ref="CV84">SUM(SUMIFS(D84:CU84,D$6:CU$6,{"EN(V)"}))</f>
        <v>0</v>
      </c>
      <c r="CW84" s="277" cm="1">
        <f t="array" ref="CW84">SUM(SUMIFS(D84:CU84,D$6:CU$6,{"INA(V)"}))</f>
        <v>0</v>
      </c>
      <c r="CX84" s="277" cm="1">
        <f t="array" ref="CX84">SUM(SUMIFS(D84:CU84,D$6:CU$6,{"EN(D)"}))</f>
        <v>0</v>
      </c>
      <c r="CY84" s="277" cm="1">
        <f t="array" ref="CY84">SUM(SUMIFS(D84:CU84,D$6:CU$6,{"INA(D)"}))</f>
        <v>0</v>
      </c>
      <c r="CZ84" s="277" cm="1">
        <f t="array" ref="CZ84">SUM(SUMIFS(D84:CU84,D$6:CU$6,{"EN(D)","EN(V)","INA(D)","INA(V)"}))</f>
        <v>0</v>
      </c>
      <c r="DA84" s="299"/>
      <c r="DB84" s="299">
        <f t="shared" si="31"/>
        <v>0</v>
      </c>
      <c r="DC84" s="299"/>
      <c r="DD84" s="299">
        <f t="shared" si="32"/>
        <v>0</v>
      </c>
      <c r="DE84" s="297"/>
      <c r="DF84" s="297">
        <f t="shared" si="33"/>
        <v>0</v>
      </c>
      <c r="DG84" s="297"/>
      <c r="DH84" s="297">
        <f t="shared" si="37"/>
        <v>0</v>
      </c>
      <c r="DI84" s="299"/>
      <c r="DJ84" s="299"/>
      <c r="DK84" s="299"/>
      <c r="DL84" s="299"/>
      <c r="DM84" s="297"/>
      <c r="DN84" s="297"/>
      <c r="DO84" s="297"/>
      <c r="DP84" s="297"/>
      <c r="DQ84" s="299"/>
      <c r="DR84" s="299"/>
      <c r="DS84" s="299"/>
      <c r="DT84" s="299"/>
      <c r="DU84" s="297"/>
      <c r="DV84" s="297"/>
      <c r="DW84" s="297"/>
      <c r="DX84" s="297"/>
      <c r="DY84" s="299"/>
      <c r="DZ84" s="299"/>
      <c r="EA84" s="299"/>
      <c r="EB84" s="299"/>
      <c r="EC84" s="297"/>
      <c r="ED84" s="297"/>
      <c r="EE84" s="297"/>
      <c r="EF84" s="297"/>
      <c r="EG84" s="299">
        <v>28</v>
      </c>
      <c r="EH84" s="299">
        <f>EG84-DY84</f>
        <v>28</v>
      </c>
      <c r="EI84" s="299">
        <v>8</v>
      </c>
      <c r="EJ84" s="299">
        <f>EI84-EA84</f>
        <v>8</v>
      </c>
      <c r="EK84" s="297"/>
      <c r="EL84" s="297"/>
      <c r="EM84" s="297"/>
      <c r="EN84" s="297"/>
      <c r="EO84" s="299">
        <v>105</v>
      </c>
      <c r="EP84" s="299">
        <f>EO84-EG84</f>
        <v>77</v>
      </c>
      <c r="EQ84" s="299">
        <v>131</v>
      </c>
      <c r="ER84" s="299">
        <f>EQ84-EI84</f>
        <v>123</v>
      </c>
      <c r="ES84" s="297"/>
      <c r="ET84" s="297"/>
      <c r="EU84" s="297"/>
      <c r="EV84" s="297"/>
      <c r="EW84" s="299">
        <v>138</v>
      </c>
      <c r="EX84" s="299">
        <f>EW84-EO84</f>
        <v>33</v>
      </c>
      <c r="EY84" s="299">
        <v>162</v>
      </c>
      <c r="EZ84" s="299">
        <f>EY84-EQ84</f>
        <v>31</v>
      </c>
      <c r="FA84" s="297"/>
      <c r="FB84" s="297"/>
      <c r="FC84" s="297"/>
      <c r="FD84" s="297"/>
      <c r="FE84" s="299">
        <v>196</v>
      </c>
      <c r="FF84" s="299">
        <f>FE84-EW84</f>
        <v>58</v>
      </c>
      <c r="FG84" s="299">
        <v>239</v>
      </c>
      <c r="FH84" s="299">
        <f>FG84-EY84</f>
        <v>77</v>
      </c>
      <c r="FI84" s="297"/>
      <c r="FJ84" s="297"/>
      <c r="FK84" s="297"/>
      <c r="FL84" s="297"/>
      <c r="FM84" s="299">
        <v>249</v>
      </c>
      <c r="FN84" s="299">
        <f>FM84-FE84</f>
        <v>53</v>
      </c>
      <c r="FO84" s="299">
        <v>275</v>
      </c>
      <c r="FP84" s="299">
        <f>FO84-FG84</f>
        <v>36</v>
      </c>
      <c r="FQ84" s="297"/>
      <c r="FR84" s="297"/>
      <c r="FS84" s="297"/>
      <c r="FT84" s="297"/>
      <c r="FU84" s="299">
        <v>395</v>
      </c>
      <c r="FV84" s="299">
        <f>FU84-FM84</f>
        <v>146</v>
      </c>
      <c r="FW84" s="299">
        <v>343</v>
      </c>
      <c r="FX84" s="299">
        <f>FW84-FO84</f>
        <v>68</v>
      </c>
      <c r="FY84" s="297"/>
      <c r="FZ84" s="297"/>
      <c r="GA84" s="297"/>
      <c r="GB84" s="297"/>
      <c r="GC84" s="299">
        <v>482</v>
      </c>
      <c r="GD84" s="299">
        <f>GC84-FU84</f>
        <v>87</v>
      </c>
      <c r="GE84" s="299">
        <v>386</v>
      </c>
      <c r="GF84" s="299">
        <f>GE84-FW84</f>
        <v>43</v>
      </c>
      <c r="GG84" s="297"/>
      <c r="GH84" s="297"/>
      <c r="GI84" s="297"/>
      <c r="GJ84" s="297"/>
      <c r="GK84" s="299">
        <v>726</v>
      </c>
      <c r="GL84" s="299">
        <f>GK84-GC84</f>
        <v>244</v>
      </c>
      <c r="GM84" s="299">
        <v>462</v>
      </c>
      <c r="GN84" s="299">
        <f>GM84-GE84</f>
        <v>76</v>
      </c>
      <c r="GO84" s="297"/>
      <c r="GP84" s="297"/>
      <c r="GQ84" s="297"/>
      <c r="GR84" s="297"/>
      <c r="GS84" s="277" cm="1">
        <f t="array" ref="GS84">SUM(SUMIFS(DA84:GR84,DA$6:GR$6,{"EN(V)"}))</f>
        <v>726</v>
      </c>
      <c r="GT84" s="277" cm="1">
        <f t="array" ref="GT84">SUM(SUMIFS(DA84:GR84,DA$6:GR$6,{"INA(V)"}))</f>
        <v>0</v>
      </c>
      <c r="GU84" s="277" cm="1">
        <f t="array" ref="GU84">SUM(SUMIFS(DA84:GR84,DA$6:GR$6,{"EN(D)"}))</f>
        <v>462</v>
      </c>
      <c r="GV84" s="277" cm="1">
        <f t="array" ref="GV84">SUM(SUMIFS(DA84:GR84,DA$6:GR$6,{"INA(D)"}))</f>
        <v>0</v>
      </c>
      <c r="GW84" s="277" cm="1">
        <f t="array" ref="GW84">SUM(SUMIFS(DA84:GR84,DA$6:GR$6,{"EN(D)","EN(V)","INA(D)","INA(V)"}))</f>
        <v>1188</v>
      </c>
      <c r="GX84" s="299">
        <v>746</v>
      </c>
      <c r="GY84" s="299">
        <f t="shared" si="34"/>
        <v>20</v>
      </c>
      <c r="GZ84" s="299">
        <v>486</v>
      </c>
      <c r="HA84" s="299">
        <f t="shared" si="35"/>
        <v>24</v>
      </c>
      <c r="HB84" s="297"/>
      <c r="HC84" s="297">
        <f t="shared" si="36"/>
        <v>0</v>
      </c>
      <c r="HD84" s="297"/>
      <c r="HE84" s="297">
        <f t="shared" si="38"/>
        <v>0</v>
      </c>
      <c r="HF84" s="299"/>
      <c r="HG84" s="299"/>
      <c r="HH84" s="299"/>
      <c r="HI84" s="299"/>
      <c r="HJ84" s="297"/>
      <c r="HK84" s="297">
        <f>HB84</f>
        <v>0</v>
      </c>
      <c r="HL84" s="297"/>
      <c r="HM84" s="297"/>
      <c r="HN84" s="299"/>
      <c r="HO84" s="299"/>
      <c r="HP84" s="299"/>
      <c r="HQ84" s="299"/>
      <c r="HR84" s="297"/>
      <c r="HS84" s="297"/>
      <c r="HT84" s="297"/>
      <c r="HU84" s="297"/>
      <c r="HV84" s="299"/>
      <c r="HW84" s="299"/>
      <c r="HX84" s="299"/>
      <c r="HY84" s="299"/>
      <c r="HZ84" s="297"/>
      <c r="IA84" s="297"/>
      <c r="IB84" s="297"/>
      <c r="IC84" s="297"/>
      <c r="ID84" s="299"/>
      <c r="IE84" s="299"/>
      <c r="IF84" s="299"/>
      <c r="IG84" s="299"/>
      <c r="IH84" s="297"/>
      <c r="II84" s="297"/>
      <c r="IJ84" s="297"/>
      <c r="IK84" s="297"/>
      <c r="IL84" s="299"/>
      <c r="IM84" s="299"/>
      <c r="IN84" s="299"/>
      <c r="IO84" s="299"/>
      <c r="IP84" s="297"/>
      <c r="IQ84" s="297"/>
      <c r="IR84" s="297"/>
      <c r="IS84" s="297"/>
      <c r="IT84" s="299"/>
      <c r="IU84" s="299"/>
      <c r="IV84" s="299"/>
      <c r="IW84" s="299"/>
      <c r="IX84" s="297"/>
      <c r="IY84" s="297"/>
      <c r="IZ84" s="297"/>
      <c r="JA84" s="297"/>
      <c r="JB84" s="299"/>
      <c r="JC84" s="299"/>
      <c r="JD84" s="299"/>
      <c r="JE84" s="299"/>
      <c r="JF84" s="297"/>
      <c r="JG84" s="297"/>
      <c r="JH84" s="297"/>
      <c r="JI84" s="297"/>
      <c r="JJ84" s="299"/>
      <c r="JK84" s="299"/>
      <c r="JL84" s="299"/>
      <c r="JM84" s="299"/>
      <c r="JN84" s="297"/>
      <c r="JO84" s="297"/>
      <c r="JP84" s="297"/>
      <c r="JQ84" s="297"/>
      <c r="JR84" s="299">
        <v>780</v>
      </c>
      <c r="JS84" s="299">
        <v>9</v>
      </c>
      <c r="JT84" s="299">
        <v>486</v>
      </c>
      <c r="JU84" s="299">
        <v>36</v>
      </c>
      <c r="JV84" s="297"/>
      <c r="JW84" s="297"/>
      <c r="JX84" s="297"/>
      <c r="JY84" s="297"/>
      <c r="JZ84" s="299"/>
      <c r="KA84" s="299">
        <v>16</v>
      </c>
      <c r="KB84" s="299"/>
      <c r="KC84" s="299">
        <v>47</v>
      </c>
      <c r="KD84" s="297"/>
      <c r="KE84" s="297"/>
      <c r="KF84" s="297"/>
      <c r="KG84" s="297"/>
      <c r="KH84" s="299"/>
      <c r="KI84" s="299">
        <v>19</v>
      </c>
      <c r="KJ84" s="299"/>
      <c r="KK84" s="299">
        <v>14</v>
      </c>
      <c r="KL84" s="297"/>
      <c r="KM84" s="297"/>
      <c r="KN84" s="297"/>
      <c r="KO84" s="297"/>
      <c r="KP84" s="277" cm="1">
        <f t="array" ref="KP84">SUM(SUMIFS(GX84:KO84,GX$6:KO$6,{"EN(V)"}))</f>
        <v>64</v>
      </c>
      <c r="KQ84" s="277" cm="1">
        <f t="array" ref="KQ84">SUM(SUMIFS(GX84:KO84,GX$6:KO$6,{"INA(V)"}))</f>
        <v>0</v>
      </c>
      <c r="KR84" s="277" cm="1">
        <f t="array" ref="KR84">SUM(SUMIFS(GX84:KO84,GX$6:KO$6,{"EN(D)"}))</f>
        <v>121</v>
      </c>
      <c r="KS84" s="277" cm="1">
        <f t="array" ref="KS84">SUM(SUMIFS(GX84:KO84,GX$6:KO$6,{"INA(D)"}))</f>
        <v>0</v>
      </c>
      <c r="KT84" s="277" cm="1">
        <f t="array" ref="KT84">SUM(SUMIFS(GX84:KO84,GX$6:KO$6,{"EN(D)","EN(V)","INA(D)","INA(V)"}))</f>
        <v>185</v>
      </c>
      <c r="KU84" s="299"/>
      <c r="KV84" s="299">
        <v>6</v>
      </c>
      <c r="KW84" s="299"/>
      <c r="KX84" s="299">
        <v>23</v>
      </c>
      <c r="KY84" s="297"/>
      <c r="KZ84" s="297"/>
      <c r="LA84" s="297"/>
      <c r="LB84" s="297"/>
      <c r="LC84" s="299"/>
      <c r="LD84" s="299"/>
      <c r="LE84" s="299"/>
      <c r="LF84" s="299"/>
      <c r="LG84" s="297"/>
      <c r="LH84" s="297">
        <v>6</v>
      </c>
      <c r="LI84" s="297"/>
      <c r="LJ84" s="297">
        <v>8</v>
      </c>
      <c r="LK84" s="299"/>
      <c r="LL84" s="299">
        <v>9</v>
      </c>
      <c r="LM84" s="299"/>
      <c r="LN84" s="299">
        <v>3</v>
      </c>
      <c r="LO84" s="297"/>
      <c r="LP84" s="297"/>
      <c r="LQ84" s="297"/>
      <c r="LR84" s="297"/>
      <c r="LS84" s="299"/>
      <c r="LT84" s="299">
        <v>9</v>
      </c>
      <c r="LU84" s="299"/>
      <c r="LV84" s="299">
        <v>2</v>
      </c>
      <c r="LW84" s="297"/>
      <c r="LX84" s="297"/>
      <c r="LY84" s="297"/>
      <c r="LZ84" s="297"/>
      <c r="MA84" s="299"/>
      <c r="MB84" s="299">
        <v>1</v>
      </c>
      <c r="MC84" s="299"/>
      <c r="MD84" s="299"/>
      <c r="ME84" s="297"/>
      <c r="MF84" s="297"/>
      <c r="MG84" s="297"/>
      <c r="MH84" s="297"/>
      <c r="MI84" s="299"/>
      <c r="MJ84" s="299"/>
      <c r="MK84" s="299"/>
      <c r="ML84" s="299"/>
      <c r="MM84" s="297"/>
      <c r="MN84" s="297"/>
      <c r="MO84" s="297"/>
      <c r="MP84" s="297"/>
      <c r="MQ84" s="299"/>
      <c r="MR84" s="299"/>
      <c r="MS84" s="299"/>
      <c r="MT84" s="299"/>
      <c r="MU84" s="297"/>
      <c r="MV84" s="297"/>
      <c r="MW84" s="297"/>
      <c r="MX84" s="297"/>
      <c r="MY84" s="299"/>
      <c r="MZ84" s="299">
        <v>1</v>
      </c>
      <c r="NA84" s="299"/>
      <c r="NB84" s="299"/>
      <c r="NC84" s="297"/>
      <c r="ND84" s="297"/>
      <c r="NE84" s="297"/>
      <c r="NF84" s="297"/>
      <c r="NG84" s="299"/>
      <c r="NH84" s="299">
        <v>1</v>
      </c>
      <c r="NI84" s="299"/>
      <c r="NJ84" s="299"/>
      <c r="NK84" s="297"/>
      <c r="NL84" s="297"/>
      <c r="NM84" s="297"/>
      <c r="NN84" s="297"/>
      <c r="NO84" s="299"/>
      <c r="NP84" s="299">
        <v>1</v>
      </c>
      <c r="NQ84" s="299"/>
      <c r="NR84" s="299"/>
      <c r="NS84" s="297"/>
      <c r="NT84" s="297"/>
      <c r="NU84" s="297"/>
      <c r="NV84" s="297"/>
      <c r="NW84" s="299"/>
      <c r="NX84" s="299">
        <v>4</v>
      </c>
      <c r="NY84" s="299"/>
      <c r="NZ84" s="299">
        <v>2</v>
      </c>
      <c r="OA84" s="297"/>
      <c r="OB84" s="297"/>
      <c r="OC84" s="297"/>
      <c r="OD84" s="297"/>
      <c r="OE84" s="299"/>
      <c r="OF84" s="299">
        <v>1</v>
      </c>
      <c r="OG84" s="299"/>
      <c r="OH84" s="299"/>
      <c r="OI84" s="297"/>
      <c r="OJ84" s="297"/>
      <c r="OK84" s="297"/>
      <c r="OL84" s="297"/>
      <c r="OM84" s="277" cm="1">
        <f t="array" ref="OM84">SUM(SUMIFS(KU84:OL84,KU$6:OL$6,{"EN(V)"}))</f>
        <v>33</v>
      </c>
      <c r="ON84" s="277" cm="1">
        <f t="array" ref="ON84">SUM(SUMIFS(KU84:OL84,KU$6:OL$6,{"INA(V)"}))</f>
        <v>6</v>
      </c>
      <c r="OO84" s="277" cm="1">
        <f t="array" ref="OO84">SUM(SUMIFS(KU84:OL84,KU$6:OL$6,{"EN(D)"}))</f>
        <v>30</v>
      </c>
      <c r="OP84" s="277" cm="1">
        <f t="array" ref="OP84">SUM(SUMIFS(KU84:OL84,KU$6:OL$6,{"INA(D)"}))</f>
        <v>8</v>
      </c>
      <c r="OQ84" s="277" cm="1">
        <f t="array" ref="OQ84">SUM(SUMIFS(KU84:OL84,KU$6:OL$6,{"EN(D)","EN(V)","INA(D)","INA(V)"}))</f>
        <v>77</v>
      </c>
      <c r="OR84" s="299"/>
      <c r="OS84" s="299"/>
      <c r="OT84" s="299"/>
      <c r="OU84" s="299"/>
      <c r="OV84" s="297"/>
      <c r="OW84" s="297"/>
      <c r="OX84" s="297"/>
      <c r="OY84" s="297"/>
      <c r="OZ84" s="299"/>
      <c r="PA84" s="299">
        <v>2</v>
      </c>
      <c r="PB84" s="299"/>
      <c r="PC84" s="299"/>
      <c r="PD84" s="297"/>
      <c r="PE84" s="297"/>
      <c r="PF84" s="297"/>
      <c r="PG84" s="297"/>
      <c r="PH84" s="299"/>
      <c r="PI84" s="299"/>
      <c r="PJ84" s="299"/>
      <c r="PK84" s="299"/>
      <c r="PL84" s="297"/>
      <c r="PM84" s="297"/>
      <c r="PN84" s="297"/>
      <c r="PO84" s="297"/>
      <c r="PP84" s="299"/>
      <c r="PQ84" s="299"/>
      <c r="PR84" s="299"/>
      <c r="PS84" s="299"/>
      <c r="PT84" s="297"/>
      <c r="PU84" s="297"/>
      <c r="PV84" s="297"/>
      <c r="PW84" s="297"/>
      <c r="PX84" s="299"/>
      <c r="PY84" s="299"/>
      <c r="PZ84" s="299"/>
      <c r="QA84" s="299"/>
      <c r="QB84" s="297"/>
      <c r="QC84" s="297"/>
      <c r="QD84" s="297"/>
      <c r="QE84" s="297"/>
      <c r="QF84" s="299"/>
      <c r="QG84" s="299"/>
      <c r="QH84" s="299"/>
      <c r="QI84" s="299"/>
      <c r="QJ84" s="297"/>
      <c r="QK84" s="297"/>
      <c r="QL84" s="297"/>
      <c r="QM84" s="297"/>
      <c r="QN84" s="299"/>
      <c r="QO84" s="299"/>
      <c r="QP84" s="299"/>
      <c r="QQ84" s="299"/>
      <c r="QR84" s="297"/>
      <c r="QS84" s="297"/>
      <c r="QT84" s="297"/>
      <c r="QU84" s="297"/>
      <c r="QV84" s="299"/>
      <c r="QW84" s="299"/>
      <c r="QX84" s="299"/>
      <c r="QY84" s="299"/>
      <c r="QZ84" s="297"/>
      <c r="RA84" s="297"/>
      <c r="RB84" s="297"/>
      <c r="RC84" s="297"/>
      <c r="RD84" s="299"/>
      <c r="RE84" s="299"/>
      <c r="RF84" s="299"/>
      <c r="RG84" s="299"/>
      <c r="RH84" s="297"/>
      <c r="RI84" s="297"/>
      <c r="RJ84" s="297"/>
      <c r="RK84" s="297"/>
      <c r="RL84" s="299"/>
      <c r="RM84" s="299"/>
      <c r="RN84" s="299"/>
      <c r="RO84" s="299"/>
      <c r="RP84" s="297"/>
      <c r="RQ84" s="297"/>
      <c r="RR84" s="297"/>
      <c r="RS84" s="297"/>
      <c r="RT84" s="299"/>
      <c r="RU84" s="299"/>
      <c r="RV84" s="299"/>
      <c r="RW84" s="299"/>
      <c r="RX84" s="297"/>
      <c r="RY84" s="297"/>
      <c r="RZ84" s="297"/>
      <c r="SA84" s="297"/>
      <c r="SB84" s="299"/>
      <c r="SC84" s="299"/>
      <c r="SD84" s="299"/>
      <c r="SE84" s="299"/>
      <c r="SF84" s="297"/>
      <c r="SG84" s="297"/>
      <c r="SH84" s="297"/>
      <c r="SI84" s="297"/>
      <c r="SJ84" s="277" cm="1">
        <f t="array" ref="SJ84">SUM(SUMIFS(OR84:SI84,OR$6:SI$6,{"EN(V)"}))</f>
        <v>2</v>
      </c>
      <c r="SK84" s="277" cm="1">
        <f t="array" ref="SK84">SUM(SUMIFS(OR84:SI84,OR$6:SI$6,{"INA(V)"}))</f>
        <v>0</v>
      </c>
      <c r="SL84" s="277" cm="1">
        <f t="array" ref="SL84">SUM(SUMIFS(OR84:SI84,OR$6:SI$6,{"EN(D)"}))</f>
        <v>0</v>
      </c>
      <c r="SM84" s="277" cm="1">
        <f t="array" ref="SM84">SUM(SUMIFS(OR84:SI84,OR$6:SI$6,{"INA(D)"}))</f>
        <v>0</v>
      </c>
      <c r="SN84" s="277" cm="1">
        <f t="array" ref="SN84">SUM(SUMIFS(OR84:SI84,OR$6:SI$6,{"EN(D)","EN(V)","INA(D)","INA(V)"}))</f>
        <v>2</v>
      </c>
    </row>
    <row r="85" spans="1:508" ht="45">
      <c r="A85" s="296">
        <v>79</v>
      </c>
      <c r="B85" s="281" t="s">
        <v>453</v>
      </c>
      <c r="C85" s="301"/>
      <c r="D85" s="299"/>
      <c r="E85" s="299"/>
      <c r="F85" s="299"/>
      <c r="G85" s="299"/>
      <c r="H85" s="297"/>
      <c r="I85" s="297"/>
      <c r="J85" s="297"/>
      <c r="K85" s="297"/>
      <c r="L85" s="299"/>
      <c r="M85" s="299"/>
      <c r="N85" s="299"/>
      <c r="O85" s="299"/>
      <c r="P85" s="297"/>
      <c r="Q85" s="297"/>
      <c r="R85" s="297"/>
      <c r="S85" s="297"/>
      <c r="T85" s="299"/>
      <c r="U85" s="299"/>
      <c r="V85" s="299"/>
      <c r="W85" s="299"/>
      <c r="X85" s="297"/>
      <c r="Y85" s="297"/>
      <c r="Z85" s="297"/>
      <c r="AA85" s="297"/>
      <c r="AB85" s="299"/>
      <c r="AC85" s="299"/>
      <c r="AD85" s="299"/>
      <c r="AE85" s="299"/>
      <c r="AF85" s="297"/>
      <c r="AG85" s="297"/>
      <c r="AH85" s="297"/>
      <c r="AI85" s="297"/>
      <c r="AJ85" s="299"/>
      <c r="AK85" s="299"/>
      <c r="AL85" s="299"/>
      <c r="AM85" s="299"/>
      <c r="AN85" s="297"/>
      <c r="AO85" s="297"/>
      <c r="AP85" s="297"/>
      <c r="AQ85" s="297"/>
      <c r="AR85" s="299"/>
      <c r="AS85" s="299"/>
      <c r="AT85" s="299"/>
      <c r="AU85" s="299"/>
      <c r="AV85" s="297"/>
      <c r="AW85" s="297"/>
      <c r="AX85" s="297"/>
      <c r="AY85" s="297"/>
      <c r="AZ85" s="299"/>
      <c r="BA85" s="299"/>
      <c r="BB85" s="299"/>
      <c r="BC85" s="299"/>
      <c r="BD85" s="297"/>
      <c r="BE85" s="297"/>
      <c r="BF85" s="297"/>
      <c r="BG85" s="297"/>
      <c r="BH85" s="299"/>
      <c r="BI85" s="299"/>
      <c r="BJ85" s="299"/>
      <c r="BK85" s="299"/>
      <c r="BL85" s="297"/>
      <c r="BM85" s="297"/>
      <c r="BN85" s="297"/>
      <c r="BO85" s="297"/>
      <c r="BP85" s="299"/>
      <c r="BQ85" s="299"/>
      <c r="BR85" s="299"/>
      <c r="BS85" s="299"/>
      <c r="BT85" s="297"/>
      <c r="BU85" s="297"/>
      <c r="BV85" s="297"/>
      <c r="BW85" s="297"/>
      <c r="BX85" s="299"/>
      <c r="BY85" s="299"/>
      <c r="BZ85" s="299"/>
      <c r="CA85" s="299"/>
      <c r="CB85" s="297"/>
      <c r="CC85" s="297"/>
      <c r="CD85" s="297"/>
      <c r="CE85" s="297"/>
      <c r="CF85" s="299"/>
      <c r="CG85" s="299"/>
      <c r="CH85" s="299"/>
      <c r="CI85" s="299"/>
      <c r="CJ85" s="297"/>
      <c r="CK85" s="297"/>
      <c r="CL85" s="297"/>
      <c r="CM85" s="297"/>
      <c r="CN85" s="299"/>
      <c r="CO85" s="299"/>
      <c r="CP85" s="299"/>
      <c r="CQ85" s="299"/>
      <c r="CR85" s="297"/>
      <c r="CS85" s="297"/>
      <c r="CT85" s="297"/>
      <c r="CU85" s="297"/>
      <c r="CV85" s="277" cm="1">
        <f t="array" ref="CV85">SUM(SUMIFS(D85:CU85,D$6:CU$6,{"EN(V)"}))</f>
        <v>0</v>
      </c>
      <c r="CW85" s="277" cm="1">
        <f t="array" ref="CW85">SUM(SUMIFS(D85:CU85,D$6:CU$6,{"INA(V)"}))</f>
        <v>0</v>
      </c>
      <c r="CX85" s="277" cm="1">
        <f t="array" ref="CX85">SUM(SUMIFS(D85:CU85,D$6:CU$6,{"EN(D)"}))</f>
        <v>0</v>
      </c>
      <c r="CY85" s="277" cm="1">
        <f t="array" ref="CY85">SUM(SUMIFS(D85:CU85,D$6:CU$6,{"INA(D)"}))</f>
        <v>0</v>
      </c>
      <c r="CZ85" s="277" cm="1">
        <f t="array" ref="CZ85">SUM(SUMIFS(D85:CU85,D$6:CU$6,{"EN(D)","EN(V)","INA(D)","INA(V)"}))</f>
        <v>0</v>
      </c>
      <c r="DA85" s="299"/>
      <c r="DB85" s="299">
        <f t="shared" si="31"/>
        <v>0</v>
      </c>
      <c r="DC85" s="299"/>
      <c r="DD85" s="299">
        <f t="shared" si="32"/>
        <v>0</v>
      </c>
      <c r="DE85" s="297"/>
      <c r="DF85" s="297">
        <f t="shared" si="33"/>
        <v>0</v>
      </c>
      <c r="DG85" s="297"/>
      <c r="DH85" s="297">
        <f t="shared" si="37"/>
        <v>0</v>
      </c>
      <c r="DI85" s="299"/>
      <c r="DJ85" s="299"/>
      <c r="DK85" s="299"/>
      <c r="DL85" s="299"/>
      <c r="DM85" s="297"/>
      <c r="DN85" s="297"/>
      <c r="DO85" s="297"/>
      <c r="DP85" s="297"/>
      <c r="DQ85" s="299"/>
      <c r="DR85" s="299"/>
      <c r="DS85" s="299"/>
      <c r="DT85" s="299"/>
      <c r="DU85" s="297"/>
      <c r="DV85" s="297"/>
      <c r="DW85" s="297"/>
      <c r="DX85" s="297"/>
      <c r="DY85" s="299"/>
      <c r="DZ85" s="299"/>
      <c r="EA85" s="299"/>
      <c r="EB85" s="299"/>
      <c r="EC85" s="297"/>
      <c r="ED85" s="297"/>
      <c r="EE85" s="297"/>
      <c r="EF85" s="297"/>
      <c r="EG85" s="299"/>
      <c r="EH85" s="299"/>
      <c r="EI85" s="299"/>
      <c r="EJ85" s="299"/>
      <c r="EK85" s="297">
        <v>38</v>
      </c>
      <c r="EL85" s="297">
        <f>EK85-EC85</f>
        <v>38</v>
      </c>
      <c r="EM85" s="297">
        <v>6</v>
      </c>
      <c r="EN85" s="297">
        <f>EM85-EE85</f>
        <v>6</v>
      </c>
      <c r="EO85" s="299"/>
      <c r="EP85" s="299"/>
      <c r="EQ85" s="299"/>
      <c r="ER85" s="299"/>
      <c r="ES85" s="297">
        <v>101</v>
      </c>
      <c r="ET85" s="297">
        <f>ES85-EK85</f>
        <v>63</v>
      </c>
      <c r="EU85" s="297">
        <v>318</v>
      </c>
      <c r="EV85" s="297">
        <f>EU85-EM85</f>
        <v>312</v>
      </c>
      <c r="EW85" s="299"/>
      <c r="EX85" s="299"/>
      <c r="EY85" s="299"/>
      <c r="EZ85" s="299"/>
      <c r="FA85" s="297">
        <v>130</v>
      </c>
      <c r="FB85" s="297">
        <f>FA85-ES85</f>
        <v>29</v>
      </c>
      <c r="FC85" s="297">
        <v>352</v>
      </c>
      <c r="FD85" s="297">
        <f>FC85-EU85</f>
        <v>34</v>
      </c>
      <c r="FE85" s="299"/>
      <c r="FF85" s="299"/>
      <c r="FG85" s="299"/>
      <c r="FH85" s="299"/>
      <c r="FI85" s="297">
        <v>175</v>
      </c>
      <c r="FJ85" s="297">
        <f>FI85-FA85</f>
        <v>45</v>
      </c>
      <c r="FK85" s="297">
        <v>434</v>
      </c>
      <c r="FL85" s="297">
        <f>FK85-FC85</f>
        <v>82</v>
      </c>
      <c r="FM85" s="299"/>
      <c r="FN85" s="299"/>
      <c r="FO85" s="299"/>
      <c r="FP85" s="299"/>
      <c r="FQ85" s="297">
        <v>219</v>
      </c>
      <c r="FR85" s="297">
        <f>FQ85-FI85</f>
        <v>44</v>
      </c>
      <c r="FS85" s="297">
        <v>488</v>
      </c>
      <c r="FT85" s="297">
        <f>FS85-FK85</f>
        <v>54</v>
      </c>
      <c r="FU85" s="299"/>
      <c r="FV85" s="299"/>
      <c r="FW85" s="299"/>
      <c r="FX85" s="299"/>
      <c r="FY85" s="297">
        <v>542</v>
      </c>
      <c r="FZ85" s="297">
        <f>FY85-FQ85</f>
        <v>323</v>
      </c>
      <c r="GA85" s="297">
        <v>664</v>
      </c>
      <c r="GB85" s="297">
        <f>GA85-FS85</f>
        <v>176</v>
      </c>
      <c r="GC85" s="299"/>
      <c r="GD85" s="299"/>
      <c r="GE85" s="299"/>
      <c r="GF85" s="299"/>
      <c r="GG85" s="297">
        <v>738</v>
      </c>
      <c r="GH85" s="297">
        <f>GG85-FY85</f>
        <v>196</v>
      </c>
      <c r="GI85" s="297">
        <v>790</v>
      </c>
      <c r="GJ85" s="297">
        <f>GI85-GA85</f>
        <v>126</v>
      </c>
      <c r="GK85" s="299"/>
      <c r="GL85" s="299"/>
      <c r="GM85" s="299"/>
      <c r="GN85" s="299"/>
      <c r="GO85" s="297">
        <v>1066</v>
      </c>
      <c r="GP85" s="297">
        <f>GO85-GG85</f>
        <v>328</v>
      </c>
      <c r="GQ85" s="297">
        <v>968</v>
      </c>
      <c r="GR85" s="297">
        <f>GQ85-GI85</f>
        <v>178</v>
      </c>
      <c r="GS85" s="277" cm="1">
        <f t="array" ref="GS85">SUM(SUMIFS(DA85:GR85,DA$6:GR$6,{"EN(V)"}))</f>
        <v>0</v>
      </c>
      <c r="GT85" s="277" cm="1">
        <f t="array" ref="GT85">SUM(SUMIFS(DA85:GR85,DA$6:GR$6,{"INA(V)"}))</f>
        <v>1066</v>
      </c>
      <c r="GU85" s="277" cm="1">
        <f t="array" ref="GU85">SUM(SUMIFS(DA85:GR85,DA$6:GR$6,{"EN(D)"}))</f>
        <v>0</v>
      </c>
      <c r="GV85" s="277" cm="1">
        <f t="array" ref="GV85">SUM(SUMIFS(DA85:GR85,DA$6:GR$6,{"INA(D)"}))</f>
        <v>968</v>
      </c>
      <c r="GW85" s="277" cm="1">
        <f t="array" ref="GW85">SUM(SUMIFS(DA85:GR85,DA$6:GR$6,{"EN(D)","EN(V)","INA(D)","INA(V)"}))</f>
        <v>2034</v>
      </c>
      <c r="GX85" s="299"/>
      <c r="GY85" s="299">
        <f t="shared" si="34"/>
        <v>0</v>
      </c>
      <c r="GZ85" s="299"/>
      <c r="HA85" s="299">
        <f t="shared" si="35"/>
        <v>0</v>
      </c>
      <c r="HB85" s="297">
        <v>1078</v>
      </c>
      <c r="HC85" s="297">
        <f t="shared" si="36"/>
        <v>12</v>
      </c>
      <c r="HD85" s="297">
        <v>989</v>
      </c>
      <c r="HE85" s="297">
        <f t="shared" si="38"/>
        <v>21</v>
      </c>
      <c r="HF85" s="299"/>
      <c r="HG85" s="299"/>
      <c r="HH85" s="299"/>
      <c r="HI85" s="299"/>
      <c r="HJ85" s="297"/>
      <c r="HK85" s="297"/>
      <c r="HL85" s="297"/>
      <c r="HM85" s="297"/>
      <c r="HN85" s="299"/>
      <c r="HO85" s="299"/>
      <c r="HP85" s="299"/>
      <c r="HQ85" s="299"/>
      <c r="HR85" s="297"/>
      <c r="HS85" s="297"/>
      <c r="HT85" s="297"/>
      <c r="HU85" s="297"/>
      <c r="HV85" s="299"/>
      <c r="HW85" s="299"/>
      <c r="HX85" s="299"/>
      <c r="HY85" s="299"/>
      <c r="HZ85" s="297"/>
      <c r="IA85" s="297"/>
      <c r="IB85" s="297"/>
      <c r="IC85" s="297"/>
      <c r="ID85" s="299"/>
      <c r="IE85" s="299"/>
      <c r="IF85" s="299"/>
      <c r="IG85" s="299"/>
      <c r="IH85" s="297"/>
      <c r="II85" s="297"/>
      <c r="IJ85" s="297"/>
      <c r="IK85" s="297"/>
      <c r="IL85" s="299"/>
      <c r="IM85" s="299"/>
      <c r="IN85" s="299"/>
      <c r="IO85" s="299"/>
      <c r="IP85" s="297"/>
      <c r="IQ85" s="297"/>
      <c r="IR85" s="297"/>
      <c r="IS85" s="297"/>
      <c r="IT85" s="299"/>
      <c r="IU85" s="299"/>
      <c r="IV85" s="299"/>
      <c r="IW85" s="299"/>
      <c r="IX85" s="297"/>
      <c r="IY85" s="297"/>
      <c r="IZ85" s="297"/>
      <c r="JA85" s="297"/>
      <c r="JB85" s="299"/>
      <c r="JC85" s="299"/>
      <c r="JD85" s="299"/>
      <c r="JE85" s="299"/>
      <c r="JF85" s="297"/>
      <c r="JG85" s="297"/>
      <c r="JH85" s="297"/>
      <c r="JI85" s="297"/>
      <c r="JJ85" s="299"/>
      <c r="JK85" s="299"/>
      <c r="JL85" s="299"/>
      <c r="JM85" s="299"/>
      <c r="JN85" s="297"/>
      <c r="JO85" s="297"/>
      <c r="JP85" s="297"/>
      <c r="JQ85" s="297"/>
      <c r="JR85" s="299"/>
      <c r="JS85" s="299"/>
      <c r="JT85" s="299"/>
      <c r="JU85" s="299"/>
      <c r="JV85" s="297">
        <v>1157</v>
      </c>
      <c r="JW85" s="297">
        <v>11</v>
      </c>
      <c r="JX85" s="297">
        <v>989</v>
      </c>
      <c r="JY85" s="297">
        <v>44</v>
      </c>
      <c r="JZ85" s="299"/>
      <c r="KA85" s="299"/>
      <c r="KB85" s="299"/>
      <c r="KC85" s="299"/>
      <c r="KD85" s="297"/>
      <c r="KE85" s="297">
        <v>10</v>
      </c>
      <c r="KF85" s="297"/>
      <c r="KG85" s="297">
        <v>25</v>
      </c>
      <c r="KH85" s="299"/>
      <c r="KI85" s="299"/>
      <c r="KJ85" s="299"/>
      <c r="KK85" s="299"/>
      <c r="KL85" s="297"/>
      <c r="KM85" s="297">
        <v>9</v>
      </c>
      <c r="KN85" s="297"/>
      <c r="KO85" s="297">
        <v>17</v>
      </c>
      <c r="KP85" s="277" cm="1">
        <f t="array" ref="KP85">SUM(SUMIFS(GX85:KO85,GX$6:KO$6,{"EN(V)"}))</f>
        <v>0</v>
      </c>
      <c r="KQ85" s="277" cm="1">
        <f t="array" ref="KQ85">SUM(SUMIFS(GX85:KO85,GX$6:KO$6,{"INA(V)"}))</f>
        <v>42</v>
      </c>
      <c r="KR85" s="277" cm="1">
        <f t="array" ref="KR85">SUM(SUMIFS(GX85:KO85,GX$6:KO$6,{"EN(D)"}))</f>
        <v>0</v>
      </c>
      <c r="KS85" s="277" cm="1">
        <f t="array" ref="KS85">SUM(SUMIFS(GX85:KO85,GX$6:KO$6,{"INA(D)"}))</f>
        <v>107</v>
      </c>
      <c r="KT85" s="277" cm="1">
        <f t="array" ref="KT85">SUM(SUMIFS(GX85:KO85,GX$6:KO$6,{"EN(D)","EN(V)","INA(D)","INA(V)"}))</f>
        <v>149</v>
      </c>
      <c r="KU85" s="299"/>
      <c r="KV85" s="299"/>
      <c r="KW85" s="299"/>
      <c r="KX85" s="299"/>
      <c r="KY85" s="297"/>
      <c r="KZ85" s="297">
        <v>6</v>
      </c>
      <c r="LA85" s="297"/>
      <c r="LB85" s="297">
        <v>10</v>
      </c>
      <c r="LC85" s="299"/>
      <c r="LD85" s="299">
        <v>19</v>
      </c>
      <c r="LE85" s="299"/>
      <c r="LF85" s="299">
        <v>98</v>
      </c>
      <c r="LG85" s="297"/>
      <c r="LH85" s="297"/>
      <c r="LI85" s="297"/>
      <c r="LJ85" s="297"/>
      <c r="LK85" s="299"/>
      <c r="LL85" s="299"/>
      <c r="LM85" s="299"/>
      <c r="LN85" s="299"/>
      <c r="LO85" s="297"/>
      <c r="LP85" s="297">
        <v>22</v>
      </c>
      <c r="LQ85" s="297"/>
      <c r="LR85" s="297">
        <v>12</v>
      </c>
      <c r="LS85" s="299"/>
      <c r="LT85" s="299"/>
      <c r="LU85" s="299"/>
      <c r="LV85" s="299"/>
      <c r="LW85" s="297"/>
      <c r="LX85" s="297">
        <v>7</v>
      </c>
      <c r="LY85" s="297"/>
      <c r="LZ85" s="297">
        <v>8</v>
      </c>
      <c r="MA85" s="299"/>
      <c r="MB85" s="299"/>
      <c r="MC85" s="299"/>
      <c r="MD85" s="299"/>
      <c r="ME85" s="297"/>
      <c r="MF85" s="297">
        <v>9</v>
      </c>
      <c r="MG85" s="297"/>
      <c r="MH85" s="297">
        <v>4</v>
      </c>
      <c r="MI85" s="299"/>
      <c r="MJ85" s="299"/>
      <c r="MK85" s="299"/>
      <c r="ML85" s="299"/>
      <c r="MM85" s="297"/>
      <c r="MN85" s="297">
        <v>7</v>
      </c>
      <c r="MO85" s="297"/>
      <c r="MP85" s="297">
        <v>3</v>
      </c>
      <c r="MQ85" s="299"/>
      <c r="MR85" s="299"/>
      <c r="MS85" s="299"/>
      <c r="MT85" s="299"/>
      <c r="MU85" s="297"/>
      <c r="MV85" s="297">
        <v>4</v>
      </c>
      <c r="MW85" s="297"/>
      <c r="MX85" s="297"/>
      <c r="MY85" s="299"/>
      <c r="MZ85" s="299"/>
      <c r="NA85" s="299"/>
      <c r="NB85" s="299"/>
      <c r="NC85" s="297"/>
      <c r="ND85" s="297">
        <v>2</v>
      </c>
      <c r="NE85" s="297"/>
      <c r="NF85" s="297">
        <v>1</v>
      </c>
      <c r="NG85" s="299"/>
      <c r="NH85" s="299"/>
      <c r="NI85" s="299"/>
      <c r="NJ85" s="299"/>
      <c r="NK85" s="297"/>
      <c r="NL85" s="297">
        <v>3</v>
      </c>
      <c r="NM85" s="297"/>
      <c r="NN85" s="297">
        <v>1</v>
      </c>
      <c r="NO85" s="299"/>
      <c r="NP85" s="299"/>
      <c r="NQ85" s="299"/>
      <c r="NR85" s="299"/>
      <c r="NS85" s="297"/>
      <c r="NT85" s="297">
        <v>12</v>
      </c>
      <c r="NU85" s="297"/>
      <c r="NV85" s="297">
        <v>4</v>
      </c>
      <c r="NW85" s="299"/>
      <c r="NX85" s="299"/>
      <c r="NY85" s="299"/>
      <c r="NZ85" s="299"/>
      <c r="OA85" s="297"/>
      <c r="OB85" s="297">
        <v>19</v>
      </c>
      <c r="OC85" s="297"/>
      <c r="OD85" s="297">
        <v>4</v>
      </c>
      <c r="OE85" s="299"/>
      <c r="OF85" s="299"/>
      <c r="OG85" s="299"/>
      <c r="OH85" s="299"/>
      <c r="OI85" s="297"/>
      <c r="OJ85" s="297">
        <v>6</v>
      </c>
      <c r="OK85" s="297"/>
      <c r="OL85" s="297">
        <v>1</v>
      </c>
      <c r="OM85" s="277" cm="1">
        <f t="array" ref="OM85">SUM(SUMIFS(KU85:OL85,KU$6:OL$6,{"EN(V)"}))</f>
        <v>19</v>
      </c>
      <c r="ON85" s="277" cm="1">
        <f t="array" ref="ON85">SUM(SUMIFS(KU85:OL85,KU$6:OL$6,{"INA(V)"}))</f>
        <v>97</v>
      </c>
      <c r="OO85" s="277" cm="1">
        <f t="array" ref="OO85">SUM(SUMIFS(KU85:OL85,KU$6:OL$6,{"EN(D)"}))</f>
        <v>98</v>
      </c>
      <c r="OP85" s="277" cm="1">
        <f t="array" ref="OP85">SUM(SUMIFS(KU85:OL85,KU$6:OL$6,{"INA(D)"}))</f>
        <v>48</v>
      </c>
      <c r="OQ85" s="277" cm="1">
        <f t="array" ref="OQ85">SUM(SUMIFS(KU85:OL85,KU$6:OL$6,{"EN(D)","EN(V)","INA(D)","INA(V)"}))</f>
        <v>262</v>
      </c>
      <c r="OR85" s="299"/>
      <c r="OS85" s="299"/>
      <c r="OT85" s="299"/>
      <c r="OU85" s="299"/>
      <c r="OV85" s="297"/>
      <c r="OW85" s="297">
        <v>4</v>
      </c>
      <c r="OX85" s="297"/>
      <c r="OY85" s="297">
        <v>3</v>
      </c>
      <c r="OZ85" s="299"/>
      <c r="PA85" s="299"/>
      <c r="PB85" s="299"/>
      <c r="PC85" s="299"/>
      <c r="PD85" s="297"/>
      <c r="PE85" s="297">
        <v>4</v>
      </c>
      <c r="PF85" s="297"/>
      <c r="PG85" s="297">
        <v>2</v>
      </c>
      <c r="PH85" s="299"/>
      <c r="PI85" s="299"/>
      <c r="PJ85" s="299"/>
      <c r="PK85" s="299"/>
      <c r="PL85" s="297"/>
      <c r="PM85" s="297">
        <v>3</v>
      </c>
      <c r="PN85" s="297"/>
      <c r="PO85" s="297">
        <v>2</v>
      </c>
      <c r="PP85" s="299"/>
      <c r="PQ85" s="299"/>
      <c r="PR85" s="299"/>
      <c r="PS85" s="299"/>
      <c r="PT85" s="297"/>
      <c r="PU85" s="297">
        <v>7</v>
      </c>
      <c r="PV85" s="297"/>
      <c r="PW85" s="297">
        <v>2</v>
      </c>
      <c r="PX85" s="299"/>
      <c r="PY85" s="299"/>
      <c r="PZ85" s="299"/>
      <c r="QA85" s="299"/>
      <c r="QB85" s="297"/>
      <c r="QC85" s="297">
        <v>8</v>
      </c>
      <c r="QD85" s="297"/>
      <c r="QE85" s="297">
        <v>4</v>
      </c>
      <c r="QF85" s="299"/>
      <c r="QG85" s="299"/>
      <c r="QH85" s="299"/>
      <c r="QI85" s="299"/>
      <c r="QJ85" s="297"/>
      <c r="QK85" s="297"/>
      <c r="QL85" s="297"/>
      <c r="QM85" s="297"/>
      <c r="QN85" s="299"/>
      <c r="QO85" s="299"/>
      <c r="QP85" s="299"/>
      <c r="QQ85" s="299"/>
      <c r="QR85" s="297"/>
      <c r="QS85" s="297">
        <v>2</v>
      </c>
      <c r="QT85" s="297"/>
      <c r="QU85" s="297">
        <v>1</v>
      </c>
      <c r="QV85" s="299"/>
      <c r="QW85" s="299"/>
      <c r="QX85" s="299"/>
      <c r="QY85" s="299"/>
      <c r="QZ85" s="297"/>
      <c r="RA85" s="297"/>
      <c r="RB85" s="297"/>
      <c r="RC85" s="297"/>
      <c r="RD85" s="299"/>
      <c r="RE85" s="299"/>
      <c r="RF85" s="299"/>
      <c r="RG85" s="299"/>
      <c r="RH85" s="297"/>
      <c r="RI85" s="297"/>
      <c r="RJ85" s="297"/>
      <c r="RK85" s="297"/>
      <c r="RL85" s="299"/>
      <c r="RM85" s="299"/>
      <c r="RN85" s="299"/>
      <c r="RO85" s="299"/>
      <c r="RP85" s="297"/>
      <c r="RQ85" s="297"/>
      <c r="RR85" s="297"/>
      <c r="RS85" s="297"/>
      <c r="RT85" s="299"/>
      <c r="RU85" s="299"/>
      <c r="RV85" s="299"/>
      <c r="RW85" s="299"/>
      <c r="RX85" s="297"/>
      <c r="RY85" s="297"/>
      <c r="RZ85" s="297"/>
      <c r="SA85" s="297"/>
      <c r="SB85" s="299"/>
      <c r="SC85" s="299"/>
      <c r="SD85" s="299"/>
      <c r="SE85" s="299"/>
      <c r="SF85" s="297"/>
      <c r="SG85" s="297"/>
      <c r="SH85" s="297"/>
      <c r="SI85" s="297"/>
      <c r="SJ85" s="277" cm="1">
        <f t="array" ref="SJ85">SUM(SUMIFS(OR85:SI85,OR$6:SI$6,{"EN(V)"}))</f>
        <v>0</v>
      </c>
      <c r="SK85" s="277" cm="1">
        <f t="array" ref="SK85">SUM(SUMIFS(OR85:SI85,OR$6:SI$6,{"INA(V)"}))</f>
        <v>28</v>
      </c>
      <c r="SL85" s="277" cm="1">
        <f t="array" ref="SL85">SUM(SUMIFS(OR85:SI85,OR$6:SI$6,{"EN(D)"}))</f>
        <v>0</v>
      </c>
      <c r="SM85" s="277" cm="1">
        <f t="array" ref="SM85">SUM(SUMIFS(OR85:SI85,OR$6:SI$6,{"INA(D)"}))</f>
        <v>14</v>
      </c>
      <c r="SN85" s="277" cm="1">
        <f t="array" ref="SN85">SUM(SUMIFS(OR85:SI85,OR$6:SI$6,{"EN(D)","EN(V)","INA(D)","INA(V)"}))</f>
        <v>42</v>
      </c>
    </row>
    <row r="86" spans="1:508" ht="30">
      <c r="A86" s="296">
        <v>80</v>
      </c>
      <c r="B86" s="281" t="s">
        <v>174</v>
      </c>
      <c r="C86" s="301"/>
      <c r="D86" s="299"/>
      <c r="E86" s="299"/>
      <c r="F86" s="299"/>
      <c r="G86" s="299"/>
      <c r="H86" s="297"/>
      <c r="I86" s="297"/>
      <c r="J86" s="297"/>
      <c r="K86" s="297"/>
      <c r="L86" s="299"/>
      <c r="M86" s="299"/>
      <c r="N86" s="299"/>
      <c r="O86" s="299"/>
      <c r="P86" s="297"/>
      <c r="Q86" s="297"/>
      <c r="R86" s="297"/>
      <c r="S86" s="297"/>
      <c r="T86" s="299"/>
      <c r="U86" s="299"/>
      <c r="V86" s="299"/>
      <c r="W86" s="299"/>
      <c r="X86" s="297"/>
      <c r="Y86" s="297"/>
      <c r="Z86" s="297"/>
      <c r="AA86" s="297"/>
      <c r="AB86" s="299"/>
      <c r="AC86" s="299"/>
      <c r="AD86" s="299"/>
      <c r="AE86" s="299"/>
      <c r="AF86" s="297"/>
      <c r="AG86" s="297"/>
      <c r="AH86" s="297"/>
      <c r="AI86" s="297"/>
      <c r="AJ86" s="299"/>
      <c r="AK86" s="299"/>
      <c r="AL86" s="299"/>
      <c r="AM86" s="299"/>
      <c r="AN86" s="297"/>
      <c r="AO86" s="297"/>
      <c r="AP86" s="297"/>
      <c r="AQ86" s="297"/>
      <c r="AR86" s="299"/>
      <c r="AS86" s="299"/>
      <c r="AT86" s="299"/>
      <c r="AU86" s="299"/>
      <c r="AV86" s="297"/>
      <c r="AW86" s="297"/>
      <c r="AX86" s="297"/>
      <c r="AY86" s="297"/>
      <c r="AZ86" s="299"/>
      <c r="BA86" s="299"/>
      <c r="BB86" s="299"/>
      <c r="BC86" s="299"/>
      <c r="BD86" s="297"/>
      <c r="BE86" s="297"/>
      <c r="BF86" s="297"/>
      <c r="BG86" s="297"/>
      <c r="BH86" s="299"/>
      <c r="BI86" s="299"/>
      <c r="BJ86" s="299"/>
      <c r="BK86" s="299"/>
      <c r="BL86" s="297"/>
      <c r="BM86" s="297"/>
      <c r="BN86" s="297"/>
      <c r="BO86" s="297"/>
      <c r="BP86" s="299"/>
      <c r="BQ86" s="299"/>
      <c r="BR86" s="299"/>
      <c r="BS86" s="299"/>
      <c r="BT86" s="297"/>
      <c r="BU86" s="297"/>
      <c r="BV86" s="297"/>
      <c r="BW86" s="297"/>
      <c r="BX86" s="299"/>
      <c r="BY86" s="299"/>
      <c r="BZ86" s="299"/>
      <c r="CA86" s="299"/>
      <c r="CB86" s="297"/>
      <c r="CC86" s="297"/>
      <c r="CD86" s="297"/>
      <c r="CE86" s="297"/>
      <c r="CF86" s="299"/>
      <c r="CG86" s="299"/>
      <c r="CH86" s="299"/>
      <c r="CI86" s="299"/>
      <c r="CJ86" s="297"/>
      <c r="CK86" s="297"/>
      <c r="CL86" s="297"/>
      <c r="CM86" s="297"/>
      <c r="CN86" s="299"/>
      <c r="CO86" s="299"/>
      <c r="CP86" s="299"/>
      <c r="CQ86" s="299"/>
      <c r="CR86" s="297"/>
      <c r="CS86" s="297"/>
      <c r="CT86" s="297"/>
      <c r="CU86" s="297"/>
      <c r="CV86" s="277" cm="1">
        <f t="array" ref="CV86">SUM(SUMIFS(D86:CU86,D$6:CU$6,{"EN(V)"}))</f>
        <v>0</v>
      </c>
      <c r="CW86" s="277" cm="1">
        <f t="array" ref="CW86">SUM(SUMIFS(D86:CU86,D$6:CU$6,{"INA(V)"}))</f>
        <v>0</v>
      </c>
      <c r="CX86" s="277" cm="1">
        <f t="array" ref="CX86">SUM(SUMIFS(D86:CU86,D$6:CU$6,{"EN(D)"}))</f>
        <v>0</v>
      </c>
      <c r="CY86" s="277" cm="1">
        <f t="array" ref="CY86">SUM(SUMIFS(D86:CU86,D$6:CU$6,{"INA(D)"}))</f>
        <v>0</v>
      </c>
      <c r="CZ86" s="277" cm="1">
        <f t="array" ref="CZ86">SUM(SUMIFS(D86:CU86,D$6:CU$6,{"EN(D)","EN(V)","INA(D)","INA(V)"}))</f>
        <v>0</v>
      </c>
      <c r="DA86" s="299"/>
      <c r="DB86" s="299">
        <f t="shared" si="31"/>
        <v>0</v>
      </c>
      <c r="DC86" s="299"/>
      <c r="DD86" s="299">
        <f t="shared" si="32"/>
        <v>0</v>
      </c>
      <c r="DE86" s="297"/>
      <c r="DF86" s="297">
        <f t="shared" si="33"/>
        <v>0</v>
      </c>
      <c r="DG86" s="297"/>
      <c r="DH86" s="297">
        <f t="shared" si="37"/>
        <v>0</v>
      </c>
      <c r="DI86" s="299"/>
      <c r="DJ86" s="299"/>
      <c r="DK86" s="299"/>
      <c r="DL86" s="299"/>
      <c r="DM86" s="297"/>
      <c r="DN86" s="297"/>
      <c r="DO86" s="297"/>
      <c r="DP86" s="297"/>
      <c r="DQ86" s="299"/>
      <c r="DR86" s="299"/>
      <c r="DS86" s="299"/>
      <c r="DT86" s="299"/>
      <c r="DU86" s="297"/>
      <c r="DV86" s="297"/>
      <c r="DW86" s="297"/>
      <c r="DX86" s="297"/>
      <c r="DY86" s="299"/>
      <c r="DZ86" s="299"/>
      <c r="EA86" s="299"/>
      <c r="EB86" s="299"/>
      <c r="EC86" s="297"/>
      <c r="ED86" s="297"/>
      <c r="EE86" s="297"/>
      <c r="EF86" s="297"/>
      <c r="EG86" s="299"/>
      <c r="EH86" s="299"/>
      <c r="EI86" s="299"/>
      <c r="EJ86" s="299"/>
      <c r="EK86" s="297"/>
      <c r="EL86" s="297"/>
      <c r="EM86" s="297"/>
      <c r="EN86" s="297"/>
      <c r="EO86" s="299"/>
      <c r="EP86" s="299"/>
      <c r="EQ86" s="299"/>
      <c r="ER86" s="299"/>
      <c r="ES86" s="297"/>
      <c r="ET86" s="297"/>
      <c r="EU86" s="297"/>
      <c r="EV86" s="297"/>
      <c r="EW86" s="299"/>
      <c r="EX86" s="299"/>
      <c r="EY86" s="299"/>
      <c r="EZ86" s="299"/>
      <c r="FA86" s="297"/>
      <c r="FB86" s="297"/>
      <c r="FC86" s="297"/>
      <c r="FD86" s="297"/>
      <c r="FE86" s="299"/>
      <c r="FF86" s="299"/>
      <c r="FG86" s="299"/>
      <c r="FH86" s="299"/>
      <c r="FI86" s="297"/>
      <c r="FJ86" s="297"/>
      <c r="FK86" s="297"/>
      <c r="FL86" s="297"/>
      <c r="FM86" s="299">
        <v>67</v>
      </c>
      <c r="FN86" s="299">
        <f>FM86-FE86</f>
        <v>67</v>
      </c>
      <c r="FO86" s="299">
        <v>75</v>
      </c>
      <c r="FP86" s="299">
        <f>FO86-FG86</f>
        <v>75</v>
      </c>
      <c r="FQ86" s="297"/>
      <c r="FR86" s="297"/>
      <c r="FS86" s="297"/>
      <c r="FT86" s="297"/>
      <c r="FU86" s="299">
        <v>227</v>
      </c>
      <c r="FV86" s="299">
        <f>FU86-FM86</f>
        <v>160</v>
      </c>
      <c r="FW86" s="299">
        <v>184</v>
      </c>
      <c r="FX86" s="299">
        <f>FW86-FO86</f>
        <v>109</v>
      </c>
      <c r="FY86" s="297"/>
      <c r="FZ86" s="297"/>
      <c r="GA86" s="297"/>
      <c r="GB86" s="297"/>
      <c r="GC86" s="299">
        <v>471</v>
      </c>
      <c r="GD86" s="299">
        <f>GC86-FU86</f>
        <v>244</v>
      </c>
      <c r="GE86" s="299">
        <v>281</v>
      </c>
      <c r="GF86" s="299">
        <f>GE86-FW86</f>
        <v>97</v>
      </c>
      <c r="GG86" s="297"/>
      <c r="GH86" s="297"/>
      <c r="GI86" s="297"/>
      <c r="GJ86" s="297"/>
      <c r="GK86" s="299">
        <v>825</v>
      </c>
      <c r="GL86" s="299">
        <f>GK86-GC86</f>
        <v>354</v>
      </c>
      <c r="GM86" s="299">
        <v>580</v>
      </c>
      <c r="GN86" s="299">
        <f>GM86-GE86</f>
        <v>299</v>
      </c>
      <c r="GO86" s="297"/>
      <c r="GP86" s="297"/>
      <c r="GQ86" s="297"/>
      <c r="GR86" s="297"/>
      <c r="GS86" s="277" cm="1">
        <f t="array" ref="GS86">SUM(SUMIFS(DA86:GR86,DA$6:GR$6,{"EN(V)"}))</f>
        <v>825</v>
      </c>
      <c r="GT86" s="277" cm="1">
        <f t="array" ref="GT86">SUM(SUMIFS(DA86:GR86,DA$6:GR$6,{"INA(V)"}))</f>
        <v>0</v>
      </c>
      <c r="GU86" s="277" cm="1">
        <f t="array" ref="GU86">SUM(SUMIFS(DA86:GR86,DA$6:GR$6,{"EN(D)"}))</f>
        <v>580</v>
      </c>
      <c r="GV86" s="277" cm="1">
        <f t="array" ref="GV86">SUM(SUMIFS(DA86:GR86,DA$6:GR$6,{"INA(D)"}))</f>
        <v>0</v>
      </c>
      <c r="GW86" s="277" cm="1">
        <f t="array" ref="GW86">SUM(SUMIFS(DA86:GR86,DA$6:GR$6,{"EN(D)","EN(V)","INA(D)","INA(V)"}))</f>
        <v>1405</v>
      </c>
      <c r="GX86" s="299">
        <v>842</v>
      </c>
      <c r="GY86" s="299">
        <f t="shared" si="34"/>
        <v>17</v>
      </c>
      <c r="GZ86" s="299">
        <v>645</v>
      </c>
      <c r="HA86" s="299">
        <f t="shared" si="35"/>
        <v>65</v>
      </c>
      <c r="HB86" s="297"/>
      <c r="HC86" s="297">
        <f t="shared" si="36"/>
        <v>0</v>
      </c>
      <c r="HD86" s="297"/>
      <c r="HE86" s="297">
        <f t="shared" si="38"/>
        <v>0</v>
      </c>
      <c r="HF86" s="299"/>
      <c r="HG86" s="299"/>
      <c r="HH86" s="299"/>
      <c r="HI86" s="299"/>
      <c r="HJ86" s="297"/>
      <c r="HK86" s="297">
        <f>HB86</f>
        <v>0</v>
      </c>
      <c r="HL86" s="297"/>
      <c r="HM86" s="297"/>
      <c r="HN86" s="299"/>
      <c r="HO86" s="299"/>
      <c r="HP86" s="299"/>
      <c r="HQ86" s="299"/>
      <c r="HR86" s="297"/>
      <c r="HS86" s="297"/>
      <c r="HT86" s="297"/>
      <c r="HU86" s="297"/>
      <c r="HV86" s="299"/>
      <c r="HW86" s="299"/>
      <c r="HX86" s="299"/>
      <c r="HY86" s="299"/>
      <c r="HZ86" s="297"/>
      <c r="IA86" s="297"/>
      <c r="IB86" s="297"/>
      <c r="IC86" s="297"/>
      <c r="ID86" s="299"/>
      <c r="IE86" s="299"/>
      <c r="IF86" s="299"/>
      <c r="IG86" s="299"/>
      <c r="IH86" s="297"/>
      <c r="II86" s="297"/>
      <c r="IJ86" s="297"/>
      <c r="IK86" s="297"/>
      <c r="IL86" s="299"/>
      <c r="IM86" s="299"/>
      <c r="IN86" s="299"/>
      <c r="IO86" s="299"/>
      <c r="IP86" s="297"/>
      <c r="IQ86" s="297"/>
      <c r="IR86" s="297"/>
      <c r="IS86" s="297"/>
      <c r="IT86" s="299"/>
      <c r="IU86" s="299"/>
      <c r="IV86" s="299"/>
      <c r="IW86" s="299"/>
      <c r="IX86" s="297"/>
      <c r="IY86" s="297"/>
      <c r="IZ86" s="297"/>
      <c r="JA86" s="297"/>
      <c r="JB86" s="299"/>
      <c r="JC86" s="299"/>
      <c r="JD86" s="299"/>
      <c r="JE86" s="299"/>
      <c r="JF86" s="297"/>
      <c r="JG86" s="297"/>
      <c r="JH86" s="297"/>
      <c r="JI86" s="297"/>
      <c r="JJ86" s="299"/>
      <c r="JK86" s="299"/>
      <c r="JL86" s="299"/>
      <c r="JM86" s="299"/>
      <c r="JN86" s="297"/>
      <c r="JO86" s="297"/>
      <c r="JP86" s="297"/>
      <c r="JQ86" s="297"/>
      <c r="JR86" s="299">
        <v>873</v>
      </c>
      <c r="JS86" s="299">
        <v>17</v>
      </c>
      <c r="JT86" s="299">
        <v>645</v>
      </c>
      <c r="JU86" s="299">
        <v>139</v>
      </c>
      <c r="JV86" s="297"/>
      <c r="JW86" s="297"/>
      <c r="JX86" s="297"/>
      <c r="JY86" s="297"/>
      <c r="JZ86" s="299"/>
      <c r="KA86" s="299">
        <v>21</v>
      </c>
      <c r="KB86" s="299"/>
      <c r="KC86" s="299">
        <v>282</v>
      </c>
      <c r="KD86" s="297"/>
      <c r="KE86" s="297"/>
      <c r="KF86" s="297"/>
      <c r="KG86" s="297"/>
      <c r="KH86" s="299"/>
      <c r="KI86" s="299">
        <v>16</v>
      </c>
      <c r="KJ86" s="299"/>
      <c r="KK86" s="299">
        <v>87</v>
      </c>
      <c r="KL86" s="297"/>
      <c r="KM86" s="297"/>
      <c r="KN86" s="297"/>
      <c r="KO86" s="297"/>
      <c r="KP86" s="277" cm="1">
        <f t="array" ref="KP86">SUM(SUMIFS(GX86:KO86,GX$6:KO$6,{"EN(V)"}))</f>
        <v>71</v>
      </c>
      <c r="KQ86" s="277" cm="1">
        <f t="array" ref="KQ86">SUM(SUMIFS(GX86:KO86,GX$6:KO$6,{"INA(V)"}))</f>
        <v>0</v>
      </c>
      <c r="KR86" s="277" cm="1">
        <f t="array" ref="KR86">SUM(SUMIFS(GX86:KO86,GX$6:KO$6,{"EN(D)"}))</f>
        <v>573</v>
      </c>
      <c r="KS86" s="277" cm="1">
        <f t="array" ref="KS86">SUM(SUMIFS(GX86:KO86,GX$6:KO$6,{"INA(D)"}))</f>
        <v>0</v>
      </c>
      <c r="KT86" s="277" cm="1">
        <f t="array" ref="KT86">SUM(SUMIFS(GX86:KO86,GX$6:KO$6,{"EN(D)","EN(V)","INA(D)","INA(V)"}))</f>
        <v>644</v>
      </c>
      <c r="KU86" s="299"/>
      <c r="KV86" s="299">
        <v>7</v>
      </c>
      <c r="KW86" s="299"/>
      <c r="KX86" s="299">
        <v>159</v>
      </c>
      <c r="KY86" s="297"/>
      <c r="KZ86" s="297"/>
      <c r="LA86" s="297"/>
      <c r="LB86" s="297"/>
      <c r="LC86" s="299"/>
      <c r="LD86" s="299"/>
      <c r="LE86" s="299"/>
      <c r="LF86" s="299"/>
      <c r="LG86" s="297"/>
      <c r="LH86" s="297">
        <v>28</v>
      </c>
      <c r="LI86" s="297"/>
      <c r="LJ86" s="297">
        <v>49</v>
      </c>
      <c r="LK86" s="299"/>
      <c r="LL86" s="299"/>
      <c r="LM86" s="299"/>
      <c r="LN86" s="299">
        <v>9</v>
      </c>
      <c r="LO86" s="297"/>
      <c r="LP86" s="297"/>
      <c r="LQ86" s="297"/>
      <c r="LR86" s="297"/>
      <c r="LS86" s="299"/>
      <c r="LT86" s="299">
        <v>16</v>
      </c>
      <c r="LU86" s="299"/>
      <c r="LV86" s="299">
        <v>3</v>
      </c>
      <c r="LW86" s="297"/>
      <c r="LX86" s="297"/>
      <c r="LY86" s="297"/>
      <c r="LZ86" s="297"/>
      <c r="MA86" s="299"/>
      <c r="MB86" s="299">
        <v>12</v>
      </c>
      <c r="MC86" s="299"/>
      <c r="MD86" s="299">
        <v>2</v>
      </c>
      <c r="ME86" s="297"/>
      <c r="MF86" s="297"/>
      <c r="MG86" s="297"/>
      <c r="MH86" s="297"/>
      <c r="MI86" s="299"/>
      <c r="MJ86" s="299">
        <v>8</v>
      </c>
      <c r="MK86" s="299"/>
      <c r="ML86" s="299">
        <v>5</v>
      </c>
      <c r="MM86" s="297"/>
      <c r="MN86" s="297"/>
      <c r="MO86" s="297"/>
      <c r="MP86" s="297"/>
      <c r="MQ86" s="299"/>
      <c r="MR86" s="299">
        <v>7</v>
      </c>
      <c r="MS86" s="299"/>
      <c r="MT86" s="299">
        <v>5</v>
      </c>
      <c r="MU86" s="297"/>
      <c r="MV86" s="297"/>
      <c r="MW86" s="297"/>
      <c r="MX86" s="297"/>
      <c r="MY86" s="299"/>
      <c r="MZ86" s="299">
        <v>9</v>
      </c>
      <c r="NA86" s="299"/>
      <c r="NB86" s="299">
        <v>3</v>
      </c>
      <c r="NC86" s="297"/>
      <c r="ND86" s="297"/>
      <c r="NE86" s="297"/>
      <c r="NF86" s="297"/>
      <c r="NG86" s="299"/>
      <c r="NH86" s="299">
        <v>16</v>
      </c>
      <c r="NI86" s="299"/>
      <c r="NJ86" s="299">
        <v>1</v>
      </c>
      <c r="NK86" s="297"/>
      <c r="NL86" s="297"/>
      <c r="NM86" s="297"/>
      <c r="NN86" s="297"/>
      <c r="NO86" s="299"/>
      <c r="NP86" s="299">
        <v>21</v>
      </c>
      <c r="NQ86" s="299"/>
      <c r="NR86" s="299">
        <v>3</v>
      </c>
      <c r="NS86" s="297"/>
      <c r="NT86" s="297"/>
      <c r="NU86" s="297"/>
      <c r="NV86" s="297"/>
      <c r="NW86" s="299"/>
      <c r="NX86" s="299">
        <v>8</v>
      </c>
      <c r="NY86" s="299"/>
      <c r="NZ86" s="299"/>
      <c r="OA86" s="297"/>
      <c r="OB86" s="297"/>
      <c r="OC86" s="297"/>
      <c r="OD86" s="297"/>
      <c r="OE86" s="299"/>
      <c r="OF86" s="299">
        <v>8</v>
      </c>
      <c r="OG86" s="299"/>
      <c r="OH86" s="299">
        <v>1</v>
      </c>
      <c r="OI86" s="297"/>
      <c r="OJ86" s="297"/>
      <c r="OK86" s="297"/>
      <c r="OL86" s="297"/>
      <c r="OM86" s="277" cm="1">
        <f t="array" ref="OM86">SUM(SUMIFS(KU86:OL86,KU$6:OL$6,{"EN(V)"}))</f>
        <v>112</v>
      </c>
      <c r="ON86" s="277" cm="1">
        <f t="array" ref="ON86">SUM(SUMIFS(KU86:OL86,KU$6:OL$6,{"INA(V)"}))</f>
        <v>28</v>
      </c>
      <c r="OO86" s="277" cm="1">
        <f t="array" ref="OO86">SUM(SUMIFS(KU86:OL86,KU$6:OL$6,{"EN(D)"}))</f>
        <v>191</v>
      </c>
      <c r="OP86" s="277" cm="1">
        <f t="array" ref="OP86">SUM(SUMIFS(KU86:OL86,KU$6:OL$6,{"INA(D)"}))</f>
        <v>49</v>
      </c>
      <c r="OQ86" s="277" cm="1">
        <f t="array" ref="OQ86">SUM(SUMIFS(KU86:OL86,KU$6:OL$6,{"EN(D)","EN(V)","INA(D)","INA(V)"}))</f>
        <v>380</v>
      </c>
      <c r="OR86" s="299"/>
      <c r="OS86" s="299">
        <v>7</v>
      </c>
      <c r="OT86" s="299"/>
      <c r="OU86" s="299">
        <v>2</v>
      </c>
      <c r="OV86" s="297"/>
      <c r="OW86" s="297"/>
      <c r="OX86" s="297"/>
      <c r="OY86" s="297"/>
      <c r="OZ86" s="299"/>
      <c r="PA86" s="299">
        <v>1</v>
      </c>
      <c r="PB86" s="299"/>
      <c r="PC86" s="299"/>
      <c r="PD86" s="297"/>
      <c r="PE86" s="297"/>
      <c r="PF86" s="297"/>
      <c r="PG86" s="297"/>
      <c r="PH86" s="299"/>
      <c r="PI86" s="299">
        <v>3</v>
      </c>
      <c r="PJ86" s="299"/>
      <c r="PK86" s="299"/>
      <c r="PL86" s="297"/>
      <c r="PM86" s="297"/>
      <c r="PN86" s="297"/>
      <c r="PO86" s="297"/>
      <c r="PP86" s="299"/>
      <c r="PQ86" s="299">
        <v>6</v>
      </c>
      <c r="PR86" s="299"/>
      <c r="PS86" s="299">
        <v>1</v>
      </c>
      <c r="PT86" s="297"/>
      <c r="PU86" s="297"/>
      <c r="PV86" s="297"/>
      <c r="PW86" s="297"/>
      <c r="PX86" s="299"/>
      <c r="PY86" s="299">
        <v>3</v>
      </c>
      <c r="PZ86" s="299"/>
      <c r="QA86" s="299"/>
      <c r="QB86" s="297"/>
      <c r="QC86" s="297"/>
      <c r="QD86" s="297"/>
      <c r="QE86" s="297"/>
      <c r="QF86" s="299"/>
      <c r="QG86" s="299">
        <v>2</v>
      </c>
      <c r="QH86" s="299"/>
      <c r="QI86" s="299"/>
      <c r="QJ86" s="297"/>
      <c r="QK86" s="297"/>
      <c r="QL86" s="297"/>
      <c r="QM86" s="297"/>
      <c r="QN86" s="299"/>
      <c r="QO86" s="299">
        <v>2</v>
      </c>
      <c r="QP86" s="299"/>
      <c r="QQ86" s="299"/>
      <c r="QR86" s="297"/>
      <c r="QS86" s="297"/>
      <c r="QT86" s="297"/>
      <c r="QU86" s="297"/>
      <c r="QV86" s="299"/>
      <c r="QW86" s="299"/>
      <c r="QX86" s="299"/>
      <c r="QY86" s="299"/>
      <c r="QZ86" s="297"/>
      <c r="RA86" s="297"/>
      <c r="RB86" s="297"/>
      <c r="RC86" s="297"/>
      <c r="RD86" s="299"/>
      <c r="RE86" s="299"/>
      <c r="RF86" s="299"/>
      <c r="RG86" s="299"/>
      <c r="RH86" s="297"/>
      <c r="RI86" s="297"/>
      <c r="RJ86" s="297"/>
      <c r="RK86" s="297"/>
      <c r="RL86" s="299"/>
      <c r="RM86" s="299"/>
      <c r="RN86" s="299"/>
      <c r="RO86" s="299"/>
      <c r="RP86" s="297"/>
      <c r="RQ86" s="297"/>
      <c r="RR86" s="297"/>
      <c r="RS86" s="297"/>
      <c r="RT86" s="299"/>
      <c r="RU86" s="299"/>
      <c r="RV86" s="299"/>
      <c r="RW86" s="299"/>
      <c r="RX86" s="297"/>
      <c r="RY86" s="297"/>
      <c r="RZ86" s="297"/>
      <c r="SA86" s="297"/>
      <c r="SB86" s="299"/>
      <c r="SC86" s="299"/>
      <c r="SD86" s="299"/>
      <c r="SE86" s="299"/>
      <c r="SF86" s="297"/>
      <c r="SG86" s="297"/>
      <c r="SH86" s="297"/>
      <c r="SI86" s="297"/>
      <c r="SJ86" s="277" cm="1">
        <f t="array" ref="SJ86">SUM(SUMIFS(OR86:SI86,OR$6:SI$6,{"EN(V)"}))</f>
        <v>24</v>
      </c>
      <c r="SK86" s="277" cm="1">
        <f t="array" ref="SK86">SUM(SUMIFS(OR86:SI86,OR$6:SI$6,{"INA(V)"}))</f>
        <v>0</v>
      </c>
      <c r="SL86" s="277" cm="1">
        <f t="array" ref="SL86">SUM(SUMIFS(OR86:SI86,OR$6:SI$6,{"EN(D)"}))</f>
        <v>3</v>
      </c>
      <c r="SM86" s="277" cm="1">
        <f t="array" ref="SM86">SUM(SUMIFS(OR86:SI86,OR$6:SI$6,{"INA(D)"}))</f>
        <v>0</v>
      </c>
      <c r="SN86" s="277" cm="1">
        <f t="array" ref="SN86">SUM(SUMIFS(OR86:SI86,OR$6:SI$6,{"EN(D)","EN(V)","INA(D)","INA(V)"}))</f>
        <v>27</v>
      </c>
    </row>
    <row r="87" spans="1:508" ht="30">
      <c r="A87" s="296">
        <v>81</v>
      </c>
      <c r="B87" s="281" t="s">
        <v>175</v>
      </c>
      <c r="C87" s="301"/>
      <c r="D87" s="299"/>
      <c r="E87" s="299"/>
      <c r="F87" s="299"/>
      <c r="G87" s="299"/>
      <c r="H87" s="297"/>
      <c r="I87" s="297"/>
      <c r="J87" s="297"/>
      <c r="K87" s="297"/>
      <c r="L87" s="299"/>
      <c r="M87" s="299"/>
      <c r="N87" s="299"/>
      <c r="O87" s="299"/>
      <c r="P87" s="297"/>
      <c r="Q87" s="297"/>
      <c r="R87" s="297"/>
      <c r="S87" s="297"/>
      <c r="T87" s="299"/>
      <c r="U87" s="299"/>
      <c r="V87" s="299"/>
      <c r="W87" s="299"/>
      <c r="X87" s="297"/>
      <c r="Y87" s="297"/>
      <c r="Z87" s="297"/>
      <c r="AA87" s="297"/>
      <c r="AB87" s="299"/>
      <c r="AC87" s="299"/>
      <c r="AD87" s="299"/>
      <c r="AE87" s="299"/>
      <c r="AF87" s="297"/>
      <c r="AG87" s="297"/>
      <c r="AH87" s="297"/>
      <c r="AI87" s="297"/>
      <c r="AJ87" s="299"/>
      <c r="AK87" s="299"/>
      <c r="AL87" s="299"/>
      <c r="AM87" s="299"/>
      <c r="AN87" s="297"/>
      <c r="AO87" s="297"/>
      <c r="AP87" s="297"/>
      <c r="AQ87" s="297"/>
      <c r="AR87" s="299"/>
      <c r="AS87" s="299"/>
      <c r="AT87" s="299"/>
      <c r="AU87" s="299"/>
      <c r="AV87" s="297"/>
      <c r="AW87" s="297"/>
      <c r="AX87" s="297"/>
      <c r="AY87" s="297"/>
      <c r="AZ87" s="299"/>
      <c r="BA87" s="299"/>
      <c r="BB87" s="299"/>
      <c r="BC87" s="299"/>
      <c r="BD87" s="297"/>
      <c r="BE87" s="297"/>
      <c r="BF87" s="297"/>
      <c r="BG87" s="297"/>
      <c r="BH87" s="299"/>
      <c r="BI87" s="299"/>
      <c r="BJ87" s="299"/>
      <c r="BK87" s="299"/>
      <c r="BL87" s="297"/>
      <c r="BM87" s="297"/>
      <c r="BN87" s="297"/>
      <c r="BO87" s="297"/>
      <c r="BP87" s="299"/>
      <c r="BQ87" s="299"/>
      <c r="BR87" s="299"/>
      <c r="BS87" s="299"/>
      <c r="BT87" s="297"/>
      <c r="BU87" s="297"/>
      <c r="BV87" s="297"/>
      <c r="BW87" s="297"/>
      <c r="BX87" s="299"/>
      <c r="BY87" s="299"/>
      <c r="BZ87" s="299"/>
      <c r="CA87" s="299"/>
      <c r="CB87" s="297"/>
      <c r="CC87" s="297"/>
      <c r="CD87" s="297"/>
      <c r="CE87" s="297"/>
      <c r="CF87" s="299"/>
      <c r="CG87" s="299"/>
      <c r="CH87" s="299"/>
      <c r="CI87" s="299"/>
      <c r="CJ87" s="297"/>
      <c r="CK87" s="297"/>
      <c r="CL87" s="297"/>
      <c r="CM87" s="297"/>
      <c r="CN87" s="299"/>
      <c r="CO87" s="299"/>
      <c r="CP87" s="299"/>
      <c r="CQ87" s="299"/>
      <c r="CR87" s="297"/>
      <c r="CS87" s="297"/>
      <c r="CT87" s="297"/>
      <c r="CU87" s="297"/>
      <c r="CV87" s="277" cm="1">
        <f t="array" ref="CV87">SUM(SUMIFS(D87:CU87,D$6:CU$6,{"EN(V)"}))</f>
        <v>0</v>
      </c>
      <c r="CW87" s="277" cm="1">
        <f t="array" ref="CW87">SUM(SUMIFS(D87:CU87,D$6:CU$6,{"INA(V)"}))</f>
        <v>0</v>
      </c>
      <c r="CX87" s="277" cm="1">
        <f t="array" ref="CX87">SUM(SUMIFS(D87:CU87,D$6:CU$6,{"EN(D)"}))</f>
        <v>0</v>
      </c>
      <c r="CY87" s="277" cm="1">
        <f t="array" ref="CY87">SUM(SUMIFS(D87:CU87,D$6:CU$6,{"INA(D)"}))</f>
        <v>0</v>
      </c>
      <c r="CZ87" s="277" cm="1">
        <f t="array" ref="CZ87">SUM(SUMIFS(D87:CU87,D$6:CU$6,{"EN(D)","EN(V)","INA(D)","INA(V)"}))</f>
        <v>0</v>
      </c>
      <c r="DA87" s="299"/>
      <c r="DB87" s="299">
        <f t="shared" si="31"/>
        <v>0</v>
      </c>
      <c r="DC87" s="299"/>
      <c r="DD87" s="299">
        <f t="shared" si="32"/>
        <v>0</v>
      </c>
      <c r="DE87" s="297"/>
      <c r="DF87" s="297">
        <f t="shared" si="33"/>
        <v>0</v>
      </c>
      <c r="DG87" s="297"/>
      <c r="DH87" s="297">
        <f t="shared" si="37"/>
        <v>0</v>
      </c>
      <c r="DI87" s="299"/>
      <c r="DJ87" s="299"/>
      <c r="DK87" s="299"/>
      <c r="DL87" s="299"/>
      <c r="DM87" s="297"/>
      <c r="DN87" s="297"/>
      <c r="DO87" s="297"/>
      <c r="DP87" s="297"/>
      <c r="DQ87" s="299"/>
      <c r="DR87" s="299"/>
      <c r="DS87" s="299"/>
      <c r="DT87" s="299"/>
      <c r="DU87" s="297"/>
      <c r="DV87" s="297"/>
      <c r="DW87" s="297"/>
      <c r="DX87" s="297"/>
      <c r="DY87" s="299"/>
      <c r="DZ87" s="299"/>
      <c r="EA87" s="299"/>
      <c r="EB87" s="299"/>
      <c r="EC87" s="297"/>
      <c r="ED87" s="297"/>
      <c r="EE87" s="297"/>
      <c r="EF87" s="297"/>
      <c r="EG87" s="299"/>
      <c r="EH87" s="299"/>
      <c r="EI87" s="299"/>
      <c r="EJ87" s="299"/>
      <c r="EK87" s="297"/>
      <c r="EL87" s="297"/>
      <c r="EM87" s="297"/>
      <c r="EN87" s="297"/>
      <c r="EO87" s="299"/>
      <c r="EP87" s="299"/>
      <c r="EQ87" s="299"/>
      <c r="ER87" s="299"/>
      <c r="ES87" s="297"/>
      <c r="ET87" s="297"/>
      <c r="EU87" s="297"/>
      <c r="EV87" s="297"/>
      <c r="EW87" s="299"/>
      <c r="EX87" s="299"/>
      <c r="EY87" s="299"/>
      <c r="EZ87" s="299"/>
      <c r="FA87" s="297"/>
      <c r="FB87" s="297"/>
      <c r="FC87" s="297"/>
      <c r="FD87" s="297"/>
      <c r="FE87" s="299"/>
      <c r="FF87" s="299"/>
      <c r="FG87" s="299"/>
      <c r="FH87" s="299"/>
      <c r="FI87" s="297"/>
      <c r="FJ87" s="297"/>
      <c r="FK87" s="297"/>
      <c r="FL87" s="297"/>
      <c r="FM87" s="299"/>
      <c r="FN87" s="299"/>
      <c r="FO87" s="299"/>
      <c r="FP87" s="299"/>
      <c r="FQ87" s="297">
        <v>67</v>
      </c>
      <c r="FR87" s="297">
        <f>FQ87-FI87</f>
        <v>67</v>
      </c>
      <c r="FS87" s="297">
        <v>122</v>
      </c>
      <c r="FT87" s="297">
        <f>FS87-FK87</f>
        <v>122</v>
      </c>
      <c r="FU87" s="299"/>
      <c r="FV87" s="299"/>
      <c r="FW87" s="299"/>
      <c r="FX87" s="299"/>
      <c r="FY87" s="297">
        <v>363</v>
      </c>
      <c r="FZ87" s="297">
        <f>FY87-FQ87</f>
        <v>296</v>
      </c>
      <c r="GA87" s="297">
        <v>252</v>
      </c>
      <c r="GB87" s="297">
        <f>GA87-FS87</f>
        <v>130</v>
      </c>
      <c r="GC87" s="299"/>
      <c r="GD87" s="299"/>
      <c r="GE87" s="299"/>
      <c r="GF87" s="299"/>
      <c r="GG87" s="297">
        <v>586</v>
      </c>
      <c r="GH87" s="297">
        <f>GG87-FY87</f>
        <v>223</v>
      </c>
      <c r="GI87" s="297">
        <v>411</v>
      </c>
      <c r="GJ87" s="297">
        <f>GI87-GA87</f>
        <v>159</v>
      </c>
      <c r="GK87" s="299"/>
      <c r="GL87" s="299"/>
      <c r="GM87" s="299"/>
      <c r="GN87" s="299"/>
      <c r="GO87" s="297">
        <v>905</v>
      </c>
      <c r="GP87" s="297">
        <f>GO87-GG87</f>
        <v>319</v>
      </c>
      <c r="GQ87" s="297">
        <v>622</v>
      </c>
      <c r="GR87" s="297">
        <f>GQ87-GI87</f>
        <v>211</v>
      </c>
      <c r="GS87" s="277" cm="1">
        <f t="array" ref="GS87">SUM(SUMIFS(DA87:GR87,DA$6:GR$6,{"EN(V)"}))</f>
        <v>0</v>
      </c>
      <c r="GT87" s="277" cm="1">
        <f t="array" ref="GT87">SUM(SUMIFS(DA87:GR87,DA$6:GR$6,{"INA(V)"}))</f>
        <v>905</v>
      </c>
      <c r="GU87" s="277" cm="1">
        <f t="array" ref="GU87">SUM(SUMIFS(DA87:GR87,DA$6:GR$6,{"EN(D)"}))</f>
        <v>0</v>
      </c>
      <c r="GV87" s="277" cm="1">
        <f t="array" ref="GV87">SUM(SUMIFS(DA87:GR87,DA$6:GR$6,{"INA(D)"}))</f>
        <v>622</v>
      </c>
      <c r="GW87" s="277" cm="1">
        <f t="array" ref="GW87">SUM(SUMIFS(DA87:GR87,DA$6:GR$6,{"EN(D)","EN(V)","INA(D)","INA(V)"}))</f>
        <v>1527</v>
      </c>
      <c r="GX87" s="299"/>
      <c r="GY87" s="299">
        <f t="shared" si="34"/>
        <v>0</v>
      </c>
      <c r="GZ87" s="299"/>
      <c r="HA87" s="299">
        <f t="shared" si="35"/>
        <v>0</v>
      </c>
      <c r="HB87" s="297">
        <v>913</v>
      </c>
      <c r="HC87" s="297">
        <f t="shared" si="36"/>
        <v>8</v>
      </c>
      <c r="HD87" s="297">
        <v>675</v>
      </c>
      <c r="HE87" s="297">
        <f t="shared" si="38"/>
        <v>53</v>
      </c>
      <c r="HF87" s="299"/>
      <c r="HG87" s="299"/>
      <c r="HH87" s="299"/>
      <c r="HI87" s="299"/>
      <c r="HJ87" s="297"/>
      <c r="HK87" s="297"/>
      <c r="HL87" s="297"/>
      <c r="HM87" s="297"/>
      <c r="HN87" s="299"/>
      <c r="HO87" s="299"/>
      <c r="HP87" s="299"/>
      <c r="HQ87" s="299"/>
      <c r="HR87" s="297"/>
      <c r="HS87" s="297"/>
      <c r="HT87" s="297"/>
      <c r="HU87" s="297"/>
      <c r="HV87" s="299"/>
      <c r="HW87" s="299"/>
      <c r="HX87" s="299"/>
      <c r="HY87" s="299"/>
      <c r="HZ87" s="297"/>
      <c r="IA87" s="297"/>
      <c r="IB87" s="297"/>
      <c r="IC87" s="297"/>
      <c r="ID87" s="299"/>
      <c r="IE87" s="299"/>
      <c r="IF87" s="299"/>
      <c r="IG87" s="299"/>
      <c r="IH87" s="297"/>
      <c r="II87" s="297"/>
      <c r="IJ87" s="297"/>
      <c r="IK87" s="297"/>
      <c r="IL87" s="299"/>
      <c r="IM87" s="299"/>
      <c r="IN87" s="299"/>
      <c r="IO87" s="299"/>
      <c r="IP87" s="297"/>
      <c r="IQ87" s="297"/>
      <c r="IR87" s="297"/>
      <c r="IS87" s="297"/>
      <c r="IT87" s="299"/>
      <c r="IU87" s="299"/>
      <c r="IV87" s="299"/>
      <c r="IW87" s="299"/>
      <c r="IX87" s="297"/>
      <c r="IY87" s="297"/>
      <c r="IZ87" s="297"/>
      <c r="JA87" s="297"/>
      <c r="JB87" s="299"/>
      <c r="JC87" s="299"/>
      <c r="JD87" s="299"/>
      <c r="JE87" s="299"/>
      <c r="JF87" s="297"/>
      <c r="JG87" s="297"/>
      <c r="JH87" s="297"/>
      <c r="JI87" s="297"/>
      <c r="JJ87" s="299"/>
      <c r="JK87" s="299"/>
      <c r="JL87" s="299"/>
      <c r="JM87" s="299"/>
      <c r="JN87" s="297"/>
      <c r="JO87" s="297"/>
      <c r="JP87" s="297"/>
      <c r="JQ87" s="297"/>
      <c r="JR87" s="299"/>
      <c r="JS87" s="299"/>
      <c r="JT87" s="299"/>
      <c r="JU87" s="299"/>
      <c r="JV87" s="297">
        <v>913</v>
      </c>
      <c r="JW87" s="297">
        <v>23</v>
      </c>
      <c r="JX87" s="297">
        <v>675</v>
      </c>
      <c r="JY87" s="297">
        <v>104</v>
      </c>
      <c r="JZ87" s="299"/>
      <c r="KA87" s="299"/>
      <c r="KB87" s="299"/>
      <c r="KC87" s="299"/>
      <c r="KD87" s="297"/>
      <c r="KE87" s="297">
        <v>60</v>
      </c>
      <c r="KF87" s="297"/>
      <c r="KG87" s="297">
        <v>135</v>
      </c>
      <c r="KH87" s="299"/>
      <c r="KI87" s="299"/>
      <c r="KJ87" s="299"/>
      <c r="KK87" s="299"/>
      <c r="KL87" s="297"/>
      <c r="KM87" s="297">
        <v>26</v>
      </c>
      <c r="KN87" s="297"/>
      <c r="KO87" s="297">
        <v>81</v>
      </c>
      <c r="KP87" s="277" cm="1">
        <f t="array" ref="KP87">SUM(SUMIFS(GX87:KO87,GX$6:KO$6,{"EN(V)"}))</f>
        <v>0</v>
      </c>
      <c r="KQ87" s="277" cm="1">
        <f t="array" ref="KQ87">SUM(SUMIFS(GX87:KO87,GX$6:KO$6,{"INA(V)"}))</f>
        <v>117</v>
      </c>
      <c r="KR87" s="277" cm="1">
        <f t="array" ref="KR87">SUM(SUMIFS(GX87:KO87,GX$6:KO$6,{"EN(D)"}))</f>
        <v>0</v>
      </c>
      <c r="KS87" s="277" cm="1">
        <f t="array" ref="KS87">SUM(SUMIFS(GX87:KO87,GX$6:KO$6,{"INA(D)"}))</f>
        <v>373</v>
      </c>
      <c r="KT87" s="277" cm="1">
        <f t="array" ref="KT87">SUM(SUMIFS(GX87:KO87,GX$6:KO$6,{"EN(D)","EN(V)","INA(D)","INA(V)"}))</f>
        <v>490</v>
      </c>
      <c r="KU87" s="299"/>
      <c r="KV87" s="299"/>
      <c r="KW87" s="299"/>
      <c r="KX87" s="299"/>
      <c r="KY87" s="297"/>
      <c r="KZ87" s="297">
        <v>26</v>
      </c>
      <c r="LA87" s="297"/>
      <c r="LB87" s="297">
        <v>73</v>
      </c>
      <c r="LC87" s="299"/>
      <c r="LD87" s="299">
        <v>25</v>
      </c>
      <c r="LE87" s="299"/>
      <c r="LF87" s="299">
        <v>36</v>
      </c>
      <c r="LG87" s="297"/>
      <c r="LH87" s="297"/>
      <c r="LI87" s="297"/>
      <c r="LJ87" s="297"/>
      <c r="LK87" s="299"/>
      <c r="LL87" s="299"/>
      <c r="LM87" s="299"/>
      <c r="LN87" s="299"/>
      <c r="LO87" s="297"/>
      <c r="LP87" s="297">
        <v>25</v>
      </c>
      <c r="LQ87" s="297"/>
      <c r="LR87" s="297">
        <v>21</v>
      </c>
      <c r="LS87" s="299"/>
      <c r="LT87" s="299"/>
      <c r="LU87" s="299"/>
      <c r="LV87" s="299"/>
      <c r="LW87" s="297"/>
      <c r="LX87" s="297">
        <v>15</v>
      </c>
      <c r="LY87" s="297"/>
      <c r="LZ87" s="297">
        <v>11</v>
      </c>
      <c r="MA87" s="299"/>
      <c r="MB87" s="299"/>
      <c r="MC87" s="299"/>
      <c r="MD87" s="299"/>
      <c r="ME87" s="297"/>
      <c r="MF87" s="297">
        <v>34</v>
      </c>
      <c r="MG87" s="297"/>
      <c r="MH87" s="297">
        <v>7</v>
      </c>
      <c r="MI87" s="299"/>
      <c r="MJ87" s="299"/>
      <c r="MK87" s="299"/>
      <c r="ML87" s="299"/>
      <c r="MM87" s="297"/>
      <c r="MN87" s="297">
        <v>25</v>
      </c>
      <c r="MO87" s="297"/>
      <c r="MP87" s="297">
        <v>8</v>
      </c>
      <c r="MQ87" s="299"/>
      <c r="MR87" s="299"/>
      <c r="MS87" s="299"/>
      <c r="MT87" s="299"/>
      <c r="MU87" s="297"/>
      <c r="MV87" s="297">
        <v>9</v>
      </c>
      <c r="MW87" s="297"/>
      <c r="MX87" s="297">
        <v>6</v>
      </c>
      <c r="MY87" s="299"/>
      <c r="MZ87" s="299"/>
      <c r="NA87" s="299"/>
      <c r="NB87" s="299"/>
      <c r="NC87" s="297"/>
      <c r="ND87" s="297">
        <v>1</v>
      </c>
      <c r="NE87" s="297"/>
      <c r="NF87" s="297">
        <v>5</v>
      </c>
      <c r="NG87" s="299"/>
      <c r="NH87" s="299"/>
      <c r="NI87" s="299"/>
      <c r="NJ87" s="299"/>
      <c r="NK87" s="297"/>
      <c r="NL87" s="297">
        <v>8</v>
      </c>
      <c r="NM87" s="297"/>
      <c r="NN87" s="297">
        <v>1</v>
      </c>
      <c r="NO87" s="299"/>
      <c r="NP87" s="299"/>
      <c r="NQ87" s="299"/>
      <c r="NR87" s="299"/>
      <c r="NS87" s="297"/>
      <c r="NT87" s="297">
        <v>32</v>
      </c>
      <c r="NU87" s="297"/>
      <c r="NV87" s="297">
        <v>11</v>
      </c>
      <c r="NW87" s="299"/>
      <c r="NX87" s="299"/>
      <c r="NY87" s="299"/>
      <c r="NZ87" s="299"/>
      <c r="OA87" s="297"/>
      <c r="OB87" s="297">
        <v>6</v>
      </c>
      <c r="OC87" s="297"/>
      <c r="OD87" s="297">
        <v>2</v>
      </c>
      <c r="OE87" s="299"/>
      <c r="OF87" s="299"/>
      <c r="OG87" s="299"/>
      <c r="OH87" s="299"/>
      <c r="OI87" s="297"/>
      <c r="OJ87" s="297">
        <v>8</v>
      </c>
      <c r="OK87" s="297"/>
      <c r="OL87" s="297">
        <v>3</v>
      </c>
      <c r="OM87" s="277" cm="1">
        <f t="array" ref="OM87">SUM(SUMIFS(KU87:OL87,KU$6:OL$6,{"EN(V)"}))</f>
        <v>25</v>
      </c>
      <c r="ON87" s="277" cm="1">
        <f t="array" ref="ON87">SUM(SUMIFS(KU87:OL87,KU$6:OL$6,{"INA(V)"}))</f>
        <v>189</v>
      </c>
      <c r="OO87" s="277" cm="1">
        <f t="array" ref="OO87">SUM(SUMIFS(KU87:OL87,KU$6:OL$6,{"EN(D)"}))</f>
        <v>36</v>
      </c>
      <c r="OP87" s="277" cm="1">
        <f t="array" ref="OP87">SUM(SUMIFS(KU87:OL87,KU$6:OL$6,{"INA(D)"}))</f>
        <v>148</v>
      </c>
      <c r="OQ87" s="277" cm="1">
        <f t="array" ref="OQ87">SUM(SUMIFS(KU87:OL87,KU$6:OL$6,{"EN(D)","EN(V)","INA(D)","INA(V)"}))</f>
        <v>398</v>
      </c>
      <c r="OR87" s="299"/>
      <c r="OS87" s="299"/>
      <c r="OT87" s="299"/>
      <c r="OU87" s="299"/>
      <c r="OV87" s="297"/>
      <c r="OW87" s="297">
        <v>16</v>
      </c>
      <c r="OX87" s="297"/>
      <c r="OY87" s="297">
        <v>1</v>
      </c>
      <c r="OZ87" s="299"/>
      <c r="PA87" s="299"/>
      <c r="PB87" s="299"/>
      <c r="PC87" s="299"/>
      <c r="PD87" s="297"/>
      <c r="PE87" s="297"/>
      <c r="PF87" s="297"/>
      <c r="PG87" s="297"/>
      <c r="PH87" s="299"/>
      <c r="PI87" s="299"/>
      <c r="PJ87" s="299"/>
      <c r="PK87" s="299"/>
      <c r="PL87" s="297"/>
      <c r="PM87" s="297">
        <v>4</v>
      </c>
      <c r="PN87" s="297"/>
      <c r="PO87" s="297">
        <v>2</v>
      </c>
      <c r="PP87" s="299"/>
      <c r="PQ87" s="299"/>
      <c r="PR87" s="299"/>
      <c r="PS87" s="299"/>
      <c r="PT87" s="297"/>
      <c r="PU87" s="297">
        <v>1</v>
      </c>
      <c r="PV87" s="297"/>
      <c r="PW87" s="297"/>
      <c r="PX87" s="299"/>
      <c r="PY87" s="299"/>
      <c r="PZ87" s="299"/>
      <c r="QA87" s="299"/>
      <c r="QB87" s="297"/>
      <c r="QC87" s="297">
        <v>3</v>
      </c>
      <c r="QD87" s="297"/>
      <c r="QE87" s="297">
        <v>3</v>
      </c>
      <c r="QF87" s="299"/>
      <c r="QG87" s="299"/>
      <c r="QH87" s="299"/>
      <c r="QI87" s="299"/>
      <c r="QJ87" s="297"/>
      <c r="QK87" s="297">
        <v>1</v>
      </c>
      <c r="QL87" s="297"/>
      <c r="QM87" s="297">
        <v>1</v>
      </c>
      <c r="QN87" s="299"/>
      <c r="QO87" s="299"/>
      <c r="QP87" s="299"/>
      <c r="QQ87" s="299"/>
      <c r="QR87" s="297"/>
      <c r="QS87" s="297"/>
      <c r="QT87" s="297"/>
      <c r="QU87" s="297"/>
      <c r="QV87" s="299"/>
      <c r="QW87" s="299"/>
      <c r="QX87" s="299"/>
      <c r="QY87" s="299"/>
      <c r="QZ87" s="297"/>
      <c r="RA87" s="297"/>
      <c r="RB87" s="297"/>
      <c r="RC87" s="297"/>
      <c r="RD87" s="299"/>
      <c r="RE87" s="299"/>
      <c r="RF87" s="299"/>
      <c r="RG87" s="299"/>
      <c r="RH87" s="297"/>
      <c r="RI87" s="297"/>
      <c r="RJ87" s="297"/>
      <c r="RK87" s="297"/>
      <c r="RL87" s="299"/>
      <c r="RM87" s="299"/>
      <c r="RN87" s="299"/>
      <c r="RO87" s="299"/>
      <c r="RP87" s="297"/>
      <c r="RQ87" s="297"/>
      <c r="RR87" s="297"/>
      <c r="RS87" s="297"/>
      <c r="RT87" s="299"/>
      <c r="RU87" s="299"/>
      <c r="RV87" s="299"/>
      <c r="RW87" s="299"/>
      <c r="RX87" s="297"/>
      <c r="RY87" s="297"/>
      <c r="RZ87" s="297"/>
      <c r="SA87" s="297"/>
      <c r="SB87" s="299"/>
      <c r="SC87" s="299"/>
      <c r="SD87" s="299"/>
      <c r="SE87" s="299"/>
      <c r="SF87" s="297"/>
      <c r="SG87" s="297"/>
      <c r="SH87" s="297"/>
      <c r="SI87" s="297"/>
      <c r="SJ87" s="277" cm="1">
        <f t="array" ref="SJ87">SUM(SUMIFS(OR87:SI87,OR$6:SI$6,{"EN(V)"}))</f>
        <v>0</v>
      </c>
      <c r="SK87" s="277" cm="1">
        <f t="array" ref="SK87">SUM(SUMIFS(OR87:SI87,OR$6:SI$6,{"INA(V)"}))</f>
        <v>25</v>
      </c>
      <c r="SL87" s="277" cm="1">
        <f t="array" ref="SL87">SUM(SUMIFS(OR87:SI87,OR$6:SI$6,{"EN(D)"}))</f>
        <v>0</v>
      </c>
      <c r="SM87" s="277" cm="1">
        <f t="array" ref="SM87">SUM(SUMIFS(OR87:SI87,OR$6:SI$6,{"INA(D)"}))</f>
        <v>7</v>
      </c>
      <c r="SN87" s="277" cm="1">
        <f t="array" ref="SN87">SUM(SUMIFS(OR87:SI87,OR$6:SI$6,{"EN(D)","EN(V)","INA(D)","INA(V)"}))</f>
        <v>32</v>
      </c>
    </row>
    <row r="88" spans="1:508" ht="30">
      <c r="A88" s="296">
        <v>82</v>
      </c>
      <c r="B88" s="281" t="s">
        <v>176</v>
      </c>
      <c r="C88" s="301"/>
      <c r="D88" s="299"/>
      <c r="E88" s="299"/>
      <c r="F88" s="299"/>
      <c r="G88" s="299"/>
      <c r="H88" s="297"/>
      <c r="I88" s="297"/>
      <c r="J88" s="297"/>
      <c r="K88" s="297"/>
      <c r="L88" s="299"/>
      <c r="M88" s="299"/>
      <c r="N88" s="299"/>
      <c r="O88" s="299"/>
      <c r="P88" s="297"/>
      <c r="Q88" s="297"/>
      <c r="R88" s="297"/>
      <c r="S88" s="297"/>
      <c r="T88" s="299"/>
      <c r="U88" s="299"/>
      <c r="V88" s="299"/>
      <c r="W88" s="299"/>
      <c r="X88" s="297"/>
      <c r="Y88" s="297"/>
      <c r="Z88" s="297"/>
      <c r="AA88" s="297"/>
      <c r="AB88" s="299"/>
      <c r="AC88" s="299"/>
      <c r="AD88" s="299"/>
      <c r="AE88" s="299"/>
      <c r="AF88" s="297"/>
      <c r="AG88" s="297"/>
      <c r="AH88" s="297"/>
      <c r="AI88" s="297"/>
      <c r="AJ88" s="299"/>
      <c r="AK88" s="299"/>
      <c r="AL88" s="299"/>
      <c r="AM88" s="299"/>
      <c r="AN88" s="297"/>
      <c r="AO88" s="297"/>
      <c r="AP88" s="297"/>
      <c r="AQ88" s="297"/>
      <c r="AR88" s="299"/>
      <c r="AS88" s="299"/>
      <c r="AT88" s="299"/>
      <c r="AU88" s="299"/>
      <c r="AV88" s="297"/>
      <c r="AW88" s="297"/>
      <c r="AX88" s="297"/>
      <c r="AY88" s="297"/>
      <c r="AZ88" s="299"/>
      <c r="BA88" s="299"/>
      <c r="BB88" s="299"/>
      <c r="BC88" s="299"/>
      <c r="BD88" s="297"/>
      <c r="BE88" s="297"/>
      <c r="BF88" s="297"/>
      <c r="BG88" s="297"/>
      <c r="BH88" s="299"/>
      <c r="BI88" s="299"/>
      <c r="BJ88" s="299"/>
      <c r="BK88" s="299"/>
      <c r="BL88" s="297"/>
      <c r="BM88" s="297"/>
      <c r="BN88" s="297"/>
      <c r="BO88" s="297"/>
      <c r="BP88" s="299"/>
      <c r="BQ88" s="299"/>
      <c r="BR88" s="299"/>
      <c r="BS88" s="299"/>
      <c r="BT88" s="297"/>
      <c r="BU88" s="297"/>
      <c r="BV88" s="297"/>
      <c r="BW88" s="297"/>
      <c r="BX88" s="299"/>
      <c r="BY88" s="299"/>
      <c r="BZ88" s="299"/>
      <c r="CA88" s="299"/>
      <c r="CB88" s="297"/>
      <c r="CC88" s="297"/>
      <c r="CD88" s="297"/>
      <c r="CE88" s="297"/>
      <c r="CF88" s="299"/>
      <c r="CG88" s="299"/>
      <c r="CH88" s="299"/>
      <c r="CI88" s="299"/>
      <c r="CJ88" s="297"/>
      <c r="CK88" s="297"/>
      <c r="CL88" s="297"/>
      <c r="CM88" s="297"/>
      <c r="CN88" s="299"/>
      <c r="CO88" s="299"/>
      <c r="CP88" s="299"/>
      <c r="CQ88" s="299"/>
      <c r="CR88" s="297"/>
      <c r="CS88" s="297"/>
      <c r="CT88" s="297"/>
      <c r="CU88" s="297"/>
      <c r="CV88" s="277" cm="1">
        <f t="array" ref="CV88">SUM(SUMIFS(D88:CU88,D$6:CU$6,{"EN(V)"}))</f>
        <v>0</v>
      </c>
      <c r="CW88" s="277" cm="1">
        <f t="array" ref="CW88">SUM(SUMIFS(D88:CU88,D$6:CU$6,{"INA(V)"}))</f>
        <v>0</v>
      </c>
      <c r="CX88" s="277" cm="1">
        <f t="array" ref="CX88">SUM(SUMIFS(D88:CU88,D$6:CU$6,{"EN(D)"}))</f>
        <v>0</v>
      </c>
      <c r="CY88" s="277" cm="1">
        <f t="array" ref="CY88">SUM(SUMIFS(D88:CU88,D$6:CU$6,{"INA(D)"}))</f>
        <v>0</v>
      </c>
      <c r="CZ88" s="277" cm="1">
        <f t="array" ref="CZ88">SUM(SUMIFS(D88:CU88,D$6:CU$6,{"EN(D)","EN(V)","INA(D)","INA(V)"}))</f>
        <v>0</v>
      </c>
      <c r="DA88" s="299"/>
      <c r="DB88" s="299">
        <f t="shared" si="31"/>
        <v>0</v>
      </c>
      <c r="DC88" s="299"/>
      <c r="DD88" s="299">
        <f t="shared" si="32"/>
        <v>0</v>
      </c>
      <c r="DE88" s="297"/>
      <c r="DF88" s="297">
        <f t="shared" si="33"/>
        <v>0</v>
      </c>
      <c r="DG88" s="297"/>
      <c r="DH88" s="297">
        <f t="shared" si="37"/>
        <v>0</v>
      </c>
      <c r="DI88" s="299"/>
      <c r="DJ88" s="299"/>
      <c r="DK88" s="299"/>
      <c r="DL88" s="299"/>
      <c r="DM88" s="297"/>
      <c r="DN88" s="297"/>
      <c r="DO88" s="297"/>
      <c r="DP88" s="297"/>
      <c r="DQ88" s="299"/>
      <c r="DR88" s="299"/>
      <c r="DS88" s="299"/>
      <c r="DT88" s="299"/>
      <c r="DU88" s="297"/>
      <c r="DV88" s="297"/>
      <c r="DW88" s="297"/>
      <c r="DX88" s="297"/>
      <c r="DY88" s="299"/>
      <c r="DZ88" s="299"/>
      <c r="EA88" s="299"/>
      <c r="EB88" s="299"/>
      <c r="EC88" s="297"/>
      <c r="ED88" s="297"/>
      <c r="EE88" s="297"/>
      <c r="EF88" s="297"/>
      <c r="EG88" s="299"/>
      <c r="EH88" s="299"/>
      <c r="EI88" s="299"/>
      <c r="EJ88" s="299"/>
      <c r="EK88" s="297"/>
      <c r="EL88" s="297"/>
      <c r="EM88" s="297"/>
      <c r="EN88" s="297"/>
      <c r="EO88" s="299"/>
      <c r="EP88" s="299"/>
      <c r="EQ88" s="299"/>
      <c r="ER88" s="299"/>
      <c r="ES88" s="297"/>
      <c r="ET88" s="297"/>
      <c r="EU88" s="297"/>
      <c r="EV88" s="297"/>
      <c r="EW88" s="299"/>
      <c r="EX88" s="299"/>
      <c r="EY88" s="299"/>
      <c r="EZ88" s="299"/>
      <c r="FA88" s="297"/>
      <c r="FB88" s="297"/>
      <c r="FC88" s="297"/>
      <c r="FD88" s="297"/>
      <c r="FE88" s="299"/>
      <c r="FF88" s="299"/>
      <c r="FG88" s="299"/>
      <c r="FH88" s="299"/>
      <c r="FI88" s="297"/>
      <c r="FJ88" s="297"/>
      <c r="FK88" s="297"/>
      <c r="FL88" s="297"/>
      <c r="FM88" s="299">
        <v>63</v>
      </c>
      <c r="FN88" s="299">
        <f>FM88-FE88</f>
        <v>63</v>
      </c>
      <c r="FO88" s="299">
        <v>36</v>
      </c>
      <c r="FP88" s="299">
        <f>FO88-FG88</f>
        <v>36</v>
      </c>
      <c r="FQ88" s="297"/>
      <c r="FR88" s="297"/>
      <c r="FS88" s="297"/>
      <c r="FT88" s="297"/>
      <c r="FU88" s="299">
        <v>197</v>
      </c>
      <c r="FV88" s="299">
        <f>FU88-FM88</f>
        <v>134</v>
      </c>
      <c r="FW88" s="299">
        <v>84</v>
      </c>
      <c r="FX88" s="299">
        <f>FW88-FO88</f>
        <v>48</v>
      </c>
      <c r="FY88" s="297"/>
      <c r="FZ88" s="297"/>
      <c r="GA88" s="297"/>
      <c r="GB88" s="297"/>
      <c r="GC88" s="299">
        <v>271</v>
      </c>
      <c r="GD88" s="299">
        <f>GC88-FU88</f>
        <v>74</v>
      </c>
      <c r="GE88" s="299">
        <v>131</v>
      </c>
      <c r="GF88" s="299">
        <f>GE88-FW88</f>
        <v>47</v>
      </c>
      <c r="GG88" s="297"/>
      <c r="GH88" s="297"/>
      <c r="GI88" s="297"/>
      <c r="GJ88" s="297"/>
      <c r="GK88" s="299">
        <v>489</v>
      </c>
      <c r="GL88" s="299">
        <f>GK88-GC88</f>
        <v>218</v>
      </c>
      <c r="GM88" s="299">
        <v>201</v>
      </c>
      <c r="GN88" s="299">
        <f>GM88-GE88</f>
        <v>70</v>
      </c>
      <c r="GO88" s="297"/>
      <c r="GP88" s="297"/>
      <c r="GQ88" s="297"/>
      <c r="GR88" s="297"/>
      <c r="GS88" s="277" cm="1">
        <f t="array" ref="GS88">SUM(SUMIFS(DA88:GR88,DA$6:GR$6,{"EN(V)"}))</f>
        <v>489</v>
      </c>
      <c r="GT88" s="277" cm="1">
        <f t="array" ref="GT88">SUM(SUMIFS(DA88:GR88,DA$6:GR$6,{"INA(V)"}))</f>
        <v>0</v>
      </c>
      <c r="GU88" s="277" cm="1">
        <f t="array" ref="GU88">SUM(SUMIFS(DA88:GR88,DA$6:GR$6,{"EN(D)"}))</f>
        <v>201</v>
      </c>
      <c r="GV88" s="277" cm="1">
        <f t="array" ref="GV88">SUM(SUMIFS(DA88:GR88,DA$6:GR$6,{"INA(D)"}))</f>
        <v>0</v>
      </c>
      <c r="GW88" s="277" cm="1">
        <f t="array" ref="GW88">SUM(SUMIFS(DA88:GR88,DA$6:GR$6,{"EN(D)","EN(V)","INA(D)","INA(V)"}))</f>
        <v>690</v>
      </c>
      <c r="GX88" s="299">
        <v>496</v>
      </c>
      <c r="GY88" s="299">
        <f t="shared" si="34"/>
        <v>7</v>
      </c>
      <c r="GZ88" s="299">
        <v>220</v>
      </c>
      <c r="HA88" s="299">
        <f t="shared" si="35"/>
        <v>19</v>
      </c>
      <c r="HB88" s="297"/>
      <c r="HC88" s="297">
        <f t="shared" si="36"/>
        <v>0</v>
      </c>
      <c r="HD88" s="297"/>
      <c r="HE88" s="297">
        <f t="shared" si="38"/>
        <v>0</v>
      </c>
      <c r="HF88" s="299"/>
      <c r="HG88" s="299"/>
      <c r="HH88" s="299"/>
      <c r="HI88" s="299"/>
      <c r="HJ88" s="297"/>
      <c r="HK88" s="297"/>
      <c r="HL88" s="297"/>
      <c r="HM88" s="297"/>
      <c r="HN88" s="299"/>
      <c r="HO88" s="299"/>
      <c r="HP88" s="299"/>
      <c r="HQ88" s="299"/>
      <c r="HR88" s="297"/>
      <c r="HS88" s="297"/>
      <c r="HT88" s="297"/>
      <c r="HU88" s="297"/>
      <c r="HV88" s="299"/>
      <c r="HW88" s="299"/>
      <c r="HX88" s="299"/>
      <c r="HY88" s="299"/>
      <c r="HZ88" s="297"/>
      <c r="IA88" s="297"/>
      <c r="IB88" s="297"/>
      <c r="IC88" s="297"/>
      <c r="ID88" s="299"/>
      <c r="IE88" s="299"/>
      <c r="IF88" s="299"/>
      <c r="IG88" s="299"/>
      <c r="IH88" s="297"/>
      <c r="II88" s="297"/>
      <c r="IJ88" s="297"/>
      <c r="IK88" s="297"/>
      <c r="IL88" s="299"/>
      <c r="IM88" s="299"/>
      <c r="IN88" s="299"/>
      <c r="IO88" s="299"/>
      <c r="IP88" s="297"/>
      <c r="IQ88" s="297"/>
      <c r="IR88" s="297"/>
      <c r="IS88" s="297"/>
      <c r="IT88" s="299"/>
      <c r="IU88" s="299"/>
      <c r="IV88" s="299"/>
      <c r="IW88" s="299"/>
      <c r="IX88" s="297"/>
      <c r="IY88" s="297"/>
      <c r="IZ88" s="297"/>
      <c r="JA88" s="297"/>
      <c r="JB88" s="299"/>
      <c r="JC88" s="299"/>
      <c r="JD88" s="299"/>
      <c r="JE88" s="299"/>
      <c r="JF88" s="297"/>
      <c r="JG88" s="297"/>
      <c r="JH88" s="297"/>
      <c r="JI88" s="297"/>
      <c r="JJ88" s="299"/>
      <c r="JK88" s="299"/>
      <c r="JL88" s="299"/>
      <c r="JM88" s="299"/>
      <c r="JN88" s="297"/>
      <c r="JO88" s="297"/>
      <c r="JP88" s="297"/>
      <c r="JQ88" s="297"/>
      <c r="JR88" s="299">
        <v>496</v>
      </c>
      <c r="JS88" s="299">
        <v>49</v>
      </c>
      <c r="JT88" s="299">
        <v>220</v>
      </c>
      <c r="JU88" s="299">
        <v>127</v>
      </c>
      <c r="JV88" s="297"/>
      <c r="JW88" s="297"/>
      <c r="JX88" s="297"/>
      <c r="JY88" s="297"/>
      <c r="JZ88" s="299"/>
      <c r="KA88" s="299">
        <v>23</v>
      </c>
      <c r="KB88" s="299"/>
      <c r="KC88" s="299">
        <v>62</v>
      </c>
      <c r="KD88" s="297"/>
      <c r="KE88" s="297"/>
      <c r="KF88" s="297"/>
      <c r="KG88" s="297"/>
      <c r="KH88" s="299"/>
      <c r="KI88" s="299">
        <v>49</v>
      </c>
      <c r="KJ88" s="299"/>
      <c r="KK88" s="299">
        <v>41</v>
      </c>
      <c r="KL88" s="297"/>
      <c r="KM88" s="297"/>
      <c r="KN88" s="297"/>
      <c r="KO88" s="297"/>
      <c r="KP88" s="277" cm="1">
        <f t="array" ref="KP88">SUM(SUMIFS(GX88:KO88,GX$6:KO$6,{"EN(V)"}))</f>
        <v>128</v>
      </c>
      <c r="KQ88" s="277" cm="1">
        <f t="array" ref="KQ88">SUM(SUMIFS(GX88:KO88,GX$6:KO$6,{"INA(V)"}))</f>
        <v>0</v>
      </c>
      <c r="KR88" s="277" cm="1">
        <f t="array" ref="KR88">SUM(SUMIFS(GX88:KO88,GX$6:KO$6,{"EN(D)"}))</f>
        <v>249</v>
      </c>
      <c r="KS88" s="277" cm="1">
        <f t="array" ref="KS88">SUM(SUMIFS(GX88:KO88,GX$6:KO$6,{"INA(D)"}))</f>
        <v>0</v>
      </c>
      <c r="KT88" s="277" cm="1">
        <f t="array" ref="KT88">SUM(SUMIFS(GX88:KO88,GX$6:KO$6,{"EN(D)","EN(V)","INA(D)","INA(V)"}))</f>
        <v>377</v>
      </c>
      <c r="KU88" s="299"/>
      <c r="KV88" s="299">
        <v>16</v>
      </c>
      <c r="KW88" s="299"/>
      <c r="KX88" s="299">
        <v>78</v>
      </c>
      <c r="KY88" s="297"/>
      <c r="KZ88" s="297"/>
      <c r="LA88" s="297"/>
      <c r="LB88" s="297"/>
      <c r="LC88" s="299"/>
      <c r="LD88" s="299"/>
      <c r="LE88" s="299"/>
      <c r="LF88" s="299"/>
      <c r="LG88" s="297"/>
      <c r="LH88" s="297">
        <v>8</v>
      </c>
      <c r="LI88" s="297"/>
      <c r="LJ88" s="297">
        <v>3</v>
      </c>
      <c r="LK88" s="299"/>
      <c r="LL88" s="299">
        <v>10</v>
      </c>
      <c r="LM88" s="299"/>
      <c r="LN88" s="299">
        <v>2</v>
      </c>
      <c r="LO88" s="297"/>
      <c r="LP88" s="297"/>
      <c r="LQ88" s="297"/>
      <c r="LR88" s="297"/>
      <c r="LS88" s="299"/>
      <c r="LT88" s="299">
        <v>57</v>
      </c>
      <c r="LU88" s="299"/>
      <c r="LV88" s="299">
        <v>23</v>
      </c>
      <c r="LW88" s="297"/>
      <c r="LX88" s="297"/>
      <c r="LY88" s="297"/>
      <c r="LZ88" s="297"/>
      <c r="MA88" s="299"/>
      <c r="MB88" s="299">
        <v>31</v>
      </c>
      <c r="MC88" s="299"/>
      <c r="MD88" s="299">
        <v>13</v>
      </c>
      <c r="ME88" s="297"/>
      <c r="MF88" s="297"/>
      <c r="MG88" s="297"/>
      <c r="MH88" s="297"/>
      <c r="MI88" s="299"/>
      <c r="MJ88" s="299">
        <v>34</v>
      </c>
      <c r="MK88" s="299"/>
      <c r="ML88" s="299">
        <v>8</v>
      </c>
      <c r="MM88" s="297"/>
      <c r="MN88" s="297"/>
      <c r="MO88" s="297"/>
      <c r="MP88" s="297"/>
      <c r="MQ88" s="299"/>
      <c r="MR88" s="299">
        <v>17</v>
      </c>
      <c r="MS88" s="299"/>
      <c r="MT88" s="299">
        <v>2</v>
      </c>
      <c r="MU88" s="297"/>
      <c r="MV88" s="297"/>
      <c r="MW88" s="297"/>
      <c r="MX88" s="297"/>
      <c r="MY88" s="299"/>
      <c r="MZ88" s="299">
        <v>23</v>
      </c>
      <c r="NA88" s="299"/>
      <c r="NB88" s="299">
        <v>7</v>
      </c>
      <c r="NC88" s="297"/>
      <c r="ND88" s="297"/>
      <c r="NE88" s="297"/>
      <c r="NF88" s="297"/>
      <c r="NG88" s="299"/>
      <c r="NH88" s="299">
        <v>97</v>
      </c>
      <c r="NI88" s="299"/>
      <c r="NJ88" s="299">
        <v>15</v>
      </c>
      <c r="NK88" s="297"/>
      <c r="NL88" s="297"/>
      <c r="NM88" s="297"/>
      <c r="NN88" s="297"/>
      <c r="NO88" s="299"/>
      <c r="NP88" s="299">
        <v>80</v>
      </c>
      <c r="NQ88" s="299"/>
      <c r="NR88" s="299">
        <v>12</v>
      </c>
      <c r="NS88" s="297"/>
      <c r="NT88" s="297"/>
      <c r="NU88" s="297"/>
      <c r="NV88" s="297"/>
      <c r="NW88" s="299"/>
      <c r="NX88" s="299">
        <v>108</v>
      </c>
      <c r="NY88" s="299"/>
      <c r="NZ88" s="299">
        <v>15</v>
      </c>
      <c r="OA88" s="297"/>
      <c r="OB88" s="297"/>
      <c r="OC88" s="297"/>
      <c r="OD88" s="297"/>
      <c r="OE88" s="299"/>
      <c r="OF88" s="299">
        <v>160</v>
      </c>
      <c r="OG88" s="299"/>
      <c r="OH88" s="299">
        <v>20</v>
      </c>
      <c r="OI88" s="297"/>
      <c r="OJ88" s="297"/>
      <c r="OK88" s="297"/>
      <c r="OL88" s="297"/>
      <c r="OM88" s="277" cm="1">
        <f t="array" ref="OM88">SUM(SUMIFS(KU88:OL88,KU$6:OL$6,{"EN(V)"}))</f>
        <v>633</v>
      </c>
      <c r="ON88" s="277" cm="1">
        <f t="array" ref="ON88">SUM(SUMIFS(KU88:OL88,KU$6:OL$6,{"INA(V)"}))</f>
        <v>8</v>
      </c>
      <c r="OO88" s="277" cm="1">
        <f t="array" ref="OO88">SUM(SUMIFS(KU88:OL88,KU$6:OL$6,{"EN(D)"}))</f>
        <v>195</v>
      </c>
      <c r="OP88" s="277" cm="1">
        <f t="array" ref="OP88">SUM(SUMIFS(KU88:OL88,KU$6:OL$6,{"INA(D)"}))</f>
        <v>3</v>
      </c>
      <c r="OQ88" s="277" cm="1">
        <f t="array" ref="OQ88">SUM(SUMIFS(KU88:OL88,KU$6:OL$6,{"EN(D)","EN(V)","INA(D)","INA(V)"}))</f>
        <v>839</v>
      </c>
      <c r="OR88" s="299"/>
      <c r="OS88" s="299">
        <v>60</v>
      </c>
      <c r="OT88" s="299"/>
      <c r="OU88" s="299">
        <v>11</v>
      </c>
      <c r="OV88" s="297"/>
      <c r="OW88" s="297"/>
      <c r="OX88" s="297"/>
      <c r="OY88" s="297"/>
      <c r="OZ88" s="299"/>
      <c r="PA88" s="299">
        <v>48</v>
      </c>
      <c r="PB88" s="299"/>
      <c r="PC88" s="299">
        <v>5</v>
      </c>
      <c r="PD88" s="297"/>
      <c r="PE88" s="297"/>
      <c r="PF88" s="297"/>
      <c r="PG88" s="297"/>
      <c r="PH88" s="299"/>
      <c r="PI88" s="299">
        <v>47</v>
      </c>
      <c r="PJ88" s="299"/>
      <c r="PK88" s="299">
        <v>11</v>
      </c>
      <c r="PL88" s="297"/>
      <c r="PM88" s="297"/>
      <c r="PN88" s="297"/>
      <c r="PO88" s="297"/>
      <c r="PP88" s="299"/>
      <c r="PQ88" s="299">
        <v>30</v>
      </c>
      <c r="PR88" s="299"/>
      <c r="PS88" s="299">
        <v>7</v>
      </c>
      <c r="PT88" s="297"/>
      <c r="PU88" s="297"/>
      <c r="PV88" s="297"/>
      <c r="PW88" s="297"/>
      <c r="PX88" s="299"/>
      <c r="PY88" s="299">
        <v>26</v>
      </c>
      <c r="PZ88" s="299"/>
      <c r="QA88" s="299">
        <v>3</v>
      </c>
      <c r="QB88" s="297"/>
      <c r="QC88" s="297"/>
      <c r="QD88" s="297"/>
      <c r="QE88" s="297"/>
      <c r="QF88" s="299"/>
      <c r="QG88" s="299">
        <v>14</v>
      </c>
      <c r="QH88" s="299"/>
      <c r="QI88" s="299">
        <v>4</v>
      </c>
      <c r="QJ88" s="297"/>
      <c r="QK88" s="297"/>
      <c r="QL88" s="297"/>
      <c r="QM88" s="297"/>
      <c r="QN88" s="299"/>
      <c r="QO88" s="299">
        <v>15</v>
      </c>
      <c r="QP88" s="299"/>
      <c r="QQ88" s="299">
        <v>2</v>
      </c>
      <c r="QR88" s="297"/>
      <c r="QS88" s="297"/>
      <c r="QT88" s="297"/>
      <c r="QU88" s="297"/>
      <c r="QV88" s="299"/>
      <c r="QW88" s="299"/>
      <c r="QX88" s="299"/>
      <c r="QY88" s="299"/>
      <c r="QZ88" s="297"/>
      <c r="RA88" s="297"/>
      <c r="RB88" s="297"/>
      <c r="RC88" s="297"/>
      <c r="RD88" s="299"/>
      <c r="RE88" s="299"/>
      <c r="RF88" s="299"/>
      <c r="RG88" s="299"/>
      <c r="RH88" s="297"/>
      <c r="RI88" s="297"/>
      <c r="RJ88" s="297"/>
      <c r="RK88" s="297"/>
      <c r="RL88" s="299"/>
      <c r="RM88" s="299"/>
      <c r="RN88" s="299"/>
      <c r="RO88" s="299"/>
      <c r="RP88" s="297"/>
      <c r="RQ88" s="297"/>
      <c r="RR88" s="297"/>
      <c r="RS88" s="297"/>
      <c r="RT88" s="299"/>
      <c r="RU88" s="299"/>
      <c r="RV88" s="299"/>
      <c r="RW88" s="299"/>
      <c r="RX88" s="297"/>
      <c r="RY88" s="297"/>
      <c r="RZ88" s="297"/>
      <c r="SA88" s="297"/>
      <c r="SB88" s="299"/>
      <c r="SC88" s="299"/>
      <c r="SD88" s="299"/>
      <c r="SE88" s="299"/>
      <c r="SF88" s="297"/>
      <c r="SG88" s="297"/>
      <c r="SH88" s="297"/>
      <c r="SI88" s="297"/>
      <c r="SJ88" s="277" cm="1">
        <f t="array" ref="SJ88">SUM(SUMIFS(OR88:SI88,OR$6:SI$6,{"EN(V)"}))</f>
        <v>240</v>
      </c>
      <c r="SK88" s="277" cm="1">
        <f t="array" ref="SK88">SUM(SUMIFS(OR88:SI88,OR$6:SI$6,{"INA(V)"}))</f>
        <v>0</v>
      </c>
      <c r="SL88" s="277" cm="1">
        <f t="array" ref="SL88">SUM(SUMIFS(OR88:SI88,OR$6:SI$6,{"EN(D)"}))</f>
        <v>43</v>
      </c>
      <c r="SM88" s="277" cm="1">
        <f t="array" ref="SM88">SUM(SUMIFS(OR88:SI88,OR$6:SI$6,{"INA(D)"}))</f>
        <v>0</v>
      </c>
      <c r="SN88" s="277" cm="1">
        <f t="array" ref="SN88">SUM(SUMIFS(OR88:SI88,OR$6:SI$6,{"EN(D)","EN(V)","INA(D)","INA(V)"}))</f>
        <v>283</v>
      </c>
    </row>
    <row r="89" spans="1:508" ht="30">
      <c r="A89" s="296">
        <v>83</v>
      </c>
      <c r="B89" s="281" t="s">
        <v>454</v>
      </c>
      <c r="C89" s="301"/>
      <c r="D89" s="299"/>
      <c r="E89" s="299"/>
      <c r="F89" s="299"/>
      <c r="G89" s="299"/>
      <c r="H89" s="297"/>
      <c r="I89" s="297"/>
      <c r="J89" s="297"/>
      <c r="K89" s="297"/>
      <c r="L89" s="299"/>
      <c r="M89" s="299"/>
      <c r="N89" s="299"/>
      <c r="O89" s="299"/>
      <c r="P89" s="297"/>
      <c r="Q89" s="297"/>
      <c r="R89" s="297"/>
      <c r="S89" s="297"/>
      <c r="T89" s="299"/>
      <c r="U89" s="299"/>
      <c r="V89" s="299"/>
      <c r="W89" s="299"/>
      <c r="X89" s="297"/>
      <c r="Y89" s="297"/>
      <c r="Z89" s="297"/>
      <c r="AA89" s="297"/>
      <c r="AB89" s="299"/>
      <c r="AC89" s="299"/>
      <c r="AD89" s="299"/>
      <c r="AE89" s="299"/>
      <c r="AF89" s="297"/>
      <c r="AG89" s="297"/>
      <c r="AH89" s="297"/>
      <c r="AI89" s="297"/>
      <c r="AJ89" s="299"/>
      <c r="AK89" s="299"/>
      <c r="AL89" s="299"/>
      <c r="AM89" s="299"/>
      <c r="AN89" s="297"/>
      <c r="AO89" s="297"/>
      <c r="AP89" s="297"/>
      <c r="AQ89" s="297"/>
      <c r="AR89" s="299"/>
      <c r="AS89" s="299"/>
      <c r="AT89" s="299"/>
      <c r="AU89" s="299"/>
      <c r="AV89" s="297"/>
      <c r="AW89" s="297"/>
      <c r="AX89" s="297"/>
      <c r="AY89" s="297"/>
      <c r="AZ89" s="299"/>
      <c r="BA89" s="299"/>
      <c r="BB89" s="299"/>
      <c r="BC89" s="299"/>
      <c r="BD89" s="297"/>
      <c r="BE89" s="297"/>
      <c r="BF89" s="297"/>
      <c r="BG89" s="297"/>
      <c r="BH89" s="299"/>
      <c r="BI89" s="299"/>
      <c r="BJ89" s="299"/>
      <c r="BK89" s="299"/>
      <c r="BL89" s="297"/>
      <c r="BM89" s="297"/>
      <c r="BN89" s="297"/>
      <c r="BO89" s="297"/>
      <c r="BP89" s="299"/>
      <c r="BQ89" s="299"/>
      <c r="BR89" s="299"/>
      <c r="BS89" s="299"/>
      <c r="BT89" s="297"/>
      <c r="BU89" s="297"/>
      <c r="BV89" s="297"/>
      <c r="BW89" s="297"/>
      <c r="BX89" s="299"/>
      <c r="BY89" s="299"/>
      <c r="BZ89" s="299"/>
      <c r="CA89" s="299"/>
      <c r="CB89" s="297"/>
      <c r="CC89" s="297"/>
      <c r="CD89" s="297"/>
      <c r="CE89" s="297"/>
      <c r="CF89" s="299"/>
      <c r="CG89" s="299"/>
      <c r="CH89" s="299"/>
      <c r="CI89" s="299"/>
      <c r="CJ89" s="297"/>
      <c r="CK89" s="297"/>
      <c r="CL89" s="297"/>
      <c r="CM89" s="297"/>
      <c r="CN89" s="299"/>
      <c r="CO89" s="299"/>
      <c r="CP89" s="299"/>
      <c r="CQ89" s="299"/>
      <c r="CR89" s="297"/>
      <c r="CS89" s="297"/>
      <c r="CT89" s="297"/>
      <c r="CU89" s="297"/>
      <c r="CV89" s="277" cm="1">
        <f t="array" ref="CV89">SUM(SUMIFS(D89:CU89,D$6:CU$6,{"EN(V)"}))</f>
        <v>0</v>
      </c>
      <c r="CW89" s="277" cm="1">
        <f t="array" ref="CW89">SUM(SUMIFS(D89:CU89,D$6:CU$6,{"INA(V)"}))</f>
        <v>0</v>
      </c>
      <c r="CX89" s="277" cm="1">
        <f t="array" ref="CX89">SUM(SUMIFS(D89:CU89,D$6:CU$6,{"EN(D)"}))</f>
        <v>0</v>
      </c>
      <c r="CY89" s="277" cm="1">
        <f t="array" ref="CY89">SUM(SUMIFS(D89:CU89,D$6:CU$6,{"INA(D)"}))</f>
        <v>0</v>
      </c>
      <c r="CZ89" s="277" cm="1">
        <f t="array" ref="CZ89">SUM(SUMIFS(D89:CU89,D$6:CU$6,{"EN(D)","EN(V)","INA(D)","INA(V)"}))</f>
        <v>0</v>
      </c>
      <c r="DA89" s="299"/>
      <c r="DB89" s="299">
        <f t="shared" si="31"/>
        <v>0</v>
      </c>
      <c r="DC89" s="299"/>
      <c r="DD89" s="299">
        <f t="shared" si="32"/>
        <v>0</v>
      </c>
      <c r="DE89" s="297"/>
      <c r="DF89" s="297">
        <f t="shared" si="33"/>
        <v>0</v>
      </c>
      <c r="DG89" s="297"/>
      <c r="DH89" s="297">
        <f t="shared" si="37"/>
        <v>0</v>
      </c>
      <c r="DI89" s="299"/>
      <c r="DJ89" s="299"/>
      <c r="DK89" s="299"/>
      <c r="DL89" s="299"/>
      <c r="DM89" s="297"/>
      <c r="DN89" s="297"/>
      <c r="DO89" s="297"/>
      <c r="DP89" s="297"/>
      <c r="DQ89" s="299"/>
      <c r="DR89" s="299"/>
      <c r="DS89" s="299"/>
      <c r="DT89" s="299"/>
      <c r="DU89" s="297"/>
      <c r="DV89" s="297"/>
      <c r="DW89" s="297"/>
      <c r="DX89" s="297"/>
      <c r="DY89" s="299"/>
      <c r="DZ89" s="299"/>
      <c r="EA89" s="299"/>
      <c r="EB89" s="299"/>
      <c r="EC89" s="297"/>
      <c r="ED89" s="297"/>
      <c r="EE89" s="297"/>
      <c r="EF89" s="297"/>
      <c r="EG89" s="299"/>
      <c r="EH89" s="299"/>
      <c r="EI89" s="299"/>
      <c r="EJ89" s="299"/>
      <c r="EK89" s="297"/>
      <c r="EL89" s="297"/>
      <c r="EM89" s="297"/>
      <c r="EN89" s="297"/>
      <c r="EO89" s="299"/>
      <c r="EP89" s="299"/>
      <c r="EQ89" s="299"/>
      <c r="ER89" s="299"/>
      <c r="ES89" s="297"/>
      <c r="ET89" s="297"/>
      <c r="EU89" s="297"/>
      <c r="EV89" s="297"/>
      <c r="EW89" s="299"/>
      <c r="EX89" s="299"/>
      <c r="EY89" s="299"/>
      <c r="EZ89" s="299"/>
      <c r="FA89" s="297"/>
      <c r="FB89" s="297"/>
      <c r="FC89" s="297"/>
      <c r="FD89" s="297"/>
      <c r="FE89" s="299"/>
      <c r="FF89" s="299"/>
      <c r="FG89" s="299"/>
      <c r="FH89" s="299"/>
      <c r="FI89" s="297"/>
      <c r="FJ89" s="297"/>
      <c r="FK89" s="297"/>
      <c r="FL89" s="297"/>
      <c r="FM89" s="299"/>
      <c r="FN89" s="299"/>
      <c r="FO89" s="299"/>
      <c r="FP89" s="299"/>
      <c r="FQ89" s="297">
        <v>52</v>
      </c>
      <c r="FR89" s="297">
        <f>FQ89-FI89</f>
        <v>52</v>
      </c>
      <c r="FS89" s="297">
        <v>26</v>
      </c>
      <c r="FT89" s="297">
        <f>FS89-FK89</f>
        <v>26</v>
      </c>
      <c r="FU89" s="299"/>
      <c r="FV89" s="299"/>
      <c r="FW89" s="299"/>
      <c r="FX89" s="299"/>
      <c r="FY89" s="297">
        <v>165</v>
      </c>
      <c r="FZ89" s="297">
        <f>FY89-FQ89</f>
        <v>113</v>
      </c>
      <c r="GA89" s="297">
        <v>60</v>
      </c>
      <c r="GB89" s="297">
        <f>GA89-FS89</f>
        <v>34</v>
      </c>
      <c r="GC89" s="299"/>
      <c r="GD89" s="299"/>
      <c r="GE89" s="299"/>
      <c r="GF89" s="299"/>
      <c r="GG89" s="297">
        <v>257</v>
      </c>
      <c r="GH89" s="297">
        <f>GG89-FY89</f>
        <v>92</v>
      </c>
      <c r="GI89" s="297">
        <v>97</v>
      </c>
      <c r="GJ89" s="297">
        <f>GI89-GA89</f>
        <v>37</v>
      </c>
      <c r="GK89" s="299"/>
      <c r="GL89" s="299"/>
      <c r="GM89" s="299"/>
      <c r="GN89" s="299"/>
      <c r="GO89" s="297">
        <v>407</v>
      </c>
      <c r="GP89" s="297">
        <f>GO89-GG89</f>
        <v>150</v>
      </c>
      <c r="GQ89" s="297">
        <v>140</v>
      </c>
      <c r="GR89" s="297">
        <f>GQ89-GI89</f>
        <v>43</v>
      </c>
      <c r="GS89" s="277" cm="1">
        <f t="array" ref="GS89">SUM(SUMIFS(DA89:GR89,DA$6:GR$6,{"EN(V)"}))</f>
        <v>0</v>
      </c>
      <c r="GT89" s="277" cm="1">
        <f t="array" ref="GT89">SUM(SUMIFS(DA89:GR89,DA$6:GR$6,{"INA(V)"}))</f>
        <v>407</v>
      </c>
      <c r="GU89" s="277" cm="1">
        <f t="array" ref="GU89">SUM(SUMIFS(DA89:GR89,DA$6:GR$6,{"EN(D)"}))</f>
        <v>0</v>
      </c>
      <c r="GV89" s="277" cm="1">
        <f t="array" ref="GV89">SUM(SUMIFS(DA89:GR89,DA$6:GR$6,{"INA(D)"}))</f>
        <v>140</v>
      </c>
      <c r="GW89" s="277" cm="1">
        <f t="array" ref="GW89">SUM(SUMIFS(DA89:GR89,DA$6:GR$6,{"EN(D)","EN(V)","INA(D)","INA(V)"}))</f>
        <v>547</v>
      </c>
      <c r="GX89" s="299"/>
      <c r="GY89" s="299">
        <f t="shared" si="34"/>
        <v>0</v>
      </c>
      <c r="GZ89" s="299"/>
      <c r="HA89" s="299">
        <f t="shared" si="35"/>
        <v>0</v>
      </c>
      <c r="HB89" s="297">
        <v>416</v>
      </c>
      <c r="HC89" s="297">
        <f t="shared" si="36"/>
        <v>9</v>
      </c>
      <c r="HD89" s="297">
        <v>152</v>
      </c>
      <c r="HE89" s="297">
        <f t="shared" si="38"/>
        <v>12</v>
      </c>
      <c r="HF89" s="299"/>
      <c r="HG89" s="299"/>
      <c r="HH89" s="299"/>
      <c r="HI89" s="299"/>
      <c r="HJ89" s="297">
        <v>500</v>
      </c>
      <c r="HK89" s="297"/>
      <c r="HL89" s="297">
        <v>500</v>
      </c>
      <c r="HM89" s="297"/>
      <c r="HN89" s="299"/>
      <c r="HO89" s="299"/>
      <c r="HP89" s="299"/>
      <c r="HQ89" s="299"/>
      <c r="HR89" s="297"/>
      <c r="HS89" s="297"/>
      <c r="HT89" s="297"/>
      <c r="HU89" s="297"/>
      <c r="HV89" s="299"/>
      <c r="HW89" s="299"/>
      <c r="HX89" s="299"/>
      <c r="HY89" s="299"/>
      <c r="HZ89" s="297"/>
      <c r="IA89" s="297"/>
      <c r="IB89" s="297"/>
      <c r="IC89" s="297"/>
      <c r="ID89" s="299"/>
      <c r="IE89" s="299"/>
      <c r="IF89" s="299"/>
      <c r="IG89" s="299"/>
      <c r="IH89" s="297"/>
      <c r="II89" s="297"/>
      <c r="IJ89" s="297"/>
      <c r="IK89" s="297"/>
      <c r="IL89" s="299"/>
      <c r="IM89" s="299"/>
      <c r="IN89" s="299"/>
      <c r="IO89" s="299"/>
      <c r="IP89" s="297"/>
      <c r="IQ89" s="297"/>
      <c r="IR89" s="297"/>
      <c r="IS89" s="297"/>
      <c r="IT89" s="299"/>
      <c r="IU89" s="299"/>
      <c r="IV89" s="299"/>
      <c r="IW89" s="299"/>
      <c r="IX89" s="297"/>
      <c r="IY89" s="297"/>
      <c r="IZ89" s="297"/>
      <c r="JA89" s="297"/>
      <c r="JB89" s="299"/>
      <c r="JC89" s="299"/>
      <c r="JD89" s="299"/>
      <c r="JE89" s="299"/>
      <c r="JF89" s="297"/>
      <c r="JG89" s="297"/>
      <c r="JH89" s="297"/>
      <c r="JI89" s="297"/>
      <c r="JJ89" s="299"/>
      <c r="JK89" s="299"/>
      <c r="JL89" s="299"/>
      <c r="JM89" s="299"/>
      <c r="JN89" s="297"/>
      <c r="JO89" s="297"/>
      <c r="JP89" s="297"/>
      <c r="JQ89" s="297"/>
      <c r="JR89" s="299"/>
      <c r="JS89" s="299"/>
      <c r="JT89" s="299"/>
      <c r="JU89" s="299"/>
      <c r="JV89" s="297">
        <v>438</v>
      </c>
      <c r="JW89" s="297">
        <v>22</v>
      </c>
      <c r="JX89" s="297">
        <v>152</v>
      </c>
      <c r="JY89" s="297">
        <v>21</v>
      </c>
      <c r="JZ89" s="299"/>
      <c r="KA89" s="299"/>
      <c r="KB89" s="299"/>
      <c r="KC89" s="299"/>
      <c r="KD89" s="297"/>
      <c r="KE89" s="297">
        <v>16</v>
      </c>
      <c r="KF89" s="297"/>
      <c r="KG89" s="297">
        <v>19</v>
      </c>
      <c r="KH89" s="299"/>
      <c r="KI89" s="299"/>
      <c r="KJ89" s="299"/>
      <c r="KK89" s="299"/>
      <c r="KL89" s="297"/>
      <c r="KM89" s="297">
        <v>20</v>
      </c>
      <c r="KN89" s="297"/>
      <c r="KO89" s="297">
        <v>11</v>
      </c>
      <c r="KP89" s="277" cm="1">
        <f t="array" ref="KP89">SUM(SUMIFS(GX89:KO89,GX$6:KO$6,{"EN(V)"}))</f>
        <v>0</v>
      </c>
      <c r="KQ89" s="277" cm="1">
        <f t="array" ref="KQ89">SUM(SUMIFS(GX89:KO89,GX$6:KO$6,{"INA(V)"}))</f>
        <v>67</v>
      </c>
      <c r="KR89" s="277" cm="1">
        <f t="array" ref="KR89">SUM(SUMIFS(GX89:KO89,GX$6:KO$6,{"EN(D)"}))</f>
        <v>0</v>
      </c>
      <c r="KS89" s="277" cm="1">
        <f t="array" ref="KS89">SUM(SUMIFS(GX89:KO89,GX$6:KO$6,{"INA(D)"}))</f>
        <v>63</v>
      </c>
      <c r="KT89" s="277" cm="1">
        <f t="array" ref="KT89">SUM(SUMIFS(GX89:KO89,GX$6:KO$6,{"EN(D)","EN(V)","INA(D)","INA(V)"}))</f>
        <v>130</v>
      </c>
      <c r="KU89" s="299"/>
      <c r="KV89" s="299"/>
      <c r="KW89" s="299"/>
      <c r="KX89" s="299"/>
      <c r="KY89" s="297"/>
      <c r="KZ89" s="297">
        <v>6</v>
      </c>
      <c r="LA89" s="297"/>
      <c r="LB89" s="297">
        <v>2</v>
      </c>
      <c r="LC89" s="299"/>
      <c r="LD89" s="299"/>
      <c r="LE89" s="299"/>
      <c r="LF89" s="299"/>
      <c r="LG89" s="297"/>
      <c r="LH89" s="297">
        <v>2</v>
      </c>
      <c r="LI89" s="297"/>
      <c r="LJ89" s="297">
        <v>2</v>
      </c>
      <c r="LK89" s="299"/>
      <c r="LL89" s="299"/>
      <c r="LM89" s="299"/>
      <c r="LN89" s="299"/>
      <c r="LO89" s="297"/>
      <c r="LP89" s="297">
        <v>26</v>
      </c>
      <c r="LQ89" s="297"/>
      <c r="LR89" s="297">
        <v>6</v>
      </c>
      <c r="LS89" s="299"/>
      <c r="LT89" s="299"/>
      <c r="LU89" s="299"/>
      <c r="LV89" s="299"/>
      <c r="LW89" s="297"/>
      <c r="LX89" s="297">
        <v>31</v>
      </c>
      <c r="LY89" s="297"/>
      <c r="LZ89" s="297">
        <v>5</v>
      </c>
      <c r="MA89" s="299"/>
      <c r="MB89" s="299"/>
      <c r="MC89" s="299"/>
      <c r="MD89" s="299"/>
      <c r="ME89" s="297"/>
      <c r="MF89" s="297">
        <v>36</v>
      </c>
      <c r="MG89" s="297"/>
      <c r="MH89" s="297"/>
      <c r="MI89" s="299"/>
      <c r="MJ89" s="299"/>
      <c r="MK89" s="299"/>
      <c r="ML89" s="299"/>
      <c r="MM89" s="297"/>
      <c r="MN89" s="297">
        <v>33</v>
      </c>
      <c r="MO89" s="297"/>
      <c r="MP89" s="297">
        <v>1</v>
      </c>
      <c r="MQ89" s="299"/>
      <c r="MR89" s="299"/>
      <c r="MS89" s="299"/>
      <c r="MT89" s="299"/>
      <c r="MU89" s="297"/>
      <c r="MV89" s="297">
        <v>7</v>
      </c>
      <c r="MW89" s="297"/>
      <c r="MX89" s="297">
        <v>2</v>
      </c>
      <c r="MY89" s="299"/>
      <c r="MZ89" s="299"/>
      <c r="NA89" s="299"/>
      <c r="NB89" s="299"/>
      <c r="NC89" s="297"/>
      <c r="ND89" s="297">
        <v>26</v>
      </c>
      <c r="NE89" s="297"/>
      <c r="NF89" s="297">
        <v>10</v>
      </c>
      <c r="NG89" s="299"/>
      <c r="NH89" s="299"/>
      <c r="NI89" s="299"/>
      <c r="NJ89" s="299"/>
      <c r="NK89" s="297"/>
      <c r="NL89" s="297">
        <v>67</v>
      </c>
      <c r="NM89" s="297"/>
      <c r="NN89" s="297"/>
      <c r="NO89" s="299"/>
      <c r="NP89" s="299"/>
      <c r="NQ89" s="299"/>
      <c r="NR89" s="299"/>
      <c r="NS89" s="297"/>
      <c r="NT89" s="297">
        <v>87</v>
      </c>
      <c r="NU89" s="297"/>
      <c r="NV89" s="297">
        <v>11</v>
      </c>
      <c r="NW89" s="299"/>
      <c r="NX89" s="299"/>
      <c r="NY89" s="299"/>
      <c r="NZ89" s="299"/>
      <c r="OA89" s="297"/>
      <c r="OB89" s="297">
        <v>109</v>
      </c>
      <c r="OC89" s="297"/>
      <c r="OD89" s="297">
        <v>17</v>
      </c>
      <c r="OE89" s="299"/>
      <c r="OF89" s="299"/>
      <c r="OG89" s="299"/>
      <c r="OH89" s="299"/>
      <c r="OI89" s="297"/>
      <c r="OJ89" s="297">
        <v>83</v>
      </c>
      <c r="OK89" s="297"/>
      <c r="OL89" s="297">
        <v>15</v>
      </c>
      <c r="OM89" s="277" cm="1">
        <f t="array" ref="OM89">SUM(SUMIFS(KU89:OL89,KU$6:OL$6,{"EN(V)"}))</f>
        <v>0</v>
      </c>
      <c r="ON89" s="277" cm="1">
        <f t="array" ref="ON89">SUM(SUMIFS(KU89:OL89,KU$6:OL$6,{"INA(V)"}))</f>
        <v>513</v>
      </c>
      <c r="OO89" s="277" cm="1">
        <f t="array" ref="OO89">SUM(SUMIFS(KU89:OL89,KU$6:OL$6,{"EN(D)"}))</f>
        <v>0</v>
      </c>
      <c r="OP89" s="277" cm="1">
        <f t="array" ref="OP89">SUM(SUMIFS(KU89:OL89,KU$6:OL$6,{"INA(D)"}))</f>
        <v>71</v>
      </c>
      <c r="OQ89" s="277" cm="1">
        <f t="array" ref="OQ89">SUM(SUMIFS(KU89:OL89,KU$6:OL$6,{"EN(D)","EN(V)","INA(D)","INA(V)"}))</f>
        <v>584</v>
      </c>
      <c r="OR89" s="299"/>
      <c r="OS89" s="299"/>
      <c r="OT89" s="299"/>
      <c r="OU89" s="299"/>
      <c r="OV89" s="297"/>
      <c r="OW89" s="297">
        <v>48</v>
      </c>
      <c r="OX89" s="297"/>
      <c r="OY89" s="297">
        <v>5</v>
      </c>
      <c r="OZ89" s="299"/>
      <c r="PA89" s="299"/>
      <c r="PB89" s="299"/>
      <c r="PC89" s="299"/>
      <c r="PD89" s="297"/>
      <c r="PE89" s="297">
        <v>37</v>
      </c>
      <c r="PF89" s="297"/>
      <c r="PG89" s="297">
        <v>7</v>
      </c>
      <c r="PH89" s="299"/>
      <c r="PI89" s="299"/>
      <c r="PJ89" s="299"/>
      <c r="PK89" s="299"/>
      <c r="PL89" s="297"/>
      <c r="PM89" s="297">
        <v>53</v>
      </c>
      <c r="PN89" s="297"/>
      <c r="PO89" s="297">
        <v>7</v>
      </c>
      <c r="PP89" s="299"/>
      <c r="PQ89" s="299"/>
      <c r="PR89" s="299"/>
      <c r="PS89" s="299"/>
      <c r="PT89" s="297"/>
      <c r="PU89" s="297">
        <v>5</v>
      </c>
      <c r="PV89" s="297"/>
      <c r="PW89" s="297">
        <v>1</v>
      </c>
      <c r="PX89" s="299"/>
      <c r="PY89" s="299"/>
      <c r="PZ89" s="299"/>
      <c r="QA89" s="299"/>
      <c r="QB89" s="297"/>
      <c r="QC89" s="297">
        <v>23</v>
      </c>
      <c r="QD89" s="297"/>
      <c r="QE89" s="297">
        <v>7</v>
      </c>
      <c r="QF89" s="299"/>
      <c r="QG89" s="299"/>
      <c r="QH89" s="299"/>
      <c r="QI89" s="299"/>
      <c r="QJ89" s="297"/>
      <c r="QK89" s="297">
        <v>18</v>
      </c>
      <c r="QL89" s="297"/>
      <c r="QM89" s="297">
        <v>8</v>
      </c>
      <c r="QN89" s="299"/>
      <c r="QO89" s="299"/>
      <c r="QP89" s="299"/>
      <c r="QQ89" s="299"/>
      <c r="QR89" s="297"/>
      <c r="QS89" s="297">
        <v>8</v>
      </c>
      <c r="QT89" s="297"/>
      <c r="QU89" s="297">
        <v>2</v>
      </c>
      <c r="QV89" s="299"/>
      <c r="QW89" s="299"/>
      <c r="QX89" s="299"/>
      <c r="QY89" s="299"/>
      <c r="QZ89" s="297"/>
      <c r="RA89" s="297"/>
      <c r="RB89" s="297"/>
      <c r="RC89" s="297"/>
      <c r="RD89" s="299"/>
      <c r="RE89" s="299"/>
      <c r="RF89" s="299"/>
      <c r="RG89" s="299"/>
      <c r="RH89" s="297"/>
      <c r="RI89" s="297"/>
      <c r="RJ89" s="297"/>
      <c r="RK89" s="297"/>
      <c r="RL89" s="299"/>
      <c r="RM89" s="299"/>
      <c r="RN89" s="299"/>
      <c r="RO89" s="299"/>
      <c r="RP89" s="297"/>
      <c r="RQ89" s="297"/>
      <c r="RR89" s="297"/>
      <c r="RS89" s="297"/>
      <c r="RT89" s="299"/>
      <c r="RU89" s="299"/>
      <c r="RV89" s="299"/>
      <c r="RW89" s="299"/>
      <c r="RX89" s="297"/>
      <c r="RY89" s="297"/>
      <c r="RZ89" s="297"/>
      <c r="SA89" s="297"/>
      <c r="SB89" s="299"/>
      <c r="SC89" s="299"/>
      <c r="SD89" s="299"/>
      <c r="SE89" s="299"/>
      <c r="SF89" s="297"/>
      <c r="SG89" s="297"/>
      <c r="SH89" s="297"/>
      <c r="SI89" s="297"/>
      <c r="SJ89" s="277" cm="1">
        <f t="array" ref="SJ89">SUM(SUMIFS(OR89:SI89,OR$6:SI$6,{"EN(V)"}))</f>
        <v>0</v>
      </c>
      <c r="SK89" s="277" cm="1">
        <f t="array" ref="SK89">SUM(SUMIFS(OR89:SI89,OR$6:SI$6,{"INA(V)"}))</f>
        <v>192</v>
      </c>
      <c r="SL89" s="277" cm="1">
        <f t="array" ref="SL89">SUM(SUMIFS(OR89:SI89,OR$6:SI$6,{"EN(D)"}))</f>
        <v>0</v>
      </c>
      <c r="SM89" s="277" cm="1">
        <f t="array" ref="SM89">SUM(SUMIFS(OR89:SI89,OR$6:SI$6,{"INA(D)"}))</f>
        <v>37</v>
      </c>
      <c r="SN89" s="277" cm="1">
        <f t="array" ref="SN89">SUM(SUMIFS(OR89:SI89,OR$6:SI$6,{"EN(D)","EN(V)","INA(D)","INA(V)"}))</f>
        <v>229</v>
      </c>
    </row>
    <row r="90" spans="1:508" ht="30">
      <c r="A90" s="296">
        <v>84</v>
      </c>
      <c r="B90" s="281" t="s">
        <v>177</v>
      </c>
      <c r="C90" s="301"/>
      <c r="D90" s="299"/>
      <c r="E90" s="299"/>
      <c r="F90" s="299"/>
      <c r="G90" s="299"/>
      <c r="H90" s="297"/>
      <c r="I90" s="297"/>
      <c r="J90" s="297"/>
      <c r="K90" s="297"/>
      <c r="L90" s="299"/>
      <c r="M90" s="299"/>
      <c r="N90" s="299"/>
      <c r="O90" s="299"/>
      <c r="P90" s="297"/>
      <c r="Q90" s="297"/>
      <c r="R90" s="297"/>
      <c r="S90" s="297"/>
      <c r="T90" s="299"/>
      <c r="U90" s="299"/>
      <c r="V90" s="299"/>
      <c r="W90" s="299"/>
      <c r="X90" s="297"/>
      <c r="Y90" s="297"/>
      <c r="Z90" s="297"/>
      <c r="AA90" s="297"/>
      <c r="AB90" s="299"/>
      <c r="AC90" s="299"/>
      <c r="AD90" s="299"/>
      <c r="AE90" s="299"/>
      <c r="AF90" s="297"/>
      <c r="AG90" s="297"/>
      <c r="AH90" s="297"/>
      <c r="AI90" s="297"/>
      <c r="AJ90" s="299"/>
      <c r="AK90" s="299"/>
      <c r="AL90" s="299"/>
      <c r="AM90" s="299"/>
      <c r="AN90" s="297"/>
      <c r="AO90" s="297"/>
      <c r="AP90" s="297"/>
      <c r="AQ90" s="297"/>
      <c r="AR90" s="299"/>
      <c r="AS90" s="299"/>
      <c r="AT90" s="299"/>
      <c r="AU90" s="299"/>
      <c r="AV90" s="297"/>
      <c r="AW90" s="297"/>
      <c r="AX90" s="297"/>
      <c r="AY90" s="297"/>
      <c r="AZ90" s="299"/>
      <c r="BA90" s="299"/>
      <c r="BB90" s="299"/>
      <c r="BC90" s="299"/>
      <c r="BD90" s="297"/>
      <c r="BE90" s="297"/>
      <c r="BF90" s="297"/>
      <c r="BG90" s="297"/>
      <c r="BH90" s="299"/>
      <c r="BI90" s="299"/>
      <c r="BJ90" s="299"/>
      <c r="BK90" s="299"/>
      <c r="BL90" s="297"/>
      <c r="BM90" s="297"/>
      <c r="BN90" s="297"/>
      <c r="BO90" s="297"/>
      <c r="BP90" s="299"/>
      <c r="BQ90" s="299"/>
      <c r="BR90" s="299"/>
      <c r="BS90" s="299"/>
      <c r="BT90" s="297"/>
      <c r="BU90" s="297"/>
      <c r="BV90" s="297"/>
      <c r="BW90" s="297"/>
      <c r="BX90" s="299"/>
      <c r="BY90" s="299"/>
      <c r="BZ90" s="299"/>
      <c r="CA90" s="299"/>
      <c r="CB90" s="297"/>
      <c r="CC90" s="297"/>
      <c r="CD90" s="297"/>
      <c r="CE90" s="297"/>
      <c r="CF90" s="299"/>
      <c r="CG90" s="299"/>
      <c r="CH90" s="299"/>
      <c r="CI90" s="299"/>
      <c r="CJ90" s="297"/>
      <c r="CK90" s="297"/>
      <c r="CL90" s="297"/>
      <c r="CM90" s="297"/>
      <c r="CN90" s="299"/>
      <c r="CO90" s="299"/>
      <c r="CP90" s="299"/>
      <c r="CQ90" s="299"/>
      <c r="CR90" s="297"/>
      <c r="CS90" s="297"/>
      <c r="CT90" s="297"/>
      <c r="CU90" s="297"/>
      <c r="CV90" s="277" cm="1">
        <f t="array" ref="CV90">SUM(SUMIFS(D90:CU90,D$6:CU$6,{"EN(V)"}))</f>
        <v>0</v>
      </c>
      <c r="CW90" s="277" cm="1">
        <f t="array" ref="CW90">SUM(SUMIFS(D90:CU90,D$6:CU$6,{"INA(V)"}))</f>
        <v>0</v>
      </c>
      <c r="CX90" s="277" cm="1">
        <f t="array" ref="CX90">SUM(SUMIFS(D90:CU90,D$6:CU$6,{"EN(D)"}))</f>
        <v>0</v>
      </c>
      <c r="CY90" s="277" cm="1">
        <f t="array" ref="CY90">SUM(SUMIFS(D90:CU90,D$6:CU$6,{"INA(D)"}))</f>
        <v>0</v>
      </c>
      <c r="CZ90" s="277" cm="1">
        <f t="array" ref="CZ90">SUM(SUMIFS(D90:CU90,D$6:CU$6,{"EN(D)","EN(V)","INA(D)","INA(V)"}))</f>
        <v>0</v>
      </c>
      <c r="DA90" s="299"/>
      <c r="DB90" s="299">
        <f t="shared" si="31"/>
        <v>0</v>
      </c>
      <c r="DC90" s="299"/>
      <c r="DD90" s="299">
        <f t="shared" si="32"/>
        <v>0</v>
      </c>
      <c r="DE90" s="297"/>
      <c r="DF90" s="297">
        <f t="shared" si="33"/>
        <v>0</v>
      </c>
      <c r="DG90" s="297"/>
      <c r="DH90" s="297">
        <f t="shared" si="37"/>
        <v>0</v>
      </c>
      <c r="DI90" s="299"/>
      <c r="DJ90" s="299"/>
      <c r="DK90" s="299"/>
      <c r="DL90" s="299"/>
      <c r="DM90" s="297"/>
      <c r="DN90" s="297"/>
      <c r="DO90" s="297"/>
      <c r="DP90" s="297"/>
      <c r="DQ90" s="299"/>
      <c r="DR90" s="299"/>
      <c r="DS90" s="299"/>
      <c r="DT90" s="299"/>
      <c r="DU90" s="297"/>
      <c r="DV90" s="297"/>
      <c r="DW90" s="297"/>
      <c r="DX90" s="297"/>
      <c r="DY90" s="299"/>
      <c r="DZ90" s="299"/>
      <c r="EA90" s="299"/>
      <c r="EB90" s="299"/>
      <c r="EC90" s="297"/>
      <c r="ED90" s="297"/>
      <c r="EE90" s="297"/>
      <c r="EF90" s="297"/>
      <c r="EG90" s="299"/>
      <c r="EH90" s="299"/>
      <c r="EI90" s="299"/>
      <c r="EJ90" s="299"/>
      <c r="EK90" s="297"/>
      <c r="EL90" s="297"/>
      <c r="EM90" s="297"/>
      <c r="EN90" s="297"/>
      <c r="EO90" s="299"/>
      <c r="EP90" s="299"/>
      <c r="EQ90" s="299"/>
      <c r="ER90" s="299"/>
      <c r="ES90" s="297"/>
      <c r="ET90" s="297"/>
      <c r="EU90" s="297"/>
      <c r="EV90" s="297"/>
      <c r="EW90" s="299"/>
      <c r="EX90" s="299"/>
      <c r="EY90" s="299"/>
      <c r="EZ90" s="299"/>
      <c r="FA90" s="297"/>
      <c r="FB90" s="297"/>
      <c r="FC90" s="297"/>
      <c r="FD90" s="297"/>
      <c r="FE90" s="299"/>
      <c r="FF90" s="299"/>
      <c r="FG90" s="299"/>
      <c r="FH90" s="299"/>
      <c r="FI90" s="297"/>
      <c r="FJ90" s="297"/>
      <c r="FK90" s="297"/>
      <c r="FL90" s="297"/>
      <c r="FM90" s="299"/>
      <c r="FN90" s="299"/>
      <c r="FO90" s="299"/>
      <c r="FP90" s="299"/>
      <c r="FQ90" s="297"/>
      <c r="FR90" s="297"/>
      <c r="FS90" s="297"/>
      <c r="FT90" s="297"/>
      <c r="FU90" s="299"/>
      <c r="FV90" s="299"/>
      <c r="FW90" s="299"/>
      <c r="FX90" s="299"/>
      <c r="FY90" s="297"/>
      <c r="FZ90" s="297"/>
      <c r="GA90" s="297"/>
      <c r="GB90" s="297"/>
      <c r="GC90" s="299"/>
      <c r="GD90" s="299"/>
      <c r="GE90" s="299"/>
      <c r="GF90" s="299"/>
      <c r="GG90" s="297"/>
      <c r="GH90" s="297"/>
      <c r="GI90" s="297"/>
      <c r="GJ90" s="297"/>
      <c r="GK90" s="299"/>
      <c r="GL90" s="299"/>
      <c r="GM90" s="299"/>
      <c r="GN90" s="299"/>
      <c r="GO90" s="297"/>
      <c r="GP90" s="297"/>
      <c r="GQ90" s="297"/>
      <c r="GR90" s="297"/>
      <c r="GS90" s="277" cm="1">
        <f t="array" ref="GS90">SUM(SUMIFS(DA90:GR90,DA$6:GR$6,{"EN(V)"}))</f>
        <v>0</v>
      </c>
      <c r="GT90" s="277" cm="1">
        <f t="array" ref="GT90">SUM(SUMIFS(DA90:GR90,DA$6:GR$6,{"INA(V)"}))</f>
        <v>0</v>
      </c>
      <c r="GU90" s="277" cm="1">
        <f t="array" ref="GU90">SUM(SUMIFS(DA90:GR90,DA$6:GR$6,{"EN(D)"}))</f>
        <v>0</v>
      </c>
      <c r="GV90" s="277" cm="1">
        <f t="array" ref="GV90">SUM(SUMIFS(DA90:GR90,DA$6:GR$6,{"INA(D)"}))</f>
        <v>0</v>
      </c>
      <c r="GW90" s="277" cm="1">
        <f t="array" ref="GW90">SUM(SUMIFS(DA90:GR90,DA$6:GR$6,{"EN(D)","EN(V)","INA(D)","INA(V)"}))</f>
        <v>0</v>
      </c>
      <c r="GX90" s="299"/>
      <c r="GY90" s="299">
        <f t="shared" si="34"/>
        <v>0</v>
      </c>
      <c r="GZ90" s="299"/>
      <c r="HA90" s="299">
        <f t="shared" si="35"/>
        <v>0</v>
      </c>
      <c r="HB90" s="297"/>
      <c r="HC90" s="297">
        <f t="shared" si="36"/>
        <v>0</v>
      </c>
      <c r="HD90" s="297"/>
      <c r="HE90" s="297">
        <f t="shared" si="38"/>
        <v>0</v>
      </c>
      <c r="HF90" s="299"/>
      <c r="HG90" s="299"/>
      <c r="HH90" s="299"/>
      <c r="HI90" s="299"/>
      <c r="HJ90" s="297"/>
      <c r="HK90" s="297"/>
      <c r="HL90" s="297"/>
      <c r="HM90" s="297"/>
      <c r="HN90" s="299"/>
      <c r="HO90" s="299"/>
      <c r="HP90" s="299"/>
      <c r="HQ90" s="299"/>
      <c r="HR90" s="297"/>
      <c r="HS90" s="297"/>
      <c r="HT90" s="297"/>
      <c r="HU90" s="297"/>
      <c r="HV90" s="299"/>
      <c r="HW90" s="299"/>
      <c r="HX90" s="299"/>
      <c r="HY90" s="299"/>
      <c r="HZ90" s="297"/>
      <c r="IA90" s="297"/>
      <c r="IB90" s="297"/>
      <c r="IC90" s="297"/>
      <c r="ID90" s="299"/>
      <c r="IE90" s="299"/>
      <c r="IF90" s="299"/>
      <c r="IG90" s="299"/>
      <c r="IH90" s="297"/>
      <c r="II90" s="297"/>
      <c r="IJ90" s="297"/>
      <c r="IK90" s="297"/>
      <c r="IL90" s="299"/>
      <c r="IM90" s="299"/>
      <c r="IN90" s="299"/>
      <c r="IO90" s="299"/>
      <c r="IP90" s="297"/>
      <c r="IQ90" s="297"/>
      <c r="IR90" s="297"/>
      <c r="IS90" s="297"/>
      <c r="IT90" s="299"/>
      <c r="IU90" s="299"/>
      <c r="IV90" s="299"/>
      <c r="IW90" s="299"/>
      <c r="IX90" s="297"/>
      <c r="IY90" s="297"/>
      <c r="IZ90" s="297"/>
      <c r="JA90" s="297"/>
      <c r="JB90" s="299"/>
      <c r="JC90" s="299"/>
      <c r="JD90" s="299"/>
      <c r="JE90" s="299"/>
      <c r="JF90" s="297"/>
      <c r="JG90" s="297"/>
      <c r="JH90" s="297"/>
      <c r="JI90" s="297"/>
      <c r="JJ90" s="299"/>
      <c r="JK90" s="299"/>
      <c r="JL90" s="299"/>
      <c r="JM90" s="299"/>
      <c r="JN90" s="297"/>
      <c r="JO90" s="297"/>
      <c r="JP90" s="297"/>
      <c r="JQ90" s="297"/>
      <c r="JR90" s="299"/>
      <c r="JS90" s="299"/>
      <c r="JT90" s="299"/>
      <c r="JU90" s="299"/>
      <c r="JV90" s="297">
        <v>23</v>
      </c>
      <c r="JW90" s="297">
        <v>3</v>
      </c>
      <c r="JX90" s="297"/>
      <c r="JY90" s="297">
        <v>4</v>
      </c>
      <c r="JZ90" s="299"/>
      <c r="KA90" s="299"/>
      <c r="KB90" s="299"/>
      <c r="KC90" s="299"/>
      <c r="KD90" s="297"/>
      <c r="KE90" s="297">
        <v>6</v>
      </c>
      <c r="KF90" s="297"/>
      <c r="KG90" s="297">
        <v>10</v>
      </c>
      <c r="KH90" s="299"/>
      <c r="KI90" s="299">
        <v>9</v>
      </c>
      <c r="KJ90" s="299"/>
      <c r="KK90" s="299">
        <v>11</v>
      </c>
      <c r="KL90" s="297"/>
      <c r="KM90" s="297"/>
      <c r="KN90" s="297"/>
      <c r="KO90" s="297"/>
      <c r="KP90" s="277" cm="1">
        <f t="array" ref="KP90">SUM(SUMIFS(GX90:KO90,GX$6:KO$6,{"EN(V)"}))</f>
        <v>9</v>
      </c>
      <c r="KQ90" s="277" cm="1">
        <f t="array" ref="KQ90">SUM(SUMIFS(GX90:KO90,GX$6:KO$6,{"INA(V)"}))</f>
        <v>9</v>
      </c>
      <c r="KR90" s="277" cm="1">
        <f t="array" ref="KR90">SUM(SUMIFS(GX90:KO90,GX$6:KO$6,{"EN(D)"}))</f>
        <v>11</v>
      </c>
      <c r="KS90" s="277" cm="1">
        <f t="array" ref="KS90">SUM(SUMIFS(GX90:KO90,GX$6:KO$6,{"INA(D)"}))</f>
        <v>14</v>
      </c>
      <c r="KT90" s="277" cm="1">
        <f t="array" ref="KT90">SUM(SUMIFS(GX90:KO90,GX$6:KO$6,{"EN(D)","EN(V)","INA(D)","INA(V)"}))</f>
        <v>43</v>
      </c>
      <c r="KU90" s="299"/>
      <c r="KV90" s="299"/>
      <c r="KW90" s="299"/>
      <c r="KX90" s="299"/>
      <c r="KY90" s="297"/>
      <c r="KZ90" s="297">
        <v>3</v>
      </c>
      <c r="LA90" s="297"/>
      <c r="LB90" s="297">
        <v>2</v>
      </c>
      <c r="LC90" s="299"/>
      <c r="LD90" s="299"/>
      <c r="LE90" s="299"/>
      <c r="LF90" s="299"/>
      <c r="LG90" s="297"/>
      <c r="LH90" s="297">
        <v>19</v>
      </c>
      <c r="LI90" s="297"/>
      <c r="LJ90" s="297">
        <v>27</v>
      </c>
      <c r="LK90" s="299"/>
      <c r="LL90" s="299"/>
      <c r="LM90" s="299"/>
      <c r="LN90" s="299"/>
      <c r="LO90" s="297"/>
      <c r="LP90" s="297">
        <v>7</v>
      </c>
      <c r="LQ90" s="297"/>
      <c r="LR90" s="297">
        <v>3</v>
      </c>
      <c r="LS90" s="299"/>
      <c r="LT90" s="299"/>
      <c r="LU90" s="299"/>
      <c r="LV90" s="299"/>
      <c r="LW90" s="297"/>
      <c r="LX90" s="297">
        <v>2</v>
      </c>
      <c r="LY90" s="297"/>
      <c r="LZ90" s="297"/>
      <c r="MA90" s="299"/>
      <c r="MB90" s="299"/>
      <c r="MC90" s="299"/>
      <c r="MD90" s="299"/>
      <c r="ME90" s="297"/>
      <c r="MF90" s="297">
        <v>1</v>
      </c>
      <c r="MG90" s="297"/>
      <c r="MH90" s="297"/>
      <c r="MI90" s="299"/>
      <c r="MJ90" s="299"/>
      <c r="MK90" s="299"/>
      <c r="ML90" s="299"/>
      <c r="MM90" s="297"/>
      <c r="MN90" s="297"/>
      <c r="MO90" s="297"/>
      <c r="MP90" s="297"/>
      <c r="MQ90" s="299"/>
      <c r="MR90" s="299"/>
      <c r="MS90" s="299"/>
      <c r="MT90" s="299"/>
      <c r="MU90" s="297"/>
      <c r="MV90" s="297"/>
      <c r="MW90" s="297"/>
      <c r="MX90" s="297"/>
      <c r="MY90" s="299"/>
      <c r="MZ90" s="299">
        <v>2</v>
      </c>
      <c r="NA90" s="299"/>
      <c r="NB90" s="299"/>
      <c r="NC90" s="297"/>
      <c r="ND90" s="297"/>
      <c r="NE90" s="297"/>
      <c r="NF90" s="297"/>
      <c r="NG90" s="299"/>
      <c r="NH90" s="299"/>
      <c r="NI90" s="299"/>
      <c r="NJ90" s="299"/>
      <c r="NK90" s="297"/>
      <c r="NL90" s="297">
        <v>3</v>
      </c>
      <c r="NM90" s="297"/>
      <c r="NN90" s="297">
        <v>1</v>
      </c>
      <c r="NO90" s="299"/>
      <c r="NP90" s="299"/>
      <c r="NQ90" s="299"/>
      <c r="NR90" s="299"/>
      <c r="NS90" s="297"/>
      <c r="NT90" s="297">
        <v>5</v>
      </c>
      <c r="NU90" s="297"/>
      <c r="NV90" s="297">
        <v>2</v>
      </c>
      <c r="NW90" s="299"/>
      <c r="NX90" s="299">
        <v>7</v>
      </c>
      <c r="NY90" s="299"/>
      <c r="NZ90" s="299">
        <v>1</v>
      </c>
      <c r="OA90" s="297"/>
      <c r="OB90" s="297"/>
      <c r="OC90" s="297"/>
      <c r="OD90" s="297"/>
      <c r="OE90" s="299"/>
      <c r="OF90" s="299"/>
      <c r="OG90" s="299"/>
      <c r="OH90" s="299"/>
      <c r="OI90" s="297"/>
      <c r="OJ90" s="297">
        <v>5</v>
      </c>
      <c r="OK90" s="297"/>
      <c r="OL90" s="297">
        <v>2</v>
      </c>
      <c r="OM90" s="277" cm="1">
        <f t="array" ref="OM90">SUM(SUMIFS(KU90:OL90,KU$6:OL$6,{"EN(V)"}))</f>
        <v>9</v>
      </c>
      <c r="ON90" s="277" cm="1">
        <f t="array" ref="ON90">SUM(SUMIFS(KU90:OL90,KU$6:OL$6,{"INA(V)"}))</f>
        <v>45</v>
      </c>
      <c r="OO90" s="277" cm="1">
        <f t="array" ref="OO90">SUM(SUMIFS(KU90:OL90,KU$6:OL$6,{"EN(D)"}))</f>
        <v>1</v>
      </c>
      <c r="OP90" s="277" cm="1">
        <f t="array" ref="OP90">SUM(SUMIFS(KU90:OL90,KU$6:OL$6,{"INA(D)"}))</f>
        <v>37</v>
      </c>
      <c r="OQ90" s="277" cm="1">
        <f t="array" ref="OQ90">SUM(SUMIFS(KU90:OL90,KU$6:OL$6,{"EN(D)","EN(V)","INA(D)","INA(V)"}))</f>
        <v>92</v>
      </c>
      <c r="OR90" s="299"/>
      <c r="OS90" s="299"/>
      <c r="OT90" s="299"/>
      <c r="OU90" s="299"/>
      <c r="OV90" s="297"/>
      <c r="OW90" s="297">
        <v>8</v>
      </c>
      <c r="OX90" s="297"/>
      <c r="OY90" s="297">
        <v>4</v>
      </c>
      <c r="OZ90" s="299"/>
      <c r="PA90" s="299"/>
      <c r="PB90" s="299"/>
      <c r="PC90" s="299"/>
      <c r="PD90" s="297"/>
      <c r="PE90" s="297">
        <v>1</v>
      </c>
      <c r="PF90" s="297"/>
      <c r="PG90" s="297"/>
      <c r="PH90" s="299"/>
      <c r="PI90" s="299"/>
      <c r="PJ90" s="299"/>
      <c r="PK90" s="299"/>
      <c r="PL90" s="297"/>
      <c r="PM90" s="297"/>
      <c r="PN90" s="297"/>
      <c r="PO90" s="297"/>
      <c r="PP90" s="299"/>
      <c r="PQ90" s="299"/>
      <c r="PR90" s="299"/>
      <c r="PS90" s="299"/>
      <c r="PT90" s="297"/>
      <c r="PU90" s="297">
        <v>2</v>
      </c>
      <c r="PV90" s="297"/>
      <c r="PW90" s="297"/>
      <c r="PX90" s="299"/>
      <c r="PY90" s="299"/>
      <c r="PZ90" s="299"/>
      <c r="QA90" s="299"/>
      <c r="QB90" s="297"/>
      <c r="QC90" s="297"/>
      <c r="QD90" s="297"/>
      <c r="QE90" s="297"/>
      <c r="QF90" s="299"/>
      <c r="QG90" s="299"/>
      <c r="QH90" s="299"/>
      <c r="QI90" s="299"/>
      <c r="QJ90" s="297"/>
      <c r="QK90" s="297">
        <v>6</v>
      </c>
      <c r="QL90" s="297"/>
      <c r="QM90" s="297">
        <v>2</v>
      </c>
      <c r="QN90" s="299"/>
      <c r="QO90" s="299"/>
      <c r="QP90" s="299"/>
      <c r="QQ90" s="299"/>
      <c r="QR90" s="297"/>
      <c r="QS90" s="297">
        <v>1</v>
      </c>
      <c r="QT90" s="297"/>
      <c r="QU90" s="297"/>
      <c r="QV90" s="299"/>
      <c r="QW90" s="299"/>
      <c r="QX90" s="299"/>
      <c r="QY90" s="299"/>
      <c r="QZ90" s="297"/>
      <c r="RA90" s="297"/>
      <c r="RB90" s="297"/>
      <c r="RC90" s="297"/>
      <c r="RD90" s="299"/>
      <c r="RE90" s="299"/>
      <c r="RF90" s="299"/>
      <c r="RG90" s="299"/>
      <c r="RH90" s="297"/>
      <c r="RI90" s="297"/>
      <c r="RJ90" s="297"/>
      <c r="RK90" s="297"/>
      <c r="RL90" s="299"/>
      <c r="RM90" s="299"/>
      <c r="RN90" s="299"/>
      <c r="RO90" s="299"/>
      <c r="RP90" s="297"/>
      <c r="RQ90" s="297"/>
      <c r="RR90" s="297"/>
      <c r="RS90" s="297"/>
      <c r="RT90" s="299"/>
      <c r="RU90" s="299"/>
      <c r="RV90" s="299"/>
      <c r="RW90" s="299"/>
      <c r="RX90" s="297"/>
      <c r="RY90" s="297"/>
      <c r="RZ90" s="297"/>
      <c r="SA90" s="297"/>
      <c r="SB90" s="299"/>
      <c r="SC90" s="299"/>
      <c r="SD90" s="299"/>
      <c r="SE90" s="299"/>
      <c r="SF90" s="297"/>
      <c r="SG90" s="297"/>
      <c r="SH90" s="297"/>
      <c r="SI90" s="297"/>
      <c r="SJ90" s="277" cm="1">
        <f t="array" ref="SJ90">SUM(SUMIFS(OR90:SI90,OR$6:SI$6,{"EN(V)"}))</f>
        <v>0</v>
      </c>
      <c r="SK90" s="277" cm="1">
        <f t="array" ref="SK90">SUM(SUMIFS(OR90:SI90,OR$6:SI$6,{"INA(V)"}))</f>
        <v>18</v>
      </c>
      <c r="SL90" s="277" cm="1">
        <f t="array" ref="SL90">SUM(SUMIFS(OR90:SI90,OR$6:SI$6,{"EN(D)"}))</f>
        <v>0</v>
      </c>
      <c r="SM90" s="277" cm="1">
        <f t="array" ref="SM90">SUM(SUMIFS(OR90:SI90,OR$6:SI$6,{"INA(D)"}))</f>
        <v>6</v>
      </c>
      <c r="SN90" s="277" cm="1">
        <f t="array" ref="SN90">SUM(SUMIFS(OR90:SI90,OR$6:SI$6,{"EN(D)","EN(V)","INA(D)","INA(V)"}))</f>
        <v>24</v>
      </c>
    </row>
    <row r="91" spans="1:508" ht="45">
      <c r="A91" s="296">
        <v>85</v>
      </c>
      <c r="B91" s="281" t="s">
        <v>178</v>
      </c>
      <c r="C91" s="301"/>
      <c r="D91" s="299"/>
      <c r="E91" s="299"/>
      <c r="F91" s="299"/>
      <c r="G91" s="299"/>
      <c r="H91" s="297"/>
      <c r="I91" s="297"/>
      <c r="J91" s="297"/>
      <c r="K91" s="297"/>
      <c r="L91" s="299"/>
      <c r="M91" s="299"/>
      <c r="N91" s="299"/>
      <c r="O91" s="299"/>
      <c r="P91" s="297"/>
      <c r="Q91" s="297"/>
      <c r="R91" s="297"/>
      <c r="S91" s="297"/>
      <c r="T91" s="299"/>
      <c r="U91" s="299"/>
      <c r="V91" s="299"/>
      <c r="W91" s="299"/>
      <c r="X91" s="297"/>
      <c r="Y91" s="297"/>
      <c r="Z91" s="297"/>
      <c r="AA91" s="297"/>
      <c r="AB91" s="299"/>
      <c r="AC91" s="299"/>
      <c r="AD91" s="299"/>
      <c r="AE91" s="299"/>
      <c r="AF91" s="297"/>
      <c r="AG91" s="297"/>
      <c r="AH91" s="297"/>
      <c r="AI91" s="297"/>
      <c r="AJ91" s="299"/>
      <c r="AK91" s="299"/>
      <c r="AL91" s="299"/>
      <c r="AM91" s="299"/>
      <c r="AN91" s="297"/>
      <c r="AO91" s="297"/>
      <c r="AP91" s="297"/>
      <c r="AQ91" s="297"/>
      <c r="AR91" s="299"/>
      <c r="AS91" s="299"/>
      <c r="AT91" s="299"/>
      <c r="AU91" s="299"/>
      <c r="AV91" s="297"/>
      <c r="AW91" s="297"/>
      <c r="AX91" s="297"/>
      <c r="AY91" s="297"/>
      <c r="AZ91" s="299"/>
      <c r="BA91" s="299"/>
      <c r="BB91" s="299"/>
      <c r="BC91" s="299"/>
      <c r="BD91" s="297"/>
      <c r="BE91" s="297"/>
      <c r="BF91" s="297"/>
      <c r="BG91" s="297"/>
      <c r="BH91" s="299"/>
      <c r="BI91" s="299"/>
      <c r="BJ91" s="299"/>
      <c r="BK91" s="299"/>
      <c r="BL91" s="297"/>
      <c r="BM91" s="297"/>
      <c r="BN91" s="297"/>
      <c r="BO91" s="297"/>
      <c r="BP91" s="299"/>
      <c r="BQ91" s="299"/>
      <c r="BR91" s="299"/>
      <c r="BS91" s="299"/>
      <c r="BT91" s="297"/>
      <c r="BU91" s="297"/>
      <c r="BV91" s="297"/>
      <c r="BW91" s="297"/>
      <c r="BX91" s="299"/>
      <c r="BY91" s="299"/>
      <c r="BZ91" s="299"/>
      <c r="CA91" s="299"/>
      <c r="CB91" s="297"/>
      <c r="CC91" s="297"/>
      <c r="CD91" s="297"/>
      <c r="CE91" s="297"/>
      <c r="CF91" s="299"/>
      <c r="CG91" s="299"/>
      <c r="CH91" s="299"/>
      <c r="CI91" s="299"/>
      <c r="CJ91" s="297"/>
      <c r="CK91" s="297"/>
      <c r="CL91" s="297"/>
      <c r="CM91" s="297"/>
      <c r="CN91" s="299"/>
      <c r="CO91" s="299"/>
      <c r="CP91" s="299"/>
      <c r="CQ91" s="299"/>
      <c r="CR91" s="297"/>
      <c r="CS91" s="297"/>
      <c r="CT91" s="297"/>
      <c r="CU91" s="297"/>
      <c r="CV91" s="277" cm="1">
        <f t="array" ref="CV91">SUM(SUMIFS(D91:CU91,D$6:CU$6,{"EN(V)"}))</f>
        <v>0</v>
      </c>
      <c r="CW91" s="277" cm="1">
        <f t="array" ref="CW91">SUM(SUMIFS(D91:CU91,D$6:CU$6,{"INA(V)"}))</f>
        <v>0</v>
      </c>
      <c r="CX91" s="277" cm="1">
        <f t="array" ref="CX91">SUM(SUMIFS(D91:CU91,D$6:CU$6,{"EN(D)"}))</f>
        <v>0</v>
      </c>
      <c r="CY91" s="277" cm="1">
        <f t="array" ref="CY91">SUM(SUMIFS(D91:CU91,D$6:CU$6,{"INA(D)"}))</f>
        <v>0</v>
      </c>
      <c r="CZ91" s="277" cm="1">
        <f t="array" ref="CZ91">SUM(SUMIFS(D91:CU91,D$6:CU$6,{"EN(D)","EN(V)","INA(D)","INA(V)"}))</f>
        <v>0</v>
      </c>
      <c r="DA91" s="299"/>
      <c r="DB91" s="299">
        <f t="shared" si="31"/>
        <v>0</v>
      </c>
      <c r="DC91" s="299"/>
      <c r="DD91" s="299">
        <f t="shared" si="32"/>
        <v>0</v>
      </c>
      <c r="DE91" s="297"/>
      <c r="DF91" s="297">
        <f t="shared" si="33"/>
        <v>0</v>
      </c>
      <c r="DG91" s="297"/>
      <c r="DH91" s="297">
        <f t="shared" si="37"/>
        <v>0</v>
      </c>
      <c r="DI91" s="299"/>
      <c r="DJ91" s="299"/>
      <c r="DK91" s="299"/>
      <c r="DL91" s="299"/>
      <c r="DM91" s="297"/>
      <c r="DN91" s="297"/>
      <c r="DO91" s="297"/>
      <c r="DP91" s="297"/>
      <c r="DQ91" s="299"/>
      <c r="DR91" s="299"/>
      <c r="DS91" s="299"/>
      <c r="DT91" s="299"/>
      <c r="DU91" s="297"/>
      <c r="DV91" s="297"/>
      <c r="DW91" s="297"/>
      <c r="DX91" s="297"/>
      <c r="DY91" s="299"/>
      <c r="DZ91" s="299"/>
      <c r="EA91" s="299"/>
      <c r="EB91" s="299"/>
      <c r="EC91" s="297"/>
      <c r="ED91" s="297"/>
      <c r="EE91" s="297"/>
      <c r="EF91" s="297"/>
      <c r="EG91" s="299"/>
      <c r="EH91" s="299"/>
      <c r="EI91" s="299"/>
      <c r="EJ91" s="299"/>
      <c r="EK91" s="297"/>
      <c r="EL91" s="297"/>
      <c r="EM91" s="297"/>
      <c r="EN91" s="297"/>
      <c r="EO91" s="299"/>
      <c r="EP91" s="299"/>
      <c r="EQ91" s="299"/>
      <c r="ER91" s="299"/>
      <c r="ES91" s="297"/>
      <c r="ET91" s="297"/>
      <c r="EU91" s="297"/>
      <c r="EV91" s="297"/>
      <c r="EW91" s="299"/>
      <c r="EX91" s="299"/>
      <c r="EY91" s="299"/>
      <c r="EZ91" s="299"/>
      <c r="FA91" s="297"/>
      <c r="FB91" s="297"/>
      <c r="FC91" s="297"/>
      <c r="FD91" s="297"/>
      <c r="FE91" s="299"/>
      <c r="FF91" s="299"/>
      <c r="FG91" s="299"/>
      <c r="FH91" s="299"/>
      <c r="FI91" s="297"/>
      <c r="FJ91" s="297"/>
      <c r="FK91" s="297"/>
      <c r="FL91" s="297"/>
      <c r="FM91" s="299"/>
      <c r="FN91" s="299"/>
      <c r="FO91" s="299"/>
      <c r="FP91" s="299"/>
      <c r="FQ91" s="297"/>
      <c r="FR91" s="297"/>
      <c r="FS91" s="297"/>
      <c r="FT91" s="297"/>
      <c r="FU91" s="299"/>
      <c r="FV91" s="299"/>
      <c r="FW91" s="299"/>
      <c r="FX91" s="299"/>
      <c r="FY91" s="297"/>
      <c r="FZ91" s="297"/>
      <c r="GA91" s="297"/>
      <c r="GB91" s="297"/>
      <c r="GC91" s="299"/>
      <c r="GD91" s="299"/>
      <c r="GE91" s="299"/>
      <c r="GF91" s="299"/>
      <c r="GG91" s="297"/>
      <c r="GH91" s="297"/>
      <c r="GI91" s="297"/>
      <c r="GJ91" s="297"/>
      <c r="GK91" s="299"/>
      <c r="GL91" s="299"/>
      <c r="GM91" s="299"/>
      <c r="GN91" s="299"/>
      <c r="GO91" s="297">
        <v>288</v>
      </c>
      <c r="GP91" s="297">
        <f>GO91-GG91</f>
        <v>288</v>
      </c>
      <c r="GQ91" s="297">
        <v>107</v>
      </c>
      <c r="GR91" s="297">
        <f>GQ91-GI91</f>
        <v>107</v>
      </c>
      <c r="GS91" s="277" cm="1">
        <f t="array" ref="GS91">SUM(SUMIFS(DA91:GR91,DA$6:GR$6,{"EN(V)"}))</f>
        <v>0</v>
      </c>
      <c r="GT91" s="277" cm="1">
        <f t="array" ref="GT91">SUM(SUMIFS(DA91:GR91,DA$6:GR$6,{"INA(V)"}))</f>
        <v>288</v>
      </c>
      <c r="GU91" s="277" cm="1">
        <f t="array" ref="GU91">SUM(SUMIFS(DA91:GR91,DA$6:GR$6,{"EN(D)"}))</f>
        <v>0</v>
      </c>
      <c r="GV91" s="277" cm="1">
        <f t="array" ref="GV91">SUM(SUMIFS(DA91:GR91,DA$6:GR$6,{"INA(D)"}))</f>
        <v>107</v>
      </c>
      <c r="GW91" s="277" cm="1">
        <f t="array" ref="GW91">SUM(SUMIFS(DA91:GR91,DA$6:GR$6,{"EN(D)","EN(V)","INA(D)","INA(V)"}))</f>
        <v>395</v>
      </c>
      <c r="GX91" s="299"/>
      <c r="GY91" s="299">
        <f t="shared" si="34"/>
        <v>0</v>
      </c>
      <c r="GZ91" s="299"/>
      <c r="HA91" s="299">
        <f t="shared" si="35"/>
        <v>0</v>
      </c>
      <c r="HB91" s="297">
        <v>314</v>
      </c>
      <c r="HC91" s="297">
        <f t="shared" si="36"/>
        <v>26</v>
      </c>
      <c r="HD91" s="297">
        <v>161</v>
      </c>
      <c r="HE91" s="297">
        <f t="shared" si="38"/>
        <v>54</v>
      </c>
      <c r="HF91" s="299"/>
      <c r="HG91" s="299"/>
      <c r="HH91" s="299"/>
      <c r="HI91" s="299"/>
      <c r="HJ91" s="297">
        <v>314</v>
      </c>
      <c r="HK91" s="297"/>
      <c r="HL91" s="297"/>
      <c r="HM91" s="297"/>
      <c r="HN91" s="299"/>
      <c r="HO91" s="299"/>
      <c r="HP91" s="299"/>
      <c r="HQ91" s="299"/>
      <c r="HR91" s="297"/>
      <c r="HS91" s="297"/>
      <c r="HT91" s="297"/>
      <c r="HU91" s="297"/>
      <c r="HV91" s="299"/>
      <c r="HW91" s="299"/>
      <c r="HX91" s="299"/>
      <c r="HY91" s="299"/>
      <c r="HZ91" s="297"/>
      <c r="IA91" s="297"/>
      <c r="IB91" s="297"/>
      <c r="IC91" s="297"/>
      <c r="ID91" s="299"/>
      <c r="IE91" s="299"/>
      <c r="IF91" s="299"/>
      <c r="IG91" s="299"/>
      <c r="IH91" s="297"/>
      <c r="II91" s="297"/>
      <c r="IJ91" s="297"/>
      <c r="IK91" s="297"/>
      <c r="IL91" s="299"/>
      <c r="IM91" s="299"/>
      <c r="IN91" s="299"/>
      <c r="IO91" s="299"/>
      <c r="IP91" s="297"/>
      <c r="IQ91" s="297"/>
      <c r="IR91" s="297"/>
      <c r="IS91" s="297"/>
      <c r="IT91" s="299"/>
      <c r="IU91" s="299"/>
      <c r="IV91" s="299"/>
      <c r="IW91" s="299"/>
      <c r="IX91" s="297"/>
      <c r="IY91" s="297"/>
      <c r="IZ91" s="297"/>
      <c r="JA91" s="297"/>
      <c r="JB91" s="299"/>
      <c r="JC91" s="299"/>
      <c r="JD91" s="299"/>
      <c r="JE91" s="299"/>
      <c r="JF91" s="297"/>
      <c r="JG91" s="297"/>
      <c r="JH91" s="297"/>
      <c r="JI91" s="297"/>
      <c r="JJ91" s="299"/>
      <c r="JK91" s="299"/>
      <c r="JL91" s="299"/>
      <c r="JM91" s="299"/>
      <c r="JN91" s="297"/>
      <c r="JO91" s="297"/>
      <c r="JP91" s="297"/>
      <c r="JQ91" s="297"/>
      <c r="JR91" s="299"/>
      <c r="JS91" s="299"/>
      <c r="JT91" s="299"/>
      <c r="JU91" s="299"/>
      <c r="JV91" s="297">
        <v>314</v>
      </c>
      <c r="JW91" s="297">
        <v>16</v>
      </c>
      <c r="JX91" s="297">
        <v>161</v>
      </c>
      <c r="JY91" s="297">
        <v>52</v>
      </c>
      <c r="JZ91" s="299"/>
      <c r="KA91" s="299"/>
      <c r="KB91" s="299"/>
      <c r="KC91" s="299"/>
      <c r="KD91" s="297"/>
      <c r="KE91" s="297">
        <v>20</v>
      </c>
      <c r="KF91" s="297"/>
      <c r="KG91" s="297">
        <v>20</v>
      </c>
      <c r="KH91" s="299"/>
      <c r="KI91" s="299"/>
      <c r="KJ91" s="299"/>
      <c r="KK91" s="299"/>
      <c r="KL91" s="297"/>
      <c r="KM91" s="297">
        <v>27</v>
      </c>
      <c r="KN91" s="297"/>
      <c r="KO91" s="297">
        <v>22</v>
      </c>
      <c r="KP91" s="277" cm="1">
        <f t="array" ref="KP91">SUM(SUMIFS(GX91:KO91,GX$6:KO$6,{"EN(V)"}))</f>
        <v>0</v>
      </c>
      <c r="KQ91" s="277" cm="1">
        <f t="array" ref="KQ91">SUM(SUMIFS(GX91:KO91,GX$6:KO$6,{"INA(V)"}))</f>
        <v>89</v>
      </c>
      <c r="KR91" s="277" cm="1">
        <f t="array" ref="KR91">SUM(SUMIFS(GX91:KO91,GX$6:KO$6,{"EN(D)"}))</f>
        <v>0</v>
      </c>
      <c r="KS91" s="277" cm="1">
        <f t="array" ref="KS91">SUM(SUMIFS(GX91:KO91,GX$6:KO$6,{"INA(D)"}))</f>
        <v>148</v>
      </c>
      <c r="KT91" s="277" cm="1">
        <f t="array" ref="KT91">SUM(SUMIFS(GX91:KO91,GX$6:KO$6,{"EN(D)","EN(V)","INA(D)","INA(V)"}))</f>
        <v>237</v>
      </c>
      <c r="KU91" s="299"/>
      <c r="KV91" s="299"/>
      <c r="KW91" s="299"/>
      <c r="KX91" s="299"/>
      <c r="KY91" s="297"/>
      <c r="KZ91" s="297">
        <v>5</v>
      </c>
      <c r="LA91" s="297"/>
      <c r="LB91" s="297">
        <v>45</v>
      </c>
      <c r="LC91" s="299"/>
      <c r="LD91" s="299">
        <v>4</v>
      </c>
      <c r="LE91" s="299"/>
      <c r="LF91" s="299">
        <v>7</v>
      </c>
      <c r="LG91" s="297"/>
      <c r="LH91" s="297"/>
      <c r="LI91" s="297"/>
      <c r="LJ91" s="297"/>
      <c r="LK91" s="299"/>
      <c r="LL91" s="299">
        <v>13</v>
      </c>
      <c r="LM91" s="299"/>
      <c r="LN91" s="299">
        <v>2</v>
      </c>
      <c r="LO91" s="297"/>
      <c r="LP91" s="297">
        <v>18</v>
      </c>
      <c r="LQ91" s="297"/>
      <c r="LR91" s="297">
        <v>20</v>
      </c>
      <c r="LS91" s="299"/>
      <c r="LT91" s="299"/>
      <c r="LU91" s="299"/>
      <c r="LV91" s="299"/>
      <c r="LW91" s="297"/>
      <c r="LX91" s="297">
        <v>12</v>
      </c>
      <c r="LY91" s="297"/>
      <c r="LZ91" s="297">
        <v>6</v>
      </c>
      <c r="MA91" s="299"/>
      <c r="MB91" s="299"/>
      <c r="MC91" s="299"/>
      <c r="MD91" s="299"/>
      <c r="ME91" s="297"/>
      <c r="MF91" s="297">
        <v>16</v>
      </c>
      <c r="MG91" s="297"/>
      <c r="MH91" s="297">
        <v>11</v>
      </c>
      <c r="MI91" s="299"/>
      <c r="MJ91" s="299"/>
      <c r="MK91" s="299"/>
      <c r="ML91" s="299">
        <v>2</v>
      </c>
      <c r="MM91" s="297"/>
      <c r="MN91" s="297">
        <v>18</v>
      </c>
      <c r="MO91" s="297"/>
      <c r="MP91" s="297">
        <v>8</v>
      </c>
      <c r="MQ91" s="299"/>
      <c r="MR91" s="299"/>
      <c r="MS91" s="299"/>
      <c r="MT91" s="299"/>
      <c r="MU91" s="297"/>
      <c r="MV91" s="297">
        <v>1</v>
      </c>
      <c r="MW91" s="297"/>
      <c r="MX91" s="297"/>
      <c r="MY91" s="299"/>
      <c r="MZ91" s="299"/>
      <c r="NA91" s="299"/>
      <c r="NB91" s="299"/>
      <c r="NC91" s="297"/>
      <c r="ND91" s="297">
        <v>7</v>
      </c>
      <c r="NE91" s="297"/>
      <c r="NF91" s="297">
        <v>2</v>
      </c>
      <c r="NG91" s="299"/>
      <c r="NH91" s="299"/>
      <c r="NI91" s="299"/>
      <c r="NJ91" s="299"/>
      <c r="NK91" s="297"/>
      <c r="NL91" s="297">
        <v>2</v>
      </c>
      <c r="NM91" s="297"/>
      <c r="NN91" s="297"/>
      <c r="NO91" s="299"/>
      <c r="NP91" s="299"/>
      <c r="NQ91" s="299"/>
      <c r="NR91" s="299"/>
      <c r="NS91" s="297"/>
      <c r="NT91" s="297">
        <v>9</v>
      </c>
      <c r="NU91" s="297"/>
      <c r="NV91" s="297">
        <v>4</v>
      </c>
      <c r="NW91" s="299"/>
      <c r="NX91" s="299"/>
      <c r="NY91" s="299"/>
      <c r="NZ91" s="299"/>
      <c r="OA91" s="297"/>
      <c r="OB91" s="297">
        <v>7</v>
      </c>
      <c r="OC91" s="297"/>
      <c r="OD91" s="297">
        <v>2</v>
      </c>
      <c r="OE91" s="299"/>
      <c r="OF91" s="299"/>
      <c r="OG91" s="299"/>
      <c r="OH91" s="299"/>
      <c r="OI91" s="297"/>
      <c r="OJ91" s="297">
        <v>11</v>
      </c>
      <c r="OK91" s="297"/>
      <c r="OL91" s="297">
        <v>7</v>
      </c>
      <c r="OM91" s="277" cm="1">
        <f t="array" ref="OM91">SUM(SUMIFS(KU91:OL91,KU$6:OL$6,{"EN(V)"}))</f>
        <v>17</v>
      </c>
      <c r="ON91" s="277" cm="1">
        <f t="array" ref="ON91">SUM(SUMIFS(KU91:OL91,KU$6:OL$6,{"INA(V)"}))</f>
        <v>106</v>
      </c>
      <c r="OO91" s="277" cm="1">
        <f t="array" ref="OO91">SUM(SUMIFS(KU91:OL91,KU$6:OL$6,{"EN(D)"}))</f>
        <v>11</v>
      </c>
      <c r="OP91" s="277" cm="1">
        <f t="array" ref="OP91">SUM(SUMIFS(KU91:OL91,KU$6:OL$6,{"INA(D)"}))</f>
        <v>105</v>
      </c>
      <c r="OQ91" s="277" cm="1">
        <f t="array" ref="OQ91">SUM(SUMIFS(KU91:OL91,KU$6:OL$6,{"EN(D)","EN(V)","INA(D)","INA(V)"}))</f>
        <v>239</v>
      </c>
      <c r="OR91" s="299"/>
      <c r="OS91" s="299"/>
      <c r="OT91" s="299"/>
      <c r="OU91" s="299"/>
      <c r="OV91" s="297"/>
      <c r="OW91" s="297">
        <v>10</v>
      </c>
      <c r="OX91" s="297"/>
      <c r="OY91" s="297">
        <v>4</v>
      </c>
      <c r="OZ91" s="299"/>
      <c r="PA91" s="299"/>
      <c r="PB91" s="299"/>
      <c r="PC91" s="299"/>
      <c r="PD91" s="297"/>
      <c r="PE91" s="297">
        <v>29</v>
      </c>
      <c r="PF91" s="297"/>
      <c r="PG91" s="297">
        <v>7</v>
      </c>
      <c r="PH91" s="299"/>
      <c r="PI91" s="299"/>
      <c r="PJ91" s="299"/>
      <c r="PK91" s="299"/>
      <c r="PL91" s="297"/>
      <c r="PM91" s="297">
        <v>5</v>
      </c>
      <c r="PN91" s="297"/>
      <c r="PO91" s="297"/>
      <c r="PP91" s="299"/>
      <c r="PQ91" s="299"/>
      <c r="PR91" s="299"/>
      <c r="PS91" s="299"/>
      <c r="PT91" s="297"/>
      <c r="PU91" s="297">
        <v>4</v>
      </c>
      <c r="PV91" s="297"/>
      <c r="PW91" s="297">
        <v>1</v>
      </c>
      <c r="PX91" s="299"/>
      <c r="PY91" s="299"/>
      <c r="PZ91" s="299"/>
      <c r="QA91" s="299"/>
      <c r="QB91" s="297"/>
      <c r="QC91" s="297"/>
      <c r="QD91" s="297"/>
      <c r="QE91" s="297"/>
      <c r="QF91" s="299"/>
      <c r="QG91" s="299"/>
      <c r="QH91" s="299"/>
      <c r="QI91" s="299"/>
      <c r="QJ91" s="297"/>
      <c r="QK91" s="297">
        <v>5</v>
      </c>
      <c r="QL91" s="297"/>
      <c r="QM91" s="297">
        <v>2</v>
      </c>
      <c r="QN91" s="299"/>
      <c r="QO91" s="299"/>
      <c r="QP91" s="299"/>
      <c r="QQ91" s="299"/>
      <c r="QR91" s="297"/>
      <c r="QS91" s="297">
        <v>1</v>
      </c>
      <c r="QT91" s="297"/>
      <c r="QU91" s="297"/>
      <c r="QV91" s="299"/>
      <c r="QW91" s="299"/>
      <c r="QX91" s="299"/>
      <c r="QY91" s="299"/>
      <c r="QZ91" s="297"/>
      <c r="RA91" s="297"/>
      <c r="RB91" s="297"/>
      <c r="RC91" s="297"/>
      <c r="RD91" s="299"/>
      <c r="RE91" s="299"/>
      <c r="RF91" s="299"/>
      <c r="RG91" s="299"/>
      <c r="RH91" s="297"/>
      <c r="RI91" s="297"/>
      <c r="RJ91" s="297"/>
      <c r="RK91" s="297"/>
      <c r="RL91" s="299"/>
      <c r="RM91" s="299"/>
      <c r="RN91" s="299"/>
      <c r="RO91" s="299"/>
      <c r="RP91" s="297"/>
      <c r="RQ91" s="297"/>
      <c r="RR91" s="297"/>
      <c r="RS91" s="297"/>
      <c r="RT91" s="299"/>
      <c r="RU91" s="299"/>
      <c r="RV91" s="299"/>
      <c r="RW91" s="299"/>
      <c r="RX91" s="297"/>
      <c r="RY91" s="297"/>
      <c r="RZ91" s="297"/>
      <c r="SA91" s="297"/>
      <c r="SB91" s="299"/>
      <c r="SC91" s="299"/>
      <c r="SD91" s="299"/>
      <c r="SE91" s="299"/>
      <c r="SF91" s="297"/>
      <c r="SG91" s="297"/>
      <c r="SH91" s="297"/>
      <c r="SI91" s="297"/>
      <c r="SJ91" s="277" cm="1">
        <f t="array" ref="SJ91">SUM(SUMIFS(OR91:SI91,OR$6:SI$6,{"EN(V)"}))</f>
        <v>0</v>
      </c>
      <c r="SK91" s="277" cm="1">
        <f t="array" ref="SK91">SUM(SUMIFS(OR91:SI91,OR$6:SI$6,{"INA(V)"}))</f>
        <v>54</v>
      </c>
      <c r="SL91" s="277" cm="1">
        <f t="array" ref="SL91">SUM(SUMIFS(OR91:SI91,OR$6:SI$6,{"EN(D)"}))</f>
        <v>0</v>
      </c>
      <c r="SM91" s="277" cm="1">
        <f t="array" ref="SM91">SUM(SUMIFS(OR91:SI91,OR$6:SI$6,{"INA(D)"}))</f>
        <v>14</v>
      </c>
      <c r="SN91" s="277" cm="1">
        <f t="array" ref="SN91">SUM(SUMIFS(OR91:SI91,OR$6:SI$6,{"EN(D)","EN(V)","INA(D)","INA(V)"}))</f>
        <v>68</v>
      </c>
    </row>
    <row r="92" spans="1:508" ht="30">
      <c r="A92" s="296">
        <v>86</v>
      </c>
      <c r="B92" s="281" t="s">
        <v>179</v>
      </c>
      <c r="C92" s="301"/>
      <c r="D92" s="299"/>
      <c r="E92" s="299"/>
      <c r="F92" s="299"/>
      <c r="G92" s="299"/>
      <c r="H92" s="297"/>
      <c r="I92" s="297"/>
      <c r="J92" s="297"/>
      <c r="K92" s="297"/>
      <c r="L92" s="299"/>
      <c r="M92" s="299"/>
      <c r="N92" s="299"/>
      <c r="O92" s="299"/>
      <c r="P92" s="297"/>
      <c r="Q92" s="297"/>
      <c r="R92" s="297"/>
      <c r="S92" s="297"/>
      <c r="T92" s="299"/>
      <c r="U92" s="299"/>
      <c r="V92" s="299"/>
      <c r="W92" s="299"/>
      <c r="X92" s="297"/>
      <c r="Y92" s="297"/>
      <c r="Z92" s="297"/>
      <c r="AA92" s="297"/>
      <c r="AB92" s="299"/>
      <c r="AC92" s="299"/>
      <c r="AD92" s="299"/>
      <c r="AE92" s="299"/>
      <c r="AF92" s="297"/>
      <c r="AG92" s="297"/>
      <c r="AH92" s="297"/>
      <c r="AI92" s="297"/>
      <c r="AJ92" s="299"/>
      <c r="AK92" s="299"/>
      <c r="AL92" s="299"/>
      <c r="AM92" s="299"/>
      <c r="AN92" s="297"/>
      <c r="AO92" s="297"/>
      <c r="AP92" s="297"/>
      <c r="AQ92" s="297"/>
      <c r="AR92" s="299"/>
      <c r="AS92" s="299"/>
      <c r="AT92" s="299"/>
      <c r="AU92" s="299"/>
      <c r="AV92" s="297"/>
      <c r="AW92" s="297"/>
      <c r="AX92" s="297"/>
      <c r="AY92" s="297"/>
      <c r="AZ92" s="299"/>
      <c r="BA92" s="299"/>
      <c r="BB92" s="299"/>
      <c r="BC92" s="299"/>
      <c r="BD92" s="297"/>
      <c r="BE92" s="297"/>
      <c r="BF92" s="297"/>
      <c r="BG92" s="297"/>
      <c r="BH92" s="299"/>
      <c r="BI92" s="299"/>
      <c r="BJ92" s="299"/>
      <c r="BK92" s="299"/>
      <c r="BL92" s="297"/>
      <c r="BM92" s="297"/>
      <c r="BN92" s="297"/>
      <c r="BO92" s="297"/>
      <c r="BP92" s="299"/>
      <c r="BQ92" s="299"/>
      <c r="BR92" s="299"/>
      <c r="BS92" s="299"/>
      <c r="BT92" s="297"/>
      <c r="BU92" s="297"/>
      <c r="BV92" s="297"/>
      <c r="BW92" s="297"/>
      <c r="BX92" s="299"/>
      <c r="BY92" s="299"/>
      <c r="BZ92" s="299"/>
      <c r="CA92" s="299"/>
      <c r="CB92" s="297"/>
      <c r="CC92" s="297"/>
      <c r="CD92" s="297"/>
      <c r="CE92" s="297"/>
      <c r="CF92" s="299"/>
      <c r="CG92" s="299"/>
      <c r="CH92" s="299"/>
      <c r="CI92" s="299"/>
      <c r="CJ92" s="297"/>
      <c r="CK92" s="297"/>
      <c r="CL92" s="297"/>
      <c r="CM92" s="297"/>
      <c r="CN92" s="299"/>
      <c r="CO92" s="299"/>
      <c r="CP92" s="299"/>
      <c r="CQ92" s="299"/>
      <c r="CR92" s="297"/>
      <c r="CS92" s="297"/>
      <c r="CT92" s="297"/>
      <c r="CU92" s="297"/>
      <c r="CV92" s="277" cm="1">
        <f t="array" ref="CV92">SUM(SUMIFS(D92:CU92,D$6:CU$6,{"EN(V)"}))</f>
        <v>0</v>
      </c>
      <c r="CW92" s="277" cm="1">
        <f t="array" ref="CW92">SUM(SUMIFS(D92:CU92,D$6:CU$6,{"INA(V)"}))</f>
        <v>0</v>
      </c>
      <c r="CX92" s="277" cm="1">
        <f t="array" ref="CX92">SUM(SUMIFS(D92:CU92,D$6:CU$6,{"EN(D)"}))</f>
        <v>0</v>
      </c>
      <c r="CY92" s="277" cm="1">
        <f t="array" ref="CY92">SUM(SUMIFS(D92:CU92,D$6:CU$6,{"INA(D)"}))</f>
        <v>0</v>
      </c>
      <c r="CZ92" s="277" cm="1">
        <f t="array" ref="CZ92">SUM(SUMIFS(D92:CU92,D$6:CU$6,{"EN(D)","EN(V)","INA(D)","INA(V)"}))</f>
        <v>0</v>
      </c>
      <c r="DA92" s="299"/>
      <c r="DB92" s="299">
        <f t="shared" si="31"/>
        <v>0</v>
      </c>
      <c r="DC92" s="299"/>
      <c r="DD92" s="299">
        <f t="shared" si="32"/>
        <v>0</v>
      </c>
      <c r="DE92" s="297"/>
      <c r="DF92" s="297">
        <f t="shared" si="33"/>
        <v>0</v>
      </c>
      <c r="DG92" s="297"/>
      <c r="DH92" s="297">
        <f t="shared" si="37"/>
        <v>0</v>
      </c>
      <c r="DI92" s="299"/>
      <c r="DJ92" s="299"/>
      <c r="DK92" s="299"/>
      <c r="DL92" s="299"/>
      <c r="DM92" s="297"/>
      <c r="DN92" s="297"/>
      <c r="DO92" s="297"/>
      <c r="DP92" s="297"/>
      <c r="DQ92" s="299"/>
      <c r="DR92" s="299"/>
      <c r="DS92" s="299"/>
      <c r="DT92" s="299"/>
      <c r="DU92" s="297"/>
      <c r="DV92" s="297"/>
      <c r="DW92" s="297"/>
      <c r="DX92" s="297"/>
      <c r="DY92" s="299"/>
      <c r="DZ92" s="299"/>
      <c r="EA92" s="299"/>
      <c r="EB92" s="299"/>
      <c r="EC92" s="297"/>
      <c r="ED92" s="297"/>
      <c r="EE92" s="297"/>
      <c r="EF92" s="297"/>
      <c r="EG92" s="299"/>
      <c r="EH92" s="299"/>
      <c r="EI92" s="299"/>
      <c r="EJ92" s="299"/>
      <c r="EK92" s="297"/>
      <c r="EL92" s="297"/>
      <c r="EM92" s="297"/>
      <c r="EN92" s="297"/>
      <c r="EO92" s="299"/>
      <c r="EP92" s="299"/>
      <c r="EQ92" s="299"/>
      <c r="ER92" s="299"/>
      <c r="ES92" s="297"/>
      <c r="ET92" s="297"/>
      <c r="EU92" s="297"/>
      <c r="EV92" s="297"/>
      <c r="EW92" s="299"/>
      <c r="EX92" s="299"/>
      <c r="EY92" s="299"/>
      <c r="EZ92" s="299"/>
      <c r="FA92" s="297"/>
      <c r="FB92" s="297"/>
      <c r="FC92" s="297"/>
      <c r="FD92" s="297"/>
      <c r="FE92" s="299"/>
      <c r="FF92" s="299"/>
      <c r="FG92" s="299"/>
      <c r="FH92" s="299"/>
      <c r="FI92" s="297"/>
      <c r="FJ92" s="297"/>
      <c r="FK92" s="297"/>
      <c r="FL92" s="297"/>
      <c r="FM92" s="299"/>
      <c r="FN92" s="299"/>
      <c r="FO92" s="299"/>
      <c r="FP92" s="299"/>
      <c r="FQ92" s="297"/>
      <c r="FR92" s="297"/>
      <c r="FS92" s="297"/>
      <c r="FT92" s="297"/>
      <c r="FU92" s="299"/>
      <c r="FV92" s="299"/>
      <c r="FW92" s="299"/>
      <c r="FX92" s="299"/>
      <c r="FY92" s="297"/>
      <c r="FZ92" s="297"/>
      <c r="GA92" s="297"/>
      <c r="GB92" s="297"/>
      <c r="GC92" s="299"/>
      <c r="GD92" s="299"/>
      <c r="GE92" s="299"/>
      <c r="GF92" s="299"/>
      <c r="GG92" s="297"/>
      <c r="GH92" s="297"/>
      <c r="GI92" s="297"/>
      <c r="GJ92" s="297"/>
      <c r="GK92" s="299"/>
      <c r="GL92" s="299"/>
      <c r="GM92" s="299"/>
      <c r="GN92" s="299"/>
      <c r="GO92" s="297"/>
      <c r="GP92" s="297"/>
      <c r="GQ92" s="297"/>
      <c r="GR92" s="297"/>
      <c r="GS92" s="277" cm="1">
        <f t="array" ref="GS92">SUM(SUMIFS(DA92:GR92,DA$6:GR$6,{"EN(V)"}))</f>
        <v>0</v>
      </c>
      <c r="GT92" s="277" cm="1">
        <f t="array" ref="GT92">SUM(SUMIFS(DA92:GR92,DA$6:GR$6,{"INA(V)"}))</f>
        <v>0</v>
      </c>
      <c r="GU92" s="277" cm="1">
        <f t="array" ref="GU92">SUM(SUMIFS(DA92:GR92,DA$6:GR$6,{"EN(D)"}))</f>
        <v>0</v>
      </c>
      <c r="GV92" s="277" cm="1">
        <f t="array" ref="GV92">SUM(SUMIFS(DA92:GR92,DA$6:GR$6,{"INA(D)"}))</f>
        <v>0</v>
      </c>
      <c r="GW92" s="277" cm="1">
        <f t="array" ref="GW92">SUM(SUMIFS(DA92:GR92,DA$6:GR$6,{"EN(D)","EN(V)","INA(D)","INA(V)"}))</f>
        <v>0</v>
      </c>
      <c r="GX92" s="299">
        <v>17</v>
      </c>
      <c r="GY92" s="299">
        <f t="shared" si="34"/>
        <v>17</v>
      </c>
      <c r="GZ92" s="299">
        <v>36</v>
      </c>
      <c r="HA92" s="299">
        <f t="shared" si="35"/>
        <v>36</v>
      </c>
      <c r="HB92" s="297"/>
      <c r="HC92" s="297">
        <f t="shared" si="36"/>
        <v>0</v>
      </c>
      <c r="HD92" s="297"/>
      <c r="HE92" s="297">
        <f t="shared" si="38"/>
        <v>0</v>
      </c>
      <c r="HF92" s="299">
        <v>17</v>
      </c>
      <c r="HG92" s="299"/>
      <c r="HH92" s="299">
        <v>36</v>
      </c>
      <c r="HI92" s="299"/>
      <c r="HJ92" s="297"/>
      <c r="HK92" s="297"/>
      <c r="HL92" s="297"/>
      <c r="HM92" s="297"/>
      <c r="HN92" s="299"/>
      <c r="HO92" s="299"/>
      <c r="HP92" s="299"/>
      <c r="HQ92" s="299"/>
      <c r="HR92" s="297"/>
      <c r="HS92" s="297"/>
      <c r="HT92" s="297"/>
      <c r="HU92" s="297"/>
      <c r="HV92" s="299"/>
      <c r="HW92" s="299"/>
      <c r="HX92" s="299"/>
      <c r="HY92" s="299"/>
      <c r="HZ92" s="297"/>
      <c r="IA92" s="297"/>
      <c r="IB92" s="297"/>
      <c r="IC92" s="297"/>
      <c r="ID92" s="299"/>
      <c r="IE92" s="299"/>
      <c r="IF92" s="299"/>
      <c r="IG92" s="299"/>
      <c r="IH92" s="297"/>
      <c r="II92" s="297"/>
      <c r="IJ92" s="297"/>
      <c r="IK92" s="297"/>
      <c r="IL92" s="299"/>
      <c r="IM92" s="299"/>
      <c r="IN92" s="299"/>
      <c r="IO92" s="299"/>
      <c r="IP92" s="297"/>
      <c r="IQ92" s="297"/>
      <c r="IR92" s="297"/>
      <c r="IS92" s="297"/>
      <c r="IT92" s="299"/>
      <c r="IU92" s="299"/>
      <c r="IV92" s="299"/>
      <c r="IW92" s="299"/>
      <c r="IX92" s="297"/>
      <c r="IY92" s="297"/>
      <c r="IZ92" s="297"/>
      <c r="JA92" s="297"/>
      <c r="JB92" s="299"/>
      <c r="JC92" s="299"/>
      <c r="JD92" s="299"/>
      <c r="JE92" s="299"/>
      <c r="JF92" s="297"/>
      <c r="JG92" s="297"/>
      <c r="JH92" s="297"/>
      <c r="JI92" s="297"/>
      <c r="JJ92" s="299"/>
      <c r="JK92" s="299"/>
      <c r="JL92" s="299"/>
      <c r="JM92" s="299"/>
      <c r="JN92" s="297"/>
      <c r="JO92" s="297"/>
      <c r="JP92" s="297"/>
      <c r="JQ92" s="297"/>
      <c r="JR92" s="299">
        <v>17</v>
      </c>
      <c r="JS92" s="299">
        <v>2</v>
      </c>
      <c r="JT92" s="299">
        <v>36</v>
      </c>
      <c r="JU92" s="299">
        <v>30</v>
      </c>
      <c r="JV92" s="297"/>
      <c r="JW92" s="297"/>
      <c r="JX92" s="297"/>
      <c r="JY92" s="297"/>
      <c r="JZ92" s="299"/>
      <c r="KA92" s="299">
        <v>7</v>
      </c>
      <c r="KB92" s="299"/>
      <c r="KC92" s="299">
        <v>95</v>
      </c>
      <c r="KD92" s="297"/>
      <c r="KE92" s="297"/>
      <c r="KF92" s="297"/>
      <c r="KG92" s="297"/>
      <c r="KH92" s="299"/>
      <c r="KI92" s="299">
        <v>18</v>
      </c>
      <c r="KJ92" s="299"/>
      <c r="KK92" s="299">
        <v>20</v>
      </c>
      <c r="KL92" s="297"/>
      <c r="KM92" s="297"/>
      <c r="KN92" s="297"/>
      <c r="KO92" s="297"/>
      <c r="KP92" s="277" cm="1">
        <f t="array" ref="KP92">SUM(SUMIFS(GX92:KO92,GX$6:KO$6,{"EN(V)"}))</f>
        <v>44</v>
      </c>
      <c r="KQ92" s="277" cm="1">
        <f t="array" ref="KQ92">SUM(SUMIFS(GX92:KO92,GX$6:KO$6,{"INA(V)"}))</f>
        <v>0</v>
      </c>
      <c r="KR92" s="277" cm="1">
        <f t="array" ref="KR92">SUM(SUMIFS(GX92:KO92,GX$6:KO$6,{"EN(D)"}))</f>
        <v>181</v>
      </c>
      <c r="KS92" s="277" cm="1">
        <f t="array" ref="KS92">SUM(SUMIFS(GX92:KO92,GX$6:KO$6,{"INA(D)"}))</f>
        <v>0</v>
      </c>
      <c r="KT92" s="277" cm="1">
        <f t="array" ref="KT92">SUM(SUMIFS(GX92:KO92,GX$6:KO$6,{"EN(D)","EN(V)","INA(D)","INA(V)"}))</f>
        <v>225</v>
      </c>
      <c r="KU92" s="299"/>
      <c r="KV92" s="299">
        <v>3</v>
      </c>
      <c r="KW92" s="299"/>
      <c r="KX92" s="299">
        <v>27</v>
      </c>
      <c r="KY92" s="297"/>
      <c r="KZ92" s="297"/>
      <c r="LA92" s="297"/>
      <c r="LB92" s="297"/>
      <c r="LC92" s="299"/>
      <c r="LD92" s="299">
        <v>3</v>
      </c>
      <c r="LE92" s="299"/>
      <c r="LF92" s="299">
        <v>73</v>
      </c>
      <c r="LG92" s="297"/>
      <c r="LH92" s="297"/>
      <c r="LI92" s="297"/>
      <c r="LJ92" s="297"/>
      <c r="LK92" s="299"/>
      <c r="LL92" s="299"/>
      <c r="LM92" s="299"/>
      <c r="LN92" s="299"/>
      <c r="LO92" s="297"/>
      <c r="LP92" s="297"/>
      <c r="LQ92" s="297"/>
      <c r="LR92" s="297"/>
      <c r="LS92" s="299"/>
      <c r="LT92" s="299">
        <v>16</v>
      </c>
      <c r="LU92" s="299"/>
      <c r="LV92" s="299">
        <v>5</v>
      </c>
      <c r="LW92" s="297"/>
      <c r="LX92" s="297"/>
      <c r="LY92" s="297"/>
      <c r="LZ92" s="297"/>
      <c r="MA92" s="299"/>
      <c r="MB92" s="299">
        <v>13</v>
      </c>
      <c r="MC92" s="299"/>
      <c r="MD92" s="299">
        <v>3</v>
      </c>
      <c r="ME92" s="297"/>
      <c r="MF92" s="297"/>
      <c r="MG92" s="297"/>
      <c r="MH92" s="297"/>
      <c r="MI92" s="299"/>
      <c r="MJ92" s="299">
        <v>2</v>
      </c>
      <c r="MK92" s="299"/>
      <c r="ML92" s="299"/>
      <c r="MM92" s="297"/>
      <c r="MN92" s="297"/>
      <c r="MO92" s="297"/>
      <c r="MP92" s="297"/>
      <c r="MQ92" s="299"/>
      <c r="MR92" s="299"/>
      <c r="MS92" s="299"/>
      <c r="MT92" s="299"/>
      <c r="MU92" s="297"/>
      <c r="MV92" s="297"/>
      <c r="MW92" s="297"/>
      <c r="MX92" s="297"/>
      <c r="MY92" s="299"/>
      <c r="MZ92" s="299">
        <v>2</v>
      </c>
      <c r="NA92" s="299"/>
      <c r="NB92" s="299">
        <v>1</v>
      </c>
      <c r="NC92" s="297"/>
      <c r="ND92" s="297"/>
      <c r="NE92" s="297"/>
      <c r="NF92" s="297"/>
      <c r="NG92" s="299"/>
      <c r="NH92" s="299">
        <v>2</v>
      </c>
      <c r="NI92" s="299"/>
      <c r="NJ92" s="299"/>
      <c r="NK92" s="297"/>
      <c r="NL92" s="297"/>
      <c r="NM92" s="297"/>
      <c r="NN92" s="297"/>
      <c r="NO92" s="299"/>
      <c r="NP92" s="299">
        <v>3</v>
      </c>
      <c r="NQ92" s="299"/>
      <c r="NR92" s="299"/>
      <c r="NS92" s="297"/>
      <c r="NT92" s="297"/>
      <c r="NU92" s="297"/>
      <c r="NV92" s="297"/>
      <c r="NW92" s="299"/>
      <c r="NX92" s="299">
        <v>3</v>
      </c>
      <c r="NY92" s="299"/>
      <c r="NZ92" s="299"/>
      <c r="OA92" s="297"/>
      <c r="OB92" s="297"/>
      <c r="OC92" s="297"/>
      <c r="OD92" s="297"/>
      <c r="OE92" s="299"/>
      <c r="OF92" s="299">
        <v>1</v>
      </c>
      <c r="OG92" s="299"/>
      <c r="OH92" s="299">
        <v>2</v>
      </c>
      <c r="OI92" s="297"/>
      <c r="OJ92" s="297"/>
      <c r="OK92" s="297"/>
      <c r="OL92" s="297"/>
      <c r="OM92" s="277" cm="1">
        <f t="array" ref="OM92">SUM(SUMIFS(KU92:OL92,KU$6:OL$6,{"EN(V)"}))</f>
        <v>48</v>
      </c>
      <c r="ON92" s="277" cm="1">
        <f t="array" ref="ON92">SUM(SUMIFS(KU92:OL92,KU$6:OL$6,{"INA(V)"}))</f>
        <v>0</v>
      </c>
      <c r="OO92" s="277" cm="1">
        <f t="array" ref="OO92">SUM(SUMIFS(KU92:OL92,KU$6:OL$6,{"EN(D)"}))</f>
        <v>111</v>
      </c>
      <c r="OP92" s="277" cm="1">
        <f t="array" ref="OP92">SUM(SUMIFS(KU92:OL92,KU$6:OL$6,{"INA(D)"}))</f>
        <v>0</v>
      </c>
      <c r="OQ92" s="277" cm="1">
        <f t="array" ref="OQ92">SUM(SUMIFS(KU92:OL92,KU$6:OL$6,{"EN(D)","EN(V)","INA(D)","INA(V)"}))</f>
        <v>159</v>
      </c>
      <c r="OR92" s="299"/>
      <c r="OS92" s="299">
        <v>2</v>
      </c>
      <c r="OT92" s="299"/>
      <c r="OU92" s="299"/>
      <c r="OV92" s="297"/>
      <c r="OW92" s="297"/>
      <c r="OX92" s="297"/>
      <c r="OY92" s="297"/>
      <c r="OZ92" s="299"/>
      <c r="PA92" s="299">
        <v>1</v>
      </c>
      <c r="PB92" s="299"/>
      <c r="PC92" s="299"/>
      <c r="PD92" s="297"/>
      <c r="PE92" s="297"/>
      <c r="PF92" s="297"/>
      <c r="PG92" s="297"/>
      <c r="PH92" s="299"/>
      <c r="PI92" s="299">
        <v>1</v>
      </c>
      <c r="PJ92" s="299"/>
      <c r="PK92" s="299"/>
      <c r="PL92" s="297"/>
      <c r="PM92" s="297"/>
      <c r="PN92" s="297"/>
      <c r="PO92" s="297"/>
      <c r="PP92" s="299"/>
      <c r="PQ92" s="299"/>
      <c r="PR92" s="299"/>
      <c r="PS92" s="299"/>
      <c r="PT92" s="297"/>
      <c r="PU92" s="297"/>
      <c r="PV92" s="297"/>
      <c r="PW92" s="297"/>
      <c r="PX92" s="299"/>
      <c r="PY92" s="299">
        <v>9</v>
      </c>
      <c r="PZ92" s="299"/>
      <c r="QA92" s="299"/>
      <c r="QB92" s="297"/>
      <c r="QC92" s="297"/>
      <c r="QD92" s="297"/>
      <c r="QE92" s="297"/>
      <c r="QF92" s="299"/>
      <c r="QG92" s="299">
        <v>1</v>
      </c>
      <c r="QH92" s="299"/>
      <c r="QI92" s="299">
        <v>1</v>
      </c>
      <c r="QJ92" s="297"/>
      <c r="QK92" s="297"/>
      <c r="QL92" s="297"/>
      <c r="QM92" s="297"/>
      <c r="QN92" s="299"/>
      <c r="QO92" s="299">
        <v>2</v>
      </c>
      <c r="QP92" s="299"/>
      <c r="QQ92" s="299"/>
      <c r="QR92" s="297"/>
      <c r="QS92" s="297"/>
      <c r="QT92" s="297"/>
      <c r="QU92" s="297"/>
      <c r="QV92" s="299"/>
      <c r="QW92" s="299"/>
      <c r="QX92" s="299"/>
      <c r="QY92" s="299"/>
      <c r="QZ92" s="297"/>
      <c r="RA92" s="297"/>
      <c r="RB92" s="297"/>
      <c r="RC92" s="297"/>
      <c r="RD92" s="299"/>
      <c r="RE92" s="299"/>
      <c r="RF92" s="299"/>
      <c r="RG92" s="299"/>
      <c r="RH92" s="297"/>
      <c r="RI92" s="297"/>
      <c r="RJ92" s="297"/>
      <c r="RK92" s="297"/>
      <c r="RL92" s="299"/>
      <c r="RM92" s="299"/>
      <c r="RN92" s="299"/>
      <c r="RO92" s="299"/>
      <c r="RP92" s="297"/>
      <c r="RQ92" s="297"/>
      <c r="RR92" s="297"/>
      <c r="RS92" s="297"/>
      <c r="RT92" s="299"/>
      <c r="RU92" s="299"/>
      <c r="RV92" s="299"/>
      <c r="RW92" s="299"/>
      <c r="RX92" s="297"/>
      <c r="RY92" s="297"/>
      <c r="RZ92" s="297"/>
      <c r="SA92" s="297"/>
      <c r="SB92" s="299"/>
      <c r="SC92" s="299"/>
      <c r="SD92" s="299"/>
      <c r="SE92" s="299"/>
      <c r="SF92" s="297"/>
      <c r="SG92" s="297"/>
      <c r="SH92" s="297"/>
      <c r="SI92" s="297"/>
      <c r="SJ92" s="277" cm="1">
        <f t="array" ref="SJ92">SUM(SUMIFS(OR92:SI92,OR$6:SI$6,{"EN(V)"}))</f>
        <v>16</v>
      </c>
      <c r="SK92" s="277" cm="1">
        <f t="array" ref="SK92">SUM(SUMIFS(OR92:SI92,OR$6:SI$6,{"INA(V)"}))</f>
        <v>0</v>
      </c>
      <c r="SL92" s="277" cm="1">
        <f t="array" ref="SL92">SUM(SUMIFS(OR92:SI92,OR$6:SI$6,{"EN(D)"}))</f>
        <v>1</v>
      </c>
      <c r="SM92" s="277" cm="1">
        <f t="array" ref="SM92">SUM(SUMIFS(OR92:SI92,OR$6:SI$6,{"INA(D)"}))</f>
        <v>0</v>
      </c>
      <c r="SN92" s="277" cm="1">
        <f t="array" ref="SN92">SUM(SUMIFS(OR92:SI92,OR$6:SI$6,{"EN(D)","EN(V)","INA(D)","INA(V)"}))</f>
        <v>17</v>
      </c>
    </row>
    <row r="93" spans="1:508">
      <c r="A93" s="296">
        <v>87</v>
      </c>
      <c r="B93" s="281" t="s">
        <v>455</v>
      </c>
      <c r="C93" s="301"/>
      <c r="D93" s="299"/>
      <c r="E93" s="299"/>
      <c r="F93" s="299"/>
      <c r="G93" s="299"/>
      <c r="H93" s="297"/>
      <c r="I93" s="297"/>
      <c r="J93" s="297"/>
      <c r="K93" s="297"/>
      <c r="L93" s="299"/>
      <c r="M93" s="299"/>
      <c r="N93" s="299"/>
      <c r="O93" s="299"/>
      <c r="P93" s="297"/>
      <c r="Q93" s="297"/>
      <c r="R93" s="297"/>
      <c r="S93" s="297"/>
      <c r="T93" s="299"/>
      <c r="U93" s="299"/>
      <c r="V93" s="299"/>
      <c r="W93" s="299"/>
      <c r="X93" s="297"/>
      <c r="Y93" s="297"/>
      <c r="Z93" s="297"/>
      <c r="AA93" s="297"/>
      <c r="AB93" s="299"/>
      <c r="AC93" s="299"/>
      <c r="AD93" s="299"/>
      <c r="AE93" s="299"/>
      <c r="AF93" s="297"/>
      <c r="AG93" s="297"/>
      <c r="AH93" s="297"/>
      <c r="AI93" s="297"/>
      <c r="AJ93" s="299"/>
      <c r="AK93" s="299"/>
      <c r="AL93" s="299"/>
      <c r="AM93" s="299"/>
      <c r="AN93" s="297"/>
      <c r="AO93" s="297"/>
      <c r="AP93" s="297"/>
      <c r="AQ93" s="297"/>
      <c r="AR93" s="299"/>
      <c r="AS93" s="299"/>
      <c r="AT93" s="299"/>
      <c r="AU93" s="299"/>
      <c r="AV93" s="297"/>
      <c r="AW93" s="297"/>
      <c r="AX93" s="297"/>
      <c r="AY93" s="297"/>
      <c r="AZ93" s="299"/>
      <c r="BA93" s="299"/>
      <c r="BB93" s="299"/>
      <c r="BC93" s="299"/>
      <c r="BD93" s="297"/>
      <c r="BE93" s="297"/>
      <c r="BF93" s="297"/>
      <c r="BG93" s="297"/>
      <c r="BH93" s="299"/>
      <c r="BI93" s="299"/>
      <c r="BJ93" s="299"/>
      <c r="BK93" s="299"/>
      <c r="BL93" s="297"/>
      <c r="BM93" s="297"/>
      <c r="BN93" s="297"/>
      <c r="BO93" s="297"/>
      <c r="BP93" s="299"/>
      <c r="BQ93" s="299"/>
      <c r="BR93" s="299"/>
      <c r="BS93" s="299"/>
      <c r="BT93" s="297"/>
      <c r="BU93" s="297"/>
      <c r="BV93" s="297"/>
      <c r="BW93" s="297"/>
      <c r="BX93" s="299"/>
      <c r="BY93" s="299"/>
      <c r="BZ93" s="299"/>
      <c r="CA93" s="299"/>
      <c r="CB93" s="297"/>
      <c r="CC93" s="297"/>
      <c r="CD93" s="297"/>
      <c r="CE93" s="297"/>
      <c r="CF93" s="299"/>
      <c r="CG93" s="299"/>
      <c r="CH93" s="299"/>
      <c r="CI93" s="299"/>
      <c r="CJ93" s="297"/>
      <c r="CK93" s="297"/>
      <c r="CL93" s="297"/>
      <c r="CM93" s="297"/>
      <c r="CN93" s="299"/>
      <c r="CO93" s="299"/>
      <c r="CP93" s="299"/>
      <c r="CQ93" s="299"/>
      <c r="CR93" s="297"/>
      <c r="CS93" s="297"/>
      <c r="CT93" s="297"/>
      <c r="CU93" s="297"/>
      <c r="CV93" s="277" cm="1">
        <f t="array" ref="CV93">SUM(SUMIFS(D93:CU93,D$6:CU$6,{"EN(V)"}))</f>
        <v>0</v>
      </c>
      <c r="CW93" s="277" cm="1">
        <f t="array" ref="CW93">SUM(SUMIFS(D93:CU93,D$6:CU$6,{"INA(V)"}))</f>
        <v>0</v>
      </c>
      <c r="CX93" s="277" cm="1">
        <f t="array" ref="CX93">SUM(SUMIFS(D93:CU93,D$6:CU$6,{"EN(D)"}))</f>
        <v>0</v>
      </c>
      <c r="CY93" s="277" cm="1">
        <f t="array" ref="CY93">SUM(SUMIFS(D93:CU93,D$6:CU$6,{"INA(D)"}))</f>
        <v>0</v>
      </c>
      <c r="CZ93" s="277" cm="1">
        <f t="array" ref="CZ93">SUM(SUMIFS(D93:CU93,D$6:CU$6,{"EN(D)","EN(V)","INA(D)","INA(V)"}))</f>
        <v>0</v>
      </c>
      <c r="DA93" s="299"/>
      <c r="DB93" s="299">
        <f t="shared" si="31"/>
        <v>0</v>
      </c>
      <c r="DC93" s="299"/>
      <c r="DD93" s="299">
        <f t="shared" si="32"/>
        <v>0</v>
      </c>
      <c r="DE93" s="297"/>
      <c r="DF93" s="297">
        <f t="shared" si="33"/>
        <v>0</v>
      </c>
      <c r="DG93" s="297"/>
      <c r="DH93" s="297">
        <f t="shared" si="37"/>
        <v>0</v>
      </c>
      <c r="DI93" s="299"/>
      <c r="DJ93" s="299"/>
      <c r="DK93" s="299"/>
      <c r="DL93" s="299"/>
      <c r="DM93" s="297"/>
      <c r="DN93" s="297"/>
      <c r="DO93" s="297"/>
      <c r="DP93" s="297"/>
      <c r="DQ93" s="299"/>
      <c r="DR93" s="299"/>
      <c r="DS93" s="299"/>
      <c r="DT93" s="299"/>
      <c r="DU93" s="297"/>
      <c r="DV93" s="297"/>
      <c r="DW93" s="297"/>
      <c r="DX93" s="297"/>
      <c r="DY93" s="299"/>
      <c r="DZ93" s="299"/>
      <c r="EA93" s="299"/>
      <c r="EB93" s="299"/>
      <c r="EC93" s="297"/>
      <c r="ED93" s="297"/>
      <c r="EE93" s="297"/>
      <c r="EF93" s="297"/>
      <c r="EG93" s="299"/>
      <c r="EH93" s="299"/>
      <c r="EI93" s="299"/>
      <c r="EJ93" s="299"/>
      <c r="EK93" s="297"/>
      <c r="EL93" s="297"/>
      <c r="EM93" s="297"/>
      <c r="EN93" s="297"/>
      <c r="EO93" s="299"/>
      <c r="EP93" s="299"/>
      <c r="EQ93" s="299"/>
      <c r="ER93" s="299"/>
      <c r="ES93" s="297"/>
      <c r="ET93" s="297"/>
      <c r="EU93" s="297"/>
      <c r="EV93" s="297"/>
      <c r="EW93" s="299"/>
      <c r="EX93" s="299"/>
      <c r="EY93" s="299"/>
      <c r="EZ93" s="299"/>
      <c r="FA93" s="297"/>
      <c r="FB93" s="297"/>
      <c r="FC93" s="297"/>
      <c r="FD93" s="297"/>
      <c r="FE93" s="299"/>
      <c r="FF93" s="299"/>
      <c r="FG93" s="299"/>
      <c r="FH93" s="299"/>
      <c r="FI93" s="297"/>
      <c r="FJ93" s="297"/>
      <c r="FK93" s="297"/>
      <c r="FL93" s="297"/>
      <c r="FM93" s="299"/>
      <c r="FN93" s="299"/>
      <c r="FO93" s="299"/>
      <c r="FP93" s="299"/>
      <c r="FQ93" s="297"/>
      <c r="FR93" s="297"/>
      <c r="FS93" s="297"/>
      <c r="FT93" s="297"/>
      <c r="FU93" s="299"/>
      <c r="FV93" s="299"/>
      <c r="FW93" s="299"/>
      <c r="FX93" s="299"/>
      <c r="FY93" s="297"/>
      <c r="FZ93" s="297"/>
      <c r="GA93" s="297"/>
      <c r="GB93" s="297"/>
      <c r="GC93" s="299"/>
      <c r="GD93" s="299"/>
      <c r="GE93" s="299"/>
      <c r="GF93" s="299"/>
      <c r="GG93" s="297"/>
      <c r="GH93" s="297"/>
      <c r="GI93" s="297"/>
      <c r="GJ93" s="297"/>
      <c r="GK93" s="299"/>
      <c r="GL93" s="299"/>
      <c r="GM93" s="299"/>
      <c r="GN93" s="299"/>
      <c r="GO93" s="297"/>
      <c r="GP93" s="297"/>
      <c r="GQ93" s="297"/>
      <c r="GR93" s="297"/>
      <c r="GS93" s="277" cm="1">
        <f t="array" ref="GS93">SUM(SUMIFS(DA93:GR93,DA$6:GR$6,{"EN(V)"}))</f>
        <v>0</v>
      </c>
      <c r="GT93" s="277" cm="1">
        <f t="array" ref="GT93">SUM(SUMIFS(DA93:GR93,DA$6:GR$6,{"INA(V)"}))</f>
        <v>0</v>
      </c>
      <c r="GU93" s="277" cm="1">
        <f t="array" ref="GU93">SUM(SUMIFS(DA93:GR93,DA$6:GR$6,{"EN(D)"}))</f>
        <v>0</v>
      </c>
      <c r="GV93" s="277" cm="1">
        <f t="array" ref="GV93">SUM(SUMIFS(DA93:GR93,DA$6:GR$6,{"INA(D)"}))</f>
        <v>0</v>
      </c>
      <c r="GW93" s="277" cm="1">
        <f t="array" ref="GW93">SUM(SUMIFS(DA93:GR93,DA$6:GR$6,{"EN(D)","EN(V)","INA(D)","INA(V)"}))</f>
        <v>0</v>
      </c>
      <c r="GX93" s="299"/>
      <c r="GY93" s="299">
        <f t="shared" si="34"/>
        <v>0</v>
      </c>
      <c r="GZ93" s="299"/>
      <c r="HA93" s="299">
        <f t="shared" si="35"/>
        <v>0</v>
      </c>
      <c r="HB93" s="297"/>
      <c r="HC93" s="297">
        <f t="shared" si="36"/>
        <v>0</v>
      </c>
      <c r="HD93" s="297"/>
      <c r="HE93" s="297">
        <f t="shared" si="38"/>
        <v>0</v>
      </c>
      <c r="HF93" s="299">
        <v>33</v>
      </c>
      <c r="HG93" s="299"/>
      <c r="HH93" s="299"/>
      <c r="HI93" s="299"/>
      <c r="HJ93" s="297"/>
      <c r="HK93" s="297"/>
      <c r="HL93" s="297"/>
      <c r="HM93" s="297"/>
      <c r="HN93" s="299"/>
      <c r="HO93" s="299"/>
      <c r="HP93" s="299"/>
      <c r="HQ93" s="299"/>
      <c r="HR93" s="297"/>
      <c r="HS93" s="297"/>
      <c r="HT93" s="297"/>
      <c r="HU93" s="297"/>
      <c r="HV93" s="299"/>
      <c r="HW93" s="299"/>
      <c r="HX93" s="299"/>
      <c r="HY93" s="299"/>
      <c r="HZ93" s="297"/>
      <c r="IA93" s="297"/>
      <c r="IB93" s="297"/>
      <c r="IC93" s="297"/>
      <c r="ID93" s="299"/>
      <c r="IE93" s="299"/>
      <c r="IF93" s="299"/>
      <c r="IG93" s="299"/>
      <c r="IH93" s="297"/>
      <c r="II93" s="297"/>
      <c r="IJ93" s="297"/>
      <c r="IK93" s="297"/>
      <c r="IL93" s="299"/>
      <c r="IM93" s="299"/>
      <c r="IN93" s="299"/>
      <c r="IO93" s="299"/>
      <c r="IP93" s="297"/>
      <c r="IQ93" s="297"/>
      <c r="IR93" s="297"/>
      <c r="IS93" s="297"/>
      <c r="IT93" s="299"/>
      <c r="IU93" s="299"/>
      <c r="IV93" s="299"/>
      <c r="IW93" s="299"/>
      <c r="IX93" s="297"/>
      <c r="IY93" s="297"/>
      <c r="IZ93" s="297"/>
      <c r="JA93" s="297"/>
      <c r="JB93" s="299"/>
      <c r="JC93" s="299"/>
      <c r="JD93" s="299"/>
      <c r="JE93" s="299"/>
      <c r="JF93" s="297"/>
      <c r="JG93" s="297"/>
      <c r="JH93" s="297"/>
      <c r="JI93" s="297"/>
      <c r="JJ93" s="299"/>
      <c r="JK93" s="299"/>
      <c r="JL93" s="299"/>
      <c r="JM93" s="299"/>
      <c r="JN93" s="297"/>
      <c r="JO93" s="297"/>
      <c r="JP93" s="297"/>
      <c r="JQ93" s="297"/>
      <c r="JR93" s="299">
        <v>54</v>
      </c>
      <c r="JS93" s="299">
        <v>7</v>
      </c>
      <c r="JT93" s="299"/>
      <c r="JU93" s="299">
        <v>111</v>
      </c>
      <c r="JV93" s="297"/>
      <c r="JW93" s="297"/>
      <c r="JX93" s="297"/>
      <c r="JY93" s="297"/>
      <c r="JZ93" s="299"/>
      <c r="KA93" s="299">
        <v>5</v>
      </c>
      <c r="KB93" s="299"/>
      <c r="KC93" s="299">
        <v>213</v>
      </c>
      <c r="KD93" s="297"/>
      <c r="KE93" s="297"/>
      <c r="KF93" s="297"/>
      <c r="KG93" s="297"/>
      <c r="KH93" s="299"/>
      <c r="KI93" s="299">
        <v>8</v>
      </c>
      <c r="KJ93" s="299"/>
      <c r="KK93" s="299">
        <v>77</v>
      </c>
      <c r="KL93" s="297"/>
      <c r="KM93" s="297"/>
      <c r="KN93" s="297"/>
      <c r="KO93" s="297"/>
      <c r="KP93" s="277" cm="1">
        <f t="array" ref="KP93">SUM(SUMIFS(GX93:KO93,GX$6:KO$6,{"EN(V)"}))</f>
        <v>20</v>
      </c>
      <c r="KQ93" s="277" cm="1">
        <f t="array" ref="KQ93">SUM(SUMIFS(GX93:KO93,GX$6:KO$6,{"INA(V)"}))</f>
        <v>0</v>
      </c>
      <c r="KR93" s="277" cm="1">
        <f t="array" ref="KR93">SUM(SUMIFS(GX93:KO93,GX$6:KO$6,{"EN(D)"}))</f>
        <v>401</v>
      </c>
      <c r="KS93" s="277" cm="1">
        <f t="array" ref="KS93">SUM(SUMIFS(GX93:KO93,GX$6:KO$6,{"INA(D)"}))</f>
        <v>0</v>
      </c>
      <c r="KT93" s="277" cm="1">
        <f t="array" ref="KT93">SUM(SUMIFS(GX93:KO93,GX$6:KO$6,{"EN(D)","EN(V)","INA(D)","INA(V)"}))</f>
        <v>421</v>
      </c>
      <c r="KU93" s="299"/>
      <c r="KV93" s="299">
        <v>1</v>
      </c>
      <c r="KW93" s="299"/>
      <c r="KX93" s="299">
        <v>91</v>
      </c>
      <c r="KY93" s="297"/>
      <c r="KZ93" s="297"/>
      <c r="LA93" s="297"/>
      <c r="LB93" s="297"/>
      <c r="LC93" s="299"/>
      <c r="LD93" s="299">
        <v>13</v>
      </c>
      <c r="LE93" s="299"/>
      <c r="LF93" s="299">
        <v>142</v>
      </c>
      <c r="LG93" s="297"/>
      <c r="LH93" s="297"/>
      <c r="LI93" s="297"/>
      <c r="LJ93" s="297"/>
      <c r="LK93" s="299"/>
      <c r="LL93" s="299">
        <v>25</v>
      </c>
      <c r="LM93" s="299"/>
      <c r="LN93" s="299">
        <v>17</v>
      </c>
      <c r="LO93" s="297"/>
      <c r="LP93" s="297"/>
      <c r="LQ93" s="297"/>
      <c r="LR93" s="297"/>
      <c r="LS93" s="299"/>
      <c r="LT93" s="299">
        <v>11</v>
      </c>
      <c r="LU93" s="299"/>
      <c r="LV93" s="299">
        <v>3</v>
      </c>
      <c r="LW93" s="297"/>
      <c r="LX93" s="297"/>
      <c r="LY93" s="297"/>
      <c r="LZ93" s="297"/>
      <c r="MA93" s="299"/>
      <c r="MB93" s="299">
        <v>11</v>
      </c>
      <c r="MC93" s="299"/>
      <c r="MD93" s="299">
        <v>3</v>
      </c>
      <c r="ME93" s="297"/>
      <c r="MF93" s="297"/>
      <c r="MG93" s="297"/>
      <c r="MH93" s="297"/>
      <c r="MI93" s="299"/>
      <c r="MJ93" s="299">
        <v>12</v>
      </c>
      <c r="MK93" s="299"/>
      <c r="ML93" s="299">
        <v>3</v>
      </c>
      <c r="MM93" s="297"/>
      <c r="MN93" s="297"/>
      <c r="MO93" s="297"/>
      <c r="MP93" s="297"/>
      <c r="MQ93" s="299"/>
      <c r="MR93" s="299">
        <v>6</v>
      </c>
      <c r="MS93" s="299"/>
      <c r="MT93" s="299">
        <v>2</v>
      </c>
      <c r="MU93" s="297"/>
      <c r="MV93" s="297"/>
      <c r="MW93" s="297"/>
      <c r="MX93" s="297"/>
      <c r="MY93" s="299"/>
      <c r="MZ93" s="299">
        <v>9</v>
      </c>
      <c r="NA93" s="299"/>
      <c r="NB93" s="299">
        <v>3</v>
      </c>
      <c r="NC93" s="297"/>
      <c r="ND93" s="297"/>
      <c r="NE93" s="297"/>
      <c r="NF93" s="297"/>
      <c r="NG93" s="299"/>
      <c r="NH93" s="299">
        <v>11</v>
      </c>
      <c r="NI93" s="299"/>
      <c r="NJ93" s="299">
        <v>2</v>
      </c>
      <c r="NK93" s="297"/>
      <c r="NL93" s="297"/>
      <c r="NM93" s="297"/>
      <c r="NN93" s="297"/>
      <c r="NO93" s="299"/>
      <c r="NP93" s="299">
        <v>17</v>
      </c>
      <c r="NQ93" s="299"/>
      <c r="NR93" s="299">
        <v>2</v>
      </c>
      <c r="NS93" s="297"/>
      <c r="NT93" s="297"/>
      <c r="NU93" s="297"/>
      <c r="NV93" s="297"/>
      <c r="NW93" s="299"/>
      <c r="NX93" s="299">
        <v>11</v>
      </c>
      <c r="NY93" s="299"/>
      <c r="NZ93" s="299">
        <v>2</v>
      </c>
      <c r="OA93" s="297"/>
      <c r="OB93" s="297"/>
      <c r="OC93" s="297"/>
      <c r="OD93" s="297"/>
      <c r="OE93" s="299"/>
      <c r="OF93" s="299">
        <v>8</v>
      </c>
      <c r="OG93" s="299"/>
      <c r="OH93" s="299">
        <v>4</v>
      </c>
      <c r="OI93" s="297"/>
      <c r="OJ93" s="297"/>
      <c r="OK93" s="297"/>
      <c r="OL93" s="297"/>
      <c r="OM93" s="277" cm="1">
        <f t="array" ref="OM93">SUM(SUMIFS(KU93:OL93,KU$6:OL$6,{"EN(V)"}))</f>
        <v>135</v>
      </c>
      <c r="ON93" s="277" cm="1">
        <f t="array" ref="ON93">SUM(SUMIFS(KU93:OL93,KU$6:OL$6,{"INA(V)"}))</f>
        <v>0</v>
      </c>
      <c r="OO93" s="277" cm="1">
        <f t="array" ref="OO93">SUM(SUMIFS(KU93:OL93,KU$6:OL$6,{"EN(D)"}))</f>
        <v>274</v>
      </c>
      <c r="OP93" s="277" cm="1">
        <f t="array" ref="OP93">SUM(SUMIFS(KU93:OL93,KU$6:OL$6,{"INA(D)"}))</f>
        <v>0</v>
      </c>
      <c r="OQ93" s="277" cm="1">
        <f t="array" ref="OQ93">SUM(SUMIFS(KU93:OL93,KU$6:OL$6,{"EN(D)","EN(V)","INA(D)","INA(V)"}))</f>
        <v>409</v>
      </c>
      <c r="OR93" s="299"/>
      <c r="OS93" s="299">
        <v>8</v>
      </c>
      <c r="OT93" s="299"/>
      <c r="OU93" s="299">
        <v>1</v>
      </c>
      <c r="OV93" s="297"/>
      <c r="OW93" s="297"/>
      <c r="OX93" s="297"/>
      <c r="OY93" s="297"/>
      <c r="OZ93" s="299"/>
      <c r="PA93" s="299">
        <v>2</v>
      </c>
      <c r="PB93" s="299"/>
      <c r="PC93" s="299">
        <v>1</v>
      </c>
      <c r="PD93" s="297"/>
      <c r="PE93" s="297"/>
      <c r="PF93" s="297"/>
      <c r="PG93" s="297"/>
      <c r="PH93" s="299"/>
      <c r="PI93" s="299">
        <v>6</v>
      </c>
      <c r="PJ93" s="299"/>
      <c r="PK93" s="299">
        <v>1</v>
      </c>
      <c r="PL93" s="297"/>
      <c r="PM93" s="297"/>
      <c r="PN93" s="297"/>
      <c r="PO93" s="297"/>
      <c r="PP93" s="299"/>
      <c r="PQ93" s="299">
        <v>9</v>
      </c>
      <c r="PR93" s="299"/>
      <c r="PS93" s="299">
        <v>1</v>
      </c>
      <c r="PT93" s="297"/>
      <c r="PU93" s="297"/>
      <c r="PV93" s="297"/>
      <c r="PW93" s="297"/>
      <c r="PX93" s="299"/>
      <c r="PY93" s="299">
        <v>9</v>
      </c>
      <c r="PZ93" s="299"/>
      <c r="QA93" s="299"/>
      <c r="QB93" s="297"/>
      <c r="QC93" s="297"/>
      <c r="QD93" s="297"/>
      <c r="QE93" s="297"/>
      <c r="QF93" s="299"/>
      <c r="QG93" s="299">
        <v>11</v>
      </c>
      <c r="QH93" s="299"/>
      <c r="QI93" s="299"/>
      <c r="QJ93" s="297"/>
      <c r="QK93" s="297"/>
      <c r="QL93" s="297"/>
      <c r="QM93" s="297"/>
      <c r="QN93" s="299"/>
      <c r="QO93" s="299">
        <v>3</v>
      </c>
      <c r="QP93" s="299"/>
      <c r="QQ93" s="299">
        <v>1</v>
      </c>
      <c r="QR93" s="297"/>
      <c r="QS93" s="297"/>
      <c r="QT93" s="297"/>
      <c r="QU93" s="297"/>
      <c r="QV93" s="299"/>
      <c r="QW93" s="299"/>
      <c r="QX93" s="299"/>
      <c r="QY93" s="299"/>
      <c r="QZ93" s="297"/>
      <c r="RA93" s="297"/>
      <c r="RB93" s="297"/>
      <c r="RC93" s="297"/>
      <c r="RD93" s="299"/>
      <c r="RE93" s="299"/>
      <c r="RF93" s="299"/>
      <c r="RG93" s="299"/>
      <c r="RH93" s="297"/>
      <c r="RI93" s="297"/>
      <c r="RJ93" s="297"/>
      <c r="RK93" s="297"/>
      <c r="RL93" s="299"/>
      <c r="RM93" s="299"/>
      <c r="RN93" s="299"/>
      <c r="RO93" s="299"/>
      <c r="RP93" s="297"/>
      <c r="RQ93" s="297"/>
      <c r="RR93" s="297"/>
      <c r="RS93" s="297"/>
      <c r="RT93" s="299"/>
      <c r="RU93" s="299"/>
      <c r="RV93" s="299"/>
      <c r="RW93" s="299"/>
      <c r="RX93" s="297"/>
      <c r="RY93" s="297"/>
      <c r="RZ93" s="297"/>
      <c r="SA93" s="297"/>
      <c r="SB93" s="299"/>
      <c r="SC93" s="299"/>
      <c r="SD93" s="299"/>
      <c r="SE93" s="299"/>
      <c r="SF93" s="297"/>
      <c r="SG93" s="297"/>
      <c r="SH93" s="297"/>
      <c r="SI93" s="297"/>
      <c r="SJ93" s="277" cm="1">
        <f t="array" ref="SJ93">SUM(SUMIFS(OR93:SI93,OR$6:SI$6,{"EN(V)"}))</f>
        <v>48</v>
      </c>
      <c r="SK93" s="277" cm="1">
        <f t="array" ref="SK93">SUM(SUMIFS(OR93:SI93,OR$6:SI$6,{"INA(V)"}))</f>
        <v>0</v>
      </c>
      <c r="SL93" s="277" cm="1">
        <f t="array" ref="SL93">SUM(SUMIFS(OR93:SI93,OR$6:SI$6,{"EN(D)"}))</f>
        <v>5</v>
      </c>
      <c r="SM93" s="277" cm="1">
        <f t="array" ref="SM93">SUM(SUMIFS(OR93:SI93,OR$6:SI$6,{"INA(D)"}))</f>
        <v>0</v>
      </c>
      <c r="SN93" s="277" cm="1">
        <f t="array" ref="SN93">SUM(SUMIFS(OR93:SI93,OR$6:SI$6,{"EN(D)","EN(V)","INA(D)","INA(V)"}))</f>
        <v>53</v>
      </c>
    </row>
    <row r="94" spans="1:508">
      <c r="A94" s="296">
        <v>88</v>
      </c>
      <c r="B94" s="281" t="s">
        <v>181</v>
      </c>
      <c r="C94" s="301"/>
      <c r="D94" s="299"/>
      <c r="E94" s="299"/>
      <c r="F94" s="299"/>
      <c r="G94" s="299"/>
      <c r="H94" s="297"/>
      <c r="I94" s="297"/>
      <c r="J94" s="297"/>
      <c r="K94" s="297"/>
      <c r="L94" s="299"/>
      <c r="M94" s="299"/>
      <c r="N94" s="299"/>
      <c r="O94" s="299"/>
      <c r="P94" s="297"/>
      <c r="Q94" s="297"/>
      <c r="R94" s="297"/>
      <c r="S94" s="297"/>
      <c r="T94" s="299"/>
      <c r="U94" s="299"/>
      <c r="V94" s="299"/>
      <c r="W94" s="299"/>
      <c r="X94" s="297"/>
      <c r="Y94" s="297"/>
      <c r="Z94" s="297"/>
      <c r="AA94" s="297"/>
      <c r="AB94" s="299"/>
      <c r="AC94" s="299"/>
      <c r="AD94" s="299"/>
      <c r="AE94" s="299"/>
      <c r="AF94" s="297"/>
      <c r="AG94" s="297"/>
      <c r="AH94" s="297"/>
      <c r="AI94" s="297"/>
      <c r="AJ94" s="299"/>
      <c r="AK94" s="299"/>
      <c r="AL94" s="299"/>
      <c r="AM94" s="299"/>
      <c r="AN94" s="297"/>
      <c r="AO94" s="297"/>
      <c r="AP94" s="297"/>
      <c r="AQ94" s="297"/>
      <c r="AR94" s="299"/>
      <c r="AS94" s="299"/>
      <c r="AT94" s="299"/>
      <c r="AU94" s="299"/>
      <c r="AV94" s="297"/>
      <c r="AW94" s="297"/>
      <c r="AX94" s="297"/>
      <c r="AY94" s="297"/>
      <c r="AZ94" s="299"/>
      <c r="BA94" s="299"/>
      <c r="BB94" s="299"/>
      <c r="BC94" s="299"/>
      <c r="BD94" s="297"/>
      <c r="BE94" s="297"/>
      <c r="BF94" s="297"/>
      <c r="BG94" s="297"/>
      <c r="BH94" s="299"/>
      <c r="BI94" s="299"/>
      <c r="BJ94" s="299"/>
      <c r="BK94" s="299"/>
      <c r="BL94" s="297"/>
      <c r="BM94" s="297"/>
      <c r="BN94" s="297"/>
      <c r="BO94" s="297"/>
      <c r="BP94" s="299"/>
      <c r="BQ94" s="299"/>
      <c r="BR94" s="299"/>
      <c r="BS94" s="299"/>
      <c r="BT94" s="297"/>
      <c r="BU94" s="297"/>
      <c r="BV94" s="297"/>
      <c r="BW94" s="297"/>
      <c r="BX94" s="299"/>
      <c r="BY94" s="299"/>
      <c r="BZ94" s="299"/>
      <c r="CA94" s="299"/>
      <c r="CB94" s="297"/>
      <c r="CC94" s="297"/>
      <c r="CD94" s="297"/>
      <c r="CE94" s="297"/>
      <c r="CF94" s="299"/>
      <c r="CG94" s="299"/>
      <c r="CH94" s="299"/>
      <c r="CI94" s="299"/>
      <c r="CJ94" s="297"/>
      <c r="CK94" s="297"/>
      <c r="CL94" s="297"/>
      <c r="CM94" s="297"/>
      <c r="CN94" s="299"/>
      <c r="CO94" s="299"/>
      <c r="CP94" s="299"/>
      <c r="CQ94" s="299"/>
      <c r="CR94" s="297"/>
      <c r="CS94" s="297"/>
      <c r="CT94" s="297"/>
      <c r="CU94" s="297"/>
      <c r="CV94" s="277" cm="1">
        <f t="array" ref="CV94">SUM(SUMIFS(D94:CU94,D$6:CU$6,{"EN(V)"}))</f>
        <v>0</v>
      </c>
      <c r="CW94" s="277" cm="1">
        <f t="array" ref="CW94">SUM(SUMIFS(D94:CU94,D$6:CU$6,{"INA(V)"}))</f>
        <v>0</v>
      </c>
      <c r="CX94" s="277" cm="1">
        <f t="array" ref="CX94">SUM(SUMIFS(D94:CU94,D$6:CU$6,{"EN(D)"}))</f>
        <v>0</v>
      </c>
      <c r="CY94" s="277" cm="1">
        <f t="array" ref="CY94">SUM(SUMIFS(D94:CU94,D$6:CU$6,{"INA(D)"}))</f>
        <v>0</v>
      </c>
      <c r="CZ94" s="277" cm="1">
        <f t="array" ref="CZ94">SUM(SUMIFS(D94:CU94,D$6:CU$6,{"EN(D)","EN(V)","INA(D)","INA(V)"}))</f>
        <v>0</v>
      </c>
      <c r="DA94" s="299"/>
      <c r="DB94" s="299">
        <f t="shared" si="31"/>
        <v>0</v>
      </c>
      <c r="DC94" s="299"/>
      <c r="DD94" s="299">
        <f t="shared" si="32"/>
        <v>0</v>
      </c>
      <c r="DE94" s="297"/>
      <c r="DF94" s="297">
        <f t="shared" si="33"/>
        <v>0</v>
      </c>
      <c r="DG94" s="297"/>
      <c r="DH94" s="297">
        <f t="shared" si="37"/>
        <v>0</v>
      </c>
      <c r="DI94" s="299"/>
      <c r="DJ94" s="299"/>
      <c r="DK94" s="299"/>
      <c r="DL94" s="299"/>
      <c r="DM94" s="297"/>
      <c r="DN94" s="297"/>
      <c r="DO94" s="297"/>
      <c r="DP94" s="297"/>
      <c r="DQ94" s="299"/>
      <c r="DR94" s="299"/>
      <c r="DS94" s="299"/>
      <c r="DT94" s="299"/>
      <c r="DU94" s="297"/>
      <c r="DV94" s="297"/>
      <c r="DW94" s="297"/>
      <c r="DX94" s="297"/>
      <c r="DY94" s="299"/>
      <c r="DZ94" s="299"/>
      <c r="EA94" s="299"/>
      <c r="EB94" s="299"/>
      <c r="EC94" s="297"/>
      <c r="ED94" s="297"/>
      <c r="EE94" s="297"/>
      <c r="EF94" s="297"/>
      <c r="EG94" s="299"/>
      <c r="EH94" s="299"/>
      <c r="EI94" s="299"/>
      <c r="EJ94" s="299"/>
      <c r="EK94" s="297"/>
      <c r="EL94" s="297"/>
      <c r="EM94" s="297"/>
      <c r="EN94" s="297"/>
      <c r="EO94" s="299"/>
      <c r="EP94" s="299"/>
      <c r="EQ94" s="299"/>
      <c r="ER94" s="299"/>
      <c r="ES94" s="297"/>
      <c r="ET94" s="297"/>
      <c r="EU94" s="297"/>
      <c r="EV94" s="297"/>
      <c r="EW94" s="299"/>
      <c r="EX94" s="299"/>
      <c r="EY94" s="299"/>
      <c r="EZ94" s="299"/>
      <c r="FA94" s="297"/>
      <c r="FB94" s="297"/>
      <c r="FC94" s="297"/>
      <c r="FD94" s="297"/>
      <c r="FE94" s="299"/>
      <c r="FF94" s="299"/>
      <c r="FG94" s="299"/>
      <c r="FH94" s="299"/>
      <c r="FI94" s="297"/>
      <c r="FJ94" s="297"/>
      <c r="FK94" s="297"/>
      <c r="FL94" s="297"/>
      <c r="FM94" s="299"/>
      <c r="FN94" s="299"/>
      <c r="FO94" s="299"/>
      <c r="FP94" s="299"/>
      <c r="FQ94" s="297"/>
      <c r="FR94" s="297"/>
      <c r="FS94" s="297"/>
      <c r="FT94" s="297"/>
      <c r="FU94" s="299"/>
      <c r="FV94" s="299"/>
      <c r="FW94" s="299"/>
      <c r="FX94" s="299"/>
      <c r="FY94" s="297"/>
      <c r="FZ94" s="297"/>
      <c r="GA94" s="297"/>
      <c r="GB94" s="297"/>
      <c r="GC94" s="299"/>
      <c r="GD94" s="299"/>
      <c r="GE94" s="299"/>
      <c r="GF94" s="299"/>
      <c r="GG94" s="297"/>
      <c r="GH94" s="297"/>
      <c r="GI94" s="297"/>
      <c r="GJ94" s="297"/>
      <c r="GK94" s="299"/>
      <c r="GL94" s="299"/>
      <c r="GM94" s="299"/>
      <c r="GN94" s="299"/>
      <c r="GO94" s="297"/>
      <c r="GP94" s="297"/>
      <c r="GQ94" s="297"/>
      <c r="GR94" s="297"/>
      <c r="GS94" s="277" cm="1">
        <f t="array" ref="GS94">SUM(SUMIFS(DA94:GR94,DA$6:GR$6,{"EN(V)"}))</f>
        <v>0</v>
      </c>
      <c r="GT94" s="277" cm="1">
        <f t="array" ref="GT94">SUM(SUMIFS(DA94:GR94,DA$6:GR$6,{"INA(V)"}))</f>
        <v>0</v>
      </c>
      <c r="GU94" s="277" cm="1">
        <f t="array" ref="GU94">SUM(SUMIFS(DA94:GR94,DA$6:GR$6,{"EN(D)"}))</f>
        <v>0</v>
      </c>
      <c r="GV94" s="277" cm="1">
        <f t="array" ref="GV94">SUM(SUMIFS(DA94:GR94,DA$6:GR$6,{"INA(D)"}))</f>
        <v>0</v>
      </c>
      <c r="GW94" s="277" cm="1">
        <f t="array" ref="GW94">SUM(SUMIFS(DA94:GR94,DA$6:GR$6,{"EN(D)","EN(V)","INA(D)","INA(V)"}))</f>
        <v>0</v>
      </c>
      <c r="GX94" s="299"/>
      <c r="GY94" s="299">
        <f t="shared" si="34"/>
        <v>0</v>
      </c>
      <c r="GZ94" s="299"/>
      <c r="HA94" s="299">
        <f t="shared" si="35"/>
        <v>0</v>
      </c>
      <c r="HB94" s="297"/>
      <c r="HC94" s="297">
        <f t="shared" si="36"/>
        <v>0</v>
      </c>
      <c r="HD94" s="297"/>
      <c r="HE94" s="297">
        <f t="shared" si="38"/>
        <v>0</v>
      </c>
      <c r="HF94" s="299"/>
      <c r="HG94" s="299"/>
      <c r="HH94" s="299"/>
      <c r="HI94" s="299"/>
      <c r="HJ94" s="297">
        <v>23</v>
      </c>
      <c r="HK94" s="297"/>
      <c r="HL94" s="297"/>
      <c r="HM94" s="297"/>
      <c r="HN94" s="299"/>
      <c r="HO94" s="299"/>
      <c r="HP94" s="299"/>
      <c r="HQ94" s="299"/>
      <c r="HR94" s="297"/>
      <c r="HS94" s="297"/>
      <c r="HT94" s="297"/>
      <c r="HU94" s="297"/>
      <c r="HV94" s="299"/>
      <c r="HW94" s="299"/>
      <c r="HX94" s="299"/>
      <c r="HY94" s="299"/>
      <c r="HZ94" s="297"/>
      <c r="IA94" s="297"/>
      <c r="IB94" s="297"/>
      <c r="IC94" s="297"/>
      <c r="ID94" s="299"/>
      <c r="IE94" s="299"/>
      <c r="IF94" s="299"/>
      <c r="IG94" s="299"/>
      <c r="IH94" s="297"/>
      <c r="II94" s="297"/>
      <c r="IJ94" s="297"/>
      <c r="IK94" s="297"/>
      <c r="IL94" s="299"/>
      <c r="IM94" s="299"/>
      <c r="IN94" s="299"/>
      <c r="IO94" s="299"/>
      <c r="IP94" s="297"/>
      <c r="IQ94" s="297"/>
      <c r="IR94" s="297"/>
      <c r="IS94" s="297"/>
      <c r="IT94" s="299"/>
      <c r="IU94" s="299"/>
      <c r="IV94" s="299"/>
      <c r="IW94" s="299"/>
      <c r="IX94" s="297"/>
      <c r="IY94" s="297"/>
      <c r="IZ94" s="297"/>
      <c r="JA94" s="297"/>
      <c r="JB94" s="299"/>
      <c r="JC94" s="299"/>
      <c r="JD94" s="299"/>
      <c r="JE94" s="299"/>
      <c r="JF94" s="297"/>
      <c r="JG94" s="297"/>
      <c r="JH94" s="297"/>
      <c r="JI94" s="297"/>
      <c r="JJ94" s="299"/>
      <c r="JK94" s="299"/>
      <c r="JL94" s="299"/>
      <c r="JM94" s="299"/>
      <c r="JN94" s="297"/>
      <c r="JO94" s="297"/>
      <c r="JP94" s="297"/>
      <c r="JQ94" s="297"/>
      <c r="JR94" s="299"/>
      <c r="JS94" s="299"/>
      <c r="JT94" s="299"/>
      <c r="JU94" s="299"/>
      <c r="JV94" s="297">
        <v>74</v>
      </c>
      <c r="JW94" s="297">
        <v>13</v>
      </c>
      <c r="JX94" s="297"/>
      <c r="JY94" s="297">
        <v>3529</v>
      </c>
      <c r="JZ94" s="299"/>
      <c r="KA94" s="299"/>
      <c r="KB94" s="299"/>
      <c r="KC94" s="299"/>
      <c r="KD94" s="297"/>
      <c r="KE94" s="297">
        <v>9</v>
      </c>
      <c r="KF94" s="297"/>
      <c r="KG94" s="297">
        <v>311</v>
      </c>
      <c r="KH94" s="299"/>
      <c r="KI94" s="299"/>
      <c r="KJ94" s="299"/>
      <c r="KK94" s="299"/>
      <c r="KL94" s="297"/>
      <c r="KM94" s="297">
        <v>10</v>
      </c>
      <c r="KN94" s="297"/>
      <c r="KO94" s="297">
        <v>227</v>
      </c>
      <c r="KP94" s="277" cm="1">
        <f t="array" ref="KP94">SUM(SUMIFS(GX94:KO94,GX$6:KO$6,{"EN(V)"}))</f>
        <v>0</v>
      </c>
      <c r="KQ94" s="277" cm="1">
        <f t="array" ref="KQ94">SUM(SUMIFS(GX94:KO94,GX$6:KO$6,{"INA(V)"}))</f>
        <v>32</v>
      </c>
      <c r="KR94" s="277" cm="1">
        <f t="array" ref="KR94">SUM(SUMIFS(GX94:KO94,GX$6:KO$6,{"EN(D)"}))</f>
        <v>0</v>
      </c>
      <c r="KS94" s="277" cm="1">
        <f t="array" ref="KS94">SUM(SUMIFS(GX94:KO94,GX$6:KO$6,{"INA(D)"}))</f>
        <v>4067</v>
      </c>
      <c r="KT94" s="277" cm="1">
        <f t="array" ref="KT94">SUM(SUMIFS(GX94:KO94,GX$6:KO$6,{"EN(D)","EN(V)","INA(D)","INA(V)"}))</f>
        <v>4099</v>
      </c>
      <c r="KU94" s="299"/>
      <c r="KV94" s="299"/>
      <c r="KW94" s="299"/>
      <c r="KX94" s="299"/>
      <c r="KY94" s="297"/>
      <c r="KZ94" s="297">
        <v>13</v>
      </c>
      <c r="LA94" s="297"/>
      <c r="LB94" s="297">
        <v>194</v>
      </c>
      <c r="LC94" s="299"/>
      <c r="LD94" s="299"/>
      <c r="LE94" s="299"/>
      <c r="LF94" s="299"/>
      <c r="LG94" s="297"/>
      <c r="LH94" s="297">
        <v>6</v>
      </c>
      <c r="LI94" s="297"/>
      <c r="LJ94" s="297">
        <v>16</v>
      </c>
      <c r="LK94" s="299"/>
      <c r="LL94" s="299"/>
      <c r="LM94" s="299"/>
      <c r="LN94" s="299"/>
      <c r="LO94" s="297"/>
      <c r="LP94" s="297">
        <v>33</v>
      </c>
      <c r="LQ94" s="297"/>
      <c r="LR94" s="297">
        <v>29</v>
      </c>
      <c r="LS94" s="299"/>
      <c r="LT94" s="299"/>
      <c r="LU94" s="299"/>
      <c r="LV94" s="299"/>
      <c r="LW94" s="297"/>
      <c r="LX94" s="297">
        <v>18</v>
      </c>
      <c r="LY94" s="297"/>
      <c r="LZ94" s="297">
        <v>10</v>
      </c>
      <c r="MA94" s="299"/>
      <c r="MB94" s="299"/>
      <c r="MC94" s="299"/>
      <c r="MD94" s="299"/>
      <c r="ME94" s="297"/>
      <c r="MF94" s="297">
        <v>17</v>
      </c>
      <c r="MG94" s="297"/>
      <c r="MH94" s="297">
        <v>7</v>
      </c>
      <c r="MI94" s="299"/>
      <c r="MJ94" s="299"/>
      <c r="MK94" s="299"/>
      <c r="ML94" s="299"/>
      <c r="MM94" s="297"/>
      <c r="MN94" s="297">
        <v>30</v>
      </c>
      <c r="MO94" s="297"/>
      <c r="MP94" s="297">
        <v>12</v>
      </c>
      <c r="MQ94" s="299"/>
      <c r="MR94" s="299"/>
      <c r="MS94" s="299"/>
      <c r="MT94" s="299"/>
      <c r="MU94" s="297"/>
      <c r="MV94" s="297">
        <v>6</v>
      </c>
      <c r="MW94" s="297"/>
      <c r="MX94" s="297">
        <v>4</v>
      </c>
      <c r="MY94" s="299"/>
      <c r="MZ94" s="299"/>
      <c r="NA94" s="299"/>
      <c r="NB94" s="299"/>
      <c r="NC94" s="297"/>
      <c r="ND94" s="297">
        <v>13</v>
      </c>
      <c r="NE94" s="297"/>
      <c r="NF94" s="297">
        <v>6</v>
      </c>
      <c r="NG94" s="299"/>
      <c r="NH94" s="299"/>
      <c r="NI94" s="299"/>
      <c r="NJ94" s="299"/>
      <c r="NK94" s="297"/>
      <c r="NL94" s="297">
        <v>31</v>
      </c>
      <c r="NM94" s="297"/>
      <c r="NN94" s="297">
        <v>19</v>
      </c>
      <c r="NO94" s="299"/>
      <c r="NP94" s="299"/>
      <c r="NQ94" s="299"/>
      <c r="NR94" s="299"/>
      <c r="NS94" s="297"/>
      <c r="NT94" s="297">
        <v>50</v>
      </c>
      <c r="NU94" s="297"/>
      <c r="NV94" s="297">
        <v>12</v>
      </c>
      <c r="NW94" s="299"/>
      <c r="NX94" s="299"/>
      <c r="NY94" s="299"/>
      <c r="NZ94" s="299"/>
      <c r="OA94" s="297"/>
      <c r="OB94" s="297">
        <v>30</v>
      </c>
      <c r="OC94" s="297"/>
      <c r="OD94" s="297">
        <v>15</v>
      </c>
      <c r="OE94" s="299"/>
      <c r="OF94" s="299"/>
      <c r="OG94" s="299"/>
      <c r="OH94" s="299"/>
      <c r="OI94" s="297"/>
      <c r="OJ94" s="297">
        <v>76</v>
      </c>
      <c r="OK94" s="297"/>
      <c r="OL94" s="297">
        <v>12</v>
      </c>
      <c r="OM94" s="277" cm="1">
        <f t="array" ref="OM94">SUM(SUMIFS(KU94:OL94,KU$6:OL$6,{"EN(V)"}))</f>
        <v>0</v>
      </c>
      <c r="ON94" s="277" cm="1">
        <f t="array" ref="ON94">SUM(SUMIFS(KU94:OL94,KU$6:OL$6,{"INA(V)"}))</f>
        <v>323</v>
      </c>
      <c r="OO94" s="277" cm="1">
        <f t="array" ref="OO94">SUM(SUMIFS(KU94:OL94,KU$6:OL$6,{"EN(D)"}))</f>
        <v>0</v>
      </c>
      <c r="OP94" s="277" cm="1">
        <f t="array" ref="OP94">SUM(SUMIFS(KU94:OL94,KU$6:OL$6,{"INA(D)"}))</f>
        <v>336</v>
      </c>
      <c r="OQ94" s="277" cm="1">
        <f t="array" ref="OQ94">SUM(SUMIFS(KU94:OL94,KU$6:OL$6,{"EN(D)","EN(V)","INA(D)","INA(V)"}))</f>
        <v>659</v>
      </c>
      <c r="OR94" s="299"/>
      <c r="OS94" s="299"/>
      <c r="OT94" s="299"/>
      <c r="OU94" s="299"/>
      <c r="OV94" s="297"/>
      <c r="OW94" s="297">
        <v>67</v>
      </c>
      <c r="OX94" s="297"/>
      <c r="OY94" s="297">
        <v>10</v>
      </c>
      <c r="OZ94" s="299"/>
      <c r="PA94" s="299"/>
      <c r="PB94" s="299"/>
      <c r="PC94" s="299"/>
      <c r="PD94" s="297"/>
      <c r="PE94" s="297">
        <v>8</v>
      </c>
      <c r="PF94" s="297"/>
      <c r="PG94" s="297">
        <v>5</v>
      </c>
      <c r="PH94" s="299"/>
      <c r="PI94" s="299"/>
      <c r="PJ94" s="299"/>
      <c r="PK94" s="299"/>
      <c r="PL94" s="297"/>
      <c r="PM94" s="297">
        <v>23</v>
      </c>
      <c r="PN94" s="297"/>
      <c r="PO94" s="297"/>
      <c r="PP94" s="299"/>
      <c r="PQ94" s="299"/>
      <c r="PR94" s="299"/>
      <c r="PS94" s="299"/>
      <c r="PT94" s="297"/>
      <c r="PU94" s="297">
        <v>16</v>
      </c>
      <c r="PV94" s="297"/>
      <c r="PW94" s="297">
        <v>2</v>
      </c>
      <c r="PX94" s="299"/>
      <c r="PY94" s="299"/>
      <c r="PZ94" s="299"/>
      <c r="QA94" s="299"/>
      <c r="QB94" s="297"/>
      <c r="QC94" s="297">
        <v>24</v>
      </c>
      <c r="QD94" s="297"/>
      <c r="QE94" s="297">
        <v>5</v>
      </c>
      <c r="QF94" s="299"/>
      <c r="QG94" s="299"/>
      <c r="QH94" s="299"/>
      <c r="QI94" s="299"/>
      <c r="QJ94" s="297"/>
      <c r="QK94" s="297">
        <v>21</v>
      </c>
      <c r="QL94" s="297"/>
      <c r="QM94" s="297">
        <v>11</v>
      </c>
      <c r="QN94" s="299"/>
      <c r="QO94" s="299"/>
      <c r="QP94" s="299"/>
      <c r="QQ94" s="299"/>
      <c r="QR94" s="297"/>
      <c r="QS94" s="297">
        <v>15</v>
      </c>
      <c r="QT94" s="297"/>
      <c r="QU94" s="297">
        <v>3</v>
      </c>
      <c r="QV94" s="299"/>
      <c r="QW94" s="299"/>
      <c r="QX94" s="299"/>
      <c r="QY94" s="299"/>
      <c r="QZ94" s="297"/>
      <c r="RA94" s="297"/>
      <c r="RB94" s="297"/>
      <c r="RC94" s="297"/>
      <c r="RD94" s="299"/>
      <c r="RE94" s="299"/>
      <c r="RF94" s="299"/>
      <c r="RG94" s="299"/>
      <c r="RH94" s="297"/>
      <c r="RI94" s="297"/>
      <c r="RJ94" s="297"/>
      <c r="RK94" s="297"/>
      <c r="RL94" s="299"/>
      <c r="RM94" s="299"/>
      <c r="RN94" s="299"/>
      <c r="RO94" s="299"/>
      <c r="RP94" s="297"/>
      <c r="RQ94" s="297"/>
      <c r="RR94" s="297"/>
      <c r="RS94" s="297"/>
      <c r="RT94" s="299"/>
      <c r="RU94" s="299"/>
      <c r="RV94" s="299"/>
      <c r="RW94" s="299"/>
      <c r="RX94" s="297"/>
      <c r="RY94" s="297"/>
      <c r="RZ94" s="297"/>
      <c r="SA94" s="297"/>
      <c r="SB94" s="299"/>
      <c r="SC94" s="299"/>
      <c r="SD94" s="299"/>
      <c r="SE94" s="299"/>
      <c r="SF94" s="297"/>
      <c r="SG94" s="297"/>
      <c r="SH94" s="297"/>
      <c r="SI94" s="297"/>
      <c r="SJ94" s="277" cm="1">
        <f t="array" ref="SJ94">SUM(SUMIFS(OR94:SI94,OR$6:SI$6,{"EN(V)"}))</f>
        <v>0</v>
      </c>
      <c r="SK94" s="277" cm="1">
        <f t="array" ref="SK94">SUM(SUMIFS(OR94:SI94,OR$6:SI$6,{"INA(V)"}))</f>
        <v>174</v>
      </c>
      <c r="SL94" s="277" cm="1">
        <f t="array" ref="SL94">SUM(SUMIFS(OR94:SI94,OR$6:SI$6,{"EN(D)"}))</f>
        <v>0</v>
      </c>
      <c r="SM94" s="277" cm="1">
        <f t="array" ref="SM94">SUM(SUMIFS(OR94:SI94,OR$6:SI$6,{"INA(D)"}))</f>
        <v>36</v>
      </c>
      <c r="SN94" s="277" cm="1">
        <f t="array" ref="SN94">SUM(SUMIFS(OR94:SI94,OR$6:SI$6,{"EN(D)","EN(V)","INA(D)","INA(V)"}))</f>
        <v>210</v>
      </c>
    </row>
    <row r="95" spans="1:508" ht="30">
      <c r="A95" s="296">
        <v>89</v>
      </c>
      <c r="B95" s="281" t="s">
        <v>2741</v>
      </c>
      <c r="C95" s="301"/>
      <c r="D95" s="299"/>
      <c r="E95" s="299"/>
      <c r="F95" s="299"/>
      <c r="G95" s="299"/>
      <c r="H95" s="297"/>
      <c r="I95" s="297"/>
      <c r="J95" s="297"/>
      <c r="K95" s="297"/>
      <c r="L95" s="299"/>
      <c r="M95" s="299"/>
      <c r="N95" s="299"/>
      <c r="O95" s="299"/>
      <c r="P95" s="297"/>
      <c r="Q95" s="297"/>
      <c r="R95" s="297"/>
      <c r="S95" s="297"/>
      <c r="T95" s="299"/>
      <c r="U95" s="299"/>
      <c r="V95" s="299"/>
      <c r="W95" s="299"/>
      <c r="X95" s="297"/>
      <c r="Y95" s="297"/>
      <c r="Z95" s="297"/>
      <c r="AA95" s="297"/>
      <c r="AB95" s="299"/>
      <c r="AC95" s="299"/>
      <c r="AD95" s="299"/>
      <c r="AE95" s="299"/>
      <c r="AF95" s="297"/>
      <c r="AG95" s="297"/>
      <c r="AH95" s="297"/>
      <c r="AI95" s="297"/>
      <c r="AJ95" s="299"/>
      <c r="AK95" s="299"/>
      <c r="AL95" s="299"/>
      <c r="AM95" s="299"/>
      <c r="AN95" s="297"/>
      <c r="AO95" s="297"/>
      <c r="AP95" s="297"/>
      <c r="AQ95" s="297"/>
      <c r="AR95" s="299"/>
      <c r="AS95" s="299"/>
      <c r="AT95" s="299"/>
      <c r="AU95" s="299"/>
      <c r="AV95" s="297"/>
      <c r="AW95" s="297"/>
      <c r="AX95" s="297"/>
      <c r="AY95" s="297"/>
      <c r="AZ95" s="299"/>
      <c r="BA95" s="299"/>
      <c r="BB95" s="299"/>
      <c r="BC95" s="299"/>
      <c r="BD95" s="297"/>
      <c r="BE95" s="297"/>
      <c r="BF95" s="297"/>
      <c r="BG95" s="297"/>
      <c r="BH95" s="299"/>
      <c r="BI95" s="299"/>
      <c r="BJ95" s="299"/>
      <c r="BK95" s="299"/>
      <c r="BL95" s="297"/>
      <c r="BM95" s="297"/>
      <c r="BN95" s="297"/>
      <c r="BO95" s="297"/>
      <c r="BP95" s="299"/>
      <c r="BQ95" s="299"/>
      <c r="BR95" s="299"/>
      <c r="BS95" s="299"/>
      <c r="BT95" s="297"/>
      <c r="BU95" s="297"/>
      <c r="BV95" s="297"/>
      <c r="BW95" s="297"/>
      <c r="BX95" s="299"/>
      <c r="BY95" s="299"/>
      <c r="BZ95" s="299"/>
      <c r="CA95" s="299"/>
      <c r="CB95" s="297"/>
      <c r="CC95" s="297"/>
      <c r="CD95" s="297"/>
      <c r="CE95" s="297"/>
      <c r="CF95" s="299"/>
      <c r="CG95" s="299"/>
      <c r="CH95" s="299"/>
      <c r="CI95" s="299"/>
      <c r="CJ95" s="297"/>
      <c r="CK95" s="297"/>
      <c r="CL95" s="297"/>
      <c r="CM95" s="297"/>
      <c r="CN95" s="299"/>
      <c r="CO95" s="299"/>
      <c r="CP95" s="299"/>
      <c r="CQ95" s="299"/>
      <c r="CR95" s="297"/>
      <c r="CS95" s="297"/>
      <c r="CT95" s="297"/>
      <c r="CU95" s="297"/>
      <c r="CV95" s="277" cm="1">
        <f t="array" ref="CV95">SUM(SUMIFS(D95:CU95,D$6:CU$6,{"EN(V)"}))</f>
        <v>0</v>
      </c>
      <c r="CW95" s="277" cm="1">
        <f t="array" ref="CW95">SUM(SUMIFS(D95:CU95,D$6:CU$6,{"INA(V)"}))</f>
        <v>0</v>
      </c>
      <c r="CX95" s="277" cm="1">
        <f t="array" ref="CX95">SUM(SUMIFS(D95:CU95,D$6:CU$6,{"EN(D)"}))</f>
        <v>0</v>
      </c>
      <c r="CY95" s="277" cm="1">
        <f t="array" ref="CY95">SUM(SUMIFS(D95:CU95,D$6:CU$6,{"INA(D)"}))</f>
        <v>0</v>
      </c>
      <c r="CZ95" s="277" cm="1">
        <f t="array" ref="CZ95">SUM(SUMIFS(D95:CU95,D$6:CU$6,{"EN(D)","EN(V)","INA(D)","INA(V)"}))</f>
        <v>0</v>
      </c>
      <c r="DA95" s="299"/>
      <c r="DB95" s="299">
        <f t="shared" si="31"/>
        <v>0</v>
      </c>
      <c r="DC95" s="299"/>
      <c r="DD95" s="299">
        <f t="shared" si="32"/>
        <v>0</v>
      </c>
      <c r="DE95" s="297"/>
      <c r="DF95" s="297">
        <f t="shared" si="33"/>
        <v>0</v>
      </c>
      <c r="DG95" s="297"/>
      <c r="DH95" s="297">
        <f t="shared" si="37"/>
        <v>0</v>
      </c>
      <c r="DI95" s="299"/>
      <c r="DJ95" s="299"/>
      <c r="DK95" s="299"/>
      <c r="DL95" s="299"/>
      <c r="DM95" s="297"/>
      <c r="DN95" s="297"/>
      <c r="DO95" s="297"/>
      <c r="DP95" s="297"/>
      <c r="DQ95" s="299"/>
      <c r="DR95" s="299"/>
      <c r="DS95" s="299"/>
      <c r="DT95" s="299"/>
      <c r="DU95" s="297"/>
      <c r="DV95" s="297"/>
      <c r="DW95" s="297"/>
      <c r="DX95" s="297"/>
      <c r="DY95" s="299"/>
      <c r="DZ95" s="299"/>
      <c r="EA95" s="299"/>
      <c r="EB95" s="299"/>
      <c r="EC95" s="297"/>
      <c r="ED95" s="297"/>
      <c r="EE95" s="297"/>
      <c r="EF95" s="297"/>
      <c r="EG95" s="299"/>
      <c r="EH95" s="299"/>
      <c r="EI95" s="299"/>
      <c r="EJ95" s="299"/>
      <c r="EK95" s="297"/>
      <c r="EL95" s="297"/>
      <c r="EM95" s="297"/>
      <c r="EN95" s="297"/>
      <c r="EO95" s="299"/>
      <c r="EP95" s="299"/>
      <c r="EQ95" s="299"/>
      <c r="ER95" s="299"/>
      <c r="ES95" s="297"/>
      <c r="ET95" s="297"/>
      <c r="EU95" s="297"/>
      <c r="EV95" s="297"/>
      <c r="EW95" s="299"/>
      <c r="EX95" s="299"/>
      <c r="EY95" s="299"/>
      <c r="EZ95" s="299"/>
      <c r="FA95" s="297"/>
      <c r="FB95" s="297"/>
      <c r="FC95" s="297"/>
      <c r="FD95" s="297"/>
      <c r="FE95" s="299"/>
      <c r="FF95" s="299"/>
      <c r="FG95" s="299"/>
      <c r="FH95" s="299"/>
      <c r="FI95" s="297"/>
      <c r="FJ95" s="297"/>
      <c r="FK95" s="297"/>
      <c r="FL95" s="297"/>
      <c r="FM95" s="299"/>
      <c r="FN95" s="299"/>
      <c r="FO95" s="299"/>
      <c r="FP95" s="299"/>
      <c r="FQ95" s="297"/>
      <c r="FR95" s="297"/>
      <c r="FS95" s="297"/>
      <c r="FT95" s="297"/>
      <c r="FU95" s="299"/>
      <c r="FV95" s="299"/>
      <c r="FW95" s="299"/>
      <c r="FX95" s="299"/>
      <c r="FY95" s="297"/>
      <c r="FZ95" s="297"/>
      <c r="GA95" s="297"/>
      <c r="GB95" s="297"/>
      <c r="GC95" s="299"/>
      <c r="GD95" s="299"/>
      <c r="GE95" s="299"/>
      <c r="GF95" s="299"/>
      <c r="GG95" s="297"/>
      <c r="GH95" s="297"/>
      <c r="GI95" s="297"/>
      <c r="GJ95" s="297"/>
      <c r="GK95" s="299"/>
      <c r="GL95" s="299"/>
      <c r="GM95" s="299"/>
      <c r="GN95" s="299"/>
      <c r="GO95" s="297"/>
      <c r="GP95" s="297"/>
      <c r="GQ95" s="297"/>
      <c r="GR95" s="297"/>
      <c r="GS95" s="277" cm="1">
        <f t="array" ref="GS95">SUM(SUMIFS(DA95:GR95,DA$6:GR$6,{"EN(V)"}))</f>
        <v>0</v>
      </c>
      <c r="GT95" s="277" cm="1">
        <f t="array" ref="GT95">SUM(SUMIFS(DA95:GR95,DA$6:GR$6,{"INA(V)"}))</f>
        <v>0</v>
      </c>
      <c r="GU95" s="277" cm="1">
        <f t="array" ref="GU95">SUM(SUMIFS(DA95:GR95,DA$6:GR$6,{"EN(D)"}))</f>
        <v>0</v>
      </c>
      <c r="GV95" s="277" cm="1">
        <f t="array" ref="GV95">SUM(SUMIFS(DA95:GR95,DA$6:GR$6,{"INA(D)"}))</f>
        <v>0</v>
      </c>
      <c r="GW95" s="277" cm="1">
        <f t="array" ref="GW95">SUM(SUMIFS(DA95:GR95,DA$6:GR$6,{"EN(D)","EN(V)","INA(D)","INA(V)"}))</f>
        <v>0</v>
      </c>
      <c r="GX95" s="299"/>
      <c r="GY95" s="299">
        <f t="shared" si="34"/>
        <v>0</v>
      </c>
      <c r="GZ95" s="299"/>
      <c r="HA95" s="299">
        <f t="shared" si="35"/>
        <v>0</v>
      </c>
      <c r="HB95" s="297"/>
      <c r="HC95" s="297">
        <f t="shared" si="36"/>
        <v>0</v>
      </c>
      <c r="HD95" s="297"/>
      <c r="HE95" s="297">
        <f t="shared" si="38"/>
        <v>0</v>
      </c>
      <c r="HF95" s="299">
        <v>12</v>
      </c>
      <c r="HG95" s="299"/>
      <c r="HH95" s="299"/>
      <c r="HI95" s="299"/>
      <c r="HJ95" s="297"/>
      <c r="HK95" s="297"/>
      <c r="HL95" s="297"/>
      <c r="HM95" s="297"/>
      <c r="HN95" s="299"/>
      <c r="HO95" s="299"/>
      <c r="HP95" s="299"/>
      <c r="HQ95" s="299"/>
      <c r="HR95" s="297"/>
      <c r="HS95" s="297"/>
      <c r="HT95" s="297"/>
      <c r="HU95" s="297"/>
      <c r="HV95" s="299"/>
      <c r="HW95" s="299"/>
      <c r="HX95" s="299"/>
      <c r="HY95" s="299"/>
      <c r="HZ95" s="297"/>
      <c r="IA95" s="297"/>
      <c r="IB95" s="297"/>
      <c r="IC95" s="297"/>
      <c r="ID95" s="299"/>
      <c r="IE95" s="299"/>
      <c r="IF95" s="299"/>
      <c r="IG95" s="299"/>
      <c r="IH95" s="297"/>
      <c r="II95" s="297"/>
      <c r="IJ95" s="297"/>
      <c r="IK95" s="297"/>
      <c r="IL95" s="299"/>
      <c r="IM95" s="299"/>
      <c r="IN95" s="299"/>
      <c r="IO95" s="299"/>
      <c r="IP95" s="297"/>
      <c r="IQ95" s="297"/>
      <c r="IR95" s="297"/>
      <c r="IS95" s="297"/>
      <c r="IT95" s="299"/>
      <c r="IU95" s="299"/>
      <c r="IV95" s="299"/>
      <c r="IW95" s="299"/>
      <c r="IX95" s="297"/>
      <c r="IY95" s="297"/>
      <c r="IZ95" s="297"/>
      <c r="JA95" s="297"/>
      <c r="JB95" s="299"/>
      <c r="JC95" s="299"/>
      <c r="JD95" s="299"/>
      <c r="JE95" s="299"/>
      <c r="JF95" s="297"/>
      <c r="JG95" s="297"/>
      <c r="JH95" s="297"/>
      <c r="JI95" s="297"/>
      <c r="JJ95" s="299"/>
      <c r="JK95" s="299"/>
      <c r="JL95" s="299"/>
      <c r="JM95" s="299"/>
      <c r="JN95" s="297"/>
      <c r="JO95" s="297"/>
      <c r="JP95" s="297"/>
      <c r="JQ95" s="297"/>
      <c r="JR95" s="299">
        <v>16</v>
      </c>
      <c r="JS95" s="299">
        <v>80</v>
      </c>
      <c r="JT95" s="299"/>
      <c r="JU95" s="299"/>
      <c r="JV95" s="297"/>
      <c r="JW95" s="297"/>
      <c r="JX95" s="297"/>
      <c r="JY95" s="297"/>
      <c r="JZ95" s="299"/>
      <c r="KA95" s="299">
        <v>17</v>
      </c>
      <c r="KB95" s="299"/>
      <c r="KC95" s="299">
        <v>90</v>
      </c>
      <c r="KD95" s="297"/>
      <c r="KE95" s="297"/>
      <c r="KF95" s="297"/>
      <c r="KG95" s="297"/>
      <c r="KH95" s="299"/>
      <c r="KI95" s="299">
        <v>7</v>
      </c>
      <c r="KJ95" s="299"/>
      <c r="KK95" s="299">
        <v>36</v>
      </c>
      <c r="KL95" s="297"/>
      <c r="KM95" s="297"/>
      <c r="KN95" s="297"/>
      <c r="KO95" s="297"/>
      <c r="KP95" s="277" cm="1">
        <f t="array" ref="KP95">SUM(SUMIFS(GX95:KO95,GX$6:KO$6,{"EN(V)"}))</f>
        <v>104</v>
      </c>
      <c r="KQ95" s="277" cm="1">
        <f t="array" ref="KQ95">SUM(SUMIFS(GX95:KO95,GX$6:KO$6,{"INA(V)"}))</f>
        <v>0</v>
      </c>
      <c r="KR95" s="277" cm="1">
        <f t="array" ref="KR95">SUM(SUMIFS(GX95:KO95,GX$6:KO$6,{"EN(D)"}))</f>
        <v>126</v>
      </c>
      <c r="KS95" s="277" cm="1">
        <f t="array" ref="KS95">SUM(SUMIFS(GX95:KO95,GX$6:KO$6,{"INA(D)"}))</f>
        <v>0</v>
      </c>
      <c r="KT95" s="277" cm="1">
        <f t="array" ref="KT95">SUM(SUMIFS(GX95:KO95,GX$6:KO$6,{"EN(D)","EN(V)","INA(D)","INA(V)"}))</f>
        <v>230</v>
      </c>
      <c r="KU95" s="299"/>
      <c r="KV95" s="299">
        <v>19</v>
      </c>
      <c r="KW95" s="299"/>
      <c r="KX95" s="299">
        <v>82</v>
      </c>
      <c r="KY95" s="297"/>
      <c r="KZ95" s="297"/>
      <c r="LA95" s="297"/>
      <c r="LB95" s="297"/>
      <c r="LC95" s="299"/>
      <c r="LD95" s="299">
        <v>10</v>
      </c>
      <c r="LE95" s="299"/>
      <c r="LF95" s="299">
        <v>46</v>
      </c>
      <c r="LG95" s="297"/>
      <c r="LH95" s="297"/>
      <c r="LI95" s="297"/>
      <c r="LJ95" s="297"/>
      <c r="LK95" s="299"/>
      <c r="LL95" s="299">
        <v>51</v>
      </c>
      <c r="LM95" s="299"/>
      <c r="LN95" s="299">
        <v>15</v>
      </c>
      <c r="LO95" s="297"/>
      <c r="LP95" s="297"/>
      <c r="LQ95" s="297"/>
      <c r="LR95" s="297"/>
      <c r="LS95" s="299"/>
      <c r="LT95" s="299">
        <v>18</v>
      </c>
      <c r="LU95" s="299"/>
      <c r="LV95" s="299">
        <v>6</v>
      </c>
      <c r="LW95" s="297"/>
      <c r="LX95" s="297"/>
      <c r="LY95" s="297"/>
      <c r="LZ95" s="297"/>
      <c r="MA95" s="299"/>
      <c r="MB95" s="299">
        <v>11</v>
      </c>
      <c r="MC95" s="299"/>
      <c r="MD95" s="299">
        <v>4</v>
      </c>
      <c r="ME95" s="297"/>
      <c r="MF95" s="297"/>
      <c r="MG95" s="297"/>
      <c r="MH95" s="297"/>
      <c r="MI95" s="299"/>
      <c r="MJ95" s="299">
        <v>19</v>
      </c>
      <c r="MK95" s="299"/>
      <c r="ML95" s="299"/>
      <c r="MM95" s="297"/>
      <c r="MN95" s="297"/>
      <c r="MO95" s="297"/>
      <c r="MP95" s="297"/>
      <c r="MQ95" s="299"/>
      <c r="MR95" s="299">
        <v>16</v>
      </c>
      <c r="MS95" s="299"/>
      <c r="MT95" s="299">
        <v>3</v>
      </c>
      <c r="MU95" s="297"/>
      <c r="MV95" s="297"/>
      <c r="MW95" s="297"/>
      <c r="MX95" s="297"/>
      <c r="MY95" s="299"/>
      <c r="MZ95" s="299">
        <v>14</v>
      </c>
      <c r="NA95" s="299"/>
      <c r="NB95" s="299"/>
      <c r="NC95" s="297"/>
      <c r="ND95" s="297"/>
      <c r="NE95" s="297"/>
      <c r="NF95" s="297"/>
      <c r="NG95" s="299"/>
      <c r="NH95" s="299">
        <v>27</v>
      </c>
      <c r="NI95" s="299"/>
      <c r="NJ95" s="299">
        <v>3</v>
      </c>
      <c r="NK95" s="297"/>
      <c r="NL95" s="297"/>
      <c r="NM95" s="297"/>
      <c r="NN95" s="297"/>
      <c r="NO95" s="299"/>
      <c r="NP95" s="299">
        <v>41</v>
      </c>
      <c r="NQ95" s="299"/>
      <c r="NR95" s="299">
        <v>4</v>
      </c>
      <c r="NS95" s="297"/>
      <c r="NT95" s="297"/>
      <c r="NU95" s="297"/>
      <c r="NV95" s="297"/>
      <c r="NW95" s="299"/>
      <c r="NX95" s="299">
        <v>28</v>
      </c>
      <c r="NY95" s="299"/>
      <c r="NZ95" s="299">
        <v>4</v>
      </c>
      <c r="OA95" s="297"/>
      <c r="OB95" s="297"/>
      <c r="OC95" s="297"/>
      <c r="OD95" s="297"/>
      <c r="OE95" s="299"/>
      <c r="OF95" s="299">
        <v>36</v>
      </c>
      <c r="OG95" s="299"/>
      <c r="OH95" s="299">
        <v>3</v>
      </c>
      <c r="OI95" s="297"/>
      <c r="OJ95" s="297"/>
      <c r="OK95" s="297"/>
      <c r="OL95" s="297"/>
      <c r="OM95" s="277" cm="1">
        <f t="array" ref="OM95">SUM(SUMIFS(KU95:OL95,KU$6:OL$6,{"EN(V)"}))</f>
        <v>290</v>
      </c>
      <c r="ON95" s="277" cm="1">
        <f t="array" ref="ON95">SUM(SUMIFS(KU95:OL95,KU$6:OL$6,{"INA(V)"}))</f>
        <v>0</v>
      </c>
      <c r="OO95" s="277" cm="1">
        <f t="array" ref="OO95">SUM(SUMIFS(KU95:OL95,KU$6:OL$6,{"EN(D)"}))</f>
        <v>170</v>
      </c>
      <c r="OP95" s="277" cm="1">
        <f t="array" ref="OP95">SUM(SUMIFS(KU95:OL95,KU$6:OL$6,{"INA(D)"}))</f>
        <v>0</v>
      </c>
      <c r="OQ95" s="277" cm="1">
        <f t="array" ref="OQ95">SUM(SUMIFS(KU95:OL95,KU$6:OL$6,{"EN(D)","EN(V)","INA(D)","INA(V)"}))</f>
        <v>460</v>
      </c>
      <c r="OR95" s="299"/>
      <c r="OS95" s="299">
        <v>38</v>
      </c>
      <c r="OT95" s="299"/>
      <c r="OU95" s="299">
        <v>4</v>
      </c>
      <c r="OV95" s="297"/>
      <c r="OW95" s="297"/>
      <c r="OX95" s="297"/>
      <c r="OY95" s="297"/>
      <c r="OZ95" s="299"/>
      <c r="PA95" s="299">
        <v>16</v>
      </c>
      <c r="PB95" s="299"/>
      <c r="PC95" s="299">
        <v>2</v>
      </c>
      <c r="PD95" s="297"/>
      <c r="PE95" s="297"/>
      <c r="PF95" s="297"/>
      <c r="PG95" s="297"/>
      <c r="PH95" s="299"/>
      <c r="PI95" s="299">
        <v>24</v>
      </c>
      <c r="PJ95" s="299"/>
      <c r="PK95" s="299">
        <v>1</v>
      </c>
      <c r="PL95" s="297"/>
      <c r="PM95" s="297"/>
      <c r="PN95" s="297"/>
      <c r="PO95" s="297"/>
      <c r="PP95" s="299"/>
      <c r="PQ95" s="299">
        <v>10</v>
      </c>
      <c r="PR95" s="299"/>
      <c r="PS95" s="299">
        <v>2</v>
      </c>
      <c r="PT95" s="297"/>
      <c r="PU95" s="297"/>
      <c r="PV95" s="297"/>
      <c r="PW95" s="297"/>
      <c r="PX95" s="299"/>
      <c r="PY95" s="299">
        <v>11</v>
      </c>
      <c r="PZ95" s="299"/>
      <c r="QA95" s="299">
        <v>1</v>
      </c>
      <c r="QB95" s="297"/>
      <c r="QC95" s="297"/>
      <c r="QD95" s="297"/>
      <c r="QE95" s="297"/>
      <c r="QF95" s="299"/>
      <c r="QG95" s="299">
        <v>11</v>
      </c>
      <c r="QH95" s="299"/>
      <c r="QI95" s="299"/>
      <c r="QJ95" s="297"/>
      <c r="QK95" s="297"/>
      <c r="QL95" s="297"/>
      <c r="QM95" s="297"/>
      <c r="QN95" s="299"/>
      <c r="QO95" s="299">
        <v>9</v>
      </c>
      <c r="QP95" s="299"/>
      <c r="QQ95" s="299">
        <v>1</v>
      </c>
      <c r="QR95" s="297"/>
      <c r="QS95" s="297"/>
      <c r="QT95" s="297"/>
      <c r="QU95" s="297"/>
      <c r="QV95" s="299"/>
      <c r="QW95" s="299"/>
      <c r="QX95" s="299"/>
      <c r="QY95" s="299"/>
      <c r="QZ95" s="297"/>
      <c r="RA95" s="297"/>
      <c r="RB95" s="297"/>
      <c r="RC95" s="297"/>
      <c r="RD95" s="299"/>
      <c r="RE95" s="299"/>
      <c r="RF95" s="299"/>
      <c r="RG95" s="299"/>
      <c r="RH95" s="297"/>
      <c r="RI95" s="297"/>
      <c r="RJ95" s="297"/>
      <c r="RK95" s="297"/>
      <c r="RL95" s="299"/>
      <c r="RM95" s="299"/>
      <c r="RN95" s="299"/>
      <c r="RO95" s="299"/>
      <c r="RP95" s="297"/>
      <c r="RQ95" s="297"/>
      <c r="RR95" s="297"/>
      <c r="RS95" s="297"/>
      <c r="RT95" s="299"/>
      <c r="RU95" s="299"/>
      <c r="RV95" s="299"/>
      <c r="RW95" s="299"/>
      <c r="RX95" s="297"/>
      <c r="RY95" s="297"/>
      <c r="RZ95" s="297"/>
      <c r="SA95" s="297"/>
      <c r="SB95" s="299"/>
      <c r="SC95" s="299"/>
      <c r="SD95" s="299"/>
      <c r="SE95" s="299"/>
      <c r="SF95" s="297"/>
      <c r="SG95" s="297"/>
      <c r="SH95" s="297"/>
      <c r="SI95" s="297"/>
      <c r="SJ95" s="277" cm="1">
        <f t="array" ref="SJ95">SUM(SUMIFS(OR95:SI95,OR$6:SI$6,{"EN(V)"}))</f>
        <v>119</v>
      </c>
      <c r="SK95" s="277" cm="1">
        <f t="array" ref="SK95">SUM(SUMIFS(OR95:SI95,OR$6:SI$6,{"INA(V)"}))</f>
        <v>0</v>
      </c>
      <c r="SL95" s="277" cm="1">
        <f t="array" ref="SL95">SUM(SUMIFS(OR95:SI95,OR$6:SI$6,{"EN(D)"}))</f>
        <v>11</v>
      </c>
      <c r="SM95" s="277" cm="1">
        <f t="array" ref="SM95">SUM(SUMIFS(OR95:SI95,OR$6:SI$6,{"INA(D)"}))</f>
        <v>0</v>
      </c>
      <c r="SN95" s="277" cm="1">
        <f t="array" ref="SN95">SUM(SUMIFS(OR95:SI95,OR$6:SI$6,{"EN(D)","EN(V)","INA(D)","INA(V)"}))</f>
        <v>130</v>
      </c>
    </row>
    <row r="96" spans="1:508" ht="30">
      <c r="A96" s="296">
        <v>90</v>
      </c>
      <c r="B96" s="281" t="s">
        <v>183</v>
      </c>
      <c r="C96" s="301"/>
      <c r="D96" s="299"/>
      <c r="E96" s="299"/>
      <c r="F96" s="299"/>
      <c r="G96" s="299"/>
      <c r="H96" s="297"/>
      <c r="I96" s="297"/>
      <c r="J96" s="297"/>
      <c r="K96" s="297"/>
      <c r="L96" s="299"/>
      <c r="M96" s="299"/>
      <c r="N96" s="299"/>
      <c r="O96" s="299"/>
      <c r="P96" s="297"/>
      <c r="Q96" s="297"/>
      <c r="R96" s="297"/>
      <c r="S96" s="297"/>
      <c r="T96" s="299"/>
      <c r="U96" s="299"/>
      <c r="V96" s="299"/>
      <c r="W96" s="299"/>
      <c r="X96" s="297"/>
      <c r="Y96" s="297"/>
      <c r="Z96" s="297"/>
      <c r="AA96" s="297"/>
      <c r="AB96" s="299"/>
      <c r="AC96" s="299"/>
      <c r="AD96" s="299"/>
      <c r="AE96" s="299"/>
      <c r="AF96" s="297"/>
      <c r="AG96" s="297"/>
      <c r="AH96" s="297"/>
      <c r="AI96" s="297"/>
      <c r="AJ96" s="299"/>
      <c r="AK96" s="299"/>
      <c r="AL96" s="299"/>
      <c r="AM96" s="299"/>
      <c r="AN96" s="297"/>
      <c r="AO96" s="297"/>
      <c r="AP96" s="297"/>
      <c r="AQ96" s="297"/>
      <c r="AR96" s="299"/>
      <c r="AS96" s="299"/>
      <c r="AT96" s="299"/>
      <c r="AU96" s="299"/>
      <c r="AV96" s="297"/>
      <c r="AW96" s="297"/>
      <c r="AX96" s="297"/>
      <c r="AY96" s="297"/>
      <c r="AZ96" s="299"/>
      <c r="BA96" s="299"/>
      <c r="BB96" s="299"/>
      <c r="BC96" s="299"/>
      <c r="BD96" s="297"/>
      <c r="BE96" s="297"/>
      <c r="BF96" s="297"/>
      <c r="BG96" s="297"/>
      <c r="BH96" s="299"/>
      <c r="BI96" s="299"/>
      <c r="BJ96" s="299"/>
      <c r="BK96" s="299"/>
      <c r="BL96" s="297"/>
      <c r="BM96" s="297"/>
      <c r="BN96" s="297"/>
      <c r="BO96" s="297"/>
      <c r="BP96" s="299"/>
      <c r="BQ96" s="299"/>
      <c r="BR96" s="299"/>
      <c r="BS96" s="299"/>
      <c r="BT96" s="297"/>
      <c r="BU96" s="297"/>
      <c r="BV96" s="297"/>
      <c r="BW96" s="297"/>
      <c r="BX96" s="299"/>
      <c r="BY96" s="299"/>
      <c r="BZ96" s="299"/>
      <c r="CA96" s="299"/>
      <c r="CB96" s="297"/>
      <c r="CC96" s="297"/>
      <c r="CD96" s="297"/>
      <c r="CE96" s="297"/>
      <c r="CF96" s="299"/>
      <c r="CG96" s="299"/>
      <c r="CH96" s="299"/>
      <c r="CI96" s="299"/>
      <c r="CJ96" s="297"/>
      <c r="CK96" s="297"/>
      <c r="CL96" s="297"/>
      <c r="CM96" s="297"/>
      <c r="CN96" s="299"/>
      <c r="CO96" s="299"/>
      <c r="CP96" s="299"/>
      <c r="CQ96" s="299"/>
      <c r="CR96" s="297"/>
      <c r="CS96" s="297"/>
      <c r="CT96" s="297"/>
      <c r="CU96" s="297"/>
      <c r="CV96" s="277" cm="1">
        <f t="array" ref="CV96">SUM(SUMIFS(D96:CU96,D$6:CU$6,{"EN(V)"}))</f>
        <v>0</v>
      </c>
      <c r="CW96" s="277" cm="1">
        <f t="array" ref="CW96">SUM(SUMIFS(D96:CU96,D$6:CU$6,{"INA(V)"}))</f>
        <v>0</v>
      </c>
      <c r="CX96" s="277" cm="1">
        <f t="array" ref="CX96">SUM(SUMIFS(D96:CU96,D$6:CU$6,{"EN(D)"}))</f>
        <v>0</v>
      </c>
      <c r="CY96" s="277" cm="1">
        <f t="array" ref="CY96">SUM(SUMIFS(D96:CU96,D$6:CU$6,{"INA(D)"}))</f>
        <v>0</v>
      </c>
      <c r="CZ96" s="277" cm="1">
        <f t="array" ref="CZ96">SUM(SUMIFS(D96:CU96,D$6:CU$6,{"EN(D)","EN(V)","INA(D)","INA(V)"}))</f>
        <v>0</v>
      </c>
      <c r="DA96" s="299"/>
      <c r="DB96" s="299">
        <f t="shared" si="31"/>
        <v>0</v>
      </c>
      <c r="DC96" s="299"/>
      <c r="DD96" s="299">
        <f t="shared" si="32"/>
        <v>0</v>
      </c>
      <c r="DE96" s="297"/>
      <c r="DF96" s="297">
        <f t="shared" si="33"/>
        <v>0</v>
      </c>
      <c r="DG96" s="297"/>
      <c r="DH96" s="297">
        <f t="shared" si="37"/>
        <v>0</v>
      </c>
      <c r="DI96" s="299"/>
      <c r="DJ96" s="299"/>
      <c r="DK96" s="299"/>
      <c r="DL96" s="299"/>
      <c r="DM96" s="297"/>
      <c r="DN96" s="297"/>
      <c r="DO96" s="297"/>
      <c r="DP96" s="297"/>
      <c r="DQ96" s="299"/>
      <c r="DR96" s="299"/>
      <c r="DS96" s="299"/>
      <c r="DT96" s="299"/>
      <c r="DU96" s="297"/>
      <c r="DV96" s="297"/>
      <c r="DW96" s="297"/>
      <c r="DX96" s="297"/>
      <c r="DY96" s="299"/>
      <c r="DZ96" s="299"/>
      <c r="EA96" s="299"/>
      <c r="EB96" s="299"/>
      <c r="EC96" s="297"/>
      <c r="ED96" s="297"/>
      <c r="EE96" s="297"/>
      <c r="EF96" s="297"/>
      <c r="EG96" s="299"/>
      <c r="EH96" s="299"/>
      <c r="EI96" s="299"/>
      <c r="EJ96" s="299"/>
      <c r="EK96" s="297"/>
      <c r="EL96" s="297"/>
      <c r="EM96" s="297"/>
      <c r="EN96" s="297"/>
      <c r="EO96" s="299"/>
      <c r="EP96" s="299"/>
      <c r="EQ96" s="299"/>
      <c r="ER96" s="299"/>
      <c r="ES96" s="297"/>
      <c r="ET96" s="297"/>
      <c r="EU96" s="297"/>
      <c r="EV96" s="297"/>
      <c r="EW96" s="299"/>
      <c r="EX96" s="299"/>
      <c r="EY96" s="299"/>
      <c r="EZ96" s="299"/>
      <c r="FA96" s="297"/>
      <c r="FB96" s="297"/>
      <c r="FC96" s="297"/>
      <c r="FD96" s="297"/>
      <c r="FE96" s="299"/>
      <c r="FF96" s="299"/>
      <c r="FG96" s="299"/>
      <c r="FH96" s="299"/>
      <c r="FI96" s="297"/>
      <c r="FJ96" s="297"/>
      <c r="FK96" s="297"/>
      <c r="FL96" s="297"/>
      <c r="FM96" s="299"/>
      <c r="FN96" s="299"/>
      <c r="FO96" s="299"/>
      <c r="FP96" s="299"/>
      <c r="FQ96" s="297"/>
      <c r="FR96" s="297"/>
      <c r="FS96" s="297"/>
      <c r="FT96" s="297"/>
      <c r="FU96" s="299"/>
      <c r="FV96" s="299"/>
      <c r="FW96" s="299"/>
      <c r="FX96" s="299"/>
      <c r="FY96" s="297"/>
      <c r="FZ96" s="297"/>
      <c r="GA96" s="297"/>
      <c r="GB96" s="297"/>
      <c r="GC96" s="299"/>
      <c r="GD96" s="299"/>
      <c r="GE96" s="299"/>
      <c r="GF96" s="299"/>
      <c r="GG96" s="297"/>
      <c r="GH96" s="297"/>
      <c r="GI96" s="297"/>
      <c r="GJ96" s="297"/>
      <c r="GK96" s="299"/>
      <c r="GL96" s="299"/>
      <c r="GM96" s="299"/>
      <c r="GN96" s="299"/>
      <c r="GO96" s="297"/>
      <c r="GP96" s="297"/>
      <c r="GQ96" s="297"/>
      <c r="GR96" s="297"/>
      <c r="GS96" s="277" cm="1">
        <f t="array" ref="GS96">SUM(SUMIFS(DA96:GR96,DA$6:GR$6,{"EN(V)"}))</f>
        <v>0</v>
      </c>
      <c r="GT96" s="277" cm="1">
        <f t="array" ref="GT96">SUM(SUMIFS(DA96:GR96,DA$6:GR$6,{"INA(V)"}))</f>
        <v>0</v>
      </c>
      <c r="GU96" s="277" cm="1">
        <f t="array" ref="GU96">SUM(SUMIFS(DA96:GR96,DA$6:GR$6,{"EN(D)"}))</f>
        <v>0</v>
      </c>
      <c r="GV96" s="277" cm="1">
        <f t="array" ref="GV96">SUM(SUMIFS(DA96:GR96,DA$6:GR$6,{"INA(D)"}))</f>
        <v>0</v>
      </c>
      <c r="GW96" s="277" cm="1">
        <f t="array" ref="GW96">SUM(SUMIFS(DA96:GR96,DA$6:GR$6,{"EN(D)","EN(V)","INA(D)","INA(V)"}))</f>
        <v>0</v>
      </c>
      <c r="GX96" s="299"/>
      <c r="GY96" s="299">
        <f t="shared" si="34"/>
        <v>0</v>
      </c>
      <c r="GZ96" s="299"/>
      <c r="HA96" s="299">
        <f t="shared" si="35"/>
        <v>0</v>
      </c>
      <c r="HB96" s="297"/>
      <c r="HC96" s="297">
        <f t="shared" si="36"/>
        <v>0</v>
      </c>
      <c r="HD96" s="297"/>
      <c r="HE96" s="297">
        <f t="shared" si="38"/>
        <v>0</v>
      </c>
      <c r="HF96" s="299"/>
      <c r="HG96" s="299"/>
      <c r="HH96" s="299"/>
      <c r="HI96" s="299"/>
      <c r="HJ96" s="297">
        <v>15</v>
      </c>
      <c r="HK96" s="297"/>
      <c r="HL96" s="297"/>
      <c r="HM96" s="297"/>
      <c r="HN96" s="299"/>
      <c r="HO96" s="299"/>
      <c r="HP96" s="299"/>
      <c r="HQ96" s="299"/>
      <c r="HR96" s="297"/>
      <c r="HS96" s="297"/>
      <c r="HT96" s="297"/>
      <c r="HU96" s="297"/>
      <c r="HV96" s="299"/>
      <c r="HW96" s="299"/>
      <c r="HX96" s="299"/>
      <c r="HY96" s="299"/>
      <c r="HZ96" s="297"/>
      <c r="IA96" s="297"/>
      <c r="IB96" s="297"/>
      <c r="IC96" s="297"/>
      <c r="ID96" s="299"/>
      <c r="IE96" s="299"/>
      <c r="IF96" s="299"/>
      <c r="IG96" s="299"/>
      <c r="IH96" s="297"/>
      <c r="II96" s="297"/>
      <c r="IJ96" s="297"/>
      <c r="IK96" s="297"/>
      <c r="IL96" s="299"/>
      <c r="IM96" s="299"/>
      <c r="IN96" s="299"/>
      <c r="IO96" s="299"/>
      <c r="IP96" s="297"/>
      <c r="IQ96" s="297"/>
      <c r="IR96" s="297"/>
      <c r="IS96" s="297"/>
      <c r="IT96" s="299"/>
      <c r="IU96" s="299"/>
      <c r="IV96" s="299"/>
      <c r="IW96" s="299"/>
      <c r="IX96" s="297"/>
      <c r="IY96" s="297"/>
      <c r="IZ96" s="297"/>
      <c r="JA96" s="297"/>
      <c r="JB96" s="299"/>
      <c r="JC96" s="299"/>
      <c r="JD96" s="299"/>
      <c r="JE96" s="299"/>
      <c r="JF96" s="297"/>
      <c r="JG96" s="297"/>
      <c r="JH96" s="297"/>
      <c r="JI96" s="297"/>
      <c r="JJ96" s="299"/>
      <c r="JK96" s="299"/>
      <c r="JL96" s="299"/>
      <c r="JM96" s="299"/>
      <c r="JN96" s="297"/>
      <c r="JO96" s="297"/>
      <c r="JP96" s="297"/>
      <c r="JQ96" s="297"/>
      <c r="JR96" s="299"/>
      <c r="JS96" s="299"/>
      <c r="JT96" s="299"/>
      <c r="JU96" s="299"/>
      <c r="JV96" s="297">
        <v>41</v>
      </c>
      <c r="JW96" s="297">
        <v>5</v>
      </c>
      <c r="JX96" s="297"/>
      <c r="JY96" s="297">
        <v>68</v>
      </c>
      <c r="JZ96" s="299"/>
      <c r="KA96" s="299"/>
      <c r="KB96" s="299"/>
      <c r="KC96" s="299"/>
      <c r="KD96" s="297"/>
      <c r="KE96" s="297">
        <v>23</v>
      </c>
      <c r="KF96" s="297"/>
      <c r="KG96" s="297">
        <v>135</v>
      </c>
      <c r="KH96" s="299"/>
      <c r="KI96" s="299"/>
      <c r="KJ96" s="299"/>
      <c r="KK96" s="299"/>
      <c r="KL96" s="297"/>
      <c r="KM96" s="297">
        <v>22</v>
      </c>
      <c r="KN96" s="297"/>
      <c r="KO96" s="297">
        <v>47</v>
      </c>
      <c r="KP96" s="277" cm="1">
        <f t="array" ref="KP96">SUM(SUMIFS(GX96:KO96,GX$6:KO$6,{"EN(V)"}))</f>
        <v>0</v>
      </c>
      <c r="KQ96" s="277" cm="1">
        <f t="array" ref="KQ96">SUM(SUMIFS(GX96:KO96,GX$6:KO$6,{"INA(V)"}))</f>
        <v>50</v>
      </c>
      <c r="KR96" s="277" cm="1">
        <f t="array" ref="KR96">SUM(SUMIFS(GX96:KO96,GX$6:KO$6,{"EN(D)"}))</f>
        <v>0</v>
      </c>
      <c r="KS96" s="277" cm="1">
        <f t="array" ref="KS96">SUM(SUMIFS(GX96:KO96,GX$6:KO$6,{"INA(D)"}))</f>
        <v>250</v>
      </c>
      <c r="KT96" s="277" cm="1">
        <f t="array" ref="KT96">SUM(SUMIFS(GX96:KO96,GX$6:KO$6,{"EN(D)","EN(V)","INA(D)","INA(V)"}))</f>
        <v>300</v>
      </c>
      <c r="KU96" s="299"/>
      <c r="KV96" s="299">
        <v>7</v>
      </c>
      <c r="KW96" s="299"/>
      <c r="KX96" s="299">
        <v>107</v>
      </c>
      <c r="KY96" s="297"/>
      <c r="KZ96" s="297"/>
      <c r="LA96" s="297"/>
      <c r="LB96" s="297"/>
      <c r="LC96" s="299"/>
      <c r="LD96" s="299"/>
      <c r="LE96" s="299"/>
      <c r="LF96" s="299"/>
      <c r="LG96" s="297"/>
      <c r="LH96" s="297">
        <v>27</v>
      </c>
      <c r="LI96" s="297"/>
      <c r="LJ96" s="297">
        <v>55</v>
      </c>
      <c r="LK96" s="299"/>
      <c r="LL96" s="299"/>
      <c r="LM96" s="299"/>
      <c r="LN96" s="299"/>
      <c r="LO96" s="297"/>
      <c r="LP96" s="297">
        <v>11</v>
      </c>
      <c r="LQ96" s="297"/>
      <c r="LR96" s="297">
        <v>5</v>
      </c>
      <c r="LS96" s="299"/>
      <c r="LT96" s="299"/>
      <c r="LU96" s="299"/>
      <c r="LV96" s="299"/>
      <c r="LW96" s="297"/>
      <c r="LX96" s="297">
        <v>14</v>
      </c>
      <c r="LY96" s="297"/>
      <c r="LZ96" s="297">
        <v>4</v>
      </c>
      <c r="MA96" s="299"/>
      <c r="MB96" s="299"/>
      <c r="MC96" s="299"/>
      <c r="MD96" s="299"/>
      <c r="ME96" s="297"/>
      <c r="MF96" s="297">
        <v>8</v>
      </c>
      <c r="MG96" s="297"/>
      <c r="MH96" s="297"/>
      <c r="MI96" s="299"/>
      <c r="MJ96" s="299"/>
      <c r="MK96" s="299"/>
      <c r="ML96" s="299"/>
      <c r="MM96" s="297"/>
      <c r="MN96" s="297">
        <v>32</v>
      </c>
      <c r="MO96" s="297"/>
      <c r="MP96" s="297">
        <v>2</v>
      </c>
      <c r="MQ96" s="299"/>
      <c r="MR96" s="299"/>
      <c r="MS96" s="299"/>
      <c r="MT96" s="299"/>
      <c r="MU96" s="297"/>
      <c r="MV96" s="297">
        <v>20</v>
      </c>
      <c r="MW96" s="297"/>
      <c r="MX96" s="297">
        <v>2</v>
      </c>
      <c r="MY96" s="299"/>
      <c r="MZ96" s="299"/>
      <c r="NA96" s="299"/>
      <c r="NB96" s="299"/>
      <c r="NC96" s="297"/>
      <c r="ND96" s="297">
        <v>20</v>
      </c>
      <c r="NE96" s="297"/>
      <c r="NF96" s="297">
        <v>2</v>
      </c>
      <c r="NG96" s="299"/>
      <c r="NH96" s="299"/>
      <c r="NI96" s="299"/>
      <c r="NJ96" s="299"/>
      <c r="NK96" s="297"/>
      <c r="NL96" s="297">
        <v>39</v>
      </c>
      <c r="NM96" s="297"/>
      <c r="NN96" s="297">
        <v>2</v>
      </c>
      <c r="NO96" s="299"/>
      <c r="NP96" s="299"/>
      <c r="NQ96" s="299"/>
      <c r="NR96" s="299"/>
      <c r="NS96" s="297"/>
      <c r="NT96" s="297">
        <v>67</v>
      </c>
      <c r="NU96" s="297"/>
      <c r="NV96" s="297">
        <v>9</v>
      </c>
      <c r="NW96" s="299"/>
      <c r="NX96" s="299"/>
      <c r="NY96" s="299"/>
      <c r="NZ96" s="299"/>
      <c r="OA96" s="297"/>
      <c r="OB96" s="297">
        <v>80</v>
      </c>
      <c r="OC96" s="297"/>
      <c r="OD96" s="297">
        <v>3</v>
      </c>
      <c r="OE96" s="299"/>
      <c r="OF96" s="299"/>
      <c r="OG96" s="299"/>
      <c r="OH96" s="299"/>
      <c r="OI96" s="297"/>
      <c r="OJ96" s="297">
        <v>39</v>
      </c>
      <c r="OK96" s="297"/>
      <c r="OL96" s="297">
        <v>4</v>
      </c>
      <c r="OM96" s="277" cm="1">
        <f t="array" ref="OM96">SUM(SUMIFS(KU96:OL96,KU$6:OL$6,{"EN(V)"}))</f>
        <v>7</v>
      </c>
      <c r="ON96" s="277" cm="1">
        <f t="array" ref="ON96">SUM(SUMIFS(KU96:OL96,KU$6:OL$6,{"INA(V)"}))</f>
        <v>357</v>
      </c>
      <c r="OO96" s="277" cm="1">
        <f t="array" ref="OO96">SUM(SUMIFS(KU96:OL96,KU$6:OL$6,{"EN(D)"}))</f>
        <v>107</v>
      </c>
      <c r="OP96" s="277" cm="1">
        <f t="array" ref="OP96">SUM(SUMIFS(KU96:OL96,KU$6:OL$6,{"INA(D)"}))</f>
        <v>88</v>
      </c>
      <c r="OQ96" s="277" cm="1">
        <f t="array" ref="OQ96">SUM(SUMIFS(KU96:OL96,KU$6:OL$6,{"EN(D)","EN(V)","INA(D)","INA(V)"}))</f>
        <v>559</v>
      </c>
      <c r="OR96" s="299"/>
      <c r="OS96" s="299"/>
      <c r="OT96" s="299"/>
      <c r="OU96" s="299"/>
      <c r="OV96" s="297"/>
      <c r="OW96" s="297">
        <v>35</v>
      </c>
      <c r="OX96" s="297"/>
      <c r="OY96" s="297">
        <v>3</v>
      </c>
      <c r="OZ96" s="299"/>
      <c r="PA96" s="299"/>
      <c r="PB96" s="299"/>
      <c r="PC96" s="299"/>
      <c r="PD96" s="297"/>
      <c r="PE96" s="297">
        <v>29</v>
      </c>
      <c r="PF96" s="297"/>
      <c r="PG96" s="297">
        <v>2</v>
      </c>
      <c r="PH96" s="299"/>
      <c r="PI96" s="299"/>
      <c r="PJ96" s="299"/>
      <c r="PK96" s="299"/>
      <c r="PL96" s="297"/>
      <c r="PM96" s="297">
        <v>33</v>
      </c>
      <c r="PN96" s="297"/>
      <c r="PO96" s="297">
        <v>5</v>
      </c>
      <c r="PP96" s="299"/>
      <c r="PQ96" s="299"/>
      <c r="PR96" s="299"/>
      <c r="PS96" s="299"/>
      <c r="PT96" s="297"/>
      <c r="PU96" s="297">
        <v>9</v>
      </c>
      <c r="PV96" s="297"/>
      <c r="PW96" s="297"/>
      <c r="PX96" s="299"/>
      <c r="PY96" s="299"/>
      <c r="PZ96" s="299"/>
      <c r="QA96" s="299">
        <v>2</v>
      </c>
      <c r="QB96" s="297"/>
      <c r="QC96" s="297">
        <v>5</v>
      </c>
      <c r="QD96" s="297"/>
      <c r="QE96" s="297"/>
      <c r="QF96" s="299"/>
      <c r="QG96" s="299"/>
      <c r="QH96" s="299"/>
      <c r="QI96" s="299"/>
      <c r="QJ96" s="297"/>
      <c r="QK96" s="297">
        <v>15</v>
      </c>
      <c r="QL96" s="297"/>
      <c r="QM96" s="297">
        <v>2</v>
      </c>
      <c r="QN96" s="299"/>
      <c r="QO96" s="299"/>
      <c r="QP96" s="299"/>
      <c r="QQ96" s="299"/>
      <c r="QR96" s="297"/>
      <c r="QS96" s="297">
        <v>6</v>
      </c>
      <c r="QT96" s="297"/>
      <c r="QU96" s="297"/>
      <c r="QV96" s="299"/>
      <c r="QW96" s="299"/>
      <c r="QX96" s="299"/>
      <c r="QY96" s="299"/>
      <c r="QZ96" s="297"/>
      <c r="RA96" s="297"/>
      <c r="RB96" s="297"/>
      <c r="RC96" s="297"/>
      <c r="RD96" s="299"/>
      <c r="RE96" s="299"/>
      <c r="RF96" s="299"/>
      <c r="RG96" s="299"/>
      <c r="RH96" s="297"/>
      <c r="RI96" s="297"/>
      <c r="RJ96" s="297"/>
      <c r="RK96" s="297"/>
      <c r="RL96" s="299"/>
      <c r="RM96" s="299"/>
      <c r="RN96" s="299"/>
      <c r="RO96" s="299"/>
      <c r="RP96" s="297"/>
      <c r="RQ96" s="297"/>
      <c r="RR96" s="297"/>
      <c r="RS96" s="297"/>
      <c r="RT96" s="299"/>
      <c r="RU96" s="299"/>
      <c r="RV96" s="299"/>
      <c r="RW96" s="299"/>
      <c r="RX96" s="297"/>
      <c r="RY96" s="297"/>
      <c r="RZ96" s="297"/>
      <c r="SA96" s="297"/>
      <c r="SB96" s="299"/>
      <c r="SC96" s="299"/>
      <c r="SD96" s="299"/>
      <c r="SE96" s="299"/>
      <c r="SF96" s="297"/>
      <c r="SG96" s="297"/>
      <c r="SH96" s="297"/>
      <c r="SI96" s="297"/>
      <c r="SJ96" s="277" cm="1">
        <f t="array" ref="SJ96">SUM(SUMIFS(OR96:SI96,OR$6:SI$6,{"EN(V)"}))</f>
        <v>0</v>
      </c>
      <c r="SK96" s="277" cm="1">
        <f t="array" ref="SK96">SUM(SUMIFS(OR96:SI96,OR$6:SI$6,{"INA(V)"}))</f>
        <v>132</v>
      </c>
      <c r="SL96" s="277" cm="1">
        <f t="array" ref="SL96">SUM(SUMIFS(OR96:SI96,OR$6:SI$6,{"EN(D)"}))</f>
        <v>2</v>
      </c>
      <c r="SM96" s="277" cm="1">
        <f t="array" ref="SM96">SUM(SUMIFS(OR96:SI96,OR$6:SI$6,{"INA(D)"}))</f>
        <v>12</v>
      </c>
      <c r="SN96" s="277" cm="1">
        <f t="array" ref="SN96">SUM(SUMIFS(OR96:SI96,OR$6:SI$6,{"EN(D)","EN(V)","INA(D)","INA(V)"}))</f>
        <v>146</v>
      </c>
    </row>
    <row r="97" spans="1:508" ht="30">
      <c r="A97" s="296">
        <v>91</v>
      </c>
      <c r="B97" s="281" t="s">
        <v>184</v>
      </c>
      <c r="C97" s="301"/>
      <c r="D97" s="299"/>
      <c r="E97" s="299"/>
      <c r="F97" s="299"/>
      <c r="G97" s="299"/>
      <c r="H97" s="297"/>
      <c r="I97" s="297"/>
      <c r="J97" s="297"/>
      <c r="K97" s="297"/>
      <c r="L97" s="299"/>
      <c r="M97" s="299"/>
      <c r="N97" s="299"/>
      <c r="O97" s="299"/>
      <c r="P97" s="297"/>
      <c r="Q97" s="297"/>
      <c r="R97" s="297"/>
      <c r="S97" s="297"/>
      <c r="T97" s="299"/>
      <c r="U97" s="299"/>
      <c r="V97" s="299"/>
      <c r="W97" s="299"/>
      <c r="X97" s="297"/>
      <c r="Y97" s="297"/>
      <c r="Z97" s="297"/>
      <c r="AA97" s="297"/>
      <c r="AB97" s="299"/>
      <c r="AC97" s="299"/>
      <c r="AD97" s="299"/>
      <c r="AE97" s="299"/>
      <c r="AF97" s="297"/>
      <c r="AG97" s="297"/>
      <c r="AH97" s="297"/>
      <c r="AI97" s="297"/>
      <c r="AJ97" s="299"/>
      <c r="AK97" s="299"/>
      <c r="AL97" s="299"/>
      <c r="AM97" s="299"/>
      <c r="AN97" s="297"/>
      <c r="AO97" s="297"/>
      <c r="AP97" s="297"/>
      <c r="AQ97" s="297"/>
      <c r="AR97" s="299"/>
      <c r="AS97" s="299"/>
      <c r="AT97" s="299"/>
      <c r="AU97" s="299"/>
      <c r="AV97" s="297"/>
      <c r="AW97" s="297"/>
      <c r="AX97" s="297"/>
      <c r="AY97" s="297"/>
      <c r="AZ97" s="299"/>
      <c r="BA97" s="299"/>
      <c r="BB97" s="299"/>
      <c r="BC97" s="299"/>
      <c r="BD97" s="297"/>
      <c r="BE97" s="297"/>
      <c r="BF97" s="297"/>
      <c r="BG97" s="297"/>
      <c r="BH97" s="299"/>
      <c r="BI97" s="299"/>
      <c r="BJ97" s="299"/>
      <c r="BK97" s="299"/>
      <c r="BL97" s="297"/>
      <c r="BM97" s="297"/>
      <c r="BN97" s="297"/>
      <c r="BO97" s="297"/>
      <c r="BP97" s="299"/>
      <c r="BQ97" s="299"/>
      <c r="BR97" s="299"/>
      <c r="BS97" s="299"/>
      <c r="BT97" s="297"/>
      <c r="BU97" s="297"/>
      <c r="BV97" s="297"/>
      <c r="BW97" s="297"/>
      <c r="BX97" s="299"/>
      <c r="BY97" s="299"/>
      <c r="BZ97" s="299"/>
      <c r="CA97" s="299"/>
      <c r="CB97" s="297"/>
      <c r="CC97" s="297"/>
      <c r="CD97" s="297"/>
      <c r="CE97" s="297"/>
      <c r="CF97" s="299"/>
      <c r="CG97" s="299"/>
      <c r="CH97" s="299"/>
      <c r="CI97" s="299"/>
      <c r="CJ97" s="297"/>
      <c r="CK97" s="297"/>
      <c r="CL97" s="297"/>
      <c r="CM97" s="297"/>
      <c r="CN97" s="299"/>
      <c r="CO97" s="299"/>
      <c r="CP97" s="299"/>
      <c r="CQ97" s="299"/>
      <c r="CR97" s="297"/>
      <c r="CS97" s="297"/>
      <c r="CT97" s="297"/>
      <c r="CU97" s="297"/>
      <c r="CV97" s="277" cm="1">
        <f t="array" ref="CV97">SUM(SUMIFS(D97:CU97,D$6:CU$6,{"EN(V)"}))</f>
        <v>0</v>
      </c>
      <c r="CW97" s="277" cm="1">
        <f t="array" ref="CW97">SUM(SUMIFS(D97:CU97,D$6:CU$6,{"INA(V)"}))</f>
        <v>0</v>
      </c>
      <c r="CX97" s="277" cm="1">
        <f t="array" ref="CX97">SUM(SUMIFS(D97:CU97,D$6:CU$6,{"EN(D)"}))</f>
        <v>0</v>
      </c>
      <c r="CY97" s="277" cm="1">
        <f t="array" ref="CY97">SUM(SUMIFS(D97:CU97,D$6:CU$6,{"INA(D)"}))</f>
        <v>0</v>
      </c>
      <c r="CZ97" s="277" cm="1">
        <f t="array" ref="CZ97">SUM(SUMIFS(D97:CU97,D$6:CU$6,{"EN(D)","EN(V)","INA(D)","INA(V)"}))</f>
        <v>0</v>
      </c>
      <c r="DA97" s="299"/>
      <c r="DB97" s="299">
        <f t="shared" si="31"/>
        <v>0</v>
      </c>
      <c r="DC97" s="299"/>
      <c r="DD97" s="299">
        <f t="shared" si="32"/>
        <v>0</v>
      </c>
      <c r="DE97" s="297"/>
      <c r="DF97" s="297">
        <f t="shared" si="33"/>
        <v>0</v>
      </c>
      <c r="DG97" s="297"/>
      <c r="DH97" s="297">
        <f t="shared" si="37"/>
        <v>0</v>
      </c>
      <c r="DI97" s="299"/>
      <c r="DJ97" s="299"/>
      <c r="DK97" s="299"/>
      <c r="DL97" s="299"/>
      <c r="DM97" s="297"/>
      <c r="DN97" s="297"/>
      <c r="DO97" s="297"/>
      <c r="DP97" s="297"/>
      <c r="DQ97" s="299"/>
      <c r="DR97" s="299"/>
      <c r="DS97" s="299"/>
      <c r="DT97" s="299"/>
      <c r="DU97" s="297"/>
      <c r="DV97" s="297"/>
      <c r="DW97" s="297"/>
      <c r="DX97" s="297"/>
      <c r="DY97" s="299"/>
      <c r="DZ97" s="299"/>
      <c r="EA97" s="299"/>
      <c r="EB97" s="299"/>
      <c r="EC97" s="297"/>
      <c r="ED97" s="297"/>
      <c r="EE97" s="297"/>
      <c r="EF97" s="297"/>
      <c r="EG97" s="299"/>
      <c r="EH97" s="299"/>
      <c r="EI97" s="299"/>
      <c r="EJ97" s="299"/>
      <c r="EK97" s="297"/>
      <c r="EL97" s="297"/>
      <c r="EM97" s="297"/>
      <c r="EN97" s="297"/>
      <c r="EO97" s="299"/>
      <c r="EP97" s="299"/>
      <c r="EQ97" s="299"/>
      <c r="ER97" s="299"/>
      <c r="ES97" s="297"/>
      <c r="ET97" s="297"/>
      <c r="EU97" s="297"/>
      <c r="EV97" s="297"/>
      <c r="EW97" s="299"/>
      <c r="EX97" s="299"/>
      <c r="EY97" s="299"/>
      <c r="EZ97" s="299"/>
      <c r="FA97" s="297"/>
      <c r="FB97" s="297"/>
      <c r="FC97" s="297"/>
      <c r="FD97" s="297"/>
      <c r="FE97" s="299"/>
      <c r="FF97" s="299"/>
      <c r="FG97" s="299"/>
      <c r="FH97" s="299"/>
      <c r="FI97" s="297"/>
      <c r="FJ97" s="297"/>
      <c r="FK97" s="297"/>
      <c r="FL97" s="297"/>
      <c r="FM97" s="299"/>
      <c r="FN97" s="299"/>
      <c r="FO97" s="299"/>
      <c r="FP97" s="299"/>
      <c r="FQ97" s="297"/>
      <c r="FR97" s="297"/>
      <c r="FS97" s="297"/>
      <c r="FT97" s="297"/>
      <c r="FU97" s="299"/>
      <c r="FV97" s="299"/>
      <c r="FW97" s="299"/>
      <c r="FX97" s="299"/>
      <c r="FY97" s="297"/>
      <c r="FZ97" s="297"/>
      <c r="GA97" s="297"/>
      <c r="GB97" s="297"/>
      <c r="GC97" s="299"/>
      <c r="GD97" s="299"/>
      <c r="GE97" s="299"/>
      <c r="GF97" s="299"/>
      <c r="GG97" s="297"/>
      <c r="GH97" s="297"/>
      <c r="GI97" s="297"/>
      <c r="GJ97" s="297"/>
      <c r="GK97" s="299"/>
      <c r="GL97" s="299"/>
      <c r="GM97" s="299"/>
      <c r="GN97" s="299"/>
      <c r="GO97" s="297"/>
      <c r="GP97" s="297"/>
      <c r="GQ97" s="297"/>
      <c r="GR97" s="297"/>
      <c r="GS97" s="277" cm="1">
        <f t="array" ref="GS97">SUM(SUMIFS(DA97:GR97,DA$6:GR$6,{"EN(V)"}))</f>
        <v>0</v>
      </c>
      <c r="GT97" s="277" cm="1">
        <f t="array" ref="GT97">SUM(SUMIFS(DA97:GR97,DA$6:GR$6,{"INA(V)"}))</f>
        <v>0</v>
      </c>
      <c r="GU97" s="277" cm="1">
        <f t="array" ref="GU97">SUM(SUMIFS(DA97:GR97,DA$6:GR$6,{"EN(D)"}))</f>
        <v>0</v>
      </c>
      <c r="GV97" s="277" cm="1">
        <f t="array" ref="GV97">SUM(SUMIFS(DA97:GR97,DA$6:GR$6,{"INA(D)"}))</f>
        <v>0</v>
      </c>
      <c r="GW97" s="277" cm="1">
        <f t="array" ref="GW97">SUM(SUMIFS(DA97:GR97,DA$6:GR$6,{"EN(D)","EN(V)","INA(D)","INA(V)"}))</f>
        <v>0</v>
      </c>
      <c r="GX97" s="299"/>
      <c r="GY97" s="299">
        <f t="shared" si="34"/>
        <v>0</v>
      </c>
      <c r="GZ97" s="299"/>
      <c r="HA97" s="299">
        <f t="shared" si="35"/>
        <v>0</v>
      </c>
      <c r="HB97" s="297"/>
      <c r="HC97" s="297">
        <f t="shared" si="36"/>
        <v>0</v>
      </c>
      <c r="HD97" s="297"/>
      <c r="HE97" s="297">
        <f t="shared" si="38"/>
        <v>0</v>
      </c>
      <c r="HF97" s="299"/>
      <c r="HG97" s="299"/>
      <c r="HH97" s="299"/>
      <c r="HI97" s="299"/>
      <c r="HJ97" s="297"/>
      <c r="HK97" s="297"/>
      <c r="HL97" s="297"/>
      <c r="HM97" s="297"/>
      <c r="HN97" s="299"/>
      <c r="HO97" s="299"/>
      <c r="HP97" s="299"/>
      <c r="HQ97" s="299"/>
      <c r="HR97" s="297"/>
      <c r="HS97" s="297"/>
      <c r="HT97" s="297"/>
      <c r="HU97" s="297"/>
      <c r="HV97" s="299"/>
      <c r="HW97" s="299"/>
      <c r="HX97" s="299"/>
      <c r="HY97" s="299"/>
      <c r="HZ97" s="297"/>
      <c r="IA97" s="297"/>
      <c r="IB97" s="297"/>
      <c r="IC97" s="297"/>
      <c r="ID97" s="299"/>
      <c r="IE97" s="299"/>
      <c r="IF97" s="299"/>
      <c r="IG97" s="299"/>
      <c r="IH97" s="297"/>
      <c r="II97" s="297"/>
      <c r="IJ97" s="297"/>
      <c r="IK97" s="297"/>
      <c r="IL97" s="299"/>
      <c r="IM97" s="299"/>
      <c r="IN97" s="299"/>
      <c r="IO97" s="299"/>
      <c r="IP97" s="297"/>
      <c r="IQ97" s="297"/>
      <c r="IR97" s="297"/>
      <c r="IS97" s="297"/>
      <c r="IT97" s="299"/>
      <c r="IU97" s="299"/>
      <c r="IV97" s="299"/>
      <c r="IW97" s="299"/>
      <c r="IX97" s="297"/>
      <c r="IY97" s="297"/>
      <c r="IZ97" s="297"/>
      <c r="JA97" s="297"/>
      <c r="JB97" s="299"/>
      <c r="JC97" s="299"/>
      <c r="JD97" s="299"/>
      <c r="JE97" s="299"/>
      <c r="JF97" s="297"/>
      <c r="JG97" s="297"/>
      <c r="JH97" s="297"/>
      <c r="JI97" s="297"/>
      <c r="JJ97" s="299"/>
      <c r="JK97" s="299"/>
      <c r="JL97" s="299"/>
      <c r="JM97" s="299"/>
      <c r="JN97" s="297"/>
      <c r="JO97" s="297"/>
      <c r="JP97" s="297"/>
      <c r="JQ97" s="297"/>
      <c r="JR97" s="299">
        <v>32</v>
      </c>
      <c r="JS97" s="299">
        <v>10</v>
      </c>
      <c r="JT97" s="299"/>
      <c r="JU97" s="299">
        <v>144</v>
      </c>
      <c r="JV97" s="297"/>
      <c r="JW97" s="297"/>
      <c r="JX97" s="297"/>
      <c r="JY97" s="297"/>
      <c r="JZ97" s="299"/>
      <c r="KA97" s="299">
        <v>14</v>
      </c>
      <c r="KB97" s="299"/>
      <c r="KC97" s="299">
        <v>175</v>
      </c>
      <c r="KD97" s="297"/>
      <c r="KE97" s="297"/>
      <c r="KF97" s="297"/>
      <c r="KG97" s="297"/>
      <c r="KH97" s="299"/>
      <c r="KI97" s="299">
        <v>38</v>
      </c>
      <c r="KJ97" s="299"/>
      <c r="KK97" s="299">
        <v>97</v>
      </c>
      <c r="KL97" s="297"/>
      <c r="KM97" s="297"/>
      <c r="KN97" s="297"/>
      <c r="KO97" s="297"/>
      <c r="KP97" s="277" cm="1">
        <f t="array" ref="KP97">SUM(SUMIFS(GX97:KO97,GX$6:KO$6,{"EN(V)"}))</f>
        <v>62</v>
      </c>
      <c r="KQ97" s="277" cm="1">
        <f t="array" ref="KQ97">SUM(SUMIFS(GX97:KO97,GX$6:KO$6,{"INA(V)"}))</f>
        <v>0</v>
      </c>
      <c r="KR97" s="277" cm="1">
        <f t="array" ref="KR97">SUM(SUMIFS(GX97:KO97,GX$6:KO$6,{"EN(D)"}))</f>
        <v>416</v>
      </c>
      <c r="KS97" s="277" cm="1">
        <f t="array" ref="KS97">SUM(SUMIFS(GX97:KO97,GX$6:KO$6,{"INA(D)"}))</f>
        <v>0</v>
      </c>
      <c r="KT97" s="277" cm="1">
        <f t="array" ref="KT97">SUM(SUMIFS(GX97:KO97,GX$6:KO$6,{"EN(D)","EN(V)","INA(D)","INA(V)"}))</f>
        <v>478</v>
      </c>
      <c r="KU97" s="299"/>
      <c r="KV97" s="299">
        <v>13</v>
      </c>
      <c r="KW97" s="299"/>
      <c r="KX97" s="299">
        <v>173</v>
      </c>
      <c r="KY97" s="297"/>
      <c r="KZ97" s="297"/>
      <c r="LA97" s="297"/>
      <c r="LB97" s="297"/>
      <c r="LC97" s="299"/>
      <c r="LD97" s="299">
        <v>21</v>
      </c>
      <c r="LE97" s="299"/>
      <c r="LF97" s="299">
        <v>69</v>
      </c>
      <c r="LG97" s="297"/>
      <c r="LH97" s="297"/>
      <c r="LI97" s="297"/>
      <c r="LJ97" s="297"/>
      <c r="LK97" s="299"/>
      <c r="LL97" s="299">
        <v>38</v>
      </c>
      <c r="LM97" s="299"/>
      <c r="LN97" s="299">
        <v>19</v>
      </c>
      <c r="LO97" s="297"/>
      <c r="LP97" s="297"/>
      <c r="LQ97" s="297"/>
      <c r="LR97" s="297"/>
      <c r="LS97" s="299"/>
      <c r="LT97" s="299">
        <v>30</v>
      </c>
      <c r="LU97" s="299"/>
      <c r="LV97" s="299">
        <v>11</v>
      </c>
      <c r="LW97" s="297"/>
      <c r="LX97" s="297"/>
      <c r="LY97" s="297"/>
      <c r="LZ97" s="297"/>
      <c r="MA97" s="299"/>
      <c r="MB97" s="299">
        <v>28</v>
      </c>
      <c r="MC97" s="299"/>
      <c r="MD97" s="299">
        <v>6</v>
      </c>
      <c r="ME97" s="297"/>
      <c r="MF97" s="297"/>
      <c r="MG97" s="297"/>
      <c r="MH97" s="297"/>
      <c r="MI97" s="299"/>
      <c r="MJ97" s="299">
        <v>18</v>
      </c>
      <c r="MK97" s="299"/>
      <c r="ML97" s="299">
        <v>5</v>
      </c>
      <c r="MM97" s="297"/>
      <c r="MN97" s="297"/>
      <c r="MO97" s="297"/>
      <c r="MP97" s="297"/>
      <c r="MQ97" s="299"/>
      <c r="MR97" s="299">
        <v>11</v>
      </c>
      <c r="MS97" s="299"/>
      <c r="MT97" s="299">
        <v>1</v>
      </c>
      <c r="MU97" s="297"/>
      <c r="MV97" s="297"/>
      <c r="MW97" s="297"/>
      <c r="MX97" s="297"/>
      <c r="MY97" s="299"/>
      <c r="MZ97" s="299">
        <v>21</v>
      </c>
      <c r="NA97" s="299"/>
      <c r="NB97" s="299">
        <v>5</v>
      </c>
      <c r="NC97" s="297"/>
      <c r="ND97" s="297"/>
      <c r="NE97" s="297"/>
      <c r="NF97" s="297"/>
      <c r="NG97" s="299"/>
      <c r="NH97" s="299">
        <v>24</v>
      </c>
      <c r="NI97" s="299"/>
      <c r="NJ97" s="299"/>
      <c r="NK97" s="297"/>
      <c r="NL97" s="297"/>
      <c r="NM97" s="297"/>
      <c r="NN97" s="297"/>
      <c r="NO97" s="299"/>
      <c r="NP97" s="299">
        <v>30</v>
      </c>
      <c r="NQ97" s="299"/>
      <c r="NR97" s="299">
        <v>5</v>
      </c>
      <c r="NS97" s="297"/>
      <c r="NT97" s="297"/>
      <c r="NU97" s="297"/>
      <c r="NV97" s="297"/>
      <c r="NW97" s="299"/>
      <c r="NX97" s="299">
        <v>22</v>
      </c>
      <c r="NY97" s="299"/>
      <c r="NZ97" s="299">
        <v>5</v>
      </c>
      <c r="OA97" s="297"/>
      <c r="OB97" s="297"/>
      <c r="OC97" s="297"/>
      <c r="OD97" s="297"/>
      <c r="OE97" s="299"/>
      <c r="OF97" s="299">
        <v>12</v>
      </c>
      <c r="OG97" s="299"/>
      <c r="OH97" s="299">
        <v>4</v>
      </c>
      <c r="OI97" s="297"/>
      <c r="OJ97" s="297"/>
      <c r="OK97" s="297"/>
      <c r="OL97" s="297"/>
      <c r="OM97" s="277" cm="1">
        <f t="array" ref="OM97">SUM(SUMIFS(KU97:OL97,KU$6:OL$6,{"EN(V)"}))</f>
        <v>268</v>
      </c>
      <c r="ON97" s="277" cm="1">
        <f t="array" ref="ON97">SUM(SUMIFS(KU97:OL97,KU$6:OL$6,{"INA(V)"}))</f>
        <v>0</v>
      </c>
      <c r="OO97" s="277" cm="1">
        <f t="array" ref="OO97">SUM(SUMIFS(KU97:OL97,KU$6:OL$6,{"EN(D)"}))</f>
        <v>303</v>
      </c>
      <c r="OP97" s="277" cm="1">
        <f t="array" ref="OP97">SUM(SUMIFS(KU97:OL97,KU$6:OL$6,{"INA(D)"}))</f>
        <v>0</v>
      </c>
      <c r="OQ97" s="277" cm="1">
        <f t="array" ref="OQ97">SUM(SUMIFS(KU97:OL97,KU$6:OL$6,{"EN(D)","EN(V)","INA(D)","INA(V)"}))</f>
        <v>571</v>
      </c>
      <c r="OR97" s="299"/>
      <c r="OS97" s="299">
        <v>17</v>
      </c>
      <c r="OT97" s="299"/>
      <c r="OU97" s="299">
        <v>2</v>
      </c>
      <c r="OV97" s="297"/>
      <c r="OW97" s="297"/>
      <c r="OX97" s="297"/>
      <c r="OY97" s="297"/>
      <c r="OZ97" s="299"/>
      <c r="PA97" s="299">
        <v>27</v>
      </c>
      <c r="PB97" s="299"/>
      <c r="PC97" s="299">
        <v>2</v>
      </c>
      <c r="PD97" s="297"/>
      <c r="PE97" s="297"/>
      <c r="PF97" s="297"/>
      <c r="PG97" s="297"/>
      <c r="PH97" s="299"/>
      <c r="PI97" s="299">
        <v>20</v>
      </c>
      <c r="PJ97" s="299"/>
      <c r="PK97" s="299">
        <v>5</v>
      </c>
      <c r="PL97" s="297"/>
      <c r="PM97" s="297"/>
      <c r="PN97" s="297"/>
      <c r="PO97" s="297"/>
      <c r="PP97" s="299"/>
      <c r="PQ97" s="299">
        <v>30</v>
      </c>
      <c r="PR97" s="299"/>
      <c r="PS97" s="299">
        <v>6</v>
      </c>
      <c r="PT97" s="297"/>
      <c r="PU97" s="297"/>
      <c r="PV97" s="297"/>
      <c r="PW97" s="297"/>
      <c r="PX97" s="299"/>
      <c r="PY97" s="299">
        <v>11</v>
      </c>
      <c r="PZ97" s="299"/>
      <c r="QA97" s="299">
        <v>1</v>
      </c>
      <c r="QB97" s="297"/>
      <c r="QC97" s="297"/>
      <c r="QD97" s="297"/>
      <c r="QE97" s="297"/>
      <c r="QF97" s="299"/>
      <c r="QG97" s="299">
        <v>8</v>
      </c>
      <c r="QH97" s="299"/>
      <c r="QI97" s="299">
        <v>3</v>
      </c>
      <c r="QJ97" s="297"/>
      <c r="QK97" s="297"/>
      <c r="QL97" s="297"/>
      <c r="QM97" s="297"/>
      <c r="QN97" s="299"/>
      <c r="QO97" s="299">
        <v>6</v>
      </c>
      <c r="QP97" s="299"/>
      <c r="QQ97" s="299">
        <v>2</v>
      </c>
      <c r="QR97" s="297"/>
      <c r="QS97" s="297"/>
      <c r="QT97" s="297"/>
      <c r="QU97" s="297"/>
      <c r="QV97" s="299"/>
      <c r="QW97" s="299"/>
      <c r="QX97" s="299"/>
      <c r="QY97" s="299"/>
      <c r="QZ97" s="297"/>
      <c r="RA97" s="297"/>
      <c r="RB97" s="297"/>
      <c r="RC97" s="297"/>
      <c r="RD97" s="299"/>
      <c r="RE97" s="299"/>
      <c r="RF97" s="299"/>
      <c r="RG97" s="299"/>
      <c r="RH97" s="297"/>
      <c r="RI97" s="297"/>
      <c r="RJ97" s="297"/>
      <c r="RK97" s="297"/>
      <c r="RL97" s="299"/>
      <c r="RM97" s="299"/>
      <c r="RN97" s="299"/>
      <c r="RO97" s="299"/>
      <c r="RP97" s="297"/>
      <c r="RQ97" s="297"/>
      <c r="RR97" s="297"/>
      <c r="RS97" s="297"/>
      <c r="RT97" s="299"/>
      <c r="RU97" s="299"/>
      <c r="RV97" s="299"/>
      <c r="RW97" s="299"/>
      <c r="RX97" s="297"/>
      <c r="RY97" s="297"/>
      <c r="RZ97" s="297"/>
      <c r="SA97" s="297"/>
      <c r="SB97" s="299"/>
      <c r="SC97" s="299"/>
      <c r="SD97" s="299"/>
      <c r="SE97" s="299"/>
      <c r="SF97" s="297"/>
      <c r="SG97" s="297"/>
      <c r="SH97" s="297"/>
      <c r="SI97" s="297"/>
      <c r="SJ97" s="277" cm="1">
        <f t="array" ref="SJ97">SUM(SUMIFS(OR97:SI97,OR$6:SI$6,{"EN(V)"}))</f>
        <v>119</v>
      </c>
      <c r="SK97" s="277" cm="1">
        <f t="array" ref="SK97">SUM(SUMIFS(OR97:SI97,OR$6:SI$6,{"INA(V)"}))</f>
        <v>0</v>
      </c>
      <c r="SL97" s="277" cm="1">
        <f t="array" ref="SL97">SUM(SUMIFS(OR97:SI97,OR$6:SI$6,{"EN(D)"}))</f>
        <v>21</v>
      </c>
      <c r="SM97" s="277" cm="1">
        <f t="array" ref="SM97">SUM(SUMIFS(OR97:SI97,OR$6:SI$6,{"INA(D)"}))</f>
        <v>0</v>
      </c>
      <c r="SN97" s="277" cm="1">
        <f t="array" ref="SN97">SUM(SUMIFS(OR97:SI97,OR$6:SI$6,{"EN(D)","EN(V)","INA(D)","INA(V)"}))</f>
        <v>140</v>
      </c>
    </row>
    <row r="98" spans="1:508">
      <c r="A98" s="296">
        <v>92</v>
      </c>
      <c r="B98" s="281" t="s">
        <v>185</v>
      </c>
      <c r="C98" s="301"/>
      <c r="D98" s="299"/>
      <c r="E98" s="299"/>
      <c r="F98" s="299"/>
      <c r="G98" s="299"/>
      <c r="H98" s="297"/>
      <c r="I98" s="297"/>
      <c r="J98" s="297"/>
      <c r="K98" s="297"/>
      <c r="L98" s="299"/>
      <c r="M98" s="299"/>
      <c r="N98" s="299"/>
      <c r="O98" s="299"/>
      <c r="P98" s="297"/>
      <c r="Q98" s="297"/>
      <c r="R98" s="297"/>
      <c r="S98" s="297"/>
      <c r="T98" s="299"/>
      <c r="U98" s="299"/>
      <c r="V98" s="299"/>
      <c r="W98" s="299"/>
      <c r="X98" s="297"/>
      <c r="Y98" s="297"/>
      <c r="Z98" s="297"/>
      <c r="AA98" s="297"/>
      <c r="AB98" s="299"/>
      <c r="AC98" s="299"/>
      <c r="AD98" s="299"/>
      <c r="AE98" s="299"/>
      <c r="AF98" s="297"/>
      <c r="AG98" s="297"/>
      <c r="AH98" s="297"/>
      <c r="AI98" s="297"/>
      <c r="AJ98" s="299"/>
      <c r="AK98" s="299"/>
      <c r="AL98" s="299"/>
      <c r="AM98" s="299"/>
      <c r="AN98" s="297"/>
      <c r="AO98" s="297"/>
      <c r="AP98" s="297"/>
      <c r="AQ98" s="297"/>
      <c r="AR98" s="299"/>
      <c r="AS98" s="299"/>
      <c r="AT98" s="299"/>
      <c r="AU98" s="299"/>
      <c r="AV98" s="297"/>
      <c r="AW98" s="297"/>
      <c r="AX98" s="297"/>
      <c r="AY98" s="297"/>
      <c r="AZ98" s="299"/>
      <c r="BA98" s="299"/>
      <c r="BB98" s="299"/>
      <c r="BC98" s="299"/>
      <c r="BD98" s="297"/>
      <c r="BE98" s="297"/>
      <c r="BF98" s="297"/>
      <c r="BG98" s="297"/>
      <c r="BH98" s="299"/>
      <c r="BI98" s="299"/>
      <c r="BJ98" s="299"/>
      <c r="BK98" s="299"/>
      <c r="BL98" s="297"/>
      <c r="BM98" s="297"/>
      <c r="BN98" s="297"/>
      <c r="BO98" s="297"/>
      <c r="BP98" s="299"/>
      <c r="BQ98" s="299"/>
      <c r="BR98" s="299"/>
      <c r="BS98" s="299"/>
      <c r="BT98" s="297"/>
      <c r="BU98" s="297"/>
      <c r="BV98" s="297"/>
      <c r="BW98" s="297"/>
      <c r="BX98" s="299"/>
      <c r="BY98" s="299"/>
      <c r="BZ98" s="299"/>
      <c r="CA98" s="299"/>
      <c r="CB98" s="297"/>
      <c r="CC98" s="297"/>
      <c r="CD98" s="297"/>
      <c r="CE98" s="297"/>
      <c r="CF98" s="299"/>
      <c r="CG98" s="299"/>
      <c r="CH98" s="299"/>
      <c r="CI98" s="299"/>
      <c r="CJ98" s="297"/>
      <c r="CK98" s="297"/>
      <c r="CL98" s="297"/>
      <c r="CM98" s="297"/>
      <c r="CN98" s="299"/>
      <c r="CO98" s="299"/>
      <c r="CP98" s="299"/>
      <c r="CQ98" s="299"/>
      <c r="CR98" s="297"/>
      <c r="CS98" s="297"/>
      <c r="CT98" s="297"/>
      <c r="CU98" s="297"/>
      <c r="CV98" s="277" cm="1">
        <f t="array" ref="CV98">SUM(SUMIFS(D98:CU98,D$6:CU$6,{"EN(V)"}))</f>
        <v>0</v>
      </c>
      <c r="CW98" s="277" cm="1">
        <f t="array" ref="CW98">SUM(SUMIFS(D98:CU98,D$6:CU$6,{"INA(V)"}))</f>
        <v>0</v>
      </c>
      <c r="CX98" s="277" cm="1">
        <f t="array" ref="CX98">SUM(SUMIFS(D98:CU98,D$6:CU$6,{"EN(D)"}))</f>
        <v>0</v>
      </c>
      <c r="CY98" s="277" cm="1">
        <f t="array" ref="CY98">SUM(SUMIFS(D98:CU98,D$6:CU$6,{"INA(D)"}))</f>
        <v>0</v>
      </c>
      <c r="CZ98" s="277" cm="1">
        <f t="array" ref="CZ98">SUM(SUMIFS(D98:CU98,D$6:CU$6,{"EN(D)","EN(V)","INA(D)","INA(V)"}))</f>
        <v>0</v>
      </c>
      <c r="DA98" s="299"/>
      <c r="DB98" s="299">
        <f t="shared" si="31"/>
        <v>0</v>
      </c>
      <c r="DC98" s="299"/>
      <c r="DD98" s="299">
        <f t="shared" si="32"/>
        <v>0</v>
      </c>
      <c r="DE98" s="297"/>
      <c r="DF98" s="297">
        <f t="shared" si="33"/>
        <v>0</v>
      </c>
      <c r="DG98" s="297"/>
      <c r="DH98" s="297">
        <f t="shared" si="37"/>
        <v>0</v>
      </c>
      <c r="DI98" s="299"/>
      <c r="DJ98" s="299"/>
      <c r="DK98" s="299"/>
      <c r="DL98" s="299"/>
      <c r="DM98" s="297"/>
      <c r="DN98" s="297"/>
      <c r="DO98" s="297"/>
      <c r="DP98" s="297"/>
      <c r="DQ98" s="299"/>
      <c r="DR98" s="299"/>
      <c r="DS98" s="299"/>
      <c r="DT98" s="299"/>
      <c r="DU98" s="297"/>
      <c r="DV98" s="297"/>
      <c r="DW98" s="297"/>
      <c r="DX98" s="297"/>
      <c r="DY98" s="299"/>
      <c r="DZ98" s="299"/>
      <c r="EA98" s="299"/>
      <c r="EB98" s="299"/>
      <c r="EC98" s="297"/>
      <c r="ED98" s="297"/>
      <c r="EE98" s="297"/>
      <c r="EF98" s="297"/>
      <c r="EG98" s="299"/>
      <c r="EH98" s="299"/>
      <c r="EI98" s="299"/>
      <c r="EJ98" s="299"/>
      <c r="EK98" s="297"/>
      <c r="EL98" s="297"/>
      <c r="EM98" s="297"/>
      <c r="EN98" s="297"/>
      <c r="EO98" s="299"/>
      <c r="EP98" s="299"/>
      <c r="EQ98" s="299"/>
      <c r="ER98" s="299"/>
      <c r="ES98" s="297"/>
      <c r="ET98" s="297"/>
      <c r="EU98" s="297"/>
      <c r="EV98" s="297"/>
      <c r="EW98" s="299"/>
      <c r="EX98" s="299"/>
      <c r="EY98" s="299"/>
      <c r="EZ98" s="299"/>
      <c r="FA98" s="297"/>
      <c r="FB98" s="297"/>
      <c r="FC98" s="297"/>
      <c r="FD98" s="297"/>
      <c r="FE98" s="299"/>
      <c r="FF98" s="299"/>
      <c r="FG98" s="299"/>
      <c r="FH98" s="299"/>
      <c r="FI98" s="297"/>
      <c r="FJ98" s="297"/>
      <c r="FK98" s="297"/>
      <c r="FL98" s="297"/>
      <c r="FM98" s="299"/>
      <c r="FN98" s="299"/>
      <c r="FO98" s="299"/>
      <c r="FP98" s="299"/>
      <c r="FQ98" s="297"/>
      <c r="FR98" s="297"/>
      <c r="FS98" s="297"/>
      <c r="FT98" s="297"/>
      <c r="FU98" s="299"/>
      <c r="FV98" s="299"/>
      <c r="FW98" s="299"/>
      <c r="FX98" s="299"/>
      <c r="FY98" s="297"/>
      <c r="FZ98" s="297"/>
      <c r="GA98" s="297"/>
      <c r="GB98" s="297"/>
      <c r="GC98" s="299"/>
      <c r="GD98" s="299"/>
      <c r="GE98" s="299"/>
      <c r="GF98" s="299"/>
      <c r="GG98" s="297"/>
      <c r="GH98" s="297"/>
      <c r="GI98" s="297"/>
      <c r="GJ98" s="297"/>
      <c r="GK98" s="299"/>
      <c r="GL98" s="299"/>
      <c r="GM98" s="299"/>
      <c r="GN98" s="299"/>
      <c r="GO98" s="297"/>
      <c r="GP98" s="297"/>
      <c r="GQ98" s="297"/>
      <c r="GR98" s="297"/>
      <c r="GS98" s="277" cm="1">
        <f t="array" ref="GS98">SUM(SUMIFS(DA98:GR98,DA$6:GR$6,{"EN(V)"}))</f>
        <v>0</v>
      </c>
      <c r="GT98" s="277" cm="1">
        <f t="array" ref="GT98">SUM(SUMIFS(DA98:GR98,DA$6:GR$6,{"INA(V)"}))</f>
        <v>0</v>
      </c>
      <c r="GU98" s="277" cm="1">
        <f t="array" ref="GU98">SUM(SUMIFS(DA98:GR98,DA$6:GR$6,{"EN(D)"}))</f>
        <v>0</v>
      </c>
      <c r="GV98" s="277" cm="1">
        <f t="array" ref="GV98">SUM(SUMIFS(DA98:GR98,DA$6:GR$6,{"INA(D)"}))</f>
        <v>0</v>
      </c>
      <c r="GW98" s="277" cm="1">
        <f t="array" ref="GW98">SUM(SUMIFS(DA98:GR98,DA$6:GR$6,{"EN(D)","EN(V)","INA(D)","INA(V)"}))</f>
        <v>0</v>
      </c>
      <c r="GX98" s="299"/>
      <c r="GY98" s="299">
        <f t="shared" si="34"/>
        <v>0</v>
      </c>
      <c r="GZ98" s="299"/>
      <c r="HA98" s="299">
        <f t="shared" si="35"/>
        <v>0</v>
      </c>
      <c r="HB98" s="297"/>
      <c r="HC98" s="297">
        <f t="shared" si="36"/>
        <v>0</v>
      </c>
      <c r="HD98" s="297"/>
      <c r="HE98" s="297">
        <f t="shared" si="38"/>
        <v>0</v>
      </c>
      <c r="HF98" s="299"/>
      <c r="HG98" s="299"/>
      <c r="HH98" s="299"/>
      <c r="HI98" s="299"/>
      <c r="HJ98" s="297"/>
      <c r="HK98" s="297"/>
      <c r="HL98" s="297"/>
      <c r="HM98" s="297"/>
      <c r="HN98" s="299"/>
      <c r="HO98" s="299"/>
      <c r="HP98" s="299"/>
      <c r="HQ98" s="299"/>
      <c r="HR98" s="297"/>
      <c r="HS98" s="297"/>
      <c r="HT98" s="297"/>
      <c r="HU98" s="297"/>
      <c r="HV98" s="299"/>
      <c r="HW98" s="299"/>
      <c r="HX98" s="299"/>
      <c r="HY98" s="299"/>
      <c r="HZ98" s="297"/>
      <c r="IA98" s="297"/>
      <c r="IB98" s="297"/>
      <c r="IC98" s="297"/>
      <c r="ID98" s="299"/>
      <c r="IE98" s="299"/>
      <c r="IF98" s="299"/>
      <c r="IG98" s="299"/>
      <c r="IH98" s="297"/>
      <c r="II98" s="297"/>
      <c r="IJ98" s="297"/>
      <c r="IK98" s="297"/>
      <c r="IL98" s="299"/>
      <c r="IM98" s="299"/>
      <c r="IN98" s="299"/>
      <c r="IO98" s="299"/>
      <c r="IP98" s="297"/>
      <c r="IQ98" s="297"/>
      <c r="IR98" s="297"/>
      <c r="IS98" s="297"/>
      <c r="IT98" s="299"/>
      <c r="IU98" s="299"/>
      <c r="IV98" s="299"/>
      <c r="IW98" s="299"/>
      <c r="IX98" s="297"/>
      <c r="IY98" s="297"/>
      <c r="IZ98" s="297"/>
      <c r="JA98" s="297"/>
      <c r="JB98" s="299"/>
      <c r="JC98" s="299"/>
      <c r="JD98" s="299"/>
      <c r="JE98" s="299"/>
      <c r="JF98" s="297"/>
      <c r="JG98" s="297"/>
      <c r="JH98" s="297"/>
      <c r="JI98" s="297"/>
      <c r="JJ98" s="299"/>
      <c r="JK98" s="299"/>
      <c r="JL98" s="299"/>
      <c r="JM98" s="299"/>
      <c r="JN98" s="297"/>
      <c r="JO98" s="297"/>
      <c r="JP98" s="297"/>
      <c r="JQ98" s="297"/>
      <c r="JR98" s="299"/>
      <c r="JS98" s="299"/>
      <c r="JT98" s="299"/>
      <c r="JU98" s="299"/>
      <c r="JV98" s="297">
        <v>95</v>
      </c>
      <c r="JW98" s="297">
        <v>45</v>
      </c>
      <c r="JX98" s="297"/>
      <c r="JY98" s="297">
        <v>156</v>
      </c>
      <c r="JZ98" s="299"/>
      <c r="KA98" s="299"/>
      <c r="KB98" s="299"/>
      <c r="KC98" s="299"/>
      <c r="KD98" s="297"/>
      <c r="KE98" s="297">
        <v>18</v>
      </c>
      <c r="KF98" s="297"/>
      <c r="KG98" s="297">
        <v>125</v>
      </c>
      <c r="KH98" s="299"/>
      <c r="KI98" s="299"/>
      <c r="KJ98" s="299"/>
      <c r="KK98" s="299"/>
      <c r="KL98" s="297"/>
      <c r="KM98" s="297">
        <v>275</v>
      </c>
      <c r="KN98" s="297"/>
      <c r="KO98" s="297">
        <v>84</v>
      </c>
      <c r="KP98" s="277" cm="1">
        <f t="array" ref="KP98">SUM(SUMIFS(GX98:KO98,GX$6:KO$6,{"EN(V)"}))</f>
        <v>0</v>
      </c>
      <c r="KQ98" s="277" cm="1">
        <f t="array" ref="KQ98">SUM(SUMIFS(GX98:KO98,GX$6:KO$6,{"INA(V)"}))</f>
        <v>338</v>
      </c>
      <c r="KR98" s="277" cm="1">
        <f t="array" ref="KR98">SUM(SUMIFS(GX98:KO98,GX$6:KO$6,{"EN(D)"}))</f>
        <v>0</v>
      </c>
      <c r="KS98" s="277" cm="1">
        <f t="array" ref="KS98">SUM(SUMIFS(GX98:KO98,GX$6:KO$6,{"INA(D)"}))</f>
        <v>365</v>
      </c>
      <c r="KT98" s="277" cm="1">
        <f t="array" ref="KT98">SUM(SUMIFS(GX98:KO98,GX$6:KO$6,{"EN(D)","EN(V)","INA(D)","INA(V)"}))</f>
        <v>703</v>
      </c>
      <c r="KU98" s="299"/>
      <c r="KV98" s="299"/>
      <c r="KW98" s="299"/>
      <c r="KX98" s="299"/>
      <c r="KY98" s="297"/>
      <c r="KZ98" s="297">
        <v>8</v>
      </c>
      <c r="LA98" s="297"/>
      <c r="LB98" s="297">
        <v>103</v>
      </c>
      <c r="LC98" s="299"/>
      <c r="LD98" s="299"/>
      <c r="LE98" s="299"/>
      <c r="LF98" s="299"/>
      <c r="LG98" s="297"/>
      <c r="LH98" s="297">
        <v>12</v>
      </c>
      <c r="LI98" s="297"/>
      <c r="LJ98" s="297">
        <v>12</v>
      </c>
      <c r="LK98" s="299"/>
      <c r="LL98" s="299"/>
      <c r="LM98" s="299"/>
      <c r="LN98" s="299"/>
      <c r="LO98" s="297"/>
      <c r="LP98" s="297">
        <v>24</v>
      </c>
      <c r="LQ98" s="297"/>
      <c r="LR98" s="297">
        <v>11</v>
      </c>
      <c r="LS98" s="299"/>
      <c r="LT98" s="299"/>
      <c r="LU98" s="299"/>
      <c r="LV98" s="299"/>
      <c r="LW98" s="297"/>
      <c r="LX98" s="297">
        <v>42</v>
      </c>
      <c r="LY98" s="297"/>
      <c r="LZ98" s="297">
        <v>21</v>
      </c>
      <c r="MA98" s="299"/>
      <c r="MB98" s="299"/>
      <c r="MC98" s="299"/>
      <c r="MD98" s="299"/>
      <c r="ME98" s="297"/>
      <c r="MF98" s="297">
        <v>37</v>
      </c>
      <c r="MG98" s="297"/>
      <c r="MH98" s="297">
        <v>13</v>
      </c>
      <c r="MI98" s="299"/>
      <c r="MJ98" s="299"/>
      <c r="MK98" s="299"/>
      <c r="ML98" s="299"/>
      <c r="MM98" s="297"/>
      <c r="MN98" s="297">
        <v>57</v>
      </c>
      <c r="MO98" s="297"/>
      <c r="MP98" s="297">
        <v>16</v>
      </c>
      <c r="MQ98" s="299"/>
      <c r="MR98" s="299"/>
      <c r="MS98" s="299"/>
      <c r="MT98" s="299"/>
      <c r="MU98" s="297"/>
      <c r="MV98" s="297">
        <v>15</v>
      </c>
      <c r="MW98" s="297"/>
      <c r="MX98" s="297">
        <v>4</v>
      </c>
      <c r="MY98" s="299"/>
      <c r="MZ98" s="299"/>
      <c r="NA98" s="299"/>
      <c r="NB98" s="299"/>
      <c r="NC98" s="297"/>
      <c r="ND98" s="297">
        <v>28</v>
      </c>
      <c r="NE98" s="297"/>
      <c r="NF98" s="297">
        <v>3</v>
      </c>
      <c r="NG98" s="299"/>
      <c r="NH98" s="299"/>
      <c r="NI98" s="299"/>
      <c r="NJ98" s="299"/>
      <c r="NK98" s="297"/>
      <c r="NL98" s="297">
        <v>56</v>
      </c>
      <c r="NM98" s="297"/>
      <c r="NN98" s="297">
        <v>5</v>
      </c>
      <c r="NO98" s="299"/>
      <c r="NP98" s="299"/>
      <c r="NQ98" s="299"/>
      <c r="NR98" s="299"/>
      <c r="NS98" s="297"/>
      <c r="NT98" s="297">
        <v>95</v>
      </c>
      <c r="NU98" s="297"/>
      <c r="NV98" s="297">
        <v>10</v>
      </c>
      <c r="NW98" s="299"/>
      <c r="NX98" s="299"/>
      <c r="NY98" s="299"/>
      <c r="NZ98" s="299"/>
      <c r="OA98" s="297"/>
      <c r="OB98" s="297">
        <v>123</v>
      </c>
      <c r="OC98" s="297"/>
      <c r="OD98" s="297">
        <v>10</v>
      </c>
      <c r="OE98" s="299"/>
      <c r="OF98" s="299"/>
      <c r="OG98" s="299"/>
      <c r="OH98" s="299"/>
      <c r="OI98" s="297"/>
      <c r="OJ98" s="297">
        <v>54</v>
      </c>
      <c r="OK98" s="297"/>
      <c r="OL98" s="297">
        <v>18</v>
      </c>
      <c r="OM98" s="277" cm="1">
        <f t="array" ref="OM98">SUM(SUMIFS(KU98:OL98,KU$6:OL$6,{"EN(V)"}))</f>
        <v>0</v>
      </c>
      <c r="ON98" s="277" cm="1">
        <f t="array" ref="ON98">SUM(SUMIFS(KU98:OL98,KU$6:OL$6,{"INA(V)"}))</f>
        <v>551</v>
      </c>
      <c r="OO98" s="277" cm="1">
        <f t="array" ref="OO98">SUM(SUMIFS(KU98:OL98,KU$6:OL$6,{"EN(D)"}))</f>
        <v>0</v>
      </c>
      <c r="OP98" s="277" cm="1">
        <f t="array" ref="OP98">SUM(SUMIFS(KU98:OL98,KU$6:OL$6,{"INA(D)"}))</f>
        <v>226</v>
      </c>
      <c r="OQ98" s="277" cm="1">
        <f t="array" ref="OQ98">SUM(SUMIFS(KU98:OL98,KU$6:OL$6,{"EN(D)","EN(V)","INA(D)","INA(V)"}))</f>
        <v>777</v>
      </c>
      <c r="OR98" s="299"/>
      <c r="OS98" s="299"/>
      <c r="OT98" s="299"/>
      <c r="OU98" s="299"/>
      <c r="OV98" s="297"/>
      <c r="OW98" s="297">
        <v>94</v>
      </c>
      <c r="OX98" s="297"/>
      <c r="OY98" s="297">
        <v>13</v>
      </c>
      <c r="OZ98" s="299"/>
      <c r="PA98" s="299"/>
      <c r="PB98" s="299"/>
      <c r="PC98" s="299"/>
      <c r="PD98" s="297"/>
      <c r="PE98" s="297">
        <v>75</v>
      </c>
      <c r="PF98" s="297"/>
      <c r="PG98" s="297">
        <v>10</v>
      </c>
      <c r="PH98" s="299"/>
      <c r="PI98" s="299"/>
      <c r="PJ98" s="299"/>
      <c r="PK98" s="299"/>
      <c r="PL98" s="297"/>
      <c r="PM98" s="297">
        <v>55</v>
      </c>
      <c r="PN98" s="297"/>
      <c r="PO98" s="297">
        <v>15</v>
      </c>
      <c r="PP98" s="299"/>
      <c r="PQ98" s="299"/>
      <c r="PR98" s="299"/>
      <c r="PS98" s="299"/>
      <c r="PT98" s="297"/>
      <c r="PU98" s="297">
        <v>20</v>
      </c>
      <c r="PV98" s="297"/>
      <c r="PW98" s="297">
        <v>7</v>
      </c>
      <c r="PX98" s="299"/>
      <c r="PY98" s="299"/>
      <c r="PZ98" s="299"/>
      <c r="QA98" s="299"/>
      <c r="QB98" s="297"/>
      <c r="QC98" s="297">
        <v>49</v>
      </c>
      <c r="QD98" s="297"/>
      <c r="QE98" s="297">
        <v>9</v>
      </c>
      <c r="QF98" s="299"/>
      <c r="QG98" s="299"/>
      <c r="QH98" s="299"/>
      <c r="QI98" s="299"/>
      <c r="QJ98" s="297"/>
      <c r="QK98" s="297">
        <v>50</v>
      </c>
      <c r="QL98" s="297"/>
      <c r="QM98" s="297">
        <v>19</v>
      </c>
      <c r="QN98" s="299"/>
      <c r="QO98" s="299"/>
      <c r="QP98" s="299"/>
      <c r="QQ98" s="299"/>
      <c r="QR98" s="297"/>
      <c r="QS98" s="297">
        <v>11</v>
      </c>
      <c r="QT98" s="297"/>
      <c r="QU98" s="297">
        <v>4</v>
      </c>
      <c r="QV98" s="299"/>
      <c r="QW98" s="299"/>
      <c r="QX98" s="299"/>
      <c r="QY98" s="299"/>
      <c r="QZ98" s="297"/>
      <c r="RA98" s="297"/>
      <c r="RB98" s="297"/>
      <c r="RC98" s="297"/>
      <c r="RD98" s="299"/>
      <c r="RE98" s="299"/>
      <c r="RF98" s="299"/>
      <c r="RG98" s="299"/>
      <c r="RH98" s="297"/>
      <c r="RI98" s="297"/>
      <c r="RJ98" s="297"/>
      <c r="RK98" s="297"/>
      <c r="RL98" s="299"/>
      <c r="RM98" s="299"/>
      <c r="RN98" s="299"/>
      <c r="RO98" s="299"/>
      <c r="RP98" s="297"/>
      <c r="RQ98" s="297"/>
      <c r="RR98" s="297"/>
      <c r="RS98" s="297"/>
      <c r="RT98" s="299"/>
      <c r="RU98" s="299"/>
      <c r="RV98" s="299"/>
      <c r="RW98" s="299"/>
      <c r="RX98" s="297"/>
      <c r="RY98" s="297"/>
      <c r="RZ98" s="297"/>
      <c r="SA98" s="297"/>
      <c r="SB98" s="299"/>
      <c r="SC98" s="299"/>
      <c r="SD98" s="299"/>
      <c r="SE98" s="299"/>
      <c r="SF98" s="297"/>
      <c r="SG98" s="297"/>
      <c r="SH98" s="297"/>
      <c r="SI98" s="297"/>
      <c r="SJ98" s="277" cm="1">
        <f t="array" ref="SJ98">SUM(SUMIFS(OR98:SI98,OR$6:SI$6,{"EN(V)"}))</f>
        <v>0</v>
      </c>
      <c r="SK98" s="277" cm="1">
        <f t="array" ref="SK98">SUM(SUMIFS(OR98:SI98,OR$6:SI$6,{"INA(V)"}))</f>
        <v>354</v>
      </c>
      <c r="SL98" s="277" cm="1">
        <f t="array" ref="SL98">SUM(SUMIFS(OR98:SI98,OR$6:SI$6,{"EN(D)"}))</f>
        <v>0</v>
      </c>
      <c r="SM98" s="277" cm="1">
        <f t="array" ref="SM98">SUM(SUMIFS(OR98:SI98,OR$6:SI$6,{"INA(D)"}))</f>
        <v>77</v>
      </c>
      <c r="SN98" s="277" cm="1">
        <f t="array" ref="SN98">SUM(SUMIFS(OR98:SI98,OR$6:SI$6,{"EN(D)","EN(V)","INA(D)","INA(V)"}))</f>
        <v>431</v>
      </c>
    </row>
    <row r="99" spans="1:508" ht="30">
      <c r="A99" s="296">
        <v>93</v>
      </c>
      <c r="B99" s="281" t="s">
        <v>389</v>
      </c>
      <c r="C99" s="301"/>
      <c r="D99" s="299"/>
      <c r="E99" s="299"/>
      <c r="F99" s="299"/>
      <c r="G99" s="299"/>
      <c r="H99" s="297"/>
      <c r="I99" s="297"/>
      <c r="J99" s="297"/>
      <c r="K99" s="297"/>
      <c r="L99" s="299"/>
      <c r="M99" s="299"/>
      <c r="N99" s="299"/>
      <c r="O99" s="299"/>
      <c r="P99" s="297"/>
      <c r="Q99" s="297"/>
      <c r="R99" s="297"/>
      <c r="S99" s="297"/>
      <c r="T99" s="299"/>
      <c r="U99" s="299"/>
      <c r="V99" s="299"/>
      <c r="W99" s="299"/>
      <c r="X99" s="297"/>
      <c r="Y99" s="297"/>
      <c r="Z99" s="297"/>
      <c r="AA99" s="297"/>
      <c r="AB99" s="299"/>
      <c r="AC99" s="299"/>
      <c r="AD99" s="299"/>
      <c r="AE99" s="299"/>
      <c r="AF99" s="297"/>
      <c r="AG99" s="297"/>
      <c r="AH99" s="297"/>
      <c r="AI99" s="297"/>
      <c r="AJ99" s="299"/>
      <c r="AK99" s="299"/>
      <c r="AL99" s="299"/>
      <c r="AM99" s="299"/>
      <c r="AN99" s="297"/>
      <c r="AO99" s="297"/>
      <c r="AP99" s="297"/>
      <c r="AQ99" s="297"/>
      <c r="AR99" s="299"/>
      <c r="AS99" s="299"/>
      <c r="AT99" s="299"/>
      <c r="AU99" s="299"/>
      <c r="AV99" s="297"/>
      <c r="AW99" s="297"/>
      <c r="AX99" s="297"/>
      <c r="AY99" s="297"/>
      <c r="AZ99" s="299"/>
      <c r="BA99" s="299"/>
      <c r="BB99" s="299"/>
      <c r="BC99" s="299"/>
      <c r="BD99" s="297"/>
      <c r="BE99" s="297"/>
      <c r="BF99" s="297"/>
      <c r="BG99" s="297"/>
      <c r="BH99" s="299"/>
      <c r="BI99" s="299"/>
      <c r="BJ99" s="299"/>
      <c r="BK99" s="299"/>
      <c r="BL99" s="297"/>
      <c r="BM99" s="297"/>
      <c r="BN99" s="297"/>
      <c r="BO99" s="297"/>
      <c r="BP99" s="299"/>
      <c r="BQ99" s="299"/>
      <c r="BR99" s="299"/>
      <c r="BS99" s="299"/>
      <c r="BT99" s="297"/>
      <c r="BU99" s="297"/>
      <c r="BV99" s="297"/>
      <c r="BW99" s="297"/>
      <c r="BX99" s="299"/>
      <c r="BY99" s="299"/>
      <c r="BZ99" s="299"/>
      <c r="CA99" s="299"/>
      <c r="CB99" s="297"/>
      <c r="CC99" s="297"/>
      <c r="CD99" s="297"/>
      <c r="CE99" s="297"/>
      <c r="CF99" s="299"/>
      <c r="CG99" s="299"/>
      <c r="CH99" s="299"/>
      <c r="CI99" s="299"/>
      <c r="CJ99" s="297"/>
      <c r="CK99" s="297"/>
      <c r="CL99" s="297"/>
      <c r="CM99" s="297"/>
      <c r="CN99" s="299"/>
      <c r="CO99" s="299"/>
      <c r="CP99" s="299"/>
      <c r="CQ99" s="299"/>
      <c r="CR99" s="297"/>
      <c r="CS99" s="297"/>
      <c r="CT99" s="297"/>
      <c r="CU99" s="297"/>
      <c r="CV99" s="277" cm="1">
        <f t="array" ref="CV99">SUM(SUMIFS(D99:CU99,D$6:CU$6,{"EN(V)"}))</f>
        <v>0</v>
      </c>
      <c r="CW99" s="277" cm="1">
        <f t="array" ref="CW99">SUM(SUMIFS(D99:CU99,D$6:CU$6,{"INA(V)"}))</f>
        <v>0</v>
      </c>
      <c r="CX99" s="277" cm="1">
        <f t="array" ref="CX99">SUM(SUMIFS(D99:CU99,D$6:CU$6,{"EN(D)"}))</f>
        <v>0</v>
      </c>
      <c r="CY99" s="277" cm="1">
        <f t="array" ref="CY99">SUM(SUMIFS(D99:CU99,D$6:CU$6,{"INA(D)"}))</f>
        <v>0</v>
      </c>
      <c r="CZ99" s="277" cm="1">
        <f t="array" ref="CZ99">SUM(SUMIFS(D99:CU99,D$6:CU$6,{"EN(D)","EN(V)","INA(D)","INA(V)"}))</f>
        <v>0</v>
      </c>
      <c r="DA99" s="299"/>
      <c r="DB99" s="299"/>
      <c r="DC99" s="299"/>
      <c r="DD99" s="299"/>
      <c r="DE99" s="297"/>
      <c r="DF99" s="297"/>
      <c r="DG99" s="297"/>
      <c r="DH99" s="297"/>
      <c r="DI99" s="299"/>
      <c r="DJ99" s="299"/>
      <c r="DK99" s="299"/>
      <c r="DL99" s="299"/>
      <c r="DM99" s="297"/>
      <c r="DN99" s="297"/>
      <c r="DO99" s="297"/>
      <c r="DP99" s="297"/>
      <c r="DQ99" s="299"/>
      <c r="DR99" s="299"/>
      <c r="DS99" s="299"/>
      <c r="DT99" s="299"/>
      <c r="DU99" s="297"/>
      <c r="DV99" s="297"/>
      <c r="DW99" s="297"/>
      <c r="DX99" s="297"/>
      <c r="DY99" s="299"/>
      <c r="DZ99" s="299"/>
      <c r="EA99" s="299"/>
      <c r="EB99" s="299"/>
      <c r="EC99" s="297"/>
      <c r="ED99" s="297"/>
      <c r="EE99" s="297"/>
      <c r="EF99" s="297"/>
      <c r="EG99" s="299"/>
      <c r="EH99" s="299"/>
      <c r="EI99" s="299"/>
      <c r="EJ99" s="299"/>
      <c r="EK99" s="297"/>
      <c r="EL99" s="297"/>
      <c r="EM99" s="297"/>
      <c r="EN99" s="297"/>
      <c r="EO99" s="299"/>
      <c r="EP99" s="299"/>
      <c r="EQ99" s="299"/>
      <c r="ER99" s="299"/>
      <c r="ES99" s="297"/>
      <c r="ET99" s="297"/>
      <c r="EU99" s="297"/>
      <c r="EV99" s="297"/>
      <c r="EW99" s="299"/>
      <c r="EX99" s="299"/>
      <c r="EY99" s="299"/>
      <c r="EZ99" s="299"/>
      <c r="FA99" s="297"/>
      <c r="FB99" s="297"/>
      <c r="FC99" s="297"/>
      <c r="FD99" s="297"/>
      <c r="FE99" s="299"/>
      <c r="FF99" s="299"/>
      <c r="FG99" s="299"/>
      <c r="FH99" s="299"/>
      <c r="FI99" s="297"/>
      <c r="FJ99" s="297"/>
      <c r="FK99" s="297"/>
      <c r="FL99" s="297"/>
      <c r="FM99" s="299"/>
      <c r="FN99" s="299"/>
      <c r="FO99" s="299"/>
      <c r="FP99" s="299"/>
      <c r="FQ99" s="297"/>
      <c r="FR99" s="297"/>
      <c r="FS99" s="297"/>
      <c r="FT99" s="297"/>
      <c r="FU99" s="299"/>
      <c r="FV99" s="299"/>
      <c r="FW99" s="299"/>
      <c r="FX99" s="299"/>
      <c r="FY99" s="297"/>
      <c r="FZ99" s="297"/>
      <c r="GA99" s="297"/>
      <c r="GB99" s="297"/>
      <c r="GC99" s="299"/>
      <c r="GD99" s="299"/>
      <c r="GE99" s="299"/>
      <c r="GF99" s="299"/>
      <c r="GG99" s="297"/>
      <c r="GH99" s="297"/>
      <c r="GI99" s="297"/>
      <c r="GJ99" s="297"/>
      <c r="GK99" s="299"/>
      <c r="GL99" s="299"/>
      <c r="GM99" s="299"/>
      <c r="GN99" s="299"/>
      <c r="GO99" s="297"/>
      <c r="GP99" s="297"/>
      <c r="GQ99" s="297"/>
      <c r="GR99" s="297"/>
      <c r="GS99" s="277" cm="1">
        <f t="array" ref="GS99">SUM(SUMIFS(DA99:GR99,DA$6:GR$6,{"EN(V)"}))</f>
        <v>0</v>
      </c>
      <c r="GT99" s="277" cm="1">
        <f t="array" ref="GT99">SUM(SUMIFS(DA99:GR99,DA$6:GR$6,{"INA(V)"}))</f>
        <v>0</v>
      </c>
      <c r="GU99" s="277" cm="1">
        <f t="array" ref="GU99">SUM(SUMIFS(DA99:GR99,DA$6:GR$6,{"EN(D)"}))</f>
        <v>0</v>
      </c>
      <c r="GV99" s="277" cm="1">
        <f t="array" ref="GV99">SUM(SUMIFS(DA99:GR99,DA$6:GR$6,{"INA(D)"}))</f>
        <v>0</v>
      </c>
      <c r="GW99" s="277" cm="1">
        <f t="array" ref="GW99">SUM(SUMIFS(DA99:GR99,DA$6:GR$6,{"EN(D)","EN(V)","INA(D)","INA(V)"}))</f>
        <v>0</v>
      </c>
      <c r="GX99" s="299"/>
      <c r="GY99" s="299"/>
      <c r="GZ99" s="299"/>
      <c r="HA99" s="299"/>
      <c r="HB99" s="297"/>
      <c r="HC99" s="297"/>
      <c r="HD99" s="297"/>
      <c r="HE99" s="297"/>
      <c r="HF99" s="299"/>
      <c r="HG99" s="299"/>
      <c r="HH99" s="299"/>
      <c r="HI99" s="299"/>
      <c r="HJ99" s="297"/>
      <c r="HK99" s="297"/>
      <c r="HL99" s="297"/>
      <c r="HM99" s="297"/>
      <c r="HN99" s="299"/>
      <c r="HO99" s="299"/>
      <c r="HP99" s="299"/>
      <c r="HQ99" s="299"/>
      <c r="HR99" s="297"/>
      <c r="HS99" s="297"/>
      <c r="HT99" s="297"/>
      <c r="HU99" s="297"/>
      <c r="HV99" s="299"/>
      <c r="HW99" s="299"/>
      <c r="HX99" s="299"/>
      <c r="HY99" s="299"/>
      <c r="HZ99" s="297"/>
      <c r="IA99" s="297"/>
      <c r="IB99" s="297"/>
      <c r="IC99" s="297"/>
      <c r="ID99" s="299"/>
      <c r="IE99" s="299"/>
      <c r="IF99" s="299"/>
      <c r="IG99" s="299"/>
      <c r="IH99" s="297"/>
      <c r="II99" s="297"/>
      <c r="IJ99" s="297"/>
      <c r="IK99" s="297"/>
      <c r="IL99" s="299"/>
      <c r="IM99" s="299"/>
      <c r="IN99" s="299"/>
      <c r="IO99" s="299"/>
      <c r="IP99" s="297"/>
      <c r="IQ99" s="297"/>
      <c r="IR99" s="297"/>
      <c r="IS99" s="297"/>
      <c r="IT99" s="299"/>
      <c r="IU99" s="299"/>
      <c r="IV99" s="299"/>
      <c r="IW99" s="299"/>
      <c r="IX99" s="297"/>
      <c r="IY99" s="297"/>
      <c r="IZ99" s="297"/>
      <c r="JA99" s="297"/>
      <c r="JB99" s="299"/>
      <c r="JC99" s="299"/>
      <c r="JD99" s="299"/>
      <c r="JE99" s="299"/>
      <c r="JF99" s="297"/>
      <c r="JG99" s="297"/>
      <c r="JH99" s="297"/>
      <c r="JI99" s="297"/>
      <c r="JJ99" s="299"/>
      <c r="JK99" s="299"/>
      <c r="JL99" s="299"/>
      <c r="JM99" s="299"/>
      <c r="JN99" s="297"/>
      <c r="JO99" s="297"/>
      <c r="JP99" s="297"/>
      <c r="JQ99" s="297"/>
      <c r="JR99" s="299">
        <v>34</v>
      </c>
      <c r="JS99" s="299">
        <v>24</v>
      </c>
      <c r="JT99" s="299"/>
      <c r="JU99" s="299">
        <v>14</v>
      </c>
      <c r="JV99" s="297"/>
      <c r="JW99" s="297"/>
      <c r="JX99" s="297"/>
      <c r="JY99" s="297"/>
      <c r="JZ99" s="299"/>
      <c r="KA99" s="299">
        <v>3</v>
      </c>
      <c r="KB99" s="299"/>
      <c r="KC99" s="299">
        <v>7</v>
      </c>
      <c r="KD99" s="297"/>
      <c r="KE99" s="297"/>
      <c r="KF99" s="297"/>
      <c r="KG99" s="297"/>
      <c r="KH99" s="299"/>
      <c r="KI99" s="299">
        <v>12</v>
      </c>
      <c r="KJ99" s="299"/>
      <c r="KK99" s="299">
        <v>7</v>
      </c>
      <c r="KL99" s="297"/>
      <c r="KM99" s="297"/>
      <c r="KN99" s="297"/>
      <c r="KO99" s="297"/>
      <c r="KP99" s="277" cm="1">
        <f t="array" ref="KP99">SUM(SUMIFS(GX99:KO99,GX$6:KO$6,{"EN(V)"}))</f>
        <v>39</v>
      </c>
      <c r="KQ99" s="277" cm="1">
        <f t="array" ref="KQ99">SUM(SUMIFS(GX99:KO99,GX$6:KO$6,{"INA(V)"}))</f>
        <v>0</v>
      </c>
      <c r="KR99" s="277" cm="1">
        <f t="array" ref="KR99">SUM(SUMIFS(GX99:KO99,GX$6:KO$6,{"EN(D)"}))</f>
        <v>28</v>
      </c>
      <c r="KS99" s="277" cm="1">
        <f t="array" ref="KS99">SUM(SUMIFS(GX99:KO99,GX$6:KO$6,{"INA(D)"}))</f>
        <v>0</v>
      </c>
      <c r="KT99" s="277" cm="1">
        <f t="array" ref="KT99">SUM(SUMIFS(GX99:KO99,GX$6:KO$6,{"EN(D)","EN(V)","INA(D)","INA(V)"}))</f>
        <v>67</v>
      </c>
      <c r="KU99" s="299"/>
      <c r="KV99" s="299">
        <v>4</v>
      </c>
      <c r="KW99" s="299"/>
      <c r="KX99" s="299">
        <v>6</v>
      </c>
      <c r="KY99" s="297"/>
      <c r="KZ99" s="297"/>
      <c r="LA99" s="297"/>
      <c r="LB99" s="297"/>
      <c r="LC99" s="299"/>
      <c r="LD99" s="299">
        <v>8</v>
      </c>
      <c r="LE99" s="299"/>
      <c r="LF99" s="299">
        <v>2</v>
      </c>
      <c r="LG99" s="297"/>
      <c r="LH99" s="297"/>
      <c r="LI99" s="297"/>
      <c r="LJ99" s="297"/>
      <c r="LK99" s="299"/>
      <c r="LL99" s="299">
        <v>13</v>
      </c>
      <c r="LM99" s="299"/>
      <c r="LN99" s="299">
        <v>1</v>
      </c>
      <c r="LO99" s="297"/>
      <c r="LP99" s="297"/>
      <c r="LQ99" s="297"/>
      <c r="LR99" s="297"/>
      <c r="LS99" s="299"/>
      <c r="LT99" s="299">
        <v>11</v>
      </c>
      <c r="LU99" s="299"/>
      <c r="LV99" s="299">
        <v>7</v>
      </c>
      <c r="LW99" s="297"/>
      <c r="LX99" s="297"/>
      <c r="LY99" s="297"/>
      <c r="LZ99" s="297"/>
      <c r="MA99" s="299"/>
      <c r="MB99" s="299">
        <v>5</v>
      </c>
      <c r="MC99" s="299"/>
      <c r="MD99" s="299">
        <v>1</v>
      </c>
      <c r="ME99" s="297"/>
      <c r="MF99" s="297"/>
      <c r="MG99" s="297"/>
      <c r="MH99" s="297"/>
      <c r="MI99" s="299"/>
      <c r="MJ99" s="299">
        <v>13</v>
      </c>
      <c r="MK99" s="299"/>
      <c r="ML99" s="299">
        <v>3</v>
      </c>
      <c r="MM99" s="297"/>
      <c r="MN99" s="297"/>
      <c r="MO99" s="297"/>
      <c r="MP99" s="297"/>
      <c r="MQ99" s="299"/>
      <c r="MR99" s="299">
        <v>8</v>
      </c>
      <c r="MS99" s="299"/>
      <c r="MT99" s="299"/>
      <c r="MU99" s="297"/>
      <c r="MV99" s="297"/>
      <c r="MW99" s="297"/>
      <c r="MX99" s="297"/>
      <c r="MY99" s="299"/>
      <c r="MZ99" s="299">
        <v>11</v>
      </c>
      <c r="NA99" s="299"/>
      <c r="NB99" s="299">
        <v>4</v>
      </c>
      <c r="NC99" s="297"/>
      <c r="ND99" s="297"/>
      <c r="NE99" s="297"/>
      <c r="NF99" s="297"/>
      <c r="NG99" s="299"/>
      <c r="NH99" s="299">
        <v>24</v>
      </c>
      <c r="NI99" s="299"/>
      <c r="NJ99" s="299">
        <v>13</v>
      </c>
      <c r="NK99" s="297"/>
      <c r="NL99" s="297"/>
      <c r="NM99" s="297"/>
      <c r="NN99" s="297"/>
      <c r="NO99" s="299"/>
      <c r="NP99" s="299">
        <v>22</v>
      </c>
      <c r="NQ99" s="299"/>
      <c r="NR99" s="299">
        <v>6</v>
      </c>
      <c r="NS99" s="297"/>
      <c r="NT99" s="297"/>
      <c r="NU99" s="297"/>
      <c r="NV99" s="297"/>
      <c r="NW99" s="299"/>
      <c r="NX99" s="299">
        <v>14</v>
      </c>
      <c r="NY99" s="299"/>
      <c r="NZ99" s="299">
        <v>4</v>
      </c>
      <c r="OA99" s="297"/>
      <c r="OB99" s="297"/>
      <c r="OC99" s="297"/>
      <c r="OD99" s="297"/>
      <c r="OE99" s="299"/>
      <c r="OF99" s="299">
        <v>4</v>
      </c>
      <c r="OG99" s="299"/>
      <c r="OH99" s="299">
        <v>4</v>
      </c>
      <c r="OI99" s="297"/>
      <c r="OJ99" s="297"/>
      <c r="OK99" s="297"/>
      <c r="OL99" s="297"/>
      <c r="OM99" s="277" cm="1">
        <f t="array" ref="OM99">SUM(SUMIFS(KU99:OL99,KU$6:OL$6,{"EN(V)"}))</f>
        <v>137</v>
      </c>
      <c r="ON99" s="277" cm="1">
        <f t="array" ref="ON99">SUM(SUMIFS(KU99:OL99,KU$6:OL$6,{"INA(V)"}))</f>
        <v>0</v>
      </c>
      <c r="OO99" s="277" cm="1">
        <f t="array" ref="OO99">SUM(SUMIFS(KU99:OL99,KU$6:OL$6,{"EN(D)"}))</f>
        <v>51</v>
      </c>
      <c r="OP99" s="277" cm="1">
        <f t="array" ref="OP99">SUM(SUMIFS(KU99:OL99,KU$6:OL$6,{"INA(D)"}))</f>
        <v>0</v>
      </c>
      <c r="OQ99" s="277" cm="1">
        <f t="array" ref="OQ99">SUM(SUMIFS(KU99:OL99,KU$6:OL$6,{"EN(D)","EN(V)","INA(D)","INA(V)"}))</f>
        <v>188</v>
      </c>
      <c r="OR99" s="299"/>
      <c r="OS99" s="299">
        <v>10</v>
      </c>
      <c r="OT99" s="299"/>
      <c r="OU99" s="299">
        <v>2</v>
      </c>
      <c r="OV99" s="297"/>
      <c r="OW99" s="297"/>
      <c r="OX99" s="297"/>
      <c r="OY99" s="297"/>
      <c r="OZ99" s="299"/>
      <c r="PA99" s="299">
        <v>5</v>
      </c>
      <c r="PB99" s="299"/>
      <c r="PC99" s="299"/>
      <c r="PD99" s="297"/>
      <c r="PE99" s="297"/>
      <c r="PF99" s="297"/>
      <c r="PG99" s="297"/>
      <c r="PH99" s="299"/>
      <c r="PI99" s="299">
        <v>6</v>
      </c>
      <c r="PJ99" s="299"/>
      <c r="PK99" s="299">
        <v>2</v>
      </c>
      <c r="PL99" s="297"/>
      <c r="PM99" s="297"/>
      <c r="PN99" s="297"/>
      <c r="PO99" s="297"/>
      <c r="PP99" s="299"/>
      <c r="PQ99" s="299">
        <v>3</v>
      </c>
      <c r="PR99" s="299"/>
      <c r="PS99" s="299">
        <v>3</v>
      </c>
      <c r="PT99" s="297"/>
      <c r="PU99" s="297"/>
      <c r="PV99" s="297"/>
      <c r="PW99" s="297"/>
      <c r="PX99" s="299"/>
      <c r="PY99" s="299">
        <v>15</v>
      </c>
      <c r="PZ99" s="299"/>
      <c r="QA99" s="299">
        <v>4</v>
      </c>
      <c r="QB99" s="297"/>
      <c r="QC99" s="297"/>
      <c r="QD99" s="297"/>
      <c r="QE99" s="297"/>
      <c r="QF99" s="299"/>
      <c r="QG99" s="299">
        <v>9</v>
      </c>
      <c r="QH99" s="299"/>
      <c r="QI99" s="299">
        <v>2</v>
      </c>
      <c r="QJ99" s="297"/>
      <c r="QK99" s="297"/>
      <c r="QL99" s="297"/>
      <c r="QM99" s="297"/>
      <c r="QN99" s="299"/>
      <c r="QO99" s="299">
        <v>3</v>
      </c>
      <c r="QP99" s="299"/>
      <c r="QQ99" s="299"/>
      <c r="QR99" s="297"/>
      <c r="QS99" s="297"/>
      <c r="QT99" s="297"/>
      <c r="QU99" s="297"/>
      <c r="QV99" s="299"/>
      <c r="QW99" s="299"/>
      <c r="QX99" s="299"/>
      <c r="QY99" s="299"/>
      <c r="QZ99" s="297"/>
      <c r="RA99" s="297"/>
      <c r="RB99" s="297"/>
      <c r="RC99" s="297"/>
      <c r="RD99" s="299"/>
      <c r="RE99" s="299"/>
      <c r="RF99" s="299"/>
      <c r="RG99" s="299"/>
      <c r="RH99" s="297"/>
      <c r="RI99" s="297"/>
      <c r="RJ99" s="297"/>
      <c r="RK99" s="297"/>
      <c r="RL99" s="299"/>
      <c r="RM99" s="299"/>
      <c r="RN99" s="299"/>
      <c r="RO99" s="299"/>
      <c r="RP99" s="297"/>
      <c r="RQ99" s="297"/>
      <c r="RR99" s="297"/>
      <c r="RS99" s="297"/>
      <c r="RT99" s="299"/>
      <c r="RU99" s="299"/>
      <c r="RV99" s="299"/>
      <c r="RW99" s="299"/>
      <c r="RX99" s="297"/>
      <c r="RY99" s="297"/>
      <c r="RZ99" s="297"/>
      <c r="SA99" s="297"/>
      <c r="SB99" s="299"/>
      <c r="SC99" s="299"/>
      <c r="SD99" s="299"/>
      <c r="SE99" s="299"/>
      <c r="SF99" s="297"/>
      <c r="SG99" s="297"/>
      <c r="SH99" s="297"/>
      <c r="SI99" s="297"/>
      <c r="SJ99" s="277" cm="1">
        <f t="array" ref="SJ99">SUM(SUMIFS(OR99:SI99,OR$6:SI$6,{"EN(V)"}))</f>
        <v>51</v>
      </c>
      <c r="SK99" s="277" cm="1">
        <f t="array" ref="SK99">SUM(SUMIFS(OR99:SI99,OR$6:SI$6,{"INA(V)"}))</f>
        <v>0</v>
      </c>
      <c r="SL99" s="277" cm="1">
        <f t="array" ref="SL99">SUM(SUMIFS(OR99:SI99,OR$6:SI$6,{"EN(D)"}))</f>
        <v>13</v>
      </c>
      <c r="SM99" s="277" cm="1">
        <f t="array" ref="SM99">SUM(SUMIFS(OR99:SI99,OR$6:SI$6,{"INA(D)"}))</f>
        <v>0</v>
      </c>
      <c r="SN99" s="277" cm="1">
        <f t="array" ref="SN99">SUM(SUMIFS(OR99:SI99,OR$6:SI$6,{"EN(D)","EN(V)","INA(D)","INA(V)"}))</f>
        <v>64</v>
      </c>
    </row>
    <row r="100" spans="1:508" ht="30">
      <c r="A100" s="296">
        <v>94</v>
      </c>
      <c r="B100" s="281" t="s">
        <v>417</v>
      </c>
      <c r="C100" s="301"/>
      <c r="D100" s="299"/>
      <c r="E100" s="299"/>
      <c r="F100" s="299"/>
      <c r="G100" s="299"/>
      <c r="H100" s="297"/>
      <c r="I100" s="297"/>
      <c r="J100" s="297"/>
      <c r="K100" s="297"/>
      <c r="L100" s="299"/>
      <c r="M100" s="299"/>
      <c r="N100" s="299"/>
      <c r="O100" s="299"/>
      <c r="P100" s="297"/>
      <c r="Q100" s="297"/>
      <c r="R100" s="297"/>
      <c r="S100" s="297"/>
      <c r="T100" s="299"/>
      <c r="U100" s="299"/>
      <c r="V100" s="299"/>
      <c r="W100" s="299"/>
      <c r="X100" s="297"/>
      <c r="Y100" s="297"/>
      <c r="Z100" s="297"/>
      <c r="AA100" s="297"/>
      <c r="AB100" s="299"/>
      <c r="AC100" s="299"/>
      <c r="AD100" s="299"/>
      <c r="AE100" s="299"/>
      <c r="AF100" s="297"/>
      <c r="AG100" s="297"/>
      <c r="AH100" s="297"/>
      <c r="AI100" s="297"/>
      <c r="AJ100" s="299"/>
      <c r="AK100" s="299"/>
      <c r="AL100" s="299"/>
      <c r="AM100" s="299"/>
      <c r="AN100" s="297"/>
      <c r="AO100" s="297"/>
      <c r="AP100" s="297"/>
      <c r="AQ100" s="297"/>
      <c r="AR100" s="299"/>
      <c r="AS100" s="299"/>
      <c r="AT100" s="299"/>
      <c r="AU100" s="299"/>
      <c r="AV100" s="297"/>
      <c r="AW100" s="297"/>
      <c r="AX100" s="297"/>
      <c r="AY100" s="297"/>
      <c r="AZ100" s="299"/>
      <c r="BA100" s="299"/>
      <c r="BB100" s="299"/>
      <c r="BC100" s="299"/>
      <c r="BD100" s="297"/>
      <c r="BE100" s="297"/>
      <c r="BF100" s="297"/>
      <c r="BG100" s="297"/>
      <c r="BH100" s="299"/>
      <c r="BI100" s="299"/>
      <c r="BJ100" s="299"/>
      <c r="BK100" s="299"/>
      <c r="BL100" s="297"/>
      <c r="BM100" s="297"/>
      <c r="BN100" s="297"/>
      <c r="BO100" s="297"/>
      <c r="BP100" s="299"/>
      <c r="BQ100" s="299"/>
      <c r="BR100" s="299"/>
      <c r="BS100" s="299"/>
      <c r="BT100" s="297"/>
      <c r="BU100" s="297"/>
      <c r="BV100" s="297"/>
      <c r="BW100" s="297"/>
      <c r="BX100" s="299"/>
      <c r="BY100" s="299"/>
      <c r="BZ100" s="299"/>
      <c r="CA100" s="299"/>
      <c r="CB100" s="297"/>
      <c r="CC100" s="297"/>
      <c r="CD100" s="297"/>
      <c r="CE100" s="297"/>
      <c r="CF100" s="299"/>
      <c r="CG100" s="299"/>
      <c r="CH100" s="299"/>
      <c r="CI100" s="299"/>
      <c r="CJ100" s="297"/>
      <c r="CK100" s="297"/>
      <c r="CL100" s="297"/>
      <c r="CM100" s="297"/>
      <c r="CN100" s="299"/>
      <c r="CO100" s="299"/>
      <c r="CP100" s="299"/>
      <c r="CQ100" s="299"/>
      <c r="CR100" s="297"/>
      <c r="CS100" s="297"/>
      <c r="CT100" s="297"/>
      <c r="CU100" s="297"/>
      <c r="CV100" s="277" cm="1">
        <f t="array" ref="CV100">SUM(SUMIFS(D100:CU100,D$6:CU$6,{"EN(V)"}))</f>
        <v>0</v>
      </c>
      <c r="CW100" s="277" cm="1">
        <f t="array" ref="CW100">SUM(SUMIFS(D100:CU100,D$6:CU$6,{"INA(V)"}))</f>
        <v>0</v>
      </c>
      <c r="CX100" s="277" cm="1">
        <f t="array" ref="CX100">SUM(SUMIFS(D100:CU100,D$6:CU$6,{"EN(D)"}))</f>
        <v>0</v>
      </c>
      <c r="CY100" s="277" cm="1">
        <f t="array" ref="CY100">SUM(SUMIFS(D100:CU100,D$6:CU$6,{"INA(D)"}))</f>
        <v>0</v>
      </c>
      <c r="CZ100" s="277" cm="1">
        <f t="array" ref="CZ100">SUM(SUMIFS(D100:CU100,D$6:CU$6,{"EN(D)","EN(V)","INA(D)","INA(V)"}))</f>
        <v>0</v>
      </c>
      <c r="DA100" s="299"/>
      <c r="DB100" s="299"/>
      <c r="DC100" s="299"/>
      <c r="DD100" s="299"/>
      <c r="DE100" s="297"/>
      <c r="DF100" s="297"/>
      <c r="DG100" s="297"/>
      <c r="DH100" s="297"/>
      <c r="DI100" s="299"/>
      <c r="DJ100" s="299"/>
      <c r="DK100" s="299"/>
      <c r="DL100" s="299"/>
      <c r="DM100" s="297"/>
      <c r="DN100" s="297"/>
      <c r="DO100" s="297"/>
      <c r="DP100" s="297"/>
      <c r="DQ100" s="299"/>
      <c r="DR100" s="299"/>
      <c r="DS100" s="299"/>
      <c r="DT100" s="299"/>
      <c r="DU100" s="297"/>
      <c r="DV100" s="297"/>
      <c r="DW100" s="297"/>
      <c r="DX100" s="297"/>
      <c r="DY100" s="299"/>
      <c r="DZ100" s="299"/>
      <c r="EA100" s="299"/>
      <c r="EB100" s="299"/>
      <c r="EC100" s="297"/>
      <c r="ED100" s="297"/>
      <c r="EE100" s="297"/>
      <c r="EF100" s="297"/>
      <c r="EG100" s="299"/>
      <c r="EH100" s="299"/>
      <c r="EI100" s="299"/>
      <c r="EJ100" s="299"/>
      <c r="EK100" s="297"/>
      <c r="EL100" s="297"/>
      <c r="EM100" s="297"/>
      <c r="EN100" s="297"/>
      <c r="EO100" s="299"/>
      <c r="EP100" s="299"/>
      <c r="EQ100" s="299"/>
      <c r="ER100" s="299"/>
      <c r="ES100" s="297"/>
      <c r="ET100" s="297"/>
      <c r="EU100" s="297"/>
      <c r="EV100" s="297"/>
      <c r="EW100" s="299"/>
      <c r="EX100" s="299"/>
      <c r="EY100" s="299"/>
      <c r="EZ100" s="299"/>
      <c r="FA100" s="297"/>
      <c r="FB100" s="297"/>
      <c r="FC100" s="297"/>
      <c r="FD100" s="297"/>
      <c r="FE100" s="299"/>
      <c r="FF100" s="299"/>
      <c r="FG100" s="299"/>
      <c r="FH100" s="299"/>
      <c r="FI100" s="297"/>
      <c r="FJ100" s="297"/>
      <c r="FK100" s="297"/>
      <c r="FL100" s="297"/>
      <c r="FM100" s="299"/>
      <c r="FN100" s="299"/>
      <c r="FO100" s="299"/>
      <c r="FP100" s="299"/>
      <c r="FQ100" s="297"/>
      <c r="FR100" s="297"/>
      <c r="FS100" s="297"/>
      <c r="FT100" s="297"/>
      <c r="FU100" s="299"/>
      <c r="FV100" s="299"/>
      <c r="FW100" s="299"/>
      <c r="FX100" s="299"/>
      <c r="FY100" s="297"/>
      <c r="FZ100" s="297"/>
      <c r="GA100" s="297"/>
      <c r="GB100" s="297"/>
      <c r="GC100" s="299"/>
      <c r="GD100" s="299"/>
      <c r="GE100" s="299"/>
      <c r="GF100" s="299"/>
      <c r="GG100" s="297"/>
      <c r="GH100" s="297"/>
      <c r="GI100" s="297"/>
      <c r="GJ100" s="297"/>
      <c r="GK100" s="299"/>
      <c r="GL100" s="299"/>
      <c r="GM100" s="299"/>
      <c r="GN100" s="299"/>
      <c r="GO100" s="297"/>
      <c r="GP100" s="297"/>
      <c r="GQ100" s="297"/>
      <c r="GR100" s="297"/>
      <c r="GS100" s="277" cm="1">
        <f t="array" ref="GS100">SUM(SUMIFS(DA100:GR100,DA$6:GR$6,{"EN(V)"}))</f>
        <v>0</v>
      </c>
      <c r="GT100" s="277" cm="1">
        <f t="array" ref="GT100">SUM(SUMIFS(DA100:GR100,DA$6:GR$6,{"INA(V)"}))</f>
        <v>0</v>
      </c>
      <c r="GU100" s="277" cm="1">
        <f t="array" ref="GU100">SUM(SUMIFS(DA100:GR100,DA$6:GR$6,{"EN(D)"}))</f>
        <v>0</v>
      </c>
      <c r="GV100" s="277" cm="1">
        <f t="array" ref="GV100">SUM(SUMIFS(DA100:GR100,DA$6:GR$6,{"INA(D)"}))</f>
        <v>0</v>
      </c>
      <c r="GW100" s="277" cm="1">
        <f t="array" ref="GW100">SUM(SUMIFS(DA100:GR100,DA$6:GR$6,{"EN(D)","EN(V)","INA(D)","INA(V)"}))</f>
        <v>0</v>
      </c>
      <c r="GX100" s="299"/>
      <c r="GY100" s="299"/>
      <c r="GZ100" s="299"/>
      <c r="HA100" s="299"/>
      <c r="HB100" s="297"/>
      <c r="HC100" s="297"/>
      <c r="HD100" s="297"/>
      <c r="HE100" s="297"/>
      <c r="HF100" s="299"/>
      <c r="HG100" s="299"/>
      <c r="HH100" s="299"/>
      <c r="HI100" s="299"/>
      <c r="HJ100" s="297"/>
      <c r="HK100" s="297"/>
      <c r="HL100" s="297"/>
      <c r="HM100" s="297"/>
      <c r="HN100" s="299"/>
      <c r="HO100" s="299"/>
      <c r="HP100" s="299"/>
      <c r="HQ100" s="299"/>
      <c r="HR100" s="297"/>
      <c r="HS100" s="297"/>
      <c r="HT100" s="297"/>
      <c r="HU100" s="297"/>
      <c r="HV100" s="299"/>
      <c r="HW100" s="299"/>
      <c r="HX100" s="299"/>
      <c r="HY100" s="299"/>
      <c r="HZ100" s="297"/>
      <c r="IA100" s="297"/>
      <c r="IB100" s="297"/>
      <c r="IC100" s="297"/>
      <c r="ID100" s="299"/>
      <c r="IE100" s="299"/>
      <c r="IF100" s="299"/>
      <c r="IG100" s="299"/>
      <c r="IH100" s="297"/>
      <c r="II100" s="297"/>
      <c r="IJ100" s="297"/>
      <c r="IK100" s="297"/>
      <c r="IL100" s="299"/>
      <c r="IM100" s="299"/>
      <c r="IN100" s="299"/>
      <c r="IO100" s="299"/>
      <c r="IP100" s="297"/>
      <c r="IQ100" s="297"/>
      <c r="IR100" s="297"/>
      <c r="IS100" s="297"/>
      <c r="IT100" s="299"/>
      <c r="IU100" s="299"/>
      <c r="IV100" s="299"/>
      <c r="IW100" s="299"/>
      <c r="IX100" s="297"/>
      <c r="IY100" s="297"/>
      <c r="IZ100" s="297"/>
      <c r="JA100" s="297"/>
      <c r="JB100" s="299"/>
      <c r="JC100" s="299"/>
      <c r="JD100" s="299"/>
      <c r="JE100" s="299"/>
      <c r="JF100" s="297"/>
      <c r="JG100" s="297"/>
      <c r="JH100" s="297"/>
      <c r="JI100" s="297"/>
      <c r="JJ100" s="299"/>
      <c r="JK100" s="299"/>
      <c r="JL100" s="299"/>
      <c r="JM100" s="299"/>
      <c r="JN100" s="297"/>
      <c r="JO100" s="297"/>
      <c r="JP100" s="297"/>
      <c r="JQ100" s="297"/>
      <c r="JR100" s="299"/>
      <c r="JS100" s="299"/>
      <c r="JT100" s="299"/>
      <c r="JU100" s="299"/>
      <c r="JV100" s="297">
        <v>66</v>
      </c>
      <c r="JW100" s="297">
        <v>22</v>
      </c>
      <c r="JX100" s="297"/>
      <c r="JY100" s="297">
        <v>15</v>
      </c>
      <c r="JZ100" s="299"/>
      <c r="KA100" s="299"/>
      <c r="KB100" s="299"/>
      <c r="KC100" s="299"/>
      <c r="KD100" s="297"/>
      <c r="KE100" s="297">
        <v>8</v>
      </c>
      <c r="KF100" s="297"/>
      <c r="KG100" s="297">
        <v>4</v>
      </c>
      <c r="KH100" s="299"/>
      <c r="KI100" s="299"/>
      <c r="KJ100" s="299"/>
      <c r="KK100" s="299"/>
      <c r="KL100" s="297"/>
      <c r="KM100" s="297">
        <v>18</v>
      </c>
      <c r="KN100" s="297"/>
      <c r="KO100" s="297">
        <v>10</v>
      </c>
      <c r="KP100" s="277" cm="1">
        <f t="array" ref="KP100">SUM(SUMIFS(GX100:KO100,GX$6:KO$6,{"EN(V)"}))</f>
        <v>0</v>
      </c>
      <c r="KQ100" s="277" cm="1">
        <f t="array" ref="KQ100">SUM(SUMIFS(GX100:KO100,GX$6:KO$6,{"INA(V)"}))</f>
        <v>48</v>
      </c>
      <c r="KR100" s="277" cm="1">
        <f t="array" ref="KR100">SUM(SUMIFS(GX100:KO100,GX$6:KO$6,{"EN(D)"}))</f>
        <v>0</v>
      </c>
      <c r="KS100" s="277" cm="1">
        <f t="array" ref="KS100">SUM(SUMIFS(GX100:KO100,GX$6:KO$6,{"INA(D)"}))</f>
        <v>29</v>
      </c>
      <c r="KT100" s="277" cm="1">
        <f t="array" ref="KT100">SUM(SUMIFS(GX100:KO100,GX$6:KO$6,{"EN(D)","EN(V)","INA(D)","INA(V)"}))</f>
        <v>77</v>
      </c>
      <c r="KU100" s="299"/>
      <c r="KV100" s="299"/>
      <c r="KW100" s="299"/>
      <c r="KX100" s="299"/>
      <c r="KY100" s="297"/>
      <c r="KZ100" s="297">
        <v>8</v>
      </c>
      <c r="LA100" s="297"/>
      <c r="LB100" s="297">
        <v>8</v>
      </c>
      <c r="LC100" s="299"/>
      <c r="LD100" s="299"/>
      <c r="LE100" s="299"/>
      <c r="LF100" s="299"/>
      <c r="LG100" s="297"/>
      <c r="LH100" s="297">
        <v>7</v>
      </c>
      <c r="LI100" s="297"/>
      <c r="LJ100" s="297">
        <v>10</v>
      </c>
      <c r="LK100" s="299"/>
      <c r="LL100" s="299"/>
      <c r="LM100" s="299"/>
      <c r="LN100" s="299"/>
      <c r="LO100" s="297"/>
      <c r="LP100" s="297">
        <v>22</v>
      </c>
      <c r="LQ100" s="297"/>
      <c r="LR100" s="297">
        <v>9</v>
      </c>
      <c r="LS100" s="299"/>
      <c r="LT100" s="299"/>
      <c r="LU100" s="299"/>
      <c r="LV100" s="299"/>
      <c r="LW100" s="297"/>
      <c r="LX100" s="297">
        <v>8</v>
      </c>
      <c r="LY100" s="297"/>
      <c r="LZ100" s="297">
        <v>4</v>
      </c>
      <c r="MA100" s="299"/>
      <c r="MB100" s="299"/>
      <c r="MC100" s="299"/>
      <c r="MD100" s="299"/>
      <c r="ME100" s="297"/>
      <c r="MF100" s="297">
        <v>50</v>
      </c>
      <c r="MG100" s="297"/>
      <c r="MH100" s="297">
        <v>26</v>
      </c>
      <c r="MI100" s="299"/>
      <c r="MJ100" s="299"/>
      <c r="MK100" s="299"/>
      <c r="ML100" s="299"/>
      <c r="MM100" s="297"/>
      <c r="MN100" s="297">
        <v>62</v>
      </c>
      <c r="MO100" s="297"/>
      <c r="MP100" s="297">
        <v>22</v>
      </c>
      <c r="MQ100" s="299"/>
      <c r="MR100" s="299"/>
      <c r="MS100" s="299"/>
      <c r="MT100" s="299"/>
      <c r="MU100" s="297"/>
      <c r="MV100" s="297">
        <v>15</v>
      </c>
      <c r="MW100" s="297"/>
      <c r="MX100" s="297">
        <v>11</v>
      </c>
      <c r="MY100" s="299"/>
      <c r="MZ100" s="299"/>
      <c r="NA100" s="299"/>
      <c r="NB100" s="299"/>
      <c r="NC100" s="297"/>
      <c r="ND100" s="297">
        <v>67</v>
      </c>
      <c r="NE100" s="297"/>
      <c r="NF100" s="297">
        <v>13</v>
      </c>
      <c r="NG100" s="299"/>
      <c r="NH100" s="299"/>
      <c r="NI100" s="299"/>
      <c r="NJ100" s="299"/>
      <c r="NK100" s="297"/>
      <c r="NL100" s="297">
        <v>107</v>
      </c>
      <c r="NM100" s="297"/>
      <c r="NN100" s="297">
        <v>32</v>
      </c>
      <c r="NO100" s="299"/>
      <c r="NP100" s="299"/>
      <c r="NQ100" s="299"/>
      <c r="NR100" s="299"/>
      <c r="NS100" s="297"/>
      <c r="NT100" s="297">
        <v>134</v>
      </c>
      <c r="NU100" s="297"/>
      <c r="NV100" s="297">
        <v>38</v>
      </c>
      <c r="NW100" s="299"/>
      <c r="NX100" s="299"/>
      <c r="NY100" s="299"/>
      <c r="NZ100" s="299"/>
      <c r="OA100" s="297"/>
      <c r="OB100" s="297">
        <v>138</v>
      </c>
      <c r="OC100" s="297"/>
      <c r="OD100" s="297"/>
      <c r="OE100" s="299"/>
      <c r="OF100" s="299"/>
      <c r="OG100" s="299"/>
      <c r="OH100" s="299"/>
      <c r="OI100" s="297"/>
      <c r="OJ100" s="297">
        <v>67</v>
      </c>
      <c r="OK100" s="297"/>
      <c r="OL100" s="297">
        <v>21</v>
      </c>
      <c r="OM100" s="277" cm="1">
        <f t="array" ref="OM100">SUM(SUMIFS(KU100:OL100,KU$6:OL$6,{"EN(V)"}))</f>
        <v>0</v>
      </c>
      <c r="ON100" s="277" cm="1">
        <f t="array" ref="ON100">SUM(SUMIFS(KU100:OL100,KU$6:OL$6,{"INA(V)"}))</f>
        <v>685</v>
      </c>
      <c r="OO100" s="277" cm="1">
        <f t="array" ref="OO100">SUM(SUMIFS(KU100:OL100,KU$6:OL$6,{"EN(D)"}))</f>
        <v>0</v>
      </c>
      <c r="OP100" s="277" cm="1">
        <f t="array" ref="OP100">SUM(SUMIFS(KU100:OL100,KU$6:OL$6,{"INA(D)"}))</f>
        <v>194</v>
      </c>
      <c r="OQ100" s="277" cm="1">
        <f t="array" ref="OQ100">SUM(SUMIFS(KU100:OL100,KU$6:OL$6,{"EN(D)","EN(V)","INA(D)","INA(V)"}))</f>
        <v>879</v>
      </c>
      <c r="OR100" s="299"/>
      <c r="OS100" s="299"/>
      <c r="OT100" s="299"/>
      <c r="OU100" s="299"/>
      <c r="OV100" s="297"/>
      <c r="OW100" s="297">
        <v>43</v>
      </c>
      <c r="OX100" s="297"/>
      <c r="OY100" s="297">
        <v>7</v>
      </c>
      <c r="OZ100" s="299"/>
      <c r="PA100" s="299"/>
      <c r="PB100" s="299"/>
      <c r="PC100" s="299"/>
      <c r="PD100" s="297"/>
      <c r="PE100" s="297">
        <v>34</v>
      </c>
      <c r="PF100" s="297"/>
      <c r="PG100" s="297">
        <v>10</v>
      </c>
      <c r="PH100" s="299"/>
      <c r="PI100" s="299"/>
      <c r="PJ100" s="299"/>
      <c r="PK100" s="299"/>
      <c r="PL100" s="297"/>
      <c r="PM100" s="297">
        <v>15</v>
      </c>
      <c r="PN100" s="297"/>
      <c r="PO100" s="297">
        <v>8</v>
      </c>
      <c r="PP100" s="299"/>
      <c r="PQ100" s="299"/>
      <c r="PR100" s="299"/>
      <c r="PS100" s="299"/>
      <c r="PT100" s="297"/>
      <c r="PU100" s="297">
        <v>6</v>
      </c>
      <c r="PV100" s="297"/>
      <c r="PW100" s="297">
        <v>4</v>
      </c>
      <c r="PX100" s="299"/>
      <c r="PY100" s="299"/>
      <c r="PZ100" s="299"/>
      <c r="QA100" s="299"/>
      <c r="QB100" s="297"/>
      <c r="QC100" s="297">
        <v>17</v>
      </c>
      <c r="QD100" s="297"/>
      <c r="QE100" s="297">
        <v>6</v>
      </c>
      <c r="QF100" s="299"/>
      <c r="QG100" s="299"/>
      <c r="QH100" s="299"/>
      <c r="QI100" s="299"/>
      <c r="QJ100" s="297"/>
      <c r="QK100" s="297">
        <v>24</v>
      </c>
      <c r="QL100" s="297"/>
      <c r="QM100" s="297">
        <v>9</v>
      </c>
      <c r="QN100" s="299"/>
      <c r="QO100" s="299"/>
      <c r="QP100" s="299"/>
      <c r="QQ100" s="299"/>
      <c r="QR100" s="297"/>
      <c r="QS100" s="297">
        <v>29</v>
      </c>
      <c r="QT100" s="297"/>
      <c r="QU100" s="297">
        <v>15</v>
      </c>
      <c r="QV100" s="299"/>
      <c r="QW100" s="299"/>
      <c r="QX100" s="299"/>
      <c r="QY100" s="299"/>
      <c r="QZ100" s="297"/>
      <c r="RA100" s="297"/>
      <c r="RB100" s="297"/>
      <c r="RC100" s="297"/>
      <c r="RD100" s="299"/>
      <c r="RE100" s="299"/>
      <c r="RF100" s="299"/>
      <c r="RG100" s="299"/>
      <c r="RH100" s="297"/>
      <c r="RI100" s="297"/>
      <c r="RJ100" s="297"/>
      <c r="RK100" s="297"/>
      <c r="RL100" s="299"/>
      <c r="RM100" s="299"/>
      <c r="RN100" s="299"/>
      <c r="RO100" s="299"/>
      <c r="RP100" s="297"/>
      <c r="RQ100" s="297"/>
      <c r="RR100" s="297"/>
      <c r="RS100" s="297"/>
      <c r="RT100" s="299"/>
      <c r="RU100" s="299"/>
      <c r="RV100" s="299"/>
      <c r="RW100" s="299"/>
      <c r="RX100" s="297"/>
      <c r="RY100" s="297"/>
      <c r="RZ100" s="297"/>
      <c r="SA100" s="297"/>
      <c r="SB100" s="299"/>
      <c r="SC100" s="299"/>
      <c r="SD100" s="299"/>
      <c r="SE100" s="299"/>
      <c r="SF100" s="297"/>
      <c r="SG100" s="297"/>
      <c r="SH100" s="297"/>
      <c r="SI100" s="297"/>
      <c r="SJ100" s="277" cm="1">
        <f t="array" ref="SJ100">SUM(SUMIFS(OR100:SI100,OR$6:SI$6,{"EN(V)"}))</f>
        <v>0</v>
      </c>
      <c r="SK100" s="277" cm="1">
        <f t="array" ref="SK100">SUM(SUMIFS(OR100:SI100,OR$6:SI$6,{"INA(V)"}))</f>
        <v>168</v>
      </c>
      <c r="SL100" s="277" cm="1">
        <f t="array" ref="SL100">SUM(SUMIFS(OR100:SI100,OR$6:SI$6,{"EN(D)"}))</f>
        <v>0</v>
      </c>
      <c r="SM100" s="277" cm="1">
        <f t="array" ref="SM100">SUM(SUMIFS(OR100:SI100,OR$6:SI$6,{"INA(D)"}))</f>
        <v>59</v>
      </c>
      <c r="SN100" s="277" cm="1">
        <f t="array" ref="SN100">SUM(SUMIFS(OR100:SI100,OR$6:SI$6,{"EN(D)","EN(V)","INA(D)","INA(V)"}))</f>
        <v>227</v>
      </c>
    </row>
    <row r="101" spans="1:508" ht="30">
      <c r="A101" s="296">
        <v>95</v>
      </c>
      <c r="B101" s="281" t="s">
        <v>1410</v>
      </c>
      <c r="C101" s="301"/>
      <c r="D101" s="299"/>
      <c r="E101" s="299"/>
      <c r="F101" s="299"/>
      <c r="G101" s="299"/>
      <c r="H101" s="297"/>
      <c r="I101" s="297"/>
      <c r="J101" s="297"/>
      <c r="K101" s="297"/>
      <c r="L101" s="299"/>
      <c r="M101" s="299"/>
      <c r="N101" s="299"/>
      <c r="O101" s="299"/>
      <c r="P101" s="297"/>
      <c r="Q101" s="297"/>
      <c r="R101" s="297"/>
      <c r="S101" s="297"/>
      <c r="T101" s="299"/>
      <c r="U101" s="299"/>
      <c r="V101" s="299"/>
      <c r="W101" s="299"/>
      <c r="X101" s="297"/>
      <c r="Y101" s="297"/>
      <c r="Z101" s="297"/>
      <c r="AA101" s="297"/>
      <c r="AB101" s="299"/>
      <c r="AC101" s="299"/>
      <c r="AD101" s="299"/>
      <c r="AE101" s="299"/>
      <c r="AF101" s="297"/>
      <c r="AG101" s="297"/>
      <c r="AH101" s="297"/>
      <c r="AI101" s="297"/>
      <c r="AJ101" s="299"/>
      <c r="AK101" s="299"/>
      <c r="AL101" s="299"/>
      <c r="AM101" s="299"/>
      <c r="AN101" s="297"/>
      <c r="AO101" s="297"/>
      <c r="AP101" s="297"/>
      <c r="AQ101" s="297"/>
      <c r="AR101" s="299"/>
      <c r="AS101" s="299"/>
      <c r="AT101" s="299"/>
      <c r="AU101" s="299"/>
      <c r="AV101" s="297"/>
      <c r="AW101" s="297"/>
      <c r="AX101" s="297"/>
      <c r="AY101" s="297"/>
      <c r="AZ101" s="299"/>
      <c r="BA101" s="299"/>
      <c r="BB101" s="299"/>
      <c r="BC101" s="299"/>
      <c r="BD101" s="297"/>
      <c r="BE101" s="297"/>
      <c r="BF101" s="297"/>
      <c r="BG101" s="297"/>
      <c r="BH101" s="299"/>
      <c r="BI101" s="299"/>
      <c r="BJ101" s="299"/>
      <c r="BK101" s="299"/>
      <c r="BL101" s="297"/>
      <c r="BM101" s="297"/>
      <c r="BN101" s="297"/>
      <c r="BO101" s="297"/>
      <c r="BP101" s="299"/>
      <c r="BQ101" s="299"/>
      <c r="BR101" s="299"/>
      <c r="BS101" s="299"/>
      <c r="BT101" s="297"/>
      <c r="BU101" s="297"/>
      <c r="BV101" s="297"/>
      <c r="BW101" s="297"/>
      <c r="BX101" s="299"/>
      <c r="BY101" s="299"/>
      <c r="BZ101" s="299"/>
      <c r="CA101" s="299"/>
      <c r="CB101" s="297"/>
      <c r="CC101" s="297"/>
      <c r="CD101" s="297"/>
      <c r="CE101" s="297"/>
      <c r="CF101" s="299"/>
      <c r="CG101" s="299"/>
      <c r="CH101" s="299"/>
      <c r="CI101" s="299"/>
      <c r="CJ101" s="297"/>
      <c r="CK101" s="297"/>
      <c r="CL101" s="297"/>
      <c r="CM101" s="297"/>
      <c r="CN101" s="299"/>
      <c r="CO101" s="299"/>
      <c r="CP101" s="299"/>
      <c r="CQ101" s="299"/>
      <c r="CR101" s="297"/>
      <c r="CS101" s="297"/>
      <c r="CT101" s="297"/>
      <c r="CU101" s="297"/>
      <c r="CV101" s="277" cm="1">
        <f t="array" ref="CV101">SUM(SUMIFS(D101:CU101,D$6:CU$6,{"EN(V)"}))</f>
        <v>0</v>
      </c>
      <c r="CW101" s="277" cm="1">
        <f t="array" ref="CW101">SUM(SUMIFS(D101:CU101,D$6:CU$6,{"INA(V)"}))</f>
        <v>0</v>
      </c>
      <c r="CX101" s="277" cm="1">
        <f t="array" ref="CX101">SUM(SUMIFS(D101:CU101,D$6:CU$6,{"EN(D)"}))</f>
        <v>0</v>
      </c>
      <c r="CY101" s="277" cm="1">
        <f t="array" ref="CY101">SUM(SUMIFS(D101:CU101,D$6:CU$6,{"INA(D)"}))</f>
        <v>0</v>
      </c>
      <c r="CZ101" s="277" cm="1">
        <f t="array" ref="CZ101">SUM(SUMIFS(D101:CU101,D$6:CU$6,{"EN(D)","EN(V)","INA(D)","INA(V)"}))</f>
        <v>0</v>
      </c>
      <c r="DA101" s="299"/>
      <c r="DB101" s="299"/>
      <c r="DC101" s="299"/>
      <c r="DD101" s="299"/>
      <c r="DE101" s="297"/>
      <c r="DF101" s="297"/>
      <c r="DG101" s="297"/>
      <c r="DH101" s="297"/>
      <c r="DI101" s="299"/>
      <c r="DJ101" s="299"/>
      <c r="DK101" s="299"/>
      <c r="DL101" s="299"/>
      <c r="DM101" s="297"/>
      <c r="DN101" s="297"/>
      <c r="DO101" s="297"/>
      <c r="DP101" s="297"/>
      <c r="DQ101" s="299"/>
      <c r="DR101" s="299"/>
      <c r="DS101" s="299"/>
      <c r="DT101" s="299"/>
      <c r="DU101" s="297"/>
      <c r="DV101" s="297"/>
      <c r="DW101" s="297"/>
      <c r="DX101" s="297"/>
      <c r="DY101" s="299"/>
      <c r="DZ101" s="299"/>
      <c r="EA101" s="299"/>
      <c r="EB101" s="299"/>
      <c r="EC101" s="297"/>
      <c r="ED101" s="297"/>
      <c r="EE101" s="297"/>
      <c r="EF101" s="297"/>
      <c r="EG101" s="299"/>
      <c r="EH101" s="299"/>
      <c r="EI101" s="299"/>
      <c r="EJ101" s="299"/>
      <c r="EK101" s="297"/>
      <c r="EL101" s="297"/>
      <c r="EM101" s="297"/>
      <c r="EN101" s="297"/>
      <c r="EO101" s="299"/>
      <c r="EP101" s="299"/>
      <c r="EQ101" s="299"/>
      <c r="ER101" s="299"/>
      <c r="ES101" s="297"/>
      <c r="ET101" s="297"/>
      <c r="EU101" s="297"/>
      <c r="EV101" s="297"/>
      <c r="EW101" s="299"/>
      <c r="EX101" s="299"/>
      <c r="EY101" s="299"/>
      <c r="EZ101" s="299"/>
      <c r="FA101" s="297"/>
      <c r="FB101" s="297"/>
      <c r="FC101" s="297"/>
      <c r="FD101" s="297"/>
      <c r="FE101" s="299"/>
      <c r="FF101" s="299"/>
      <c r="FG101" s="299"/>
      <c r="FH101" s="299"/>
      <c r="FI101" s="297"/>
      <c r="FJ101" s="297"/>
      <c r="FK101" s="297"/>
      <c r="FL101" s="297"/>
      <c r="FM101" s="299"/>
      <c r="FN101" s="299"/>
      <c r="FO101" s="299"/>
      <c r="FP101" s="299"/>
      <c r="FQ101" s="297"/>
      <c r="FR101" s="297"/>
      <c r="FS101" s="297"/>
      <c r="FT101" s="297"/>
      <c r="FU101" s="299"/>
      <c r="FV101" s="299"/>
      <c r="FW101" s="299"/>
      <c r="FX101" s="299"/>
      <c r="FY101" s="297"/>
      <c r="FZ101" s="297"/>
      <c r="GA101" s="297"/>
      <c r="GB101" s="297"/>
      <c r="GC101" s="299"/>
      <c r="GD101" s="299"/>
      <c r="GE101" s="299"/>
      <c r="GF101" s="299"/>
      <c r="GG101" s="297"/>
      <c r="GH101" s="297"/>
      <c r="GI101" s="297"/>
      <c r="GJ101" s="297"/>
      <c r="GK101" s="299"/>
      <c r="GL101" s="299"/>
      <c r="GM101" s="299"/>
      <c r="GN101" s="299"/>
      <c r="GO101" s="297"/>
      <c r="GP101" s="297"/>
      <c r="GQ101" s="297"/>
      <c r="GR101" s="297"/>
      <c r="GS101" s="277" cm="1">
        <f t="array" ref="GS101">SUM(SUMIFS(DA101:GR101,DA$6:GR$6,{"EN(V)"}))</f>
        <v>0</v>
      </c>
      <c r="GT101" s="277" cm="1">
        <f t="array" ref="GT101">SUM(SUMIFS(DA101:GR101,DA$6:GR$6,{"INA(V)"}))</f>
        <v>0</v>
      </c>
      <c r="GU101" s="277" cm="1">
        <f t="array" ref="GU101">SUM(SUMIFS(DA101:GR101,DA$6:GR$6,{"EN(D)"}))</f>
        <v>0</v>
      </c>
      <c r="GV101" s="277" cm="1">
        <f t="array" ref="GV101">SUM(SUMIFS(DA101:GR101,DA$6:GR$6,{"INA(D)"}))</f>
        <v>0</v>
      </c>
      <c r="GW101" s="277" cm="1">
        <f t="array" ref="GW101">SUM(SUMIFS(DA101:GR101,DA$6:GR$6,{"EN(D)","EN(V)","INA(D)","INA(V)"}))</f>
        <v>0</v>
      </c>
      <c r="GX101" s="299"/>
      <c r="GY101" s="299"/>
      <c r="GZ101" s="299"/>
      <c r="HA101" s="299"/>
      <c r="HB101" s="297"/>
      <c r="HC101" s="297"/>
      <c r="HD101" s="297"/>
      <c r="HE101" s="297"/>
      <c r="HF101" s="299"/>
      <c r="HG101" s="299"/>
      <c r="HH101" s="299"/>
      <c r="HI101" s="299"/>
      <c r="HJ101" s="297"/>
      <c r="HK101" s="297"/>
      <c r="HL101" s="297"/>
      <c r="HM101" s="297"/>
      <c r="HN101" s="299"/>
      <c r="HO101" s="299"/>
      <c r="HP101" s="299"/>
      <c r="HQ101" s="299"/>
      <c r="HR101" s="297"/>
      <c r="HS101" s="297"/>
      <c r="HT101" s="297"/>
      <c r="HU101" s="297"/>
      <c r="HV101" s="299"/>
      <c r="HW101" s="299"/>
      <c r="HX101" s="299"/>
      <c r="HY101" s="299"/>
      <c r="HZ101" s="297"/>
      <c r="IA101" s="297"/>
      <c r="IB101" s="297"/>
      <c r="IC101" s="297"/>
      <c r="ID101" s="299"/>
      <c r="IE101" s="299"/>
      <c r="IF101" s="299"/>
      <c r="IG101" s="299"/>
      <c r="IH101" s="297"/>
      <c r="II101" s="297"/>
      <c r="IJ101" s="297"/>
      <c r="IK101" s="297"/>
      <c r="IL101" s="299"/>
      <c r="IM101" s="299"/>
      <c r="IN101" s="299"/>
      <c r="IO101" s="299"/>
      <c r="IP101" s="297"/>
      <c r="IQ101" s="297"/>
      <c r="IR101" s="297"/>
      <c r="IS101" s="297"/>
      <c r="IT101" s="299"/>
      <c r="IU101" s="299"/>
      <c r="IV101" s="299"/>
      <c r="IW101" s="299"/>
      <c r="IX101" s="297"/>
      <c r="IY101" s="297"/>
      <c r="IZ101" s="297"/>
      <c r="JA101" s="297"/>
      <c r="JB101" s="299"/>
      <c r="JC101" s="299"/>
      <c r="JD101" s="299"/>
      <c r="JE101" s="299"/>
      <c r="JF101" s="297"/>
      <c r="JG101" s="297"/>
      <c r="JH101" s="297"/>
      <c r="JI101" s="297"/>
      <c r="JJ101" s="299"/>
      <c r="JK101" s="299"/>
      <c r="JL101" s="299"/>
      <c r="JM101" s="299"/>
      <c r="JN101" s="297"/>
      <c r="JO101" s="297"/>
      <c r="JP101" s="297"/>
      <c r="JQ101" s="297"/>
      <c r="JR101" s="299"/>
      <c r="JS101" s="299">
        <v>9</v>
      </c>
      <c r="JT101" s="299"/>
      <c r="JU101" s="299">
        <v>22</v>
      </c>
      <c r="JV101" s="297"/>
      <c r="JW101" s="297"/>
      <c r="JX101" s="297"/>
      <c r="JY101" s="297"/>
      <c r="JZ101" s="299"/>
      <c r="KA101" s="299">
        <v>13</v>
      </c>
      <c r="KB101" s="299"/>
      <c r="KC101" s="299">
        <v>22</v>
      </c>
      <c r="KD101" s="297"/>
      <c r="KE101" s="297"/>
      <c r="KF101" s="297"/>
      <c r="KG101" s="297"/>
      <c r="KH101" s="299"/>
      <c r="KI101" s="299">
        <v>8</v>
      </c>
      <c r="KJ101" s="299"/>
      <c r="KK101" s="299">
        <v>33</v>
      </c>
      <c r="KL101" s="297"/>
      <c r="KM101" s="297"/>
      <c r="KN101" s="297"/>
      <c r="KO101" s="297"/>
      <c r="KP101" s="277" cm="1">
        <f t="array" ref="KP101">SUM(SUMIFS(GX101:KO101,GX$6:KO$6,{"EN(V)"}))</f>
        <v>30</v>
      </c>
      <c r="KQ101" s="277" cm="1">
        <f t="array" ref="KQ101">SUM(SUMIFS(GX101:KO101,GX$6:KO$6,{"INA(V)"}))</f>
        <v>0</v>
      </c>
      <c r="KR101" s="277" cm="1">
        <f t="array" ref="KR101">SUM(SUMIFS(GX101:KO101,GX$6:KO$6,{"EN(D)"}))</f>
        <v>77</v>
      </c>
      <c r="KS101" s="277" cm="1">
        <f t="array" ref="KS101">SUM(SUMIFS(GX101:KO101,GX$6:KO$6,{"INA(D)"}))</f>
        <v>0</v>
      </c>
      <c r="KT101" s="277" cm="1">
        <f t="array" ref="KT101">SUM(SUMIFS(GX101:KO101,GX$6:KO$6,{"EN(D)","EN(V)","INA(D)","INA(V)"}))</f>
        <v>107</v>
      </c>
      <c r="KU101" s="299"/>
      <c r="KV101" s="299">
        <v>13</v>
      </c>
      <c r="KW101" s="299"/>
      <c r="KX101" s="299">
        <v>29</v>
      </c>
      <c r="KY101" s="297"/>
      <c r="KZ101" s="297"/>
      <c r="LA101" s="297"/>
      <c r="LB101" s="297"/>
      <c r="LC101" s="299"/>
      <c r="LD101" s="299"/>
      <c r="LE101" s="299"/>
      <c r="LF101" s="299"/>
      <c r="LG101" s="297"/>
      <c r="LH101" s="297">
        <v>12</v>
      </c>
      <c r="LI101" s="297"/>
      <c r="LJ101" s="297">
        <v>0</v>
      </c>
      <c r="LK101" s="299"/>
      <c r="LL101" s="299">
        <v>32</v>
      </c>
      <c r="LM101" s="299"/>
      <c r="LN101" s="299">
        <v>11</v>
      </c>
      <c r="LO101" s="297"/>
      <c r="LP101" s="297"/>
      <c r="LQ101" s="297"/>
      <c r="LR101" s="297"/>
      <c r="LS101" s="299"/>
      <c r="LT101" s="299">
        <v>26</v>
      </c>
      <c r="LU101" s="299"/>
      <c r="LV101" s="299">
        <v>8</v>
      </c>
      <c r="LW101" s="297"/>
      <c r="LX101" s="297"/>
      <c r="LY101" s="297"/>
      <c r="LZ101" s="297"/>
      <c r="MA101" s="299"/>
      <c r="MB101" s="299">
        <v>14</v>
      </c>
      <c r="MC101" s="299"/>
      <c r="MD101" s="299">
        <v>10</v>
      </c>
      <c r="ME101" s="297"/>
      <c r="MF101" s="297"/>
      <c r="MG101" s="297"/>
      <c r="MH101" s="297"/>
      <c r="MI101" s="299"/>
      <c r="MJ101" s="299">
        <v>41</v>
      </c>
      <c r="MK101" s="299"/>
      <c r="ML101" s="299">
        <v>24</v>
      </c>
      <c r="MM101" s="297"/>
      <c r="MN101" s="297"/>
      <c r="MO101" s="297"/>
      <c r="MP101" s="297"/>
      <c r="MQ101" s="299"/>
      <c r="MR101" s="299">
        <v>19</v>
      </c>
      <c r="MS101" s="299"/>
      <c r="MT101" s="299">
        <v>11</v>
      </c>
      <c r="MU101" s="297"/>
      <c r="MV101" s="297"/>
      <c r="MW101" s="297"/>
      <c r="MX101" s="297"/>
      <c r="MY101" s="299"/>
      <c r="MZ101" s="299">
        <v>26</v>
      </c>
      <c r="NA101" s="299"/>
      <c r="NB101" s="299">
        <v>8</v>
      </c>
      <c r="NC101" s="297"/>
      <c r="ND101" s="297"/>
      <c r="NE101" s="297"/>
      <c r="NF101" s="297"/>
      <c r="NG101" s="299"/>
      <c r="NH101" s="299">
        <v>45</v>
      </c>
      <c r="NI101" s="299"/>
      <c r="NJ101" s="299">
        <v>10</v>
      </c>
      <c r="NK101" s="297"/>
      <c r="NL101" s="297"/>
      <c r="NM101" s="297"/>
      <c r="NN101" s="297"/>
      <c r="NO101" s="299"/>
      <c r="NP101" s="299">
        <v>50</v>
      </c>
      <c r="NQ101" s="299"/>
      <c r="NR101" s="299">
        <v>15</v>
      </c>
      <c r="NS101" s="297"/>
      <c r="NT101" s="297"/>
      <c r="NU101" s="297"/>
      <c r="NV101" s="297"/>
      <c r="NW101" s="299"/>
      <c r="NX101" s="299">
        <v>29</v>
      </c>
      <c r="NY101" s="299"/>
      <c r="NZ101" s="299">
        <v>9</v>
      </c>
      <c r="OA101" s="297"/>
      <c r="OB101" s="297"/>
      <c r="OC101" s="297"/>
      <c r="OD101" s="297"/>
      <c r="OE101" s="299"/>
      <c r="OF101" s="299">
        <v>33</v>
      </c>
      <c r="OG101" s="299"/>
      <c r="OH101" s="299">
        <v>9</v>
      </c>
      <c r="OI101" s="297"/>
      <c r="OJ101" s="297"/>
      <c r="OK101" s="297"/>
      <c r="OL101" s="297"/>
      <c r="OM101" s="277" cm="1">
        <f t="array" ref="OM101">SUM(SUMIFS(KU101:OL101,KU$6:OL$6,{"EN(V)"}))</f>
        <v>328</v>
      </c>
      <c r="ON101" s="277" cm="1">
        <f t="array" ref="ON101">SUM(SUMIFS(KU101:OL101,KU$6:OL$6,{"INA(V)"}))</f>
        <v>12</v>
      </c>
      <c r="OO101" s="277" cm="1">
        <f t="array" ref="OO101">SUM(SUMIFS(KU101:OL101,KU$6:OL$6,{"EN(D)"}))</f>
        <v>144</v>
      </c>
      <c r="OP101" s="277" cm="1">
        <f t="array" ref="OP101">SUM(SUMIFS(KU101:OL101,KU$6:OL$6,{"INA(D)"}))</f>
        <v>0</v>
      </c>
      <c r="OQ101" s="277" cm="1">
        <f t="array" ref="OQ101">SUM(SUMIFS(KU101:OL101,KU$6:OL$6,{"EN(D)","EN(V)","INA(D)","INA(V)"}))</f>
        <v>484</v>
      </c>
      <c r="OR101" s="299"/>
      <c r="OS101" s="299">
        <v>15</v>
      </c>
      <c r="OT101" s="299"/>
      <c r="OU101" s="299">
        <v>7</v>
      </c>
      <c r="OV101" s="297"/>
      <c r="OW101" s="297"/>
      <c r="OX101" s="297"/>
      <c r="OY101" s="297"/>
      <c r="OZ101" s="299"/>
      <c r="PA101" s="299">
        <v>15</v>
      </c>
      <c r="PB101" s="299"/>
      <c r="PC101" s="299">
        <v>2</v>
      </c>
      <c r="PD101" s="297"/>
      <c r="PE101" s="297"/>
      <c r="PF101" s="297"/>
      <c r="PG101" s="297"/>
      <c r="PH101" s="299"/>
      <c r="PI101" s="299">
        <v>22</v>
      </c>
      <c r="PJ101" s="299"/>
      <c r="PK101" s="299">
        <v>5</v>
      </c>
      <c r="PL101" s="297"/>
      <c r="PM101" s="297"/>
      <c r="PN101" s="297"/>
      <c r="PO101" s="297"/>
      <c r="PP101" s="299"/>
      <c r="PQ101" s="299">
        <v>15</v>
      </c>
      <c r="PR101" s="299"/>
      <c r="PS101" s="299">
        <v>4</v>
      </c>
      <c r="PT101" s="297"/>
      <c r="PU101" s="297"/>
      <c r="PV101" s="297"/>
      <c r="PW101" s="297"/>
      <c r="PX101" s="299"/>
      <c r="PY101" s="299">
        <v>37</v>
      </c>
      <c r="PZ101" s="299"/>
      <c r="QA101" s="299">
        <v>11</v>
      </c>
      <c r="QB101" s="297"/>
      <c r="QC101" s="297"/>
      <c r="QD101" s="297"/>
      <c r="QE101" s="297"/>
      <c r="QF101" s="299"/>
      <c r="QG101" s="299">
        <v>20</v>
      </c>
      <c r="QH101" s="299"/>
      <c r="QI101" s="299">
        <v>9</v>
      </c>
      <c r="QJ101" s="297"/>
      <c r="QK101" s="297"/>
      <c r="QL101" s="297"/>
      <c r="QM101" s="297"/>
      <c r="QN101" s="299"/>
      <c r="QO101" s="299">
        <v>5</v>
      </c>
      <c r="QP101" s="299"/>
      <c r="QQ101" s="299">
        <v>1</v>
      </c>
      <c r="QR101" s="297"/>
      <c r="QS101" s="297"/>
      <c r="QT101" s="297"/>
      <c r="QU101" s="297"/>
      <c r="QV101" s="299"/>
      <c r="QW101" s="299"/>
      <c r="QX101" s="299"/>
      <c r="QY101" s="299"/>
      <c r="QZ101" s="297"/>
      <c r="RA101" s="297"/>
      <c r="RB101" s="297"/>
      <c r="RC101" s="297"/>
      <c r="RD101" s="299"/>
      <c r="RE101" s="299"/>
      <c r="RF101" s="299"/>
      <c r="RG101" s="299"/>
      <c r="RH101" s="297"/>
      <c r="RI101" s="297"/>
      <c r="RJ101" s="297"/>
      <c r="RK101" s="297"/>
      <c r="RL101" s="299"/>
      <c r="RM101" s="299"/>
      <c r="RN101" s="299"/>
      <c r="RO101" s="299"/>
      <c r="RP101" s="297"/>
      <c r="RQ101" s="297"/>
      <c r="RR101" s="297"/>
      <c r="RS101" s="297"/>
      <c r="RT101" s="299"/>
      <c r="RU101" s="299"/>
      <c r="RV101" s="299"/>
      <c r="RW101" s="299"/>
      <c r="RX101" s="297"/>
      <c r="RY101" s="297"/>
      <c r="RZ101" s="297"/>
      <c r="SA101" s="297"/>
      <c r="SB101" s="299"/>
      <c r="SC101" s="299"/>
      <c r="SD101" s="299"/>
      <c r="SE101" s="299"/>
      <c r="SF101" s="297"/>
      <c r="SG101" s="297"/>
      <c r="SH101" s="297"/>
      <c r="SI101" s="297"/>
      <c r="SJ101" s="277" cm="1">
        <f t="array" ref="SJ101">SUM(SUMIFS(OR101:SI101,OR$6:SI$6,{"EN(V)"}))</f>
        <v>129</v>
      </c>
      <c r="SK101" s="277" cm="1">
        <f t="array" ref="SK101">SUM(SUMIFS(OR101:SI101,OR$6:SI$6,{"INA(V)"}))</f>
        <v>0</v>
      </c>
      <c r="SL101" s="277" cm="1">
        <f t="array" ref="SL101">SUM(SUMIFS(OR101:SI101,OR$6:SI$6,{"EN(D)"}))</f>
        <v>39</v>
      </c>
      <c r="SM101" s="277" cm="1">
        <f t="array" ref="SM101">SUM(SUMIFS(OR101:SI101,OR$6:SI$6,{"INA(D)"}))</f>
        <v>0</v>
      </c>
      <c r="SN101" s="277" cm="1">
        <f t="array" ref="SN101">SUM(SUMIFS(OR101:SI101,OR$6:SI$6,{"EN(D)","EN(V)","INA(D)","INA(V)"}))</f>
        <v>168</v>
      </c>
    </row>
    <row r="102" spans="1:508" ht="30">
      <c r="A102" s="296">
        <v>96</v>
      </c>
      <c r="B102" s="281" t="s">
        <v>419</v>
      </c>
      <c r="C102" s="301"/>
      <c r="D102" s="299"/>
      <c r="E102" s="299"/>
      <c r="F102" s="299"/>
      <c r="G102" s="299"/>
      <c r="H102" s="297"/>
      <c r="I102" s="297"/>
      <c r="J102" s="297"/>
      <c r="K102" s="297"/>
      <c r="L102" s="299"/>
      <c r="M102" s="299"/>
      <c r="N102" s="299"/>
      <c r="O102" s="299"/>
      <c r="P102" s="297"/>
      <c r="Q102" s="297"/>
      <c r="R102" s="297"/>
      <c r="S102" s="297"/>
      <c r="T102" s="299"/>
      <c r="U102" s="299"/>
      <c r="V102" s="299"/>
      <c r="W102" s="299"/>
      <c r="X102" s="297"/>
      <c r="Y102" s="297"/>
      <c r="Z102" s="297"/>
      <c r="AA102" s="297"/>
      <c r="AB102" s="299"/>
      <c r="AC102" s="299"/>
      <c r="AD102" s="299"/>
      <c r="AE102" s="299"/>
      <c r="AF102" s="297"/>
      <c r="AG102" s="297"/>
      <c r="AH102" s="297"/>
      <c r="AI102" s="297"/>
      <c r="AJ102" s="299"/>
      <c r="AK102" s="299"/>
      <c r="AL102" s="299"/>
      <c r="AM102" s="299"/>
      <c r="AN102" s="297"/>
      <c r="AO102" s="297"/>
      <c r="AP102" s="297"/>
      <c r="AQ102" s="297"/>
      <c r="AR102" s="299"/>
      <c r="AS102" s="299"/>
      <c r="AT102" s="299"/>
      <c r="AU102" s="299"/>
      <c r="AV102" s="297"/>
      <c r="AW102" s="297"/>
      <c r="AX102" s="297"/>
      <c r="AY102" s="297"/>
      <c r="AZ102" s="299"/>
      <c r="BA102" s="299"/>
      <c r="BB102" s="299"/>
      <c r="BC102" s="299"/>
      <c r="BD102" s="297"/>
      <c r="BE102" s="297"/>
      <c r="BF102" s="297"/>
      <c r="BG102" s="297"/>
      <c r="BH102" s="299"/>
      <c r="BI102" s="299"/>
      <c r="BJ102" s="299"/>
      <c r="BK102" s="299"/>
      <c r="BL102" s="297"/>
      <c r="BM102" s="297"/>
      <c r="BN102" s="297"/>
      <c r="BO102" s="297"/>
      <c r="BP102" s="299"/>
      <c r="BQ102" s="299"/>
      <c r="BR102" s="299"/>
      <c r="BS102" s="299"/>
      <c r="BT102" s="297"/>
      <c r="BU102" s="297"/>
      <c r="BV102" s="297"/>
      <c r="BW102" s="297"/>
      <c r="BX102" s="299"/>
      <c r="BY102" s="299"/>
      <c r="BZ102" s="299"/>
      <c r="CA102" s="299"/>
      <c r="CB102" s="297"/>
      <c r="CC102" s="297"/>
      <c r="CD102" s="297"/>
      <c r="CE102" s="297"/>
      <c r="CF102" s="299"/>
      <c r="CG102" s="299"/>
      <c r="CH102" s="299"/>
      <c r="CI102" s="299"/>
      <c r="CJ102" s="297"/>
      <c r="CK102" s="297"/>
      <c r="CL102" s="297"/>
      <c r="CM102" s="297"/>
      <c r="CN102" s="299"/>
      <c r="CO102" s="299"/>
      <c r="CP102" s="299"/>
      <c r="CQ102" s="299"/>
      <c r="CR102" s="297"/>
      <c r="CS102" s="297"/>
      <c r="CT102" s="297"/>
      <c r="CU102" s="297"/>
      <c r="CV102" s="277" cm="1">
        <f t="array" ref="CV102">SUM(SUMIFS(D102:CU102,D$6:CU$6,{"EN(V)"}))</f>
        <v>0</v>
      </c>
      <c r="CW102" s="277" cm="1">
        <f t="array" ref="CW102">SUM(SUMIFS(D102:CU102,D$6:CU$6,{"INA(V)"}))</f>
        <v>0</v>
      </c>
      <c r="CX102" s="277" cm="1">
        <f t="array" ref="CX102">SUM(SUMIFS(D102:CU102,D$6:CU$6,{"EN(D)"}))</f>
        <v>0</v>
      </c>
      <c r="CY102" s="277" cm="1">
        <f t="array" ref="CY102">SUM(SUMIFS(D102:CU102,D$6:CU$6,{"INA(D)"}))</f>
        <v>0</v>
      </c>
      <c r="CZ102" s="277" cm="1">
        <f t="array" ref="CZ102">SUM(SUMIFS(D102:CU102,D$6:CU$6,{"EN(D)","EN(V)","INA(D)","INA(V)"}))</f>
        <v>0</v>
      </c>
      <c r="DA102" s="299"/>
      <c r="DB102" s="299"/>
      <c r="DC102" s="299"/>
      <c r="DD102" s="299"/>
      <c r="DE102" s="297"/>
      <c r="DF102" s="297"/>
      <c r="DG102" s="297"/>
      <c r="DH102" s="297"/>
      <c r="DI102" s="299"/>
      <c r="DJ102" s="299"/>
      <c r="DK102" s="299"/>
      <c r="DL102" s="299"/>
      <c r="DM102" s="297"/>
      <c r="DN102" s="297"/>
      <c r="DO102" s="297"/>
      <c r="DP102" s="297"/>
      <c r="DQ102" s="299"/>
      <c r="DR102" s="299"/>
      <c r="DS102" s="299"/>
      <c r="DT102" s="299"/>
      <c r="DU102" s="297"/>
      <c r="DV102" s="297"/>
      <c r="DW102" s="297"/>
      <c r="DX102" s="297"/>
      <c r="DY102" s="299"/>
      <c r="DZ102" s="299"/>
      <c r="EA102" s="299"/>
      <c r="EB102" s="299"/>
      <c r="EC102" s="297"/>
      <c r="ED102" s="297"/>
      <c r="EE102" s="297"/>
      <c r="EF102" s="297"/>
      <c r="EG102" s="299"/>
      <c r="EH102" s="299"/>
      <c r="EI102" s="299"/>
      <c r="EJ102" s="299"/>
      <c r="EK102" s="297"/>
      <c r="EL102" s="297"/>
      <c r="EM102" s="297"/>
      <c r="EN102" s="297"/>
      <c r="EO102" s="299"/>
      <c r="EP102" s="299"/>
      <c r="EQ102" s="299"/>
      <c r="ER102" s="299"/>
      <c r="ES102" s="297"/>
      <c r="ET102" s="297"/>
      <c r="EU102" s="297"/>
      <c r="EV102" s="297"/>
      <c r="EW102" s="299"/>
      <c r="EX102" s="299"/>
      <c r="EY102" s="299"/>
      <c r="EZ102" s="299"/>
      <c r="FA102" s="297"/>
      <c r="FB102" s="297"/>
      <c r="FC102" s="297"/>
      <c r="FD102" s="297"/>
      <c r="FE102" s="299"/>
      <c r="FF102" s="299"/>
      <c r="FG102" s="299"/>
      <c r="FH102" s="299"/>
      <c r="FI102" s="297"/>
      <c r="FJ102" s="297"/>
      <c r="FK102" s="297"/>
      <c r="FL102" s="297"/>
      <c r="FM102" s="299"/>
      <c r="FN102" s="299"/>
      <c r="FO102" s="299"/>
      <c r="FP102" s="299"/>
      <c r="FQ102" s="297"/>
      <c r="FR102" s="297"/>
      <c r="FS102" s="297"/>
      <c r="FT102" s="297"/>
      <c r="FU102" s="299"/>
      <c r="FV102" s="299"/>
      <c r="FW102" s="299"/>
      <c r="FX102" s="299"/>
      <c r="FY102" s="297"/>
      <c r="FZ102" s="297"/>
      <c r="GA102" s="297"/>
      <c r="GB102" s="297"/>
      <c r="GC102" s="299"/>
      <c r="GD102" s="299"/>
      <c r="GE102" s="299"/>
      <c r="GF102" s="299"/>
      <c r="GG102" s="297"/>
      <c r="GH102" s="297"/>
      <c r="GI102" s="297"/>
      <c r="GJ102" s="297"/>
      <c r="GK102" s="299"/>
      <c r="GL102" s="299"/>
      <c r="GM102" s="299"/>
      <c r="GN102" s="299"/>
      <c r="GO102" s="297"/>
      <c r="GP102" s="297"/>
      <c r="GQ102" s="297"/>
      <c r="GR102" s="297"/>
      <c r="GS102" s="277" cm="1">
        <f t="array" ref="GS102">SUM(SUMIFS(DA102:GR102,DA$6:GR$6,{"EN(V)"}))</f>
        <v>0</v>
      </c>
      <c r="GT102" s="277" cm="1">
        <f t="array" ref="GT102">SUM(SUMIFS(DA102:GR102,DA$6:GR$6,{"INA(V)"}))</f>
        <v>0</v>
      </c>
      <c r="GU102" s="277" cm="1">
        <f t="array" ref="GU102">SUM(SUMIFS(DA102:GR102,DA$6:GR$6,{"EN(D)"}))</f>
        <v>0</v>
      </c>
      <c r="GV102" s="277" cm="1">
        <f t="array" ref="GV102">SUM(SUMIFS(DA102:GR102,DA$6:GR$6,{"INA(D)"}))</f>
        <v>0</v>
      </c>
      <c r="GW102" s="277" cm="1">
        <f t="array" ref="GW102">SUM(SUMIFS(DA102:GR102,DA$6:GR$6,{"EN(D)","EN(V)","INA(D)","INA(V)"}))</f>
        <v>0</v>
      </c>
      <c r="GX102" s="299"/>
      <c r="GY102" s="299"/>
      <c r="GZ102" s="299"/>
      <c r="HA102" s="299"/>
      <c r="HB102" s="297"/>
      <c r="HC102" s="297"/>
      <c r="HD102" s="297"/>
      <c r="HE102" s="297"/>
      <c r="HF102" s="299"/>
      <c r="HG102" s="299"/>
      <c r="HH102" s="299"/>
      <c r="HI102" s="299"/>
      <c r="HJ102" s="297"/>
      <c r="HK102" s="297"/>
      <c r="HL102" s="297"/>
      <c r="HM102" s="297"/>
      <c r="HN102" s="299"/>
      <c r="HO102" s="299"/>
      <c r="HP102" s="299"/>
      <c r="HQ102" s="299"/>
      <c r="HR102" s="297"/>
      <c r="HS102" s="297"/>
      <c r="HT102" s="297"/>
      <c r="HU102" s="297"/>
      <c r="HV102" s="299"/>
      <c r="HW102" s="299"/>
      <c r="HX102" s="299"/>
      <c r="HY102" s="299"/>
      <c r="HZ102" s="297"/>
      <c r="IA102" s="297"/>
      <c r="IB102" s="297"/>
      <c r="IC102" s="297"/>
      <c r="ID102" s="299"/>
      <c r="IE102" s="299"/>
      <c r="IF102" s="299"/>
      <c r="IG102" s="299"/>
      <c r="IH102" s="297"/>
      <c r="II102" s="297"/>
      <c r="IJ102" s="297"/>
      <c r="IK102" s="297"/>
      <c r="IL102" s="299"/>
      <c r="IM102" s="299"/>
      <c r="IN102" s="299"/>
      <c r="IO102" s="299"/>
      <c r="IP102" s="297"/>
      <c r="IQ102" s="297"/>
      <c r="IR102" s="297"/>
      <c r="IS102" s="297"/>
      <c r="IT102" s="299"/>
      <c r="IU102" s="299"/>
      <c r="IV102" s="299"/>
      <c r="IW102" s="299"/>
      <c r="IX102" s="297"/>
      <c r="IY102" s="297"/>
      <c r="IZ102" s="297"/>
      <c r="JA102" s="297"/>
      <c r="JB102" s="299"/>
      <c r="JC102" s="299"/>
      <c r="JD102" s="299"/>
      <c r="JE102" s="299"/>
      <c r="JF102" s="297"/>
      <c r="JG102" s="297"/>
      <c r="JH102" s="297"/>
      <c r="JI102" s="297"/>
      <c r="JJ102" s="299"/>
      <c r="JK102" s="299"/>
      <c r="JL102" s="299"/>
      <c r="JM102" s="299"/>
      <c r="JN102" s="297"/>
      <c r="JO102" s="297"/>
      <c r="JP102" s="297"/>
      <c r="JQ102" s="297"/>
      <c r="JR102" s="299"/>
      <c r="JS102" s="299"/>
      <c r="JT102" s="299"/>
      <c r="JU102" s="299"/>
      <c r="JV102" s="297"/>
      <c r="JW102" s="297">
        <v>27</v>
      </c>
      <c r="JX102" s="297"/>
      <c r="JY102" s="297">
        <v>6</v>
      </c>
      <c r="JZ102" s="299"/>
      <c r="KA102" s="299"/>
      <c r="KB102" s="299"/>
      <c r="KC102" s="299"/>
      <c r="KD102" s="297"/>
      <c r="KE102" s="297">
        <v>28</v>
      </c>
      <c r="KF102" s="297"/>
      <c r="KG102" s="297"/>
      <c r="KH102" s="299"/>
      <c r="KI102" s="299"/>
      <c r="KJ102" s="299"/>
      <c r="KK102" s="299"/>
      <c r="KL102" s="297"/>
      <c r="KM102" s="297">
        <v>21</v>
      </c>
      <c r="KN102" s="297"/>
      <c r="KO102" s="297"/>
      <c r="KP102" s="277" cm="1">
        <f t="array" ref="KP102">SUM(SUMIFS(GX102:KO102,GX$6:KO$6,{"EN(V)"}))</f>
        <v>0</v>
      </c>
      <c r="KQ102" s="277" cm="1">
        <f t="array" ref="KQ102">SUM(SUMIFS(GX102:KO102,GX$6:KO$6,{"INA(V)"}))</f>
        <v>76</v>
      </c>
      <c r="KR102" s="277" cm="1">
        <f t="array" ref="KR102">SUM(SUMIFS(GX102:KO102,GX$6:KO$6,{"EN(D)"}))</f>
        <v>0</v>
      </c>
      <c r="KS102" s="277" cm="1">
        <f t="array" ref="KS102">SUM(SUMIFS(GX102:KO102,GX$6:KO$6,{"INA(D)"}))</f>
        <v>6</v>
      </c>
      <c r="KT102" s="277" cm="1">
        <f t="array" ref="KT102">SUM(SUMIFS(GX102:KO102,GX$6:KO$6,{"EN(D)","EN(V)","INA(D)","INA(V)"}))</f>
        <v>82</v>
      </c>
      <c r="KU102" s="299"/>
      <c r="KV102" s="299"/>
      <c r="KW102" s="299"/>
      <c r="KX102" s="299"/>
      <c r="KY102" s="297"/>
      <c r="KZ102" s="297">
        <v>13</v>
      </c>
      <c r="LA102" s="297"/>
      <c r="LB102" s="297"/>
      <c r="LC102" s="299"/>
      <c r="LD102" s="299">
        <v>8</v>
      </c>
      <c r="LE102" s="299"/>
      <c r="LF102" s="299">
        <v>47</v>
      </c>
      <c r="LG102" s="297"/>
      <c r="LH102" s="297"/>
      <c r="LI102" s="297"/>
      <c r="LJ102" s="297"/>
      <c r="LK102" s="299"/>
      <c r="LL102" s="299"/>
      <c r="LM102" s="299"/>
      <c r="LN102" s="299"/>
      <c r="LO102" s="297"/>
      <c r="LP102" s="297"/>
      <c r="LQ102" s="297"/>
      <c r="LR102" s="297"/>
      <c r="LS102" s="299"/>
      <c r="LT102" s="299"/>
      <c r="LU102" s="299"/>
      <c r="LV102" s="299"/>
      <c r="LW102" s="297"/>
      <c r="LX102" s="297">
        <v>45</v>
      </c>
      <c r="LY102" s="297"/>
      <c r="LZ102" s="297">
        <v>11</v>
      </c>
      <c r="MA102" s="299"/>
      <c r="MB102" s="299"/>
      <c r="MC102" s="299"/>
      <c r="MD102" s="299"/>
      <c r="ME102" s="297"/>
      <c r="MF102" s="297">
        <v>21</v>
      </c>
      <c r="MG102" s="297"/>
      <c r="MH102" s="297">
        <v>12</v>
      </c>
      <c r="MI102" s="299"/>
      <c r="MJ102" s="299"/>
      <c r="MK102" s="299"/>
      <c r="ML102" s="299"/>
      <c r="MM102" s="297"/>
      <c r="MN102" s="297">
        <v>15</v>
      </c>
      <c r="MO102" s="297"/>
      <c r="MP102" s="297">
        <v>139</v>
      </c>
      <c r="MQ102" s="299"/>
      <c r="MR102" s="299"/>
      <c r="MS102" s="299"/>
      <c r="MT102" s="299"/>
      <c r="MU102" s="297"/>
      <c r="MV102" s="297">
        <v>9</v>
      </c>
      <c r="MW102" s="297"/>
      <c r="MX102" s="297">
        <v>6</v>
      </c>
      <c r="MY102" s="299"/>
      <c r="MZ102" s="299"/>
      <c r="NA102" s="299"/>
      <c r="NB102" s="299"/>
      <c r="NC102" s="297"/>
      <c r="ND102" s="297">
        <v>16</v>
      </c>
      <c r="NE102" s="297"/>
      <c r="NF102" s="297">
        <v>7</v>
      </c>
      <c r="NG102" s="299"/>
      <c r="NH102" s="299"/>
      <c r="NI102" s="299"/>
      <c r="NJ102" s="299"/>
      <c r="NK102" s="297"/>
      <c r="NL102" s="297">
        <v>20</v>
      </c>
      <c r="NM102" s="297"/>
      <c r="NN102" s="297"/>
      <c r="NO102" s="299"/>
      <c r="NP102" s="299"/>
      <c r="NQ102" s="299"/>
      <c r="NR102" s="299"/>
      <c r="NS102" s="297"/>
      <c r="NT102" s="297">
        <v>73</v>
      </c>
      <c r="NU102" s="297"/>
      <c r="NV102" s="297">
        <v>33</v>
      </c>
      <c r="NW102" s="299"/>
      <c r="NX102" s="299"/>
      <c r="NY102" s="299"/>
      <c r="NZ102" s="299"/>
      <c r="OA102" s="297"/>
      <c r="OB102" s="297">
        <v>87</v>
      </c>
      <c r="OC102" s="297"/>
      <c r="OD102" s="297">
        <v>20</v>
      </c>
      <c r="OE102" s="299"/>
      <c r="OF102" s="299"/>
      <c r="OG102" s="299"/>
      <c r="OH102" s="299"/>
      <c r="OI102" s="297"/>
      <c r="OJ102" s="297">
        <v>45</v>
      </c>
      <c r="OK102" s="297"/>
      <c r="OL102" s="297">
        <v>20</v>
      </c>
      <c r="OM102" s="277" cm="1">
        <f t="array" ref="OM102">SUM(SUMIFS(KU102:OL102,KU$6:OL$6,{"EN(V)"}))</f>
        <v>8</v>
      </c>
      <c r="ON102" s="277" cm="1">
        <f t="array" ref="ON102">SUM(SUMIFS(KU102:OL102,KU$6:OL$6,{"INA(V)"}))</f>
        <v>344</v>
      </c>
      <c r="OO102" s="277" cm="1">
        <f t="array" ref="OO102">SUM(SUMIFS(KU102:OL102,KU$6:OL$6,{"EN(D)"}))</f>
        <v>47</v>
      </c>
      <c r="OP102" s="277" cm="1">
        <f t="array" ref="OP102">SUM(SUMIFS(KU102:OL102,KU$6:OL$6,{"INA(D)"}))</f>
        <v>248</v>
      </c>
      <c r="OQ102" s="277" cm="1">
        <f t="array" ref="OQ102">SUM(SUMIFS(KU102:OL102,KU$6:OL$6,{"EN(D)","EN(V)","INA(D)","INA(V)"}))</f>
        <v>647</v>
      </c>
      <c r="OR102" s="299"/>
      <c r="OS102" s="299"/>
      <c r="OT102" s="299"/>
      <c r="OU102" s="299"/>
      <c r="OV102" s="297"/>
      <c r="OW102" s="297">
        <v>27</v>
      </c>
      <c r="OX102" s="297"/>
      <c r="OY102" s="297">
        <v>15</v>
      </c>
      <c r="OZ102" s="299"/>
      <c r="PA102" s="299"/>
      <c r="PB102" s="299"/>
      <c r="PC102" s="299"/>
      <c r="PD102" s="297"/>
      <c r="PE102" s="297">
        <v>30</v>
      </c>
      <c r="PF102" s="297"/>
      <c r="PG102" s="297">
        <v>10</v>
      </c>
      <c r="PH102" s="299"/>
      <c r="PI102" s="299"/>
      <c r="PJ102" s="299"/>
      <c r="PK102" s="299"/>
      <c r="PL102" s="297"/>
      <c r="PM102" s="297">
        <v>37</v>
      </c>
      <c r="PN102" s="297"/>
      <c r="PO102" s="297">
        <v>13</v>
      </c>
      <c r="PP102" s="299"/>
      <c r="PQ102" s="299"/>
      <c r="PR102" s="299"/>
      <c r="PS102" s="299"/>
      <c r="PT102" s="297"/>
      <c r="PU102" s="297">
        <v>28</v>
      </c>
      <c r="PV102" s="297"/>
      <c r="PW102" s="297"/>
      <c r="PX102" s="299"/>
      <c r="PY102" s="299"/>
      <c r="PZ102" s="299"/>
      <c r="QA102" s="299"/>
      <c r="QB102" s="297"/>
      <c r="QC102" s="297">
        <v>31</v>
      </c>
      <c r="QD102" s="297"/>
      <c r="QE102" s="297">
        <v>18</v>
      </c>
      <c r="QF102" s="299"/>
      <c r="QG102" s="299"/>
      <c r="QH102" s="299"/>
      <c r="QI102" s="299"/>
      <c r="QJ102" s="297"/>
      <c r="QK102" s="297">
        <v>8</v>
      </c>
      <c r="QL102" s="297"/>
      <c r="QM102" s="297">
        <v>4</v>
      </c>
      <c r="QN102" s="299"/>
      <c r="QO102" s="299"/>
      <c r="QP102" s="299"/>
      <c r="QQ102" s="299"/>
      <c r="QR102" s="297"/>
      <c r="QS102" s="297">
        <v>17</v>
      </c>
      <c r="QT102" s="297"/>
      <c r="QU102" s="297">
        <v>6</v>
      </c>
      <c r="QV102" s="299"/>
      <c r="QW102" s="299"/>
      <c r="QX102" s="299"/>
      <c r="QY102" s="299"/>
      <c r="QZ102" s="297"/>
      <c r="RA102" s="297"/>
      <c r="RB102" s="297"/>
      <c r="RC102" s="297"/>
      <c r="RD102" s="299"/>
      <c r="RE102" s="299"/>
      <c r="RF102" s="299"/>
      <c r="RG102" s="299"/>
      <c r="RH102" s="297"/>
      <c r="RI102" s="297"/>
      <c r="RJ102" s="297"/>
      <c r="RK102" s="297"/>
      <c r="RL102" s="299"/>
      <c r="RM102" s="299"/>
      <c r="RN102" s="299"/>
      <c r="RO102" s="299"/>
      <c r="RP102" s="297"/>
      <c r="RQ102" s="297"/>
      <c r="RR102" s="297"/>
      <c r="RS102" s="297"/>
      <c r="RT102" s="299"/>
      <c r="RU102" s="299"/>
      <c r="RV102" s="299"/>
      <c r="RW102" s="299"/>
      <c r="RX102" s="297"/>
      <c r="RY102" s="297"/>
      <c r="RZ102" s="297"/>
      <c r="SA102" s="297"/>
      <c r="SB102" s="299"/>
      <c r="SC102" s="299"/>
      <c r="SD102" s="299"/>
      <c r="SE102" s="299"/>
      <c r="SF102" s="297"/>
      <c r="SG102" s="297"/>
      <c r="SH102" s="297"/>
      <c r="SI102" s="297"/>
      <c r="SJ102" s="277" cm="1">
        <f t="array" ref="SJ102">SUM(SUMIFS(OR102:SI102,OR$6:SI$6,{"EN(V)"}))</f>
        <v>0</v>
      </c>
      <c r="SK102" s="277" cm="1">
        <f t="array" ref="SK102">SUM(SUMIFS(OR102:SI102,OR$6:SI$6,{"INA(V)"}))</f>
        <v>178</v>
      </c>
      <c r="SL102" s="277" cm="1">
        <f t="array" ref="SL102">SUM(SUMIFS(OR102:SI102,OR$6:SI$6,{"EN(D)"}))</f>
        <v>0</v>
      </c>
      <c r="SM102" s="277" cm="1">
        <f t="array" ref="SM102">SUM(SUMIFS(OR102:SI102,OR$6:SI$6,{"INA(D)"}))</f>
        <v>66</v>
      </c>
      <c r="SN102" s="277" cm="1">
        <f t="array" ref="SN102">SUM(SUMIFS(OR102:SI102,OR$6:SI$6,{"EN(D)","EN(V)","INA(D)","INA(V)"}))</f>
        <v>244</v>
      </c>
    </row>
    <row r="103" spans="1:508" ht="30">
      <c r="A103" s="296">
        <v>97</v>
      </c>
      <c r="B103" s="281" t="s">
        <v>420</v>
      </c>
      <c r="C103" s="301"/>
      <c r="D103" s="299"/>
      <c r="E103" s="299"/>
      <c r="F103" s="299"/>
      <c r="G103" s="299"/>
      <c r="H103" s="297"/>
      <c r="I103" s="297"/>
      <c r="J103" s="297"/>
      <c r="K103" s="297"/>
      <c r="L103" s="299"/>
      <c r="M103" s="299"/>
      <c r="N103" s="299"/>
      <c r="O103" s="299"/>
      <c r="P103" s="297"/>
      <c r="Q103" s="297"/>
      <c r="R103" s="297"/>
      <c r="S103" s="297"/>
      <c r="T103" s="299"/>
      <c r="U103" s="299"/>
      <c r="V103" s="299"/>
      <c r="W103" s="299"/>
      <c r="X103" s="297"/>
      <c r="Y103" s="297"/>
      <c r="Z103" s="297"/>
      <c r="AA103" s="297"/>
      <c r="AB103" s="299"/>
      <c r="AC103" s="299"/>
      <c r="AD103" s="299"/>
      <c r="AE103" s="299"/>
      <c r="AF103" s="297"/>
      <c r="AG103" s="297"/>
      <c r="AH103" s="297"/>
      <c r="AI103" s="297"/>
      <c r="AJ103" s="299"/>
      <c r="AK103" s="299"/>
      <c r="AL103" s="299"/>
      <c r="AM103" s="299"/>
      <c r="AN103" s="297"/>
      <c r="AO103" s="297"/>
      <c r="AP103" s="297"/>
      <c r="AQ103" s="297"/>
      <c r="AR103" s="299"/>
      <c r="AS103" s="299"/>
      <c r="AT103" s="299"/>
      <c r="AU103" s="299"/>
      <c r="AV103" s="297"/>
      <c r="AW103" s="297"/>
      <c r="AX103" s="297"/>
      <c r="AY103" s="297"/>
      <c r="AZ103" s="299"/>
      <c r="BA103" s="299"/>
      <c r="BB103" s="299"/>
      <c r="BC103" s="299"/>
      <c r="BD103" s="297"/>
      <c r="BE103" s="297"/>
      <c r="BF103" s="297"/>
      <c r="BG103" s="297"/>
      <c r="BH103" s="299"/>
      <c r="BI103" s="299"/>
      <c r="BJ103" s="299"/>
      <c r="BK103" s="299"/>
      <c r="BL103" s="297"/>
      <c r="BM103" s="297"/>
      <c r="BN103" s="297"/>
      <c r="BO103" s="297"/>
      <c r="BP103" s="299"/>
      <c r="BQ103" s="299"/>
      <c r="BR103" s="299"/>
      <c r="BS103" s="299"/>
      <c r="BT103" s="297"/>
      <c r="BU103" s="297"/>
      <c r="BV103" s="297"/>
      <c r="BW103" s="297"/>
      <c r="BX103" s="299"/>
      <c r="BY103" s="299"/>
      <c r="BZ103" s="299"/>
      <c r="CA103" s="299"/>
      <c r="CB103" s="297"/>
      <c r="CC103" s="297"/>
      <c r="CD103" s="297"/>
      <c r="CE103" s="297"/>
      <c r="CF103" s="299"/>
      <c r="CG103" s="299"/>
      <c r="CH103" s="299"/>
      <c r="CI103" s="299"/>
      <c r="CJ103" s="297"/>
      <c r="CK103" s="297"/>
      <c r="CL103" s="297"/>
      <c r="CM103" s="297"/>
      <c r="CN103" s="299"/>
      <c r="CO103" s="299"/>
      <c r="CP103" s="299"/>
      <c r="CQ103" s="299"/>
      <c r="CR103" s="297"/>
      <c r="CS103" s="297"/>
      <c r="CT103" s="297"/>
      <c r="CU103" s="297"/>
      <c r="CV103" s="277" cm="1">
        <f t="array" ref="CV103">SUM(SUMIFS(D103:CU103,D$6:CU$6,{"EN(V)"}))</f>
        <v>0</v>
      </c>
      <c r="CW103" s="277" cm="1">
        <f t="array" ref="CW103">SUM(SUMIFS(D103:CU103,D$6:CU$6,{"INA(V)"}))</f>
        <v>0</v>
      </c>
      <c r="CX103" s="277" cm="1">
        <f t="array" ref="CX103">SUM(SUMIFS(D103:CU103,D$6:CU$6,{"EN(D)"}))</f>
        <v>0</v>
      </c>
      <c r="CY103" s="277" cm="1">
        <f t="array" ref="CY103">SUM(SUMIFS(D103:CU103,D$6:CU$6,{"INA(D)"}))</f>
        <v>0</v>
      </c>
      <c r="CZ103" s="277" cm="1">
        <f t="array" ref="CZ103">SUM(SUMIFS(D103:CU103,D$6:CU$6,{"EN(D)","EN(V)","INA(D)","INA(V)"}))</f>
        <v>0</v>
      </c>
      <c r="DA103" s="299"/>
      <c r="DB103" s="299"/>
      <c r="DC103" s="299"/>
      <c r="DD103" s="299"/>
      <c r="DE103" s="297"/>
      <c r="DF103" s="297"/>
      <c r="DG103" s="297"/>
      <c r="DH103" s="297"/>
      <c r="DI103" s="299"/>
      <c r="DJ103" s="299"/>
      <c r="DK103" s="299"/>
      <c r="DL103" s="299"/>
      <c r="DM103" s="297"/>
      <c r="DN103" s="297"/>
      <c r="DO103" s="297"/>
      <c r="DP103" s="297"/>
      <c r="DQ103" s="299"/>
      <c r="DR103" s="299"/>
      <c r="DS103" s="299"/>
      <c r="DT103" s="299"/>
      <c r="DU103" s="297"/>
      <c r="DV103" s="297"/>
      <c r="DW103" s="297"/>
      <c r="DX103" s="297"/>
      <c r="DY103" s="299"/>
      <c r="DZ103" s="299"/>
      <c r="EA103" s="299"/>
      <c r="EB103" s="299"/>
      <c r="EC103" s="297"/>
      <c r="ED103" s="297"/>
      <c r="EE103" s="297"/>
      <c r="EF103" s="297"/>
      <c r="EG103" s="299"/>
      <c r="EH103" s="299"/>
      <c r="EI103" s="299"/>
      <c r="EJ103" s="299"/>
      <c r="EK103" s="297"/>
      <c r="EL103" s="297"/>
      <c r="EM103" s="297"/>
      <c r="EN103" s="297"/>
      <c r="EO103" s="299"/>
      <c r="EP103" s="299"/>
      <c r="EQ103" s="299"/>
      <c r="ER103" s="299"/>
      <c r="ES103" s="297"/>
      <c r="ET103" s="297"/>
      <c r="EU103" s="297"/>
      <c r="EV103" s="297"/>
      <c r="EW103" s="299"/>
      <c r="EX103" s="299"/>
      <c r="EY103" s="299"/>
      <c r="EZ103" s="299"/>
      <c r="FA103" s="297"/>
      <c r="FB103" s="297"/>
      <c r="FC103" s="297"/>
      <c r="FD103" s="297"/>
      <c r="FE103" s="299"/>
      <c r="FF103" s="299"/>
      <c r="FG103" s="299"/>
      <c r="FH103" s="299"/>
      <c r="FI103" s="297"/>
      <c r="FJ103" s="297"/>
      <c r="FK103" s="297"/>
      <c r="FL103" s="297"/>
      <c r="FM103" s="299"/>
      <c r="FN103" s="299"/>
      <c r="FO103" s="299"/>
      <c r="FP103" s="299"/>
      <c r="FQ103" s="297"/>
      <c r="FR103" s="297"/>
      <c r="FS103" s="297"/>
      <c r="FT103" s="297"/>
      <c r="FU103" s="299"/>
      <c r="FV103" s="299"/>
      <c r="FW103" s="299"/>
      <c r="FX103" s="299"/>
      <c r="FY103" s="297"/>
      <c r="FZ103" s="297"/>
      <c r="GA103" s="297"/>
      <c r="GB103" s="297"/>
      <c r="GC103" s="299"/>
      <c r="GD103" s="299"/>
      <c r="GE103" s="299"/>
      <c r="GF103" s="299"/>
      <c r="GG103" s="297"/>
      <c r="GH103" s="297"/>
      <c r="GI103" s="297"/>
      <c r="GJ103" s="297"/>
      <c r="GK103" s="299"/>
      <c r="GL103" s="299"/>
      <c r="GM103" s="299"/>
      <c r="GN103" s="299"/>
      <c r="GO103" s="297"/>
      <c r="GP103" s="297"/>
      <c r="GQ103" s="297"/>
      <c r="GR103" s="297"/>
      <c r="GS103" s="277" cm="1">
        <f t="array" ref="GS103">SUM(SUMIFS(DA103:GR103,DA$6:GR$6,{"EN(V)"}))</f>
        <v>0</v>
      </c>
      <c r="GT103" s="277" cm="1">
        <f t="array" ref="GT103">SUM(SUMIFS(DA103:GR103,DA$6:GR$6,{"INA(V)"}))</f>
        <v>0</v>
      </c>
      <c r="GU103" s="277" cm="1">
        <f t="array" ref="GU103">SUM(SUMIFS(DA103:GR103,DA$6:GR$6,{"EN(D)"}))</f>
        <v>0</v>
      </c>
      <c r="GV103" s="277" cm="1">
        <f t="array" ref="GV103">SUM(SUMIFS(DA103:GR103,DA$6:GR$6,{"INA(D)"}))</f>
        <v>0</v>
      </c>
      <c r="GW103" s="277" cm="1">
        <f t="array" ref="GW103">SUM(SUMIFS(DA103:GR103,DA$6:GR$6,{"EN(D)","EN(V)","INA(D)","INA(V)"}))</f>
        <v>0</v>
      </c>
      <c r="GX103" s="299"/>
      <c r="GY103" s="299"/>
      <c r="GZ103" s="299"/>
      <c r="HA103" s="299"/>
      <c r="HB103" s="297"/>
      <c r="HC103" s="297"/>
      <c r="HD103" s="297"/>
      <c r="HE103" s="297"/>
      <c r="HF103" s="299"/>
      <c r="HG103" s="299"/>
      <c r="HH103" s="299"/>
      <c r="HI103" s="299"/>
      <c r="HJ103" s="297"/>
      <c r="HK103" s="297"/>
      <c r="HL103" s="297"/>
      <c r="HM103" s="297"/>
      <c r="HN103" s="299"/>
      <c r="HO103" s="299"/>
      <c r="HP103" s="299"/>
      <c r="HQ103" s="299"/>
      <c r="HR103" s="297"/>
      <c r="HS103" s="297"/>
      <c r="HT103" s="297"/>
      <c r="HU103" s="297"/>
      <c r="HV103" s="299"/>
      <c r="HW103" s="299"/>
      <c r="HX103" s="299"/>
      <c r="HY103" s="299"/>
      <c r="HZ103" s="297"/>
      <c r="IA103" s="297"/>
      <c r="IB103" s="297"/>
      <c r="IC103" s="297"/>
      <c r="ID103" s="299"/>
      <c r="IE103" s="299"/>
      <c r="IF103" s="299"/>
      <c r="IG103" s="299"/>
      <c r="IH103" s="297"/>
      <c r="II103" s="297"/>
      <c r="IJ103" s="297"/>
      <c r="IK103" s="297"/>
      <c r="IL103" s="299"/>
      <c r="IM103" s="299"/>
      <c r="IN103" s="299"/>
      <c r="IO103" s="299"/>
      <c r="IP103" s="297"/>
      <c r="IQ103" s="297"/>
      <c r="IR103" s="297"/>
      <c r="IS103" s="297"/>
      <c r="IT103" s="299"/>
      <c r="IU103" s="299"/>
      <c r="IV103" s="299"/>
      <c r="IW103" s="299"/>
      <c r="IX103" s="297"/>
      <c r="IY103" s="297"/>
      <c r="IZ103" s="297"/>
      <c r="JA103" s="297"/>
      <c r="JB103" s="299"/>
      <c r="JC103" s="299"/>
      <c r="JD103" s="299"/>
      <c r="JE103" s="299"/>
      <c r="JF103" s="297"/>
      <c r="JG103" s="297"/>
      <c r="JH103" s="297"/>
      <c r="JI103" s="297"/>
      <c r="JJ103" s="299"/>
      <c r="JK103" s="299"/>
      <c r="JL103" s="299"/>
      <c r="JM103" s="299"/>
      <c r="JN103" s="297"/>
      <c r="JO103" s="297"/>
      <c r="JP103" s="297"/>
      <c r="JQ103" s="297"/>
      <c r="JR103" s="299">
        <v>1</v>
      </c>
      <c r="JS103" s="299">
        <v>4</v>
      </c>
      <c r="JT103" s="299"/>
      <c r="JU103" s="299">
        <v>98</v>
      </c>
      <c r="JV103" s="297"/>
      <c r="JW103" s="297"/>
      <c r="JX103" s="297"/>
      <c r="JY103" s="297"/>
      <c r="JZ103" s="299"/>
      <c r="KA103" s="299">
        <v>7</v>
      </c>
      <c r="KB103" s="299"/>
      <c r="KC103" s="299">
        <v>117</v>
      </c>
      <c r="KD103" s="297"/>
      <c r="KE103" s="297"/>
      <c r="KF103" s="297"/>
      <c r="KG103" s="297"/>
      <c r="KH103" s="299"/>
      <c r="KI103" s="299">
        <v>5</v>
      </c>
      <c r="KJ103" s="299"/>
      <c r="KK103" s="299">
        <v>54</v>
      </c>
      <c r="KL103" s="297"/>
      <c r="KM103" s="297"/>
      <c r="KN103" s="297"/>
      <c r="KO103" s="297"/>
      <c r="KP103" s="277" cm="1">
        <f t="array" ref="KP103">SUM(SUMIFS(GX103:KO103,GX$6:KO$6,{"EN(V)"}))</f>
        <v>16</v>
      </c>
      <c r="KQ103" s="277" cm="1">
        <f t="array" ref="KQ103">SUM(SUMIFS(GX103:KO103,GX$6:KO$6,{"INA(V)"}))</f>
        <v>0</v>
      </c>
      <c r="KR103" s="277" cm="1">
        <f t="array" ref="KR103">SUM(SUMIFS(GX103:KO103,GX$6:KO$6,{"EN(D)"}))</f>
        <v>269</v>
      </c>
      <c r="KS103" s="277" cm="1">
        <f t="array" ref="KS103">SUM(SUMIFS(GX103:KO103,GX$6:KO$6,{"INA(D)"}))</f>
        <v>0</v>
      </c>
      <c r="KT103" s="277" cm="1">
        <f t="array" ref="KT103">SUM(SUMIFS(GX103:KO103,GX$6:KO$6,{"EN(D)","EN(V)","INA(D)","INA(V)"}))</f>
        <v>285</v>
      </c>
      <c r="KU103" s="299"/>
      <c r="KV103" s="299">
        <v>5</v>
      </c>
      <c r="KW103" s="299"/>
      <c r="KX103" s="299">
        <v>84</v>
      </c>
      <c r="KY103" s="297"/>
      <c r="KZ103" s="297"/>
      <c r="LA103" s="297"/>
      <c r="LB103" s="297"/>
      <c r="LC103" s="299"/>
      <c r="LD103" s="299">
        <v>23</v>
      </c>
      <c r="LE103" s="299"/>
      <c r="LF103" s="299">
        <v>25</v>
      </c>
      <c r="LG103" s="297"/>
      <c r="LH103" s="297"/>
      <c r="LI103" s="297"/>
      <c r="LJ103" s="297"/>
      <c r="LK103" s="299"/>
      <c r="LL103" s="299">
        <v>6</v>
      </c>
      <c r="LM103" s="299"/>
      <c r="LN103" s="299">
        <v>2</v>
      </c>
      <c r="LO103" s="297"/>
      <c r="LP103" s="297"/>
      <c r="LQ103" s="297"/>
      <c r="LR103" s="297"/>
      <c r="LS103" s="299"/>
      <c r="LT103" s="299">
        <v>12</v>
      </c>
      <c r="LU103" s="299"/>
      <c r="LV103" s="299"/>
      <c r="LW103" s="297"/>
      <c r="LX103" s="297"/>
      <c r="LY103" s="297"/>
      <c r="LZ103" s="297"/>
      <c r="MA103" s="299"/>
      <c r="MB103" s="299">
        <v>4</v>
      </c>
      <c r="MC103" s="299"/>
      <c r="MD103" s="299"/>
      <c r="ME103" s="297"/>
      <c r="MF103" s="297"/>
      <c r="MG103" s="297"/>
      <c r="MH103" s="297"/>
      <c r="MI103" s="299"/>
      <c r="MJ103" s="299">
        <v>2</v>
      </c>
      <c r="MK103" s="299"/>
      <c r="ML103" s="299">
        <v>1</v>
      </c>
      <c r="MM103" s="297"/>
      <c r="MN103" s="297"/>
      <c r="MO103" s="297"/>
      <c r="MP103" s="297"/>
      <c r="MQ103" s="299"/>
      <c r="MR103" s="299">
        <v>2</v>
      </c>
      <c r="MS103" s="299"/>
      <c r="MT103" s="299">
        <v>1</v>
      </c>
      <c r="MU103" s="297"/>
      <c r="MV103" s="297"/>
      <c r="MW103" s="297"/>
      <c r="MX103" s="297"/>
      <c r="MY103" s="299"/>
      <c r="MZ103" s="299"/>
      <c r="NA103" s="299"/>
      <c r="NB103" s="299"/>
      <c r="NC103" s="297"/>
      <c r="ND103" s="297">
        <v>4</v>
      </c>
      <c r="NE103" s="297"/>
      <c r="NF103" s="297">
        <v>8</v>
      </c>
      <c r="NG103" s="299"/>
      <c r="NH103" s="299">
        <v>1</v>
      </c>
      <c r="NI103" s="299"/>
      <c r="NJ103" s="299"/>
      <c r="NK103" s="297"/>
      <c r="NL103" s="297"/>
      <c r="NM103" s="297"/>
      <c r="NN103" s="297"/>
      <c r="NO103" s="299"/>
      <c r="NP103" s="299">
        <v>4</v>
      </c>
      <c r="NQ103" s="299"/>
      <c r="NR103" s="299"/>
      <c r="NS103" s="297"/>
      <c r="NT103" s="297"/>
      <c r="NU103" s="297"/>
      <c r="NV103" s="297"/>
      <c r="NW103" s="299"/>
      <c r="NX103" s="299">
        <v>2</v>
      </c>
      <c r="NY103" s="299"/>
      <c r="NZ103" s="299">
        <v>1</v>
      </c>
      <c r="OA103" s="297"/>
      <c r="OB103" s="297"/>
      <c r="OC103" s="297"/>
      <c r="OD103" s="297"/>
      <c r="OE103" s="299"/>
      <c r="OF103" s="299"/>
      <c r="OG103" s="299"/>
      <c r="OH103" s="299"/>
      <c r="OI103" s="297"/>
      <c r="OJ103" s="297"/>
      <c r="OK103" s="297"/>
      <c r="OL103" s="297"/>
      <c r="OM103" s="277" cm="1">
        <f t="array" ref="OM103">SUM(SUMIFS(KU103:OL103,KU$6:OL$6,{"EN(V)"}))</f>
        <v>61</v>
      </c>
      <c r="ON103" s="277" cm="1">
        <f t="array" ref="ON103">SUM(SUMIFS(KU103:OL103,KU$6:OL$6,{"INA(V)"}))</f>
        <v>4</v>
      </c>
      <c r="OO103" s="277" cm="1">
        <f t="array" ref="OO103">SUM(SUMIFS(KU103:OL103,KU$6:OL$6,{"EN(D)"}))</f>
        <v>114</v>
      </c>
      <c r="OP103" s="277" cm="1">
        <f t="array" ref="OP103">SUM(SUMIFS(KU103:OL103,KU$6:OL$6,{"INA(D)"}))</f>
        <v>8</v>
      </c>
      <c r="OQ103" s="277" cm="1">
        <f t="array" ref="OQ103">SUM(SUMIFS(KU103:OL103,KU$6:OL$6,{"EN(D)","EN(V)","INA(D)","INA(V)"}))</f>
        <v>187</v>
      </c>
      <c r="OR103" s="299"/>
      <c r="OS103" s="299">
        <v>1</v>
      </c>
      <c r="OT103" s="299"/>
      <c r="OU103" s="299"/>
      <c r="OV103" s="297"/>
      <c r="OW103" s="297"/>
      <c r="OX103" s="297"/>
      <c r="OY103" s="297"/>
      <c r="OZ103" s="299"/>
      <c r="PA103" s="299">
        <v>2</v>
      </c>
      <c r="PB103" s="299"/>
      <c r="PC103" s="299"/>
      <c r="PD103" s="297"/>
      <c r="PE103" s="297"/>
      <c r="PF103" s="297"/>
      <c r="PG103" s="297"/>
      <c r="PH103" s="299"/>
      <c r="PI103" s="299">
        <v>1</v>
      </c>
      <c r="PJ103" s="299"/>
      <c r="PK103" s="299"/>
      <c r="PL103" s="297"/>
      <c r="PM103" s="297"/>
      <c r="PN103" s="297"/>
      <c r="PO103" s="297"/>
      <c r="PP103" s="299"/>
      <c r="PQ103" s="299">
        <v>1</v>
      </c>
      <c r="PR103" s="299"/>
      <c r="PS103" s="299"/>
      <c r="PT103" s="297"/>
      <c r="PU103" s="297"/>
      <c r="PV103" s="297"/>
      <c r="PW103" s="297"/>
      <c r="PX103" s="299"/>
      <c r="PY103" s="299">
        <v>5</v>
      </c>
      <c r="PZ103" s="299"/>
      <c r="QA103" s="299">
        <v>1</v>
      </c>
      <c r="QB103" s="297"/>
      <c r="QC103" s="297"/>
      <c r="QD103" s="297"/>
      <c r="QE103" s="297"/>
      <c r="QF103" s="299"/>
      <c r="QG103" s="299">
        <v>3</v>
      </c>
      <c r="QH103" s="299"/>
      <c r="QI103" s="299">
        <v>1</v>
      </c>
      <c r="QJ103" s="297"/>
      <c r="QK103" s="297"/>
      <c r="QL103" s="297"/>
      <c r="QM103" s="297"/>
      <c r="QN103" s="299"/>
      <c r="QO103" s="299">
        <v>1</v>
      </c>
      <c r="QP103" s="299"/>
      <c r="QQ103" s="299"/>
      <c r="QR103" s="297"/>
      <c r="QS103" s="297"/>
      <c r="QT103" s="297"/>
      <c r="QU103" s="297"/>
      <c r="QV103" s="299"/>
      <c r="QW103" s="299"/>
      <c r="QX103" s="299"/>
      <c r="QY103" s="299"/>
      <c r="QZ103" s="297"/>
      <c r="RA103" s="297"/>
      <c r="RB103" s="297"/>
      <c r="RC103" s="297"/>
      <c r="RD103" s="299"/>
      <c r="RE103" s="299"/>
      <c r="RF103" s="299"/>
      <c r="RG103" s="299"/>
      <c r="RH103" s="297"/>
      <c r="RI103" s="297"/>
      <c r="RJ103" s="297"/>
      <c r="RK103" s="297"/>
      <c r="RL103" s="299"/>
      <c r="RM103" s="299"/>
      <c r="RN103" s="299"/>
      <c r="RO103" s="299"/>
      <c r="RP103" s="297"/>
      <c r="RQ103" s="297"/>
      <c r="RR103" s="297"/>
      <c r="RS103" s="297"/>
      <c r="RT103" s="299"/>
      <c r="RU103" s="299"/>
      <c r="RV103" s="299"/>
      <c r="RW103" s="299"/>
      <c r="RX103" s="297"/>
      <c r="RY103" s="297"/>
      <c r="RZ103" s="297"/>
      <c r="SA103" s="297"/>
      <c r="SB103" s="299"/>
      <c r="SC103" s="299"/>
      <c r="SD103" s="299"/>
      <c r="SE103" s="299"/>
      <c r="SF103" s="297"/>
      <c r="SG103" s="297"/>
      <c r="SH103" s="297"/>
      <c r="SI103" s="297"/>
      <c r="SJ103" s="277" cm="1">
        <f t="array" ref="SJ103">SUM(SUMIFS(OR103:SI103,OR$6:SI$6,{"EN(V)"}))</f>
        <v>14</v>
      </c>
      <c r="SK103" s="277" cm="1">
        <f t="array" ref="SK103">SUM(SUMIFS(OR103:SI103,OR$6:SI$6,{"INA(V)"}))</f>
        <v>0</v>
      </c>
      <c r="SL103" s="277" cm="1">
        <f t="array" ref="SL103">SUM(SUMIFS(OR103:SI103,OR$6:SI$6,{"EN(D)"}))</f>
        <v>2</v>
      </c>
      <c r="SM103" s="277" cm="1">
        <f t="array" ref="SM103">SUM(SUMIFS(OR103:SI103,OR$6:SI$6,{"INA(D)"}))</f>
        <v>0</v>
      </c>
      <c r="SN103" s="277" cm="1">
        <f t="array" ref="SN103">SUM(SUMIFS(OR103:SI103,OR$6:SI$6,{"EN(D)","EN(V)","INA(D)","INA(V)"}))</f>
        <v>16</v>
      </c>
    </row>
    <row r="104" spans="1:508" ht="30">
      <c r="A104" s="296">
        <v>98</v>
      </c>
      <c r="B104" s="281" t="s">
        <v>421</v>
      </c>
      <c r="C104" s="301"/>
      <c r="D104" s="299"/>
      <c r="E104" s="299"/>
      <c r="F104" s="299"/>
      <c r="G104" s="299"/>
      <c r="H104" s="297"/>
      <c r="I104" s="297"/>
      <c r="J104" s="297"/>
      <c r="K104" s="297"/>
      <c r="L104" s="299"/>
      <c r="M104" s="299"/>
      <c r="N104" s="299"/>
      <c r="O104" s="299"/>
      <c r="P104" s="297"/>
      <c r="Q104" s="297"/>
      <c r="R104" s="297"/>
      <c r="S104" s="297"/>
      <c r="T104" s="299"/>
      <c r="U104" s="299"/>
      <c r="V104" s="299"/>
      <c r="W104" s="299"/>
      <c r="X104" s="297"/>
      <c r="Y104" s="297"/>
      <c r="Z104" s="297"/>
      <c r="AA104" s="297"/>
      <c r="AB104" s="299"/>
      <c r="AC104" s="299"/>
      <c r="AD104" s="299"/>
      <c r="AE104" s="299"/>
      <c r="AF104" s="297"/>
      <c r="AG104" s="297"/>
      <c r="AH104" s="297"/>
      <c r="AI104" s="297"/>
      <c r="AJ104" s="299"/>
      <c r="AK104" s="299"/>
      <c r="AL104" s="299"/>
      <c r="AM104" s="299"/>
      <c r="AN104" s="297"/>
      <c r="AO104" s="297"/>
      <c r="AP104" s="297"/>
      <c r="AQ104" s="297"/>
      <c r="AR104" s="299"/>
      <c r="AS104" s="299"/>
      <c r="AT104" s="299"/>
      <c r="AU104" s="299"/>
      <c r="AV104" s="297"/>
      <c r="AW104" s="297"/>
      <c r="AX104" s="297"/>
      <c r="AY104" s="297"/>
      <c r="AZ104" s="299"/>
      <c r="BA104" s="299"/>
      <c r="BB104" s="299"/>
      <c r="BC104" s="299"/>
      <c r="BD104" s="297"/>
      <c r="BE104" s="297"/>
      <c r="BF104" s="297"/>
      <c r="BG104" s="297"/>
      <c r="BH104" s="299"/>
      <c r="BI104" s="299"/>
      <c r="BJ104" s="299"/>
      <c r="BK104" s="299"/>
      <c r="BL104" s="297"/>
      <c r="BM104" s="297"/>
      <c r="BN104" s="297"/>
      <c r="BO104" s="297"/>
      <c r="BP104" s="299"/>
      <c r="BQ104" s="299"/>
      <c r="BR104" s="299"/>
      <c r="BS104" s="299"/>
      <c r="BT104" s="297"/>
      <c r="BU104" s="297"/>
      <c r="BV104" s="297"/>
      <c r="BW104" s="297"/>
      <c r="BX104" s="299"/>
      <c r="BY104" s="299"/>
      <c r="BZ104" s="299"/>
      <c r="CA104" s="299"/>
      <c r="CB104" s="297"/>
      <c r="CC104" s="297"/>
      <c r="CD104" s="297"/>
      <c r="CE104" s="297"/>
      <c r="CF104" s="299"/>
      <c r="CG104" s="299"/>
      <c r="CH104" s="299"/>
      <c r="CI104" s="299"/>
      <c r="CJ104" s="297"/>
      <c r="CK104" s="297"/>
      <c r="CL104" s="297"/>
      <c r="CM104" s="297"/>
      <c r="CN104" s="299"/>
      <c r="CO104" s="299"/>
      <c r="CP104" s="299"/>
      <c r="CQ104" s="299"/>
      <c r="CR104" s="297"/>
      <c r="CS104" s="297"/>
      <c r="CT104" s="297"/>
      <c r="CU104" s="297"/>
      <c r="CV104" s="277" cm="1">
        <f t="array" ref="CV104">SUM(SUMIFS(D104:CU104,D$6:CU$6,{"EN(V)"}))</f>
        <v>0</v>
      </c>
      <c r="CW104" s="277" cm="1">
        <f t="array" ref="CW104">SUM(SUMIFS(D104:CU104,D$6:CU$6,{"INA(V)"}))</f>
        <v>0</v>
      </c>
      <c r="CX104" s="277" cm="1">
        <f t="array" ref="CX104">SUM(SUMIFS(D104:CU104,D$6:CU$6,{"EN(D)"}))</f>
        <v>0</v>
      </c>
      <c r="CY104" s="277" cm="1">
        <f t="array" ref="CY104">SUM(SUMIFS(D104:CU104,D$6:CU$6,{"INA(D)"}))</f>
        <v>0</v>
      </c>
      <c r="CZ104" s="277" cm="1">
        <f t="array" ref="CZ104">SUM(SUMIFS(D104:CU104,D$6:CU$6,{"EN(D)","EN(V)","INA(D)","INA(V)"}))</f>
        <v>0</v>
      </c>
      <c r="DA104" s="299"/>
      <c r="DB104" s="299"/>
      <c r="DC104" s="299"/>
      <c r="DD104" s="299"/>
      <c r="DE104" s="297"/>
      <c r="DF104" s="297"/>
      <c r="DG104" s="297"/>
      <c r="DH104" s="297"/>
      <c r="DI104" s="299"/>
      <c r="DJ104" s="299"/>
      <c r="DK104" s="299"/>
      <c r="DL104" s="299"/>
      <c r="DM104" s="297"/>
      <c r="DN104" s="297"/>
      <c r="DO104" s="297"/>
      <c r="DP104" s="297"/>
      <c r="DQ104" s="299"/>
      <c r="DR104" s="299"/>
      <c r="DS104" s="299"/>
      <c r="DT104" s="299"/>
      <c r="DU104" s="297"/>
      <c r="DV104" s="297"/>
      <c r="DW104" s="297"/>
      <c r="DX104" s="297"/>
      <c r="DY104" s="299"/>
      <c r="DZ104" s="299"/>
      <c r="EA104" s="299"/>
      <c r="EB104" s="299"/>
      <c r="EC104" s="297"/>
      <c r="ED104" s="297"/>
      <c r="EE104" s="297"/>
      <c r="EF104" s="297"/>
      <c r="EG104" s="299"/>
      <c r="EH104" s="299"/>
      <c r="EI104" s="299"/>
      <c r="EJ104" s="299"/>
      <c r="EK104" s="297"/>
      <c r="EL104" s="297"/>
      <c r="EM104" s="297"/>
      <c r="EN104" s="297"/>
      <c r="EO104" s="299"/>
      <c r="EP104" s="299"/>
      <c r="EQ104" s="299"/>
      <c r="ER104" s="299"/>
      <c r="ES104" s="297"/>
      <c r="ET104" s="297"/>
      <c r="EU104" s="297"/>
      <c r="EV104" s="297"/>
      <c r="EW104" s="299"/>
      <c r="EX104" s="299"/>
      <c r="EY104" s="299"/>
      <c r="EZ104" s="299"/>
      <c r="FA104" s="297"/>
      <c r="FB104" s="297"/>
      <c r="FC104" s="297"/>
      <c r="FD104" s="297"/>
      <c r="FE104" s="299"/>
      <c r="FF104" s="299"/>
      <c r="FG104" s="299"/>
      <c r="FH104" s="299"/>
      <c r="FI104" s="297"/>
      <c r="FJ104" s="297"/>
      <c r="FK104" s="297"/>
      <c r="FL104" s="297"/>
      <c r="FM104" s="299"/>
      <c r="FN104" s="299"/>
      <c r="FO104" s="299"/>
      <c r="FP104" s="299"/>
      <c r="FQ104" s="297"/>
      <c r="FR104" s="297"/>
      <c r="FS104" s="297"/>
      <c r="FT104" s="297"/>
      <c r="FU104" s="299"/>
      <c r="FV104" s="299"/>
      <c r="FW104" s="299"/>
      <c r="FX104" s="299"/>
      <c r="FY104" s="297"/>
      <c r="FZ104" s="297"/>
      <c r="GA104" s="297"/>
      <c r="GB104" s="297"/>
      <c r="GC104" s="299"/>
      <c r="GD104" s="299"/>
      <c r="GE104" s="299"/>
      <c r="GF104" s="299"/>
      <c r="GG104" s="297"/>
      <c r="GH104" s="297"/>
      <c r="GI104" s="297"/>
      <c r="GJ104" s="297"/>
      <c r="GK104" s="299"/>
      <c r="GL104" s="299"/>
      <c r="GM104" s="299"/>
      <c r="GN104" s="299"/>
      <c r="GO104" s="297"/>
      <c r="GP104" s="297"/>
      <c r="GQ104" s="297"/>
      <c r="GR104" s="297"/>
      <c r="GS104" s="277" cm="1">
        <f t="array" ref="GS104">SUM(SUMIFS(DA104:GR104,DA$6:GR$6,{"EN(V)"}))</f>
        <v>0</v>
      </c>
      <c r="GT104" s="277" cm="1">
        <f t="array" ref="GT104">SUM(SUMIFS(DA104:GR104,DA$6:GR$6,{"INA(V)"}))</f>
        <v>0</v>
      </c>
      <c r="GU104" s="277" cm="1">
        <f t="array" ref="GU104">SUM(SUMIFS(DA104:GR104,DA$6:GR$6,{"EN(D)"}))</f>
        <v>0</v>
      </c>
      <c r="GV104" s="277" cm="1">
        <f t="array" ref="GV104">SUM(SUMIFS(DA104:GR104,DA$6:GR$6,{"INA(D)"}))</f>
        <v>0</v>
      </c>
      <c r="GW104" s="277" cm="1">
        <f t="array" ref="GW104">SUM(SUMIFS(DA104:GR104,DA$6:GR$6,{"EN(D)","EN(V)","INA(D)","INA(V)"}))</f>
        <v>0</v>
      </c>
      <c r="GX104" s="299"/>
      <c r="GY104" s="299"/>
      <c r="GZ104" s="299"/>
      <c r="HA104" s="299"/>
      <c r="HB104" s="297"/>
      <c r="HC104" s="297"/>
      <c r="HD104" s="297"/>
      <c r="HE104" s="297"/>
      <c r="HF104" s="299"/>
      <c r="HG104" s="299"/>
      <c r="HH104" s="299"/>
      <c r="HI104" s="299"/>
      <c r="HJ104" s="297"/>
      <c r="HK104" s="297"/>
      <c r="HL104" s="297"/>
      <c r="HM104" s="297"/>
      <c r="HN104" s="299"/>
      <c r="HO104" s="299"/>
      <c r="HP104" s="299"/>
      <c r="HQ104" s="299"/>
      <c r="HR104" s="297"/>
      <c r="HS104" s="297"/>
      <c r="HT104" s="297"/>
      <c r="HU104" s="297"/>
      <c r="HV104" s="299"/>
      <c r="HW104" s="299"/>
      <c r="HX104" s="299"/>
      <c r="HY104" s="299"/>
      <c r="HZ104" s="297"/>
      <c r="IA104" s="297"/>
      <c r="IB104" s="297"/>
      <c r="IC104" s="297"/>
      <c r="ID104" s="299"/>
      <c r="IE104" s="299"/>
      <c r="IF104" s="299"/>
      <c r="IG104" s="299"/>
      <c r="IH104" s="297"/>
      <c r="II104" s="297"/>
      <c r="IJ104" s="297"/>
      <c r="IK104" s="297"/>
      <c r="IL104" s="299"/>
      <c r="IM104" s="299"/>
      <c r="IN104" s="299"/>
      <c r="IO104" s="299"/>
      <c r="IP104" s="297"/>
      <c r="IQ104" s="297"/>
      <c r="IR104" s="297"/>
      <c r="IS104" s="297"/>
      <c r="IT104" s="299"/>
      <c r="IU104" s="299"/>
      <c r="IV104" s="299"/>
      <c r="IW104" s="299"/>
      <c r="IX104" s="297"/>
      <c r="IY104" s="297"/>
      <c r="IZ104" s="297"/>
      <c r="JA104" s="297"/>
      <c r="JB104" s="299"/>
      <c r="JC104" s="299"/>
      <c r="JD104" s="299"/>
      <c r="JE104" s="299"/>
      <c r="JF104" s="297"/>
      <c r="JG104" s="297"/>
      <c r="JH104" s="297"/>
      <c r="JI104" s="297"/>
      <c r="JJ104" s="299"/>
      <c r="JK104" s="299"/>
      <c r="JL104" s="299"/>
      <c r="JM104" s="299"/>
      <c r="JN104" s="297"/>
      <c r="JO104" s="297"/>
      <c r="JP104" s="297"/>
      <c r="JQ104" s="297"/>
      <c r="JR104" s="299"/>
      <c r="JS104" s="299"/>
      <c r="JT104" s="299"/>
      <c r="JU104" s="299"/>
      <c r="JV104" s="297">
        <v>35</v>
      </c>
      <c r="JW104" s="297">
        <v>20</v>
      </c>
      <c r="JX104" s="297"/>
      <c r="JY104" s="297">
        <v>58</v>
      </c>
      <c r="JZ104" s="299"/>
      <c r="KA104" s="299"/>
      <c r="KB104" s="299"/>
      <c r="KC104" s="299"/>
      <c r="KD104" s="297"/>
      <c r="KE104" s="297">
        <v>18</v>
      </c>
      <c r="KF104" s="297"/>
      <c r="KG104" s="297">
        <v>66</v>
      </c>
      <c r="KH104" s="299"/>
      <c r="KI104" s="299"/>
      <c r="KJ104" s="299"/>
      <c r="KK104" s="299"/>
      <c r="KL104" s="297"/>
      <c r="KM104" s="297">
        <v>14</v>
      </c>
      <c r="KN104" s="297"/>
      <c r="KO104" s="297">
        <v>38</v>
      </c>
      <c r="KP104" s="277" cm="1">
        <f t="array" ref="KP104">SUM(SUMIFS(GX104:KO104,GX$6:KO$6,{"EN(V)"}))</f>
        <v>0</v>
      </c>
      <c r="KQ104" s="277" cm="1">
        <f t="array" ref="KQ104">SUM(SUMIFS(GX104:KO104,GX$6:KO$6,{"INA(V)"}))</f>
        <v>52</v>
      </c>
      <c r="KR104" s="277" cm="1">
        <f t="array" ref="KR104">SUM(SUMIFS(GX104:KO104,GX$6:KO$6,{"EN(D)"}))</f>
        <v>0</v>
      </c>
      <c r="KS104" s="277" cm="1">
        <f t="array" ref="KS104">SUM(SUMIFS(GX104:KO104,GX$6:KO$6,{"INA(D)"}))</f>
        <v>162</v>
      </c>
      <c r="KT104" s="277" cm="1">
        <f t="array" ref="KT104">SUM(SUMIFS(GX104:KO104,GX$6:KO$6,{"EN(D)","EN(V)","INA(D)","INA(V)"}))</f>
        <v>214</v>
      </c>
      <c r="KU104" s="299"/>
      <c r="KV104" s="299"/>
      <c r="KW104" s="299"/>
      <c r="KX104" s="299"/>
      <c r="KY104" s="297"/>
      <c r="KZ104" s="297">
        <v>3</v>
      </c>
      <c r="LA104" s="297"/>
      <c r="LB104" s="297">
        <v>58</v>
      </c>
      <c r="LC104" s="299"/>
      <c r="LD104" s="299"/>
      <c r="LE104" s="299"/>
      <c r="LF104" s="299"/>
      <c r="LG104" s="297"/>
      <c r="LH104" s="297">
        <v>10</v>
      </c>
      <c r="LI104" s="297"/>
      <c r="LJ104" s="297">
        <v>34</v>
      </c>
      <c r="LK104" s="299"/>
      <c r="LL104" s="299"/>
      <c r="LM104" s="299"/>
      <c r="LN104" s="299"/>
      <c r="LO104" s="297"/>
      <c r="LP104" s="297">
        <v>30</v>
      </c>
      <c r="LQ104" s="297"/>
      <c r="LR104" s="297">
        <v>12</v>
      </c>
      <c r="LS104" s="299"/>
      <c r="LT104" s="299"/>
      <c r="LU104" s="299"/>
      <c r="LV104" s="299"/>
      <c r="LW104" s="297"/>
      <c r="LX104" s="297">
        <v>17</v>
      </c>
      <c r="LY104" s="297"/>
      <c r="LZ104" s="297">
        <v>10</v>
      </c>
      <c r="MA104" s="299"/>
      <c r="MB104" s="299"/>
      <c r="MC104" s="299"/>
      <c r="MD104" s="299"/>
      <c r="ME104" s="297"/>
      <c r="MF104" s="297">
        <v>14</v>
      </c>
      <c r="MG104" s="297"/>
      <c r="MH104" s="297"/>
      <c r="MI104" s="299"/>
      <c r="MJ104" s="299"/>
      <c r="MK104" s="299"/>
      <c r="ML104" s="299"/>
      <c r="MM104" s="297"/>
      <c r="MN104" s="297">
        <v>17</v>
      </c>
      <c r="MO104" s="297"/>
      <c r="MP104" s="297">
        <v>5</v>
      </c>
      <c r="MQ104" s="299"/>
      <c r="MR104" s="299"/>
      <c r="MS104" s="299"/>
      <c r="MT104" s="299"/>
      <c r="MU104" s="297"/>
      <c r="MV104" s="297">
        <v>7</v>
      </c>
      <c r="MW104" s="297"/>
      <c r="MX104" s="297">
        <v>3</v>
      </c>
      <c r="MY104" s="299"/>
      <c r="MZ104" s="299">
        <v>2</v>
      </c>
      <c r="NA104" s="299"/>
      <c r="NB104" s="299"/>
      <c r="NC104" s="297"/>
      <c r="ND104" s="297"/>
      <c r="NE104" s="297"/>
      <c r="NF104" s="297"/>
      <c r="NG104" s="299"/>
      <c r="NH104" s="299"/>
      <c r="NI104" s="299"/>
      <c r="NJ104" s="299"/>
      <c r="NK104" s="297"/>
      <c r="NL104" s="297">
        <v>6</v>
      </c>
      <c r="NM104" s="297"/>
      <c r="NN104" s="297"/>
      <c r="NO104" s="299"/>
      <c r="NP104" s="299"/>
      <c r="NQ104" s="299"/>
      <c r="NR104" s="299"/>
      <c r="NS104" s="297"/>
      <c r="NT104" s="297">
        <v>15</v>
      </c>
      <c r="NU104" s="297"/>
      <c r="NV104" s="297">
        <v>4</v>
      </c>
      <c r="NW104" s="299"/>
      <c r="NX104" s="299"/>
      <c r="NY104" s="299"/>
      <c r="NZ104" s="299"/>
      <c r="OA104" s="297"/>
      <c r="OB104" s="297">
        <v>5</v>
      </c>
      <c r="OC104" s="297"/>
      <c r="OD104" s="297">
        <v>1</v>
      </c>
      <c r="OE104" s="299"/>
      <c r="OF104" s="299"/>
      <c r="OG104" s="299"/>
      <c r="OH104" s="299"/>
      <c r="OI104" s="297"/>
      <c r="OJ104" s="297">
        <v>6</v>
      </c>
      <c r="OK104" s="297"/>
      <c r="OL104" s="297"/>
      <c r="OM104" s="277" cm="1">
        <f t="array" ref="OM104">SUM(SUMIFS(KU104:OL104,KU$6:OL$6,{"EN(V)"}))</f>
        <v>2</v>
      </c>
      <c r="ON104" s="277" cm="1">
        <f t="array" ref="ON104">SUM(SUMIFS(KU104:OL104,KU$6:OL$6,{"INA(V)"}))</f>
        <v>130</v>
      </c>
      <c r="OO104" s="277" cm="1">
        <f t="array" ref="OO104">SUM(SUMIFS(KU104:OL104,KU$6:OL$6,{"EN(D)"}))</f>
        <v>0</v>
      </c>
      <c r="OP104" s="277" cm="1">
        <f t="array" ref="OP104">SUM(SUMIFS(KU104:OL104,KU$6:OL$6,{"INA(D)"}))</f>
        <v>127</v>
      </c>
      <c r="OQ104" s="277" cm="1">
        <f t="array" ref="OQ104">SUM(SUMIFS(KU104:OL104,KU$6:OL$6,{"EN(D)","EN(V)","INA(D)","INA(V)"}))</f>
        <v>259</v>
      </c>
      <c r="OR104" s="299"/>
      <c r="OS104" s="299"/>
      <c r="OT104" s="299"/>
      <c r="OU104" s="299"/>
      <c r="OV104" s="297"/>
      <c r="OW104" s="297">
        <v>2</v>
      </c>
      <c r="OX104" s="297"/>
      <c r="OY104" s="297"/>
      <c r="OZ104" s="299"/>
      <c r="PA104" s="299"/>
      <c r="PB104" s="299"/>
      <c r="PC104" s="299"/>
      <c r="PD104" s="297"/>
      <c r="PE104" s="297"/>
      <c r="PF104" s="297"/>
      <c r="PG104" s="297"/>
      <c r="PH104" s="299"/>
      <c r="PI104" s="299"/>
      <c r="PJ104" s="299"/>
      <c r="PK104" s="299"/>
      <c r="PL104" s="297"/>
      <c r="PM104" s="297">
        <v>12</v>
      </c>
      <c r="PN104" s="297"/>
      <c r="PO104" s="297">
        <v>5</v>
      </c>
      <c r="PP104" s="299"/>
      <c r="PQ104" s="299"/>
      <c r="PR104" s="299"/>
      <c r="PS104" s="299"/>
      <c r="PT104" s="297"/>
      <c r="PU104" s="297"/>
      <c r="PV104" s="297"/>
      <c r="PW104" s="297"/>
      <c r="PX104" s="299"/>
      <c r="PY104" s="299"/>
      <c r="PZ104" s="299"/>
      <c r="QA104" s="299"/>
      <c r="QB104" s="297"/>
      <c r="QC104" s="297"/>
      <c r="QD104" s="297"/>
      <c r="QE104" s="297"/>
      <c r="QF104" s="299"/>
      <c r="QG104" s="299"/>
      <c r="QH104" s="299"/>
      <c r="QI104" s="299"/>
      <c r="QJ104" s="297"/>
      <c r="QK104" s="297">
        <v>1</v>
      </c>
      <c r="QL104" s="297"/>
      <c r="QM104" s="297">
        <v>1</v>
      </c>
      <c r="QN104" s="299"/>
      <c r="QO104" s="299"/>
      <c r="QP104" s="299"/>
      <c r="QQ104" s="299"/>
      <c r="QR104" s="297"/>
      <c r="QS104" s="297"/>
      <c r="QT104" s="297"/>
      <c r="QU104" s="297"/>
      <c r="QV104" s="299"/>
      <c r="QW104" s="299"/>
      <c r="QX104" s="299"/>
      <c r="QY104" s="299"/>
      <c r="QZ104" s="297"/>
      <c r="RA104" s="297"/>
      <c r="RB104" s="297"/>
      <c r="RC104" s="297"/>
      <c r="RD104" s="299"/>
      <c r="RE104" s="299"/>
      <c r="RF104" s="299"/>
      <c r="RG104" s="299"/>
      <c r="RH104" s="297"/>
      <c r="RI104" s="297"/>
      <c r="RJ104" s="297"/>
      <c r="RK104" s="297"/>
      <c r="RL104" s="299"/>
      <c r="RM104" s="299"/>
      <c r="RN104" s="299"/>
      <c r="RO104" s="299"/>
      <c r="RP104" s="297"/>
      <c r="RQ104" s="297"/>
      <c r="RR104" s="297"/>
      <c r="RS104" s="297"/>
      <c r="RT104" s="299"/>
      <c r="RU104" s="299"/>
      <c r="RV104" s="299"/>
      <c r="RW104" s="299"/>
      <c r="RX104" s="297"/>
      <c r="RY104" s="297"/>
      <c r="RZ104" s="297"/>
      <c r="SA104" s="297"/>
      <c r="SB104" s="299"/>
      <c r="SC104" s="299"/>
      <c r="SD104" s="299"/>
      <c r="SE104" s="299"/>
      <c r="SF104" s="297"/>
      <c r="SG104" s="297"/>
      <c r="SH104" s="297"/>
      <c r="SI104" s="297"/>
      <c r="SJ104" s="277" cm="1">
        <f t="array" ref="SJ104">SUM(SUMIFS(OR104:SI104,OR$6:SI$6,{"EN(V)"}))</f>
        <v>0</v>
      </c>
      <c r="SK104" s="277" cm="1">
        <f t="array" ref="SK104">SUM(SUMIFS(OR104:SI104,OR$6:SI$6,{"INA(V)"}))</f>
        <v>15</v>
      </c>
      <c r="SL104" s="277" cm="1">
        <f t="array" ref="SL104">SUM(SUMIFS(OR104:SI104,OR$6:SI$6,{"EN(D)"}))</f>
        <v>0</v>
      </c>
      <c r="SM104" s="277" cm="1">
        <f t="array" ref="SM104">SUM(SUMIFS(OR104:SI104,OR$6:SI$6,{"INA(D)"}))</f>
        <v>6</v>
      </c>
      <c r="SN104" s="277" cm="1">
        <f t="array" ref="SN104">SUM(SUMIFS(OR104:SI104,OR$6:SI$6,{"EN(D)","EN(V)","INA(D)","INA(V)"}))</f>
        <v>21</v>
      </c>
    </row>
    <row r="105" spans="1:508">
      <c r="A105" s="296">
        <v>99</v>
      </c>
      <c r="B105" s="281" t="s">
        <v>422</v>
      </c>
      <c r="C105" s="301"/>
      <c r="D105" s="299"/>
      <c r="E105" s="299"/>
      <c r="F105" s="299"/>
      <c r="G105" s="299"/>
      <c r="H105" s="297"/>
      <c r="I105" s="297"/>
      <c r="J105" s="297"/>
      <c r="K105" s="297"/>
      <c r="L105" s="299"/>
      <c r="M105" s="299"/>
      <c r="N105" s="299"/>
      <c r="O105" s="299"/>
      <c r="P105" s="297"/>
      <c r="Q105" s="297"/>
      <c r="R105" s="297"/>
      <c r="S105" s="297"/>
      <c r="T105" s="299"/>
      <c r="U105" s="299"/>
      <c r="V105" s="299"/>
      <c r="W105" s="299"/>
      <c r="X105" s="297"/>
      <c r="Y105" s="297"/>
      <c r="Z105" s="297"/>
      <c r="AA105" s="297"/>
      <c r="AB105" s="299"/>
      <c r="AC105" s="299"/>
      <c r="AD105" s="299"/>
      <c r="AE105" s="299"/>
      <c r="AF105" s="297"/>
      <c r="AG105" s="297"/>
      <c r="AH105" s="297"/>
      <c r="AI105" s="297"/>
      <c r="AJ105" s="299"/>
      <c r="AK105" s="299"/>
      <c r="AL105" s="299"/>
      <c r="AM105" s="299"/>
      <c r="AN105" s="297"/>
      <c r="AO105" s="297"/>
      <c r="AP105" s="297"/>
      <c r="AQ105" s="297"/>
      <c r="AR105" s="299"/>
      <c r="AS105" s="299"/>
      <c r="AT105" s="299"/>
      <c r="AU105" s="299"/>
      <c r="AV105" s="297"/>
      <c r="AW105" s="297"/>
      <c r="AX105" s="297"/>
      <c r="AY105" s="297"/>
      <c r="AZ105" s="299"/>
      <c r="BA105" s="299"/>
      <c r="BB105" s="299"/>
      <c r="BC105" s="299"/>
      <c r="BD105" s="297"/>
      <c r="BE105" s="297"/>
      <c r="BF105" s="297"/>
      <c r="BG105" s="297"/>
      <c r="BH105" s="299"/>
      <c r="BI105" s="299"/>
      <c r="BJ105" s="299"/>
      <c r="BK105" s="299"/>
      <c r="BL105" s="297"/>
      <c r="BM105" s="297"/>
      <c r="BN105" s="297"/>
      <c r="BO105" s="297"/>
      <c r="BP105" s="299"/>
      <c r="BQ105" s="299"/>
      <c r="BR105" s="299"/>
      <c r="BS105" s="299"/>
      <c r="BT105" s="297"/>
      <c r="BU105" s="297"/>
      <c r="BV105" s="297"/>
      <c r="BW105" s="297"/>
      <c r="BX105" s="299"/>
      <c r="BY105" s="299"/>
      <c r="BZ105" s="299"/>
      <c r="CA105" s="299"/>
      <c r="CB105" s="297"/>
      <c r="CC105" s="297"/>
      <c r="CD105" s="297"/>
      <c r="CE105" s="297"/>
      <c r="CF105" s="299"/>
      <c r="CG105" s="299"/>
      <c r="CH105" s="299"/>
      <c r="CI105" s="299"/>
      <c r="CJ105" s="297"/>
      <c r="CK105" s="297"/>
      <c r="CL105" s="297"/>
      <c r="CM105" s="297"/>
      <c r="CN105" s="299"/>
      <c r="CO105" s="299"/>
      <c r="CP105" s="299"/>
      <c r="CQ105" s="299"/>
      <c r="CR105" s="297"/>
      <c r="CS105" s="297"/>
      <c r="CT105" s="297"/>
      <c r="CU105" s="297"/>
      <c r="CV105" s="277" cm="1">
        <f t="array" ref="CV105">SUM(SUMIFS(D105:CU105,D$6:CU$6,{"EN(V)"}))</f>
        <v>0</v>
      </c>
      <c r="CW105" s="277" cm="1">
        <f t="array" ref="CW105">SUM(SUMIFS(D105:CU105,D$6:CU$6,{"INA(V)"}))</f>
        <v>0</v>
      </c>
      <c r="CX105" s="277" cm="1">
        <f t="array" ref="CX105">SUM(SUMIFS(D105:CU105,D$6:CU$6,{"EN(D)"}))</f>
        <v>0</v>
      </c>
      <c r="CY105" s="277" cm="1">
        <f t="array" ref="CY105">SUM(SUMIFS(D105:CU105,D$6:CU$6,{"INA(D)"}))</f>
        <v>0</v>
      </c>
      <c r="CZ105" s="277" cm="1">
        <f t="array" ref="CZ105">SUM(SUMIFS(D105:CU105,D$6:CU$6,{"EN(D)","EN(V)","INA(D)","INA(V)"}))</f>
        <v>0</v>
      </c>
      <c r="DA105" s="299"/>
      <c r="DB105" s="299"/>
      <c r="DC105" s="299"/>
      <c r="DD105" s="299"/>
      <c r="DE105" s="297"/>
      <c r="DF105" s="297"/>
      <c r="DG105" s="297"/>
      <c r="DH105" s="297"/>
      <c r="DI105" s="299"/>
      <c r="DJ105" s="299"/>
      <c r="DK105" s="299"/>
      <c r="DL105" s="299"/>
      <c r="DM105" s="297"/>
      <c r="DN105" s="297"/>
      <c r="DO105" s="297"/>
      <c r="DP105" s="297"/>
      <c r="DQ105" s="299"/>
      <c r="DR105" s="299"/>
      <c r="DS105" s="299"/>
      <c r="DT105" s="299"/>
      <c r="DU105" s="297"/>
      <c r="DV105" s="297"/>
      <c r="DW105" s="297"/>
      <c r="DX105" s="297"/>
      <c r="DY105" s="299"/>
      <c r="DZ105" s="299"/>
      <c r="EA105" s="299"/>
      <c r="EB105" s="299"/>
      <c r="EC105" s="297"/>
      <c r="ED105" s="297"/>
      <c r="EE105" s="297"/>
      <c r="EF105" s="297"/>
      <c r="EG105" s="299"/>
      <c r="EH105" s="299"/>
      <c r="EI105" s="299"/>
      <c r="EJ105" s="299"/>
      <c r="EK105" s="297"/>
      <c r="EL105" s="297"/>
      <c r="EM105" s="297"/>
      <c r="EN105" s="297"/>
      <c r="EO105" s="299"/>
      <c r="EP105" s="299"/>
      <c r="EQ105" s="299"/>
      <c r="ER105" s="299"/>
      <c r="ES105" s="297"/>
      <c r="ET105" s="297"/>
      <c r="EU105" s="297"/>
      <c r="EV105" s="297"/>
      <c r="EW105" s="299"/>
      <c r="EX105" s="299"/>
      <c r="EY105" s="299"/>
      <c r="EZ105" s="299"/>
      <c r="FA105" s="297"/>
      <c r="FB105" s="297"/>
      <c r="FC105" s="297"/>
      <c r="FD105" s="297"/>
      <c r="FE105" s="299"/>
      <c r="FF105" s="299"/>
      <c r="FG105" s="299"/>
      <c r="FH105" s="299"/>
      <c r="FI105" s="297"/>
      <c r="FJ105" s="297"/>
      <c r="FK105" s="297"/>
      <c r="FL105" s="297"/>
      <c r="FM105" s="299"/>
      <c r="FN105" s="299"/>
      <c r="FO105" s="299"/>
      <c r="FP105" s="299"/>
      <c r="FQ105" s="297"/>
      <c r="FR105" s="297"/>
      <c r="FS105" s="297"/>
      <c r="FT105" s="297"/>
      <c r="FU105" s="299"/>
      <c r="FV105" s="299"/>
      <c r="FW105" s="299"/>
      <c r="FX105" s="299"/>
      <c r="FY105" s="297"/>
      <c r="FZ105" s="297"/>
      <c r="GA105" s="297"/>
      <c r="GB105" s="297"/>
      <c r="GC105" s="299"/>
      <c r="GD105" s="299"/>
      <c r="GE105" s="299"/>
      <c r="GF105" s="299"/>
      <c r="GG105" s="297"/>
      <c r="GH105" s="297"/>
      <c r="GI105" s="297"/>
      <c r="GJ105" s="297"/>
      <c r="GK105" s="299"/>
      <c r="GL105" s="299"/>
      <c r="GM105" s="299"/>
      <c r="GN105" s="299"/>
      <c r="GO105" s="297"/>
      <c r="GP105" s="297"/>
      <c r="GQ105" s="297"/>
      <c r="GR105" s="297"/>
      <c r="GS105" s="277" cm="1">
        <f t="array" ref="GS105">SUM(SUMIFS(DA105:GR105,DA$6:GR$6,{"EN(V)"}))</f>
        <v>0</v>
      </c>
      <c r="GT105" s="277" cm="1">
        <f t="array" ref="GT105">SUM(SUMIFS(DA105:GR105,DA$6:GR$6,{"INA(V)"}))</f>
        <v>0</v>
      </c>
      <c r="GU105" s="277" cm="1">
        <f t="array" ref="GU105">SUM(SUMIFS(DA105:GR105,DA$6:GR$6,{"EN(D)"}))</f>
        <v>0</v>
      </c>
      <c r="GV105" s="277" cm="1">
        <f t="array" ref="GV105">SUM(SUMIFS(DA105:GR105,DA$6:GR$6,{"INA(D)"}))</f>
        <v>0</v>
      </c>
      <c r="GW105" s="277" cm="1">
        <f t="array" ref="GW105">SUM(SUMIFS(DA105:GR105,DA$6:GR$6,{"EN(D)","EN(V)","INA(D)","INA(V)"}))</f>
        <v>0</v>
      </c>
      <c r="GX105" s="299"/>
      <c r="GY105" s="299"/>
      <c r="GZ105" s="299"/>
      <c r="HA105" s="299"/>
      <c r="HB105" s="297"/>
      <c r="HC105" s="297"/>
      <c r="HD105" s="297"/>
      <c r="HE105" s="297"/>
      <c r="HF105" s="299"/>
      <c r="HG105" s="299"/>
      <c r="HH105" s="299"/>
      <c r="HI105" s="299"/>
      <c r="HJ105" s="297"/>
      <c r="HK105" s="297"/>
      <c r="HL105" s="297"/>
      <c r="HM105" s="297"/>
      <c r="HN105" s="299"/>
      <c r="HO105" s="299"/>
      <c r="HP105" s="299"/>
      <c r="HQ105" s="299"/>
      <c r="HR105" s="297"/>
      <c r="HS105" s="297"/>
      <c r="HT105" s="297"/>
      <c r="HU105" s="297"/>
      <c r="HV105" s="299"/>
      <c r="HW105" s="299"/>
      <c r="HX105" s="299"/>
      <c r="HY105" s="299"/>
      <c r="HZ105" s="297"/>
      <c r="IA105" s="297"/>
      <c r="IB105" s="297"/>
      <c r="IC105" s="297"/>
      <c r="ID105" s="299"/>
      <c r="IE105" s="299"/>
      <c r="IF105" s="299"/>
      <c r="IG105" s="299"/>
      <c r="IH105" s="297"/>
      <c r="II105" s="297"/>
      <c r="IJ105" s="297"/>
      <c r="IK105" s="297"/>
      <c r="IL105" s="299"/>
      <c r="IM105" s="299"/>
      <c r="IN105" s="299"/>
      <c r="IO105" s="299"/>
      <c r="IP105" s="297"/>
      <c r="IQ105" s="297"/>
      <c r="IR105" s="297"/>
      <c r="IS105" s="297"/>
      <c r="IT105" s="299"/>
      <c r="IU105" s="299"/>
      <c r="IV105" s="299"/>
      <c r="IW105" s="299"/>
      <c r="IX105" s="297"/>
      <c r="IY105" s="297"/>
      <c r="IZ105" s="297"/>
      <c r="JA105" s="297"/>
      <c r="JB105" s="299"/>
      <c r="JC105" s="299"/>
      <c r="JD105" s="299"/>
      <c r="JE105" s="299"/>
      <c r="JF105" s="297"/>
      <c r="JG105" s="297"/>
      <c r="JH105" s="297"/>
      <c r="JI105" s="297"/>
      <c r="JJ105" s="299"/>
      <c r="JK105" s="299"/>
      <c r="JL105" s="299"/>
      <c r="JM105" s="299"/>
      <c r="JN105" s="297"/>
      <c r="JO105" s="297"/>
      <c r="JP105" s="297"/>
      <c r="JQ105" s="297"/>
      <c r="JR105" s="299">
        <v>14</v>
      </c>
      <c r="JS105" s="299">
        <v>38</v>
      </c>
      <c r="JT105" s="299"/>
      <c r="JU105" s="299">
        <v>54</v>
      </c>
      <c r="JV105" s="297"/>
      <c r="JW105" s="297"/>
      <c r="JX105" s="297"/>
      <c r="JY105" s="297"/>
      <c r="JZ105" s="299"/>
      <c r="KA105" s="299">
        <v>54</v>
      </c>
      <c r="KB105" s="299"/>
      <c r="KC105" s="299">
        <v>41</v>
      </c>
      <c r="KD105" s="297"/>
      <c r="KE105" s="297"/>
      <c r="KF105" s="297"/>
      <c r="KG105" s="297"/>
      <c r="KH105" s="299"/>
      <c r="KI105" s="299">
        <v>80</v>
      </c>
      <c r="KJ105" s="299"/>
      <c r="KK105" s="299">
        <v>40</v>
      </c>
      <c r="KL105" s="297"/>
      <c r="KM105" s="297"/>
      <c r="KN105" s="297"/>
      <c r="KO105" s="297"/>
      <c r="KP105" s="277" cm="1">
        <f t="array" ref="KP105">SUM(SUMIFS(GX105:KO105,GX$6:KO$6,{"EN(V)"}))</f>
        <v>172</v>
      </c>
      <c r="KQ105" s="277" cm="1">
        <f t="array" ref="KQ105">SUM(SUMIFS(GX105:KO105,GX$6:KO$6,{"INA(V)"}))</f>
        <v>0</v>
      </c>
      <c r="KR105" s="277" cm="1">
        <f t="array" ref="KR105">SUM(SUMIFS(GX105:KO105,GX$6:KO$6,{"EN(D)"}))</f>
        <v>135</v>
      </c>
      <c r="KS105" s="277" cm="1">
        <f t="array" ref="KS105">SUM(SUMIFS(GX105:KO105,GX$6:KO$6,{"INA(D)"}))</f>
        <v>0</v>
      </c>
      <c r="KT105" s="277" cm="1">
        <f t="array" ref="KT105">SUM(SUMIFS(GX105:KO105,GX$6:KO$6,{"EN(D)","EN(V)","INA(D)","INA(V)"}))</f>
        <v>307</v>
      </c>
      <c r="KU105" s="299"/>
      <c r="KV105" s="299">
        <v>20</v>
      </c>
      <c r="KW105" s="299"/>
      <c r="KX105" s="299">
        <v>72</v>
      </c>
      <c r="KY105" s="297"/>
      <c r="KZ105" s="297"/>
      <c r="LA105" s="297"/>
      <c r="LB105" s="297"/>
      <c r="LC105" s="299"/>
      <c r="LD105" s="299">
        <v>16</v>
      </c>
      <c r="LE105" s="299"/>
      <c r="LF105" s="299">
        <v>24</v>
      </c>
      <c r="LG105" s="297"/>
      <c r="LH105" s="297"/>
      <c r="LI105" s="297"/>
      <c r="LJ105" s="297"/>
      <c r="LK105" s="299"/>
      <c r="LL105" s="299">
        <v>21</v>
      </c>
      <c r="LM105" s="299"/>
      <c r="LN105" s="299">
        <v>9</v>
      </c>
      <c r="LO105" s="297"/>
      <c r="LP105" s="297"/>
      <c r="LQ105" s="297"/>
      <c r="LR105" s="297"/>
      <c r="LS105" s="299"/>
      <c r="LT105" s="299">
        <v>26</v>
      </c>
      <c r="LU105" s="299"/>
      <c r="LV105" s="299">
        <v>11</v>
      </c>
      <c r="LW105" s="297"/>
      <c r="LX105" s="297"/>
      <c r="LY105" s="297"/>
      <c r="LZ105" s="297"/>
      <c r="MA105" s="299"/>
      <c r="MB105" s="299">
        <v>27</v>
      </c>
      <c r="MC105" s="299"/>
      <c r="MD105" s="299">
        <v>6</v>
      </c>
      <c r="ME105" s="297"/>
      <c r="MF105" s="297"/>
      <c r="MG105" s="297"/>
      <c r="MH105" s="297"/>
      <c r="MI105" s="299"/>
      <c r="MJ105" s="299">
        <v>19</v>
      </c>
      <c r="MK105" s="299"/>
      <c r="ML105" s="299">
        <v>5</v>
      </c>
      <c r="MM105" s="297"/>
      <c r="MN105" s="297"/>
      <c r="MO105" s="297"/>
      <c r="MP105" s="297"/>
      <c r="MQ105" s="299"/>
      <c r="MR105" s="299">
        <v>19</v>
      </c>
      <c r="MS105" s="299"/>
      <c r="MT105" s="299">
        <v>2</v>
      </c>
      <c r="MU105" s="297"/>
      <c r="MV105" s="297"/>
      <c r="MW105" s="297"/>
      <c r="MX105" s="297"/>
      <c r="MY105" s="299"/>
      <c r="MZ105" s="299">
        <v>9</v>
      </c>
      <c r="NA105" s="299"/>
      <c r="NB105" s="299">
        <v>1</v>
      </c>
      <c r="NC105" s="297"/>
      <c r="ND105" s="297"/>
      <c r="NE105" s="297"/>
      <c r="NF105" s="297"/>
      <c r="NG105" s="299"/>
      <c r="NH105" s="299">
        <v>27</v>
      </c>
      <c r="NI105" s="299"/>
      <c r="NJ105" s="299">
        <v>3</v>
      </c>
      <c r="NK105" s="297"/>
      <c r="NL105" s="297"/>
      <c r="NM105" s="297"/>
      <c r="NN105" s="297"/>
      <c r="NO105" s="299"/>
      <c r="NP105" s="299">
        <v>33</v>
      </c>
      <c r="NQ105" s="299"/>
      <c r="NR105" s="299">
        <v>45</v>
      </c>
      <c r="NS105" s="297"/>
      <c r="NT105" s="297"/>
      <c r="NU105" s="297"/>
      <c r="NV105" s="297"/>
      <c r="NW105" s="299"/>
      <c r="NX105" s="299">
        <v>58</v>
      </c>
      <c r="NY105" s="299"/>
      <c r="NZ105" s="299">
        <v>17</v>
      </c>
      <c r="OA105" s="297"/>
      <c r="OB105" s="297"/>
      <c r="OC105" s="297"/>
      <c r="OD105" s="297"/>
      <c r="OE105" s="299"/>
      <c r="OF105" s="299">
        <v>33</v>
      </c>
      <c r="OG105" s="299"/>
      <c r="OH105" s="299">
        <v>8</v>
      </c>
      <c r="OI105" s="297"/>
      <c r="OJ105" s="297"/>
      <c r="OK105" s="297"/>
      <c r="OL105" s="297"/>
      <c r="OM105" s="277" cm="1">
        <f t="array" ref="OM105">SUM(SUMIFS(KU105:OL105,KU$6:OL$6,{"EN(V)"}))</f>
        <v>308</v>
      </c>
      <c r="ON105" s="277" cm="1">
        <f t="array" ref="ON105">SUM(SUMIFS(KU105:OL105,KU$6:OL$6,{"INA(V)"}))</f>
        <v>0</v>
      </c>
      <c r="OO105" s="277" cm="1">
        <f t="array" ref="OO105">SUM(SUMIFS(KU105:OL105,KU$6:OL$6,{"EN(D)"}))</f>
        <v>203</v>
      </c>
      <c r="OP105" s="277" cm="1">
        <f t="array" ref="OP105">SUM(SUMIFS(KU105:OL105,KU$6:OL$6,{"INA(D)"}))</f>
        <v>0</v>
      </c>
      <c r="OQ105" s="277" cm="1">
        <f t="array" ref="OQ105">SUM(SUMIFS(KU105:OL105,KU$6:OL$6,{"EN(D)","EN(V)","INA(D)","INA(V)"}))</f>
        <v>511</v>
      </c>
      <c r="OR105" s="299"/>
      <c r="OS105" s="299">
        <v>16</v>
      </c>
      <c r="OT105" s="299"/>
      <c r="OU105" s="299">
        <v>5</v>
      </c>
      <c r="OV105" s="297"/>
      <c r="OW105" s="297"/>
      <c r="OX105" s="297"/>
      <c r="OY105" s="297"/>
      <c r="OZ105" s="299"/>
      <c r="PA105" s="299">
        <v>17</v>
      </c>
      <c r="PB105" s="299"/>
      <c r="PC105" s="299">
        <v>3</v>
      </c>
      <c r="PD105" s="297"/>
      <c r="PE105" s="297"/>
      <c r="PF105" s="297"/>
      <c r="PG105" s="297"/>
      <c r="PH105" s="299"/>
      <c r="PI105" s="299">
        <v>28</v>
      </c>
      <c r="PJ105" s="299"/>
      <c r="PK105" s="299">
        <v>6</v>
      </c>
      <c r="PL105" s="297"/>
      <c r="PM105" s="297"/>
      <c r="PN105" s="297"/>
      <c r="PO105" s="297"/>
      <c r="PP105" s="299"/>
      <c r="PQ105" s="299">
        <v>17</v>
      </c>
      <c r="PR105" s="299"/>
      <c r="PS105" s="299">
        <v>4</v>
      </c>
      <c r="PT105" s="297"/>
      <c r="PU105" s="297"/>
      <c r="PV105" s="297"/>
      <c r="PW105" s="297"/>
      <c r="PX105" s="299"/>
      <c r="PY105" s="299">
        <v>17</v>
      </c>
      <c r="PZ105" s="299"/>
      <c r="QA105" s="299">
        <v>8</v>
      </c>
      <c r="QB105" s="297"/>
      <c r="QC105" s="297"/>
      <c r="QD105" s="297"/>
      <c r="QE105" s="297"/>
      <c r="QF105" s="299"/>
      <c r="QG105" s="299">
        <v>11</v>
      </c>
      <c r="QH105" s="299"/>
      <c r="QI105" s="299">
        <v>1</v>
      </c>
      <c r="QJ105" s="297"/>
      <c r="QK105" s="297"/>
      <c r="QL105" s="297"/>
      <c r="QM105" s="297"/>
      <c r="QN105" s="299"/>
      <c r="QO105" s="299"/>
      <c r="QP105" s="299"/>
      <c r="QQ105" s="299">
        <v>5</v>
      </c>
      <c r="QR105" s="297"/>
      <c r="QS105" s="297"/>
      <c r="QT105" s="297"/>
      <c r="QU105" s="297"/>
      <c r="QV105" s="299"/>
      <c r="QW105" s="299"/>
      <c r="QX105" s="299"/>
      <c r="QY105" s="299"/>
      <c r="QZ105" s="297"/>
      <c r="RA105" s="297"/>
      <c r="RB105" s="297"/>
      <c r="RC105" s="297"/>
      <c r="RD105" s="299"/>
      <c r="RE105" s="299"/>
      <c r="RF105" s="299"/>
      <c r="RG105" s="299"/>
      <c r="RH105" s="297"/>
      <c r="RI105" s="297"/>
      <c r="RJ105" s="297"/>
      <c r="RK105" s="297"/>
      <c r="RL105" s="299"/>
      <c r="RM105" s="299"/>
      <c r="RN105" s="299"/>
      <c r="RO105" s="299"/>
      <c r="RP105" s="297"/>
      <c r="RQ105" s="297"/>
      <c r="RR105" s="297"/>
      <c r="RS105" s="297"/>
      <c r="RT105" s="299"/>
      <c r="RU105" s="299"/>
      <c r="RV105" s="299"/>
      <c r="RW105" s="299"/>
      <c r="RX105" s="297"/>
      <c r="RY105" s="297"/>
      <c r="RZ105" s="297"/>
      <c r="SA105" s="297"/>
      <c r="SB105" s="299"/>
      <c r="SC105" s="299"/>
      <c r="SD105" s="299"/>
      <c r="SE105" s="299"/>
      <c r="SF105" s="297"/>
      <c r="SG105" s="297"/>
      <c r="SH105" s="297"/>
      <c r="SI105" s="297"/>
      <c r="SJ105" s="277" cm="1">
        <f t="array" ref="SJ105">SUM(SUMIFS(OR105:SI105,OR$6:SI$6,{"EN(V)"}))</f>
        <v>106</v>
      </c>
      <c r="SK105" s="277" cm="1">
        <f t="array" ref="SK105">SUM(SUMIFS(OR105:SI105,OR$6:SI$6,{"INA(V)"}))</f>
        <v>0</v>
      </c>
      <c r="SL105" s="277" cm="1">
        <f t="array" ref="SL105">SUM(SUMIFS(OR105:SI105,OR$6:SI$6,{"EN(D)"}))</f>
        <v>32</v>
      </c>
      <c r="SM105" s="277" cm="1">
        <f t="array" ref="SM105">SUM(SUMIFS(OR105:SI105,OR$6:SI$6,{"INA(D)"}))</f>
        <v>0</v>
      </c>
      <c r="SN105" s="277" cm="1">
        <f t="array" ref="SN105">SUM(SUMIFS(OR105:SI105,OR$6:SI$6,{"EN(D)","EN(V)","INA(D)","INA(V)"}))</f>
        <v>138</v>
      </c>
    </row>
    <row r="106" spans="1:508">
      <c r="A106" s="296">
        <v>100</v>
      </c>
      <c r="B106" s="281" t="s">
        <v>423</v>
      </c>
      <c r="C106" s="301"/>
      <c r="D106" s="299"/>
      <c r="E106" s="299"/>
      <c r="F106" s="299"/>
      <c r="G106" s="299"/>
      <c r="H106" s="297"/>
      <c r="I106" s="297"/>
      <c r="J106" s="297"/>
      <c r="K106" s="297"/>
      <c r="L106" s="299"/>
      <c r="M106" s="299"/>
      <c r="N106" s="299"/>
      <c r="O106" s="299"/>
      <c r="P106" s="297"/>
      <c r="Q106" s="297"/>
      <c r="R106" s="297"/>
      <c r="S106" s="297"/>
      <c r="T106" s="299"/>
      <c r="U106" s="299"/>
      <c r="V106" s="299"/>
      <c r="W106" s="299"/>
      <c r="X106" s="297"/>
      <c r="Y106" s="297"/>
      <c r="Z106" s="297"/>
      <c r="AA106" s="297"/>
      <c r="AB106" s="299"/>
      <c r="AC106" s="299"/>
      <c r="AD106" s="299"/>
      <c r="AE106" s="299"/>
      <c r="AF106" s="297"/>
      <c r="AG106" s="297"/>
      <c r="AH106" s="297"/>
      <c r="AI106" s="297"/>
      <c r="AJ106" s="299"/>
      <c r="AK106" s="299"/>
      <c r="AL106" s="299"/>
      <c r="AM106" s="299"/>
      <c r="AN106" s="297"/>
      <c r="AO106" s="297"/>
      <c r="AP106" s="297"/>
      <c r="AQ106" s="297"/>
      <c r="AR106" s="299"/>
      <c r="AS106" s="299"/>
      <c r="AT106" s="299"/>
      <c r="AU106" s="299"/>
      <c r="AV106" s="297"/>
      <c r="AW106" s="297"/>
      <c r="AX106" s="297"/>
      <c r="AY106" s="297"/>
      <c r="AZ106" s="299"/>
      <c r="BA106" s="299"/>
      <c r="BB106" s="299"/>
      <c r="BC106" s="299"/>
      <c r="BD106" s="297"/>
      <c r="BE106" s="297"/>
      <c r="BF106" s="297"/>
      <c r="BG106" s="297"/>
      <c r="BH106" s="299"/>
      <c r="BI106" s="299"/>
      <c r="BJ106" s="299"/>
      <c r="BK106" s="299"/>
      <c r="BL106" s="297"/>
      <c r="BM106" s="297"/>
      <c r="BN106" s="297"/>
      <c r="BO106" s="297"/>
      <c r="BP106" s="299"/>
      <c r="BQ106" s="299"/>
      <c r="BR106" s="299"/>
      <c r="BS106" s="299"/>
      <c r="BT106" s="297"/>
      <c r="BU106" s="297"/>
      <c r="BV106" s="297"/>
      <c r="BW106" s="297"/>
      <c r="BX106" s="299"/>
      <c r="BY106" s="299"/>
      <c r="BZ106" s="299"/>
      <c r="CA106" s="299"/>
      <c r="CB106" s="297"/>
      <c r="CC106" s="297"/>
      <c r="CD106" s="297"/>
      <c r="CE106" s="297"/>
      <c r="CF106" s="299"/>
      <c r="CG106" s="299"/>
      <c r="CH106" s="299"/>
      <c r="CI106" s="299"/>
      <c r="CJ106" s="297"/>
      <c r="CK106" s="297"/>
      <c r="CL106" s="297"/>
      <c r="CM106" s="297"/>
      <c r="CN106" s="299"/>
      <c r="CO106" s="299"/>
      <c r="CP106" s="299"/>
      <c r="CQ106" s="299"/>
      <c r="CR106" s="297"/>
      <c r="CS106" s="297"/>
      <c r="CT106" s="297"/>
      <c r="CU106" s="297"/>
      <c r="CV106" s="277" cm="1">
        <f t="array" ref="CV106">SUM(SUMIFS(D106:CU106,D$6:CU$6,{"EN(V)"}))</f>
        <v>0</v>
      </c>
      <c r="CW106" s="277" cm="1">
        <f t="array" ref="CW106">SUM(SUMIFS(D106:CU106,D$6:CU$6,{"INA(V)"}))</f>
        <v>0</v>
      </c>
      <c r="CX106" s="277" cm="1">
        <f t="array" ref="CX106">SUM(SUMIFS(D106:CU106,D$6:CU$6,{"EN(D)"}))</f>
        <v>0</v>
      </c>
      <c r="CY106" s="277" cm="1">
        <f t="array" ref="CY106">SUM(SUMIFS(D106:CU106,D$6:CU$6,{"INA(D)"}))</f>
        <v>0</v>
      </c>
      <c r="CZ106" s="277" cm="1">
        <f t="array" ref="CZ106">SUM(SUMIFS(D106:CU106,D$6:CU$6,{"EN(D)","EN(V)","INA(D)","INA(V)"}))</f>
        <v>0</v>
      </c>
      <c r="DA106" s="299"/>
      <c r="DB106" s="299"/>
      <c r="DC106" s="299"/>
      <c r="DD106" s="299"/>
      <c r="DE106" s="297"/>
      <c r="DF106" s="297"/>
      <c r="DG106" s="297"/>
      <c r="DH106" s="297"/>
      <c r="DI106" s="299"/>
      <c r="DJ106" s="299"/>
      <c r="DK106" s="299"/>
      <c r="DL106" s="299"/>
      <c r="DM106" s="297"/>
      <c r="DN106" s="297"/>
      <c r="DO106" s="297"/>
      <c r="DP106" s="297"/>
      <c r="DQ106" s="299"/>
      <c r="DR106" s="299"/>
      <c r="DS106" s="299"/>
      <c r="DT106" s="299"/>
      <c r="DU106" s="297"/>
      <c r="DV106" s="297"/>
      <c r="DW106" s="297"/>
      <c r="DX106" s="297"/>
      <c r="DY106" s="299"/>
      <c r="DZ106" s="299"/>
      <c r="EA106" s="299"/>
      <c r="EB106" s="299"/>
      <c r="EC106" s="297"/>
      <c r="ED106" s="297"/>
      <c r="EE106" s="297"/>
      <c r="EF106" s="297"/>
      <c r="EG106" s="299"/>
      <c r="EH106" s="299"/>
      <c r="EI106" s="299"/>
      <c r="EJ106" s="299"/>
      <c r="EK106" s="297"/>
      <c r="EL106" s="297"/>
      <c r="EM106" s="297"/>
      <c r="EN106" s="297"/>
      <c r="EO106" s="299"/>
      <c r="EP106" s="299"/>
      <c r="EQ106" s="299"/>
      <c r="ER106" s="299"/>
      <c r="ES106" s="297"/>
      <c r="ET106" s="297"/>
      <c r="EU106" s="297"/>
      <c r="EV106" s="297"/>
      <c r="EW106" s="299"/>
      <c r="EX106" s="299"/>
      <c r="EY106" s="299"/>
      <c r="EZ106" s="299"/>
      <c r="FA106" s="297"/>
      <c r="FB106" s="297"/>
      <c r="FC106" s="297"/>
      <c r="FD106" s="297"/>
      <c r="FE106" s="299"/>
      <c r="FF106" s="299"/>
      <c r="FG106" s="299"/>
      <c r="FH106" s="299"/>
      <c r="FI106" s="297"/>
      <c r="FJ106" s="297"/>
      <c r="FK106" s="297"/>
      <c r="FL106" s="297"/>
      <c r="FM106" s="299"/>
      <c r="FN106" s="299"/>
      <c r="FO106" s="299"/>
      <c r="FP106" s="299"/>
      <c r="FQ106" s="297"/>
      <c r="FR106" s="297"/>
      <c r="FS106" s="297"/>
      <c r="FT106" s="297"/>
      <c r="FU106" s="299"/>
      <c r="FV106" s="299"/>
      <c r="FW106" s="299"/>
      <c r="FX106" s="299"/>
      <c r="FY106" s="297"/>
      <c r="FZ106" s="297"/>
      <c r="GA106" s="297"/>
      <c r="GB106" s="297"/>
      <c r="GC106" s="299"/>
      <c r="GD106" s="299"/>
      <c r="GE106" s="299"/>
      <c r="GF106" s="299"/>
      <c r="GG106" s="297"/>
      <c r="GH106" s="297"/>
      <c r="GI106" s="297"/>
      <c r="GJ106" s="297"/>
      <c r="GK106" s="299"/>
      <c r="GL106" s="299"/>
      <c r="GM106" s="299"/>
      <c r="GN106" s="299"/>
      <c r="GO106" s="297"/>
      <c r="GP106" s="297"/>
      <c r="GQ106" s="297"/>
      <c r="GR106" s="297"/>
      <c r="GS106" s="277" cm="1">
        <f t="array" ref="GS106">SUM(SUMIFS(DA106:GR106,DA$6:GR$6,{"EN(V)"}))</f>
        <v>0</v>
      </c>
      <c r="GT106" s="277" cm="1">
        <f t="array" ref="GT106">SUM(SUMIFS(DA106:GR106,DA$6:GR$6,{"INA(V)"}))</f>
        <v>0</v>
      </c>
      <c r="GU106" s="277" cm="1">
        <f t="array" ref="GU106">SUM(SUMIFS(DA106:GR106,DA$6:GR$6,{"EN(D)"}))</f>
        <v>0</v>
      </c>
      <c r="GV106" s="277" cm="1">
        <f t="array" ref="GV106">SUM(SUMIFS(DA106:GR106,DA$6:GR$6,{"INA(D)"}))</f>
        <v>0</v>
      </c>
      <c r="GW106" s="277" cm="1">
        <f t="array" ref="GW106">SUM(SUMIFS(DA106:GR106,DA$6:GR$6,{"EN(D)","EN(V)","INA(D)","INA(V)"}))</f>
        <v>0</v>
      </c>
      <c r="GX106" s="299"/>
      <c r="GY106" s="299"/>
      <c r="GZ106" s="299"/>
      <c r="HA106" s="299"/>
      <c r="HB106" s="297"/>
      <c r="HC106" s="297"/>
      <c r="HD106" s="297"/>
      <c r="HE106" s="297"/>
      <c r="HF106" s="299"/>
      <c r="HG106" s="299"/>
      <c r="HH106" s="299"/>
      <c r="HI106" s="299"/>
      <c r="HJ106" s="297"/>
      <c r="HK106" s="297"/>
      <c r="HL106" s="297"/>
      <c r="HM106" s="297"/>
      <c r="HN106" s="299"/>
      <c r="HO106" s="299"/>
      <c r="HP106" s="299"/>
      <c r="HQ106" s="299"/>
      <c r="HR106" s="297"/>
      <c r="HS106" s="297"/>
      <c r="HT106" s="297"/>
      <c r="HU106" s="297"/>
      <c r="HV106" s="299"/>
      <c r="HW106" s="299"/>
      <c r="HX106" s="299"/>
      <c r="HY106" s="299"/>
      <c r="HZ106" s="297"/>
      <c r="IA106" s="297"/>
      <c r="IB106" s="297"/>
      <c r="IC106" s="297"/>
      <c r="ID106" s="299"/>
      <c r="IE106" s="299"/>
      <c r="IF106" s="299"/>
      <c r="IG106" s="299"/>
      <c r="IH106" s="297"/>
      <c r="II106" s="297"/>
      <c r="IJ106" s="297"/>
      <c r="IK106" s="297"/>
      <c r="IL106" s="299"/>
      <c r="IM106" s="299"/>
      <c r="IN106" s="299"/>
      <c r="IO106" s="299"/>
      <c r="IP106" s="297"/>
      <c r="IQ106" s="297"/>
      <c r="IR106" s="297"/>
      <c r="IS106" s="297"/>
      <c r="IT106" s="299"/>
      <c r="IU106" s="299"/>
      <c r="IV106" s="299"/>
      <c r="IW106" s="299"/>
      <c r="IX106" s="297"/>
      <c r="IY106" s="297"/>
      <c r="IZ106" s="297"/>
      <c r="JA106" s="297"/>
      <c r="JB106" s="299"/>
      <c r="JC106" s="299"/>
      <c r="JD106" s="299"/>
      <c r="JE106" s="299"/>
      <c r="JF106" s="297"/>
      <c r="JG106" s="297"/>
      <c r="JH106" s="297"/>
      <c r="JI106" s="297"/>
      <c r="JJ106" s="299"/>
      <c r="JK106" s="299"/>
      <c r="JL106" s="299"/>
      <c r="JM106" s="299"/>
      <c r="JN106" s="297"/>
      <c r="JO106" s="297"/>
      <c r="JP106" s="297"/>
      <c r="JQ106" s="297"/>
      <c r="JR106" s="299"/>
      <c r="JS106" s="299"/>
      <c r="JT106" s="299"/>
      <c r="JU106" s="299"/>
      <c r="JV106" s="297">
        <v>81</v>
      </c>
      <c r="JW106" s="297">
        <v>115</v>
      </c>
      <c r="JX106" s="297"/>
      <c r="JY106" s="297">
        <v>110</v>
      </c>
      <c r="JZ106" s="299"/>
      <c r="KA106" s="299"/>
      <c r="KB106" s="299"/>
      <c r="KC106" s="299"/>
      <c r="KD106" s="297"/>
      <c r="KE106" s="297">
        <v>53</v>
      </c>
      <c r="KF106" s="297"/>
      <c r="KG106" s="297">
        <v>183</v>
      </c>
      <c r="KH106" s="299"/>
      <c r="KI106" s="299"/>
      <c r="KJ106" s="299"/>
      <c r="KK106" s="299"/>
      <c r="KL106" s="297"/>
      <c r="KM106" s="297">
        <v>107</v>
      </c>
      <c r="KN106" s="297"/>
      <c r="KO106" s="297">
        <v>84</v>
      </c>
      <c r="KP106" s="277" cm="1">
        <f t="array" ref="KP106">SUM(SUMIFS(GX106:KO106,GX$6:KO$6,{"EN(V)"}))</f>
        <v>0</v>
      </c>
      <c r="KQ106" s="277" cm="1">
        <f t="array" ref="KQ106">SUM(SUMIFS(GX106:KO106,GX$6:KO$6,{"INA(V)"}))</f>
        <v>275</v>
      </c>
      <c r="KR106" s="277" cm="1">
        <f t="array" ref="KR106">SUM(SUMIFS(GX106:KO106,GX$6:KO$6,{"EN(D)"}))</f>
        <v>0</v>
      </c>
      <c r="KS106" s="277" cm="1">
        <f t="array" ref="KS106">SUM(SUMIFS(GX106:KO106,GX$6:KO$6,{"INA(D)"}))</f>
        <v>377</v>
      </c>
      <c r="KT106" s="277" cm="1">
        <f t="array" ref="KT106">SUM(SUMIFS(GX106:KO106,GX$6:KO$6,{"EN(D)","EN(V)","INA(D)","INA(V)"}))</f>
        <v>652</v>
      </c>
      <c r="KU106" s="299"/>
      <c r="KV106" s="299"/>
      <c r="KW106" s="299"/>
      <c r="KX106" s="299"/>
      <c r="KY106" s="297"/>
      <c r="KZ106" s="297">
        <v>32</v>
      </c>
      <c r="LA106" s="297"/>
      <c r="LB106" s="297">
        <v>112</v>
      </c>
      <c r="LC106" s="299"/>
      <c r="LD106" s="299"/>
      <c r="LE106" s="299"/>
      <c r="LF106" s="299"/>
      <c r="LG106" s="297"/>
      <c r="LH106" s="297">
        <v>56</v>
      </c>
      <c r="LI106" s="297"/>
      <c r="LJ106" s="297">
        <v>69</v>
      </c>
      <c r="LK106" s="299"/>
      <c r="LL106" s="299"/>
      <c r="LM106" s="299"/>
      <c r="LN106" s="299"/>
      <c r="LO106" s="297"/>
      <c r="LP106" s="297">
        <v>112</v>
      </c>
      <c r="LQ106" s="297"/>
      <c r="LR106" s="297">
        <v>36</v>
      </c>
      <c r="LS106" s="299"/>
      <c r="LT106" s="299"/>
      <c r="LU106" s="299"/>
      <c r="LV106" s="299"/>
      <c r="LW106" s="297"/>
      <c r="LX106" s="297">
        <v>70</v>
      </c>
      <c r="LY106" s="297"/>
      <c r="LZ106" s="297">
        <v>16</v>
      </c>
      <c r="MA106" s="299"/>
      <c r="MB106" s="299"/>
      <c r="MC106" s="299"/>
      <c r="MD106" s="299"/>
      <c r="ME106" s="297"/>
      <c r="MF106" s="297">
        <v>57</v>
      </c>
      <c r="MG106" s="297"/>
      <c r="MH106" s="297">
        <v>8</v>
      </c>
      <c r="MI106" s="299"/>
      <c r="MJ106" s="299"/>
      <c r="MK106" s="299"/>
      <c r="ML106" s="299"/>
      <c r="MM106" s="297"/>
      <c r="MN106" s="297">
        <v>110</v>
      </c>
      <c r="MO106" s="297"/>
      <c r="MP106" s="297"/>
      <c r="MQ106" s="299"/>
      <c r="MR106" s="299"/>
      <c r="MS106" s="299"/>
      <c r="MT106" s="299"/>
      <c r="MU106" s="297"/>
      <c r="MV106" s="297">
        <v>58</v>
      </c>
      <c r="MW106" s="297"/>
      <c r="MX106" s="297">
        <v>4</v>
      </c>
      <c r="MY106" s="299"/>
      <c r="MZ106" s="299"/>
      <c r="NA106" s="299"/>
      <c r="NB106" s="299"/>
      <c r="NC106" s="297"/>
      <c r="ND106" s="297">
        <v>6</v>
      </c>
      <c r="NE106" s="297"/>
      <c r="NF106" s="297">
        <v>61</v>
      </c>
      <c r="NG106" s="299"/>
      <c r="NH106" s="299"/>
      <c r="NI106" s="299"/>
      <c r="NJ106" s="299"/>
      <c r="NK106" s="297"/>
      <c r="NL106" s="297">
        <v>179</v>
      </c>
      <c r="NM106" s="297"/>
      <c r="NN106" s="297">
        <v>10</v>
      </c>
      <c r="NO106" s="299"/>
      <c r="NP106" s="299"/>
      <c r="NQ106" s="299"/>
      <c r="NR106" s="299"/>
      <c r="NS106" s="297"/>
      <c r="NT106" s="297">
        <v>240</v>
      </c>
      <c r="NU106" s="297"/>
      <c r="NV106" s="297">
        <v>22</v>
      </c>
      <c r="NW106" s="299"/>
      <c r="NX106" s="299"/>
      <c r="NY106" s="299"/>
      <c r="NZ106" s="299"/>
      <c r="OA106" s="297"/>
      <c r="OB106" s="297">
        <v>322</v>
      </c>
      <c r="OC106" s="297"/>
      <c r="OD106" s="297">
        <v>28</v>
      </c>
      <c r="OE106" s="299"/>
      <c r="OF106" s="299"/>
      <c r="OG106" s="299"/>
      <c r="OH106" s="299"/>
      <c r="OI106" s="297"/>
      <c r="OJ106" s="297">
        <v>154</v>
      </c>
      <c r="OK106" s="297"/>
      <c r="OL106" s="297">
        <v>27</v>
      </c>
      <c r="OM106" s="277" cm="1">
        <f t="array" ref="OM106">SUM(SUMIFS(KU106:OL106,KU$6:OL$6,{"EN(V)"}))</f>
        <v>0</v>
      </c>
      <c r="ON106" s="277" cm="1">
        <f t="array" ref="ON106">SUM(SUMIFS(KU106:OL106,KU$6:OL$6,{"INA(V)"}))</f>
        <v>1396</v>
      </c>
      <c r="OO106" s="277" cm="1">
        <f t="array" ref="OO106">SUM(SUMIFS(KU106:OL106,KU$6:OL$6,{"EN(D)"}))</f>
        <v>0</v>
      </c>
      <c r="OP106" s="277" cm="1">
        <f t="array" ref="OP106">SUM(SUMIFS(KU106:OL106,KU$6:OL$6,{"INA(D)"}))</f>
        <v>393</v>
      </c>
      <c r="OQ106" s="277" cm="1">
        <f t="array" ref="OQ106">SUM(SUMIFS(KU106:OL106,KU$6:OL$6,{"EN(D)","EN(V)","INA(D)","INA(V)"}))</f>
        <v>1789</v>
      </c>
      <c r="OR106" s="299"/>
      <c r="OS106" s="299"/>
      <c r="OT106" s="299"/>
      <c r="OU106" s="299"/>
      <c r="OV106" s="297"/>
      <c r="OW106" s="297">
        <v>108</v>
      </c>
      <c r="OX106" s="297"/>
      <c r="OY106" s="297">
        <v>11</v>
      </c>
      <c r="OZ106" s="299"/>
      <c r="PA106" s="299"/>
      <c r="PB106" s="299"/>
      <c r="PC106" s="299"/>
      <c r="PD106" s="297"/>
      <c r="PE106" s="297">
        <v>129</v>
      </c>
      <c r="PF106" s="297"/>
      <c r="PG106" s="297">
        <v>12</v>
      </c>
      <c r="PH106" s="299"/>
      <c r="PI106" s="299"/>
      <c r="PJ106" s="299"/>
      <c r="PK106" s="299"/>
      <c r="PL106" s="297"/>
      <c r="PM106" s="297">
        <v>206</v>
      </c>
      <c r="PN106" s="297"/>
      <c r="PO106" s="297"/>
      <c r="PP106" s="299"/>
      <c r="PQ106" s="299"/>
      <c r="PR106" s="299"/>
      <c r="PS106" s="299"/>
      <c r="PT106" s="297"/>
      <c r="PU106" s="297">
        <v>112</v>
      </c>
      <c r="PV106" s="297"/>
      <c r="PW106" s="297">
        <v>13</v>
      </c>
      <c r="PX106" s="299"/>
      <c r="PY106" s="299"/>
      <c r="PZ106" s="299"/>
      <c r="QA106" s="299"/>
      <c r="QB106" s="297"/>
      <c r="QC106" s="297">
        <v>137</v>
      </c>
      <c r="QD106" s="297"/>
      <c r="QE106" s="297">
        <v>16</v>
      </c>
      <c r="QF106" s="299"/>
      <c r="QG106" s="299"/>
      <c r="QH106" s="299"/>
      <c r="QI106" s="299"/>
      <c r="QJ106" s="297"/>
      <c r="QK106" s="297">
        <v>58</v>
      </c>
      <c r="QL106" s="297"/>
      <c r="QM106" s="297">
        <v>10</v>
      </c>
      <c r="QN106" s="299"/>
      <c r="QO106" s="299"/>
      <c r="QP106" s="299"/>
      <c r="QQ106" s="299"/>
      <c r="QR106" s="297"/>
      <c r="QS106" s="297">
        <v>50</v>
      </c>
      <c r="QT106" s="297"/>
      <c r="QU106" s="297">
        <v>4</v>
      </c>
      <c r="QV106" s="299"/>
      <c r="QW106" s="299"/>
      <c r="QX106" s="299"/>
      <c r="QY106" s="299"/>
      <c r="QZ106" s="297"/>
      <c r="RA106" s="297"/>
      <c r="RB106" s="297"/>
      <c r="RC106" s="297"/>
      <c r="RD106" s="299"/>
      <c r="RE106" s="299"/>
      <c r="RF106" s="299"/>
      <c r="RG106" s="299"/>
      <c r="RH106" s="297"/>
      <c r="RI106" s="297"/>
      <c r="RJ106" s="297"/>
      <c r="RK106" s="297"/>
      <c r="RL106" s="299"/>
      <c r="RM106" s="299"/>
      <c r="RN106" s="299"/>
      <c r="RO106" s="299"/>
      <c r="RP106" s="297"/>
      <c r="RQ106" s="297"/>
      <c r="RR106" s="297"/>
      <c r="RS106" s="297"/>
      <c r="RT106" s="299"/>
      <c r="RU106" s="299"/>
      <c r="RV106" s="299"/>
      <c r="RW106" s="299"/>
      <c r="RX106" s="297"/>
      <c r="RY106" s="297"/>
      <c r="RZ106" s="297"/>
      <c r="SA106" s="297"/>
      <c r="SB106" s="299"/>
      <c r="SC106" s="299"/>
      <c r="SD106" s="299"/>
      <c r="SE106" s="299"/>
      <c r="SF106" s="297"/>
      <c r="SG106" s="297"/>
      <c r="SH106" s="297"/>
      <c r="SI106" s="297"/>
      <c r="SJ106" s="277" cm="1">
        <f t="array" ref="SJ106">SUM(SUMIFS(OR106:SI106,OR$6:SI$6,{"EN(V)"}))</f>
        <v>0</v>
      </c>
      <c r="SK106" s="277" cm="1">
        <f t="array" ref="SK106">SUM(SUMIFS(OR106:SI106,OR$6:SI$6,{"INA(V)"}))</f>
        <v>800</v>
      </c>
      <c r="SL106" s="277" cm="1">
        <f t="array" ref="SL106">SUM(SUMIFS(OR106:SI106,OR$6:SI$6,{"EN(D)"}))</f>
        <v>0</v>
      </c>
      <c r="SM106" s="277" cm="1">
        <f t="array" ref="SM106">SUM(SUMIFS(OR106:SI106,OR$6:SI$6,{"INA(D)"}))</f>
        <v>66</v>
      </c>
      <c r="SN106" s="277" cm="1">
        <f t="array" ref="SN106">SUM(SUMIFS(OR106:SI106,OR$6:SI$6,{"EN(D)","EN(V)","INA(D)","INA(V)"}))</f>
        <v>866</v>
      </c>
    </row>
    <row r="107" spans="1:508" ht="30">
      <c r="A107" s="296">
        <v>101</v>
      </c>
      <c r="B107" s="281" t="s">
        <v>424</v>
      </c>
      <c r="C107" s="301"/>
      <c r="D107" s="299"/>
      <c r="E107" s="299"/>
      <c r="F107" s="299"/>
      <c r="G107" s="299"/>
      <c r="H107" s="297"/>
      <c r="I107" s="297"/>
      <c r="J107" s="297"/>
      <c r="K107" s="297"/>
      <c r="L107" s="299"/>
      <c r="M107" s="299"/>
      <c r="N107" s="299"/>
      <c r="O107" s="299"/>
      <c r="P107" s="297"/>
      <c r="Q107" s="297"/>
      <c r="R107" s="297"/>
      <c r="S107" s="297"/>
      <c r="T107" s="299"/>
      <c r="U107" s="299"/>
      <c r="V107" s="299"/>
      <c r="W107" s="299"/>
      <c r="X107" s="297"/>
      <c r="Y107" s="297"/>
      <c r="Z107" s="297"/>
      <c r="AA107" s="297"/>
      <c r="AB107" s="299"/>
      <c r="AC107" s="299"/>
      <c r="AD107" s="299"/>
      <c r="AE107" s="299"/>
      <c r="AF107" s="297"/>
      <c r="AG107" s="297"/>
      <c r="AH107" s="297"/>
      <c r="AI107" s="297"/>
      <c r="AJ107" s="299"/>
      <c r="AK107" s="299"/>
      <c r="AL107" s="299"/>
      <c r="AM107" s="299"/>
      <c r="AN107" s="297"/>
      <c r="AO107" s="297"/>
      <c r="AP107" s="297"/>
      <c r="AQ107" s="297"/>
      <c r="AR107" s="299"/>
      <c r="AS107" s="299"/>
      <c r="AT107" s="299"/>
      <c r="AU107" s="299"/>
      <c r="AV107" s="297"/>
      <c r="AW107" s="297"/>
      <c r="AX107" s="297"/>
      <c r="AY107" s="297"/>
      <c r="AZ107" s="299"/>
      <c r="BA107" s="299"/>
      <c r="BB107" s="299"/>
      <c r="BC107" s="299"/>
      <c r="BD107" s="297"/>
      <c r="BE107" s="297"/>
      <c r="BF107" s="297"/>
      <c r="BG107" s="297"/>
      <c r="BH107" s="299"/>
      <c r="BI107" s="299"/>
      <c r="BJ107" s="299"/>
      <c r="BK107" s="299"/>
      <c r="BL107" s="297"/>
      <c r="BM107" s="297"/>
      <c r="BN107" s="297"/>
      <c r="BO107" s="297"/>
      <c r="BP107" s="299"/>
      <c r="BQ107" s="299"/>
      <c r="BR107" s="299"/>
      <c r="BS107" s="299"/>
      <c r="BT107" s="297"/>
      <c r="BU107" s="297"/>
      <c r="BV107" s="297"/>
      <c r="BW107" s="297"/>
      <c r="BX107" s="299"/>
      <c r="BY107" s="299"/>
      <c r="BZ107" s="299"/>
      <c r="CA107" s="299"/>
      <c r="CB107" s="297"/>
      <c r="CC107" s="297"/>
      <c r="CD107" s="297"/>
      <c r="CE107" s="297"/>
      <c r="CF107" s="299"/>
      <c r="CG107" s="299"/>
      <c r="CH107" s="299"/>
      <c r="CI107" s="299"/>
      <c r="CJ107" s="297"/>
      <c r="CK107" s="297"/>
      <c r="CL107" s="297"/>
      <c r="CM107" s="297"/>
      <c r="CN107" s="299"/>
      <c r="CO107" s="299"/>
      <c r="CP107" s="299"/>
      <c r="CQ107" s="299"/>
      <c r="CR107" s="297"/>
      <c r="CS107" s="297"/>
      <c r="CT107" s="297"/>
      <c r="CU107" s="297"/>
      <c r="CV107" s="277" cm="1">
        <f t="array" ref="CV107">SUM(SUMIFS(D107:CU107,D$6:CU$6,{"EN(V)"}))</f>
        <v>0</v>
      </c>
      <c r="CW107" s="277" cm="1">
        <f t="array" ref="CW107">SUM(SUMIFS(D107:CU107,D$6:CU$6,{"INA(V)"}))</f>
        <v>0</v>
      </c>
      <c r="CX107" s="277" cm="1">
        <f t="array" ref="CX107">SUM(SUMIFS(D107:CU107,D$6:CU$6,{"EN(D)"}))</f>
        <v>0</v>
      </c>
      <c r="CY107" s="277" cm="1">
        <f t="array" ref="CY107">SUM(SUMIFS(D107:CU107,D$6:CU$6,{"INA(D)"}))</f>
        <v>0</v>
      </c>
      <c r="CZ107" s="277" cm="1">
        <f t="array" ref="CZ107">SUM(SUMIFS(D107:CU107,D$6:CU$6,{"EN(D)","EN(V)","INA(D)","INA(V)"}))</f>
        <v>0</v>
      </c>
      <c r="DA107" s="299"/>
      <c r="DB107" s="299"/>
      <c r="DC107" s="299"/>
      <c r="DD107" s="299"/>
      <c r="DE107" s="297"/>
      <c r="DF107" s="297"/>
      <c r="DG107" s="297"/>
      <c r="DH107" s="297"/>
      <c r="DI107" s="299"/>
      <c r="DJ107" s="299"/>
      <c r="DK107" s="299"/>
      <c r="DL107" s="299"/>
      <c r="DM107" s="297"/>
      <c r="DN107" s="297"/>
      <c r="DO107" s="297"/>
      <c r="DP107" s="297"/>
      <c r="DQ107" s="299"/>
      <c r="DR107" s="299"/>
      <c r="DS107" s="299"/>
      <c r="DT107" s="299"/>
      <c r="DU107" s="297"/>
      <c r="DV107" s="297"/>
      <c r="DW107" s="297"/>
      <c r="DX107" s="297"/>
      <c r="DY107" s="299"/>
      <c r="DZ107" s="299"/>
      <c r="EA107" s="299"/>
      <c r="EB107" s="299"/>
      <c r="EC107" s="297"/>
      <c r="ED107" s="297"/>
      <c r="EE107" s="297"/>
      <c r="EF107" s="297"/>
      <c r="EG107" s="299"/>
      <c r="EH107" s="299"/>
      <c r="EI107" s="299"/>
      <c r="EJ107" s="299"/>
      <c r="EK107" s="297"/>
      <c r="EL107" s="297"/>
      <c r="EM107" s="297"/>
      <c r="EN107" s="297"/>
      <c r="EO107" s="299"/>
      <c r="EP107" s="299"/>
      <c r="EQ107" s="299"/>
      <c r="ER107" s="299"/>
      <c r="ES107" s="297"/>
      <c r="ET107" s="297"/>
      <c r="EU107" s="297"/>
      <c r="EV107" s="297"/>
      <c r="EW107" s="299"/>
      <c r="EX107" s="299"/>
      <c r="EY107" s="299"/>
      <c r="EZ107" s="299"/>
      <c r="FA107" s="297"/>
      <c r="FB107" s="297"/>
      <c r="FC107" s="297"/>
      <c r="FD107" s="297"/>
      <c r="FE107" s="299"/>
      <c r="FF107" s="299"/>
      <c r="FG107" s="299"/>
      <c r="FH107" s="299"/>
      <c r="FI107" s="297"/>
      <c r="FJ107" s="297"/>
      <c r="FK107" s="297"/>
      <c r="FL107" s="297"/>
      <c r="FM107" s="299"/>
      <c r="FN107" s="299"/>
      <c r="FO107" s="299"/>
      <c r="FP107" s="299"/>
      <c r="FQ107" s="297"/>
      <c r="FR107" s="297"/>
      <c r="FS107" s="297"/>
      <c r="FT107" s="297"/>
      <c r="FU107" s="299"/>
      <c r="FV107" s="299"/>
      <c r="FW107" s="299"/>
      <c r="FX107" s="299"/>
      <c r="FY107" s="297"/>
      <c r="FZ107" s="297"/>
      <c r="GA107" s="297"/>
      <c r="GB107" s="297"/>
      <c r="GC107" s="299"/>
      <c r="GD107" s="299"/>
      <c r="GE107" s="299"/>
      <c r="GF107" s="299"/>
      <c r="GG107" s="297"/>
      <c r="GH107" s="297"/>
      <c r="GI107" s="297"/>
      <c r="GJ107" s="297"/>
      <c r="GK107" s="299"/>
      <c r="GL107" s="299"/>
      <c r="GM107" s="299"/>
      <c r="GN107" s="299"/>
      <c r="GO107" s="297"/>
      <c r="GP107" s="297"/>
      <c r="GQ107" s="297"/>
      <c r="GR107" s="297"/>
      <c r="GS107" s="277" cm="1">
        <f t="array" ref="GS107">SUM(SUMIFS(DA107:GR107,DA$6:GR$6,{"EN(V)"}))</f>
        <v>0</v>
      </c>
      <c r="GT107" s="277" cm="1">
        <f t="array" ref="GT107">SUM(SUMIFS(DA107:GR107,DA$6:GR$6,{"INA(V)"}))</f>
        <v>0</v>
      </c>
      <c r="GU107" s="277" cm="1">
        <f t="array" ref="GU107">SUM(SUMIFS(DA107:GR107,DA$6:GR$6,{"EN(D)"}))</f>
        <v>0</v>
      </c>
      <c r="GV107" s="277" cm="1">
        <f t="array" ref="GV107">SUM(SUMIFS(DA107:GR107,DA$6:GR$6,{"INA(D)"}))</f>
        <v>0</v>
      </c>
      <c r="GW107" s="277" cm="1">
        <f t="array" ref="GW107">SUM(SUMIFS(DA107:GR107,DA$6:GR$6,{"EN(D)","EN(V)","INA(D)","INA(V)"}))</f>
        <v>0</v>
      </c>
      <c r="GX107" s="299"/>
      <c r="GY107" s="299"/>
      <c r="GZ107" s="299"/>
      <c r="HA107" s="299"/>
      <c r="HB107" s="297"/>
      <c r="HC107" s="297"/>
      <c r="HD107" s="297"/>
      <c r="HE107" s="297"/>
      <c r="HF107" s="299"/>
      <c r="HG107" s="299"/>
      <c r="HH107" s="299"/>
      <c r="HI107" s="299"/>
      <c r="HJ107" s="297"/>
      <c r="HK107" s="297"/>
      <c r="HL107" s="297"/>
      <c r="HM107" s="297"/>
      <c r="HN107" s="299"/>
      <c r="HO107" s="299"/>
      <c r="HP107" s="299"/>
      <c r="HQ107" s="299"/>
      <c r="HR107" s="297"/>
      <c r="HS107" s="297"/>
      <c r="HT107" s="297"/>
      <c r="HU107" s="297"/>
      <c r="HV107" s="299"/>
      <c r="HW107" s="299"/>
      <c r="HX107" s="299"/>
      <c r="HY107" s="299"/>
      <c r="HZ107" s="297"/>
      <c r="IA107" s="297"/>
      <c r="IB107" s="297"/>
      <c r="IC107" s="297"/>
      <c r="ID107" s="299"/>
      <c r="IE107" s="299"/>
      <c r="IF107" s="299"/>
      <c r="IG107" s="299"/>
      <c r="IH107" s="297"/>
      <c r="II107" s="297"/>
      <c r="IJ107" s="297"/>
      <c r="IK107" s="297"/>
      <c r="IL107" s="299"/>
      <c r="IM107" s="299"/>
      <c r="IN107" s="299"/>
      <c r="IO107" s="299"/>
      <c r="IP107" s="297"/>
      <c r="IQ107" s="297"/>
      <c r="IR107" s="297"/>
      <c r="IS107" s="297"/>
      <c r="IT107" s="299"/>
      <c r="IU107" s="299"/>
      <c r="IV107" s="299"/>
      <c r="IW107" s="299"/>
      <c r="IX107" s="297"/>
      <c r="IY107" s="297"/>
      <c r="IZ107" s="297"/>
      <c r="JA107" s="297"/>
      <c r="JB107" s="299"/>
      <c r="JC107" s="299"/>
      <c r="JD107" s="299"/>
      <c r="JE107" s="299"/>
      <c r="JF107" s="297"/>
      <c r="JG107" s="297"/>
      <c r="JH107" s="297"/>
      <c r="JI107" s="297"/>
      <c r="JJ107" s="299"/>
      <c r="JK107" s="299"/>
      <c r="JL107" s="299"/>
      <c r="JM107" s="299"/>
      <c r="JN107" s="297"/>
      <c r="JO107" s="297"/>
      <c r="JP107" s="297"/>
      <c r="JQ107" s="297"/>
      <c r="JR107" s="299"/>
      <c r="JS107" s="299">
        <v>15</v>
      </c>
      <c r="JT107" s="299"/>
      <c r="JU107" s="299">
        <v>78</v>
      </c>
      <c r="JV107" s="297"/>
      <c r="JW107" s="297"/>
      <c r="JX107" s="297"/>
      <c r="JY107" s="297"/>
      <c r="JZ107" s="299"/>
      <c r="KA107" s="299">
        <v>21</v>
      </c>
      <c r="KB107" s="299"/>
      <c r="KC107" s="299">
        <v>69</v>
      </c>
      <c r="KD107" s="297"/>
      <c r="KE107" s="297"/>
      <c r="KF107" s="297"/>
      <c r="KG107" s="297"/>
      <c r="KH107" s="299"/>
      <c r="KI107" s="299">
        <v>32</v>
      </c>
      <c r="KJ107" s="299"/>
      <c r="KK107" s="299">
        <v>51</v>
      </c>
      <c r="KL107" s="297"/>
      <c r="KM107" s="297"/>
      <c r="KN107" s="297"/>
      <c r="KO107" s="297"/>
      <c r="KP107" s="277" cm="1">
        <f t="array" ref="KP107">SUM(SUMIFS(GX107:KO107,GX$6:KO$6,{"EN(V)"}))</f>
        <v>68</v>
      </c>
      <c r="KQ107" s="277" cm="1">
        <f t="array" ref="KQ107">SUM(SUMIFS(GX107:KO107,GX$6:KO$6,{"INA(V)"}))</f>
        <v>0</v>
      </c>
      <c r="KR107" s="277" cm="1">
        <f t="array" ref="KR107">SUM(SUMIFS(GX107:KO107,GX$6:KO$6,{"EN(D)"}))</f>
        <v>198</v>
      </c>
      <c r="KS107" s="277" cm="1">
        <f t="array" ref="KS107">SUM(SUMIFS(GX107:KO107,GX$6:KO$6,{"INA(D)"}))</f>
        <v>0</v>
      </c>
      <c r="KT107" s="277" cm="1">
        <f t="array" ref="KT107">SUM(SUMIFS(GX107:KO107,GX$6:KO$6,{"EN(D)","EN(V)","INA(D)","INA(V)"}))</f>
        <v>266</v>
      </c>
      <c r="KU107" s="299"/>
      <c r="KV107" s="299">
        <v>15</v>
      </c>
      <c r="KW107" s="299"/>
      <c r="KX107" s="299">
        <v>53</v>
      </c>
      <c r="KY107" s="297"/>
      <c r="KZ107" s="297"/>
      <c r="LA107" s="297"/>
      <c r="LB107" s="297"/>
      <c r="LC107" s="299"/>
      <c r="LD107" s="299">
        <v>2</v>
      </c>
      <c r="LE107" s="299"/>
      <c r="LF107" s="299"/>
      <c r="LG107" s="297"/>
      <c r="LH107" s="297"/>
      <c r="LI107" s="297"/>
      <c r="LJ107" s="297"/>
      <c r="LK107" s="299"/>
      <c r="LL107" s="299">
        <v>27</v>
      </c>
      <c r="LM107" s="299"/>
      <c r="LN107" s="299">
        <v>12</v>
      </c>
      <c r="LO107" s="297"/>
      <c r="LP107" s="297"/>
      <c r="LQ107" s="297"/>
      <c r="LR107" s="297"/>
      <c r="LS107" s="299"/>
      <c r="LT107" s="299">
        <v>37</v>
      </c>
      <c r="LU107" s="299"/>
      <c r="LV107" s="299">
        <v>12</v>
      </c>
      <c r="LW107" s="297"/>
      <c r="LX107" s="297"/>
      <c r="LY107" s="297"/>
      <c r="LZ107" s="297"/>
      <c r="MA107" s="299"/>
      <c r="MB107" s="299">
        <v>19</v>
      </c>
      <c r="MC107" s="299"/>
      <c r="MD107" s="299">
        <v>5</v>
      </c>
      <c r="ME107" s="297"/>
      <c r="MF107" s="297"/>
      <c r="MG107" s="297"/>
      <c r="MH107" s="297"/>
      <c r="MI107" s="299"/>
      <c r="MJ107" s="299">
        <v>20</v>
      </c>
      <c r="MK107" s="299"/>
      <c r="ML107" s="299">
        <v>7</v>
      </c>
      <c r="MM107" s="297"/>
      <c r="MN107" s="297"/>
      <c r="MO107" s="297"/>
      <c r="MP107" s="297"/>
      <c r="MQ107" s="299"/>
      <c r="MR107" s="299">
        <v>13</v>
      </c>
      <c r="MS107" s="299"/>
      <c r="MT107" s="299">
        <v>8</v>
      </c>
      <c r="MU107" s="297"/>
      <c r="MV107" s="297"/>
      <c r="MW107" s="297"/>
      <c r="MX107" s="297"/>
      <c r="MY107" s="299"/>
      <c r="MZ107" s="299">
        <v>6</v>
      </c>
      <c r="NA107" s="299"/>
      <c r="NB107" s="299"/>
      <c r="NC107" s="297"/>
      <c r="ND107" s="297"/>
      <c r="NE107" s="297"/>
      <c r="NF107" s="297"/>
      <c r="NG107" s="299"/>
      <c r="NH107" s="299">
        <v>42</v>
      </c>
      <c r="NI107" s="299"/>
      <c r="NJ107" s="299">
        <v>12</v>
      </c>
      <c r="NK107" s="297"/>
      <c r="NL107" s="297"/>
      <c r="NM107" s="297"/>
      <c r="NN107" s="297"/>
      <c r="NO107" s="299"/>
      <c r="NP107" s="299">
        <v>37</v>
      </c>
      <c r="NQ107" s="299"/>
      <c r="NR107" s="299">
        <v>9</v>
      </c>
      <c r="NS107" s="297"/>
      <c r="NT107" s="297"/>
      <c r="NU107" s="297"/>
      <c r="NV107" s="297"/>
      <c r="NW107" s="299"/>
      <c r="NX107" s="299">
        <v>50</v>
      </c>
      <c r="NY107" s="299"/>
      <c r="NZ107" s="299">
        <v>18</v>
      </c>
      <c r="OA107" s="297"/>
      <c r="OB107" s="297"/>
      <c r="OC107" s="297"/>
      <c r="OD107" s="297"/>
      <c r="OE107" s="299"/>
      <c r="OF107" s="299">
        <v>32</v>
      </c>
      <c r="OG107" s="299"/>
      <c r="OH107" s="299">
        <v>6</v>
      </c>
      <c r="OI107" s="297"/>
      <c r="OJ107" s="297"/>
      <c r="OK107" s="297"/>
      <c r="OL107" s="297"/>
      <c r="OM107" s="277" cm="1">
        <f t="array" ref="OM107">SUM(SUMIFS(KU107:OL107,KU$6:OL$6,{"EN(V)"}))</f>
        <v>300</v>
      </c>
      <c r="ON107" s="277" cm="1">
        <f t="array" ref="ON107">SUM(SUMIFS(KU107:OL107,KU$6:OL$6,{"INA(V)"}))</f>
        <v>0</v>
      </c>
      <c r="OO107" s="277" cm="1">
        <f t="array" ref="OO107">SUM(SUMIFS(KU107:OL107,KU$6:OL$6,{"EN(D)"}))</f>
        <v>142</v>
      </c>
      <c r="OP107" s="277" cm="1">
        <f t="array" ref="OP107">SUM(SUMIFS(KU107:OL107,KU$6:OL$6,{"INA(D)"}))</f>
        <v>0</v>
      </c>
      <c r="OQ107" s="277" cm="1">
        <f t="array" ref="OQ107">SUM(SUMIFS(KU107:OL107,KU$6:OL$6,{"EN(D)","EN(V)","INA(D)","INA(V)"}))</f>
        <v>442</v>
      </c>
      <c r="OR107" s="299"/>
      <c r="OS107" s="299">
        <v>16</v>
      </c>
      <c r="OT107" s="299"/>
      <c r="OU107" s="299">
        <v>8</v>
      </c>
      <c r="OV107" s="297"/>
      <c r="OW107" s="297"/>
      <c r="OX107" s="297"/>
      <c r="OY107" s="297"/>
      <c r="OZ107" s="299"/>
      <c r="PA107" s="299">
        <v>19</v>
      </c>
      <c r="PB107" s="299"/>
      <c r="PC107" s="299">
        <v>3</v>
      </c>
      <c r="PD107" s="297"/>
      <c r="PE107" s="297"/>
      <c r="PF107" s="297"/>
      <c r="PG107" s="297"/>
      <c r="PH107" s="299"/>
      <c r="PI107" s="299">
        <v>7</v>
      </c>
      <c r="PJ107" s="299"/>
      <c r="PK107" s="299">
        <v>1</v>
      </c>
      <c r="PL107" s="297"/>
      <c r="PM107" s="297"/>
      <c r="PN107" s="297"/>
      <c r="PO107" s="297"/>
      <c r="PP107" s="299"/>
      <c r="PQ107" s="299">
        <v>11</v>
      </c>
      <c r="PR107" s="299"/>
      <c r="PS107" s="299">
        <v>4</v>
      </c>
      <c r="PT107" s="297"/>
      <c r="PU107" s="297"/>
      <c r="PV107" s="297"/>
      <c r="PW107" s="297"/>
      <c r="PX107" s="299"/>
      <c r="PY107" s="299">
        <v>10</v>
      </c>
      <c r="PZ107" s="299"/>
      <c r="QA107" s="299">
        <v>3</v>
      </c>
      <c r="QB107" s="297"/>
      <c r="QC107" s="297"/>
      <c r="QD107" s="297"/>
      <c r="QE107" s="297"/>
      <c r="QF107" s="299"/>
      <c r="QG107" s="299">
        <v>20</v>
      </c>
      <c r="QH107" s="299"/>
      <c r="QI107" s="299">
        <v>5</v>
      </c>
      <c r="QJ107" s="297"/>
      <c r="QK107" s="297"/>
      <c r="QL107" s="297"/>
      <c r="QM107" s="297"/>
      <c r="QN107" s="299"/>
      <c r="QO107" s="299">
        <v>5</v>
      </c>
      <c r="QP107" s="299"/>
      <c r="QQ107" s="299">
        <v>2</v>
      </c>
      <c r="QR107" s="297"/>
      <c r="QS107" s="297"/>
      <c r="QT107" s="297"/>
      <c r="QU107" s="297"/>
      <c r="QV107" s="299"/>
      <c r="QW107" s="299"/>
      <c r="QX107" s="299"/>
      <c r="QY107" s="299"/>
      <c r="QZ107" s="297"/>
      <c r="RA107" s="297"/>
      <c r="RB107" s="297"/>
      <c r="RC107" s="297"/>
      <c r="RD107" s="299"/>
      <c r="RE107" s="299"/>
      <c r="RF107" s="299"/>
      <c r="RG107" s="299"/>
      <c r="RH107" s="297"/>
      <c r="RI107" s="297"/>
      <c r="RJ107" s="297"/>
      <c r="RK107" s="297"/>
      <c r="RL107" s="299"/>
      <c r="RM107" s="299"/>
      <c r="RN107" s="299"/>
      <c r="RO107" s="299"/>
      <c r="RP107" s="297"/>
      <c r="RQ107" s="297"/>
      <c r="RR107" s="297"/>
      <c r="RS107" s="297"/>
      <c r="RT107" s="299"/>
      <c r="RU107" s="299"/>
      <c r="RV107" s="299"/>
      <c r="RW107" s="299"/>
      <c r="RX107" s="297"/>
      <c r="RY107" s="297"/>
      <c r="RZ107" s="297"/>
      <c r="SA107" s="297"/>
      <c r="SB107" s="299"/>
      <c r="SC107" s="299"/>
      <c r="SD107" s="299"/>
      <c r="SE107" s="299"/>
      <c r="SF107" s="297"/>
      <c r="SG107" s="297"/>
      <c r="SH107" s="297"/>
      <c r="SI107" s="297"/>
      <c r="SJ107" s="277" cm="1">
        <f t="array" ref="SJ107">SUM(SUMIFS(OR107:SI107,OR$6:SI$6,{"EN(V)"}))</f>
        <v>88</v>
      </c>
      <c r="SK107" s="277" cm="1">
        <f t="array" ref="SK107">SUM(SUMIFS(OR107:SI107,OR$6:SI$6,{"INA(V)"}))</f>
        <v>0</v>
      </c>
      <c r="SL107" s="277" cm="1">
        <f t="array" ref="SL107">SUM(SUMIFS(OR107:SI107,OR$6:SI$6,{"EN(D)"}))</f>
        <v>26</v>
      </c>
      <c r="SM107" s="277" cm="1">
        <f t="array" ref="SM107">SUM(SUMIFS(OR107:SI107,OR$6:SI$6,{"INA(D)"}))</f>
        <v>0</v>
      </c>
      <c r="SN107" s="277" cm="1">
        <f t="array" ref="SN107">SUM(SUMIFS(OR107:SI107,OR$6:SI$6,{"EN(D)","EN(V)","INA(D)","INA(V)"}))</f>
        <v>114</v>
      </c>
    </row>
    <row r="108" spans="1:508" ht="30">
      <c r="A108" s="296">
        <v>102</v>
      </c>
      <c r="B108" s="281" t="s">
        <v>425</v>
      </c>
      <c r="C108" s="301"/>
      <c r="D108" s="299"/>
      <c r="E108" s="299"/>
      <c r="F108" s="299"/>
      <c r="G108" s="299"/>
      <c r="H108" s="297"/>
      <c r="I108" s="297"/>
      <c r="J108" s="297"/>
      <c r="K108" s="297"/>
      <c r="L108" s="299"/>
      <c r="M108" s="299"/>
      <c r="N108" s="299"/>
      <c r="O108" s="299"/>
      <c r="P108" s="297"/>
      <c r="Q108" s="297"/>
      <c r="R108" s="297"/>
      <c r="S108" s="297"/>
      <c r="T108" s="299"/>
      <c r="U108" s="299"/>
      <c r="V108" s="299"/>
      <c r="W108" s="299"/>
      <c r="X108" s="297"/>
      <c r="Y108" s="297"/>
      <c r="Z108" s="297"/>
      <c r="AA108" s="297"/>
      <c r="AB108" s="299"/>
      <c r="AC108" s="299"/>
      <c r="AD108" s="299"/>
      <c r="AE108" s="299"/>
      <c r="AF108" s="297"/>
      <c r="AG108" s="297"/>
      <c r="AH108" s="297"/>
      <c r="AI108" s="297"/>
      <c r="AJ108" s="299"/>
      <c r="AK108" s="299"/>
      <c r="AL108" s="299"/>
      <c r="AM108" s="299"/>
      <c r="AN108" s="297"/>
      <c r="AO108" s="297"/>
      <c r="AP108" s="297"/>
      <c r="AQ108" s="297"/>
      <c r="AR108" s="299"/>
      <c r="AS108" s="299"/>
      <c r="AT108" s="299"/>
      <c r="AU108" s="299"/>
      <c r="AV108" s="297"/>
      <c r="AW108" s="297"/>
      <c r="AX108" s="297"/>
      <c r="AY108" s="297"/>
      <c r="AZ108" s="299"/>
      <c r="BA108" s="299"/>
      <c r="BB108" s="299"/>
      <c r="BC108" s="299"/>
      <c r="BD108" s="297"/>
      <c r="BE108" s="297"/>
      <c r="BF108" s="297"/>
      <c r="BG108" s="297"/>
      <c r="BH108" s="299"/>
      <c r="BI108" s="299"/>
      <c r="BJ108" s="299"/>
      <c r="BK108" s="299"/>
      <c r="BL108" s="297"/>
      <c r="BM108" s="297"/>
      <c r="BN108" s="297"/>
      <c r="BO108" s="297"/>
      <c r="BP108" s="299"/>
      <c r="BQ108" s="299"/>
      <c r="BR108" s="299"/>
      <c r="BS108" s="299"/>
      <c r="BT108" s="297"/>
      <c r="BU108" s="297"/>
      <c r="BV108" s="297"/>
      <c r="BW108" s="297"/>
      <c r="BX108" s="299"/>
      <c r="BY108" s="299"/>
      <c r="BZ108" s="299"/>
      <c r="CA108" s="299"/>
      <c r="CB108" s="297"/>
      <c r="CC108" s="297"/>
      <c r="CD108" s="297"/>
      <c r="CE108" s="297"/>
      <c r="CF108" s="299"/>
      <c r="CG108" s="299"/>
      <c r="CH108" s="299"/>
      <c r="CI108" s="299"/>
      <c r="CJ108" s="297"/>
      <c r="CK108" s="297"/>
      <c r="CL108" s="297"/>
      <c r="CM108" s="297"/>
      <c r="CN108" s="299"/>
      <c r="CO108" s="299"/>
      <c r="CP108" s="299"/>
      <c r="CQ108" s="299"/>
      <c r="CR108" s="297"/>
      <c r="CS108" s="297"/>
      <c r="CT108" s="297"/>
      <c r="CU108" s="297"/>
      <c r="CV108" s="277" cm="1">
        <f t="array" ref="CV108">SUM(SUMIFS(D108:CU108,D$6:CU$6,{"EN(V)"}))</f>
        <v>0</v>
      </c>
      <c r="CW108" s="277" cm="1">
        <f t="array" ref="CW108">SUM(SUMIFS(D108:CU108,D$6:CU$6,{"INA(V)"}))</f>
        <v>0</v>
      </c>
      <c r="CX108" s="277" cm="1">
        <f t="array" ref="CX108">SUM(SUMIFS(D108:CU108,D$6:CU$6,{"EN(D)"}))</f>
        <v>0</v>
      </c>
      <c r="CY108" s="277" cm="1">
        <f t="array" ref="CY108">SUM(SUMIFS(D108:CU108,D$6:CU$6,{"INA(D)"}))</f>
        <v>0</v>
      </c>
      <c r="CZ108" s="277" cm="1">
        <f t="array" ref="CZ108">SUM(SUMIFS(D108:CU108,D$6:CU$6,{"EN(D)","EN(V)","INA(D)","INA(V)"}))</f>
        <v>0</v>
      </c>
      <c r="DA108" s="299"/>
      <c r="DB108" s="299"/>
      <c r="DC108" s="299"/>
      <c r="DD108" s="299"/>
      <c r="DE108" s="297"/>
      <c r="DF108" s="297"/>
      <c r="DG108" s="297"/>
      <c r="DH108" s="297"/>
      <c r="DI108" s="299"/>
      <c r="DJ108" s="299"/>
      <c r="DK108" s="299"/>
      <c r="DL108" s="299"/>
      <c r="DM108" s="297"/>
      <c r="DN108" s="297"/>
      <c r="DO108" s="297"/>
      <c r="DP108" s="297"/>
      <c r="DQ108" s="299"/>
      <c r="DR108" s="299"/>
      <c r="DS108" s="299"/>
      <c r="DT108" s="299"/>
      <c r="DU108" s="297"/>
      <c r="DV108" s="297"/>
      <c r="DW108" s="297"/>
      <c r="DX108" s="297"/>
      <c r="DY108" s="299"/>
      <c r="DZ108" s="299"/>
      <c r="EA108" s="299"/>
      <c r="EB108" s="299"/>
      <c r="EC108" s="297"/>
      <c r="ED108" s="297"/>
      <c r="EE108" s="297"/>
      <c r="EF108" s="297"/>
      <c r="EG108" s="299"/>
      <c r="EH108" s="299"/>
      <c r="EI108" s="299"/>
      <c r="EJ108" s="299"/>
      <c r="EK108" s="297"/>
      <c r="EL108" s="297"/>
      <c r="EM108" s="297"/>
      <c r="EN108" s="297"/>
      <c r="EO108" s="299"/>
      <c r="EP108" s="299"/>
      <c r="EQ108" s="299"/>
      <c r="ER108" s="299"/>
      <c r="ES108" s="297"/>
      <c r="ET108" s="297"/>
      <c r="EU108" s="297"/>
      <c r="EV108" s="297"/>
      <c r="EW108" s="299"/>
      <c r="EX108" s="299"/>
      <c r="EY108" s="299"/>
      <c r="EZ108" s="299"/>
      <c r="FA108" s="297"/>
      <c r="FB108" s="297"/>
      <c r="FC108" s="297"/>
      <c r="FD108" s="297"/>
      <c r="FE108" s="299"/>
      <c r="FF108" s="299"/>
      <c r="FG108" s="299"/>
      <c r="FH108" s="299"/>
      <c r="FI108" s="297"/>
      <c r="FJ108" s="297"/>
      <c r="FK108" s="297"/>
      <c r="FL108" s="297"/>
      <c r="FM108" s="299"/>
      <c r="FN108" s="299"/>
      <c r="FO108" s="299"/>
      <c r="FP108" s="299"/>
      <c r="FQ108" s="297"/>
      <c r="FR108" s="297"/>
      <c r="FS108" s="297"/>
      <c r="FT108" s="297"/>
      <c r="FU108" s="299"/>
      <c r="FV108" s="299"/>
      <c r="FW108" s="299"/>
      <c r="FX108" s="299"/>
      <c r="FY108" s="297"/>
      <c r="FZ108" s="297"/>
      <c r="GA108" s="297"/>
      <c r="GB108" s="297"/>
      <c r="GC108" s="299"/>
      <c r="GD108" s="299"/>
      <c r="GE108" s="299"/>
      <c r="GF108" s="299"/>
      <c r="GG108" s="297"/>
      <c r="GH108" s="297"/>
      <c r="GI108" s="297"/>
      <c r="GJ108" s="297"/>
      <c r="GK108" s="299"/>
      <c r="GL108" s="299"/>
      <c r="GM108" s="299"/>
      <c r="GN108" s="299"/>
      <c r="GO108" s="297"/>
      <c r="GP108" s="297"/>
      <c r="GQ108" s="297"/>
      <c r="GR108" s="297"/>
      <c r="GS108" s="277" cm="1">
        <f t="array" ref="GS108">SUM(SUMIFS(DA108:GR108,DA$6:GR$6,{"EN(V)"}))</f>
        <v>0</v>
      </c>
      <c r="GT108" s="277" cm="1">
        <f t="array" ref="GT108">SUM(SUMIFS(DA108:GR108,DA$6:GR$6,{"INA(V)"}))</f>
        <v>0</v>
      </c>
      <c r="GU108" s="277" cm="1">
        <f t="array" ref="GU108">SUM(SUMIFS(DA108:GR108,DA$6:GR$6,{"EN(D)"}))</f>
        <v>0</v>
      </c>
      <c r="GV108" s="277" cm="1">
        <f t="array" ref="GV108">SUM(SUMIFS(DA108:GR108,DA$6:GR$6,{"INA(D)"}))</f>
        <v>0</v>
      </c>
      <c r="GW108" s="277" cm="1">
        <f t="array" ref="GW108">SUM(SUMIFS(DA108:GR108,DA$6:GR$6,{"EN(D)","EN(V)","INA(D)","INA(V)"}))</f>
        <v>0</v>
      </c>
      <c r="GX108" s="299"/>
      <c r="GY108" s="299"/>
      <c r="GZ108" s="299"/>
      <c r="HA108" s="299"/>
      <c r="HB108" s="297"/>
      <c r="HC108" s="297"/>
      <c r="HD108" s="297"/>
      <c r="HE108" s="297"/>
      <c r="HF108" s="299"/>
      <c r="HG108" s="299"/>
      <c r="HH108" s="299"/>
      <c r="HI108" s="299"/>
      <c r="HJ108" s="297"/>
      <c r="HK108" s="297"/>
      <c r="HL108" s="297"/>
      <c r="HM108" s="297"/>
      <c r="HN108" s="299"/>
      <c r="HO108" s="299"/>
      <c r="HP108" s="299"/>
      <c r="HQ108" s="299"/>
      <c r="HR108" s="297"/>
      <c r="HS108" s="297"/>
      <c r="HT108" s="297"/>
      <c r="HU108" s="297"/>
      <c r="HV108" s="299"/>
      <c r="HW108" s="299"/>
      <c r="HX108" s="299"/>
      <c r="HY108" s="299"/>
      <c r="HZ108" s="297"/>
      <c r="IA108" s="297"/>
      <c r="IB108" s="297"/>
      <c r="IC108" s="297"/>
      <c r="ID108" s="299"/>
      <c r="IE108" s="299"/>
      <c r="IF108" s="299"/>
      <c r="IG108" s="299"/>
      <c r="IH108" s="297"/>
      <c r="II108" s="297"/>
      <c r="IJ108" s="297"/>
      <c r="IK108" s="297"/>
      <c r="IL108" s="299"/>
      <c r="IM108" s="299"/>
      <c r="IN108" s="299"/>
      <c r="IO108" s="299"/>
      <c r="IP108" s="297"/>
      <c r="IQ108" s="297"/>
      <c r="IR108" s="297"/>
      <c r="IS108" s="297"/>
      <c r="IT108" s="299"/>
      <c r="IU108" s="299"/>
      <c r="IV108" s="299"/>
      <c r="IW108" s="299"/>
      <c r="IX108" s="297"/>
      <c r="IY108" s="297"/>
      <c r="IZ108" s="297"/>
      <c r="JA108" s="297"/>
      <c r="JB108" s="299"/>
      <c r="JC108" s="299"/>
      <c r="JD108" s="299"/>
      <c r="JE108" s="299"/>
      <c r="JF108" s="297"/>
      <c r="JG108" s="297"/>
      <c r="JH108" s="297"/>
      <c r="JI108" s="297"/>
      <c r="JJ108" s="299"/>
      <c r="JK108" s="299"/>
      <c r="JL108" s="299"/>
      <c r="JM108" s="299"/>
      <c r="JN108" s="297"/>
      <c r="JO108" s="297"/>
      <c r="JP108" s="297"/>
      <c r="JQ108" s="297"/>
      <c r="JR108" s="299"/>
      <c r="JS108" s="299"/>
      <c r="JT108" s="299"/>
      <c r="JU108" s="299"/>
      <c r="JV108" s="297">
        <v>57</v>
      </c>
      <c r="JW108" s="297">
        <v>73</v>
      </c>
      <c r="JX108" s="297"/>
      <c r="JY108" s="297">
        <v>182</v>
      </c>
      <c r="JZ108" s="299"/>
      <c r="KA108" s="299"/>
      <c r="KB108" s="299"/>
      <c r="KC108" s="299"/>
      <c r="KD108" s="297"/>
      <c r="KE108" s="297">
        <v>64</v>
      </c>
      <c r="KF108" s="297"/>
      <c r="KG108" s="297">
        <v>286</v>
      </c>
      <c r="KH108" s="299"/>
      <c r="KI108" s="299"/>
      <c r="KJ108" s="299"/>
      <c r="KK108" s="299"/>
      <c r="KL108" s="297"/>
      <c r="KM108" s="297">
        <v>157</v>
      </c>
      <c r="KN108" s="297"/>
      <c r="KO108" s="297">
        <v>145</v>
      </c>
      <c r="KP108" s="277" cm="1">
        <f t="array" ref="KP108">SUM(SUMIFS(GX108:KO108,GX$6:KO$6,{"EN(V)"}))</f>
        <v>0</v>
      </c>
      <c r="KQ108" s="277" cm="1">
        <f t="array" ref="KQ108">SUM(SUMIFS(GX108:KO108,GX$6:KO$6,{"INA(V)"}))</f>
        <v>294</v>
      </c>
      <c r="KR108" s="277" cm="1">
        <f t="array" ref="KR108">SUM(SUMIFS(GX108:KO108,GX$6:KO$6,{"EN(D)"}))</f>
        <v>0</v>
      </c>
      <c r="KS108" s="277" cm="1">
        <f t="array" ref="KS108">SUM(SUMIFS(GX108:KO108,GX$6:KO$6,{"INA(D)"}))</f>
        <v>613</v>
      </c>
      <c r="KT108" s="277" cm="1">
        <f t="array" ref="KT108">SUM(SUMIFS(GX108:KO108,GX$6:KO$6,{"EN(D)","EN(V)","INA(D)","INA(V)"}))</f>
        <v>907</v>
      </c>
      <c r="KU108" s="299"/>
      <c r="KV108" s="299"/>
      <c r="KW108" s="299"/>
      <c r="KX108" s="299"/>
      <c r="KY108" s="297"/>
      <c r="KZ108" s="297">
        <v>52</v>
      </c>
      <c r="LA108" s="297"/>
      <c r="LB108" s="297">
        <v>121</v>
      </c>
      <c r="LC108" s="299"/>
      <c r="LD108" s="299"/>
      <c r="LE108" s="299"/>
      <c r="LF108" s="299"/>
      <c r="LG108" s="297"/>
      <c r="LH108" s="297">
        <v>33</v>
      </c>
      <c r="LI108" s="297"/>
      <c r="LJ108" s="297">
        <v>40</v>
      </c>
      <c r="LK108" s="299"/>
      <c r="LL108" s="299"/>
      <c r="LM108" s="299"/>
      <c r="LN108" s="299"/>
      <c r="LO108" s="297"/>
      <c r="LP108" s="297">
        <v>146</v>
      </c>
      <c r="LQ108" s="297"/>
      <c r="LR108" s="297">
        <v>47</v>
      </c>
      <c r="LS108" s="299"/>
      <c r="LT108" s="299"/>
      <c r="LU108" s="299"/>
      <c r="LV108" s="299"/>
      <c r="LW108" s="297"/>
      <c r="LX108" s="297">
        <v>162</v>
      </c>
      <c r="LY108" s="297"/>
      <c r="LZ108" s="297">
        <v>72</v>
      </c>
      <c r="MA108" s="299"/>
      <c r="MB108" s="299"/>
      <c r="MC108" s="299"/>
      <c r="MD108" s="299"/>
      <c r="ME108" s="297"/>
      <c r="MF108" s="297">
        <v>81</v>
      </c>
      <c r="MG108" s="297"/>
      <c r="MH108" s="297">
        <v>19</v>
      </c>
      <c r="MI108" s="299"/>
      <c r="MJ108" s="299"/>
      <c r="MK108" s="299"/>
      <c r="ML108" s="299"/>
      <c r="MM108" s="297"/>
      <c r="MN108" s="297">
        <v>58</v>
      </c>
      <c r="MO108" s="297"/>
      <c r="MP108" s="297">
        <v>12</v>
      </c>
      <c r="MQ108" s="299"/>
      <c r="MR108" s="299"/>
      <c r="MS108" s="299"/>
      <c r="MT108" s="299"/>
      <c r="MU108" s="297"/>
      <c r="MV108" s="297">
        <v>30</v>
      </c>
      <c r="MW108" s="297"/>
      <c r="MX108" s="297">
        <v>12</v>
      </c>
      <c r="MY108" s="299"/>
      <c r="MZ108" s="299"/>
      <c r="NA108" s="299"/>
      <c r="NB108" s="299"/>
      <c r="NC108" s="297"/>
      <c r="ND108" s="297">
        <v>43</v>
      </c>
      <c r="NE108" s="297"/>
      <c r="NF108" s="297">
        <v>5</v>
      </c>
      <c r="NG108" s="299"/>
      <c r="NH108" s="299"/>
      <c r="NI108" s="299"/>
      <c r="NJ108" s="299"/>
      <c r="NK108" s="297"/>
      <c r="NL108" s="297">
        <v>132</v>
      </c>
      <c r="NM108" s="297"/>
      <c r="NN108" s="297">
        <v>27</v>
      </c>
      <c r="NO108" s="299"/>
      <c r="NP108" s="299"/>
      <c r="NQ108" s="299"/>
      <c r="NR108" s="299"/>
      <c r="NS108" s="297"/>
      <c r="NT108" s="297">
        <v>389</v>
      </c>
      <c r="NU108" s="297"/>
      <c r="NV108" s="297">
        <v>35</v>
      </c>
      <c r="NW108" s="299"/>
      <c r="NX108" s="299"/>
      <c r="NY108" s="299"/>
      <c r="NZ108" s="299"/>
      <c r="OA108" s="297"/>
      <c r="OB108" s="297">
        <v>347</v>
      </c>
      <c r="OC108" s="297"/>
      <c r="OD108" s="297">
        <v>52</v>
      </c>
      <c r="OE108" s="299"/>
      <c r="OF108" s="299"/>
      <c r="OG108" s="299"/>
      <c r="OH108" s="299"/>
      <c r="OI108" s="297"/>
      <c r="OJ108" s="297">
        <v>344</v>
      </c>
      <c r="OK108" s="297"/>
      <c r="OL108" s="297">
        <v>114</v>
      </c>
      <c r="OM108" s="277" cm="1">
        <f t="array" ref="OM108">SUM(SUMIFS(KU108:OL108,KU$6:OL$6,{"EN(V)"}))</f>
        <v>0</v>
      </c>
      <c r="ON108" s="277" cm="1">
        <f t="array" ref="ON108">SUM(SUMIFS(KU108:OL108,KU$6:OL$6,{"INA(V)"}))</f>
        <v>1817</v>
      </c>
      <c r="OO108" s="277" cm="1">
        <f t="array" ref="OO108">SUM(SUMIFS(KU108:OL108,KU$6:OL$6,{"EN(D)"}))</f>
        <v>0</v>
      </c>
      <c r="OP108" s="277" cm="1">
        <f t="array" ref="OP108">SUM(SUMIFS(KU108:OL108,KU$6:OL$6,{"INA(D)"}))</f>
        <v>556</v>
      </c>
      <c r="OQ108" s="277" cm="1">
        <f t="array" ref="OQ108">SUM(SUMIFS(KU108:OL108,KU$6:OL$6,{"EN(D)","EN(V)","INA(D)","INA(V)"}))</f>
        <v>2373</v>
      </c>
      <c r="OR108" s="299"/>
      <c r="OS108" s="299"/>
      <c r="OT108" s="299"/>
      <c r="OU108" s="299"/>
      <c r="OV108" s="297"/>
      <c r="OW108" s="297">
        <v>173</v>
      </c>
      <c r="OX108" s="297"/>
      <c r="OY108" s="297">
        <v>31</v>
      </c>
      <c r="OZ108" s="299"/>
      <c r="PA108" s="299"/>
      <c r="PB108" s="299"/>
      <c r="PC108" s="299"/>
      <c r="PD108" s="297"/>
      <c r="PE108" s="297">
        <v>108</v>
      </c>
      <c r="PF108" s="297"/>
      <c r="PG108" s="297">
        <v>26</v>
      </c>
      <c r="PH108" s="299"/>
      <c r="PI108" s="299"/>
      <c r="PJ108" s="299"/>
      <c r="PK108" s="299"/>
      <c r="PL108" s="297"/>
      <c r="PM108" s="297">
        <v>179</v>
      </c>
      <c r="PN108" s="297"/>
      <c r="PO108" s="297">
        <v>36</v>
      </c>
      <c r="PP108" s="299"/>
      <c r="PQ108" s="299"/>
      <c r="PR108" s="299"/>
      <c r="PS108" s="299"/>
      <c r="PT108" s="297"/>
      <c r="PU108" s="297">
        <v>112</v>
      </c>
      <c r="PV108" s="297"/>
      <c r="PW108" s="297">
        <v>21</v>
      </c>
      <c r="PX108" s="299"/>
      <c r="PY108" s="299"/>
      <c r="PZ108" s="299"/>
      <c r="QA108" s="299"/>
      <c r="QB108" s="297"/>
      <c r="QC108" s="297">
        <v>158</v>
      </c>
      <c r="QD108" s="297"/>
      <c r="QE108" s="297">
        <v>26</v>
      </c>
      <c r="QF108" s="299"/>
      <c r="QG108" s="299"/>
      <c r="QH108" s="299"/>
      <c r="QI108" s="299"/>
      <c r="QJ108" s="297"/>
      <c r="QK108" s="297">
        <v>108</v>
      </c>
      <c r="QL108" s="297"/>
      <c r="QM108" s="297">
        <v>12</v>
      </c>
      <c r="QN108" s="299"/>
      <c r="QO108" s="299"/>
      <c r="QP108" s="299"/>
      <c r="QQ108" s="299"/>
      <c r="QR108" s="297"/>
      <c r="QS108" s="297">
        <v>23</v>
      </c>
      <c r="QT108" s="297"/>
      <c r="QU108" s="297">
        <v>6</v>
      </c>
      <c r="QV108" s="299"/>
      <c r="QW108" s="299"/>
      <c r="QX108" s="299"/>
      <c r="QY108" s="299"/>
      <c r="QZ108" s="297"/>
      <c r="RA108" s="297"/>
      <c r="RB108" s="297"/>
      <c r="RC108" s="297"/>
      <c r="RD108" s="299"/>
      <c r="RE108" s="299"/>
      <c r="RF108" s="299"/>
      <c r="RG108" s="299"/>
      <c r="RH108" s="297"/>
      <c r="RI108" s="297"/>
      <c r="RJ108" s="297"/>
      <c r="RK108" s="297"/>
      <c r="RL108" s="299"/>
      <c r="RM108" s="299"/>
      <c r="RN108" s="299"/>
      <c r="RO108" s="299"/>
      <c r="RP108" s="297"/>
      <c r="RQ108" s="297"/>
      <c r="RR108" s="297"/>
      <c r="RS108" s="297"/>
      <c r="RT108" s="299"/>
      <c r="RU108" s="299"/>
      <c r="RV108" s="299"/>
      <c r="RW108" s="299"/>
      <c r="RX108" s="297"/>
      <c r="RY108" s="297"/>
      <c r="RZ108" s="297"/>
      <c r="SA108" s="297"/>
      <c r="SB108" s="299"/>
      <c r="SC108" s="299"/>
      <c r="SD108" s="299"/>
      <c r="SE108" s="299"/>
      <c r="SF108" s="297"/>
      <c r="SG108" s="297"/>
      <c r="SH108" s="297"/>
      <c r="SI108" s="297"/>
      <c r="SJ108" s="277" cm="1">
        <f t="array" ref="SJ108">SUM(SUMIFS(OR108:SI108,OR$6:SI$6,{"EN(V)"}))</f>
        <v>0</v>
      </c>
      <c r="SK108" s="277" cm="1">
        <f t="array" ref="SK108">SUM(SUMIFS(OR108:SI108,OR$6:SI$6,{"INA(V)"}))</f>
        <v>861</v>
      </c>
      <c r="SL108" s="277" cm="1">
        <f t="array" ref="SL108">SUM(SUMIFS(OR108:SI108,OR$6:SI$6,{"EN(D)"}))</f>
        <v>0</v>
      </c>
      <c r="SM108" s="277" cm="1">
        <f t="array" ref="SM108">SUM(SUMIFS(OR108:SI108,OR$6:SI$6,{"INA(D)"}))</f>
        <v>158</v>
      </c>
      <c r="SN108" s="277" cm="1">
        <f t="array" ref="SN108">SUM(SUMIFS(OR108:SI108,OR$6:SI$6,{"EN(D)","EN(V)","INA(D)","INA(V)"}))</f>
        <v>1019</v>
      </c>
    </row>
    <row r="109" spans="1:508" ht="30">
      <c r="A109" s="296">
        <v>103</v>
      </c>
      <c r="B109" s="281" t="s">
        <v>400</v>
      </c>
      <c r="C109" s="301"/>
      <c r="D109" s="299"/>
      <c r="E109" s="299"/>
      <c r="F109" s="299"/>
      <c r="G109" s="299"/>
      <c r="H109" s="297"/>
      <c r="I109" s="297"/>
      <c r="J109" s="297"/>
      <c r="K109" s="297"/>
      <c r="L109" s="299"/>
      <c r="M109" s="299"/>
      <c r="N109" s="299"/>
      <c r="O109" s="299"/>
      <c r="P109" s="297"/>
      <c r="Q109" s="297"/>
      <c r="R109" s="297"/>
      <c r="S109" s="297"/>
      <c r="T109" s="299"/>
      <c r="U109" s="299"/>
      <c r="V109" s="299"/>
      <c r="W109" s="299"/>
      <c r="X109" s="297"/>
      <c r="Y109" s="297"/>
      <c r="Z109" s="297"/>
      <c r="AA109" s="297"/>
      <c r="AB109" s="299"/>
      <c r="AC109" s="299"/>
      <c r="AD109" s="299"/>
      <c r="AE109" s="299"/>
      <c r="AF109" s="297"/>
      <c r="AG109" s="297"/>
      <c r="AH109" s="297"/>
      <c r="AI109" s="297"/>
      <c r="AJ109" s="299"/>
      <c r="AK109" s="299"/>
      <c r="AL109" s="299"/>
      <c r="AM109" s="299"/>
      <c r="AN109" s="297"/>
      <c r="AO109" s="297"/>
      <c r="AP109" s="297"/>
      <c r="AQ109" s="297"/>
      <c r="AR109" s="299"/>
      <c r="AS109" s="299"/>
      <c r="AT109" s="299"/>
      <c r="AU109" s="299"/>
      <c r="AV109" s="297"/>
      <c r="AW109" s="297"/>
      <c r="AX109" s="297"/>
      <c r="AY109" s="297"/>
      <c r="AZ109" s="299"/>
      <c r="BA109" s="299"/>
      <c r="BB109" s="299"/>
      <c r="BC109" s="299"/>
      <c r="BD109" s="297"/>
      <c r="BE109" s="297"/>
      <c r="BF109" s="297"/>
      <c r="BG109" s="297"/>
      <c r="BH109" s="299"/>
      <c r="BI109" s="299"/>
      <c r="BJ109" s="299"/>
      <c r="BK109" s="299"/>
      <c r="BL109" s="297"/>
      <c r="BM109" s="297"/>
      <c r="BN109" s="297"/>
      <c r="BO109" s="297"/>
      <c r="BP109" s="299"/>
      <c r="BQ109" s="299"/>
      <c r="BR109" s="299"/>
      <c r="BS109" s="299"/>
      <c r="BT109" s="297"/>
      <c r="BU109" s="297"/>
      <c r="BV109" s="297"/>
      <c r="BW109" s="297"/>
      <c r="BX109" s="299"/>
      <c r="BY109" s="299"/>
      <c r="BZ109" s="299"/>
      <c r="CA109" s="299"/>
      <c r="CB109" s="297"/>
      <c r="CC109" s="297"/>
      <c r="CD109" s="297"/>
      <c r="CE109" s="297"/>
      <c r="CF109" s="299"/>
      <c r="CG109" s="299"/>
      <c r="CH109" s="299"/>
      <c r="CI109" s="299"/>
      <c r="CJ109" s="297"/>
      <c r="CK109" s="297"/>
      <c r="CL109" s="297"/>
      <c r="CM109" s="297"/>
      <c r="CN109" s="299"/>
      <c r="CO109" s="299"/>
      <c r="CP109" s="299"/>
      <c r="CQ109" s="299"/>
      <c r="CR109" s="297"/>
      <c r="CS109" s="297"/>
      <c r="CT109" s="297"/>
      <c r="CU109" s="297"/>
      <c r="CV109" s="277" cm="1">
        <f t="array" ref="CV109">SUM(SUMIFS(D109:CU109,D$6:CU$6,{"EN(V)"}))</f>
        <v>0</v>
      </c>
      <c r="CW109" s="277" cm="1">
        <f t="array" ref="CW109">SUM(SUMIFS(D109:CU109,D$6:CU$6,{"INA(V)"}))</f>
        <v>0</v>
      </c>
      <c r="CX109" s="277" cm="1">
        <f t="array" ref="CX109">SUM(SUMIFS(D109:CU109,D$6:CU$6,{"EN(D)"}))</f>
        <v>0</v>
      </c>
      <c r="CY109" s="277" cm="1">
        <f t="array" ref="CY109">SUM(SUMIFS(D109:CU109,D$6:CU$6,{"INA(D)"}))</f>
        <v>0</v>
      </c>
      <c r="CZ109" s="277" cm="1">
        <f t="array" ref="CZ109">SUM(SUMIFS(D109:CU109,D$6:CU$6,{"EN(D)","EN(V)","INA(D)","INA(V)"}))</f>
        <v>0</v>
      </c>
      <c r="DA109" s="299"/>
      <c r="DB109" s="299"/>
      <c r="DC109" s="299"/>
      <c r="DD109" s="299"/>
      <c r="DE109" s="297"/>
      <c r="DF109" s="297"/>
      <c r="DG109" s="297"/>
      <c r="DH109" s="297"/>
      <c r="DI109" s="299"/>
      <c r="DJ109" s="299"/>
      <c r="DK109" s="299"/>
      <c r="DL109" s="299"/>
      <c r="DM109" s="297"/>
      <c r="DN109" s="297"/>
      <c r="DO109" s="297"/>
      <c r="DP109" s="297"/>
      <c r="DQ109" s="299"/>
      <c r="DR109" s="299"/>
      <c r="DS109" s="299"/>
      <c r="DT109" s="299"/>
      <c r="DU109" s="297"/>
      <c r="DV109" s="297"/>
      <c r="DW109" s="297"/>
      <c r="DX109" s="297"/>
      <c r="DY109" s="299"/>
      <c r="DZ109" s="299"/>
      <c r="EA109" s="299"/>
      <c r="EB109" s="299"/>
      <c r="EC109" s="297"/>
      <c r="ED109" s="297"/>
      <c r="EE109" s="297"/>
      <c r="EF109" s="297"/>
      <c r="EG109" s="299"/>
      <c r="EH109" s="299"/>
      <c r="EI109" s="299"/>
      <c r="EJ109" s="299"/>
      <c r="EK109" s="297"/>
      <c r="EL109" s="297"/>
      <c r="EM109" s="297"/>
      <c r="EN109" s="297"/>
      <c r="EO109" s="299"/>
      <c r="EP109" s="299"/>
      <c r="EQ109" s="299"/>
      <c r="ER109" s="299"/>
      <c r="ES109" s="297"/>
      <c r="ET109" s="297"/>
      <c r="EU109" s="297"/>
      <c r="EV109" s="297"/>
      <c r="EW109" s="299"/>
      <c r="EX109" s="299"/>
      <c r="EY109" s="299"/>
      <c r="EZ109" s="299"/>
      <c r="FA109" s="297"/>
      <c r="FB109" s="297"/>
      <c r="FC109" s="297"/>
      <c r="FD109" s="297"/>
      <c r="FE109" s="299"/>
      <c r="FF109" s="299"/>
      <c r="FG109" s="299"/>
      <c r="FH109" s="299"/>
      <c r="FI109" s="297"/>
      <c r="FJ109" s="297"/>
      <c r="FK109" s="297"/>
      <c r="FL109" s="297"/>
      <c r="FM109" s="299"/>
      <c r="FN109" s="299"/>
      <c r="FO109" s="299"/>
      <c r="FP109" s="299"/>
      <c r="FQ109" s="297"/>
      <c r="FR109" s="297"/>
      <c r="FS109" s="297"/>
      <c r="FT109" s="297"/>
      <c r="FU109" s="299"/>
      <c r="FV109" s="299"/>
      <c r="FW109" s="299"/>
      <c r="FX109" s="299"/>
      <c r="FY109" s="297"/>
      <c r="FZ109" s="297"/>
      <c r="GA109" s="297"/>
      <c r="GB109" s="297"/>
      <c r="GC109" s="299"/>
      <c r="GD109" s="299"/>
      <c r="GE109" s="299"/>
      <c r="GF109" s="299"/>
      <c r="GG109" s="297"/>
      <c r="GH109" s="297"/>
      <c r="GI109" s="297"/>
      <c r="GJ109" s="297"/>
      <c r="GK109" s="299"/>
      <c r="GL109" s="299"/>
      <c r="GM109" s="299"/>
      <c r="GN109" s="299"/>
      <c r="GO109" s="297"/>
      <c r="GP109" s="297"/>
      <c r="GQ109" s="297"/>
      <c r="GR109" s="297"/>
      <c r="GS109" s="277" cm="1">
        <f t="array" ref="GS109">SUM(SUMIFS(DA109:GR109,DA$6:GR$6,{"EN(V)"}))</f>
        <v>0</v>
      </c>
      <c r="GT109" s="277" cm="1">
        <f t="array" ref="GT109">SUM(SUMIFS(DA109:GR109,DA$6:GR$6,{"INA(V)"}))</f>
        <v>0</v>
      </c>
      <c r="GU109" s="277" cm="1">
        <f t="array" ref="GU109">SUM(SUMIFS(DA109:GR109,DA$6:GR$6,{"EN(D)"}))</f>
        <v>0</v>
      </c>
      <c r="GV109" s="277" cm="1">
        <f t="array" ref="GV109">SUM(SUMIFS(DA109:GR109,DA$6:GR$6,{"INA(D)"}))</f>
        <v>0</v>
      </c>
      <c r="GW109" s="277" cm="1">
        <f t="array" ref="GW109">SUM(SUMIFS(DA109:GR109,DA$6:GR$6,{"EN(D)","EN(V)","INA(D)","INA(V)"}))</f>
        <v>0</v>
      </c>
      <c r="GX109" s="299"/>
      <c r="GY109" s="299"/>
      <c r="GZ109" s="299"/>
      <c r="HA109" s="299"/>
      <c r="HB109" s="297"/>
      <c r="HC109" s="297"/>
      <c r="HD109" s="297"/>
      <c r="HE109" s="297"/>
      <c r="HF109" s="299"/>
      <c r="HG109" s="299"/>
      <c r="HH109" s="299"/>
      <c r="HI109" s="299"/>
      <c r="HJ109" s="297"/>
      <c r="HK109" s="297"/>
      <c r="HL109" s="297"/>
      <c r="HM109" s="297"/>
      <c r="HN109" s="299"/>
      <c r="HO109" s="299"/>
      <c r="HP109" s="299"/>
      <c r="HQ109" s="299"/>
      <c r="HR109" s="297"/>
      <c r="HS109" s="297"/>
      <c r="HT109" s="297"/>
      <c r="HU109" s="297"/>
      <c r="HV109" s="299"/>
      <c r="HW109" s="299"/>
      <c r="HX109" s="299"/>
      <c r="HY109" s="299"/>
      <c r="HZ109" s="297"/>
      <c r="IA109" s="297"/>
      <c r="IB109" s="297"/>
      <c r="IC109" s="297"/>
      <c r="ID109" s="299"/>
      <c r="IE109" s="299"/>
      <c r="IF109" s="299"/>
      <c r="IG109" s="299"/>
      <c r="IH109" s="297"/>
      <c r="II109" s="297"/>
      <c r="IJ109" s="297"/>
      <c r="IK109" s="297"/>
      <c r="IL109" s="299"/>
      <c r="IM109" s="299"/>
      <c r="IN109" s="299"/>
      <c r="IO109" s="299"/>
      <c r="IP109" s="297"/>
      <c r="IQ109" s="297"/>
      <c r="IR109" s="297"/>
      <c r="IS109" s="297"/>
      <c r="IT109" s="299"/>
      <c r="IU109" s="299"/>
      <c r="IV109" s="299"/>
      <c r="IW109" s="299"/>
      <c r="IX109" s="297"/>
      <c r="IY109" s="297"/>
      <c r="IZ109" s="297"/>
      <c r="JA109" s="297"/>
      <c r="JB109" s="299"/>
      <c r="JC109" s="299"/>
      <c r="JD109" s="299"/>
      <c r="JE109" s="299"/>
      <c r="JF109" s="297"/>
      <c r="JG109" s="297"/>
      <c r="JH109" s="297"/>
      <c r="JI109" s="297"/>
      <c r="JJ109" s="299"/>
      <c r="JK109" s="299"/>
      <c r="JL109" s="299"/>
      <c r="JM109" s="299"/>
      <c r="JN109" s="297"/>
      <c r="JO109" s="297"/>
      <c r="JP109" s="297"/>
      <c r="JQ109" s="297"/>
      <c r="JR109" s="299">
        <v>7</v>
      </c>
      <c r="JS109" s="299">
        <v>2</v>
      </c>
      <c r="JT109" s="299"/>
      <c r="JU109" s="299">
        <v>5</v>
      </c>
      <c r="JV109" s="297"/>
      <c r="JW109" s="297"/>
      <c r="JX109" s="297"/>
      <c r="JY109" s="297"/>
      <c r="JZ109" s="299"/>
      <c r="KA109" s="299">
        <v>4</v>
      </c>
      <c r="KB109" s="299"/>
      <c r="KC109" s="299">
        <v>10</v>
      </c>
      <c r="KD109" s="297"/>
      <c r="KE109" s="297"/>
      <c r="KF109" s="297"/>
      <c r="KG109" s="297"/>
      <c r="KH109" s="299"/>
      <c r="KI109" s="299">
        <v>4</v>
      </c>
      <c r="KJ109" s="299"/>
      <c r="KK109" s="299">
        <v>1</v>
      </c>
      <c r="KL109" s="297"/>
      <c r="KM109" s="297"/>
      <c r="KN109" s="297"/>
      <c r="KO109" s="297"/>
      <c r="KP109" s="277" cm="1">
        <f t="array" ref="KP109">SUM(SUMIFS(GX109:KO109,GX$6:KO$6,{"EN(V)"}))</f>
        <v>10</v>
      </c>
      <c r="KQ109" s="277" cm="1">
        <f t="array" ref="KQ109">SUM(SUMIFS(GX109:KO109,GX$6:KO$6,{"INA(V)"}))</f>
        <v>0</v>
      </c>
      <c r="KR109" s="277" cm="1">
        <f t="array" ref="KR109">SUM(SUMIFS(GX109:KO109,GX$6:KO$6,{"EN(D)"}))</f>
        <v>16</v>
      </c>
      <c r="KS109" s="277" cm="1">
        <f t="array" ref="KS109">SUM(SUMIFS(GX109:KO109,GX$6:KO$6,{"INA(D)"}))</f>
        <v>0</v>
      </c>
      <c r="KT109" s="277" cm="1">
        <f t="array" ref="KT109">SUM(SUMIFS(GX109:KO109,GX$6:KO$6,{"EN(D)","EN(V)","INA(D)","INA(V)"}))</f>
        <v>26</v>
      </c>
      <c r="KU109" s="299"/>
      <c r="KV109" s="299">
        <v>1</v>
      </c>
      <c r="KW109" s="299"/>
      <c r="KX109" s="299">
        <v>10</v>
      </c>
      <c r="KY109" s="297"/>
      <c r="KZ109" s="297"/>
      <c r="LA109" s="297"/>
      <c r="LB109" s="297"/>
      <c r="LC109" s="299"/>
      <c r="LD109" s="299"/>
      <c r="LE109" s="299"/>
      <c r="LF109" s="299"/>
      <c r="LG109" s="297"/>
      <c r="LH109" s="297">
        <v>3</v>
      </c>
      <c r="LI109" s="297"/>
      <c r="LJ109" s="297">
        <v>1</v>
      </c>
      <c r="LK109" s="299"/>
      <c r="LL109" s="299">
        <v>4</v>
      </c>
      <c r="LM109" s="299"/>
      <c r="LN109" s="299">
        <v>3</v>
      </c>
      <c r="LO109" s="297"/>
      <c r="LP109" s="297"/>
      <c r="LQ109" s="297"/>
      <c r="LR109" s="297"/>
      <c r="LS109" s="299"/>
      <c r="LT109" s="299">
        <v>4</v>
      </c>
      <c r="LU109" s="299"/>
      <c r="LV109" s="299"/>
      <c r="LW109" s="297"/>
      <c r="LX109" s="297"/>
      <c r="LY109" s="297"/>
      <c r="LZ109" s="297"/>
      <c r="MA109" s="299"/>
      <c r="MB109" s="299">
        <v>9</v>
      </c>
      <c r="MC109" s="299"/>
      <c r="MD109" s="299">
        <v>1</v>
      </c>
      <c r="ME109" s="297"/>
      <c r="MF109" s="297"/>
      <c r="MG109" s="297"/>
      <c r="MH109" s="297"/>
      <c r="MI109" s="299"/>
      <c r="MJ109" s="299">
        <v>7</v>
      </c>
      <c r="MK109" s="299"/>
      <c r="ML109" s="299">
        <v>2</v>
      </c>
      <c r="MM109" s="297"/>
      <c r="MN109" s="297"/>
      <c r="MO109" s="297"/>
      <c r="MP109" s="297"/>
      <c r="MQ109" s="299"/>
      <c r="MR109" s="299">
        <v>7</v>
      </c>
      <c r="MS109" s="299"/>
      <c r="MT109" s="299">
        <v>1</v>
      </c>
      <c r="MU109" s="297"/>
      <c r="MV109" s="297"/>
      <c r="MW109" s="297"/>
      <c r="MX109" s="297"/>
      <c r="MY109" s="299"/>
      <c r="MZ109" s="299">
        <v>10</v>
      </c>
      <c r="NA109" s="299"/>
      <c r="NB109" s="299">
        <v>3</v>
      </c>
      <c r="NC109" s="297"/>
      <c r="ND109" s="297"/>
      <c r="NE109" s="297"/>
      <c r="NF109" s="297"/>
      <c r="NG109" s="299"/>
      <c r="NH109" s="299">
        <v>7</v>
      </c>
      <c r="NI109" s="299"/>
      <c r="NJ109" s="299">
        <v>2</v>
      </c>
      <c r="NK109" s="297"/>
      <c r="NL109" s="297"/>
      <c r="NM109" s="297"/>
      <c r="NN109" s="297"/>
      <c r="NO109" s="299"/>
      <c r="NP109" s="299">
        <v>7</v>
      </c>
      <c r="NQ109" s="299"/>
      <c r="NR109" s="299">
        <v>2</v>
      </c>
      <c r="NS109" s="297"/>
      <c r="NT109" s="297"/>
      <c r="NU109" s="297"/>
      <c r="NV109" s="297"/>
      <c r="NW109" s="299"/>
      <c r="NX109" s="299">
        <v>6</v>
      </c>
      <c r="NY109" s="299"/>
      <c r="NZ109" s="299"/>
      <c r="OA109" s="297"/>
      <c r="OB109" s="297"/>
      <c r="OC109" s="297"/>
      <c r="OD109" s="297"/>
      <c r="OE109" s="299"/>
      <c r="OF109" s="299">
        <v>4</v>
      </c>
      <c r="OG109" s="299"/>
      <c r="OH109" s="299"/>
      <c r="OI109" s="297"/>
      <c r="OJ109" s="297"/>
      <c r="OK109" s="297"/>
      <c r="OL109" s="297"/>
      <c r="OM109" s="277" cm="1">
        <f t="array" ref="OM109">SUM(SUMIFS(KU109:OL109,KU$6:OL$6,{"EN(V)"}))</f>
        <v>66</v>
      </c>
      <c r="ON109" s="277" cm="1">
        <f t="array" ref="ON109">SUM(SUMIFS(KU109:OL109,KU$6:OL$6,{"INA(V)"}))</f>
        <v>3</v>
      </c>
      <c r="OO109" s="277" cm="1">
        <f t="array" ref="OO109">SUM(SUMIFS(KU109:OL109,KU$6:OL$6,{"EN(D)"}))</f>
        <v>24</v>
      </c>
      <c r="OP109" s="277" cm="1">
        <f t="array" ref="OP109">SUM(SUMIFS(KU109:OL109,KU$6:OL$6,{"INA(D)"}))</f>
        <v>1</v>
      </c>
      <c r="OQ109" s="277" cm="1">
        <f t="array" ref="OQ109">SUM(SUMIFS(KU109:OL109,KU$6:OL$6,{"EN(D)","EN(V)","INA(D)","INA(V)"}))</f>
        <v>94</v>
      </c>
      <c r="OR109" s="299"/>
      <c r="OS109" s="299">
        <v>6</v>
      </c>
      <c r="OT109" s="299"/>
      <c r="OU109" s="299">
        <v>5</v>
      </c>
      <c r="OV109" s="297"/>
      <c r="OW109" s="297"/>
      <c r="OX109" s="297"/>
      <c r="OY109" s="297"/>
      <c r="OZ109" s="299"/>
      <c r="PA109" s="299">
        <v>10</v>
      </c>
      <c r="PB109" s="299"/>
      <c r="PC109" s="299">
        <v>2</v>
      </c>
      <c r="PD109" s="297"/>
      <c r="PE109" s="297"/>
      <c r="PF109" s="297"/>
      <c r="PG109" s="297"/>
      <c r="PH109" s="299"/>
      <c r="PI109" s="299">
        <v>5</v>
      </c>
      <c r="PJ109" s="299"/>
      <c r="PK109" s="299">
        <v>1</v>
      </c>
      <c r="PL109" s="297"/>
      <c r="PM109" s="297"/>
      <c r="PN109" s="297"/>
      <c r="PO109" s="297"/>
      <c r="PP109" s="299"/>
      <c r="PQ109" s="299">
        <v>13</v>
      </c>
      <c r="PR109" s="299"/>
      <c r="PS109" s="299">
        <v>3</v>
      </c>
      <c r="PT109" s="297"/>
      <c r="PU109" s="297"/>
      <c r="PV109" s="297"/>
      <c r="PW109" s="297"/>
      <c r="PX109" s="299"/>
      <c r="PY109" s="299">
        <v>14</v>
      </c>
      <c r="PZ109" s="299"/>
      <c r="QA109" s="299"/>
      <c r="QB109" s="297"/>
      <c r="QC109" s="297"/>
      <c r="QD109" s="297"/>
      <c r="QE109" s="297"/>
      <c r="QF109" s="299"/>
      <c r="QG109" s="299"/>
      <c r="QH109" s="299"/>
      <c r="QI109" s="299"/>
      <c r="QJ109" s="297"/>
      <c r="QK109" s="297"/>
      <c r="QL109" s="297"/>
      <c r="QM109" s="297"/>
      <c r="QN109" s="299"/>
      <c r="QO109" s="299">
        <v>5</v>
      </c>
      <c r="QP109" s="299"/>
      <c r="QQ109" s="299">
        <v>1</v>
      </c>
      <c r="QR109" s="297"/>
      <c r="QS109" s="297"/>
      <c r="QT109" s="297"/>
      <c r="QU109" s="297"/>
      <c r="QV109" s="299"/>
      <c r="QW109" s="299"/>
      <c r="QX109" s="299"/>
      <c r="QY109" s="299"/>
      <c r="QZ109" s="297"/>
      <c r="RA109" s="297"/>
      <c r="RB109" s="297"/>
      <c r="RC109" s="297"/>
      <c r="RD109" s="299"/>
      <c r="RE109" s="299"/>
      <c r="RF109" s="299"/>
      <c r="RG109" s="299"/>
      <c r="RH109" s="297"/>
      <c r="RI109" s="297"/>
      <c r="RJ109" s="297"/>
      <c r="RK109" s="297"/>
      <c r="RL109" s="299"/>
      <c r="RM109" s="299"/>
      <c r="RN109" s="299"/>
      <c r="RO109" s="299"/>
      <c r="RP109" s="297"/>
      <c r="RQ109" s="297"/>
      <c r="RR109" s="297"/>
      <c r="RS109" s="297"/>
      <c r="RT109" s="299"/>
      <c r="RU109" s="299"/>
      <c r="RV109" s="299"/>
      <c r="RW109" s="299"/>
      <c r="RX109" s="297"/>
      <c r="RY109" s="297"/>
      <c r="RZ109" s="297"/>
      <c r="SA109" s="297"/>
      <c r="SB109" s="299"/>
      <c r="SC109" s="299"/>
      <c r="SD109" s="299"/>
      <c r="SE109" s="299"/>
      <c r="SF109" s="297"/>
      <c r="SG109" s="297"/>
      <c r="SH109" s="297"/>
      <c r="SI109" s="297"/>
      <c r="SJ109" s="277" cm="1">
        <f t="array" ref="SJ109">SUM(SUMIFS(OR109:SI109,OR$6:SI$6,{"EN(V)"}))</f>
        <v>53</v>
      </c>
      <c r="SK109" s="277" cm="1">
        <f t="array" ref="SK109">SUM(SUMIFS(OR109:SI109,OR$6:SI$6,{"INA(V)"}))</f>
        <v>0</v>
      </c>
      <c r="SL109" s="277" cm="1">
        <f t="array" ref="SL109">SUM(SUMIFS(OR109:SI109,OR$6:SI$6,{"EN(D)"}))</f>
        <v>12</v>
      </c>
      <c r="SM109" s="277" cm="1">
        <f t="array" ref="SM109">SUM(SUMIFS(OR109:SI109,OR$6:SI$6,{"INA(D)"}))</f>
        <v>0</v>
      </c>
      <c r="SN109" s="277" cm="1">
        <f t="array" ref="SN109">SUM(SUMIFS(OR109:SI109,OR$6:SI$6,{"EN(D)","EN(V)","INA(D)","INA(V)"}))</f>
        <v>65</v>
      </c>
    </row>
    <row r="110" spans="1:508" ht="30">
      <c r="A110" s="296">
        <v>104</v>
      </c>
      <c r="B110" s="281" t="s">
        <v>402</v>
      </c>
      <c r="C110" s="301"/>
      <c r="D110" s="299"/>
      <c r="E110" s="299"/>
      <c r="F110" s="299"/>
      <c r="G110" s="299"/>
      <c r="H110" s="297"/>
      <c r="I110" s="297"/>
      <c r="J110" s="297"/>
      <c r="K110" s="297"/>
      <c r="L110" s="299"/>
      <c r="M110" s="299"/>
      <c r="N110" s="299"/>
      <c r="O110" s="299"/>
      <c r="P110" s="297"/>
      <c r="Q110" s="297"/>
      <c r="R110" s="297"/>
      <c r="S110" s="297"/>
      <c r="T110" s="299"/>
      <c r="U110" s="299"/>
      <c r="V110" s="299"/>
      <c r="W110" s="299"/>
      <c r="X110" s="297"/>
      <c r="Y110" s="297"/>
      <c r="Z110" s="297"/>
      <c r="AA110" s="297"/>
      <c r="AB110" s="299"/>
      <c r="AC110" s="299"/>
      <c r="AD110" s="299"/>
      <c r="AE110" s="299"/>
      <c r="AF110" s="297"/>
      <c r="AG110" s="297"/>
      <c r="AH110" s="297"/>
      <c r="AI110" s="297"/>
      <c r="AJ110" s="299"/>
      <c r="AK110" s="299"/>
      <c r="AL110" s="299"/>
      <c r="AM110" s="299"/>
      <c r="AN110" s="297"/>
      <c r="AO110" s="297"/>
      <c r="AP110" s="297"/>
      <c r="AQ110" s="297"/>
      <c r="AR110" s="299"/>
      <c r="AS110" s="299"/>
      <c r="AT110" s="299"/>
      <c r="AU110" s="299"/>
      <c r="AV110" s="297"/>
      <c r="AW110" s="297"/>
      <c r="AX110" s="297"/>
      <c r="AY110" s="297"/>
      <c r="AZ110" s="299"/>
      <c r="BA110" s="299"/>
      <c r="BB110" s="299"/>
      <c r="BC110" s="299"/>
      <c r="BD110" s="297"/>
      <c r="BE110" s="297"/>
      <c r="BF110" s="297"/>
      <c r="BG110" s="297"/>
      <c r="BH110" s="299"/>
      <c r="BI110" s="299"/>
      <c r="BJ110" s="299"/>
      <c r="BK110" s="299"/>
      <c r="BL110" s="297"/>
      <c r="BM110" s="297"/>
      <c r="BN110" s="297"/>
      <c r="BO110" s="297"/>
      <c r="BP110" s="299"/>
      <c r="BQ110" s="299"/>
      <c r="BR110" s="299"/>
      <c r="BS110" s="299"/>
      <c r="BT110" s="297"/>
      <c r="BU110" s="297"/>
      <c r="BV110" s="297"/>
      <c r="BW110" s="297"/>
      <c r="BX110" s="299"/>
      <c r="BY110" s="299"/>
      <c r="BZ110" s="299"/>
      <c r="CA110" s="299"/>
      <c r="CB110" s="297"/>
      <c r="CC110" s="297"/>
      <c r="CD110" s="297"/>
      <c r="CE110" s="297"/>
      <c r="CF110" s="299"/>
      <c r="CG110" s="299"/>
      <c r="CH110" s="299"/>
      <c r="CI110" s="299"/>
      <c r="CJ110" s="297"/>
      <c r="CK110" s="297"/>
      <c r="CL110" s="297"/>
      <c r="CM110" s="297"/>
      <c r="CN110" s="299"/>
      <c r="CO110" s="299"/>
      <c r="CP110" s="299"/>
      <c r="CQ110" s="299"/>
      <c r="CR110" s="297"/>
      <c r="CS110" s="297"/>
      <c r="CT110" s="297"/>
      <c r="CU110" s="297"/>
      <c r="CV110" s="277" cm="1">
        <f t="array" ref="CV110">SUM(SUMIFS(D110:CU110,D$6:CU$6,{"EN(V)"}))</f>
        <v>0</v>
      </c>
      <c r="CW110" s="277" cm="1">
        <f t="array" ref="CW110">SUM(SUMIFS(D110:CU110,D$6:CU$6,{"INA(V)"}))</f>
        <v>0</v>
      </c>
      <c r="CX110" s="277" cm="1">
        <f t="array" ref="CX110">SUM(SUMIFS(D110:CU110,D$6:CU$6,{"EN(D)"}))</f>
        <v>0</v>
      </c>
      <c r="CY110" s="277" cm="1">
        <f t="array" ref="CY110">SUM(SUMIFS(D110:CU110,D$6:CU$6,{"INA(D)"}))</f>
        <v>0</v>
      </c>
      <c r="CZ110" s="277" cm="1">
        <f t="array" ref="CZ110">SUM(SUMIFS(D110:CU110,D$6:CU$6,{"EN(D)","EN(V)","INA(D)","INA(V)"}))</f>
        <v>0</v>
      </c>
      <c r="DA110" s="299"/>
      <c r="DB110" s="299"/>
      <c r="DC110" s="299"/>
      <c r="DD110" s="299"/>
      <c r="DE110" s="297"/>
      <c r="DF110" s="297"/>
      <c r="DG110" s="297"/>
      <c r="DH110" s="297"/>
      <c r="DI110" s="299"/>
      <c r="DJ110" s="299"/>
      <c r="DK110" s="299"/>
      <c r="DL110" s="299"/>
      <c r="DM110" s="297"/>
      <c r="DN110" s="297"/>
      <c r="DO110" s="297"/>
      <c r="DP110" s="297"/>
      <c r="DQ110" s="299"/>
      <c r="DR110" s="299"/>
      <c r="DS110" s="299"/>
      <c r="DT110" s="299"/>
      <c r="DU110" s="297"/>
      <c r="DV110" s="297"/>
      <c r="DW110" s="297"/>
      <c r="DX110" s="297"/>
      <c r="DY110" s="299"/>
      <c r="DZ110" s="299"/>
      <c r="EA110" s="299"/>
      <c r="EB110" s="299"/>
      <c r="EC110" s="297"/>
      <c r="ED110" s="297"/>
      <c r="EE110" s="297"/>
      <c r="EF110" s="297"/>
      <c r="EG110" s="299"/>
      <c r="EH110" s="299"/>
      <c r="EI110" s="299"/>
      <c r="EJ110" s="299"/>
      <c r="EK110" s="297"/>
      <c r="EL110" s="297"/>
      <c r="EM110" s="297"/>
      <c r="EN110" s="297"/>
      <c r="EO110" s="299"/>
      <c r="EP110" s="299"/>
      <c r="EQ110" s="299"/>
      <c r="ER110" s="299"/>
      <c r="ES110" s="297"/>
      <c r="ET110" s="297"/>
      <c r="EU110" s="297"/>
      <c r="EV110" s="297"/>
      <c r="EW110" s="299"/>
      <c r="EX110" s="299"/>
      <c r="EY110" s="299"/>
      <c r="EZ110" s="299"/>
      <c r="FA110" s="297"/>
      <c r="FB110" s="297"/>
      <c r="FC110" s="297"/>
      <c r="FD110" s="297"/>
      <c r="FE110" s="299"/>
      <c r="FF110" s="299"/>
      <c r="FG110" s="299"/>
      <c r="FH110" s="299"/>
      <c r="FI110" s="297"/>
      <c r="FJ110" s="297"/>
      <c r="FK110" s="297"/>
      <c r="FL110" s="297"/>
      <c r="FM110" s="299"/>
      <c r="FN110" s="299"/>
      <c r="FO110" s="299"/>
      <c r="FP110" s="299"/>
      <c r="FQ110" s="297"/>
      <c r="FR110" s="297"/>
      <c r="FS110" s="297"/>
      <c r="FT110" s="297"/>
      <c r="FU110" s="299"/>
      <c r="FV110" s="299"/>
      <c r="FW110" s="299"/>
      <c r="FX110" s="299"/>
      <c r="FY110" s="297"/>
      <c r="FZ110" s="297"/>
      <c r="GA110" s="297"/>
      <c r="GB110" s="297"/>
      <c r="GC110" s="299"/>
      <c r="GD110" s="299"/>
      <c r="GE110" s="299"/>
      <c r="GF110" s="299"/>
      <c r="GG110" s="297"/>
      <c r="GH110" s="297"/>
      <c r="GI110" s="297"/>
      <c r="GJ110" s="297"/>
      <c r="GK110" s="299"/>
      <c r="GL110" s="299"/>
      <c r="GM110" s="299"/>
      <c r="GN110" s="299"/>
      <c r="GO110" s="297"/>
      <c r="GP110" s="297"/>
      <c r="GQ110" s="297"/>
      <c r="GR110" s="297"/>
      <c r="GS110" s="277" cm="1">
        <f t="array" ref="GS110">SUM(SUMIFS(DA110:GR110,DA$6:GR$6,{"EN(V)"}))</f>
        <v>0</v>
      </c>
      <c r="GT110" s="277" cm="1">
        <f t="array" ref="GT110">SUM(SUMIFS(DA110:GR110,DA$6:GR$6,{"INA(V)"}))</f>
        <v>0</v>
      </c>
      <c r="GU110" s="277" cm="1">
        <f t="array" ref="GU110">SUM(SUMIFS(DA110:GR110,DA$6:GR$6,{"EN(D)"}))</f>
        <v>0</v>
      </c>
      <c r="GV110" s="277" cm="1">
        <f t="array" ref="GV110">SUM(SUMIFS(DA110:GR110,DA$6:GR$6,{"INA(D)"}))</f>
        <v>0</v>
      </c>
      <c r="GW110" s="277" cm="1">
        <f t="array" ref="GW110">SUM(SUMIFS(DA110:GR110,DA$6:GR$6,{"EN(D)","EN(V)","INA(D)","INA(V)"}))</f>
        <v>0</v>
      </c>
      <c r="GX110" s="299"/>
      <c r="GY110" s="299"/>
      <c r="GZ110" s="299"/>
      <c r="HA110" s="299"/>
      <c r="HB110" s="297"/>
      <c r="HC110" s="297"/>
      <c r="HD110" s="297"/>
      <c r="HE110" s="297"/>
      <c r="HF110" s="299"/>
      <c r="HG110" s="299"/>
      <c r="HH110" s="299"/>
      <c r="HI110" s="299"/>
      <c r="HJ110" s="297"/>
      <c r="HK110" s="297"/>
      <c r="HL110" s="297"/>
      <c r="HM110" s="297"/>
      <c r="HN110" s="299"/>
      <c r="HO110" s="299"/>
      <c r="HP110" s="299"/>
      <c r="HQ110" s="299"/>
      <c r="HR110" s="297"/>
      <c r="HS110" s="297"/>
      <c r="HT110" s="297"/>
      <c r="HU110" s="297"/>
      <c r="HV110" s="299"/>
      <c r="HW110" s="299"/>
      <c r="HX110" s="299"/>
      <c r="HY110" s="299"/>
      <c r="HZ110" s="297"/>
      <c r="IA110" s="297"/>
      <c r="IB110" s="297"/>
      <c r="IC110" s="297"/>
      <c r="ID110" s="299"/>
      <c r="IE110" s="299"/>
      <c r="IF110" s="299"/>
      <c r="IG110" s="299"/>
      <c r="IH110" s="297"/>
      <c r="II110" s="297"/>
      <c r="IJ110" s="297"/>
      <c r="IK110" s="297"/>
      <c r="IL110" s="299"/>
      <c r="IM110" s="299"/>
      <c r="IN110" s="299"/>
      <c r="IO110" s="299"/>
      <c r="IP110" s="297"/>
      <c r="IQ110" s="297"/>
      <c r="IR110" s="297"/>
      <c r="IS110" s="297"/>
      <c r="IT110" s="299"/>
      <c r="IU110" s="299"/>
      <c r="IV110" s="299"/>
      <c r="IW110" s="299"/>
      <c r="IX110" s="297"/>
      <c r="IY110" s="297"/>
      <c r="IZ110" s="297"/>
      <c r="JA110" s="297"/>
      <c r="JB110" s="299"/>
      <c r="JC110" s="299"/>
      <c r="JD110" s="299"/>
      <c r="JE110" s="299"/>
      <c r="JF110" s="297"/>
      <c r="JG110" s="297"/>
      <c r="JH110" s="297"/>
      <c r="JI110" s="297"/>
      <c r="JJ110" s="299"/>
      <c r="JK110" s="299"/>
      <c r="JL110" s="299"/>
      <c r="JM110" s="299"/>
      <c r="JN110" s="297"/>
      <c r="JO110" s="297"/>
      <c r="JP110" s="297"/>
      <c r="JQ110" s="297"/>
      <c r="JR110" s="299"/>
      <c r="JS110" s="299"/>
      <c r="JT110" s="299"/>
      <c r="JU110" s="299"/>
      <c r="JV110" s="297">
        <v>25</v>
      </c>
      <c r="JW110" s="297">
        <v>8</v>
      </c>
      <c r="JX110" s="297"/>
      <c r="JY110" s="297">
        <v>25</v>
      </c>
      <c r="JZ110" s="299"/>
      <c r="KA110" s="299"/>
      <c r="KB110" s="299"/>
      <c r="KC110" s="299"/>
      <c r="KD110" s="297"/>
      <c r="KE110" s="297">
        <v>3</v>
      </c>
      <c r="KF110" s="297"/>
      <c r="KG110" s="297">
        <v>17</v>
      </c>
      <c r="KH110" s="299"/>
      <c r="KI110" s="299"/>
      <c r="KJ110" s="299"/>
      <c r="KK110" s="299"/>
      <c r="KL110" s="297"/>
      <c r="KM110" s="297">
        <v>10</v>
      </c>
      <c r="KN110" s="297"/>
      <c r="KO110" s="297">
        <v>20</v>
      </c>
      <c r="KP110" s="277" cm="1">
        <f t="array" ref="KP110">SUM(SUMIFS(GX110:KO110,GX$6:KO$6,{"EN(V)"}))</f>
        <v>0</v>
      </c>
      <c r="KQ110" s="277" cm="1">
        <f t="array" ref="KQ110">SUM(SUMIFS(GX110:KO110,GX$6:KO$6,{"INA(V)"}))</f>
        <v>21</v>
      </c>
      <c r="KR110" s="277" cm="1">
        <f t="array" ref="KR110">SUM(SUMIFS(GX110:KO110,GX$6:KO$6,{"EN(D)"}))</f>
        <v>0</v>
      </c>
      <c r="KS110" s="277" cm="1">
        <f t="array" ref="KS110">SUM(SUMIFS(GX110:KO110,GX$6:KO$6,{"INA(D)"}))</f>
        <v>62</v>
      </c>
      <c r="KT110" s="277" cm="1">
        <f t="array" ref="KT110">SUM(SUMIFS(GX110:KO110,GX$6:KO$6,{"EN(D)","EN(V)","INA(D)","INA(V)"}))</f>
        <v>83</v>
      </c>
      <c r="KU110" s="299"/>
      <c r="KV110" s="299"/>
      <c r="KW110" s="299"/>
      <c r="KX110" s="299"/>
      <c r="KY110" s="297"/>
      <c r="KZ110" s="297">
        <v>9</v>
      </c>
      <c r="LA110" s="297"/>
      <c r="LB110" s="297">
        <v>5</v>
      </c>
      <c r="LC110" s="299"/>
      <c r="LD110" s="299">
        <v>11</v>
      </c>
      <c r="LE110" s="299"/>
      <c r="LF110" s="299">
        <v>37</v>
      </c>
      <c r="LG110" s="297"/>
      <c r="LH110" s="297"/>
      <c r="LI110" s="297"/>
      <c r="LJ110" s="297"/>
      <c r="LK110" s="299"/>
      <c r="LL110" s="299"/>
      <c r="LM110" s="299"/>
      <c r="LN110" s="299"/>
      <c r="LO110" s="297"/>
      <c r="LP110" s="297">
        <v>6</v>
      </c>
      <c r="LQ110" s="297"/>
      <c r="LR110" s="297">
        <v>7</v>
      </c>
      <c r="LS110" s="299"/>
      <c r="LT110" s="299"/>
      <c r="LU110" s="299"/>
      <c r="LV110" s="299"/>
      <c r="LW110" s="297"/>
      <c r="LX110" s="297">
        <v>5</v>
      </c>
      <c r="LY110" s="297"/>
      <c r="LZ110" s="297">
        <v>2</v>
      </c>
      <c r="MA110" s="299"/>
      <c r="MB110" s="299"/>
      <c r="MC110" s="299"/>
      <c r="MD110" s="299"/>
      <c r="ME110" s="297"/>
      <c r="MF110" s="297">
        <v>20</v>
      </c>
      <c r="MG110" s="297"/>
      <c r="MH110" s="297">
        <v>2</v>
      </c>
      <c r="MI110" s="299"/>
      <c r="MJ110" s="299"/>
      <c r="MK110" s="299"/>
      <c r="ML110" s="299"/>
      <c r="MM110" s="297"/>
      <c r="MN110" s="297">
        <v>30</v>
      </c>
      <c r="MO110" s="297"/>
      <c r="MP110" s="297">
        <v>6</v>
      </c>
      <c r="MQ110" s="299"/>
      <c r="MR110" s="299"/>
      <c r="MS110" s="299"/>
      <c r="MT110" s="299"/>
      <c r="MU110" s="297"/>
      <c r="MV110" s="297">
        <v>6</v>
      </c>
      <c r="MW110" s="297"/>
      <c r="MX110" s="297">
        <v>3</v>
      </c>
      <c r="MY110" s="299"/>
      <c r="MZ110" s="299"/>
      <c r="NA110" s="299"/>
      <c r="NB110" s="299"/>
      <c r="NC110" s="297"/>
      <c r="ND110" s="297">
        <v>27</v>
      </c>
      <c r="NE110" s="297"/>
      <c r="NF110" s="297">
        <v>7</v>
      </c>
      <c r="NG110" s="299"/>
      <c r="NH110" s="299"/>
      <c r="NI110" s="299"/>
      <c r="NJ110" s="299"/>
      <c r="NK110" s="297"/>
      <c r="NL110" s="297">
        <v>15</v>
      </c>
      <c r="NM110" s="297"/>
      <c r="NN110" s="297">
        <v>3</v>
      </c>
      <c r="NO110" s="299"/>
      <c r="NP110" s="299"/>
      <c r="NQ110" s="299"/>
      <c r="NR110" s="299"/>
      <c r="NS110" s="297"/>
      <c r="NT110" s="297">
        <v>35</v>
      </c>
      <c r="NU110" s="297"/>
      <c r="NV110" s="297">
        <v>12</v>
      </c>
      <c r="NW110" s="299"/>
      <c r="NX110" s="299"/>
      <c r="NY110" s="299"/>
      <c r="NZ110" s="299"/>
      <c r="OA110" s="297"/>
      <c r="OB110" s="297">
        <v>19</v>
      </c>
      <c r="OC110" s="297"/>
      <c r="OD110" s="297">
        <v>4</v>
      </c>
      <c r="OE110" s="299"/>
      <c r="OF110" s="299"/>
      <c r="OG110" s="299"/>
      <c r="OH110" s="299"/>
      <c r="OI110" s="297"/>
      <c r="OJ110" s="297">
        <v>11</v>
      </c>
      <c r="OK110" s="297"/>
      <c r="OL110" s="297">
        <v>9</v>
      </c>
      <c r="OM110" s="277" cm="1">
        <f t="array" ref="OM110">SUM(SUMIFS(KU110:OL110,KU$6:OL$6,{"EN(V)"}))</f>
        <v>11</v>
      </c>
      <c r="ON110" s="277" cm="1">
        <f t="array" ref="ON110">SUM(SUMIFS(KU110:OL110,KU$6:OL$6,{"INA(V)"}))</f>
        <v>183</v>
      </c>
      <c r="OO110" s="277" cm="1">
        <f t="array" ref="OO110">SUM(SUMIFS(KU110:OL110,KU$6:OL$6,{"EN(D)"}))</f>
        <v>37</v>
      </c>
      <c r="OP110" s="277" cm="1">
        <f t="array" ref="OP110">SUM(SUMIFS(KU110:OL110,KU$6:OL$6,{"INA(D)"}))</f>
        <v>60</v>
      </c>
      <c r="OQ110" s="277" cm="1">
        <f t="array" ref="OQ110">SUM(SUMIFS(KU110:OL110,KU$6:OL$6,{"EN(D)","EN(V)","INA(D)","INA(V)"}))</f>
        <v>291</v>
      </c>
      <c r="OR110" s="299"/>
      <c r="OS110" s="299"/>
      <c r="OT110" s="299"/>
      <c r="OU110" s="299"/>
      <c r="OV110" s="297"/>
      <c r="OW110" s="297">
        <v>10</v>
      </c>
      <c r="OX110" s="297"/>
      <c r="OY110" s="297">
        <v>2</v>
      </c>
      <c r="OZ110" s="299"/>
      <c r="PA110" s="299"/>
      <c r="PB110" s="299"/>
      <c r="PC110" s="299"/>
      <c r="PD110" s="297"/>
      <c r="PE110" s="297">
        <v>15</v>
      </c>
      <c r="PF110" s="297"/>
      <c r="PG110" s="297">
        <v>2</v>
      </c>
      <c r="PH110" s="299"/>
      <c r="PI110" s="299"/>
      <c r="PJ110" s="299"/>
      <c r="PK110" s="299"/>
      <c r="PL110" s="297"/>
      <c r="PM110" s="297">
        <v>9</v>
      </c>
      <c r="PN110" s="297"/>
      <c r="PO110" s="297">
        <v>3</v>
      </c>
      <c r="PP110" s="299"/>
      <c r="PQ110" s="299"/>
      <c r="PR110" s="299"/>
      <c r="PS110" s="299"/>
      <c r="PT110" s="297"/>
      <c r="PU110" s="297">
        <v>9</v>
      </c>
      <c r="PV110" s="297"/>
      <c r="PW110" s="297">
        <v>5</v>
      </c>
      <c r="PX110" s="299"/>
      <c r="PY110" s="299"/>
      <c r="PZ110" s="299"/>
      <c r="QA110" s="299"/>
      <c r="QB110" s="297"/>
      <c r="QC110" s="297">
        <v>26</v>
      </c>
      <c r="QD110" s="297"/>
      <c r="QE110" s="297">
        <v>6</v>
      </c>
      <c r="QF110" s="299"/>
      <c r="QG110" s="299"/>
      <c r="QH110" s="299"/>
      <c r="QI110" s="299"/>
      <c r="QJ110" s="297"/>
      <c r="QK110" s="297">
        <v>4</v>
      </c>
      <c r="QL110" s="297"/>
      <c r="QM110" s="297">
        <v>1</v>
      </c>
      <c r="QN110" s="299"/>
      <c r="QO110" s="299"/>
      <c r="QP110" s="299"/>
      <c r="QQ110" s="299"/>
      <c r="QR110" s="297"/>
      <c r="QS110" s="297">
        <v>5</v>
      </c>
      <c r="QT110" s="297"/>
      <c r="QU110" s="297">
        <v>2</v>
      </c>
      <c r="QV110" s="299"/>
      <c r="QW110" s="299"/>
      <c r="QX110" s="299"/>
      <c r="QY110" s="299"/>
      <c r="QZ110" s="297"/>
      <c r="RA110" s="297"/>
      <c r="RB110" s="297"/>
      <c r="RC110" s="297"/>
      <c r="RD110" s="299"/>
      <c r="RE110" s="299"/>
      <c r="RF110" s="299"/>
      <c r="RG110" s="299"/>
      <c r="RH110" s="297"/>
      <c r="RI110" s="297"/>
      <c r="RJ110" s="297"/>
      <c r="RK110" s="297"/>
      <c r="RL110" s="299"/>
      <c r="RM110" s="299"/>
      <c r="RN110" s="299"/>
      <c r="RO110" s="299"/>
      <c r="RP110" s="297"/>
      <c r="RQ110" s="297"/>
      <c r="RR110" s="297"/>
      <c r="RS110" s="297"/>
      <c r="RT110" s="299"/>
      <c r="RU110" s="299"/>
      <c r="RV110" s="299"/>
      <c r="RW110" s="299"/>
      <c r="RX110" s="297"/>
      <c r="RY110" s="297"/>
      <c r="RZ110" s="297"/>
      <c r="SA110" s="297"/>
      <c r="SB110" s="299"/>
      <c r="SC110" s="299"/>
      <c r="SD110" s="299"/>
      <c r="SE110" s="299"/>
      <c r="SF110" s="297"/>
      <c r="SG110" s="297"/>
      <c r="SH110" s="297"/>
      <c r="SI110" s="297"/>
      <c r="SJ110" s="277" cm="1">
        <f t="array" ref="SJ110">SUM(SUMIFS(OR110:SI110,OR$6:SI$6,{"EN(V)"}))</f>
        <v>0</v>
      </c>
      <c r="SK110" s="277" cm="1">
        <f t="array" ref="SK110">SUM(SUMIFS(OR110:SI110,OR$6:SI$6,{"INA(V)"}))</f>
        <v>78</v>
      </c>
      <c r="SL110" s="277" cm="1">
        <f t="array" ref="SL110">SUM(SUMIFS(OR110:SI110,OR$6:SI$6,{"EN(D)"}))</f>
        <v>0</v>
      </c>
      <c r="SM110" s="277" cm="1">
        <f t="array" ref="SM110">SUM(SUMIFS(OR110:SI110,OR$6:SI$6,{"INA(D)"}))</f>
        <v>21</v>
      </c>
      <c r="SN110" s="277" cm="1">
        <f t="array" ref="SN110">SUM(SUMIFS(OR110:SI110,OR$6:SI$6,{"EN(D)","EN(V)","INA(D)","INA(V)"}))</f>
        <v>99</v>
      </c>
    </row>
    <row r="111" spans="1:508">
      <c r="A111" s="296">
        <v>105</v>
      </c>
      <c r="B111" s="281" t="s">
        <v>404</v>
      </c>
      <c r="C111" s="301"/>
      <c r="D111" s="299"/>
      <c r="E111" s="299"/>
      <c r="F111" s="299"/>
      <c r="G111" s="299"/>
      <c r="H111" s="297"/>
      <c r="I111" s="297"/>
      <c r="J111" s="297"/>
      <c r="K111" s="297"/>
      <c r="L111" s="299"/>
      <c r="M111" s="299"/>
      <c r="N111" s="299"/>
      <c r="O111" s="299"/>
      <c r="P111" s="297"/>
      <c r="Q111" s="297"/>
      <c r="R111" s="297"/>
      <c r="S111" s="297"/>
      <c r="T111" s="299"/>
      <c r="U111" s="299"/>
      <c r="V111" s="299"/>
      <c r="W111" s="299"/>
      <c r="X111" s="297"/>
      <c r="Y111" s="297"/>
      <c r="Z111" s="297"/>
      <c r="AA111" s="297"/>
      <c r="AB111" s="299"/>
      <c r="AC111" s="299"/>
      <c r="AD111" s="299"/>
      <c r="AE111" s="299"/>
      <c r="AF111" s="297"/>
      <c r="AG111" s="297"/>
      <c r="AH111" s="297"/>
      <c r="AI111" s="297"/>
      <c r="AJ111" s="299"/>
      <c r="AK111" s="299"/>
      <c r="AL111" s="299"/>
      <c r="AM111" s="299"/>
      <c r="AN111" s="297"/>
      <c r="AO111" s="297"/>
      <c r="AP111" s="297"/>
      <c r="AQ111" s="297"/>
      <c r="AR111" s="299"/>
      <c r="AS111" s="299"/>
      <c r="AT111" s="299"/>
      <c r="AU111" s="299"/>
      <c r="AV111" s="297"/>
      <c r="AW111" s="297"/>
      <c r="AX111" s="297"/>
      <c r="AY111" s="297"/>
      <c r="AZ111" s="299"/>
      <c r="BA111" s="299"/>
      <c r="BB111" s="299"/>
      <c r="BC111" s="299"/>
      <c r="BD111" s="297"/>
      <c r="BE111" s="297"/>
      <c r="BF111" s="297"/>
      <c r="BG111" s="297"/>
      <c r="BH111" s="299"/>
      <c r="BI111" s="299"/>
      <c r="BJ111" s="299"/>
      <c r="BK111" s="299"/>
      <c r="BL111" s="297"/>
      <c r="BM111" s="297"/>
      <c r="BN111" s="297"/>
      <c r="BO111" s="297"/>
      <c r="BP111" s="299"/>
      <c r="BQ111" s="299"/>
      <c r="BR111" s="299"/>
      <c r="BS111" s="299"/>
      <c r="BT111" s="297"/>
      <c r="BU111" s="297"/>
      <c r="BV111" s="297"/>
      <c r="BW111" s="297"/>
      <c r="BX111" s="299"/>
      <c r="BY111" s="299"/>
      <c r="BZ111" s="299"/>
      <c r="CA111" s="299"/>
      <c r="CB111" s="297"/>
      <c r="CC111" s="297"/>
      <c r="CD111" s="297"/>
      <c r="CE111" s="297"/>
      <c r="CF111" s="299"/>
      <c r="CG111" s="299"/>
      <c r="CH111" s="299"/>
      <c r="CI111" s="299"/>
      <c r="CJ111" s="297"/>
      <c r="CK111" s="297"/>
      <c r="CL111" s="297"/>
      <c r="CM111" s="297"/>
      <c r="CN111" s="299"/>
      <c r="CO111" s="299"/>
      <c r="CP111" s="299"/>
      <c r="CQ111" s="299"/>
      <c r="CR111" s="297"/>
      <c r="CS111" s="297"/>
      <c r="CT111" s="297"/>
      <c r="CU111" s="297"/>
      <c r="CV111" s="277" cm="1">
        <f t="array" ref="CV111">SUM(SUMIFS(D111:CU111,D$6:CU$6,{"EN(V)"}))</f>
        <v>0</v>
      </c>
      <c r="CW111" s="277" cm="1">
        <f t="array" ref="CW111">SUM(SUMIFS(D111:CU111,D$6:CU$6,{"INA(V)"}))</f>
        <v>0</v>
      </c>
      <c r="CX111" s="277" cm="1">
        <f t="array" ref="CX111">SUM(SUMIFS(D111:CU111,D$6:CU$6,{"EN(D)"}))</f>
        <v>0</v>
      </c>
      <c r="CY111" s="277" cm="1">
        <f t="array" ref="CY111">SUM(SUMIFS(D111:CU111,D$6:CU$6,{"INA(D)"}))</f>
        <v>0</v>
      </c>
      <c r="CZ111" s="277" cm="1">
        <f t="array" ref="CZ111">SUM(SUMIFS(D111:CU111,D$6:CU$6,{"EN(D)","EN(V)","INA(D)","INA(V)"}))</f>
        <v>0</v>
      </c>
      <c r="DA111" s="299"/>
      <c r="DB111" s="299"/>
      <c r="DC111" s="299"/>
      <c r="DD111" s="299"/>
      <c r="DE111" s="297"/>
      <c r="DF111" s="297"/>
      <c r="DG111" s="297"/>
      <c r="DH111" s="297"/>
      <c r="DI111" s="299"/>
      <c r="DJ111" s="299"/>
      <c r="DK111" s="299"/>
      <c r="DL111" s="299"/>
      <c r="DM111" s="297"/>
      <c r="DN111" s="297"/>
      <c r="DO111" s="297"/>
      <c r="DP111" s="297"/>
      <c r="DQ111" s="299"/>
      <c r="DR111" s="299"/>
      <c r="DS111" s="299"/>
      <c r="DT111" s="299"/>
      <c r="DU111" s="297"/>
      <c r="DV111" s="297"/>
      <c r="DW111" s="297"/>
      <c r="DX111" s="297"/>
      <c r="DY111" s="299"/>
      <c r="DZ111" s="299"/>
      <c r="EA111" s="299"/>
      <c r="EB111" s="299"/>
      <c r="EC111" s="297"/>
      <c r="ED111" s="297"/>
      <c r="EE111" s="297"/>
      <c r="EF111" s="297"/>
      <c r="EG111" s="299"/>
      <c r="EH111" s="299"/>
      <c r="EI111" s="299"/>
      <c r="EJ111" s="299"/>
      <c r="EK111" s="297"/>
      <c r="EL111" s="297"/>
      <c r="EM111" s="297"/>
      <c r="EN111" s="297"/>
      <c r="EO111" s="299"/>
      <c r="EP111" s="299"/>
      <c r="EQ111" s="299"/>
      <c r="ER111" s="299"/>
      <c r="ES111" s="297"/>
      <c r="ET111" s="297"/>
      <c r="EU111" s="297"/>
      <c r="EV111" s="297"/>
      <c r="EW111" s="299"/>
      <c r="EX111" s="299"/>
      <c r="EY111" s="299"/>
      <c r="EZ111" s="299"/>
      <c r="FA111" s="297"/>
      <c r="FB111" s="297"/>
      <c r="FC111" s="297"/>
      <c r="FD111" s="297"/>
      <c r="FE111" s="299"/>
      <c r="FF111" s="299"/>
      <c r="FG111" s="299"/>
      <c r="FH111" s="299"/>
      <c r="FI111" s="297"/>
      <c r="FJ111" s="297"/>
      <c r="FK111" s="297"/>
      <c r="FL111" s="297"/>
      <c r="FM111" s="299"/>
      <c r="FN111" s="299"/>
      <c r="FO111" s="299"/>
      <c r="FP111" s="299"/>
      <c r="FQ111" s="297"/>
      <c r="FR111" s="297"/>
      <c r="FS111" s="297"/>
      <c r="FT111" s="297"/>
      <c r="FU111" s="299"/>
      <c r="FV111" s="299"/>
      <c r="FW111" s="299"/>
      <c r="FX111" s="299"/>
      <c r="FY111" s="297"/>
      <c r="FZ111" s="297"/>
      <c r="GA111" s="297"/>
      <c r="GB111" s="297"/>
      <c r="GC111" s="299"/>
      <c r="GD111" s="299"/>
      <c r="GE111" s="299"/>
      <c r="GF111" s="299"/>
      <c r="GG111" s="297"/>
      <c r="GH111" s="297"/>
      <c r="GI111" s="297"/>
      <c r="GJ111" s="297"/>
      <c r="GK111" s="299"/>
      <c r="GL111" s="299"/>
      <c r="GM111" s="299"/>
      <c r="GN111" s="299"/>
      <c r="GO111" s="297"/>
      <c r="GP111" s="297"/>
      <c r="GQ111" s="297"/>
      <c r="GR111" s="297"/>
      <c r="GS111" s="277" cm="1">
        <f t="array" ref="GS111">SUM(SUMIFS(DA111:GR111,DA$6:GR$6,{"EN(V)"}))</f>
        <v>0</v>
      </c>
      <c r="GT111" s="277" cm="1">
        <f t="array" ref="GT111">SUM(SUMIFS(DA111:GR111,DA$6:GR$6,{"INA(V)"}))</f>
        <v>0</v>
      </c>
      <c r="GU111" s="277" cm="1">
        <f t="array" ref="GU111">SUM(SUMIFS(DA111:GR111,DA$6:GR$6,{"EN(D)"}))</f>
        <v>0</v>
      </c>
      <c r="GV111" s="277" cm="1">
        <f t="array" ref="GV111">SUM(SUMIFS(DA111:GR111,DA$6:GR$6,{"INA(D)"}))</f>
        <v>0</v>
      </c>
      <c r="GW111" s="277" cm="1">
        <f t="array" ref="GW111">SUM(SUMIFS(DA111:GR111,DA$6:GR$6,{"EN(D)","EN(V)","INA(D)","INA(V)"}))</f>
        <v>0</v>
      </c>
      <c r="GX111" s="299"/>
      <c r="GY111" s="299"/>
      <c r="GZ111" s="299"/>
      <c r="HA111" s="299"/>
      <c r="HB111" s="297"/>
      <c r="HC111" s="297"/>
      <c r="HD111" s="297"/>
      <c r="HE111" s="297"/>
      <c r="HF111" s="299"/>
      <c r="HG111" s="299"/>
      <c r="HH111" s="299"/>
      <c r="HI111" s="299"/>
      <c r="HJ111" s="297"/>
      <c r="HK111" s="297"/>
      <c r="HL111" s="297"/>
      <c r="HM111" s="297"/>
      <c r="HN111" s="299"/>
      <c r="HO111" s="299"/>
      <c r="HP111" s="299"/>
      <c r="HQ111" s="299"/>
      <c r="HR111" s="297"/>
      <c r="HS111" s="297"/>
      <c r="HT111" s="297"/>
      <c r="HU111" s="297"/>
      <c r="HV111" s="299"/>
      <c r="HW111" s="299"/>
      <c r="HX111" s="299"/>
      <c r="HY111" s="299"/>
      <c r="HZ111" s="297"/>
      <c r="IA111" s="297"/>
      <c r="IB111" s="297"/>
      <c r="IC111" s="297"/>
      <c r="ID111" s="299"/>
      <c r="IE111" s="299"/>
      <c r="IF111" s="299"/>
      <c r="IG111" s="299"/>
      <c r="IH111" s="297"/>
      <c r="II111" s="297"/>
      <c r="IJ111" s="297"/>
      <c r="IK111" s="297"/>
      <c r="IL111" s="299"/>
      <c r="IM111" s="299"/>
      <c r="IN111" s="299"/>
      <c r="IO111" s="299"/>
      <c r="IP111" s="297"/>
      <c r="IQ111" s="297"/>
      <c r="IR111" s="297"/>
      <c r="IS111" s="297"/>
      <c r="IT111" s="299"/>
      <c r="IU111" s="299"/>
      <c r="IV111" s="299"/>
      <c r="IW111" s="299"/>
      <c r="IX111" s="297"/>
      <c r="IY111" s="297"/>
      <c r="IZ111" s="297"/>
      <c r="JA111" s="297"/>
      <c r="JB111" s="299"/>
      <c r="JC111" s="299"/>
      <c r="JD111" s="299"/>
      <c r="JE111" s="299"/>
      <c r="JF111" s="297"/>
      <c r="JG111" s="297"/>
      <c r="JH111" s="297"/>
      <c r="JI111" s="297"/>
      <c r="JJ111" s="299"/>
      <c r="JK111" s="299"/>
      <c r="JL111" s="299"/>
      <c r="JM111" s="299"/>
      <c r="JN111" s="297"/>
      <c r="JO111" s="297"/>
      <c r="JP111" s="297"/>
      <c r="JQ111" s="297"/>
      <c r="JR111" s="299"/>
      <c r="JS111" s="299">
        <v>26</v>
      </c>
      <c r="JT111" s="299"/>
      <c r="JU111" s="299">
        <v>177</v>
      </c>
      <c r="JV111" s="297"/>
      <c r="JW111" s="297"/>
      <c r="JX111" s="297"/>
      <c r="JY111" s="297"/>
      <c r="JZ111" s="299"/>
      <c r="KA111" s="299">
        <v>12</v>
      </c>
      <c r="KB111" s="299"/>
      <c r="KC111" s="299">
        <v>136</v>
      </c>
      <c r="KD111" s="297"/>
      <c r="KE111" s="297"/>
      <c r="KF111" s="297"/>
      <c r="KG111" s="297"/>
      <c r="KH111" s="299"/>
      <c r="KI111" s="299">
        <v>18</v>
      </c>
      <c r="KJ111" s="299"/>
      <c r="KK111" s="299">
        <v>69</v>
      </c>
      <c r="KL111" s="297"/>
      <c r="KM111" s="297"/>
      <c r="KN111" s="297"/>
      <c r="KO111" s="297"/>
      <c r="KP111" s="277" cm="1">
        <f t="array" ref="KP111">SUM(SUMIFS(GX111:KO111,GX$6:KO$6,{"EN(V)"}))</f>
        <v>56</v>
      </c>
      <c r="KQ111" s="277" cm="1">
        <f t="array" ref="KQ111">SUM(SUMIFS(GX111:KO111,GX$6:KO$6,{"INA(V)"}))</f>
        <v>0</v>
      </c>
      <c r="KR111" s="277" cm="1">
        <f t="array" ref="KR111">SUM(SUMIFS(GX111:KO111,GX$6:KO$6,{"EN(D)"}))</f>
        <v>382</v>
      </c>
      <c r="KS111" s="277" cm="1">
        <f t="array" ref="KS111">SUM(SUMIFS(GX111:KO111,GX$6:KO$6,{"INA(D)"}))</f>
        <v>0</v>
      </c>
      <c r="KT111" s="277" cm="1">
        <f t="array" ref="KT111">SUM(SUMIFS(GX111:KO111,GX$6:KO$6,{"EN(D)","EN(V)","INA(D)","INA(V)"}))</f>
        <v>438</v>
      </c>
      <c r="KU111" s="299"/>
      <c r="KV111" s="299">
        <v>13</v>
      </c>
      <c r="KW111" s="299"/>
      <c r="KX111" s="299">
        <v>119</v>
      </c>
      <c r="KY111" s="297"/>
      <c r="KZ111" s="297"/>
      <c r="LA111" s="297"/>
      <c r="LB111" s="297"/>
      <c r="LC111" s="299"/>
      <c r="LD111" s="299"/>
      <c r="LE111" s="299"/>
      <c r="LF111" s="299"/>
      <c r="LG111" s="297"/>
      <c r="LH111" s="297">
        <v>44</v>
      </c>
      <c r="LI111" s="297"/>
      <c r="LJ111" s="297">
        <v>72</v>
      </c>
      <c r="LK111" s="299"/>
      <c r="LL111" s="299">
        <v>7</v>
      </c>
      <c r="LM111" s="299"/>
      <c r="LN111" s="299">
        <v>3</v>
      </c>
      <c r="LO111" s="297"/>
      <c r="LP111" s="297"/>
      <c r="LQ111" s="297"/>
      <c r="LR111" s="297"/>
      <c r="LS111" s="299"/>
      <c r="LT111" s="299">
        <v>10</v>
      </c>
      <c r="LU111" s="299"/>
      <c r="LV111" s="299">
        <v>7</v>
      </c>
      <c r="LW111" s="297"/>
      <c r="LX111" s="297"/>
      <c r="LY111" s="297"/>
      <c r="LZ111" s="297"/>
      <c r="MA111" s="299"/>
      <c r="MB111" s="299">
        <v>14</v>
      </c>
      <c r="MC111" s="299"/>
      <c r="MD111" s="299">
        <v>7</v>
      </c>
      <c r="ME111" s="297"/>
      <c r="MF111" s="297"/>
      <c r="MG111" s="297"/>
      <c r="MH111" s="297"/>
      <c r="MI111" s="299"/>
      <c r="MJ111" s="299">
        <v>12</v>
      </c>
      <c r="MK111" s="299"/>
      <c r="ML111" s="299">
        <v>2</v>
      </c>
      <c r="MM111" s="297"/>
      <c r="MN111" s="297"/>
      <c r="MO111" s="297"/>
      <c r="MP111" s="297"/>
      <c r="MQ111" s="299"/>
      <c r="MR111" s="299">
        <v>6</v>
      </c>
      <c r="MS111" s="299"/>
      <c r="MT111" s="299">
        <v>2</v>
      </c>
      <c r="MU111" s="297"/>
      <c r="MV111" s="297"/>
      <c r="MW111" s="297"/>
      <c r="MX111" s="297"/>
      <c r="MY111" s="299"/>
      <c r="MZ111" s="299">
        <v>8</v>
      </c>
      <c r="NA111" s="299"/>
      <c r="NB111" s="299">
        <v>1</v>
      </c>
      <c r="NC111" s="297"/>
      <c r="ND111" s="297"/>
      <c r="NE111" s="297"/>
      <c r="NF111" s="297"/>
      <c r="NG111" s="299"/>
      <c r="NH111" s="299">
        <v>11</v>
      </c>
      <c r="NI111" s="299"/>
      <c r="NJ111" s="299">
        <v>3</v>
      </c>
      <c r="NK111" s="297"/>
      <c r="NL111" s="297"/>
      <c r="NM111" s="297"/>
      <c r="NN111" s="297"/>
      <c r="NO111" s="299"/>
      <c r="NP111" s="299">
        <v>32</v>
      </c>
      <c r="NQ111" s="299"/>
      <c r="NR111" s="299">
        <v>8</v>
      </c>
      <c r="NS111" s="297"/>
      <c r="NT111" s="297"/>
      <c r="NU111" s="297"/>
      <c r="NV111" s="297"/>
      <c r="NW111" s="299"/>
      <c r="NX111" s="299">
        <v>6</v>
      </c>
      <c r="NY111" s="299"/>
      <c r="NZ111" s="299">
        <v>4</v>
      </c>
      <c r="OA111" s="297"/>
      <c r="OB111" s="297"/>
      <c r="OC111" s="297"/>
      <c r="OD111" s="297"/>
      <c r="OE111" s="299"/>
      <c r="OF111" s="299">
        <v>3</v>
      </c>
      <c r="OG111" s="299"/>
      <c r="OH111" s="299"/>
      <c r="OI111" s="297"/>
      <c r="OJ111" s="297"/>
      <c r="OK111" s="297"/>
      <c r="OL111" s="297"/>
      <c r="OM111" s="277" cm="1">
        <f t="array" ref="OM111">SUM(SUMIFS(KU111:OL111,KU$6:OL$6,{"EN(V)"}))</f>
        <v>122</v>
      </c>
      <c r="ON111" s="277" cm="1">
        <f t="array" ref="ON111">SUM(SUMIFS(KU111:OL111,KU$6:OL$6,{"INA(V)"}))</f>
        <v>44</v>
      </c>
      <c r="OO111" s="277" cm="1">
        <f t="array" ref="OO111">SUM(SUMIFS(KU111:OL111,KU$6:OL$6,{"EN(D)"}))</f>
        <v>156</v>
      </c>
      <c r="OP111" s="277" cm="1">
        <f t="array" ref="OP111">SUM(SUMIFS(KU111:OL111,KU$6:OL$6,{"INA(D)"}))</f>
        <v>72</v>
      </c>
      <c r="OQ111" s="277" cm="1">
        <f t="array" ref="OQ111">SUM(SUMIFS(KU111:OL111,KU$6:OL$6,{"EN(D)","EN(V)","INA(D)","INA(V)"}))</f>
        <v>394</v>
      </c>
      <c r="OR111" s="299"/>
      <c r="OS111" s="299">
        <v>4</v>
      </c>
      <c r="OT111" s="299"/>
      <c r="OU111" s="299"/>
      <c r="OV111" s="297"/>
      <c r="OW111" s="297"/>
      <c r="OX111" s="297"/>
      <c r="OY111" s="297"/>
      <c r="OZ111" s="299"/>
      <c r="PA111" s="299">
        <v>4</v>
      </c>
      <c r="PB111" s="299"/>
      <c r="PC111" s="299">
        <v>1</v>
      </c>
      <c r="PD111" s="297"/>
      <c r="PE111" s="297"/>
      <c r="PF111" s="297"/>
      <c r="PG111" s="297"/>
      <c r="PH111" s="299"/>
      <c r="PI111" s="299">
        <v>6</v>
      </c>
      <c r="PJ111" s="299"/>
      <c r="PK111" s="299"/>
      <c r="PL111" s="297"/>
      <c r="PM111" s="297"/>
      <c r="PN111" s="297"/>
      <c r="PO111" s="297"/>
      <c r="PP111" s="299"/>
      <c r="PQ111" s="299">
        <v>2</v>
      </c>
      <c r="PR111" s="299"/>
      <c r="PS111" s="299"/>
      <c r="PT111" s="297"/>
      <c r="PU111" s="297"/>
      <c r="PV111" s="297"/>
      <c r="PW111" s="297"/>
      <c r="PX111" s="299"/>
      <c r="PY111" s="299">
        <v>10</v>
      </c>
      <c r="PZ111" s="299"/>
      <c r="QA111" s="299">
        <v>4</v>
      </c>
      <c r="QB111" s="297"/>
      <c r="QC111" s="297"/>
      <c r="QD111" s="297"/>
      <c r="QE111" s="297"/>
      <c r="QF111" s="299"/>
      <c r="QG111" s="299">
        <v>11</v>
      </c>
      <c r="QH111" s="299"/>
      <c r="QI111" s="299">
        <v>1</v>
      </c>
      <c r="QJ111" s="297"/>
      <c r="QK111" s="297"/>
      <c r="QL111" s="297"/>
      <c r="QM111" s="297"/>
      <c r="QN111" s="299"/>
      <c r="QO111" s="299">
        <v>3</v>
      </c>
      <c r="QP111" s="299"/>
      <c r="QQ111" s="299">
        <v>1</v>
      </c>
      <c r="QR111" s="297"/>
      <c r="QS111" s="297"/>
      <c r="QT111" s="297"/>
      <c r="QU111" s="297"/>
      <c r="QV111" s="299"/>
      <c r="QW111" s="299"/>
      <c r="QX111" s="299"/>
      <c r="QY111" s="299"/>
      <c r="QZ111" s="297"/>
      <c r="RA111" s="297"/>
      <c r="RB111" s="297"/>
      <c r="RC111" s="297"/>
      <c r="RD111" s="299"/>
      <c r="RE111" s="299"/>
      <c r="RF111" s="299"/>
      <c r="RG111" s="299"/>
      <c r="RH111" s="297"/>
      <c r="RI111" s="297"/>
      <c r="RJ111" s="297"/>
      <c r="RK111" s="297"/>
      <c r="RL111" s="299"/>
      <c r="RM111" s="299"/>
      <c r="RN111" s="299"/>
      <c r="RO111" s="299"/>
      <c r="RP111" s="297"/>
      <c r="RQ111" s="297"/>
      <c r="RR111" s="297"/>
      <c r="RS111" s="297"/>
      <c r="RT111" s="299"/>
      <c r="RU111" s="299"/>
      <c r="RV111" s="299"/>
      <c r="RW111" s="299"/>
      <c r="RX111" s="297"/>
      <c r="RY111" s="297"/>
      <c r="RZ111" s="297"/>
      <c r="SA111" s="297"/>
      <c r="SB111" s="299"/>
      <c r="SC111" s="299"/>
      <c r="SD111" s="299"/>
      <c r="SE111" s="299"/>
      <c r="SF111" s="297"/>
      <c r="SG111" s="297"/>
      <c r="SH111" s="297"/>
      <c r="SI111" s="297"/>
      <c r="SJ111" s="277" cm="1">
        <f t="array" ref="SJ111">SUM(SUMIFS(OR111:SI111,OR$6:SI$6,{"EN(V)"}))</f>
        <v>40</v>
      </c>
      <c r="SK111" s="277" cm="1">
        <f t="array" ref="SK111">SUM(SUMIFS(OR111:SI111,OR$6:SI$6,{"INA(V)"}))</f>
        <v>0</v>
      </c>
      <c r="SL111" s="277" cm="1">
        <f t="array" ref="SL111">SUM(SUMIFS(OR111:SI111,OR$6:SI$6,{"EN(D)"}))</f>
        <v>7</v>
      </c>
      <c r="SM111" s="277" cm="1">
        <f t="array" ref="SM111">SUM(SUMIFS(OR111:SI111,OR$6:SI$6,{"INA(D)"}))</f>
        <v>0</v>
      </c>
      <c r="SN111" s="277" cm="1">
        <f t="array" ref="SN111">SUM(SUMIFS(OR111:SI111,OR$6:SI$6,{"EN(D)","EN(V)","INA(D)","INA(V)"}))</f>
        <v>47</v>
      </c>
    </row>
    <row r="112" spans="1:508">
      <c r="A112" s="296">
        <v>106</v>
      </c>
      <c r="B112" s="281" t="s">
        <v>406</v>
      </c>
      <c r="C112" s="301"/>
      <c r="D112" s="299"/>
      <c r="E112" s="299"/>
      <c r="F112" s="299"/>
      <c r="G112" s="299"/>
      <c r="H112" s="297"/>
      <c r="I112" s="297"/>
      <c r="J112" s="297"/>
      <c r="K112" s="297"/>
      <c r="L112" s="299"/>
      <c r="M112" s="299"/>
      <c r="N112" s="299"/>
      <c r="O112" s="299"/>
      <c r="P112" s="297"/>
      <c r="Q112" s="297"/>
      <c r="R112" s="297"/>
      <c r="S112" s="297"/>
      <c r="T112" s="299"/>
      <c r="U112" s="299"/>
      <c r="V112" s="299"/>
      <c r="W112" s="299"/>
      <c r="X112" s="297"/>
      <c r="Y112" s="297"/>
      <c r="Z112" s="297"/>
      <c r="AA112" s="297"/>
      <c r="AB112" s="299"/>
      <c r="AC112" s="299"/>
      <c r="AD112" s="299"/>
      <c r="AE112" s="299"/>
      <c r="AF112" s="297"/>
      <c r="AG112" s="297"/>
      <c r="AH112" s="297"/>
      <c r="AI112" s="297"/>
      <c r="AJ112" s="299"/>
      <c r="AK112" s="299"/>
      <c r="AL112" s="299"/>
      <c r="AM112" s="299"/>
      <c r="AN112" s="297"/>
      <c r="AO112" s="297"/>
      <c r="AP112" s="297"/>
      <c r="AQ112" s="297"/>
      <c r="AR112" s="299"/>
      <c r="AS112" s="299"/>
      <c r="AT112" s="299"/>
      <c r="AU112" s="299"/>
      <c r="AV112" s="297"/>
      <c r="AW112" s="297"/>
      <c r="AX112" s="297"/>
      <c r="AY112" s="297"/>
      <c r="AZ112" s="299"/>
      <c r="BA112" s="299"/>
      <c r="BB112" s="299"/>
      <c r="BC112" s="299"/>
      <c r="BD112" s="297"/>
      <c r="BE112" s="297"/>
      <c r="BF112" s="297"/>
      <c r="BG112" s="297"/>
      <c r="BH112" s="299"/>
      <c r="BI112" s="299"/>
      <c r="BJ112" s="299"/>
      <c r="BK112" s="299"/>
      <c r="BL112" s="297"/>
      <c r="BM112" s="297"/>
      <c r="BN112" s="297"/>
      <c r="BO112" s="297"/>
      <c r="BP112" s="299"/>
      <c r="BQ112" s="299"/>
      <c r="BR112" s="299"/>
      <c r="BS112" s="299"/>
      <c r="BT112" s="297"/>
      <c r="BU112" s="297"/>
      <c r="BV112" s="297"/>
      <c r="BW112" s="297"/>
      <c r="BX112" s="299"/>
      <c r="BY112" s="299"/>
      <c r="BZ112" s="299"/>
      <c r="CA112" s="299"/>
      <c r="CB112" s="297"/>
      <c r="CC112" s="297"/>
      <c r="CD112" s="297"/>
      <c r="CE112" s="297"/>
      <c r="CF112" s="299"/>
      <c r="CG112" s="299"/>
      <c r="CH112" s="299"/>
      <c r="CI112" s="299"/>
      <c r="CJ112" s="297"/>
      <c r="CK112" s="297"/>
      <c r="CL112" s="297"/>
      <c r="CM112" s="297"/>
      <c r="CN112" s="299"/>
      <c r="CO112" s="299"/>
      <c r="CP112" s="299"/>
      <c r="CQ112" s="299"/>
      <c r="CR112" s="297"/>
      <c r="CS112" s="297"/>
      <c r="CT112" s="297"/>
      <c r="CU112" s="297"/>
      <c r="CV112" s="277" cm="1">
        <f t="array" ref="CV112">SUM(SUMIFS(D112:CU112,D$6:CU$6,{"EN(V)"}))</f>
        <v>0</v>
      </c>
      <c r="CW112" s="277" cm="1">
        <f t="array" ref="CW112">SUM(SUMIFS(D112:CU112,D$6:CU$6,{"INA(V)"}))</f>
        <v>0</v>
      </c>
      <c r="CX112" s="277" cm="1">
        <f t="array" ref="CX112">SUM(SUMIFS(D112:CU112,D$6:CU$6,{"EN(D)"}))</f>
        <v>0</v>
      </c>
      <c r="CY112" s="277" cm="1">
        <f t="array" ref="CY112">SUM(SUMIFS(D112:CU112,D$6:CU$6,{"INA(D)"}))</f>
        <v>0</v>
      </c>
      <c r="CZ112" s="277" cm="1">
        <f t="array" ref="CZ112">SUM(SUMIFS(D112:CU112,D$6:CU$6,{"EN(D)","EN(V)","INA(D)","INA(V)"}))</f>
        <v>0</v>
      </c>
      <c r="DA112" s="299"/>
      <c r="DB112" s="299"/>
      <c r="DC112" s="299"/>
      <c r="DD112" s="299"/>
      <c r="DE112" s="297"/>
      <c r="DF112" s="297"/>
      <c r="DG112" s="297"/>
      <c r="DH112" s="297"/>
      <c r="DI112" s="299"/>
      <c r="DJ112" s="299"/>
      <c r="DK112" s="299"/>
      <c r="DL112" s="299"/>
      <c r="DM112" s="297"/>
      <c r="DN112" s="297"/>
      <c r="DO112" s="297"/>
      <c r="DP112" s="297"/>
      <c r="DQ112" s="299"/>
      <c r="DR112" s="299"/>
      <c r="DS112" s="299"/>
      <c r="DT112" s="299"/>
      <c r="DU112" s="297"/>
      <c r="DV112" s="297"/>
      <c r="DW112" s="297"/>
      <c r="DX112" s="297"/>
      <c r="DY112" s="299"/>
      <c r="DZ112" s="299"/>
      <c r="EA112" s="299"/>
      <c r="EB112" s="299"/>
      <c r="EC112" s="297"/>
      <c r="ED112" s="297"/>
      <c r="EE112" s="297"/>
      <c r="EF112" s="297"/>
      <c r="EG112" s="299"/>
      <c r="EH112" s="299"/>
      <c r="EI112" s="299"/>
      <c r="EJ112" s="299"/>
      <c r="EK112" s="297"/>
      <c r="EL112" s="297"/>
      <c r="EM112" s="297"/>
      <c r="EN112" s="297"/>
      <c r="EO112" s="299"/>
      <c r="EP112" s="299"/>
      <c r="EQ112" s="299"/>
      <c r="ER112" s="299"/>
      <c r="ES112" s="297"/>
      <c r="ET112" s="297"/>
      <c r="EU112" s="297"/>
      <c r="EV112" s="297"/>
      <c r="EW112" s="299"/>
      <c r="EX112" s="299"/>
      <c r="EY112" s="299"/>
      <c r="EZ112" s="299"/>
      <c r="FA112" s="297"/>
      <c r="FB112" s="297"/>
      <c r="FC112" s="297"/>
      <c r="FD112" s="297"/>
      <c r="FE112" s="299"/>
      <c r="FF112" s="299"/>
      <c r="FG112" s="299"/>
      <c r="FH112" s="299"/>
      <c r="FI112" s="297"/>
      <c r="FJ112" s="297"/>
      <c r="FK112" s="297"/>
      <c r="FL112" s="297"/>
      <c r="FM112" s="299"/>
      <c r="FN112" s="299"/>
      <c r="FO112" s="299"/>
      <c r="FP112" s="299"/>
      <c r="FQ112" s="297"/>
      <c r="FR112" s="297"/>
      <c r="FS112" s="297"/>
      <c r="FT112" s="297"/>
      <c r="FU112" s="299"/>
      <c r="FV112" s="299"/>
      <c r="FW112" s="299"/>
      <c r="FX112" s="299"/>
      <c r="FY112" s="297"/>
      <c r="FZ112" s="297"/>
      <c r="GA112" s="297"/>
      <c r="GB112" s="297"/>
      <c r="GC112" s="299"/>
      <c r="GD112" s="299"/>
      <c r="GE112" s="299"/>
      <c r="GF112" s="299"/>
      <c r="GG112" s="297"/>
      <c r="GH112" s="297"/>
      <c r="GI112" s="297"/>
      <c r="GJ112" s="297"/>
      <c r="GK112" s="299"/>
      <c r="GL112" s="299"/>
      <c r="GM112" s="299"/>
      <c r="GN112" s="299"/>
      <c r="GO112" s="297"/>
      <c r="GP112" s="297"/>
      <c r="GQ112" s="297"/>
      <c r="GR112" s="297"/>
      <c r="GS112" s="277" cm="1">
        <f t="array" ref="GS112">SUM(SUMIFS(DA112:GR112,DA$6:GR$6,{"EN(V)"}))</f>
        <v>0</v>
      </c>
      <c r="GT112" s="277" cm="1">
        <f t="array" ref="GT112">SUM(SUMIFS(DA112:GR112,DA$6:GR$6,{"INA(V)"}))</f>
        <v>0</v>
      </c>
      <c r="GU112" s="277" cm="1">
        <f t="array" ref="GU112">SUM(SUMIFS(DA112:GR112,DA$6:GR$6,{"EN(D)"}))</f>
        <v>0</v>
      </c>
      <c r="GV112" s="277" cm="1">
        <f t="array" ref="GV112">SUM(SUMIFS(DA112:GR112,DA$6:GR$6,{"INA(D)"}))</f>
        <v>0</v>
      </c>
      <c r="GW112" s="277" cm="1">
        <f t="array" ref="GW112">SUM(SUMIFS(DA112:GR112,DA$6:GR$6,{"EN(D)","EN(V)","INA(D)","INA(V)"}))</f>
        <v>0</v>
      </c>
      <c r="GX112" s="299"/>
      <c r="GY112" s="299"/>
      <c r="GZ112" s="299"/>
      <c r="HA112" s="299"/>
      <c r="HB112" s="297"/>
      <c r="HC112" s="297"/>
      <c r="HD112" s="297"/>
      <c r="HE112" s="297"/>
      <c r="HF112" s="299"/>
      <c r="HG112" s="299"/>
      <c r="HH112" s="299"/>
      <c r="HI112" s="299"/>
      <c r="HJ112" s="297"/>
      <c r="HK112" s="297"/>
      <c r="HL112" s="297"/>
      <c r="HM112" s="297"/>
      <c r="HN112" s="299"/>
      <c r="HO112" s="299"/>
      <c r="HP112" s="299"/>
      <c r="HQ112" s="299"/>
      <c r="HR112" s="297"/>
      <c r="HS112" s="297"/>
      <c r="HT112" s="297"/>
      <c r="HU112" s="297"/>
      <c r="HV112" s="299"/>
      <c r="HW112" s="299"/>
      <c r="HX112" s="299"/>
      <c r="HY112" s="299"/>
      <c r="HZ112" s="297"/>
      <c r="IA112" s="297"/>
      <c r="IB112" s="297"/>
      <c r="IC112" s="297"/>
      <c r="ID112" s="299"/>
      <c r="IE112" s="299"/>
      <c r="IF112" s="299"/>
      <c r="IG112" s="299"/>
      <c r="IH112" s="297"/>
      <c r="II112" s="297"/>
      <c r="IJ112" s="297"/>
      <c r="IK112" s="297"/>
      <c r="IL112" s="299"/>
      <c r="IM112" s="299"/>
      <c r="IN112" s="299"/>
      <c r="IO112" s="299"/>
      <c r="IP112" s="297"/>
      <c r="IQ112" s="297"/>
      <c r="IR112" s="297"/>
      <c r="IS112" s="297"/>
      <c r="IT112" s="299"/>
      <c r="IU112" s="299"/>
      <c r="IV112" s="299"/>
      <c r="IW112" s="299"/>
      <c r="IX112" s="297"/>
      <c r="IY112" s="297"/>
      <c r="IZ112" s="297"/>
      <c r="JA112" s="297"/>
      <c r="JB112" s="299"/>
      <c r="JC112" s="299"/>
      <c r="JD112" s="299"/>
      <c r="JE112" s="299"/>
      <c r="JF112" s="297"/>
      <c r="JG112" s="297"/>
      <c r="JH112" s="297"/>
      <c r="JI112" s="297"/>
      <c r="JJ112" s="299"/>
      <c r="JK112" s="299"/>
      <c r="JL112" s="299"/>
      <c r="JM112" s="299"/>
      <c r="JN112" s="297"/>
      <c r="JO112" s="297"/>
      <c r="JP112" s="297"/>
      <c r="JQ112" s="297"/>
      <c r="JR112" s="299"/>
      <c r="JS112" s="299"/>
      <c r="JT112" s="299"/>
      <c r="JU112" s="299"/>
      <c r="JV112" s="297">
        <v>184</v>
      </c>
      <c r="JW112" s="297">
        <v>58</v>
      </c>
      <c r="JX112" s="297"/>
      <c r="JY112" s="297">
        <v>184</v>
      </c>
      <c r="JZ112" s="299"/>
      <c r="KA112" s="299"/>
      <c r="KB112" s="299"/>
      <c r="KC112" s="299"/>
      <c r="KD112" s="297"/>
      <c r="KE112" s="297">
        <v>37</v>
      </c>
      <c r="KF112" s="297"/>
      <c r="KG112" s="297">
        <v>224</v>
      </c>
      <c r="KH112" s="299"/>
      <c r="KI112" s="299"/>
      <c r="KJ112" s="299"/>
      <c r="KK112" s="299"/>
      <c r="KL112" s="297"/>
      <c r="KM112" s="297">
        <v>36</v>
      </c>
      <c r="KN112" s="297"/>
      <c r="KO112" s="297">
        <v>174</v>
      </c>
      <c r="KP112" s="277" cm="1">
        <f t="array" ref="KP112">SUM(SUMIFS(GX112:KO112,GX$6:KO$6,{"EN(V)"}))</f>
        <v>0</v>
      </c>
      <c r="KQ112" s="277" cm="1">
        <f t="array" ref="KQ112">SUM(SUMIFS(GX112:KO112,GX$6:KO$6,{"INA(V)"}))</f>
        <v>131</v>
      </c>
      <c r="KR112" s="277" cm="1">
        <f t="array" ref="KR112">SUM(SUMIFS(GX112:KO112,GX$6:KO$6,{"EN(D)"}))</f>
        <v>0</v>
      </c>
      <c r="KS112" s="277" cm="1">
        <f t="array" ref="KS112">SUM(SUMIFS(GX112:KO112,GX$6:KO$6,{"INA(D)"}))</f>
        <v>582</v>
      </c>
      <c r="KT112" s="277" cm="1">
        <f t="array" ref="KT112">SUM(SUMIFS(GX112:KO112,GX$6:KO$6,{"EN(D)","EN(V)","INA(D)","INA(V)"}))</f>
        <v>713</v>
      </c>
      <c r="KU112" s="299"/>
      <c r="KV112" s="299"/>
      <c r="KW112" s="299"/>
      <c r="KX112" s="299"/>
      <c r="KY112" s="297"/>
      <c r="KZ112" s="297">
        <v>23</v>
      </c>
      <c r="LA112" s="297"/>
      <c r="LB112" s="297">
        <v>145</v>
      </c>
      <c r="LC112" s="299"/>
      <c r="LD112" s="299"/>
      <c r="LE112" s="299"/>
      <c r="LF112" s="299"/>
      <c r="LG112" s="297"/>
      <c r="LH112" s="297"/>
      <c r="LI112" s="297"/>
      <c r="LJ112" s="297"/>
      <c r="LK112" s="299"/>
      <c r="LL112" s="299"/>
      <c r="LM112" s="299"/>
      <c r="LN112" s="299"/>
      <c r="LO112" s="297"/>
      <c r="LP112" s="297">
        <v>43</v>
      </c>
      <c r="LQ112" s="297"/>
      <c r="LR112" s="297">
        <v>27</v>
      </c>
      <c r="LS112" s="299"/>
      <c r="LT112" s="299"/>
      <c r="LU112" s="299"/>
      <c r="LV112" s="299"/>
      <c r="LW112" s="297"/>
      <c r="LX112" s="297">
        <v>50</v>
      </c>
      <c r="LY112" s="297"/>
      <c r="LZ112" s="297">
        <v>23</v>
      </c>
      <c r="MA112" s="299"/>
      <c r="MB112" s="299"/>
      <c r="MC112" s="299"/>
      <c r="MD112" s="299"/>
      <c r="ME112" s="297"/>
      <c r="MF112" s="297">
        <v>46</v>
      </c>
      <c r="MG112" s="297"/>
      <c r="MH112" s="297">
        <v>29</v>
      </c>
      <c r="MI112" s="299"/>
      <c r="MJ112" s="299"/>
      <c r="MK112" s="299"/>
      <c r="ML112" s="299"/>
      <c r="MM112" s="297"/>
      <c r="MN112" s="297">
        <v>67</v>
      </c>
      <c r="MO112" s="297"/>
      <c r="MP112" s="297">
        <v>41</v>
      </c>
      <c r="MQ112" s="299"/>
      <c r="MR112" s="299"/>
      <c r="MS112" s="299"/>
      <c r="MT112" s="299"/>
      <c r="MU112" s="297"/>
      <c r="MV112" s="297">
        <v>28</v>
      </c>
      <c r="MW112" s="297"/>
      <c r="MX112" s="297">
        <v>21</v>
      </c>
      <c r="MY112" s="299"/>
      <c r="MZ112" s="299"/>
      <c r="NA112" s="299"/>
      <c r="NB112" s="299"/>
      <c r="NC112" s="297"/>
      <c r="ND112" s="297">
        <v>13</v>
      </c>
      <c r="NE112" s="297"/>
      <c r="NF112" s="297">
        <v>2</v>
      </c>
      <c r="NG112" s="299"/>
      <c r="NH112" s="299"/>
      <c r="NI112" s="299"/>
      <c r="NJ112" s="299"/>
      <c r="NK112" s="297"/>
      <c r="NL112" s="297">
        <v>70</v>
      </c>
      <c r="NM112" s="297"/>
      <c r="NN112" s="297">
        <v>18</v>
      </c>
      <c r="NO112" s="299"/>
      <c r="NP112" s="299"/>
      <c r="NQ112" s="299"/>
      <c r="NR112" s="299"/>
      <c r="NS112" s="297"/>
      <c r="NT112" s="297">
        <v>70</v>
      </c>
      <c r="NU112" s="297"/>
      <c r="NV112" s="297">
        <v>43</v>
      </c>
      <c r="NW112" s="299"/>
      <c r="NX112" s="299"/>
      <c r="NY112" s="299"/>
      <c r="NZ112" s="299"/>
      <c r="OA112" s="297"/>
      <c r="OB112" s="297">
        <v>62</v>
      </c>
      <c r="OC112" s="297"/>
      <c r="OD112" s="297">
        <v>30</v>
      </c>
      <c r="OE112" s="299"/>
      <c r="OF112" s="299"/>
      <c r="OG112" s="299"/>
      <c r="OH112" s="299"/>
      <c r="OI112" s="297"/>
      <c r="OJ112" s="297">
        <v>37</v>
      </c>
      <c r="OK112" s="297"/>
      <c r="OL112" s="297">
        <v>19</v>
      </c>
      <c r="OM112" s="277" cm="1">
        <f t="array" ref="OM112">SUM(SUMIFS(KU112:OL112,KU$6:OL$6,{"EN(V)"}))</f>
        <v>0</v>
      </c>
      <c r="ON112" s="277" cm="1">
        <f t="array" ref="ON112">SUM(SUMIFS(KU112:OL112,KU$6:OL$6,{"INA(V)"}))</f>
        <v>509</v>
      </c>
      <c r="OO112" s="277" cm="1">
        <f t="array" ref="OO112">SUM(SUMIFS(KU112:OL112,KU$6:OL$6,{"EN(D)"}))</f>
        <v>0</v>
      </c>
      <c r="OP112" s="277" cm="1">
        <f t="array" ref="OP112">SUM(SUMIFS(KU112:OL112,KU$6:OL$6,{"INA(D)"}))</f>
        <v>398</v>
      </c>
      <c r="OQ112" s="277" cm="1">
        <f t="array" ref="OQ112">SUM(SUMIFS(KU112:OL112,KU$6:OL$6,{"EN(D)","EN(V)","INA(D)","INA(V)"}))</f>
        <v>907</v>
      </c>
      <c r="OR112" s="299"/>
      <c r="OS112" s="299"/>
      <c r="OT112" s="299"/>
      <c r="OU112" s="299"/>
      <c r="OV112" s="297"/>
      <c r="OW112" s="297">
        <v>22</v>
      </c>
      <c r="OX112" s="297"/>
      <c r="OY112" s="297">
        <v>15</v>
      </c>
      <c r="OZ112" s="299"/>
      <c r="PA112" s="299"/>
      <c r="PB112" s="299"/>
      <c r="PC112" s="299"/>
      <c r="PD112" s="297"/>
      <c r="PE112" s="297">
        <v>26</v>
      </c>
      <c r="PF112" s="297"/>
      <c r="PG112" s="297">
        <v>8</v>
      </c>
      <c r="PH112" s="299"/>
      <c r="PI112" s="299"/>
      <c r="PJ112" s="299"/>
      <c r="PK112" s="299"/>
      <c r="PL112" s="297"/>
      <c r="PM112" s="297">
        <v>43</v>
      </c>
      <c r="PN112" s="297"/>
      <c r="PO112" s="297">
        <v>23</v>
      </c>
      <c r="PP112" s="299"/>
      <c r="PQ112" s="299"/>
      <c r="PR112" s="299"/>
      <c r="PS112" s="299"/>
      <c r="PT112" s="297"/>
      <c r="PU112" s="297">
        <v>49</v>
      </c>
      <c r="PV112" s="297"/>
      <c r="PW112" s="297">
        <v>32</v>
      </c>
      <c r="PX112" s="299"/>
      <c r="PY112" s="299"/>
      <c r="PZ112" s="299"/>
      <c r="QA112" s="299"/>
      <c r="QB112" s="297"/>
      <c r="QC112" s="297">
        <v>52</v>
      </c>
      <c r="QD112" s="297"/>
      <c r="QE112" s="297">
        <v>28</v>
      </c>
      <c r="QF112" s="299"/>
      <c r="QG112" s="299"/>
      <c r="QH112" s="299"/>
      <c r="QI112" s="299"/>
      <c r="QJ112" s="297"/>
      <c r="QK112" s="297">
        <v>53</v>
      </c>
      <c r="QL112" s="297"/>
      <c r="QM112" s="297">
        <v>34</v>
      </c>
      <c r="QN112" s="299"/>
      <c r="QO112" s="299"/>
      <c r="QP112" s="299"/>
      <c r="QQ112" s="299"/>
      <c r="QR112" s="297"/>
      <c r="QS112" s="297">
        <v>42</v>
      </c>
      <c r="QT112" s="297"/>
      <c r="QU112" s="297">
        <v>18</v>
      </c>
      <c r="QV112" s="299"/>
      <c r="QW112" s="299"/>
      <c r="QX112" s="299"/>
      <c r="QY112" s="299"/>
      <c r="QZ112" s="297"/>
      <c r="RA112" s="297"/>
      <c r="RB112" s="297"/>
      <c r="RC112" s="297"/>
      <c r="RD112" s="299"/>
      <c r="RE112" s="299"/>
      <c r="RF112" s="299"/>
      <c r="RG112" s="299"/>
      <c r="RH112" s="297"/>
      <c r="RI112" s="297"/>
      <c r="RJ112" s="297"/>
      <c r="RK112" s="297"/>
      <c r="RL112" s="299"/>
      <c r="RM112" s="299"/>
      <c r="RN112" s="299"/>
      <c r="RO112" s="299"/>
      <c r="RP112" s="297"/>
      <c r="RQ112" s="297"/>
      <c r="RR112" s="297"/>
      <c r="RS112" s="297"/>
      <c r="RT112" s="299"/>
      <c r="RU112" s="299"/>
      <c r="RV112" s="299"/>
      <c r="RW112" s="299"/>
      <c r="RX112" s="297"/>
      <c r="RY112" s="297"/>
      <c r="RZ112" s="297"/>
      <c r="SA112" s="297"/>
      <c r="SB112" s="299"/>
      <c r="SC112" s="299"/>
      <c r="SD112" s="299"/>
      <c r="SE112" s="299"/>
      <c r="SF112" s="297"/>
      <c r="SG112" s="297"/>
      <c r="SH112" s="297"/>
      <c r="SI112" s="297"/>
      <c r="SJ112" s="277" cm="1">
        <f t="array" ref="SJ112">SUM(SUMIFS(OR112:SI112,OR$6:SI$6,{"EN(V)"}))</f>
        <v>0</v>
      </c>
      <c r="SK112" s="277" cm="1">
        <f t="array" ref="SK112">SUM(SUMIFS(OR112:SI112,OR$6:SI$6,{"INA(V)"}))</f>
        <v>287</v>
      </c>
      <c r="SL112" s="277" cm="1">
        <f t="array" ref="SL112">SUM(SUMIFS(OR112:SI112,OR$6:SI$6,{"EN(D)"}))</f>
        <v>0</v>
      </c>
      <c r="SM112" s="277" cm="1">
        <f t="array" ref="SM112">SUM(SUMIFS(OR112:SI112,OR$6:SI$6,{"INA(D)"}))</f>
        <v>158</v>
      </c>
      <c r="SN112" s="277" cm="1">
        <f t="array" ref="SN112">SUM(SUMIFS(OR112:SI112,OR$6:SI$6,{"EN(D)","EN(V)","INA(D)","INA(V)"}))</f>
        <v>445</v>
      </c>
    </row>
    <row r="113" spans="1:508">
      <c r="A113" s="296">
        <v>107</v>
      </c>
      <c r="B113" s="281" t="s">
        <v>426</v>
      </c>
      <c r="C113" s="301"/>
      <c r="D113" s="299"/>
      <c r="E113" s="299"/>
      <c r="F113" s="299"/>
      <c r="G113" s="299"/>
      <c r="H113" s="297"/>
      <c r="I113" s="297"/>
      <c r="J113" s="297"/>
      <c r="K113" s="297"/>
      <c r="L113" s="299"/>
      <c r="M113" s="299"/>
      <c r="N113" s="299"/>
      <c r="O113" s="299"/>
      <c r="P113" s="297"/>
      <c r="Q113" s="297"/>
      <c r="R113" s="297"/>
      <c r="S113" s="297"/>
      <c r="T113" s="299"/>
      <c r="U113" s="299"/>
      <c r="V113" s="299"/>
      <c r="W113" s="299"/>
      <c r="X113" s="297"/>
      <c r="Y113" s="297"/>
      <c r="Z113" s="297"/>
      <c r="AA113" s="297"/>
      <c r="AB113" s="299"/>
      <c r="AC113" s="299"/>
      <c r="AD113" s="299"/>
      <c r="AE113" s="299"/>
      <c r="AF113" s="297"/>
      <c r="AG113" s="297"/>
      <c r="AH113" s="297"/>
      <c r="AI113" s="297"/>
      <c r="AJ113" s="299"/>
      <c r="AK113" s="299"/>
      <c r="AL113" s="299"/>
      <c r="AM113" s="299"/>
      <c r="AN113" s="297"/>
      <c r="AO113" s="297"/>
      <c r="AP113" s="297"/>
      <c r="AQ113" s="297"/>
      <c r="AR113" s="299"/>
      <c r="AS113" s="299"/>
      <c r="AT113" s="299"/>
      <c r="AU113" s="299"/>
      <c r="AV113" s="297"/>
      <c r="AW113" s="297"/>
      <c r="AX113" s="297"/>
      <c r="AY113" s="297"/>
      <c r="AZ113" s="299"/>
      <c r="BA113" s="299"/>
      <c r="BB113" s="299"/>
      <c r="BC113" s="299"/>
      <c r="BD113" s="297"/>
      <c r="BE113" s="297"/>
      <c r="BF113" s="297"/>
      <c r="BG113" s="297"/>
      <c r="BH113" s="299"/>
      <c r="BI113" s="299"/>
      <c r="BJ113" s="299"/>
      <c r="BK113" s="299"/>
      <c r="BL113" s="297"/>
      <c r="BM113" s="297"/>
      <c r="BN113" s="297"/>
      <c r="BO113" s="297"/>
      <c r="BP113" s="299"/>
      <c r="BQ113" s="299"/>
      <c r="BR113" s="299"/>
      <c r="BS113" s="299"/>
      <c r="BT113" s="297"/>
      <c r="BU113" s="297"/>
      <c r="BV113" s="297"/>
      <c r="BW113" s="297"/>
      <c r="BX113" s="299"/>
      <c r="BY113" s="299"/>
      <c r="BZ113" s="299"/>
      <c r="CA113" s="299"/>
      <c r="CB113" s="297"/>
      <c r="CC113" s="297"/>
      <c r="CD113" s="297"/>
      <c r="CE113" s="297"/>
      <c r="CF113" s="299"/>
      <c r="CG113" s="299"/>
      <c r="CH113" s="299"/>
      <c r="CI113" s="299"/>
      <c r="CJ113" s="297"/>
      <c r="CK113" s="297"/>
      <c r="CL113" s="297"/>
      <c r="CM113" s="297"/>
      <c r="CN113" s="299"/>
      <c r="CO113" s="299"/>
      <c r="CP113" s="299"/>
      <c r="CQ113" s="299"/>
      <c r="CR113" s="297"/>
      <c r="CS113" s="297"/>
      <c r="CT113" s="297"/>
      <c r="CU113" s="297"/>
      <c r="CV113" s="277" cm="1">
        <f t="array" ref="CV113">SUM(SUMIFS(D113:CU113,D$6:CU$6,{"EN(V)"}))</f>
        <v>0</v>
      </c>
      <c r="CW113" s="277" cm="1">
        <f t="array" ref="CW113">SUM(SUMIFS(D113:CU113,D$6:CU$6,{"INA(V)"}))</f>
        <v>0</v>
      </c>
      <c r="CX113" s="277" cm="1">
        <f t="array" ref="CX113">SUM(SUMIFS(D113:CU113,D$6:CU$6,{"EN(D)"}))</f>
        <v>0</v>
      </c>
      <c r="CY113" s="277" cm="1">
        <f t="array" ref="CY113">SUM(SUMIFS(D113:CU113,D$6:CU$6,{"INA(D)"}))</f>
        <v>0</v>
      </c>
      <c r="CZ113" s="277" cm="1">
        <f t="array" ref="CZ113">SUM(SUMIFS(D113:CU113,D$6:CU$6,{"EN(D)","EN(V)","INA(D)","INA(V)"}))</f>
        <v>0</v>
      </c>
      <c r="DA113" s="299"/>
      <c r="DB113" s="299"/>
      <c r="DC113" s="299"/>
      <c r="DD113" s="299"/>
      <c r="DE113" s="297"/>
      <c r="DF113" s="297"/>
      <c r="DG113" s="297"/>
      <c r="DH113" s="297"/>
      <c r="DI113" s="299"/>
      <c r="DJ113" s="299"/>
      <c r="DK113" s="299"/>
      <c r="DL113" s="299"/>
      <c r="DM113" s="297"/>
      <c r="DN113" s="297"/>
      <c r="DO113" s="297"/>
      <c r="DP113" s="297"/>
      <c r="DQ113" s="299"/>
      <c r="DR113" s="299"/>
      <c r="DS113" s="299"/>
      <c r="DT113" s="299"/>
      <c r="DU113" s="297"/>
      <c r="DV113" s="297"/>
      <c r="DW113" s="297"/>
      <c r="DX113" s="297"/>
      <c r="DY113" s="299"/>
      <c r="DZ113" s="299"/>
      <c r="EA113" s="299"/>
      <c r="EB113" s="299"/>
      <c r="EC113" s="297"/>
      <c r="ED113" s="297"/>
      <c r="EE113" s="297"/>
      <c r="EF113" s="297"/>
      <c r="EG113" s="299"/>
      <c r="EH113" s="299"/>
      <c r="EI113" s="299"/>
      <c r="EJ113" s="299"/>
      <c r="EK113" s="297"/>
      <c r="EL113" s="297"/>
      <c r="EM113" s="297"/>
      <c r="EN113" s="297"/>
      <c r="EO113" s="299"/>
      <c r="EP113" s="299"/>
      <c r="EQ113" s="299"/>
      <c r="ER113" s="299"/>
      <c r="ES113" s="297"/>
      <c r="ET113" s="297"/>
      <c r="EU113" s="297"/>
      <c r="EV113" s="297"/>
      <c r="EW113" s="299"/>
      <c r="EX113" s="299"/>
      <c r="EY113" s="299"/>
      <c r="EZ113" s="299"/>
      <c r="FA113" s="297"/>
      <c r="FB113" s="297"/>
      <c r="FC113" s="297"/>
      <c r="FD113" s="297"/>
      <c r="FE113" s="299"/>
      <c r="FF113" s="299"/>
      <c r="FG113" s="299"/>
      <c r="FH113" s="299"/>
      <c r="FI113" s="297"/>
      <c r="FJ113" s="297"/>
      <c r="FK113" s="297"/>
      <c r="FL113" s="297"/>
      <c r="FM113" s="299"/>
      <c r="FN113" s="299"/>
      <c r="FO113" s="299"/>
      <c r="FP113" s="299"/>
      <c r="FQ113" s="297"/>
      <c r="FR113" s="297"/>
      <c r="FS113" s="297"/>
      <c r="FT113" s="297"/>
      <c r="FU113" s="299"/>
      <c r="FV113" s="299"/>
      <c r="FW113" s="299"/>
      <c r="FX113" s="299"/>
      <c r="FY113" s="297"/>
      <c r="FZ113" s="297"/>
      <c r="GA113" s="297"/>
      <c r="GB113" s="297"/>
      <c r="GC113" s="299"/>
      <c r="GD113" s="299"/>
      <c r="GE113" s="299"/>
      <c r="GF113" s="299"/>
      <c r="GG113" s="297"/>
      <c r="GH113" s="297"/>
      <c r="GI113" s="297"/>
      <c r="GJ113" s="297"/>
      <c r="GK113" s="299"/>
      <c r="GL113" s="299"/>
      <c r="GM113" s="299"/>
      <c r="GN113" s="299"/>
      <c r="GO113" s="297"/>
      <c r="GP113" s="297"/>
      <c r="GQ113" s="297"/>
      <c r="GR113" s="297"/>
      <c r="GS113" s="277" cm="1">
        <f t="array" ref="GS113">SUM(SUMIFS(DA113:GR113,DA$6:GR$6,{"EN(V)"}))</f>
        <v>0</v>
      </c>
      <c r="GT113" s="277" cm="1">
        <f t="array" ref="GT113">SUM(SUMIFS(DA113:GR113,DA$6:GR$6,{"INA(V)"}))</f>
        <v>0</v>
      </c>
      <c r="GU113" s="277" cm="1">
        <f t="array" ref="GU113">SUM(SUMIFS(DA113:GR113,DA$6:GR$6,{"EN(D)"}))</f>
        <v>0</v>
      </c>
      <c r="GV113" s="277" cm="1">
        <f t="array" ref="GV113">SUM(SUMIFS(DA113:GR113,DA$6:GR$6,{"INA(D)"}))</f>
        <v>0</v>
      </c>
      <c r="GW113" s="277" cm="1">
        <f t="array" ref="GW113">SUM(SUMIFS(DA113:GR113,DA$6:GR$6,{"EN(D)","EN(V)","INA(D)","INA(V)"}))</f>
        <v>0</v>
      </c>
      <c r="GX113" s="299"/>
      <c r="GY113" s="299"/>
      <c r="GZ113" s="299"/>
      <c r="HA113" s="299"/>
      <c r="HB113" s="297"/>
      <c r="HC113" s="297"/>
      <c r="HD113" s="297"/>
      <c r="HE113" s="297"/>
      <c r="HF113" s="299"/>
      <c r="HG113" s="299"/>
      <c r="HH113" s="299"/>
      <c r="HI113" s="299"/>
      <c r="HJ113" s="297"/>
      <c r="HK113" s="297"/>
      <c r="HL113" s="297"/>
      <c r="HM113" s="297"/>
      <c r="HN113" s="299"/>
      <c r="HO113" s="299"/>
      <c r="HP113" s="299"/>
      <c r="HQ113" s="299"/>
      <c r="HR113" s="297"/>
      <c r="HS113" s="297"/>
      <c r="HT113" s="297"/>
      <c r="HU113" s="297"/>
      <c r="HV113" s="299"/>
      <c r="HW113" s="299"/>
      <c r="HX113" s="299"/>
      <c r="HY113" s="299"/>
      <c r="HZ113" s="297"/>
      <c r="IA113" s="297"/>
      <c r="IB113" s="297"/>
      <c r="IC113" s="297"/>
      <c r="ID113" s="299"/>
      <c r="IE113" s="299"/>
      <c r="IF113" s="299"/>
      <c r="IG113" s="299"/>
      <c r="IH113" s="297"/>
      <c r="II113" s="297"/>
      <c r="IJ113" s="297"/>
      <c r="IK113" s="297"/>
      <c r="IL113" s="299"/>
      <c r="IM113" s="299"/>
      <c r="IN113" s="299"/>
      <c r="IO113" s="299"/>
      <c r="IP113" s="297"/>
      <c r="IQ113" s="297"/>
      <c r="IR113" s="297"/>
      <c r="IS113" s="297"/>
      <c r="IT113" s="299"/>
      <c r="IU113" s="299"/>
      <c r="IV113" s="299"/>
      <c r="IW113" s="299"/>
      <c r="IX113" s="297"/>
      <c r="IY113" s="297"/>
      <c r="IZ113" s="297"/>
      <c r="JA113" s="297"/>
      <c r="JB113" s="299"/>
      <c r="JC113" s="299"/>
      <c r="JD113" s="299"/>
      <c r="JE113" s="299"/>
      <c r="JF113" s="297"/>
      <c r="JG113" s="297"/>
      <c r="JH113" s="297"/>
      <c r="JI113" s="297"/>
      <c r="JJ113" s="299"/>
      <c r="JK113" s="299"/>
      <c r="JL113" s="299"/>
      <c r="JM113" s="299"/>
      <c r="JN113" s="297"/>
      <c r="JO113" s="297"/>
      <c r="JP113" s="297"/>
      <c r="JQ113" s="297"/>
      <c r="JR113" s="299"/>
      <c r="JS113" s="299"/>
      <c r="JT113" s="299"/>
      <c r="JU113" s="299"/>
      <c r="JV113" s="297"/>
      <c r="JW113" s="297"/>
      <c r="JX113" s="297"/>
      <c r="JY113" s="297"/>
      <c r="JZ113" s="299"/>
      <c r="KA113" s="299"/>
      <c r="KB113" s="299"/>
      <c r="KC113" s="299"/>
      <c r="KD113" s="297"/>
      <c r="KE113" s="297"/>
      <c r="KF113" s="297"/>
      <c r="KG113" s="297"/>
      <c r="KH113" s="299"/>
      <c r="KI113" s="299"/>
      <c r="KJ113" s="299"/>
      <c r="KK113" s="299"/>
      <c r="KL113" s="297"/>
      <c r="KM113" s="297"/>
      <c r="KN113" s="297"/>
      <c r="KO113" s="297"/>
      <c r="KP113" s="277" cm="1">
        <f t="array" ref="KP113">SUM(SUMIFS(GX113:KO113,GX$6:KO$6,{"EN(V)"}))</f>
        <v>0</v>
      </c>
      <c r="KQ113" s="277" cm="1">
        <f t="array" ref="KQ113">SUM(SUMIFS(GX113:KO113,GX$6:KO$6,{"INA(V)"}))</f>
        <v>0</v>
      </c>
      <c r="KR113" s="277" cm="1">
        <f t="array" ref="KR113">SUM(SUMIFS(GX113:KO113,GX$6:KO$6,{"EN(D)"}))</f>
        <v>0</v>
      </c>
      <c r="KS113" s="277" cm="1">
        <f t="array" ref="KS113">SUM(SUMIFS(GX113:KO113,GX$6:KO$6,{"INA(D)"}))</f>
        <v>0</v>
      </c>
      <c r="KT113" s="277" cm="1">
        <f t="array" ref="KT113">SUM(SUMIFS(GX113:KO113,GX$6:KO$6,{"EN(D)","EN(V)","INA(D)","INA(V)"}))</f>
        <v>0</v>
      </c>
      <c r="KU113" s="299"/>
      <c r="KV113" s="299"/>
      <c r="KW113" s="299"/>
      <c r="KX113" s="299"/>
      <c r="KY113" s="297"/>
      <c r="KZ113" s="297"/>
      <c r="LA113" s="297"/>
      <c r="LB113" s="297"/>
      <c r="LC113" s="299"/>
      <c r="LD113" s="299"/>
      <c r="LE113" s="299"/>
      <c r="LF113" s="299"/>
      <c r="LG113" s="297"/>
      <c r="LH113" s="297"/>
      <c r="LI113" s="297"/>
      <c r="LJ113" s="297"/>
      <c r="LK113" s="299"/>
      <c r="LL113" s="299"/>
      <c r="LM113" s="299"/>
      <c r="LN113" s="299"/>
      <c r="LO113" s="297"/>
      <c r="LP113" s="297"/>
      <c r="LQ113" s="297"/>
      <c r="LR113" s="297"/>
      <c r="LS113" s="299"/>
      <c r="LT113" s="299"/>
      <c r="LU113" s="299"/>
      <c r="LV113" s="299"/>
      <c r="LW113" s="297"/>
      <c r="LX113" s="297"/>
      <c r="LY113" s="297"/>
      <c r="LZ113" s="297"/>
      <c r="MA113" s="299"/>
      <c r="MB113" s="299"/>
      <c r="MC113" s="299"/>
      <c r="MD113" s="299"/>
      <c r="ME113" s="297"/>
      <c r="MF113" s="297"/>
      <c r="MG113" s="297"/>
      <c r="MH113" s="297"/>
      <c r="MI113" s="299"/>
      <c r="MJ113" s="299"/>
      <c r="MK113" s="299"/>
      <c r="ML113" s="299"/>
      <c r="MM113" s="297"/>
      <c r="MN113" s="297"/>
      <c r="MO113" s="297"/>
      <c r="MP113" s="297"/>
      <c r="MQ113" s="299"/>
      <c r="MR113" s="299"/>
      <c r="MS113" s="299"/>
      <c r="MT113" s="299"/>
      <c r="MU113" s="297"/>
      <c r="MV113" s="297"/>
      <c r="MW113" s="297"/>
      <c r="MX113" s="297"/>
      <c r="MY113" s="299"/>
      <c r="MZ113" s="299"/>
      <c r="NA113" s="299"/>
      <c r="NB113" s="299"/>
      <c r="NC113" s="297"/>
      <c r="ND113" s="297"/>
      <c r="NE113" s="297"/>
      <c r="NF113" s="297"/>
      <c r="NG113" s="299"/>
      <c r="NH113" s="299"/>
      <c r="NI113" s="299"/>
      <c r="NJ113" s="299"/>
      <c r="NK113" s="297"/>
      <c r="NL113" s="297"/>
      <c r="NM113" s="297"/>
      <c r="NN113" s="297"/>
      <c r="NO113" s="299"/>
      <c r="NP113" s="299"/>
      <c r="NQ113" s="299"/>
      <c r="NR113" s="299"/>
      <c r="NS113" s="297"/>
      <c r="NT113" s="297"/>
      <c r="NU113" s="297"/>
      <c r="NV113" s="297"/>
      <c r="NW113" s="299"/>
      <c r="NX113" s="299"/>
      <c r="NY113" s="299"/>
      <c r="NZ113" s="299"/>
      <c r="OA113" s="297"/>
      <c r="OB113" s="297"/>
      <c r="OC113" s="297"/>
      <c r="OD113" s="297"/>
      <c r="OE113" s="299"/>
      <c r="OF113" s="299"/>
      <c r="OG113" s="299"/>
      <c r="OH113" s="299"/>
      <c r="OI113" s="297"/>
      <c r="OJ113" s="297"/>
      <c r="OK113" s="297"/>
      <c r="OL113" s="297"/>
      <c r="OM113" s="277" cm="1">
        <f t="array" ref="OM113">SUM(SUMIFS(KU113:OL113,KU$6:OL$6,{"EN(V)"}))</f>
        <v>0</v>
      </c>
      <c r="ON113" s="277" cm="1">
        <f t="array" ref="ON113">SUM(SUMIFS(KU113:OL113,KU$6:OL$6,{"INA(V)"}))</f>
        <v>0</v>
      </c>
      <c r="OO113" s="277" cm="1">
        <f t="array" ref="OO113">SUM(SUMIFS(KU113:OL113,KU$6:OL$6,{"EN(D)"}))</f>
        <v>0</v>
      </c>
      <c r="OP113" s="277" cm="1">
        <f t="array" ref="OP113">SUM(SUMIFS(KU113:OL113,KU$6:OL$6,{"INA(D)"}))</f>
        <v>0</v>
      </c>
      <c r="OQ113" s="277" cm="1">
        <f t="array" ref="OQ113">SUM(SUMIFS(KU113:OL113,KU$6:OL$6,{"EN(D)","EN(V)","INA(D)","INA(V)"}))</f>
        <v>0</v>
      </c>
      <c r="OR113" s="299"/>
      <c r="OS113" s="299"/>
      <c r="OT113" s="299"/>
      <c r="OU113" s="299"/>
      <c r="OV113" s="297"/>
      <c r="OW113" s="297"/>
      <c r="OX113" s="297"/>
      <c r="OY113" s="297"/>
      <c r="OZ113" s="299"/>
      <c r="PA113" s="299"/>
      <c r="PB113" s="299"/>
      <c r="PC113" s="299"/>
      <c r="PD113" s="297"/>
      <c r="PE113" s="297"/>
      <c r="PF113" s="297"/>
      <c r="PG113" s="297"/>
      <c r="PH113" s="299"/>
      <c r="PI113" s="299"/>
      <c r="PJ113" s="299"/>
      <c r="PK113" s="299"/>
      <c r="PL113" s="297"/>
      <c r="PM113" s="297"/>
      <c r="PN113" s="297"/>
      <c r="PO113" s="297"/>
      <c r="PP113" s="299"/>
      <c r="PQ113" s="299"/>
      <c r="PR113" s="299"/>
      <c r="PS113" s="299"/>
      <c r="PT113" s="297"/>
      <c r="PU113" s="297"/>
      <c r="PV113" s="297"/>
      <c r="PW113" s="297"/>
      <c r="PX113" s="299"/>
      <c r="PY113" s="299"/>
      <c r="PZ113" s="299"/>
      <c r="QA113" s="299"/>
      <c r="QB113" s="297"/>
      <c r="QC113" s="297"/>
      <c r="QD113" s="297"/>
      <c r="QE113" s="297"/>
      <c r="QF113" s="299"/>
      <c r="QG113" s="299"/>
      <c r="QH113" s="299"/>
      <c r="QI113" s="299"/>
      <c r="QJ113" s="297"/>
      <c r="QK113" s="297"/>
      <c r="QL113" s="297"/>
      <c r="QM113" s="297"/>
      <c r="QN113" s="299"/>
      <c r="QO113" s="299"/>
      <c r="QP113" s="299"/>
      <c r="QQ113" s="299"/>
      <c r="QR113" s="297"/>
      <c r="QS113" s="297"/>
      <c r="QT113" s="297"/>
      <c r="QU113" s="297"/>
      <c r="QV113" s="299"/>
      <c r="QW113" s="299"/>
      <c r="QX113" s="299"/>
      <c r="QY113" s="299"/>
      <c r="QZ113" s="297"/>
      <c r="RA113" s="297"/>
      <c r="RB113" s="297"/>
      <c r="RC113" s="297"/>
      <c r="RD113" s="299"/>
      <c r="RE113" s="299"/>
      <c r="RF113" s="299"/>
      <c r="RG113" s="299"/>
      <c r="RH113" s="297"/>
      <c r="RI113" s="297"/>
      <c r="RJ113" s="297"/>
      <c r="RK113" s="297"/>
      <c r="RL113" s="299"/>
      <c r="RM113" s="299"/>
      <c r="RN113" s="299"/>
      <c r="RO113" s="299"/>
      <c r="RP113" s="297"/>
      <c r="RQ113" s="297"/>
      <c r="RR113" s="297"/>
      <c r="RS113" s="297"/>
      <c r="RT113" s="299"/>
      <c r="RU113" s="299"/>
      <c r="RV113" s="299"/>
      <c r="RW113" s="299"/>
      <c r="RX113" s="297"/>
      <c r="RY113" s="297"/>
      <c r="RZ113" s="297"/>
      <c r="SA113" s="297"/>
      <c r="SB113" s="299"/>
      <c r="SC113" s="299"/>
      <c r="SD113" s="299"/>
      <c r="SE113" s="299"/>
      <c r="SF113" s="297"/>
      <c r="SG113" s="297"/>
      <c r="SH113" s="297"/>
      <c r="SI113" s="297"/>
      <c r="SJ113" s="277" cm="1">
        <f t="array" ref="SJ113">SUM(SUMIFS(OR113:SI113,OR$6:SI$6,{"EN(V)"}))</f>
        <v>0</v>
      </c>
      <c r="SK113" s="277" cm="1">
        <f t="array" ref="SK113">SUM(SUMIFS(OR113:SI113,OR$6:SI$6,{"INA(V)"}))</f>
        <v>0</v>
      </c>
      <c r="SL113" s="277" cm="1">
        <f t="array" ref="SL113">SUM(SUMIFS(OR113:SI113,OR$6:SI$6,{"EN(D)"}))</f>
        <v>0</v>
      </c>
      <c r="SM113" s="277" cm="1">
        <f t="array" ref="SM113">SUM(SUMIFS(OR113:SI113,OR$6:SI$6,{"INA(D)"}))</f>
        <v>0</v>
      </c>
      <c r="SN113" s="277" cm="1">
        <f t="array" ref="SN113">SUM(SUMIFS(OR113:SI113,OR$6:SI$6,{"EN(D)","EN(V)","INA(D)","INA(V)"}))</f>
        <v>0</v>
      </c>
    </row>
    <row r="114" spans="1:508">
      <c r="A114" s="296">
        <v>108</v>
      </c>
      <c r="B114" s="281" t="s">
        <v>427</v>
      </c>
      <c r="C114" s="301"/>
      <c r="D114" s="299"/>
      <c r="E114" s="299"/>
      <c r="F114" s="299"/>
      <c r="G114" s="299"/>
      <c r="H114" s="297"/>
      <c r="I114" s="297"/>
      <c r="J114" s="297"/>
      <c r="K114" s="297"/>
      <c r="L114" s="299"/>
      <c r="M114" s="299"/>
      <c r="N114" s="299"/>
      <c r="O114" s="299"/>
      <c r="P114" s="297"/>
      <c r="Q114" s="297"/>
      <c r="R114" s="297"/>
      <c r="S114" s="297"/>
      <c r="T114" s="299"/>
      <c r="U114" s="299"/>
      <c r="V114" s="299"/>
      <c r="W114" s="299"/>
      <c r="X114" s="297"/>
      <c r="Y114" s="297"/>
      <c r="Z114" s="297"/>
      <c r="AA114" s="297"/>
      <c r="AB114" s="299"/>
      <c r="AC114" s="299"/>
      <c r="AD114" s="299"/>
      <c r="AE114" s="299"/>
      <c r="AF114" s="297"/>
      <c r="AG114" s="297"/>
      <c r="AH114" s="297"/>
      <c r="AI114" s="297"/>
      <c r="AJ114" s="299"/>
      <c r="AK114" s="299"/>
      <c r="AL114" s="299"/>
      <c r="AM114" s="299"/>
      <c r="AN114" s="297"/>
      <c r="AO114" s="297"/>
      <c r="AP114" s="297"/>
      <c r="AQ114" s="297"/>
      <c r="AR114" s="299"/>
      <c r="AS114" s="299"/>
      <c r="AT114" s="299"/>
      <c r="AU114" s="299"/>
      <c r="AV114" s="297"/>
      <c r="AW114" s="297"/>
      <c r="AX114" s="297"/>
      <c r="AY114" s="297"/>
      <c r="AZ114" s="299"/>
      <c r="BA114" s="299"/>
      <c r="BB114" s="299"/>
      <c r="BC114" s="299"/>
      <c r="BD114" s="297"/>
      <c r="BE114" s="297"/>
      <c r="BF114" s="297"/>
      <c r="BG114" s="297"/>
      <c r="BH114" s="299"/>
      <c r="BI114" s="299"/>
      <c r="BJ114" s="299"/>
      <c r="BK114" s="299"/>
      <c r="BL114" s="297"/>
      <c r="BM114" s="297"/>
      <c r="BN114" s="297"/>
      <c r="BO114" s="297"/>
      <c r="BP114" s="299"/>
      <c r="BQ114" s="299"/>
      <c r="BR114" s="299"/>
      <c r="BS114" s="299"/>
      <c r="BT114" s="297"/>
      <c r="BU114" s="297"/>
      <c r="BV114" s="297"/>
      <c r="BW114" s="297"/>
      <c r="BX114" s="299"/>
      <c r="BY114" s="299"/>
      <c r="BZ114" s="299"/>
      <c r="CA114" s="299"/>
      <c r="CB114" s="297"/>
      <c r="CC114" s="297"/>
      <c r="CD114" s="297"/>
      <c r="CE114" s="297"/>
      <c r="CF114" s="299"/>
      <c r="CG114" s="299"/>
      <c r="CH114" s="299"/>
      <c r="CI114" s="299"/>
      <c r="CJ114" s="297"/>
      <c r="CK114" s="297"/>
      <c r="CL114" s="297"/>
      <c r="CM114" s="297"/>
      <c r="CN114" s="299"/>
      <c r="CO114" s="299"/>
      <c r="CP114" s="299"/>
      <c r="CQ114" s="299"/>
      <c r="CR114" s="297"/>
      <c r="CS114" s="297"/>
      <c r="CT114" s="297"/>
      <c r="CU114" s="297"/>
      <c r="CV114" s="277" cm="1">
        <f t="array" ref="CV114">SUM(SUMIFS(D114:CU114,D$6:CU$6,{"EN(V)"}))</f>
        <v>0</v>
      </c>
      <c r="CW114" s="277" cm="1">
        <f t="array" ref="CW114">SUM(SUMIFS(D114:CU114,D$6:CU$6,{"INA(V)"}))</f>
        <v>0</v>
      </c>
      <c r="CX114" s="277" cm="1">
        <f t="array" ref="CX114">SUM(SUMIFS(D114:CU114,D$6:CU$6,{"EN(D)"}))</f>
        <v>0</v>
      </c>
      <c r="CY114" s="277" cm="1">
        <f t="array" ref="CY114">SUM(SUMIFS(D114:CU114,D$6:CU$6,{"INA(D)"}))</f>
        <v>0</v>
      </c>
      <c r="CZ114" s="277" cm="1">
        <f t="array" ref="CZ114">SUM(SUMIFS(D114:CU114,D$6:CU$6,{"EN(D)","EN(V)","INA(D)","INA(V)"}))</f>
        <v>0</v>
      </c>
      <c r="DA114" s="299"/>
      <c r="DB114" s="299"/>
      <c r="DC114" s="299"/>
      <c r="DD114" s="299"/>
      <c r="DE114" s="297"/>
      <c r="DF114" s="297"/>
      <c r="DG114" s="297"/>
      <c r="DH114" s="297"/>
      <c r="DI114" s="299"/>
      <c r="DJ114" s="299"/>
      <c r="DK114" s="299"/>
      <c r="DL114" s="299"/>
      <c r="DM114" s="297"/>
      <c r="DN114" s="297"/>
      <c r="DO114" s="297"/>
      <c r="DP114" s="297"/>
      <c r="DQ114" s="299"/>
      <c r="DR114" s="299"/>
      <c r="DS114" s="299"/>
      <c r="DT114" s="299"/>
      <c r="DU114" s="297"/>
      <c r="DV114" s="297"/>
      <c r="DW114" s="297"/>
      <c r="DX114" s="297"/>
      <c r="DY114" s="299"/>
      <c r="DZ114" s="299"/>
      <c r="EA114" s="299"/>
      <c r="EB114" s="299"/>
      <c r="EC114" s="297"/>
      <c r="ED114" s="297"/>
      <c r="EE114" s="297"/>
      <c r="EF114" s="297"/>
      <c r="EG114" s="299"/>
      <c r="EH114" s="299"/>
      <c r="EI114" s="299"/>
      <c r="EJ114" s="299"/>
      <c r="EK114" s="297"/>
      <c r="EL114" s="297"/>
      <c r="EM114" s="297"/>
      <c r="EN114" s="297"/>
      <c r="EO114" s="299"/>
      <c r="EP114" s="299"/>
      <c r="EQ114" s="299"/>
      <c r="ER114" s="299"/>
      <c r="ES114" s="297"/>
      <c r="ET114" s="297"/>
      <c r="EU114" s="297"/>
      <c r="EV114" s="297"/>
      <c r="EW114" s="299"/>
      <c r="EX114" s="299"/>
      <c r="EY114" s="299"/>
      <c r="EZ114" s="299"/>
      <c r="FA114" s="297"/>
      <c r="FB114" s="297"/>
      <c r="FC114" s="297"/>
      <c r="FD114" s="297"/>
      <c r="FE114" s="299"/>
      <c r="FF114" s="299"/>
      <c r="FG114" s="299"/>
      <c r="FH114" s="299"/>
      <c r="FI114" s="297"/>
      <c r="FJ114" s="297"/>
      <c r="FK114" s="297"/>
      <c r="FL114" s="297"/>
      <c r="FM114" s="299"/>
      <c r="FN114" s="299"/>
      <c r="FO114" s="299"/>
      <c r="FP114" s="299"/>
      <c r="FQ114" s="297"/>
      <c r="FR114" s="297"/>
      <c r="FS114" s="297"/>
      <c r="FT114" s="297"/>
      <c r="FU114" s="299"/>
      <c r="FV114" s="299"/>
      <c r="FW114" s="299"/>
      <c r="FX114" s="299"/>
      <c r="FY114" s="297"/>
      <c r="FZ114" s="297"/>
      <c r="GA114" s="297"/>
      <c r="GB114" s="297"/>
      <c r="GC114" s="299"/>
      <c r="GD114" s="299"/>
      <c r="GE114" s="299"/>
      <c r="GF114" s="299"/>
      <c r="GG114" s="297"/>
      <c r="GH114" s="297"/>
      <c r="GI114" s="297"/>
      <c r="GJ114" s="297"/>
      <c r="GK114" s="299"/>
      <c r="GL114" s="299"/>
      <c r="GM114" s="299"/>
      <c r="GN114" s="299"/>
      <c r="GO114" s="297"/>
      <c r="GP114" s="297"/>
      <c r="GQ114" s="297"/>
      <c r="GR114" s="297"/>
      <c r="GS114" s="277" cm="1">
        <f t="array" ref="GS114">SUM(SUMIFS(DA114:GR114,DA$6:GR$6,{"EN(V)"}))</f>
        <v>0</v>
      </c>
      <c r="GT114" s="277" cm="1">
        <f t="array" ref="GT114">SUM(SUMIFS(DA114:GR114,DA$6:GR$6,{"INA(V)"}))</f>
        <v>0</v>
      </c>
      <c r="GU114" s="277" cm="1">
        <f t="array" ref="GU114">SUM(SUMIFS(DA114:GR114,DA$6:GR$6,{"EN(D)"}))</f>
        <v>0</v>
      </c>
      <c r="GV114" s="277" cm="1">
        <f t="array" ref="GV114">SUM(SUMIFS(DA114:GR114,DA$6:GR$6,{"INA(D)"}))</f>
        <v>0</v>
      </c>
      <c r="GW114" s="277" cm="1">
        <f t="array" ref="GW114">SUM(SUMIFS(DA114:GR114,DA$6:GR$6,{"EN(D)","EN(V)","INA(D)","INA(V)"}))</f>
        <v>0</v>
      </c>
      <c r="GX114" s="299"/>
      <c r="GY114" s="299"/>
      <c r="GZ114" s="299"/>
      <c r="HA114" s="299"/>
      <c r="HB114" s="297"/>
      <c r="HC114" s="297"/>
      <c r="HD114" s="297"/>
      <c r="HE114" s="297"/>
      <c r="HF114" s="299"/>
      <c r="HG114" s="299"/>
      <c r="HH114" s="299"/>
      <c r="HI114" s="299"/>
      <c r="HJ114" s="297"/>
      <c r="HK114" s="297"/>
      <c r="HL114" s="297"/>
      <c r="HM114" s="297"/>
      <c r="HN114" s="299"/>
      <c r="HO114" s="299"/>
      <c r="HP114" s="299"/>
      <c r="HQ114" s="299"/>
      <c r="HR114" s="297"/>
      <c r="HS114" s="297"/>
      <c r="HT114" s="297"/>
      <c r="HU114" s="297"/>
      <c r="HV114" s="299"/>
      <c r="HW114" s="299"/>
      <c r="HX114" s="299"/>
      <c r="HY114" s="299"/>
      <c r="HZ114" s="297"/>
      <c r="IA114" s="297"/>
      <c r="IB114" s="297"/>
      <c r="IC114" s="297"/>
      <c r="ID114" s="299"/>
      <c r="IE114" s="299"/>
      <c r="IF114" s="299"/>
      <c r="IG114" s="299"/>
      <c r="IH114" s="297"/>
      <c r="II114" s="297"/>
      <c r="IJ114" s="297"/>
      <c r="IK114" s="297"/>
      <c r="IL114" s="299"/>
      <c r="IM114" s="299"/>
      <c r="IN114" s="299"/>
      <c r="IO114" s="299"/>
      <c r="IP114" s="297"/>
      <c r="IQ114" s="297"/>
      <c r="IR114" s="297"/>
      <c r="IS114" s="297"/>
      <c r="IT114" s="299"/>
      <c r="IU114" s="299"/>
      <c r="IV114" s="299"/>
      <c r="IW114" s="299"/>
      <c r="IX114" s="297"/>
      <c r="IY114" s="297"/>
      <c r="IZ114" s="297"/>
      <c r="JA114" s="297"/>
      <c r="JB114" s="299"/>
      <c r="JC114" s="299"/>
      <c r="JD114" s="299"/>
      <c r="JE114" s="299"/>
      <c r="JF114" s="297"/>
      <c r="JG114" s="297"/>
      <c r="JH114" s="297"/>
      <c r="JI114" s="297"/>
      <c r="JJ114" s="299"/>
      <c r="JK114" s="299"/>
      <c r="JL114" s="299"/>
      <c r="JM114" s="299"/>
      <c r="JN114" s="297"/>
      <c r="JO114" s="297"/>
      <c r="JP114" s="297"/>
      <c r="JQ114" s="297"/>
      <c r="JR114" s="299"/>
      <c r="JS114" s="299"/>
      <c r="JT114" s="299"/>
      <c r="JU114" s="299"/>
      <c r="JV114" s="297"/>
      <c r="JW114" s="297"/>
      <c r="JX114" s="297"/>
      <c r="JY114" s="297"/>
      <c r="JZ114" s="299"/>
      <c r="KA114" s="299"/>
      <c r="KB114" s="299"/>
      <c r="KC114" s="299"/>
      <c r="KD114" s="297"/>
      <c r="KE114" s="297"/>
      <c r="KF114" s="297"/>
      <c r="KG114" s="297"/>
      <c r="KH114" s="299"/>
      <c r="KI114" s="299"/>
      <c r="KJ114" s="299"/>
      <c r="KK114" s="299"/>
      <c r="KL114" s="297"/>
      <c r="KM114" s="297"/>
      <c r="KN114" s="297"/>
      <c r="KO114" s="297"/>
      <c r="KP114" s="277" cm="1">
        <f t="array" ref="KP114">SUM(SUMIFS(GX114:KO114,GX$6:KO$6,{"EN(V)"}))</f>
        <v>0</v>
      </c>
      <c r="KQ114" s="277" cm="1">
        <f t="array" ref="KQ114">SUM(SUMIFS(GX114:KO114,GX$6:KO$6,{"INA(V)"}))</f>
        <v>0</v>
      </c>
      <c r="KR114" s="277" cm="1">
        <f t="array" ref="KR114">SUM(SUMIFS(GX114:KO114,GX$6:KO$6,{"EN(D)"}))</f>
        <v>0</v>
      </c>
      <c r="KS114" s="277" cm="1">
        <f t="array" ref="KS114">SUM(SUMIFS(GX114:KO114,GX$6:KO$6,{"INA(D)"}))</f>
        <v>0</v>
      </c>
      <c r="KT114" s="277" cm="1">
        <f t="array" ref="KT114">SUM(SUMIFS(GX114:KO114,GX$6:KO$6,{"EN(D)","EN(V)","INA(D)","INA(V)"}))</f>
        <v>0</v>
      </c>
      <c r="KU114" s="299"/>
      <c r="KV114" s="299"/>
      <c r="KW114" s="299"/>
      <c r="KX114" s="299"/>
      <c r="KY114" s="297"/>
      <c r="KZ114" s="297"/>
      <c r="LA114" s="297"/>
      <c r="LB114" s="297"/>
      <c r="LC114" s="299"/>
      <c r="LD114" s="299"/>
      <c r="LE114" s="299"/>
      <c r="LF114" s="299"/>
      <c r="LG114" s="297"/>
      <c r="LH114" s="297"/>
      <c r="LI114" s="297"/>
      <c r="LJ114" s="297"/>
      <c r="LK114" s="299"/>
      <c r="LL114" s="299"/>
      <c r="LM114" s="299"/>
      <c r="LN114" s="299"/>
      <c r="LO114" s="297"/>
      <c r="LP114" s="297"/>
      <c r="LQ114" s="297"/>
      <c r="LR114" s="297"/>
      <c r="LS114" s="299"/>
      <c r="LT114" s="299"/>
      <c r="LU114" s="299"/>
      <c r="LV114" s="299"/>
      <c r="LW114" s="297"/>
      <c r="LX114" s="297"/>
      <c r="LY114" s="297"/>
      <c r="LZ114" s="297"/>
      <c r="MA114" s="299"/>
      <c r="MB114" s="299"/>
      <c r="MC114" s="299"/>
      <c r="MD114" s="299"/>
      <c r="ME114" s="297"/>
      <c r="MF114" s="297"/>
      <c r="MG114" s="297"/>
      <c r="MH114" s="297"/>
      <c r="MI114" s="299"/>
      <c r="MJ114" s="299"/>
      <c r="MK114" s="299"/>
      <c r="ML114" s="299"/>
      <c r="MM114" s="297"/>
      <c r="MN114" s="297"/>
      <c r="MO114" s="297"/>
      <c r="MP114" s="297"/>
      <c r="MQ114" s="299"/>
      <c r="MR114" s="299"/>
      <c r="MS114" s="299"/>
      <c r="MT114" s="299"/>
      <c r="MU114" s="297"/>
      <c r="MV114" s="297"/>
      <c r="MW114" s="297"/>
      <c r="MX114" s="297"/>
      <c r="MY114" s="299"/>
      <c r="MZ114" s="299"/>
      <c r="NA114" s="299"/>
      <c r="NB114" s="299"/>
      <c r="NC114" s="297"/>
      <c r="ND114" s="297"/>
      <c r="NE114" s="297"/>
      <c r="NF114" s="297"/>
      <c r="NG114" s="299"/>
      <c r="NH114" s="299"/>
      <c r="NI114" s="299"/>
      <c r="NJ114" s="299"/>
      <c r="NK114" s="297"/>
      <c r="NL114" s="297"/>
      <c r="NM114" s="297"/>
      <c r="NN114" s="297"/>
      <c r="NO114" s="299"/>
      <c r="NP114" s="299"/>
      <c r="NQ114" s="299"/>
      <c r="NR114" s="299"/>
      <c r="NS114" s="297"/>
      <c r="NT114" s="297"/>
      <c r="NU114" s="297"/>
      <c r="NV114" s="297"/>
      <c r="NW114" s="299"/>
      <c r="NX114" s="299"/>
      <c r="NY114" s="299"/>
      <c r="NZ114" s="299"/>
      <c r="OA114" s="297"/>
      <c r="OB114" s="297"/>
      <c r="OC114" s="297"/>
      <c r="OD114" s="297"/>
      <c r="OE114" s="299"/>
      <c r="OF114" s="299"/>
      <c r="OG114" s="299"/>
      <c r="OH114" s="299"/>
      <c r="OI114" s="297"/>
      <c r="OJ114" s="297"/>
      <c r="OK114" s="297"/>
      <c r="OL114" s="297"/>
      <c r="OM114" s="277" cm="1">
        <f t="array" ref="OM114">SUM(SUMIFS(KU114:OL114,KU$6:OL$6,{"EN(V)"}))</f>
        <v>0</v>
      </c>
      <c r="ON114" s="277" cm="1">
        <f t="array" ref="ON114">SUM(SUMIFS(KU114:OL114,KU$6:OL$6,{"INA(V)"}))</f>
        <v>0</v>
      </c>
      <c r="OO114" s="277" cm="1">
        <f t="array" ref="OO114">SUM(SUMIFS(KU114:OL114,KU$6:OL$6,{"EN(D)"}))</f>
        <v>0</v>
      </c>
      <c r="OP114" s="277" cm="1">
        <f t="array" ref="OP114">SUM(SUMIFS(KU114:OL114,KU$6:OL$6,{"INA(D)"}))</f>
        <v>0</v>
      </c>
      <c r="OQ114" s="277" cm="1">
        <f t="array" ref="OQ114">SUM(SUMIFS(KU114:OL114,KU$6:OL$6,{"EN(D)","EN(V)","INA(D)","INA(V)"}))</f>
        <v>0</v>
      </c>
      <c r="OR114" s="299"/>
      <c r="OS114" s="299"/>
      <c r="OT114" s="299"/>
      <c r="OU114" s="299"/>
      <c r="OV114" s="297"/>
      <c r="OW114" s="297"/>
      <c r="OX114" s="297"/>
      <c r="OY114" s="297"/>
      <c r="OZ114" s="299"/>
      <c r="PA114" s="299"/>
      <c r="PB114" s="299"/>
      <c r="PC114" s="299"/>
      <c r="PD114" s="297"/>
      <c r="PE114" s="297"/>
      <c r="PF114" s="297"/>
      <c r="PG114" s="297"/>
      <c r="PH114" s="299"/>
      <c r="PI114" s="299"/>
      <c r="PJ114" s="299"/>
      <c r="PK114" s="299"/>
      <c r="PL114" s="297"/>
      <c r="PM114" s="297"/>
      <c r="PN114" s="297"/>
      <c r="PO114" s="297"/>
      <c r="PP114" s="299"/>
      <c r="PQ114" s="299"/>
      <c r="PR114" s="299"/>
      <c r="PS114" s="299"/>
      <c r="PT114" s="297"/>
      <c r="PU114" s="297"/>
      <c r="PV114" s="297"/>
      <c r="PW114" s="297"/>
      <c r="PX114" s="299"/>
      <c r="PY114" s="299"/>
      <c r="PZ114" s="299"/>
      <c r="QA114" s="299"/>
      <c r="QB114" s="297"/>
      <c r="QC114" s="297"/>
      <c r="QD114" s="297"/>
      <c r="QE114" s="297"/>
      <c r="QF114" s="299"/>
      <c r="QG114" s="299"/>
      <c r="QH114" s="299"/>
      <c r="QI114" s="299"/>
      <c r="QJ114" s="297"/>
      <c r="QK114" s="297"/>
      <c r="QL114" s="297"/>
      <c r="QM114" s="297"/>
      <c r="QN114" s="299"/>
      <c r="QO114" s="299"/>
      <c r="QP114" s="299"/>
      <c r="QQ114" s="299"/>
      <c r="QR114" s="297"/>
      <c r="QS114" s="297"/>
      <c r="QT114" s="297"/>
      <c r="QU114" s="297"/>
      <c r="QV114" s="299"/>
      <c r="QW114" s="299"/>
      <c r="QX114" s="299"/>
      <c r="QY114" s="299"/>
      <c r="QZ114" s="297"/>
      <c r="RA114" s="297"/>
      <c r="RB114" s="297"/>
      <c r="RC114" s="297"/>
      <c r="RD114" s="299"/>
      <c r="RE114" s="299"/>
      <c r="RF114" s="299"/>
      <c r="RG114" s="299"/>
      <c r="RH114" s="297"/>
      <c r="RI114" s="297"/>
      <c r="RJ114" s="297"/>
      <c r="RK114" s="297"/>
      <c r="RL114" s="299"/>
      <c r="RM114" s="299"/>
      <c r="RN114" s="299"/>
      <c r="RO114" s="299"/>
      <c r="RP114" s="297"/>
      <c r="RQ114" s="297"/>
      <c r="RR114" s="297"/>
      <c r="RS114" s="297"/>
      <c r="RT114" s="299"/>
      <c r="RU114" s="299"/>
      <c r="RV114" s="299"/>
      <c r="RW114" s="299"/>
      <c r="RX114" s="297"/>
      <c r="RY114" s="297"/>
      <c r="RZ114" s="297"/>
      <c r="SA114" s="297"/>
      <c r="SB114" s="299"/>
      <c r="SC114" s="299"/>
      <c r="SD114" s="299"/>
      <c r="SE114" s="299"/>
      <c r="SF114" s="297"/>
      <c r="SG114" s="297"/>
      <c r="SH114" s="297"/>
      <c r="SI114" s="297"/>
      <c r="SJ114" s="277" cm="1">
        <f t="array" ref="SJ114">SUM(SUMIFS(OR114:SI114,OR$6:SI$6,{"EN(V)"}))</f>
        <v>0</v>
      </c>
      <c r="SK114" s="277" cm="1">
        <f t="array" ref="SK114">SUM(SUMIFS(OR114:SI114,OR$6:SI$6,{"INA(V)"}))</f>
        <v>0</v>
      </c>
      <c r="SL114" s="277" cm="1">
        <f t="array" ref="SL114">SUM(SUMIFS(OR114:SI114,OR$6:SI$6,{"EN(D)"}))</f>
        <v>0</v>
      </c>
      <c r="SM114" s="277" cm="1">
        <f t="array" ref="SM114">SUM(SUMIFS(OR114:SI114,OR$6:SI$6,{"INA(D)"}))</f>
        <v>0</v>
      </c>
      <c r="SN114" s="277" cm="1">
        <f t="array" ref="SN114">SUM(SUMIFS(OR114:SI114,OR$6:SI$6,{"EN(D)","EN(V)","INA(D)","INA(V)"}))</f>
        <v>0</v>
      </c>
    </row>
    <row r="115" spans="1:508" ht="30">
      <c r="A115" s="296">
        <v>109</v>
      </c>
      <c r="B115" s="281" t="s">
        <v>428</v>
      </c>
      <c r="C115" s="301"/>
      <c r="D115" s="299"/>
      <c r="E115" s="299"/>
      <c r="F115" s="299"/>
      <c r="G115" s="299"/>
      <c r="H115" s="297"/>
      <c r="I115" s="297"/>
      <c r="J115" s="297"/>
      <c r="K115" s="297"/>
      <c r="L115" s="299"/>
      <c r="M115" s="299"/>
      <c r="N115" s="299"/>
      <c r="O115" s="299"/>
      <c r="P115" s="297"/>
      <c r="Q115" s="297"/>
      <c r="R115" s="297"/>
      <c r="S115" s="297"/>
      <c r="T115" s="299"/>
      <c r="U115" s="299"/>
      <c r="V115" s="299"/>
      <c r="W115" s="299"/>
      <c r="X115" s="297"/>
      <c r="Y115" s="297"/>
      <c r="Z115" s="297"/>
      <c r="AA115" s="297"/>
      <c r="AB115" s="299"/>
      <c r="AC115" s="299"/>
      <c r="AD115" s="299"/>
      <c r="AE115" s="299"/>
      <c r="AF115" s="297"/>
      <c r="AG115" s="297"/>
      <c r="AH115" s="297"/>
      <c r="AI115" s="297"/>
      <c r="AJ115" s="299"/>
      <c r="AK115" s="299"/>
      <c r="AL115" s="299"/>
      <c r="AM115" s="299"/>
      <c r="AN115" s="297"/>
      <c r="AO115" s="297"/>
      <c r="AP115" s="297"/>
      <c r="AQ115" s="297"/>
      <c r="AR115" s="299"/>
      <c r="AS115" s="299"/>
      <c r="AT115" s="299"/>
      <c r="AU115" s="299"/>
      <c r="AV115" s="297"/>
      <c r="AW115" s="297"/>
      <c r="AX115" s="297"/>
      <c r="AY115" s="297"/>
      <c r="AZ115" s="299"/>
      <c r="BA115" s="299"/>
      <c r="BB115" s="299"/>
      <c r="BC115" s="299"/>
      <c r="BD115" s="297"/>
      <c r="BE115" s="297"/>
      <c r="BF115" s="297"/>
      <c r="BG115" s="297"/>
      <c r="BH115" s="299"/>
      <c r="BI115" s="299"/>
      <c r="BJ115" s="299"/>
      <c r="BK115" s="299"/>
      <c r="BL115" s="297"/>
      <c r="BM115" s="297"/>
      <c r="BN115" s="297"/>
      <c r="BO115" s="297"/>
      <c r="BP115" s="299"/>
      <c r="BQ115" s="299"/>
      <c r="BR115" s="299"/>
      <c r="BS115" s="299"/>
      <c r="BT115" s="297"/>
      <c r="BU115" s="297"/>
      <c r="BV115" s="297"/>
      <c r="BW115" s="297"/>
      <c r="BX115" s="299"/>
      <c r="BY115" s="299"/>
      <c r="BZ115" s="299"/>
      <c r="CA115" s="299"/>
      <c r="CB115" s="297"/>
      <c r="CC115" s="297"/>
      <c r="CD115" s="297"/>
      <c r="CE115" s="297"/>
      <c r="CF115" s="299"/>
      <c r="CG115" s="299"/>
      <c r="CH115" s="299"/>
      <c r="CI115" s="299"/>
      <c r="CJ115" s="297"/>
      <c r="CK115" s="297"/>
      <c r="CL115" s="297"/>
      <c r="CM115" s="297"/>
      <c r="CN115" s="299"/>
      <c r="CO115" s="299"/>
      <c r="CP115" s="299"/>
      <c r="CQ115" s="299"/>
      <c r="CR115" s="297"/>
      <c r="CS115" s="297"/>
      <c r="CT115" s="297"/>
      <c r="CU115" s="297"/>
      <c r="CV115" s="277" cm="1">
        <f t="array" ref="CV115">SUM(SUMIFS(D115:CU115,D$6:CU$6,{"EN(V)"}))</f>
        <v>0</v>
      </c>
      <c r="CW115" s="277" cm="1">
        <f t="array" ref="CW115">SUM(SUMIFS(D115:CU115,D$6:CU$6,{"INA(V)"}))</f>
        <v>0</v>
      </c>
      <c r="CX115" s="277" cm="1">
        <f t="array" ref="CX115">SUM(SUMIFS(D115:CU115,D$6:CU$6,{"EN(D)"}))</f>
        <v>0</v>
      </c>
      <c r="CY115" s="277" cm="1">
        <f t="array" ref="CY115">SUM(SUMIFS(D115:CU115,D$6:CU$6,{"INA(D)"}))</f>
        <v>0</v>
      </c>
      <c r="CZ115" s="277" cm="1">
        <f t="array" ref="CZ115">SUM(SUMIFS(D115:CU115,D$6:CU$6,{"EN(D)","EN(V)","INA(D)","INA(V)"}))</f>
        <v>0</v>
      </c>
      <c r="DA115" s="299"/>
      <c r="DB115" s="299"/>
      <c r="DC115" s="299"/>
      <c r="DD115" s="299"/>
      <c r="DE115" s="297"/>
      <c r="DF115" s="297"/>
      <c r="DG115" s="297"/>
      <c r="DH115" s="297"/>
      <c r="DI115" s="299"/>
      <c r="DJ115" s="299"/>
      <c r="DK115" s="299"/>
      <c r="DL115" s="299"/>
      <c r="DM115" s="297"/>
      <c r="DN115" s="297"/>
      <c r="DO115" s="297"/>
      <c r="DP115" s="297"/>
      <c r="DQ115" s="299"/>
      <c r="DR115" s="299"/>
      <c r="DS115" s="299"/>
      <c r="DT115" s="299"/>
      <c r="DU115" s="297"/>
      <c r="DV115" s="297"/>
      <c r="DW115" s="297"/>
      <c r="DX115" s="297"/>
      <c r="DY115" s="299"/>
      <c r="DZ115" s="299"/>
      <c r="EA115" s="299"/>
      <c r="EB115" s="299"/>
      <c r="EC115" s="297"/>
      <c r="ED115" s="297"/>
      <c r="EE115" s="297"/>
      <c r="EF115" s="297"/>
      <c r="EG115" s="299"/>
      <c r="EH115" s="299"/>
      <c r="EI115" s="299"/>
      <c r="EJ115" s="299"/>
      <c r="EK115" s="297"/>
      <c r="EL115" s="297"/>
      <c r="EM115" s="297"/>
      <c r="EN115" s="297"/>
      <c r="EO115" s="299"/>
      <c r="EP115" s="299"/>
      <c r="EQ115" s="299"/>
      <c r="ER115" s="299"/>
      <c r="ES115" s="297"/>
      <c r="ET115" s="297"/>
      <c r="EU115" s="297"/>
      <c r="EV115" s="297"/>
      <c r="EW115" s="299"/>
      <c r="EX115" s="299"/>
      <c r="EY115" s="299"/>
      <c r="EZ115" s="299"/>
      <c r="FA115" s="297"/>
      <c r="FB115" s="297"/>
      <c r="FC115" s="297"/>
      <c r="FD115" s="297"/>
      <c r="FE115" s="299"/>
      <c r="FF115" s="299"/>
      <c r="FG115" s="299"/>
      <c r="FH115" s="299"/>
      <c r="FI115" s="297"/>
      <c r="FJ115" s="297"/>
      <c r="FK115" s="297"/>
      <c r="FL115" s="297"/>
      <c r="FM115" s="299"/>
      <c r="FN115" s="299"/>
      <c r="FO115" s="299"/>
      <c r="FP115" s="299"/>
      <c r="FQ115" s="297"/>
      <c r="FR115" s="297"/>
      <c r="FS115" s="297"/>
      <c r="FT115" s="297"/>
      <c r="FU115" s="299"/>
      <c r="FV115" s="299"/>
      <c r="FW115" s="299"/>
      <c r="FX115" s="299"/>
      <c r="FY115" s="297"/>
      <c r="FZ115" s="297"/>
      <c r="GA115" s="297"/>
      <c r="GB115" s="297"/>
      <c r="GC115" s="299"/>
      <c r="GD115" s="299"/>
      <c r="GE115" s="299"/>
      <c r="GF115" s="299"/>
      <c r="GG115" s="297"/>
      <c r="GH115" s="297"/>
      <c r="GI115" s="297"/>
      <c r="GJ115" s="297"/>
      <c r="GK115" s="299"/>
      <c r="GL115" s="299"/>
      <c r="GM115" s="299"/>
      <c r="GN115" s="299"/>
      <c r="GO115" s="297"/>
      <c r="GP115" s="297"/>
      <c r="GQ115" s="297"/>
      <c r="GR115" s="297"/>
      <c r="GS115" s="277" cm="1">
        <f t="array" ref="GS115">SUM(SUMIFS(DA115:GR115,DA$6:GR$6,{"EN(V)"}))</f>
        <v>0</v>
      </c>
      <c r="GT115" s="277" cm="1">
        <f t="array" ref="GT115">SUM(SUMIFS(DA115:GR115,DA$6:GR$6,{"INA(V)"}))</f>
        <v>0</v>
      </c>
      <c r="GU115" s="277" cm="1">
        <f t="array" ref="GU115">SUM(SUMIFS(DA115:GR115,DA$6:GR$6,{"EN(D)"}))</f>
        <v>0</v>
      </c>
      <c r="GV115" s="277" cm="1">
        <f t="array" ref="GV115">SUM(SUMIFS(DA115:GR115,DA$6:GR$6,{"INA(D)"}))</f>
        <v>0</v>
      </c>
      <c r="GW115" s="277" cm="1">
        <f t="array" ref="GW115">SUM(SUMIFS(DA115:GR115,DA$6:GR$6,{"EN(D)","EN(V)","INA(D)","INA(V)"}))</f>
        <v>0</v>
      </c>
      <c r="GX115" s="299"/>
      <c r="GY115" s="299"/>
      <c r="GZ115" s="299"/>
      <c r="HA115" s="299"/>
      <c r="HB115" s="297"/>
      <c r="HC115" s="297"/>
      <c r="HD115" s="297"/>
      <c r="HE115" s="297"/>
      <c r="HF115" s="299"/>
      <c r="HG115" s="299"/>
      <c r="HH115" s="299"/>
      <c r="HI115" s="299"/>
      <c r="HJ115" s="297"/>
      <c r="HK115" s="297"/>
      <c r="HL115" s="297"/>
      <c r="HM115" s="297"/>
      <c r="HN115" s="299"/>
      <c r="HO115" s="299"/>
      <c r="HP115" s="299"/>
      <c r="HQ115" s="299"/>
      <c r="HR115" s="297"/>
      <c r="HS115" s="297"/>
      <c r="HT115" s="297"/>
      <c r="HU115" s="297"/>
      <c r="HV115" s="299"/>
      <c r="HW115" s="299"/>
      <c r="HX115" s="299"/>
      <c r="HY115" s="299"/>
      <c r="HZ115" s="297"/>
      <c r="IA115" s="297"/>
      <c r="IB115" s="297"/>
      <c r="IC115" s="297"/>
      <c r="ID115" s="299"/>
      <c r="IE115" s="299"/>
      <c r="IF115" s="299"/>
      <c r="IG115" s="299"/>
      <c r="IH115" s="297"/>
      <c r="II115" s="297"/>
      <c r="IJ115" s="297"/>
      <c r="IK115" s="297"/>
      <c r="IL115" s="299"/>
      <c r="IM115" s="299"/>
      <c r="IN115" s="299"/>
      <c r="IO115" s="299"/>
      <c r="IP115" s="297"/>
      <c r="IQ115" s="297"/>
      <c r="IR115" s="297"/>
      <c r="IS115" s="297"/>
      <c r="IT115" s="299"/>
      <c r="IU115" s="299"/>
      <c r="IV115" s="299"/>
      <c r="IW115" s="299"/>
      <c r="IX115" s="297"/>
      <c r="IY115" s="297"/>
      <c r="IZ115" s="297"/>
      <c r="JA115" s="297"/>
      <c r="JB115" s="299"/>
      <c r="JC115" s="299"/>
      <c r="JD115" s="299"/>
      <c r="JE115" s="299"/>
      <c r="JF115" s="297"/>
      <c r="JG115" s="297"/>
      <c r="JH115" s="297"/>
      <c r="JI115" s="297"/>
      <c r="JJ115" s="299"/>
      <c r="JK115" s="299"/>
      <c r="JL115" s="299"/>
      <c r="JM115" s="299"/>
      <c r="JN115" s="297"/>
      <c r="JO115" s="297"/>
      <c r="JP115" s="297"/>
      <c r="JQ115" s="297"/>
      <c r="JR115" s="299"/>
      <c r="JS115" s="299"/>
      <c r="JT115" s="299"/>
      <c r="JU115" s="299"/>
      <c r="JV115" s="297"/>
      <c r="JW115" s="297"/>
      <c r="JX115" s="297"/>
      <c r="JY115" s="297"/>
      <c r="JZ115" s="299"/>
      <c r="KA115" s="299"/>
      <c r="KB115" s="299"/>
      <c r="KC115" s="299"/>
      <c r="KD115" s="297"/>
      <c r="KE115" s="297"/>
      <c r="KF115" s="297"/>
      <c r="KG115" s="297"/>
      <c r="KH115" s="299"/>
      <c r="KI115" s="299">
        <v>16</v>
      </c>
      <c r="KJ115" s="299"/>
      <c r="KK115" s="299">
        <v>87</v>
      </c>
      <c r="KL115" s="297"/>
      <c r="KM115" s="297"/>
      <c r="KN115" s="297"/>
      <c r="KO115" s="297"/>
      <c r="KP115" s="277" cm="1">
        <f t="array" ref="KP115">SUM(SUMIFS(GX115:KO115,GX$6:KO$6,{"EN(V)"}))</f>
        <v>16</v>
      </c>
      <c r="KQ115" s="277" cm="1">
        <f t="array" ref="KQ115">SUM(SUMIFS(GX115:KO115,GX$6:KO$6,{"INA(V)"}))</f>
        <v>0</v>
      </c>
      <c r="KR115" s="277" cm="1">
        <f t="array" ref="KR115">SUM(SUMIFS(GX115:KO115,GX$6:KO$6,{"EN(D)"}))</f>
        <v>87</v>
      </c>
      <c r="KS115" s="277" cm="1">
        <f t="array" ref="KS115">SUM(SUMIFS(GX115:KO115,GX$6:KO$6,{"INA(D)"}))</f>
        <v>0</v>
      </c>
      <c r="KT115" s="277" cm="1">
        <f t="array" ref="KT115">SUM(SUMIFS(GX115:KO115,GX$6:KO$6,{"EN(D)","EN(V)","INA(D)","INA(V)"}))</f>
        <v>103</v>
      </c>
      <c r="KU115" s="299"/>
      <c r="KV115" s="299"/>
      <c r="KW115" s="299"/>
      <c r="KX115" s="299"/>
      <c r="KY115" s="297"/>
      <c r="KZ115" s="297"/>
      <c r="LA115" s="297"/>
      <c r="LB115" s="297"/>
      <c r="LC115" s="299"/>
      <c r="LD115" s="299"/>
      <c r="LE115" s="299"/>
      <c r="LF115" s="299"/>
      <c r="LG115" s="297"/>
      <c r="LH115" s="297"/>
      <c r="LI115" s="297"/>
      <c r="LJ115" s="297"/>
      <c r="LK115" s="299"/>
      <c r="LL115" s="299"/>
      <c r="LM115" s="299"/>
      <c r="LN115" s="299"/>
      <c r="LO115" s="297"/>
      <c r="LP115" s="297"/>
      <c r="LQ115" s="297"/>
      <c r="LR115" s="297"/>
      <c r="LS115" s="299"/>
      <c r="LT115" s="299"/>
      <c r="LU115" s="299"/>
      <c r="LV115" s="299"/>
      <c r="LW115" s="297"/>
      <c r="LX115" s="297"/>
      <c r="LY115" s="297"/>
      <c r="LZ115" s="297"/>
      <c r="MA115" s="299"/>
      <c r="MB115" s="299"/>
      <c r="MC115" s="299"/>
      <c r="MD115" s="299"/>
      <c r="ME115" s="297"/>
      <c r="MF115" s="297"/>
      <c r="MG115" s="297"/>
      <c r="MH115" s="297"/>
      <c r="MI115" s="299"/>
      <c r="MJ115" s="299"/>
      <c r="MK115" s="299"/>
      <c r="ML115" s="299"/>
      <c r="MM115" s="297"/>
      <c r="MN115" s="297"/>
      <c r="MO115" s="297"/>
      <c r="MP115" s="297"/>
      <c r="MQ115" s="299"/>
      <c r="MR115" s="299"/>
      <c r="MS115" s="299"/>
      <c r="MT115" s="299"/>
      <c r="MU115" s="297"/>
      <c r="MV115" s="297"/>
      <c r="MW115" s="297"/>
      <c r="MX115" s="297"/>
      <c r="MY115" s="299"/>
      <c r="MZ115" s="299"/>
      <c r="NA115" s="299"/>
      <c r="NB115" s="299"/>
      <c r="NC115" s="297"/>
      <c r="ND115" s="297"/>
      <c r="NE115" s="297"/>
      <c r="NF115" s="297"/>
      <c r="NG115" s="299"/>
      <c r="NH115" s="299"/>
      <c r="NI115" s="299"/>
      <c r="NJ115" s="299"/>
      <c r="NK115" s="297"/>
      <c r="NL115" s="297"/>
      <c r="NM115" s="297"/>
      <c r="NN115" s="297"/>
      <c r="NO115" s="299"/>
      <c r="NP115" s="299"/>
      <c r="NQ115" s="299"/>
      <c r="NR115" s="299"/>
      <c r="NS115" s="297"/>
      <c r="NT115" s="297"/>
      <c r="NU115" s="297"/>
      <c r="NV115" s="297"/>
      <c r="NW115" s="299"/>
      <c r="NX115" s="299"/>
      <c r="NY115" s="299"/>
      <c r="NZ115" s="299"/>
      <c r="OA115" s="297"/>
      <c r="OB115" s="297"/>
      <c r="OC115" s="297"/>
      <c r="OD115" s="297"/>
      <c r="OE115" s="299"/>
      <c r="OF115" s="299"/>
      <c r="OG115" s="299"/>
      <c r="OH115" s="299"/>
      <c r="OI115" s="297"/>
      <c r="OJ115" s="297"/>
      <c r="OK115" s="297"/>
      <c r="OL115" s="297"/>
      <c r="OM115" s="277" cm="1">
        <f t="array" ref="OM115">SUM(SUMIFS(KU115:OL115,KU$6:OL$6,{"EN(V)"}))</f>
        <v>0</v>
      </c>
      <c r="ON115" s="277" cm="1">
        <f t="array" ref="ON115">SUM(SUMIFS(KU115:OL115,KU$6:OL$6,{"INA(V)"}))</f>
        <v>0</v>
      </c>
      <c r="OO115" s="277" cm="1">
        <f t="array" ref="OO115">SUM(SUMIFS(KU115:OL115,KU$6:OL$6,{"EN(D)"}))</f>
        <v>0</v>
      </c>
      <c r="OP115" s="277" cm="1">
        <f t="array" ref="OP115">SUM(SUMIFS(KU115:OL115,KU$6:OL$6,{"INA(D)"}))</f>
        <v>0</v>
      </c>
      <c r="OQ115" s="277" cm="1">
        <f t="array" ref="OQ115">SUM(SUMIFS(KU115:OL115,KU$6:OL$6,{"EN(D)","EN(V)","INA(D)","INA(V)"}))</f>
        <v>0</v>
      </c>
      <c r="OR115" s="299"/>
      <c r="OS115" s="299"/>
      <c r="OT115" s="299"/>
      <c r="OU115" s="299"/>
      <c r="OV115" s="297"/>
      <c r="OW115" s="297"/>
      <c r="OX115" s="297"/>
      <c r="OY115" s="297"/>
      <c r="OZ115" s="299"/>
      <c r="PA115" s="299"/>
      <c r="PB115" s="299"/>
      <c r="PC115" s="299"/>
      <c r="PD115" s="297"/>
      <c r="PE115" s="297"/>
      <c r="PF115" s="297"/>
      <c r="PG115" s="297"/>
      <c r="PH115" s="299"/>
      <c r="PI115" s="299"/>
      <c r="PJ115" s="299"/>
      <c r="PK115" s="299"/>
      <c r="PL115" s="297"/>
      <c r="PM115" s="297"/>
      <c r="PN115" s="297"/>
      <c r="PO115" s="297"/>
      <c r="PP115" s="299"/>
      <c r="PQ115" s="299"/>
      <c r="PR115" s="299"/>
      <c r="PS115" s="299"/>
      <c r="PT115" s="297"/>
      <c r="PU115" s="297"/>
      <c r="PV115" s="297"/>
      <c r="PW115" s="297"/>
      <c r="PX115" s="299"/>
      <c r="PY115" s="299"/>
      <c r="PZ115" s="299"/>
      <c r="QA115" s="299"/>
      <c r="QB115" s="297"/>
      <c r="QC115" s="297"/>
      <c r="QD115" s="297"/>
      <c r="QE115" s="297"/>
      <c r="QF115" s="299"/>
      <c r="QG115" s="299"/>
      <c r="QH115" s="299"/>
      <c r="QI115" s="299"/>
      <c r="QJ115" s="297"/>
      <c r="QK115" s="297"/>
      <c r="QL115" s="297"/>
      <c r="QM115" s="297"/>
      <c r="QN115" s="299"/>
      <c r="QO115" s="299"/>
      <c r="QP115" s="299"/>
      <c r="QQ115" s="299"/>
      <c r="QR115" s="297"/>
      <c r="QS115" s="297"/>
      <c r="QT115" s="297"/>
      <c r="QU115" s="297"/>
      <c r="QV115" s="299"/>
      <c r="QW115" s="299"/>
      <c r="QX115" s="299"/>
      <c r="QY115" s="299"/>
      <c r="QZ115" s="297"/>
      <c r="RA115" s="297"/>
      <c r="RB115" s="297"/>
      <c r="RC115" s="297"/>
      <c r="RD115" s="299"/>
      <c r="RE115" s="299"/>
      <c r="RF115" s="299"/>
      <c r="RG115" s="299"/>
      <c r="RH115" s="297"/>
      <c r="RI115" s="297"/>
      <c r="RJ115" s="297"/>
      <c r="RK115" s="297"/>
      <c r="RL115" s="299"/>
      <c r="RM115" s="299"/>
      <c r="RN115" s="299"/>
      <c r="RO115" s="299"/>
      <c r="RP115" s="297"/>
      <c r="RQ115" s="297"/>
      <c r="RR115" s="297"/>
      <c r="RS115" s="297"/>
      <c r="RT115" s="299"/>
      <c r="RU115" s="299"/>
      <c r="RV115" s="299"/>
      <c r="RW115" s="299"/>
      <c r="RX115" s="297"/>
      <c r="RY115" s="297"/>
      <c r="RZ115" s="297"/>
      <c r="SA115" s="297"/>
      <c r="SB115" s="299"/>
      <c r="SC115" s="299"/>
      <c r="SD115" s="299"/>
      <c r="SE115" s="299"/>
      <c r="SF115" s="297"/>
      <c r="SG115" s="297"/>
      <c r="SH115" s="297"/>
      <c r="SI115" s="297"/>
      <c r="SJ115" s="277" cm="1">
        <f t="array" ref="SJ115">SUM(SUMIFS(OR115:SI115,OR$6:SI$6,{"EN(V)"}))</f>
        <v>0</v>
      </c>
      <c r="SK115" s="277" cm="1">
        <f t="array" ref="SK115">SUM(SUMIFS(OR115:SI115,OR$6:SI$6,{"INA(V)"}))</f>
        <v>0</v>
      </c>
      <c r="SL115" s="277" cm="1">
        <f t="array" ref="SL115">SUM(SUMIFS(OR115:SI115,OR$6:SI$6,{"EN(D)"}))</f>
        <v>0</v>
      </c>
      <c r="SM115" s="277" cm="1">
        <f t="array" ref="SM115">SUM(SUMIFS(OR115:SI115,OR$6:SI$6,{"INA(D)"}))</f>
        <v>0</v>
      </c>
      <c r="SN115" s="277" cm="1">
        <f t="array" ref="SN115">SUM(SUMIFS(OR115:SI115,OR$6:SI$6,{"EN(D)","EN(V)","INA(D)","INA(V)"}))</f>
        <v>0</v>
      </c>
    </row>
    <row r="116" spans="1:508" ht="30">
      <c r="A116" s="296">
        <v>110</v>
      </c>
      <c r="B116" s="281" t="s">
        <v>429</v>
      </c>
      <c r="C116" s="301"/>
      <c r="D116" s="299"/>
      <c r="E116" s="299"/>
      <c r="F116" s="299"/>
      <c r="G116" s="299"/>
      <c r="H116" s="297"/>
      <c r="I116" s="297"/>
      <c r="J116" s="297"/>
      <c r="K116" s="297"/>
      <c r="L116" s="299"/>
      <c r="M116" s="299"/>
      <c r="N116" s="299"/>
      <c r="O116" s="299"/>
      <c r="P116" s="297"/>
      <c r="Q116" s="297"/>
      <c r="R116" s="297"/>
      <c r="S116" s="297"/>
      <c r="T116" s="299"/>
      <c r="U116" s="299"/>
      <c r="V116" s="299"/>
      <c r="W116" s="299"/>
      <c r="X116" s="297"/>
      <c r="Y116" s="297"/>
      <c r="Z116" s="297"/>
      <c r="AA116" s="297"/>
      <c r="AB116" s="299"/>
      <c r="AC116" s="299"/>
      <c r="AD116" s="299"/>
      <c r="AE116" s="299"/>
      <c r="AF116" s="297"/>
      <c r="AG116" s="297"/>
      <c r="AH116" s="297"/>
      <c r="AI116" s="297"/>
      <c r="AJ116" s="299"/>
      <c r="AK116" s="299"/>
      <c r="AL116" s="299"/>
      <c r="AM116" s="299"/>
      <c r="AN116" s="297"/>
      <c r="AO116" s="297"/>
      <c r="AP116" s="297"/>
      <c r="AQ116" s="297"/>
      <c r="AR116" s="299"/>
      <c r="AS116" s="299"/>
      <c r="AT116" s="299"/>
      <c r="AU116" s="299"/>
      <c r="AV116" s="297"/>
      <c r="AW116" s="297"/>
      <c r="AX116" s="297"/>
      <c r="AY116" s="297"/>
      <c r="AZ116" s="299"/>
      <c r="BA116" s="299"/>
      <c r="BB116" s="299"/>
      <c r="BC116" s="299"/>
      <c r="BD116" s="297"/>
      <c r="BE116" s="297"/>
      <c r="BF116" s="297"/>
      <c r="BG116" s="297"/>
      <c r="BH116" s="299"/>
      <c r="BI116" s="299"/>
      <c r="BJ116" s="299"/>
      <c r="BK116" s="299"/>
      <c r="BL116" s="297"/>
      <c r="BM116" s="297"/>
      <c r="BN116" s="297"/>
      <c r="BO116" s="297"/>
      <c r="BP116" s="299"/>
      <c r="BQ116" s="299"/>
      <c r="BR116" s="299"/>
      <c r="BS116" s="299"/>
      <c r="BT116" s="297"/>
      <c r="BU116" s="297"/>
      <c r="BV116" s="297"/>
      <c r="BW116" s="297"/>
      <c r="BX116" s="299"/>
      <c r="BY116" s="299"/>
      <c r="BZ116" s="299"/>
      <c r="CA116" s="299"/>
      <c r="CB116" s="297"/>
      <c r="CC116" s="297"/>
      <c r="CD116" s="297"/>
      <c r="CE116" s="297"/>
      <c r="CF116" s="299"/>
      <c r="CG116" s="299"/>
      <c r="CH116" s="299"/>
      <c r="CI116" s="299"/>
      <c r="CJ116" s="297"/>
      <c r="CK116" s="297"/>
      <c r="CL116" s="297"/>
      <c r="CM116" s="297"/>
      <c r="CN116" s="299"/>
      <c r="CO116" s="299"/>
      <c r="CP116" s="299"/>
      <c r="CQ116" s="299"/>
      <c r="CR116" s="297"/>
      <c r="CS116" s="297"/>
      <c r="CT116" s="297"/>
      <c r="CU116" s="297"/>
      <c r="CV116" s="277" cm="1">
        <f t="array" ref="CV116">SUM(SUMIFS(D116:CU116,D$6:CU$6,{"EN(V)"}))</f>
        <v>0</v>
      </c>
      <c r="CW116" s="277" cm="1">
        <f t="array" ref="CW116">SUM(SUMIFS(D116:CU116,D$6:CU$6,{"INA(V)"}))</f>
        <v>0</v>
      </c>
      <c r="CX116" s="277" cm="1">
        <f t="array" ref="CX116">SUM(SUMIFS(D116:CU116,D$6:CU$6,{"EN(D)"}))</f>
        <v>0</v>
      </c>
      <c r="CY116" s="277" cm="1">
        <f t="array" ref="CY116">SUM(SUMIFS(D116:CU116,D$6:CU$6,{"INA(D)"}))</f>
        <v>0</v>
      </c>
      <c r="CZ116" s="277" cm="1">
        <f t="array" ref="CZ116">SUM(SUMIFS(D116:CU116,D$6:CU$6,{"EN(D)","EN(V)","INA(D)","INA(V)"}))</f>
        <v>0</v>
      </c>
      <c r="DA116" s="299"/>
      <c r="DB116" s="299"/>
      <c r="DC116" s="299"/>
      <c r="DD116" s="299"/>
      <c r="DE116" s="297"/>
      <c r="DF116" s="297"/>
      <c r="DG116" s="297"/>
      <c r="DH116" s="297"/>
      <c r="DI116" s="299"/>
      <c r="DJ116" s="299"/>
      <c r="DK116" s="299"/>
      <c r="DL116" s="299"/>
      <c r="DM116" s="297"/>
      <c r="DN116" s="297"/>
      <c r="DO116" s="297"/>
      <c r="DP116" s="297"/>
      <c r="DQ116" s="299"/>
      <c r="DR116" s="299"/>
      <c r="DS116" s="299"/>
      <c r="DT116" s="299"/>
      <c r="DU116" s="297"/>
      <c r="DV116" s="297"/>
      <c r="DW116" s="297"/>
      <c r="DX116" s="297"/>
      <c r="DY116" s="299"/>
      <c r="DZ116" s="299"/>
      <c r="EA116" s="299"/>
      <c r="EB116" s="299"/>
      <c r="EC116" s="297"/>
      <c r="ED116" s="297"/>
      <c r="EE116" s="297"/>
      <c r="EF116" s="297"/>
      <c r="EG116" s="299"/>
      <c r="EH116" s="299"/>
      <c r="EI116" s="299"/>
      <c r="EJ116" s="299"/>
      <c r="EK116" s="297"/>
      <c r="EL116" s="297"/>
      <c r="EM116" s="297"/>
      <c r="EN116" s="297"/>
      <c r="EO116" s="299"/>
      <c r="EP116" s="299"/>
      <c r="EQ116" s="299"/>
      <c r="ER116" s="299"/>
      <c r="ES116" s="297"/>
      <c r="ET116" s="297"/>
      <c r="EU116" s="297"/>
      <c r="EV116" s="297"/>
      <c r="EW116" s="299"/>
      <c r="EX116" s="299"/>
      <c r="EY116" s="299"/>
      <c r="EZ116" s="299"/>
      <c r="FA116" s="297"/>
      <c r="FB116" s="297"/>
      <c r="FC116" s="297"/>
      <c r="FD116" s="297"/>
      <c r="FE116" s="299"/>
      <c r="FF116" s="299"/>
      <c r="FG116" s="299"/>
      <c r="FH116" s="299"/>
      <c r="FI116" s="297"/>
      <c r="FJ116" s="297"/>
      <c r="FK116" s="297"/>
      <c r="FL116" s="297"/>
      <c r="FM116" s="299"/>
      <c r="FN116" s="299"/>
      <c r="FO116" s="299"/>
      <c r="FP116" s="299"/>
      <c r="FQ116" s="297"/>
      <c r="FR116" s="297"/>
      <c r="FS116" s="297"/>
      <c r="FT116" s="297"/>
      <c r="FU116" s="299"/>
      <c r="FV116" s="299"/>
      <c r="FW116" s="299"/>
      <c r="FX116" s="299"/>
      <c r="FY116" s="297"/>
      <c r="FZ116" s="297"/>
      <c r="GA116" s="297"/>
      <c r="GB116" s="297"/>
      <c r="GC116" s="299"/>
      <c r="GD116" s="299"/>
      <c r="GE116" s="299"/>
      <c r="GF116" s="299"/>
      <c r="GG116" s="297"/>
      <c r="GH116" s="297"/>
      <c r="GI116" s="297"/>
      <c r="GJ116" s="297"/>
      <c r="GK116" s="299"/>
      <c r="GL116" s="299"/>
      <c r="GM116" s="299"/>
      <c r="GN116" s="299"/>
      <c r="GO116" s="297"/>
      <c r="GP116" s="297"/>
      <c r="GQ116" s="297"/>
      <c r="GR116" s="297"/>
      <c r="GS116" s="277" cm="1">
        <f t="array" ref="GS116">SUM(SUMIFS(DA116:GR116,DA$6:GR$6,{"EN(V)"}))</f>
        <v>0</v>
      </c>
      <c r="GT116" s="277" cm="1">
        <f t="array" ref="GT116">SUM(SUMIFS(DA116:GR116,DA$6:GR$6,{"INA(V)"}))</f>
        <v>0</v>
      </c>
      <c r="GU116" s="277" cm="1">
        <f t="array" ref="GU116">SUM(SUMIFS(DA116:GR116,DA$6:GR$6,{"EN(D)"}))</f>
        <v>0</v>
      </c>
      <c r="GV116" s="277" cm="1">
        <f t="array" ref="GV116">SUM(SUMIFS(DA116:GR116,DA$6:GR$6,{"INA(D)"}))</f>
        <v>0</v>
      </c>
      <c r="GW116" s="277" cm="1">
        <f t="array" ref="GW116">SUM(SUMIFS(DA116:GR116,DA$6:GR$6,{"EN(D)","EN(V)","INA(D)","INA(V)"}))</f>
        <v>0</v>
      </c>
      <c r="GX116" s="299"/>
      <c r="GY116" s="299"/>
      <c r="GZ116" s="299"/>
      <c r="HA116" s="299"/>
      <c r="HB116" s="297"/>
      <c r="HC116" s="297"/>
      <c r="HD116" s="297"/>
      <c r="HE116" s="297"/>
      <c r="HF116" s="299"/>
      <c r="HG116" s="299"/>
      <c r="HH116" s="299"/>
      <c r="HI116" s="299"/>
      <c r="HJ116" s="297"/>
      <c r="HK116" s="297"/>
      <c r="HL116" s="297"/>
      <c r="HM116" s="297"/>
      <c r="HN116" s="299"/>
      <c r="HO116" s="299"/>
      <c r="HP116" s="299"/>
      <c r="HQ116" s="299"/>
      <c r="HR116" s="297"/>
      <c r="HS116" s="297"/>
      <c r="HT116" s="297"/>
      <c r="HU116" s="297"/>
      <c r="HV116" s="299"/>
      <c r="HW116" s="299"/>
      <c r="HX116" s="299"/>
      <c r="HY116" s="299"/>
      <c r="HZ116" s="297"/>
      <c r="IA116" s="297"/>
      <c r="IB116" s="297"/>
      <c r="IC116" s="297"/>
      <c r="ID116" s="299"/>
      <c r="IE116" s="299"/>
      <c r="IF116" s="299"/>
      <c r="IG116" s="299"/>
      <c r="IH116" s="297"/>
      <c r="II116" s="297"/>
      <c r="IJ116" s="297"/>
      <c r="IK116" s="297"/>
      <c r="IL116" s="299"/>
      <c r="IM116" s="299"/>
      <c r="IN116" s="299"/>
      <c r="IO116" s="299"/>
      <c r="IP116" s="297"/>
      <c r="IQ116" s="297"/>
      <c r="IR116" s="297"/>
      <c r="IS116" s="297"/>
      <c r="IT116" s="299"/>
      <c r="IU116" s="299"/>
      <c r="IV116" s="299"/>
      <c r="IW116" s="299"/>
      <c r="IX116" s="297"/>
      <c r="IY116" s="297"/>
      <c r="IZ116" s="297"/>
      <c r="JA116" s="297"/>
      <c r="JB116" s="299"/>
      <c r="JC116" s="299"/>
      <c r="JD116" s="299"/>
      <c r="JE116" s="299"/>
      <c r="JF116" s="297"/>
      <c r="JG116" s="297"/>
      <c r="JH116" s="297"/>
      <c r="JI116" s="297"/>
      <c r="JJ116" s="299"/>
      <c r="JK116" s="299"/>
      <c r="JL116" s="299"/>
      <c r="JM116" s="299"/>
      <c r="JN116" s="297"/>
      <c r="JO116" s="297"/>
      <c r="JP116" s="297"/>
      <c r="JQ116" s="297"/>
      <c r="JR116" s="299"/>
      <c r="JS116" s="299"/>
      <c r="JT116" s="299"/>
      <c r="JU116" s="299"/>
      <c r="JV116" s="297"/>
      <c r="JW116" s="297"/>
      <c r="JX116" s="297"/>
      <c r="JY116" s="297"/>
      <c r="JZ116" s="299"/>
      <c r="KA116" s="299"/>
      <c r="KB116" s="299"/>
      <c r="KC116" s="299"/>
      <c r="KD116" s="297"/>
      <c r="KE116" s="297"/>
      <c r="KF116" s="297"/>
      <c r="KG116" s="297"/>
      <c r="KH116" s="299"/>
      <c r="KI116" s="299"/>
      <c r="KJ116" s="299"/>
      <c r="KK116" s="299"/>
      <c r="KL116" s="297"/>
      <c r="KM116" s="297">
        <v>26</v>
      </c>
      <c r="KN116" s="297"/>
      <c r="KO116" s="297">
        <v>81</v>
      </c>
      <c r="KP116" s="277" cm="1">
        <f t="array" ref="KP116">SUM(SUMIFS(GX116:KO116,GX$6:KO$6,{"EN(V)"}))</f>
        <v>0</v>
      </c>
      <c r="KQ116" s="277" cm="1">
        <f t="array" ref="KQ116">SUM(SUMIFS(GX116:KO116,GX$6:KO$6,{"INA(V)"}))</f>
        <v>26</v>
      </c>
      <c r="KR116" s="277" cm="1">
        <f t="array" ref="KR116">SUM(SUMIFS(GX116:KO116,GX$6:KO$6,{"EN(D)"}))</f>
        <v>0</v>
      </c>
      <c r="KS116" s="277" cm="1">
        <f t="array" ref="KS116">SUM(SUMIFS(GX116:KO116,GX$6:KO$6,{"INA(D)"}))</f>
        <v>81</v>
      </c>
      <c r="KT116" s="277" cm="1">
        <f t="array" ref="KT116">SUM(SUMIFS(GX116:KO116,GX$6:KO$6,{"EN(D)","EN(V)","INA(D)","INA(V)"}))</f>
        <v>107</v>
      </c>
      <c r="KU116" s="299"/>
      <c r="KV116" s="299"/>
      <c r="KW116" s="299"/>
      <c r="KX116" s="299"/>
      <c r="KY116" s="297"/>
      <c r="KZ116" s="297"/>
      <c r="LA116" s="297"/>
      <c r="LB116" s="297"/>
      <c r="LC116" s="299"/>
      <c r="LD116" s="299">
        <v>5</v>
      </c>
      <c r="LE116" s="299"/>
      <c r="LF116" s="299">
        <v>15</v>
      </c>
      <c r="LG116" s="297"/>
      <c r="LH116" s="297"/>
      <c r="LI116" s="297"/>
      <c r="LJ116" s="297"/>
      <c r="LK116" s="299"/>
      <c r="LL116" s="299"/>
      <c r="LM116" s="299"/>
      <c r="LN116" s="299"/>
      <c r="LO116" s="297"/>
      <c r="LP116" s="297"/>
      <c r="LQ116" s="297"/>
      <c r="LR116" s="297"/>
      <c r="LS116" s="299"/>
      <c r="LT116" s="299"/>
      <c r="LU116" s="299"/>
      <c r="LV116" s="299"/>
      <c r="LW116" s="297"/>
      <c r="LX116" s="297"/>
      <c r="LY116" s="297"/>
      <c r="LZ116" s="297"/>
      <c r="MA116" s="299"/>
      <c r="MB116" s="299"/>
      <c r="MC116" s="299"/>
      <c r="MD116" s="299"/>
      <c r="ME116" s="297"/>
      <c r="MF116" s="297"/>
      <c r="MG116" s="297"/>
      <c r="MH116" s="297"/>
      <c r="MI116" s="299"/>
      <c r="MJ116" s="299"/>
      <c r="MK116" s="299"/>
      <c r="ML116" s="299"/>
      <c r="MM116" s="297"/>
      <c r="MN116" s="297"/>
      <c r="MO116" s="297"/>
      <c r="MP116" s="297"/>
      <c r="MQ116" s="299"/>
      <c r="MR116" s="299"/>
      <c r="MS116" s="299"/>
      <c r="MT116" s="299"/>
      <c r="MU116" s="297"/>
      <c r="MV116" s="297"/>
      <c r="MW116" s="297"/>
      <c r="MX116" s="297"/>
      <c r="MY116" s="299"/>
      <c r="MZ116" s="299"/>
      <c r="NA116" s="299"/>
      <c r="NB116" s="299"/>
      <c r="NC116" s="297"/>
      <c r="ND116" s="297"/>
      <c r="NE116" s="297"/>
      <c r="NF116" s="297"/>
      <c r="NG116" s="299"/>
      <c r="NH116" s="299"/>
      <c r="NI116" s="299"/>
      <c r="NJ116" s="299"/>
      <c r="NK116" s="297"/>
      <c r="NL116" s="297"/>
      <c r="NM116" s="297"/>
      <c r="NN116" s="297"/>
      <c r="NO116" s="299"/>
      <c r="NP116" s="299"/>
      <c r="NQ116" s="299"/>
      <c r="NR116" s="299"/>
      <c r="NS116" s="297"/>
      <c r="NT116" s="297"/>
      <c r="NU116" s="297"/>
      <c r="NV116" s="297"/>
      <c r="NW116" s="299"/>
      <c r="NX116" s="299"/>
      <c r="NY116" s="299"/>
      <c r="NZ116" s="299"/>
      <c r="OA116" s="297"/>
      <c r="OB116" s="297"/>
      <c r="OC116" s="297"/>
      <c r="OD116" s="297"/>
      <c r="OE116" s="299"/>
      <c r="OF116" s="299"/>
      <c r="OG116" s="299"/>
      <c r="OH116" s="299"/>
      <c r="OI116" s="297"/>
      <c r="OJ116" s="297"/>
      <c r="OK116" s="297"/>
      <c r="OL116" s="297"/>
      <c r="OM116" s="277" cm="1">
        <f t="array" ref="OM116">SUM(SUMIFS(KU116:OL116,KU$6:OL$6,{"EN(V)"}))</f>
        <v>5</v>
      </c>
      <c r="ON116" s="277" cm="1">
        <f t="array" ref="ON116">SUM(SUMIFS(KU116:OL116,KU$6:OL$6,{"INA(V)"}))</f>
        <v>0</v>
      </c>
      <c r="OO116" s="277" cm="1">
        <f t="array" ref="OO116">SUM(SUMIFS(KU116:OL116,KU$6:OL$6,{"EN(D)"}))</f>
        <v>15</v>
      </c>
      <c r="OP116" s="277" cm="1">
        <f t="array" ref="OP116">SUM(SUMIFS(KU116:OL116,KU$6:OL$6,{"INA(D)"}))</f>
        <v>0</v>
      </c>
      <c r="OQ116" s="277" cm="1">
        <f t="array" ref="OQ116">SUM(SUMIFS(KU116:OL116,KU$6:OL$6,{"EN(D)","EN(V)","INA(D)","INA(V)"}))</f>
        <v>20</v>
      </c>
      <c r="OR116" s="299"/>
      <c r="OS116" s="299"/>
      <c r="OT116" s="299"/>
      <c r="OU116" s="299"/>
      <c r="OV116" s="297"/>
      <c r="OW116" s="297"/>
      <c r="OX116" s="297"/>
      <c r="OY116" s="297"/>
      <c r="OZ116" s="299"/>
      <c r="PA116" s="299"/>
      <c r="PB116" s="299"/>
      <c r="PC116" s="299"/>
      <c r="PD116" s="297"/>
      <c r="PE116" s="297"/>
      <c r="PF116" s="297"/>
      <c r="PG116" s="297"/>
      <c r="PH116" s="299"/>
      <c r="PI116" s="299"/>
      <c r="PJ116" s="299"/>
      <c r="PK116" s="299"/>
      <c r="PL116" s="297"/>
      <c r="PM116" s="297"/>
      <c r="PN116" s="297"/>
      <c r="PO116" s="297"/>
      <c r="PP116" s="299"/>
      <c r="PQ116" s="299"/>
      <c r="PR116" s="299"/>
      <c r="PS116" s="299"/>
      <c r="PT116" s="297"/>
      <c r="PU116" s="297"/>
      <c r="PV116" s="297"/>
      <c r="PW116" s="297"/>
      <c r="PX116" s="299"/>
      <c r="PY116" s="299"/>
      <c r="PZ116" s="299"/>
      <c r="QA116" s="299"/>
      <c r="QB116" s="297"/>
      <c r="QC116" s="297"/>
      <c r="QD116" s="297"/>
      <c r="QE116" s="297"/>
      <c r="QF116" s="299"/>
      <c r="QG116" s="299"/>
      <c r="QH116" s="299"/>
      <c r="QI116" s="299"/>
      <c r="QJ116" s="297"/>
      <c r="QK116" s="297"/>
      <c r="QL116" s="297"/>
      <c r="QM116" s="297"/>
      <c r="QN116" s="299"/>
      <c r="QO116" s="299"/>
      <c r="QP116" s="299"/>
      <c r="QQ116" s="299"/>
      <c r="QR116" s="297"/>
      <c r="QS116" s="297"/>
      <c r="QT116" s="297"/>
      <c r="QU116" s="297"/>
      <c r="QV116" s="299"/>
      <c r="QW116" s="299"/>
      <c r="QX116" s="299"/>
      <c r="QY116" s="299"/>
      <c r="QZ116" s="297"/>
      <c r="RA116" s="297"/>
      <c r="RB116" s="297"/>
      <c r="RC116" s="297"/>
      <c r="RD116" s="299"/>
      <c r="RE116" s="299"/>
      <c r="RF116" s="299"/>
      <c r="RG116" s="299"/>
      <c r="RH116" s="297"/>
      <c r="RI116" s="297"/>
      <c r="RJ116" s="297"/>
      <c r="RK116" s="297"/>
      <c r="RL116" s="299"/>
      <c r="RM116" s="299"/>
      <c r="RN116" s="299"/>
      <c r="RO116" s="299"/>
      <c r="RP116" s="297"/>
      <c r="RQ116" s="297"/>
      <c r="RR116" s="297"/>
      <c r="RS116" s="297"/>
      <c r="RT116" s="299"/>
      <c r="RU116" s="299"/>
      <c r="RV116" s="299"/>
      <c r="RW116" s="299"/>
      <c r="RX116" s="297"/>
      <c r="RY116" s="297"/>
      <c r="RZ116" s="297"/>
      <c r="SA116" s="297"/>
      <c r="SB116" s="299"/>
      <c r="SC116" s="299"/>
      <c r="SD116" s="299"/>
      <c r="SE116" s="299"/>
      <c r="SF116" s="297"/>
      <c r="SG116" s="297"/>
      <c r="SH116" s="297"/>
      <c r="SI116" s="297"/>
      <c r="SJ116" s="277" cm="1">
        <f t="array" ref="SJ116">SUM(SUMIFS(OR116:SI116,OR$6:SI$6,{"EN(V)"}))</f>
        <v>0</v>
      </c>
      <c r="SK116" s="277" cm="1">
        <f t="array" ref="SK116">SUM(SUMIFS(OR116:SI116,OR$6:SI$6,{"INA(V)"}))</f>
        <v>0</v>
      </c>
      <c r="SL116" s="277" cm="1">
        <f t="array" ref="SL116">SUM(SUMIFS(OR116:SI116,OR$6:SI$6,{"EN(D)"}))</f>
        <v>0</v>
      </c>
      <c r="SM116" s="277" cm="1">
        <f t="array" ref="SM116">SUM(SUMIFS(OR116:SI116,OR$6:SI$6,{"INA(D)"}))</f>
        <v>0</v>
      </c>
      <c r="SN116" s="277" cm="1">
        <f t="array" ref="SN116">SUM(SUMIFS(OR116:SI116,OR$6:SI$6,{"EN(D)","EN(V)","INA(D)","INA(V)"}))</f>
        <v>0</v>
      </c>
    </row>
    <row r="117" spans="1:508" ht="30">
      <c r="A117" s="296">
        <v>111</v>
      </c>
      <c r="B117" s="281" t="s">
        <v>430</v>
      </c>
      <c r="C117" s="301"/>
      <c r="D117" s="299"/>
      <c r="E117" s="299"/>
      <c r="F117" s="299"/>
      <c r="G117" s="299"/>
      <c r="H117" s="297"/>
      <c r="I117" s="297"/>
      <c r="J117" s="297"/>
      <c r="K117" s="297"/>
      <c r="L117" s="299"/>
      <c r="M117" s="299"/>
      <c r="N117" s="299"/>
      <c r="O117" s="299"/>
      <c r="P117" s="297"/>
      <c r="Q117" s="297"/>
      <c r="R117" s="297"/>
      <c r="S117" s="297"/>
      <c r="T117" s="299"/>
      <c r="U117" s="299"/>
      <c r="V117" s="299"/>
      <c r="W117" s="299"/>
      <c r="X117" s="297"/>
      <c r="Y117" s="297"/>
      <c r="Z117" s="297"/>
      <c r="AA117" s="297"/>
      <c r="AB117" s="299"/>
      <c r="AC117" s="299"/>
      <c r="AD117" s="299"/>
      <c r="AE117" s="299"/>
      <c r="AF117" s="297"/>
      <c r="AG117" s="297"/>
      <c r="AH117" s="297"/>
      <c r="AI117" s="297"/>
      <c r="AJ117" s="299"/>
      <c r="AK117" s="299"/>
      <c r="AL117" s="299"/>
      <c r="AM117" s="299"/>
      <c r="AN117" s="297"/>
      <c r="AO117" s="297"/>
      <c r="AP117" s="297"/>
      <c r="AQ117" s="297"/>
      <c r="AR117" s="299"/>
      <c r="AS117" s="299"/>
      <c r="AT117" s="299"/>
      <c r="AU117" s="299"/>
      <c r="AV117" s="297"/>
      <c r="AW117" s="297"/>
      <c r="AX117" s="297"/>
      <c r="AY117" s="297"/>
      <c r="AZ117" s="299"/>
      <c r="BA117" s="299"/>
      <c r="BB117" s="299"/>
      <c r="BC117" s="299"/>
      <c r="BD117" s="297"/>
      <c r="BE117" s="297"/>
      <c r="BF117" s="297"/>
      <c r="BG117" s="297"/>
      <c r="BH117" s="299"/>
      <c r="BI117" s="299"/>
      <c r="BJ117" s="299"/>
      <c r="BK117" s="299"/>
      <c r="BL117" s="297"/>
      <c r="BM117" s="297"/>
      <c r="BN117" s="297"/>
      <c r="BO117" s="297"/>
      <c r="BP117" s="299"/>
      <c r="BQ117" s="299"/>
      <c r="BR117" s="299"/>
      <c r="BS117" s="299"/>
      <c r="BT117" s="297"/>
      <c r="BU117" s="297"/>
      <c r="BV117" s="297"/>
      <c r="BW117" s="297"/>
      <c r="BX117" s="299"/>
      <c r="BY117" s="299"/>
      <c r="BZ117" s="299"/>
      <c r="CA117" s="299"/>
      <c r="CB117" s="297"/>
      <c r="CC117" s="297"/>
      <c r="CD117" s="297"/>
      <c r="CE117" s="297"/>
      <c r="CF117" s="299"/>
      <c r="CG117" s="299"/>
      <c r="CH117" s="299"/>
      <c r="CI117" s="299"/>
      <c r="CJ117" s="297"/>
      <c r="CK117" s="297"/>
      <c r="CL117" s="297"/>
      <c r="CM117" s="297"/>
      <c r="CN117" s="299"/>
      <c r="CO117" s="299"/>
      <c r="CP117" s="299"/>
      <c r="CQ117" s="299"/>
      <c r="CR117" s="297"/>
      <c r="CS117" s="297"/>
      <c r="CT117" s="297"/>
      <c r="CU117" s="297"/>
      <c r="CV117" s="277" cm="1">
        <f t="array" ref="CV117">SUM(SUMIFS(D117:CU117,D$6:CU$6,{"EN(V)"}))</f>
        <v>0</v>
      </c>
      <c r="CW117" s="277" cm="1">
        <f t="array" ref="CW117">SUM(SUMIFS(D117:CU117,D$6:CU$6,{"INA(V)"}))</f>
        <v>0</v>
      </c>
      <c r="CX117" s="277" cm="1">
        <f t="array" ref="CX117">SUM(SUMIFS(D117:CU117,D$6:CU$6,{"EN(D)"}))</f>
        <v>0</v>
      </c>
      <c r="CY117" s="277" cm="1">
        <f t="array" ref="CY117">SUM(SUMIFS(D117:CU117,D$6:CU$6,{"INA(D)"}))</f>
        <v>0</v>
      </c>
      <c r="CZ117" s="277" cm="1">
        <f t="array" ref="CZ117">SUM(SUMIFS(D117:CU117,D$6:CU$6,{"EN(D)","EN(V)","INA(D)","INA(V)"}))</f>
        <v>0</v>
      </c>
      <c r="DA117" s="299"/>
      <c r="DB117" s="299"/>
      <c r="DC117" s="299"/>
      <c r="DD117" s="299"/>
      <c r="DE117" s="297"/>
      <c r="DF117" s="297"/>
      <c r="DG117" s="297"/>
      <c r="DH117" s="297"/>
      <c r="DI117" s="299"/>
      <c r="DJ117" s="299"/>
      <c r="DK117" s="299"/>
      <c r="DL117" s="299"/>
      <c r="DM117" s="297"/>
      <c r="DN117" s="297"/>
      <c r="DO117" s="297"/>
      <c r="DP117" s="297"/>
      <c r="DQ117" s="299"/>
      <c r="DR117" s="299"/>
      <c r="DS117" s="299"/>
      <c r="DT117" s="299"/>
      <c r="DU117" s="297"/>
      <c r="DV117" s="297"/>
      <c r="DW117" s="297"/>
      <c r="DX117" s="297"/>
      <c r="DY117" s="299"/>
      <c r="DZ117" s="299"/>
      <c r="EA117" s="299"/>
      <c r="EB117" s="299"/>
      <c r="EC117" s="297"/>
      <c r="ED117" s="297"/>
      <c r="EE117" s="297"/>
      <c r="EF117" s="297"/>
      <c r="EG117" s="299"/>
      <c r="EH117" s="299"/>
      <c r="EI117" s="299"/>
      <c r="EJ117" s="299"/>
      <c r="EK117" s="297"/>
      <c r="EL117" s="297"/>
      <c r="EM117" s="297"/>
      <c r="EN117" s="297"/>
      <c r="EO117" s="299"/>
      <c r="EP117" s="299"/>
      <c r="EQ117" s="299"/>
      <c r="ER117" s="299"/>
      <c r="ES117" s="297"/>
      <c r="ET117" s="297"/>
      <c r="EU117" s="297"/>
      <c r="EV117" s="297"/>
      <c r="EW117" s="299"/>
      <c r="EX117" s="299"/>
      <c r="EY117" s="299"/>
      <c r="EZ117" s="299"/>
      <c r="FA117" s="297"/>
      <c r="FB117" s="297"/>
      <c r="FC117" s="297"/>
      <c r="FD117" s="297"/>
      <c r="FE117" s="299"/>
      <c r="FF117" s="299"/>
      <c r="FG117" s="299"/>
      <c r="FH117" s="299"/>
      <c r="FI117" s="297"/>
      <c r="FJ117" s="297"/>
      <c r="FK117" s="297"/>
      <c r="FL117" s="297"/>
      <c r="FM117" s="299"/>
      <c r="FN117" s="299"/>
      <c r="FO117" s="299"/>
      <c r="FP117" s="299"/>
      <c r="FQ117" s="297"/>
      <c r="FR117" s="297"/>
      <c r="FS117" s="297"/>
      <c r="FT117" s="297"/>
      <c r="FU117" s="299"/>
      <c r="FV117" s="299"/>
      <c r="FW117" s="299"/>
      <c r="FX117" s="299"/>
      <c r="FY117" s="297"/>
      <c r="FZ117" s="297"/>
      <c r="GA117" s="297"/>
      <c r="GB117" s="297"/>
      <c r="GC117" s="299"/>
      <c r="GD117" s="299"/>
      <c r="GE117" s="299"/>
      <c r="GF117" s="299"/>
      <c r="GG117" s="297"/>
      <c r="GH117" s="297"/>
      <c r="GI117" s="297"/>
      <c r="GJ117" s="297"/>
      <c r="GK117" s="299"/>
      <c r="GL117" s="299"/>
      <c r="GM117" s="299"/>
      <c r="GN117" s="299"/>
      <c r="GO117" s="297"/>
      <c r="GP117" s="297"/>
      <c r="GQ117" s="297"/>
      <c r="GR117" s="297"/>
      <c r="GS117" s="277" cm="1">
        <f t="array" ref="GS117">SUM(SUMIFS(DA117:GR117,DA$6:GR$6,{"EN(V)"}))</f>
        <v>0</v>
      </c>
      <c r="GT117" s="277" cm="1">
        <f t="array" ref="GT117">SUM(SUMIFS(DA117:GR117,DA$6:GR$6,{"INA(V)"}))</f>
        <v>0</v>
      </c>
      <c r="GU117" s="277" cm="1">
        <f t="array" ref="GU117">SUM(SUMIFS(DA117:GR117,DA$6:GR$6,{"EN(D)"}))</f>
        <v>0</v>
      </c>
      <c r="GV117" s="277" cm="1">
        <f t="array" ref="GV117">SUM(SUMIFS(DA117:GR117,DA$6:GR$6,{"INA(D)"}))</f>
        <v>0</v>
      </c>
      <c r="GW117" s="277" cm="1">
        <f t="array" ref="GW117">SUM(SUMIFS(DA117:GR117,DA$6:GR$6,{"EN(D)","EN(V)","INA(D)","INA(V)"}))</f>
        <v>0</v>
      </c>
      <c r="GX117" s="299"/>
      <c r="GY117" s="299"/>
      <c r="GZ117" s="299"/>
      <c r="HA117" s="299"/>
      <c r="HB117" s="297"/>
      <c r="HC117" s="297"/>
      <c r="HD117" s="297"/>
      <c r="HE117" s="297"/>
      <c r="HF117" s="299"/>
      <c r="HG117" s="299"/>
      <c r="HH117" s="299"/>
      <c r="HI117" s="299"/>
      <c r="HJ117" s="297"/>
      <c r="HK117" s="297"/>
      <c r="HL117" s="297"/>
      <c r="HM117" s="297"/>
      <c r="HN117" s="299"/>
      <c r="HO117" s="299"/>
      <c r="HP117" s="299"/>
      <c r="HQ117" s="299"/>
      <c r="HR117" s="297"/>
      <c r="HS117" s="297"/>
      <c r="HT117" s="297"/>
      <c r="HU117" s="297"/>
      <c r="HV117" s="299"/>
      <c r="HW117" s="299"/>
      <c r="HX117" s="299"/>
      <c r="HY117" s="299"/>
      <c r="HZ117" s="297"/>
      <c r="IA117" s="297"/>
      <c r="IB117" s="297"/>
      <c r="IC117" s="297"/>
      <c r="ID117" s="299"/>
      <c r="IE117" s="299"/>
      <c r="IF117" s="299"/>
      <c r="IG117" s="299"/>
      <c r="IH117" s="297"/>
      <c r="II117" s="297"/>
      <c r="IJ117" s="297"/>
      <c r="IK117" s="297"/>
      <c r="IL117" s="299"/>
      <c r="IM117" s="299"/>
      <c r="IN117" s="299"/>
      <c r="IO117" s="299"/>
      <c r="IP117" s="297"/>
      <c r="IQ117" s="297"/>
      <c r="IR117" s="297"/>
      <c r="IS117" s="297"/>
      <c r="IT117" s="299"/>
      <c r="IU117" s="299"/>
      <c r="IV117" s="299"/>
      <c r="IW117" s="299"/>
      <c r="IX117" s="297"/>
      <c r="IY117" s="297"/>
      <c r="IZ117" s="297"/>
      <c r="JA117" s="297"/>
      <c r="JB117" s="299"/>
      <c r="JC117" s="299"/>
      <c r="JD117" s="299"/>
      <c r="JE117" s="299"/>
      <c r="JF117" s="297"/>
      <c r="JG117" s="297"/>
      <c r="JH117" s="297"/>
      <c r="JI117" s="297"/>
      <c r="JJ117" s="299"/>
      <c r="JK117" s="299"/>
      <c r="JL117" s="299"/>
      <c r="JM117" s="299"/>
      <c r="JN117" s="297"/>
      <c r="JO117" s="297"/>
      <c r="JP117" s="297"/>
      <c r="JQ117" s="297"/>
      <c r="JR117" s="299">
        <v>24</v>
      </c>
      <c r="JS117" s="299">
        <v>4</v>
      </c>
      <c r="JT117" s="299"/>
      <c r="JU117" s="299">
        <v>154</v>
      </c>
      <c r="JV117" s="297"/>
      <c r="JW117" s="297"/>
      <c r="JX117" s="297"/>
      <c r="JY117" s="297"/>
      <c r="JZ117" s="299"/>
      <c r="KA117" s="299">
        <v>4</v>
      </c>
      <c r="KB117" s="299"/>
      <c r="KC117" s="299">
        <v>11</v>
      </c>
      <c r="KD117" s="297"/>
      <c r="KE117" s="297"/>
      <c r="KF117" s="297"/>
      <c r="KG117" s="297"/>
      <c r="KH117" s="299"/>
      <c r="KI117" s="299">
        <v>5</v>
      </c>
      <c r="KJ117" s="299"/>
      <c r="KK117" s="299">
        <v>24</v>
      </c>
      <c r="KL117" s="297"/>
      <c r="KM117" s="297"/>
      <c r="KN117" s="297"/>
      <c r="KO117" s="297"/>
      <c r="KP117" s="277" cm="1">
        <f t="array" ref="KP117">SUM(SUMIFS(GX117:KO117,GX$6:KO$6,{"EN(V)"}))</f>
        <v>13</v>
      </c>
      <c r="KQ117" s="277" cm="1">
        <f t="array" ref="KQ117">SUM(SUMIFS(GX117:KO117,GX$6:KO$6,{"INA(V)"}))</f>
        <v>0</v>
      </c>
      <c r="KR117" s="277" cm="1">
        <f t="array" ref="KR117">SUM(SUMIFS(GX117:KO117,GX$6:KO$6,{"EN(D)"}))</f>
        <v>189</v>
      </c>
      <c r="KS117" s="277" cm="1">
        <f t="array" ref="KS117">SUM(SUMIFS(GX117:KO117,GX$6:KO$6,{"INA(D)"}))</f>
        <v>0</v>
      </c>
      <c r="KT117" s="277" cm="1">
        <f t="array" ref="KT117">SUM(SUMIFS(GX117:KO117,GX$6:KO$6,{"EN(D)","EN(V)","INA(D)","INA(V)"}))</f>
        <v>202</v>
      </c>
      <c r="KU117" s="299"/>
      <c r="KV117" s="299">
        <v>6</v>
      </c>
      <c r="KW117" s="299"/>
      <c r="KX117" s="299">
        <v>14</v>
      </c>
      <c r="KY117" s="297"/>
      <c r="KZ117" s="297"/>
      <c r="LA117" s="297"/>
      <c r="LB117" s="297"/>
      <c r="LC117" s="299"/>
      <c r="LD117" s="299"/>
      <c r="LE117" s="299"/>
      <c r="LF117" s="299"/>
      <c r="LG117" s="297"/>
      <c r="LH117" s="297">
        <v>33</v>
      </c>
      <c r="LI117" s="297"/>
      <c r="LJ117" s="297">
        <v>50</v>
      </c>
      <c r="LK117" s="299"/>
      <c r="LL117" s="299">
        <v>5</v>
      </c>
      <c r="LM117" s="299"/>
      <c r="LN117" s="299">
        <v>1</v>
      </c>
      <c r="LO117" s="297"/>
      <c r="LP117" s="297"/>
      <c r="LQ117" s="297"/>
      <c r="LR117" s="297"/>
      <c r="LS117" s="299"/>
      <c r="LT117" s="299"/>
      <c r="LU117" s="299"/>
      <c r="LV117" s="299"/>
      <c r="LW117" s="297"/>
      <c r="LX117" s="297">
        <v>7</v>
      </c>
      <c r="LY117" s="297"/>
      <c r="LZ117" s="297"/>
      <c r="MA117" s="299"/>
      <c r="MB117" s="299">
        <v>19</v>
      </c>
      <c r="MC117" s="299"/>
      <c r="MD117" s="299"/>
      <c r="ME117" s="297"/>
      <c r="MF117" s="297"/>
      <c r="MG117" s="297"/>
      <c r="MH117" s="297"/>
      <c r="MI117" s="299"/>
      <c r="MJ117" s="299">
        <v>8</v>
      </c>
      <c r="MK117" s="299"/>
      <c r="ML117" s="299">
        <v>6</v>
      </c>
      <c r="MM117" s="297"/>
      <c r="MN117" s="297"/>
      <c r="MO117" s="297"/>
      <c r="MP117" s="297"/>
      <c r="MQ117" s="299"/>
      <c r="MR117" s="299">
        <v>6</v>
      </c>
      <c r="MS117" s="299"/>
      <c r="MT117" s="299">
        <v>3</v>
      </c>
      <c r="MU117" s="297"/>
      <c r="MV117" s="297"/>
      <c r="MW117" s="297"/>
      <c r="MX117" s="297"/>
      <c r="MY117" s="299"/>
      <c r="MZ117" s="299">
        <v>6</v>
      </c>
      <c r="NA117" s="299"/>
      <c r="NB117" s="299"/>
      <c r="NC117" s="297"/>
      <c r="ND117" s="297"/>
      <c r="NE117" s="297"/>
      <c r="NF117" s="297"/>
      <c r="NG117" s="299"/>
      <c r="NH117" s="299">
        <v>9</v>
      </c>
      <c r="NI117" s="299"/>
      <c r="NJ117" s="299">
        <v>1</v>
      </c>
      <c r="NK117" s="297"/>
      <c r="NL117" s="297"/>
      <c r="NM117" s="297"/>
      <c r="NN117" s="297"/>
      <c r="NO117" s="299"/>
      <c r="NP117" s="299">
        <v>25</v>
      </c>
      <c r="NQ117" s="299"/>
      <c r="NR117" s="299">
        <v>4</v>
      </c>
      <c r="NS117" s="297"/>
      <c r="NT117" s="297"/>
      <c r="NU117" s="297"/>
      <c r="NV117" s="297"/>
      <c r="NW117" s="299"/>
      <c r="NX117" s="299">
        <v>11</v>
      </c>
      <c r="NY117" s="299"/>
      <c r="NZ117" s="299">
        <v>1</v>
      </c>
      <c r="OA117" s="297"/>
      <c r="OB117" s="297"/>
      <c r="OC117" s="297"/>
      <c r="OD117" s="297"/>
      <c r="OE117" s="299"/>
      <c r="OF117" s="299">
        <v>11</v>
      </c>
      <c r="OG117" s="299"/>
      <c r="OH117" s="299">
        <v>5</v>
      </c>
      <c r="OI117" s="297"/>
      <c r="OJ117" s="297"/>
      <c r="OK117" s="297"/>
      <c r="OL117" s="297"/>
      <c r="OM117" s="277" cm="1">
        <f t="array" ref="OM117">SUM(SUMIFS(KU117:OL117,KU$6:OL$6,{"EN(V)"}))</f>
        <v>106</v>
      </c>
      <c r="ON117" s="277" cm="1">
        <f t="array" ref="ON117">SUM(SUMIFS(KU117:OL117,KU$6:OL$6,{"INA(V)"}))</f>
        <v>40</v>
      </c>
      <c r="OO117" s="277" cm="1">
        <f t="array" ref="OO117">SUM(SUMIFS(KU117:OL117,KU$6:OL$6,{"EN(D)"}))</f>
        <v>35</v>
      </c>
      <c r="OP117" s="277" cm="1">
        <f t="array" ref="OP117">SUM(SUMIFS(KU117:OL117,KU$6:OL$6,{"INA(D)"}))</f>
        <v>50</v>
      </c>
      <c r="OQ117" s="277" cm="1">
        <f t="array" ref="OQ117">SUM(SUMIFS(KU117:OL117,KU$6:OL$6,{"EN(D)","EN(V)","INA(D)","INA(V)"}))</f>
        <v>231</v>
      </c>
      <c r="OR117" s="299"/>
      <c r="OS117" s="299">
        <v>4</v>
      </c>
      <c r="OT117" s="299"/>
      <c r="OU117" s="299">
        <v>3</v>
      </c>
      <c r="OV117" s="297"/>
      <c r="OW117" s="297"/>
      <c r="OX117" s="297"/>
      <c r="OY117" s="297"/>
      <c r="OZ117" s="299"/>
      <c r="PA117" s="299">
        <v>9</v>
      </c>
      <c r="PB117" s="299"/>
      <c r="PC117" s="299"/>
      <c r="PD117" s="297"/>
      <c r="PE117" s="297"/>
      <c r="PF117" s="297"/>
      <c r="PG117" s="297"/>
      <c r="PH117" s="299"/>
      <c r="PI117" s="299">
        <v>2</v>
      </c>
      <c r="PJ117" s="299"/>
      <c r="PK117" s="299">
        <v>1</v>
      </c>
      <c r="PL117" s="297"/>
      <c r="PM117" s="297"/>
      <c r="PN117" s="297"/>
      <c r="PO117" s="297"/>
      <c r="PP117" s="299"/>
      <c r="PQ117" s="299">
        <v>3</v>
      </c>
      <c r="PR117" s="299"/>
      <c r="PS117" s="299">
        <v>3</v>
      </c>
      <c r="PT117" s="297"/>
      <c r="PU117" s="297"/>
      <c r="PV117" s="297"/>
      <c r="PW117" s="297"/>
      <c r="PX117" s="299"/>
      <c r="PY117" s="299">
        <v>2</v>
      </c>
      <c r="PZ117" s="299"/>
      <c r="QA117" s="299"/>
      <c r="QB117" s="297"/>
      <c r="QC117" s="297"/>
      <c r="QD117" s="297"/>
      <c r="QE117" s="297"/>
      <c r="QF117" s="299"/>
      <c r="QG117" s="299">
        <v>2</v>
      </c>
      <c r="QH117" s="299"/>
      <c r="QI117" s="299"/>
      <c r="QJ117" s="297"/>
      <c r="QK117" s="297"/>
      <c r="QL117" s="297"/>
      <c r="QM117" s="297"/>
      <c r="QN117" s="299"/>
      <c r="QO117" s="299"/>
      <c r="QP117" s="299"/>
      <c r="QQ117" s="299"/>
      <c r="QR117" s="297"/>
      <c r="QS117" s="297">
        <v>25</v>
      </c>
      <c r="QT117" s="297"/>
      <c r="QU117" s="297">
        <v>3</v>
      </c>
      <c r="QV117" s="299"/>
      <c r="QW117" s="299"/>
      <c r="QX117" s="299"/>
      <c r="QY117" s="299"/>
      <c r="QZ117" s="297"/>
      <c r="RA117" s="297"/>
      <c r="RB117" s="297"/>
      <c r="RC117" s="297"/>
      <c r="RD117" s="299"/>
      <c r="RE117" s="299"/>
      <c r="RF117" s="299"/>
      <c r="RG117" s="299"/>
      <c r="RH117" s="297"/>
      <c r="RI117" s="297"/>
      <c r="RJ117" s="297"/>
      <c r="RK117" s="297"/>
      <c r="RL117" s="299"/>
      <c r="RM117" s="299"/>
      <c r="RN117" s="299"/>
      <c r="RO117" s="299"/>
      <c r="RP117" s="297"/>
      <c r="RQ117" s="297"/>
      <c r="RR117" s="297"/>
      <c r="RS117" s="297"/>
      <c r="RT117" s="299"/>
      <c r="RU117" s="299"/>
      <c r="RV117" s="299"/>
      <c r="RW117" s="299"/>
      <c r="RX117" s="297"/>
      <c r="RY117" s="297"/>
      <c r="RZ117" s="297"/>
      <c r="SA117" s="297"/>
      <c r="SB117" s="299"/>
      <c r="SC117" s="299"/>
      <c r="SD117" s="299"/>
      <c r="SE117" s="299"/>
      <c r="SF117" s="297"/>
      <c r="SG117" s="297"/>
      <c r="SH117" s="297"/>
      <c r="SI117" s="297"/>
      <c r="SJ117" s="277" cm="1">
        <f t="array" ref="SJ117">SUM(SUMIFS(OR117:SI117,OR$6:SI$6,{"EN(V)"}))</f>
        <v>22</v>
      </c>
      <c r="SK117" s="277" cm="1">
        <f t="array" ref="SK117">SUM(SUMIFS(OR117:SI117,OR$6:SI$6,{"INA(V)"}))</f>
        <v>25</v>
      </c>
      <c r="SL117" s="277" cm="1">
        <f t="array" ref="SL117">SUM(SUMIFS(OR117:SI117,OR$6:SI$6,{"EN(D)"}))</f>
        <v>7</v>
      </c>
      <c r="SM117" s="277" cm="1">
        <f t="array" ref="SM117">SUM(SUMIFS(OR117:SI117,OR$6:SI$6,{"INA(D)"}))</f>
        <v>3</v>
      </c>
      <c r="SN117" s="277" cm="1">
        <f t="array" ref="SN117">SUM(SUMIFS(OR117:SI117,OR$6:SI$6,{"EN(D)","EN(V)","INA(D)","INA(V)"}))</f>
        <v>57</v>
      </c>
    </row>
    <row r="118" spans="1:508" ht="30">
      <c r="A118" s="296">
        <v>112</v>
      </c>
      <c r="B118" s="281" t="s">
        <v>431</v>
      </c>
      <c r="C118" s="301"/>
      <c r="D118" s="299"/>
      <c r="E118" s="299"/>
      <c r="F118" s="299"/>
      <c r="G118" s="299"/>
      <c r="H118" s="297"/>
      <c r="I118" s="297"/>
      <c r="J118" s="297"/>
      <c r="K118" s="297"/>
      <c r="L118" s="299"/>
      <c r="M118" s="299"/>
      <c r="N118" s="299"/>
      <c r="O118" s="299"/>
      <c r="P118" s="297"/>
      <c r="Q118" s="297"/>
      <c r="R118" s="297"/>
      <c r="S118" s="297"/>
      <c r="T118" s="299"/>
      <c r="U118" s="299"/>
      <c r="V118" s="299"/>
      <c r="W118" s="299"/>
      <c r="X118" s="297"/>
      <c r="Y118" s="297"/>
      <c r="Z118" s="297"/>
      <c r="AA118" s="297"/>
      <c r="AB118" s="299"/>
      <c r="AC118" s="299"/>
      <c r="AD118" s="299"/>
      <c r="AE118" s="299"/>
      <c r="AF118" s="297"/>
      <c r="AG118" s="297"/>
      <c r="AH118" s="297"/>
      <c r="AI118" s="297"/>
      <c r="AJ118" s="299"/>
      <c r="AK118" s="299"/>
      <c r="AL118" s="299"/>
      <c r="AM118" s="299"/>
      <c r="AN118" s="297"/>
      <c r="AO118" s="297"/>
      <c r="AP118" s="297"/>
      <c r="AQ118" s="297"/>
      <c r="AR118" s="299"/>
      <c r="AS118" s="299"/>
      <c r="AT118" s="299"/>
      <c r="AU118" s="299"/>
      <c r="AV118" s="297"/>
      <c r="AW118" s="297"/>
      <c r="AX118" s="297"/>
      <c r="AY118" s="297"/>
      <c r="AZ118" s="299"/>
      <c r="BA118" s="299"/>
      <c r="BB118" s="299"/>
      <c r="BC118" s="299"/>
      <c r="BD118" s="297"/>
      <c r="BE118" s="297"/>
      <c r="BF118" s="297"/>
      <c r="BG118" s="297"/>
      <c r="BH118" s="299"/>
      <c r="BI118" s="299"/>
      <c r="BJ118" s="299"/>
      <c r="BK118" s="299"/>
      <c r="BL118" s="297"/>
      <c r="BM118" s="297"/>
      <c r="BN118" s="297"/>
      <c r="BO118" s="297"/>
      <c r="BP118" s="299"/>
      <c r="BQ118" s="299"/>
      <c r="BR118" s="299"/>
      <c r="BS118" s="299"/>
      <c r="BT118" s="297"/>
      <c r="BU118" s="297"/>
      <c r="BV118" s="297"/>
      <c r="BW118" s="297"/>
      <c r="BX118" s="299"/>
      <c r="BY118" s="299"/>
      <c r="BZ118" s="299"/>
      <c r="CA118" s="299"/>
      <c r="CB118" s="297"/>
      <c r="CC118" s="297"/>
      <c r="CD118" s="297"/>
      <c r="CE118" s="297"/>
      <c r="CF118" s="299"/>
      <c r="CG118" s="299"/>
      <c r="CH118" s="299"/>
      <c r="CI118" s="299"/>
      <c r="CJ118" s="297"/>
      <c r="CK118" s="297"/>
      <c r="CL118" s="297"/>
      <c r="CM118" s="297"/>
      <c r="CN118" s="299"/>
      <c r="CO118" s="299"/>
      <c r="CP118" s="299"/>
      <c r="CQ118" s="299"/>
      <c r="CR118" s="297"/>
      <c r="CS118" s="297"/>
      <c r="CT118" s="297"/>
      <c r="CU118" s="297"/>
      <c r="CV118" s="277" cm="1">
        <f t="array" ref="CV118">SUM(SUMIFS(D118:CU118,D$6:CU$6,{"EN(V)"}))</f>
        <v>0</v>
      </c>
      <c r="CW118" s="277" cm="1">
        <f t="array" ref="CW118">SUM(SUMIFS(D118:CU118,D$6:CU$6,{"INA(V)"}))</f>
        <v>0</v>
      </c>
      <c r="CX118" s="277" cm="1">
        <f t="array" ref="CX118">SUM(SUMIFS(D118:CU118,D$6:CU$6,{"EN(D)"}))</f>
        <v>0</v>
      </c>
      <c r="CY118" s="277" cm="1">
        <f t="array" ref="CY118">SUM(SUMIFS(D118:CU118,D$6:CU$6,{"INA(D)"}))</f>
        <v>0</v>
      </c>
      <c r="CZ118" s="277" cm="1">
        <f t="array" ref="CZ118">SUM(SUMIFS(D118:CU118,D$6:CU$6,{"EN(D)","EN(V)","INA(D)","INA(V)"}))</f>
        <v>0</v>
      </c>
      <c r="DA118" s="299"/>
      <c r="DB118" s="299"/>
      <c r="DC118" s="299"/>
      <c r="DD118" s="299"/>
      <c r="DE118" s="297"/>
      <c r="DF118" s="297"/>
      <c r="DG118" s="297"/>
      <c r="DH118" s="297"/>
      <c r="DI118" s="299"/>
      <c r="DJ118" s="299"/>
      <c r="DK118" s="299"/>
      <c r="DL118" s="299"/>
      <c r="DM118" s="297"/>
      <c r="DN118" s="297"/>
      <c r="DO118" s="297"/>
      <c r="DP118" s="297"/>
      <c r="DQ118" s="299"/>
      <c r="DR118" s="299"/>
      <c r="DS118" s="299"/>
      <c r="DT118" s="299"/>
      <c r="DU118" s="297"/>
      <c r="DV118" s="297"/>
      <c r="DW118" s="297"/>
      <c r="DX118" s="297"/>
      <c r="DY118" s="299"/>
      <c r="DZ118" s="299"/>
      <c r="EA118" s="299"/>
      <c r="EB118" s="299"/>
      <c r="EC118" s="297"/>
      <c r="ED118" s="297"/>
      <c r="EE118" s="297"/>
      <c r="EF118" s="297"/>
      <c r="EG118" s="299"/>
      <c r="EH118" s="299"/>
      <c r="EI118" s="299"/>
      <c r="EJ118" s="299"/>
      <c r="EK118" s="297"/>
      <c r="EL118" s="297"/>
      <c r="EM118" s="297"/>
      <c r="EN118" s="297"/>
      <c r="EO118" s="299"/>
      <c r="EP118" s="299"/>
      <c r="EQ118" s="299"/>
      <c r="ER118" s="299"/>
      <c r="ES118" s="297"/>
      <c r="ET118" s="297"/>
      <c r="EU118" s="297"/>
      <c r="EV118" s="297"/>
      <c r="EW118" s="299"/>
      <c r="EX118" s="299"/>
      <c r="EY118" s="299"/>
      <c r="EZ118" s="299"/>
      <c r="FA118" s="297"/>
      <c r="FB118" s="297"/>
      <c r="FC118" s="297"/>
      <c r="FD118" s="297"/>
      <c r="FE118" s="299"/>
      <c r="FF118" s="299"/>
      <c r="FG118" s="299"/>
      <c r="FH118" s="299"/>
      <c r="FI118" s="297"/>
      <c r="FJ118" s="297"/>
      <c r="FK118" s="297"/>
      <c r="FL118" s="297"/>
      <c r="FM118" s="299"/>
      <c r="FN118" s="299"/>
      <c r="FO118" s="299"/>
      <c r="FP118" s="299"/>
      <c r="FQ118" s="297"/>
      <c r="FR118" s="297"/>
      <c r="FS118" s="297"/>
      <c r="FT118" s="297"/>
      <c r="FU118" s="299"/>
      <c r="FV118" s="299"/>
      <c r="FW118" s="299"/>
      <c r="FX118" s="299"/>
      <c r="FY118" s="297"/>
      <c r="FZ118" s="297"/>
      <c r="GA118" s="297"/>
      <c r="GB118" s="297"/>
      <c r="GC118" s="299"/>
      <c r="GD118" s="299"/>
      <c r="GE118" s="299"/>
      <c r="GF118" s="299"/>
      <c r="GG118" s="297"/>
      <c r="GH118" s="297"/>
      <c r="GI118" s="297"/>
      <c r="GJ118" s="297"/>
      <c r="GK118" s="299"/>
      <c r="GL118" s="299"/>
      <c r="GM118" s="299"/>
      <c r="GN118" s="299"/>
      <c r="GO118" s="297"/>
      <c r="GP118" s="297"/>
      <c r="GQ118" s="297"/>
      <c r="GR118" s="297"/>
      <c r="GS118" s="277" cm="1">
        <f t="array" ref="GS118">SUM(SUMIFS(DA118:GR118,DA$6:GR$6,{"EN(V)"}))</f>
        <v>0</v>
      </c>
      <c r="GT118" s="277" cm="1">
        <f t="array" ref="GT118">SUM(SUMIFS(DA118:GR118,DA$6:GR$6,{"INA(V)"}))</f>
        <v>0</v>
      </c>
      <c r="GU118" s="277" cm="1">
        <f t="array" ref="GU118">SUM(SUMIFS(DA118:GR118,DA$6:GR$6,{"EN(D)"}))</f>
        <v>0</v>
      </c>
      <c r="GV118" s="277" cm="1">
        <f t="array" ref="GV118">SUM(SUMIFS(DA118:GR118,DA$6:GR$6,{"INA(D)"}))</f>
        <v>0</v>
      </c>
      <c r="GW118" s="277" cm="1">
        <f t="array" ref="GW118">SUM(SUMIFS(DA118:GR118,DA$6:GR$6,{"EN(D)","EN(V)","INA(D)","INA(V)"}))</f>
        <v>0</v>
      </c>
      <c r="GX118" s="299"/>
      <c r="GY118" s="299"/>
      <c r="GZ118" s="299"/>
      <c r="HA118" s="299"/>
      <c r="HB118" s="297"/>
      <c r="HC118" s="297"/>
      <c r="HD118" s="297"/>
      <c r="HE118" s="297"/>
      <c r="HF118" s="299"/>
      <c r="HG118" s="299"/>
      <c r="HH118" s="299"/>
      <c r="HI118" s="299"/>
      <c r="HJ118" s="297"/>
      <c r="HK118" s="297"/>
      <c r="HL118" s="297"/>
      <c r="HM118" s="297"/>
      <c r="HN118" s="299"/>
      <c r="HO118" s="299"/>
      <c r="HP118" s="299"/>
      <c r="HQ118" s="299"/>
      <c r="HR118" s="297"/>
      <c r="HS118" s="297"/>
      <c r="HT118" s="297"/>
      <c r="HU118" s="297"/>
      <c r="HV118" s="299"/>
      <c r="HW118" s="299"/>
      <c r="HX118" s="299"/>
      <c r="HY118" s="299"/>
      <c r="HZ118" s="297"/>
      <c r="IA118" s="297"/>
      <c r="IB118" s="297"/>
      <c r="IC118" s="297"/>
      <c r="ID118" s="299"/>
      <c r="IE118" s="299"/>
      <c r="IF118" s="299"/>
      <c r="IG118" s="299"/>
      <c r="IH118" s="297"/>
      <c r="II118" s="297"/>
      <c r="IJ118" s="297"/>
      <c r="IK118" s="297"/>
      <c r="IL118" s="299"/>
      <c r="IM118" s="299"/>
      <c r="IN118" s="299"/>
      <c r="IO118" s="299"/>
      <c r="IP118" s="297"/>
      <c r="IQ118" s="297"/>
      <c r="IR118" s="297"/>
      <c r="IS118" s="297"/>
      <c r="IT118" s="299"/>
      <c r="IU118" s="299"/>
      <c r="IV118" s="299"/>
      <c r="IW118" s="299"/>
      <c r="IX118" s="297"/>
      <c r="IY118" s="297"/>
      <c r="IZ118" s="297"/>
      <c r="JA118" s="297"/>
      <c r="JB118" s="299"/>
      <c r="JC118" s="299"/>
      <c r="JD118" s="299"/>
      <c r="JE118" s="299"/>
      <c r="JF118" s="297"/>
      <c r="JG118" s="297"/>
      <c r="JH118" s="297"/>
      <c r="JI118" s="297"/>
      <c r="JJ118" s="299"/>
      <c r="JK118" s="299"/>
      <c r="JL118" s="299"/>
      <c r="JM118" s="299"/>
      <c r="JN118" s="297"/>
      <c r="JO118" s="297"/>
      <c r="JP118" s="297"/>
      <c r="JQ118" s="297"/>
      <c r="JR118" s="299"/>
      <c r="JS118" s="299"/>
      <c r="JT118" s="299"/>
      <c r="JU118" s="299"/>
      <c r="JV118" s="297">
        <v>52</v>
      </c>
      <c r="JW118" s="297">
        <v>78</v>
      </c>
      <c r="JX118" s="297"/>
      <c r="JY118" s="297">
        <v>151</v>
      </c>
      <c r="JZ118" s="299"/>
      <c r="KA118" s="299"/>
      <c r="KB118" s="299"/>
      <c r="KC118" s="299"/>
      <c r="KD118" s="297"/>
      <c r="KE118" s="297">
        <v>40</v>
      </c>
      <c r="KF118" s="297"/>
      <c r="KG118" s="297">
        <v>246</v>
      </c>
      <c r="KH118" s="299"/>
      <c r="KI118" s="299"/>
      <c r="KJ118" s="299"/>
      <c r="KK118" s="299"/>
      <c r="KL118" s="297"/>
      <c r="KM118" s="297">
        <v>108</v>
      </c>
      <c r="KN118" s="297"/>
      <c r="KO118" s="297">
        <v>124</v>
      </c>
      <c r="KP118" s="277" cm="1">
        <f t="array" ref="KP118">SUM(SUMIFS(GX118:KO118,GX$6:KO$6,{"EN(V)"}))</f>
        <v>0</v>
      </c>
      <c r="KQ118" s="277" cm="1">
        <f t="array" ref="KQ118">SUM(SUMIFS(GX118:KO118,GX$6:KO$6,{"INA(V)"}))</f>
        <v>226</v>
      </c>
      <c r="KR118" s="277" cm="1">
        <f t="array" ref="KR118">SUM(SUMIFS(GX118:KO118,GX$6:KO$6,{"EN(D)"}))</f>
        <v>0</v>
      </c>
      <c r="KS118" s="277" cm="1">
        <f t="array" ref="KS118">SUM(SUMIFS(GX118:KO118,GX$6:KO$6,{"INA(D)"}))</f>
        <v>521</v>
      </c>
      <c r="KT118" s="277" cm="1">
        <f t="array" ref="KT118">SUM(SUMIFS(GX118:KO118,GX$6:KO$6,{"EN(D)","EN(V)","INA(D)","INA(V)"}))</f>
        <v>747</v>
      </c>
      <c r="KU118" s="299"/>
      <c r="KV118" s="299"/>
      <c r="KW118" s="299"/>
      <c r="KX118" s="299"/>
      <c r="KY118" s="297"/>
      <c r="KZ118" s="297">
        <v>20</v>
      </c>
      <c r="LA118" s="297"/>
      <c r="LB118" s="297">
        <v>77</v>
      </c>
      <c r="LC118" s="299"/>
      <c r="LD118" s="299">
        <v>6</v>
      </c>
      <c r="LE118" s="299"/>
      <c r="LF118" s="299">
        <v>50</v>
      </c>
      <c r="LG118" s="297"/>
      <c r="LH118" s="297"/>
      <c r="LI118" s="297"/>
      <c r="LJ118" s="297"/>
      <c r="LK118" s="299"/>
      <c r="LL118" s="299"/>
      <c r="LM118" s="299"/>
      <c r="LN118" s="299"/>
      <c r="LO118" s="297"/>
      <c r="LP118" s="297">
        <v>205</v>
      </c>
      <c r="LQ118" s="297"/>
      <c r="LR118" s="297">
        <v>30</v>
      </c>
      <c r="LS118" s="299"/>
      <c r="LT118" s="299"/>
      <c r="LU118" s="299"/>
      <c r="LV118" s="299"/>
      <c r="LW118" s="297"/>
      <c r="LX118" s="297">
        <v>141</v>
      </c>
      <c r="LY118" s="297"/>
      <c r="LZ118" s="297">
        <v>63</v>
      </c>
      <c r="MA118" s="299"/>
      <c r="MB118" s="299"/>
      <c r="MC118" s="299"/>
      <c r="MD118" s="299"/>
      <c r="ME118" s="297"/>
      <c r="MF118" s="297">
        <v>77</v>
      </c>
      <c r="MG118" s="297"/>
      <c r="MH118" s="297">
        <v>21</v>
      </c>
      <c r="MI118" s="299"/>
      <c r="MJ118" s="299"/>
      <c r="MK118" s="299"/>
      <c r="ML118" s="299"/>
      <c r="MM118" s="297"/>
      <c r="MN118" s="297">
        <v>3</v>
      </c>
      <c r="MO118" s="297"/>
      <c r="MP118" s="297">
        <v>13</v>
      </c>
      <c r="MQ118" s="299"/>
      <c r="MR118" s="299"/>
      <c r="MS118" s="299"/>
      <c r="MT118" s="299"/>
      <c r="MU118" s="297"/>
      <c r="MV118" s="297">
        <v>1</v>
      </c>
      <c r="MW118" s="297"/>
      <c r="MX118" s="297">
        <v>6</v>
      </c>
      <c r="MY118" s="299"/>
      <c r="MZ118" s="299"/>
      <c r="NA118" s="299"/>
      <c r="NB118" s="299"/>
      <c r="NC118" s="297"/>
      <c r="ND118" s="297">
        <v>16</v>
      </c>
      <c r="NE118" s="297"/>
      <c r="NF118" s="297">
        <v>4</v>
      </c>
      <c r="NG118" s="299"/>
      <c r="NH118" s="299"/>
      <c r="NI118" s="299"/>
      <c r="NJ118" s="299"/>
      <c r="NK118" s="297"/>
      <c r="NL118" s="297">
        <v>135</v>
      </c>
      <c r="NM118" s="297"/>
      <c r="NN118" s="297">
        <v>15</v>
      </c>
      <c r="NO118" s="299"/>
      <c r="NP118" s="299"/>
      <c r="NQ118" s="299"/>
      <c r="NR118" s="299"/>
      <c r="NS118" s="297"/>
      <c r="NT118" s="297">
        <v>373</v>
      </c>
      <c r="NU118" s="297"/>
      <c r="NV118" s="297">
        <v>42</v>
      </c>
      <c r="NW118" s="299"/>
      <c r="NX118" s="299"/>
      <c r="NY118" s="299"/>
      <c r="NZ118" s="299"/>
      <c r="OA118" s="297"/>
      <c r="OB118" s="297">
        <v>173</v>
      </c>
      <c r="OC118" s="297"/>
      <c r="OD118" s="297">
        <v>23</v>
      </c>
      <c r="OE118" s="299"/>
      <c r="OF118" s="299"/>
      <c r="OG118" s="299"/>
      <c r="OH118" s="299"/>
      <c r="OI118" s="297"/>
      <c r="OJ118" s="297">
        <v>117</v>
      </c>
      <c r="OK118" s="297"/>
      <c r="OL118" s="297">
        <v>25</v>
      </c>
      <c r="OM118" s="277" cm="1">
        <f t="array" ref="OM118">SUM(SUMIFS(KU118:OL118,KU$6:OL$6,{"EN(V)"}))</f>
        <v>6</v>
      </c>
      <c r="ON118" s="277" cm="1">
        <f t="array" ref="ON118">SUM(SUMIFS(KU118:OL118,KU$6:OL$6,{"INA(V)"}))</f>
        <v>1261</v>
      </c>
      <c r="OO118" s="277" cm="1">
        <f t="array" ref="OO118">SUM(SUMIFS(KU118:OL118,KU$6:OL$6,{"EN(D)"}))</f>
        <v>50</v>
      </c>
      <c r="OP118" s="277" cm="1">
        <f t="array" ref="OP118">SUM(SUMIFS(KU118:OL118,KU$6:OL$6,{"INA(D)"}))</f>
        <v>319</v>
      </c>
      <c r="OQ118" s="277" cm="1">
        <f t="array" ref="OQ118">SUM(SUMIFS(KU118:OL118,KU$6:OL$6,{"EN(D)","EN(V)","INA(D)","INA(V)"}))</f>
        <v>1636</v>
      </c>
      <c r="OR118" s="299"/>
      <c r="OS118" s="299"/>
      <c r="OT118" s="299"/>
      <c r="OU118" s="299"/>
      <c r="OV118" s="297"/>
      <c r="OW118" s="297">
        <v>144</v>
      </c>
      <c r="OX118" s="297"/>
      <c r="OY118" s="297">
        <v>11</v>
      </c>
      <c r="OZ118" s="299"/>
      <c r="PA118" s="299"/>
      <c r="PB118" s="299"/>
      <c r="PC118" s="299"/>
      <c r="PD118" s="297"/>
      <c r="PE118" s="297">
        <v>50</v>
      </c>
      <c r="PF118" s="297"/>
      <c r="PG118" s="297">
        <v>4</v>
      </c>
      <c r="PH118" s="299"/>
      <c r="PI118" s="299"/>
      <c r="PJ118" s="299"/>
      <c r="PK118" s="299"/>
      <c r="PL118" s="297"/>
      <c r="PM118" s="297">
        <v>65</v>
      </c>
      <c r="PN118" s="297"/>
      <c r="PO118" s="297">
        <v>12</v>
      </c>
      <c r="PP118" s="299"/>
      <c r="PQ118" s="299"/>
      <c r="PR118" s="299"/>
      <c r="PS118" s="299"/>
      <c r="PT118" s="297"/>
      <c r="PU118" s="297">
        <v>47</v>
      </c>
      <c r="PV118" s="297"/>
      <c r="PW118" s="297">
        <v>7</v>
      </c>
      <c r="PX118" s="299"/>
      <c r="PY118" s="299"/>
      <c r="PZ118" s="299"/>
      <c r="QA118" s="299"/>
      <c r="QB118" s="297"/>
      <c r="QC118" s="297">
        <v>47</v>
      </c>
      <c r="QD118" s="297"/>
      <c r="QE118" s="297">
        <v>17</v>
      </c>
      <c r="QF118" s="299"/>
      <c r="QG118" s="299"/>
      <c r="QH118" s="299"/>
      <c r="QI118" s="299"/>
      <c r="QJ118" s="297"/>
      <c r="QK118" s="297">
        <v>35</v>
      </c>
      <c r="QL118" s="297"/>
      <c r="QM118" s="297">
        <v>16</v>
      </c>
      <c r="QN118" s="299"/>
      <c r="QO118" s="299"/>
      <c r="QP118" s="299"/>
      <c r="QQ118" s="299"/>
      <c r="QR118" s="297"/>
      <c r="QS118" s="297"/>
      <c r="QT118" s="297"/>
      <c r="QU118" s="297"/>
      <c r="QV118" s="299"/>
      <c r="QW118" s="299"/>
      <c r="QX118" s="299"/>
      <c r="QY118" s="299"/>
      <c r="QZ118" s="297"/>
      <c r="RA118" s="297"/>
      <c r="RB118" s="297"/>
      <c r="RC118" s="297"/>
      <c r="RD118" s="299"/>
      <c r="RE118" s="299"/>
      <c r="RF118" s="299"/>
      <c r="RG118" s="299"/>
      <c r="RH118" s="297"/>
      <c r="RI118" s="297"/>
      <c r="RJ118" s="297"/>
      <c r="RK118" s="297"/>
      <c r="RL118" s="299"/>
      <c r="RM118" s="299"/>
      <c r="RN118" s="299"/>
      <c r="RO118" s="299"/>
      <c r="RP118" s="297"/>
      <c r="RQ118" s="297"/>
      <c r="RR118" s="297"/>
      <c r="RS118" s="297"/>
      <c r="RT118" s="299"/>
      <c r="RU118" s="299"/>
      <c r="RV118" s="299"/>
      <c r="RW118" s="299"/>
      <c r="RX118" s="297"/>
      <c r="RY118" s="297"/>
      <c r="RZ118" s="297"/>
      <c r="SA118" s="297"/>
      <c r="SB118" s="299"/>
      <c r="SC118" s="299"/>
      <c r="SD118" s="299"/>
      <c r="SE118" s="299"/>
      <c r="SF118" s="297"/>
      <c r="SG118" s="297"/>
      <c r="SH118" s="297"/>
      <c r="SI118" s="297"/>
      <c r="SJ118" s="277" cm="1">
        <f t="array" ref="SJ118">SUM(SUMIFS(OR118:SI118,OR$6:SI$6,{"EN(V)"}))</f>
        <v>0</v>
      </c>
      <c r="SK118" s="277" cm="1">
        <f t="array" ref="SK118">SUM(SUMIFS(OR118:SI118,OR$6:SI$6,{"INA(V)"}))</f>
        <v>388</v>
      </c>
      <c r="SL118" s="277" cm="1">
        <f t="array" ref="SL118">SUM(SUMIFS(OR118:SI118,OR$6:SI$6,{"EN(D)"}))</f>
        <v>0</v>
      </c>
      <c r="SM118" s="277" cm="1">
        <f t="array" ref="SM118">SUM(SUMIFS(OR118:SI118,OR$6:SI$6,{"INA(D)"}))</f>
        <v>67</v>
      </c>
      <c r="SN118" s="277" cm="1">
        <f t="array" ref="SN118">SUM(SUMIFS(OR118:SI118,OR$6:SI$6,{"EN(D)","EN(V)","INA(D)","INA(V)"}))</f>
        <v>455</v>
      </c>
    </row>
    <row r="119" spans="1:508">
      <c r="A119" s="296">
        <v>113</v>
      </c>
      <c r="B119" s="281" t="s">
        <v>414</v>
      </c>
      <c r="C119" s="301"/>
      <c r="D119" s="299"/>
      <c r="E119" s="299"/>
      <c r="F119" s="299"/>
      <c r="G119" s="299"/>
      <c r="H119" s="297"/>
      <c r="I119" s="297"/>
      <c r="J119" s="297"/>
      <c r="K119" s="297"/>
      <c r="L119" s="299"/>
      <c r="M119" s="299"/>
      <c r="N119" s="299"/>
      <c r="O119" s="299"/>
      <c r="P119" s="297"/>
      <c r="Q119" s="297"/>
      <c r="R119" s="297"/>
      <c r="S119" s="297"/>
      <c r="T119" s="299"/>
      <c r="U119" s="299"/>
      <c r="V119" s="299"/>
      <c r="W119" s="299"/>
      <c r="X119" s="297"/>
      <c r="Y119" s="297"/>
      <c r="Z119" s="297"/>
      <c r="AA119" s="297"/>
      <c r="AB119" s="299"/>
      <c r="AC119" s="299"/>
      <c r="AD119" s="299"/>
      <c r="AE119" s="299"/>
      <c r="AF119" s="297"/>
      <c r="AG119" s="297"/>
      <c r="AH119" s="297"/>
      <c r="AI119" s="297"/>
      <c r="AJ119" s="299"/>
      <c r="AK119" s="299"/>
      <c r="AL119" s="299"/>
      <c r="AM119" s="299"/>
      <c r="AN119" s="297"/>
      <c r="AO119" s="297"/>
      <c r="AP119" s="297"/>
      <c r="AQ119" s="297"/>
      <c r="AR119" s="299"/>
      <c r="AS119" s="299"/>
      <c r="AT119" s="299"/>
      <c r="AU119" s="299"/>
      <c r="AV119" s="297"/>
      <c r="AW119" s="297"/>
      <c r="AX119" s="297"/>
      <c r="AY119" s="297"/>
      <c r="AZ119" s="299"/>
      <c r="BA119" s="299"/>
      <c r="BB119" s="299"/>
      <c r="BC119" s="299"/>
      <c r="BD119" s="297"/>
      <c r="BE119" s="297"/>
      <c r="BF119" s="297"/>
      <c r="BG119" s="297"/>
      <c r="BH119" s="299"/>
      <c r="BI119" s="299"/>
      <c r="BJ119" s="299"/>
      <c r="BK119" s="299"/>
      <c r="BL119" s="297"/>
      <c r="BM119" s="297"/>
      <c r="BN119" s="297"/>
      <c r="BO119" s="297"/>
      <c r="BP119" s="299"/>
      <c r="BQ119" s="299"/>
      <c r="BR119" s="299"/>
      <c r="BS119" s="299"/>
      <c r="BT119" s="297"/>
      <c r="BU119" s="297"/>
      <c r="BV119" s="297"/>
      <c r="BW119" s="297"/>
      <c r="BX119" s="299"/>
      <c r="BY119" s="299"/>
      <c r="BZ119" s="299"/>
      <c r="CA119" s="299"/>
      <c r="CB119" s="297"/>
      <c r="CC119" s="297"/>
      <c r="CD119" s="297"/>
      <c r="CE119" s="297"/>
      <c r="CF119" s="299"/>
      <c r="CG119" s="299"/>
      <c r="CH119" s="299"/>
      <c r="CI119" s="299"/>
      <c r="CJ119" s="297"/>
      <c r="CK119" s="297"/>
      <c r="CL119" s="297"/>
      <c r="CM119" s="297"/>
      <c r="CN119" s="299"/>
      <c r="CO119" s="299"/>
      <c r="CP119" s="299"/>
      <c r="CQ119" s="299"/>
      <c r="CR119" s="297"/>
      <c r="CS119" s="297"/>
      <c r="CT119" s="297"/>
      <c r="CU119" s="297"/>
      <c r="CV119" s="277" cm="1">
        <f t="array" ref="CV119">SUM(SUMIFS(D119:CU119,D$6:CU$6,{"EN(V)"}))</f>
        <v>0</v>
      </c>
      <c r="CW119" s="277" cm="1">
        <f t="array" ref="CW119">SUM(SUMIFS(D119:CU119,D$6:CU$6,{"INA(V)"}))</f>
        <v>0</v>
      </c>
      <c r="CX119" s="277" cm="1">
        <f t="array" ref="CX119">SUM(SUMIFS(D119:CU119,D$6:CU$6,{"EN(D)"}))</f>
        <v>0</v>
      </c>
      <c r="CY119" s="277" cm="1">
        <f t="array" ref="CY119">SUM(SUMIFS(D119:CU119,D$6:CU$6,{"INA(D)"}))</f>
        <v>0</v>
      </c>
      <c r="CZ119" s="277" cm="1">
        <f t="array" ref="CZ119">SUM(SUMIFS(D119:CU119,D$6:CU$6,{"EN(D)","EN(V)","INA(D)","INA(V)"}))</f>
        <v>0</v>
      </c>
      <c r="DA119" s="299"/>
      <c r="DB119" s="299"/>
      <c r="DC119" s="299"/>
      <c r="DD119" s="299"/>
      <c r="DE119" s="297"/>
      <c r="DF119" s="297"/>
      <c r="DG119" s="297"/>
      <c r="DH119" s="297"/>
      <c r="DI119" s="299"/>
      <c r="DJ119" s="299"/>
      <c r="DK119" s="299"/>
      <c r="DL119" s="299"/>
      <c r="DM119" s="297"/>
      <c r="DN119" s="297"/>
      <c r="DO119" s="297"/>
      <c r="DP119" s="297"/>
      <c r="DQ119" s="299"/>
      <c r="DR119" s="299"/>
      <c r="DS119" s="299"/>
      <c r="DT119" s="299"/>
      <c r="DU119" s="297"/>
      <c r="DV119" s="297"/>
      <c r="DW119" s="297"/>
      <c r="DX119" s="297"/>
      <c r="DY119" s="299"/>
      <c r="DZ119" s="299"/>
      <c r="EA119" s="299"/>
      <c r="EB119" s="299"/>
      <c r="EC119" s="297"/>
      <c r="ED119" s="297"/>
      <c r="EE119" s="297"/>
      <c r="EF119" s="297"/>
      <c r="EG119" s="299"/>
      <c r="EH119" s="299"/>
      <c r="EI119" s="299"/>
      <c r="EJ119" s="299"/>
      <c r="EK119" s="297"/>
      <c r="EL119" s="297"/>
      <c r="EM119" s="297"/>
      <c r="EN119" s="297"/>
      <c r="EO119" s="299"/>
      <c r="EP119" s="299"/>
      <c r="EQ119" s="299"/>
      <c r="ER119" s="299"/>
      <c r="ES119" s="297"/>
      <c r="ET119" s="297"/>
      <c r="EU119" s="297"/>
      <c r="EV119" s="297"/>
      <c r="EW119" s="299"/>
      <c r="EX119" s="299"/>
      <c r="EY119" s="299"/>
      <c r="EZ119" s="299"/>
      <c r="FA119" s="297"/>
      <c r="FB119" s="297"/>
      <c r="FC119" s="297"/>
      <c r="FD119" s="297"/>
      <c r="FE119" s="299"/>
      <c r="FF119" s="299"/>
      <c r="FG119" s="299"/>
      <c r="FH119" s="299"/>
      <c r="FI119" s="297"/>
      <c r="FJ119" s="297"/>
      <c r="FK119" s="297"/>
      <c r="FL119" s="297"/>
      <c r="FM119" s="299"/>
      <c r="FN119" s="299"/>
      <c r="FO119" s="299"/>
      <c r="FP119" s="299"/>
      <c r="FQ119" s="297"/>
      <c r="FR119" s="297"/>
      <c r="FS119" s="297"/>
      <c r="FT119" s="297"/>
      <c r="FU119" s="299"/>
      <c r="FV119" s="299"/>
      <c r="FW119" s="299"/>
      <c r="FX119" s="299"/>
      <c r="FY119" s="297"/>
      <c r="FZ119" s="297"/>
      <c r="GA119" s="297"/>
      <c r="GB119" s="297"/>
      <c r="GC119" s="299"/>
      <c r="GD119" s="299"/>
      <c r="GE119" s="299"/>
      <c r="GF119" s="299"/>
      <c r="GG119" s="297"/>
      <c r="GH119" s="297"/>
      <c r="GI119" s="297"/>
      <c r="GJ119" s="297"/>
      <c r="GK119" s="299"/>
      <c r="GL119" s="299"/>
      <c r="GM119" s="299"/>
      <c r="GN119" s="299"/>
      <c r="GO119" s="297"/>
      <c r="GP119" s="297"/>
      <c r="GQ119" s="297"/>
      <c r="GR119" s="297"/>
      <c r="GS119" s="277" cm="1">
        <f t="array" ref="GS119">SUM(SUMIFS(DA119:GR119,DA$6:GR$6,{"EN(V)"}))</f>
        <v>0</v>
      </c>
      <c r="GT119" s="277" cm="1">
        <f t="array" ref="GT119">SUM(SUMIFS(DA119:GR119,DA$6:GR$6,{"INA(V)"}))</f>
        <v>0</v>
      </c>
      <c r="GU119" s="277" cm="1">
        <f t="array" ref="GU119">SUM(SUMIFS(DA119:GR119,DA$6:GR$6,{"EN(D)"}))</f>
        <v>0</v>
      </c>
      <c r="GV119" s="277" cm="1">
        <f t="array" ref="GV119">SUM(SUMIFS(DA119:GR119,DA$6:GR$6,{"INA(D)"}))</f>
        <v>0</v>
      </c>
      <c r="GW119" s="277" cm="1">
        <f t="array" ref="GW119">SUM(SUMIFS(DA119:GR119,DA$6:GR$6,{"EN(D)","EN(V)","INA(D)","INA(V)"}))</f>
        <v>0</v>
      </c>
      <c r="GX119" s="299"/>
      <c r="GY119" s="299"/>
      <c r="GZ119" s="299"/>
      <c r="HA119" s="299"/>
      <c r="HB119" s="297"/>
      <c r="HC119" s="297"/>
      <c r="HD119" s="297"/>
      <c r="HE119" s="297"/>
      <c r="HF119" s="299"/>
      <c r="HG119" s="299"/>
      <c r="HH119" s="299"/>
      <c r="HI119" s="299"/>
      <c r="HJ119" s="297"/>
      <c r="HK119" s="297"/>
      <c r="HL119" s="297"/>
      <c r="HM119" s="297"/>
      <c r="HN119" s="299"/>
      <c r="HO119" s="299"/>
      <c r="HP119" s="299"/>
      <c r="HQ119" s="299"/>
      <c r="HR119" s="297"/>
      <c r="HS119" s="297"/>
      <c r="HT119" s="297"/>
      <c r="HU119" s="297"/>
      <c r="HV119" s="299"/>
      <c r="HW119" s="299"/>
      <c r="HX119" s="299"/>
      <c r="HY119" s="299"/>
      <c r="HZ119" s="297"/>
      <c r="IA119" s="297"/>
      <c r="IB119" s="297"/>
      <c r="IC119" s="297"/>
      <c r="ID119" s="299"/>
      <c r="IE119" s="299"/>
      <c r="IF119" s="299"/>
      <c r="IG119" s="299"/>
      <c r="IH119" s="297"/>
      <c r="II119" s="297"/>
      <c r="IJ119" s="297"/>
      <c r="IK119" s="297"/>
      <c r="IL119" s="299"/>
      <c r="IM119" s="299"/>
      <c r="IN119" s="299"/>
      <c r="IO119" s="299"/>
      <c r="IP119" s="297"/>
      <c r="IQ119" s="297"/>
      <c r="IR119" s="297"/>
      <c r="IS119" s="297"/>
      <c r="IT119" s="299"/>
      <c r="IU119" s="299"/>
      <c r="IV119" s="299"/>
      <c r="IW119" s="299"/>
      <c r="IX119" s="297"/>
      <c r="IY119" s="297"/>
      <c r="IZ119" s="297"/>
      <c r="JA119" s="297"/>
      <c r="JB119" s="299"/>
      <c r="JC119" s="299"/>
      <c r="JD119" s="299"/>
      <c r="JE119" s="299"/>
      <c r="JF119" s="297"/>
      <c r="JG119" s="297"/>
      <c r="JH119" s="297"/>
      <c r="JI119" s="297"/>
      <c r="JJ119" s="299"/>
      <c r="JK119" s="299"/>
      <c r="JL119" s="299"/>
      <c r="JM119" s="299"/>
      <c r="JN119" s="297"/>
      <c r="JO119" s="297"/>
      <c r="JP119" s="297"/>
      <c r="JQ119" s="297"/>
      <c r="JR119" s="299">
        <v>3</v>
      </c>
      <c r="JS119" s="299">
        <v>5</v>
      </c>
      <c r="JT119" s="299"/>
      <c r="JU119" s="299">
        <v>78</v>
      </c>
      <c r="JV119" s="297"/>
      <c r="JW119" s="297">
        <v>2</v>
      </c>
      <c r="JX119" s="297"/>
      <c r="JY119" s="297"/>
      <c r="JZ119" s="299"/>
      <c r="KA119" s="299"/>
      <c r="KB119" s="299"/>
      <c r="KC119" s="299">
        <v>87</v>
      </c>
      <c r="KD119" s="297"/>
      <c r="KE119" s="297"/>
      <c r="KF119" s="297"/>
      <c r="KG119" s="297"/>
      <c r="KH119" s="299"/>
      <c r="KI119" s="299">
        <v>5</v>
      </c>
      <c r="KJ119" s="299"/>
      <c r="KK119" s="299">
        <v>43</v>
      </c>
      <c r="KL119" s="297"/>
      <c r="KM119" s="297"/>
      <c r="KN119" s="297"/>
      <c r="KO119" s="297"/>
      <c r="KP119" s="277" cm="1">
        <f t="array" ref="KP119">SUM(SUMIFS(GX119:KO119,GX$6:KO$6,{"EN(V)"}))</f>
        <v>10</v>
      </c>
      <c r="KQ119" s="277" cm="1">
        <f t="array" ref="KQ119">SUM(SUMIFS(GX119:KO119,GX$6:KO$6,{"INA(V)"}))</f>
        <v>2</v>
      </c>
      <c r="KR119" s="277" cm="1">
        <f t="array" ref="KR119">SUM(SUMIFS(GX119:KO119,GX$6:KO$6,{"EN(D)"}))</f>
        <v>208</v>
      </c>
      <c r="KS119" s="277" cm="1">
        <f t="array" ref="KS119">SUM(SUMIFS(GX119:KO119,GX$6:KO$6,{"INA(D)"}))</f>
        <v>0</v>
      </c>
      <c r="KT119" s="277" cm="1">
        <f t="array" ref="KT119">SUM(SUMIFS(GX119:KO119,GX$6:KO$6,{"EN(D)","EN(V)","INA(D)","INA(V)"}))</f>
        <v>220</v>
      </c>
      <c r="KU119" s="299"/>
      <c r="KV119" s="299">
        <v>7</v>
      </c>
      <c r="KW119" s="299"/>
      <c r="KX119" s="299">
        <v>86</v>
      </c>
      <c r="KY119" s="297"/>
      <c r="KZ119" s="297"/>
      <c r="LA119" s="297"/>
      <c r="LB119" s="297"/>
      <c r="LC119" s="299"/>
      <c r="LD119" s="299">
        <v>89</v>
      </c>
      <c r="LE119" s="299"/>
      <c r="LF119" s="299">
        <v>154</v>
      </c>
      <c r="LG119" s="297"/>
      <c r="LH119" s="297"/>
      <c r="LI119" s="297"/>
      <c r="LJ119" s="297"/>
      <c r="LK119" s="299"/>
      <c r="LL119" s="299">
        <v>10</v>
      </c>
      <c r="LM119" s="299"/>
      <c r="LN119" s="299">
        <v>7</v>
      </c>
      <c r="LO119" s="297"/>
      <c r="LP119" s="297"/>
      <c r="LQ119" s="297"/>
      <c r="LR119" s="297"/>
      <c r="LS119" s="299"/>
      <c r="LT119" s="299">
        <v>4</v>
      </c>
      <c r="LU119" s="299"/>
      <c r="LV119" s="299">
        <v>1</v>
      </c>
      <c r="LW119" s="297"/>
      <c r="LX119" s="297"/>
      <c r="LY119" s="297"/>
      <c r="LZ119" s="297"/>
      <c r="MA119" s="299"/>
      <c r="MB119" s="299">
        <v>9</v>
      </c>
      <c r="MC119" s="299"/>
      <c r="MD119" s="299">
        <v>4</v>
      </c>
      <c r="ME119" s="297"/>
      <c r="MF119" s="297"/>
      <c r="MG119" s="297"/>
      <c r="MH119" s="297"/>
      <c r="MI119" s="299"/>
      <c r="MJ119" s="299">
        <v>10</v>
      </c>
      <c r="MK119" s="299"/>
      <c r="ML119" s="299">
        <v>8</v>
      </c>
      <c r="MM119" s="297"/>
      <c r="MN119" s="297"/>
      <c r="MO119" s="297"/>
      <c r="MP119" s="297"/>
      <c r="MQ119" s="299"/>
      <c r="MR119" s="299">
        <v>11</v>
      </c>
      <c r="MS119" s="299"/>
      <c r="MT119" s="299">
        <v>1</v>
      </c>
      <c r="MU119" s="297"/>
      <c r="MV119" s="297"/>
      <c r="MW119" s="297"/>
      <c r="MX119" s="297"/>
      <c r="MY119" s="299"/>
      <c r="MZ119" s="299">
        <v>15</v>
      </c>
      <c r="NA119" s="299"/>
      <c r="NB119" s="299">
        <v>4</v>
      </c>
      <c r="NC119" s="297"/>
      <c r="ND119" s="297"/>
      <c r="NE119" s="297"/>
      <c r="NF119" s="297"/>
      <c r="NG119" s="299"/>
      <c r="NH119" s="299">
        <v>22</v>
      </c>
      <c r="NI119" s="299"/>
      <c r="NJ119" s="299">
        <v>10</v>
      </c>
      <c r="NK119" s="297"/>
      <c r="NL119" s="297"/>
      <c r="NM119" s="297"/>
      <c r="NN119" s="297"/>
      <c r="NO119" s="299"/>
      <c r="NP119" s="299">
        <v>21</v>
      </c>
      <c r="NQ119" s="299"/>
      <c r="NR119" s="299">
        <v>12</v>
      </c>
      <c r="NS119" s="297"/>
      <c r="NT119" s="297"/>
      <c r="NU119" s="297"/>
      <c r="NV119" s="297"/>
      <c r="NW119" s="299"/>
      <c r="NX119" s="299">
        <v>27</v>
      </c>
      <c r="NY119" s="299"/>
      <c r="NZ119" s="299">
        <v>6</v>
      </c>
      <c r="OA119" s="297"/>
      <c r="OB119" s="297"/>
      <c r="OC119" s="297"/>
      <c r="OD119" s="297"/>
      <c r="OE119" s="299"/>
      <c r="OF119" s="299">
        <v>8</v>
      </c>
      <c r="OG119" s="299"/>
      <c r="OH119" s="299">
        <v>6</v>
      </c>
      <c r="OI119" s="297"/>
      <c r="OJ119" s="297"/>
      <c r="OK119" s="297"/>
      <c r="OL119" s="297"/>
      <c r="OM119" s="277" cm="1">
        <f t="array" ref="OM119">SUM(SUMIFS(KU119:OL119,KU$6:OL$6,{"EN(V)"}))</f>
        <v>233</v>
      </c>
      <c r="ON119" s="277" cm="1">
        <f t="array" ref="ON119">SUM(SUMIFS(KU119:OL119,KU$6:OL$6,{"INA(V)"}))</f>
        <v>0</v>
      </c>
      <c r="OO119" s="277" cm="1">
        <f t="array" ref="OO119">SUM(SUMIFS(KU119:OL119,KU$6:OL$6,{"EN(D)"}))</f>
        <v>299</v>
      </c>
      <c r="OP119" s="277" cm="1">
        <f t="array" ref="OP119">SUM(SUMIFS(KU119:OL119,KU$6:OL$6,{"INA(D)"}))</f>
        <v>0</v>
      </c>
      <c r="OQ119" s="277" cm="1">
        <f t="array" ref="OQ119">SUM(SUMIFS(KU119:OL119,KU$6:OL$6,{"EN(D)","EN(V)","INA(D)","INA(V)"}))</f>
        <v>532</v>
      </c>
      <c r="OR119" s="299"/>
      <c r="OS119" s="299">
        <v>13</v>
      </c>
      <c r="OT119" s="299"/>
      <c r="OU119" s="299">
        <v>6</v>
      </c>
      <c r="OV119" s="297"/>
      <c r="OW119" s="297"/>
      <c r="OX119" s="297"/>
      <c r="OY119" s="297"/>
      <c r="OZ119" s="299"/>
      <c r="PA119" s="299">
        <v>9</v>
      </c>
      <c r="PB119" s="299"/>
      <c r="PC119" s="299"/>
      <c r="PD119" s="297"/>
      <c r="PE119" s="297"/>
      <c r="PF119" s="297"/>
      <c r="PG119" s="297"/>
      <c r="PH119" s="299"/>
      <c r="PI119" s="299">
        <v>5</v>
      </c>
      <c r="PJ119" s="299"/>
      <c r="PK119" s="299">
        <v>6</v>
      </c>
      <c r="PL119" s="297"/>
      <c r="PM119" s="297"/>
      <c r="PN119" s="297"/>
      <c r="PO119" s="297"/>
      <c r="PP119" s="299"/>
      <c r="PQ119" s="299">
        <v>11</v>
      </c>
      <c r="PR119" s="299"/>
      <c r="PS119" s="299">
        <v>3</v>
      </c>
      <c r="PT119" s="297"/>
      <c r="PU119" s="297"/>
      <c r="PV119" s="297"/>
      <c r="PW119" s="297"/>
      <c r="PX119" s="299"/>
      <c r="PY119" s="299">
        <v>6</v>
      </c>
      <c r="PZ119" s="299"/>
      <c r="QA119" s="299">
        <v>3</v>
      </c>
      <c r="QB119" s="297"/>
      <c r="QC119" s="297"/>
      <c r="QD119" s="297"/>
      <c r="QE119" s="297"/>
      <c r="QF119" s="299"/>
      <c r="QG119" s="299">
        <v>8</v>
      </c>
      <c r="QH119" s="299"/>
      <c r="QI119" s="299">
        <v>3</v>
      </c>
      <c r="QJ119" s="297"/>
      <c r="QK119" s="297"/>
      <c r="QL119" s="297"/>
      <c r="QM119" s="297"/>
      <c r="QN119" s="299"/>
      <c r="QO119" s="299">
        <v>6</v>
      </c>
      <c r="QP119" s="299"/>
      <c r="QQ119" s="299">
        <v>3</v>
      </c>
      <c r="QR119" s="297"/>
      <c r="QS119" s="297"/>
      <c r="QT119" s="297"/>
      <c r="QU119" s="297"/>
      <c r="QV119" s="299"/>
      <c r="QW119" s="299"/>
      <c r="QX119" s="299"/>
      <c r="QY119" s="299"/>
      <c r="QZ119" s="297"/>
      <c r="RA119" s="297"/>
      <c r="RB119" s="297"/>
      <c r="RC119" s="297"/>
      <c r="RD119" s="299"/>
      <c r="RE119" s="299"/>
      <c r="RF119" s="299"/>
      <c r="RG119" s="299"/>
      <c r="RH119" s="297"/>
      <c r="RI119" s="297"/>
      <c r="RJ119" s="297"/>
      <c r="RK119" s="297"/>
      <c r="RL119" s="299"/>
      <c r="RM119" s="299"/>
      <c r="RN119" s="299"/>
      <c r="RO119" s="299"/>
      <c r="RP119" s="297"/>
      <c r="RQ119" s="297"/>
      <c r="RR119" s="297"/>
      <c r="RS119" s="297"/>
      <c r="RT119" s="299"/>
      <c r="RU119" s="299"/>
      <c r="RV119" s="299"/>
      <c r="RW119" s="299"/>
      <c r="RX119" s="297"/>
      <c r="RY119" s="297"/>
      <c r="RZ119" s="297"/>
      <c r="SA119" s="297"/>
      <c r="SB119" s="299"/>
      <c r="SC119" s="299"/>
      <c r="SD119" s="299"/>
      <c r="SE119" s="299"/>
      <c r="SF119" s="297"/>
      <c r="SG119" s="297"/>
      <c r="SH119" s="297"/>
      <c r="SI119" s="297"/>
      <c r="SJ119" s="277" cm="1">
        <f t="array" ref="SJ119">SUM(SUMIFS(OR119:SI119,OR$6:SI$6,{"EN(V)"}))</f>
        <v>58</v>
      </c>
      <c r="SK119" s="277" cm="1">
        <f t="array" ref="SK119">SUM(SUMIFS(OR119:SI119,OR$6:SI$6,{"INA(V)"}))</f>
        <v>0</v>
      </c>
      <c r="SL119" s="277" cm="1">
        <f t="array" ref="SL119">SUM(SUMIFS(OR119:SI119,OR$6:SI$6,{"EN(D)"}))</f>
        <v>24</v>
      </c>
      <c r="SM119" s="277" cm="1">
        <f t="array" ref="SM119">SUM(SUMIFS(OR119:SI119,OR$6:SI$6,{"INA(D)"}))</f>
        <v>0</v>
      </c>
      <c r="SN119" s="277" cm="1">
        <f t="array" ref="SN119">SUM(SUMIFS(OR119:SI119,OR$6:SI$6,{"EN(D)","EN(V)","INA(D)","INA(V)"}))</f>
        <v>82</v>
      </c>
    </row>
    <row r="120" spans="1:508">
      <c r="A120" s="296">
        <v>114</v>
      </c>
      <c r="B120" s="281" t="s">
        <v>416</v>
      </c>
      <c r="C120" s="301"/>
      <c r="D120" s="299"/>
      <c r="E120" s="299"/>
      <c r="F120" s="299"/>
      <c r="G120" s="299"/>
      <c r="H120" s="297"/>
      <c r="I120" s="297"/>
      <c r="J120" s="297"/>
      <c r="K120" s="297"/>
      <c r="L120" s="299"/>
      <c r="M120" s="299"/>
      <c r="N120" s="299"/>
      <c r="O120" s="299"/>
      <c r="P120" s="297"/>
      <c r="Q120" s="297"/>
      <c r="R120" s="297"/>
      <c r="S120" s="297"/>
      <c r="T120" s="299"/>
      <c r="U120" s="299"/>
      <c r="V120" s="299"/>
      <c r="W120" s="299"/>
      <c r="X120" s="297"/>
      <c r="Y120" s="297"/>
      <c r="Z120" s="297"/>
      <c r="AA120" s="297"/>
      <c r="AB120" s="299"/>
      <c r="AC120" s="299"/>
      <c r="AD120" s="299"/>
      <c r="AE120" s="299"/>
      <c r="AF120" s="297"/>
      <c r="AG120" s="297"/>
      <c r="AH120" s="297"/>
      <c r="AI120" s="297"/>
      <c r="AJ120" s="299"/>
      <c r="AK120" s="299"/>
      <c r="AL120" s="299"/>
      <c r="AM120" s="299"/>
      <c r="AN120" s="297"/>
      <c r="AO120" s="297"/>
      <c r="AP120" s="297"/>
      <c r="AQ120" s="297"/>
      <c r="AR120" s="299"/>
      <c r="AS120" s="299"/>
      <c r="AT120" s="299"/>
      <c r="AU120" s="299"/>
      <c r="AV120" s="297"/>
      <c r="AW120" s="297"/>
      <c r="AX120" s="297"/>
      <c r="AY120" s="297"/>
      <c r="AZ120" s="299"/>
      <c r="BA120" s="299"/>
      <c r="BB120" s="299"/>
      <c r="BC120" s="299"/>
      <c r="BD120" s="297"/>
      <c r="BE120" s="297"/>
      <c r="BF120" s="297"/>
      <c r="BG120" s="297"/>
      <c r="BH120" s="299"/>
      <c r="BI120" s="299"/>
      <c r="BJ120" s="299"/>
      <c r="BK120" s="299"/>
      <c r="BL120" s="297"/>
      <c r="BM120" s="297"/>
      <c r="BN120" s="297"/>
      <c r="BO120" s="297"/>
      <c r="BP120" s="299"/>
      <c r="BQ120" s="299"/>
      <c r="BR120" s="299"/>
      <c r="BS120" s="299"/>
      <c r="BT120" s="297"/>
      <c r="BU120" s="297"/>
      <c r="BV120" s="297"/>
      <c r="BW120" s="297"/>
      <c r="BX120" s="299"/>
      <c r="BY120" s="299"/>
      <c r="BZ120" s="299"/>
      <c r="CA120" s="299"/>
      <c r="CB120" s="297"/>
      <c r="CC120" s="297"/>
      <c r="CD120" s="297"/>
      <c r="CE120" s="297"/>
      <c r="CF120" s="299"/>
      <c r="CG120" s="299"/>
      <c r="CH120" s="299"/>
      <c r="CI120" s="299"/>
      <c r="CJ120" s="297"/>
      <c r="CK120" s="297"/>
      <c r="CL120" s="297"/>
      <c r="CM120" s="297"/>
      <c r="CN120" s="299"/>
      <c r="CO120" s="299"/>
      <c r="CP120" s="299"/>
      <c r="CQ120" s="299"/>
      <c r="CR120" s="297"/>
      <c r="CS120" s="297"/>
      <c r="CT120" s="297"/>
      <c r="CU120" s="297"/>
      <c r="CV120" s="277" cm="1">
        <f t="array" ref="CV120">SUM(SUMIFS(D120:CU120,D$6:CU$6,{"EN(V)"}))</f>
        <v>0</v>
      </c>
      <c r="CW120" s="277" cm="1">
        <f t="array" ref="CW120">SUM(SUMIFS(D120:CU120,D$6:CU$6,{"INA(V)"}))</f>
        <v>0</v>
      </c>
      <c r="CX120" s="277" cm="1">
        <f t="array" ref="CX120">SUM(SUMIFS(D120:CU120,D$6:CU$6,{"EN(D)"}))</f>
        <v>0</v>
      </c>
      <c r="CY120" s="277" cm="1">
        <f t="array" ref="CY120">SUM(SUMIFS(D120:CU120,D$6:CU$6,{"INA(D)"}))</f>
        <v>0</v>
      </c>
      <c r="CZ120" s="277" cm="1">
        <f t="array" ref="CZ120">SUM(SUMIFS(D120:CU120,D$6:CU$6,{"EN(D)","EN(V)","INA(D)","INA(V)"}))</f>
        <v>0</v>
      </c>
      <c r="DA120" s="299"/>
      <c r="DB120" s="299"/>
      <c r="DC120" s="299"/>
      <c r="DD120" s="299"/>
      <c r="DE120" s="297"/>
      <c r="DF120" s="297"/>
      <c r="DG120" s="297"/>
      <c r="DH120" s="297"/>
      <c r="DI120" s="299"/>
      <c r="DJ120" s="299"/>
      <c r="DK120" s="299"/>
      <c r="DL120" s="299"/>
      <c r="DM120" s="297"/>
      <c r="DN120" s="297"/>
      <c r="DO120" s="297"/>
      <c r="DP120" s="297"/>
      <c r="DQ120" s="299"/>
      <c r="DR120" s="299"/>
      <c r="DS120" s="299"/>
      <c r="DT120" s="299"/>
      <c r="DU120" s="297"/>
      <c r="DV120" s="297"/>
      <c r="DW120" s="297"/>
      <c r="DX120" s="297"/>
      <c r="DY120" s="299"/>
      <c r="DZ120" s="299"/>
      <c r="EA120" s="299"/>
      <c r="EB120" s="299"/>
      <c r="EC120" s="297"/>
      <c r="ED120" s="297"/>
      <c r="EE120" s="297"/>
      <c r="EF120" s="297"/>
      <c r="EG120" s="299"/>
      <c r="EH120" s="299"/>
      <c r="EI120" s="299"/>
      <c r="EJ120" s="299"/>
      <c r="EK120" s="297"/>
      <c r="EL120" s="297"/>
      <c r="EM120" s="297"/>
      <c r="EN120" s="297"/>
      <c r="EO120" s="299"/>
      <c r="EP120" s="299"/>
      <c r="EQ120" s="299"/>
      <c r="ER120" s="299"/>
      <c r="ES120" s="297"/>
      <c r="ET120" s="297"/>
      <c r="EU120" s="297"/>
      <c r="EV120" s="297"/>
      <c r="EW120" s="299"/>
      <c r="EX120" s="299"/>
      <c r="EY120" s="299"/>
      <c r="EZ120" s="299"/>
      <c r="FA120" s="297"/>
      <c r="FB120" s="297"/>
      <c r="FC120" s="297"/>
      <c r="FD120" s="297"/>
      <c r="FE120" s="299"/>
      <c r="FF120" s="299"/>
      <c r="FG120" s="299"/>
      <c r="FH120" s="299"/>
      <c r="FI120" s="297"/>
      <c r="FJ120" s="297"/>
      <c r="FK120" s="297"/>
      <c r="FL120" s="297"/>
      <c r="FM120" s="299"/>
      <c r="FN120" s="299"/>
      <c r="FO120" s="299"/>
      <c r="FP120" s="299"/>
      <c r="FQ120" s="297"/>
      <c r="FR120" s="297"/>
      <c r="FS120" s="297"/>
      <c r="FT120" s="297"/>
      <c r="FU120" s="299"/>
      <c r="FV120" s="299"/>
      <c r="FW120" s="299"/>
      <c r="FX120" s="299"/>
      <c r="FY120" s="297"/>
      <c r="FZ120" s="297"/>
      <c r="GA120" s="297"/>
      <c r="GB120" s="297"/>
      <c r="GC120" s="299"/>
      <c r="GD120" s="299"/>
      <c r="GE120" s="299"/>
      <c r="GF120" s="299"/>
      <c r="GG120" s="297"/>
      <c r="GH120" s="297"/>
      <c r="GI120" s="297"/>
      <c r="GJ120" s="297"/>
      <c r="GK120" s="299"/>
      <c r="GL120" s="299"/>
      <c r="GM120" s="299"/>
      <c r="GN120" s="299"/>
      <c r="GO120" s="297"/>
      <c r="GP120" s="297"/>
      <c r="GQ120" s="297"/>
      <c r="GR120" s="297"/>
      <c r="GS120" s="277" cm="1">
        <f t="array" ref="GS120">SUM(SUMIFS(DA120:GR120,DA$6:GR$6,{"EN(V)"}))</f>
        <v>0</v>
      </c>
      <c r="GT120" s="277" cm="1">
        <f t="array" ref="GT120">SUM(SUMIFS(DA120:GR120,DA$6:GR$6,{"INA(V)"}))</f>
        <v>0</v>
      </c>
      <c r="GU120" s="277" cm="1">
        <f t="array" ref="GU120">SUM(SUMIFS(DA120:GR120,DA$6:GR$6,{"EN(D)"}))</f>
        <v>0</v>
      </c>
      <c r="GV120" s="277" cm="1">
        <f t="array" ref="GV120">SUM(SUMIFS(DA120:GR120,DA$6:GR$6,{"INA(D)"}))</f>
        <v>0</v>
      </c>
      <c r="GW120" s="277" cm="1">
        <f t="array" ref="GW120">SUM(SUMIFS(DA120:GR120,DA$6:GR$6,{"EN(D)","EN(V)","INA(D)","INA(V)"}))</f>
        <v>0</v>
      </c>
      <c r="GX120" s="299"/>
      <c r="GY120" s="299"/>
      <c r="GZ120" s="299"/>
      <c r="HA120" s="299"/>
      <c r="HB120" s="297"/>
      <c r="HC120" s="297"/>
      <c r="HD120" s="297"/>
      <c r="HE120" s="297"/>
      <c r="HF120" s="299"/>
      <c r="HG120" s="299"/>
      <c r="HH120" s="299"/>
      <c r="HI120" s="299"/>
      <c r="HJ120" s="297"/>
      <c r="HK120" s="297"/>
      <c r="HL120" s="297"/>
      <c r="HM120" s="297"/>
      <c r="HN120" s="299"/>
      <c r="HO120" s="299"/>
      <c r="HP120" s="299"/>
      <c r="HQ120" s="299"/>
      <c r="HR120" s="297"/>
      <c r="HS120" s="297"/>
      <c r="HT120" s="297"/>
      <c r="HU120" s="297"/>
      <c r="HV120" s="299"/>
      <c r="HW120" s="299"/>
      <c r="HX120" s="299"/>
      <c r="HY120" s="299"/>
      <c r="HZ120" s="297"/>
      <c r="IA120" s="297"/>
      <c r="IB120" s="297"/>
      <c r="IC120" s="297"/>
      <c r="ID120" s="299"/>
      <c r="IE120" s="299"/>
      <c r="IF120" s="299"/>
      <c r="IG120" s="299"/>
      <c r="IH120" s="297"/>
      <c r="II120" s="297"/>
      <c r="IJ120" s="297"/>
      <c r="IK120" s="297"/>
      <c r="IL120" s="299"/>
      <c r="IM120" s="299"/>
      <c r="IN120" s="299"/>
      <c r="IO120" s="299"/>
      <c r="IP120" s="297"/>
      <c r="IQ120" s="297"/>
      <c r="IR120" s="297"/>
      <c r="IS120" s="297"/>
      <c r="IT120" s="299"/>
      <c r="IU120" s="299"/>
      <c r="IV120" s="299"/>
      <c r="IW120" s="299"/>
      <c r="IX120" s="297"/>
      <c r="IY120" s="297"/>
      <c r="IZ120" s="297"/>
      <c r="JA120" s="297"/>
      <c r="JB120" s="299"/>
      <c r="JC120" s="299"/>
      <c r="JD120" s="299"/>
      <c r="JE120" s="299"/>
      <c r="JF120" s="297"/>
      <c r="JG120" s="297"/>
      <c r="JH120" s="297"/>
      <c r="JI120" s="297"/>
      <c r="JJ120" s="299"/>
      <c r="JK120" s="299"/>
      <c r="JL120" s="299"/>
      <c r="JM120" s="299"/>
      <c r="JN120" s="297"/>
      <c r="JO120" s="297"/>
      <c r="JP120" s="297"/>
      <c r="JQ120" s="297"/>
      <c r="JR120" s="299"/>
      <c r="JS120" s="299"/>
      <c r="JT120" s="299"/>
      <c r="JU120" s="299"/>
      <c r="JV120" s="297">
        <v>124</v>
      </c>
      <c r="JW120" s="297">
        <v>7</v>
      </c>
      <c r="JX120" s="297"/>
      <c r="JY120" s="297">
        <v>124</v>
      </c>
      <c r="JZ120" s="299"/>
      <c r="KA120" s="299"/>
      <c r="KB120" s="299"/>
      <c r="KC120" s="299"/>
      <c r="KD120" s="297"/>
      <c r="KE120" s="297">
        <v>107</v>
      </c>
      <c r="KF120" s="297"/>
      <c r="KG120" s="297">
        <v>296</v>
      </c>
      <c r="KH120" s="299"/>
      <c r="KI120" s="299"/>
      <c r="KJ120" s="299"/>
      <c r="KK120" s="299"/>
      <c r="KL120" s="297"/>
      <c r="KM120" s="297">
        <v>126</v>
      </c>
      <c r="KN120" s="297"/>
      <c r="KO120" s="297">
        <v>18</v>
      </c>
      <c r="KP120" s="277" cm="1">
        <f t="array" ref="KP120">SUM(SUMIFS(GX120:KO120,GX$6:KO$6,{"EN(V)"}))</f>
        <v>0</v>
      </c>
      <c r="KQ120" s="277" cm="1">
        <f t="array" ref="KQ120">SUM(SUMIFS(GX120:KO120,GX$6:KO$6,{"INA(V)"}))</f>
        <v>240</v>
      </c>
      <c r="KR120" s="277" cm="1">
        <f t="array" ref="KR120">SUM(SUMIFS(GX120:KO120,GX$6:KO$6,{"EN(D)"}))</f>
        <v>0</v>
      </c>
      <c r="KS120" s="277" cm="1">
        <f t="array" ref="KS120">SUM(SUMIFS(GX120:KO120,GX$6:KO$6,{"INA(D)"}))</f>
        <v>438</v>
      </c>
      <c r="KT120" s="277" cm="1">
        <f t="array" ref="KT120">SUM(SUMIFS(GX120:KO120,GX$6:KO$6,{"EN(D)","EN(V)","INA(D)","INA(V)"}))</f>
        <v>678</v>
      </c>
      <c r="KU120" s="299"/>
      <c r="KV120" s="299"/>
      <c r="KW120" s="299"/>
      <c r="KX120" s="299"/>
      <c r="KY120" s="297"/>
      <c r="KZ120" s="297">
        <v>48</v>
      </c>
      <c r="LA120" s="297"/>
      <c r="LB120" s="297">
        <v>248</v>
      </c>
      <c r="LC120" s="299"/>
      <c r="LD120" s="299"/>
      <c r="LE120" s="299"/>
      <c r="LF120" s="299"/>
      <c r="LG120" s="297"/>
      <c r="LH120" s="297"/>
      <c r="LI120" s="297"/>
      <c r="LJ120" s="297"/>
      <c r="LK120" s="299"/>
      <c r="LL120" s="299"/>
      <c r="LM120" s="299"/>
      <c r="LN120" s="299"/>
      <c r="LO120" s="297"/>
      <c r="LP120" s="297">
        <v>160</v>
      </c>
      <c r="LQ120" s="297"/>
      <c r="LR120" s="297">
        <v>44</v>
      </c>
      <c r="LS120" s="299"/>
      <c r="LT120" s="299"/>
      <c r="LU120" s="299"/>
      <c r="LV120" s="299"/>
      <c r="LW120" s="297"/>
      <c r="LX120" s="297">
        <v>131</v>
      </c>
      <c r="LY120" s="297"/>
      <c r="LZ120" s="297">
        <v>67</v>
      </c>
      <c r="MA120" s="299"/>
      <c r="MB120" s="299"/>
      <c r="MC120" s="299"/>
      <c r="MD120" s="299"/>
      <c r="ME120" s="297"/>
      <c r="MF120" s="297">
        <v>152</v>
      </c>
      <c r="MG120" s="297"/>
      <c r="MH120" s="297"/>
      <c r="MI120" s="299"/>
      <c r="MJ120" s="299"/>
      <c r="MK120" s="299"/>
      <c r="ML120" s="299"/>
      <c r="MM120" s="297"/>
      <c r="MN120" s="297">
        <v>147</v>
      </c>
      <c r="MO120" s="297"/>
      <c r="MP120" s="297">
        <v>50</v>
      </c>
      <c r="MQ120" s="299"/>
      <c r="MR120" s="299"/>
      <c r="MS120" s="299"/>
      <c r="MT120" s="299"/>
      <c r="MU120" s="297"/>
      <c r="MV120" s="297">
        <v>74</v>
      </c>
      <c r="MW120" s="297"/>
      <c r="MX120" s="297">
        <v>12</v>
      </c>
      <c r="MY120" s="299"/>
      <c r="MZ120" s="299"/>
      <c r="NA120" s="299"/>
      <c r="NB120" s="299"/>
      <c r="NC120" s="297"/>
      <c r="ND120" s="297">
        <v>121</v>
      </c>
      <c r="NE120" s="297"/>
      <c r="NF120" s="297">
        <v>36</v>
      </c>
      <c r="NG120" s="299"/>
      <c r="NH120" s="299"/>
      <c r="NI120" s="299"/>
      <c r="NJ120" s="299"/>
      <c r="NK120" s="297"/>
      <c r="NL120" s="297">
        <v>167</v>
      </c>
      <c r="NM120" s="297"/>
      <c r="NN120" s="297">
        <v>32</v>
      </c>
      <c r="NO120" s="299"/>
      <c r="NP120" s="299"/>
      <c r="NQ120" s="299"/>
      <c r="NR120" s="299"/>
      <c r="NS120" s="297"/>
      <c r="NT120" s="297">
        <v>286</v>
      </c>
      <c r="NU120" s="297"/>
      <c r="NV120" s="297">
        <v>92</v>
      </c>
      <c r="NW120" s="299"/>
      <c r="NX120" s="299"/>
      <c r="NY120" s="299"/>
      <c r="NZ120" s="299"/>
      <c r="OA120" s="297"/>
      <c r="OB120" s="297">
        <v>237</v>
      </c>
      <c r="OC120" s="297"/>
      <c r="OD120" s="297">
        <v>89</v>
      </c>
      <c r="OE120" s="299"/>
      <c r="OF120" s="299"/>
      <c r="OG120" s="299"/>
      <c r="OH120" s="299"/>
      <c r="OI120" s="297"/>
      <c r="OJ120" s="297">
        <v>126</v>
      </c>
      <c r="OK120" s="297"/>
      <c r="OL120" s="297">
        <v>65</v>
      </c>
      <c r="OM120" s="277" cm="1">
        <f t="array" ref="OM120">SUM(SUMIFS(KU120:OL120,KU$6:OL$6,{"EN(V)"}))</f>
        <v>0</v>
      </c>
      <c r="ON120" s="277" cm="1">
        <f t="array" ref="ON120">SUM(SUMIFS(KU120:OL120,KU$6:OL$6,{"INA(V)"}))</f>
        <v>1649</v>
      </c>
      <c r="OO120" s="277" cm="1">
        <f t="array" ref="OO120">SUM(SUMIFS(KU120:OL120,KU$6:OL$6,{"EN(D)"}))</f>
        <v>0</v>
      </c>
      <c r="OP120" s="277" cm="1">
        <f t="array" ref="OP120">SUM(SUMIFS(KU120:OL120,KU$6:OL$6,{"INA(D)"}))</f>
        <v>735</v>
      </c>
      <c r="OQ120" s="277" cm="1">
        <f t="array" ref="OQ120">SUM(SUMIFS(KU120:OL120,KU$6:OL$6,{"EN(D)","EN(V)","INA(D)","INA(V)"}))</f>
        <v>2384</v>
      </c>
      <c r="OR120" s="299"/>
      <c r="OS120" s="299"/>
      <c r="OT120" s="299"/>
      <c r="OU120" s="299"/>
      <c r="OV120" s="297"/>
      <c r="OW120" s="297">
        <v>116</v>
      </c>
      <c r="OX120" s="297"/>
      <c r="OY120" s="297">
        <v>37</v>
      </c>
      <c r="OZ120" s="299"/>
      <c r="PA120" s="299"/>
      <c r="PB120" s="299"/>
      <c r="PC120" s="299"/>
      <c r="PD120" s="297"/>
      <c r="PE120" s="297">
        <v>172</v>
      </c>
      <c r="PF120" s="297"/>
      <c r="PG120" s="297">
        <v>45</v>
      </c>
      <c r="PH120" s="299"/>
      <c r="PI120" s="299"/>
      <c r="PJ120" s="299"/>
      <c r="PK120" s="299"/>
      <c r="PL120" s="297"/>
      <c r="PM120" s="297">
        <v>141</v>
      </c>
      <c r="PN120" s="297"/>
      <c r="PO120" s="297">
        <v>46</v>
      </c>
      <c r="PP120" s="299"/>
      <c r="PQ120" s="299"/>
      <c r="PR120" s="299"/>
      <c r="PS120" s="299"/>
      <c r="PT120" s="297"/>
      <c r="PU120" s="297">
        <v>59</v>
      </c>
      <c r="PV120" s="297"/>
      <c r="PW120" s="297">
        <v>32</v>
      </c>
      <c r="PX120" s="299"/>
      <c r="PY120" s="299"/>
      <c r="PZ120" s="299"/>
      <c r="QA120" s="299"/>
      <c r="QB120" s="297"/>
      <c r="QC120" s="297">
        <v>129</v>
      </c>
      <c r="QD120" s="297"/>
      <c r="QE120" s="297">
        <v>59</v>
      </c>
      <c r="QF120" s="299"/>
      <c r="QG120" s="299"/>
      <c r="QH120" s="299"/>
      <c r="QI120" s="299"/>
      <c r="QJ120" s="297"/>
      <c r="QK120" s="297">
        <v>75</v>
      </c>
      <c r="QL120" s="297"/>
      <c r="QM120" s="297">
        <v>37</v>
      </c>
      <c r="QN120" s="299"/>
      <c r="QO120" s="299"/>
      <c r="QP120" s="299"/>
      <c r="QQ120" s="299"/>
      <c r="QR120" s="297"/>
      <c r="QS120" s="297">
        <v>46</v>
      </c>
      <c r="QT120" s="297"/>
      <c r="QU120" s="297">
        <v>22</v>
      </c>
      <c r="QV120" s="299"/>
      <c r="QW120" s="299"/>
      <c r="QX120" s="299"/>
      <c r="QY120" s="299"/>
      <c r="QZ120" s="297"/>
      <c r="RA120" s="297"/>
      <c r="RB120" s="297"/>
      <c r="RC120" s="297"/>
      <c r="RD120" s="299"/>
      <c r="RE120" s="299"/>
      <c r="RF120" s="299"/>
      <c r="RG120" s="299"/>
      <c r="RH120" s="297"/>
      <c r="RI120" s="297"/>
      <c r="RJ120" s="297"/>
      <c r="RK120" s="297"/>
      <c r="RL120" s="299"/>
      <c r="RM120" s="299"/>
      <c r="RN120" s="299"/>
      <c r="RO120" s="299"/>
      <c r="RP120" s="297"/>
      <c r="RQ120" s="297"/>
      <c r="RR120" s="297"/>
      <c r="RS120" s="297"/>
      <c r="RT120" s="299"/>
      <c r="RU120" s="299"/>
      <c r="RV120" s="299"/>
      <c r="RW120" s="299"/>
      <c r="RX120" s="297"/>
      <c r="RY120" s="297"/>
      <c r="RZ120" s="297"/>
      <c r="SA120" s="297"/>
      <c r="SB120" s="299"/>
      <c r="SC120" s="299"/>
      <c r="SD120" s="299"/>
      <c r="SE120" s="299"/>
      <c r="SF120" s="297"/>
      <c r="SG120" s="297"/>
      <c r="SH120" s="297"/>
      <c r="SI120" s="297"/>
      <c r="SJ120" s="277" cm="1">
        <f t="array" ref="SJ120">SUM(SUMIFS(OR120:SI120,OR$6:SI$6,{"EN(V)"}))</f>
        <v>0</v>
      </c>
      <c r="SK120" s="277" cm="1">
        <f t="array" ref="SK120">SUM(SUMIFS(OR120:SI120,OR$6:SI$6,{"INA(V)"}))</f>
        <v>738</v>
      </c>
      <c r="SL120" s="277" cm="1">
        <f t="array" ref="SL120">SUM(SUMIFS(OR120:SI120,OR$6:SI$6,{"EN(D)"}))</f>
        <v>0</v>
      </c>
      <c r="SM120" s="277" cm="1">
        <f t="array" ref="SM120">SUM(SUMIFS(OR120:SI120,OR$6:SI$6,{"INA(D)"}))</f>
        <v>278</v>
      </c>
      <c r="SN120" s="277" cm="1">
        <f t="array" ref="SN120">SUM(SUMIFS(OR120:SI120,OR$6:SI$6,{"EN(D)","EN(V)","INA(D)","INA(V)"}))</f>
        <v>1016</v>
      </c>
    </row>
    <row r="121" spans="1:508" ht="30">
      <c r="A121" s="296">
        <v>115</v>
      </c>
      <c r="B121" s="281" t="s">
        <v>1411</v>
      </c>
      <c r="C121" s="301"/>
      <c r="D121" s="299"/>
      <c r="E121" s="299"/>
      <c r="F121" s="299"/>
      <c r="G121" s="299"/>
      <c r="H121" s="297"/>
      <c r="I121" s="297"/>
      <c r="J121" s="297"/>
      <c r="K121" s="297"/>
      <c r="L121" s="299"/>
      <c r="M121" s="299"/>
      <c r="N121" s="299"/>
      <c r="O121" s="299"/>
      <c r="P121" s="297"/>
      <c r="Q121" s="297"/>
      <c r="R121" s="297"/>
      <c r="S121" s="297"/>
      <c r="T121" s="299"/>
      <c r="U121" s="299"/>
      <c r="V121" s="299"/>
      <c r="W121" s="299"/>
      <c r="X121" s="297"/>
      <c r="Y121" s="297"/>
      <c r="Z121" s="297"/>
      <c r="AA121" s="297"/>
      <c r="AB121" s="299"/>
      <c r="AC121" s="299"/>
      <c r="AD121" s="299"/>
      <c r="AE121" s="299"/>
      <c r="AF121" s="297"/>
      <c r="AG121" s="297"/>
      <c r="AH121" s="297"/>
      <c r="AI121" s="297"/>
      <c r="AJ121" s="299"/>
      <c r="AK121" s="299"/>
      <c r="AL121" s="299"/>
      <c r="AM121" s="299"/>
      <c r="AN121" s="297"/>
      <c r="AO121" s="297"/>
      <c r="AP121" s="297"/>
      <c r="AQ121" s="297"/>
      <c r="AR121" s="299"/>
      <c r="AS121" s="299"/>
      <c r="AT121" s="299"/>
      <c r="AU121" s="299"/>
      <c r="AV121" s="297"/>
      <c r="AW121" s="297"/>
      <c r="AX121" s="297"/>
      <c r="AY121" s="297"/>
      <c r="AZ121" s="299"/>
      <c r="BA121" s="299"/>
      <c r="BB121" s="299"/>
      <c r="BC121" s="299"/>
      <c r="BD121" s="297"/>
      <c r="BE121" s="297"/>
      <c r="BF121" s="297"/>
      <c r="BG121" s="297"/>
      <c r="BH121" s="299"/>
      <c r="BI121" s="299"/>
      <c r="BJ121" s="299"/>
      <c r="BK121" s="299"/>
      <c r="BL121" s="297"/>
      <c r="BM121" s="297"/>
      <c r="BN121" s="297"/>
      <c r="BO121" s="297"/>
      <c r="BP121" s="299"/>
      <c r="BQ121" s="299"/>
      <c r="BR121" s="299"/>
      <c r="BS121" s="299"/>
      <c r="BT121" s="297"/>
      <c r="BU121" s="297"/>
      <c r="BV121" s="297"/>
      <c r="BW121" s="297"/>
      <c r="BX121" s="299"/>
      <c r="BY121" s="299"/>
      <c r="BZ121" s="299"/>
      <c r="CA121" s="299"/>
      <c r="CB121" s="297"/>
      <c r="CC121" s="297"/>
      <c r="CD121" s="297"/>
      <c r="CE121" s="297"/>
      <c r="CF121" s="299"/>
      <c r="CG121" s="299"/>
      <c r="CH121" s="299"/>
      <c r="CI121" s="299"/>
      <c r="CJ121" s="297"/>
      <c r="CK121" s="297"/>
      <c r="CL121" s="297"/>
      <c r="CM121" s="297"/>
      <c r="CN121" s="299"/>
      <c r="CO121" s="299"/>
      <c r="CP121" s="299"/>
      <c r="CQ121" s="299"/>
      <c r="CR121" s="297"/>
      <c r="CS121" s="297"/>
      <c r="CT121" s="297"/>
      <c r="CU121" s="297"/>
      <c r="CV121" s="277" cm="1">
        <f t="array" ref="CV121">SUM(SUMIFS(D121:CU121,D$6:CU$6,{"EN(V)"}))</f>
        <v>0</v>
      </c>
      <c r="CW121" s="277" cm="1">
        <f t="array" ref="CW121">SUM(SUMIFS(D121:CU121,D$6:CU$6,{"INA(V)"}))</f>
        <v>0</v>
      </c>
      <c r="CX121" s="277" cm="1">
        <f t="array" ref="CX121">SUM(SUMIFS(D121:CU121,D$6:CU$6,{"EN(D)"}))</f>
        <v>0</v>
      </c>
      <c r="CY121" s="277" cm="1">
        <f t="array" ref="CY121">SUM(SUMIFS(D121:CU121,D$6:CU$6,{"INA(D)"}))</f>
        <v>0</v>
      </c>
      <c r="CZ121" s="277" cm="1">
        <f t="array" ref="CZ121">SUM(SUMIFS(D121:CU121,D$6:CU$6,{"EN(D)","EN(V)","INA(D)","INA(V)"}))</f>
        <v>0</v>
      </c>
      <c r="DA121" s="299"/>
      <c r="DB121" s="299"/>
      <c r="DC121" s="299"/>
      <c r="DD121" s="299"/>
      <c r="DE121" s="297"/>
      <c r="DF121" s="297"/>
      <c r="DG121" s="297"/>
      <c r="DH121" s="297"/>
      <c r="DI121" s="299"/>
      <c r="DJ121" s="299"/>
      <c r="DK121" s="299"/>
      <c r="DL121" s="299"/>
      <c r="DM121" s="297"/>
      <c r="DN121" s="297"/>
      <c r="DO121" s="297"/>
      <c r="DP121" s="297"/>
      <c r="DQ121" s="299"/>
      <c r="DR121" s="299"/>
      <c r="DS121" s="299"/>
      <c r="DT121" s="299"/>
      <c r="DU121" s="297"/>
      <c r="DV121" s="297"/>
      <c r="DW121" s="297"/>
      <c r="DX121" s="297"/>
      <c r="DY121" s="299"/>
      <c r="DZ121" s="299"/>
      <c r="EA121" s="299"/>
      <c r="EB121" s="299"/>
      <c r="EC121" s="297"/>
      <c r="ED121" s="297"/>
      <c r="EE121" s="297"/>
      <c r="EF121" s="297"/>
      <c r="EG121" s="299"/>
      <c r="EH121" s="299"/>
      <c r="EI121" s="299"/>
      <c r="EJ121" s="299"/>
      <c r="EK121" s="297"/>
      <c r="EL121" s="297"/>
      <c r="EM121" s="297"/>
      <c r="EN121" s="297"/>
      <c r="EO121" s="299"/>
      <c r="EP121" s="299"/>
      <c r="EQ121" s="299"/>
      <c r="ER121" s="299"/>
      <c r="ES121" s="297"/>
      <c r="ET121" s="297"/>
      <c r="EU121" s="297"/>
      <c r="EV121" s="297"/>
      <c r="EW121" s="299"/>
      <c r="EX121" s="299"/>
      <c r="EY121" s="299"/>
      <c r="EZ121" s="299"/>
      <c r="FA121" s="297"/>
      <c r="FB121" s="297"/>
      <c r="FC121" s="297"/>
      <c r="FD121" s="297"/>
      <c r="FE121" s="299"/>
      <c r="FF121" s="299"/>
      <c r="FG121" s="299"/>
      <c r="FH121" s="299"/>
      <c r="FI121" s="297"/>
      <c r="FJ121" s="297"/>
      <c r="FK121" s="297"/>
      <c r="FL121" s="297"/>
      <c r="FM121" s="299"/>
      <c r="FN121" s="299"/>
      <c r="FO121" s="299"/>
      <c r="FP121" s="299"/>
      <c r="FQ121" s="297"/>
      <c r="FR121" s="297"/>
      <c r="FS121" s="297"/>
      <c r="FT121" s="297"/>
      <c r="FU121" s="299"/>
      <c r="FV121" s="299"/>
      <c r="FW121" s="299"/>
      <c r="FX121" s="299"/>
      <c r="FY121" s="297"/>
      <c r="FZ121" s="297"/>
      <c r="GA121" s="297"/>
      <c r="GB121" s="297"/>
      <c r="GC121" s="299"/>
      <c r="GD121" s="299"/>
      <c r="GE121" s="299"/>
      <c r="GF121" s="299"/>
      <c r="GG121" s="297"/>
      <c r="GH121" s="297"/>
      <c r="GI121" s="297"/>
      <c r="GJ121" s="297"/>
      <c r="GK121" s="299"/>
      <c r="GL121" s="299"/>
      <c r="GM121" s="299"/>
      <c r="GN121" s="299"/>
      <c r="GO121" s="297"/>
      <c r="GP121" s="297"/>
      <c r="GQ121" s="297"/>
      <c r="GR121" s="297"/>
      <c r="GS121" s="277" cm="1">
        <f t="array" ref="GS121">SUM(SUMIFS(DA121:GR121,DA$6:GR$6,{"EN(V)"}))</f>
        <v>0</v>
      </c>
      <c r="GT121" s="277" cm="1">
        <f t="array" ref="GT121">SUM(SUMIFS(DA121:GR121,DA$6:GR$6,{"INA(V)"}))</f>
        <v>0</v>
      </c>
      <c r="GU121" s="277" cm="1">
        <f t="array" ref="GU121">SUM(SUMIFS(DA121:GR121,DA$6:GR$6,{"EN(D)"}))</f>
        <v>0</v>
      </c>
      <c r="GV121" s="277" cm="1">
        <f t="array" ref="GV121">SUM(SUMIFS(DA121:GR121,DA$6:GR$6,{"INA(D)"}))</f>
        <v>0</v>
      </c>
      <c r="GW121" s="277" cm="1">
        <f t="array" ref="GW121">SUM(SUMIFS(DA121:GR121,DA$6:GR$6,{"EN(D)","EN(V)","INA(D)","INA(V)"}))</f>
        <v>0</v>
      </c>
      <c r="GX121" s="299"/>
      <c r="GY121" s="299"/>
      <c r="GZ121" s="299"/>
      <c r="HA121" s="299"/>
      <c r="HB121" s="297"/>
      <c r="HC121" s="297"/>
      <c r="HD121" s="297"/>
      <c r="HE121" s="297"/>
      <c r="HF121" s="299"/>
      <c r="HG121" s="299"/>
      <c r="HH121" s="299"/>
      <c r="HI121" s="299"/>
      <c r="HJ121" s="297"/>
      <c r="HK121" s="297"/>
      <c r="HL121" s="297"/>
      <c r="HM121" s="297"/>
      <c r="HN121" s="299"/>
      <c r="HO121" s="299"/>
      <c r="HP121" s="299"/>
      <c r="HQ121" s="299"/>
      <c r="HR121" s="297"/>
      <c r="HS121" s="297"/>
      <c r="HT121" s="297"/>
      <c r="HU121" s="297"/>
      <c r="HV121" s="299"/>
      <c r="HW121" s="299"/>
      <c r="HX121" s="299"/>
      <c r="HY121" s="299"/>
      <c r="HZ121" s="297"/>
      <c r="IA121" s="297"/>
      <c r="IB121" s="297"/>
      <c r="IC121" s="297"/>
      <c r="ID121" s="299"/>
      <c r="IE121" s="299"/>
      <c r="IF121" s="299"/>
      <c r="IG121" s="299"/>
      <c r="IH121" s="297"/>
      <c r="II121" s="297"/>
      <c r="IJ121" s="297"/>
      <c r="IK121" s="297"/>
      <c r="IL121" s="299"/>
      <c r="IM121" s="299"/>
      <c r="IN121" s="299"/>
      <c r="IO121" s="299"/>
      <c r="IP121" s="297"/>
      <c r="IQ121" s="297"/>
      <c r="IR121" s="297"/>
      <c r="IS121" s="297"/>
      <c r="IT121" s="299"/>
      <c r="IU121" s="299"/>
      <c r="IV121" s="299"/>
      <c r="IW121" s="299"/>
      <c r="IX121" s="297"/>
      <c r="IY121" s="297"/>
      <c r="IZ121" s="297"/>
      <c r="JA121" s="297"/>
      <c r="JB121" s="299"/>
      <c r="JC121" s="299"/>
      <c r="JD121" s="299"/>
      <c r="JE121" s="299"/>
      <c r="JF121" s="297"/>
      <c r="JG121" s="297"/>
      <c r="JH121" s="297"/>
      <c r="JI121" s="297"/>
      <c r="JJ121" s="299"/>
      <c r="JK121" s="299"/>
      <c r="JL121" s="299"/>
      <c r="JM121" s="299"/>
      <c r="JN121" s="297"/>
      <c r="JO121" s="297"/>
      <c r="JP121" s="297"/>
      <c r="JQ121" s="297"/>
      <c r="JR121" s="299"/>
      <c r="JS121" s="299"/>
      <c r="JT121" s="299"/>
      <c r="JU121" s="299"/>
      <c r="JV121" s="297"/>
      <c r="JW121" s="297"/>
      <c r="JX121" s="297"/>
      <c r="JY121" s="297"/>
      <c r="JZ121" s="299"/>
      <c r="KA121" s="299"/>
      <c r="KB121" s="299"/>
      <c r="KC121" s="299"/>
      <c r="KD121" s="297"/>
      <c r="KE121" s="297"/>
      <c r="KF121" s="297"/>
      <c r="KG121" s="297"/>
      <c r="KH121" s="299"/>
      <c r="KI121" s="299"/>
      <c r="KJ121" s="299"/>
      <c r="KK121" s="299"/>
      <c r="KL121" s="297"/>
      <c r="KM121" s="297"/>
      <c r="KN121" s="297"/>
      <c r="KO121" s="297"/>
      <c r="KP121" s="277" cm="1">
        <f t="array" ref="KP121">SUM(SUMIFS(GX121:KO121,GX$6:KO$6,{"EN(V)"}))</f>
        <v>0</v>
      </c>
      <c r="KQ121" s="277" cm="1">
        <f t="array" ref="KQ121">SUM(SUMIFS(GX121:KO121,GX$6:KO$6,{"INA(V)"}))</f>
        <v>0</v>
      </c>
      <c r="KR121" s="277" cm="1">
        <f t="array" ref="KR121">SUM(SUMIFS(GX121:KO121,GX$6:KO$6,{"EN(D)"}))</f>
        <v>0</v>
      </c>
      <c r="KS121" s="277" cm="1">
        <f t="array" ref="KS121">SUM(SUMIFS(GX121:KO121,GX$6:KO$6,{"INA(D)"}))</f>
        <v>0</v>
      </c>
      <c r="KT121" s="277" cm="1">
        <f t="array" ref="KT121">SUM(SUMIFS(GX121:KO121,GX$6:KO$6,{"EN(D)","EN(V)","INA(D)","INA(V)"}))</f>
        <v>0</v>
      </c>
      <c r="KU121" s="299"/>
      <c r="KV121" s="299"/>
      <c r="KW121" s="299"/>
      <c r="KX121" s="299"/>
      <c r="KY121" s="297"/>
      <c r="KZ121" s="297"/>
      <c r="LA121" s="297"/>
      <c r="LB121" s="297"/>
      <c r="LC121" s="299"/>
      <c r="LD121" s="299"/>
      <c r="LE121" s="299"/>
      <c r="LF121" s="299"/>
      <c r="LG121" s="297"/>
      <c r="LH121" s="297">
        <v>12</v>
      </c>
      <c r="LI121" s="297"/>
      <c r="LJ121" s="297">
        <v>12</v>
      </c>
      <c r="LK121" s="299"/>
      <c r="LL121" s="299"/>
      <c r="LM121" s="299"/>
      <c r="LN121" s="299"/>
      <c r="LO121" s="297"/>
      <c r="LP121" s="297"/>
      <c r="LQ121" s="297"/>
      <c r="LR121" s="297"/>
      <c r="LS121" s="299"/>
      <c r="LT121" s="299"/>
      <c r="LU121" s="299"/>
      <c r="LV121" s="299"/>
      <c r="LW121" s="297"/>
      <c r="LX121" s="297"/>
      <c r="LY121" s="297"/>
      <c r="LZ121" s="297"/>
      <c r="MA121" s="299"/>
      <c r="MB121" s="299"/>
      <c r="MC121" s="299"/>
      <c r="MD121" s="299"/>
      <c r="ME121" s="297"/>
      <c r="MF121" s="297"/>
      <c r="MG121" s="297"/>
      <c r="MH121" s="297"/>
      <c r="MI121" s="299"/>
      <c r="MJ121" s="299"/>
      <c r="MK121" s="299"/>
      <c r="ML121" s="299"/>
      <c r="MM121" s="297"/>
      <c r="MN121" s="297"/>
      <c r="MO121" s="297"/>
      <c r="MP121" s="297"/>
      <c r="MQ121" s="299"/>
      <c r="MR121" s="299"/>
      <c r="MS121" s="299"/>
      <c r="MT121" s="299"/>
      <c r="MU121" s="297"/>
      <c r="MV121" s="297"/>
      <c r="MW121" s="297"/>
      <c r="MX121" s="297"/>
      <c r="MY121" s="299"/>
      <c r="MZ121" s="299"/>
      <c r="NA121" s="299"/>
      <c r="NB121" s="299"/>
      <c r="NC121" s="297"/>
      <c r="ND121" s="297"/>
      <c r="NE121" s="297"/>
      <c r="NF121" s="297"/>
      <c r="NG121" s="299"/>
      <c r="NH121" s="299"/>
      <c r="NI121" s="299"/>
      <c r="NJ121" s="299"/>
      <c r="NK121" s="297"/>
      <c r="NL121" s="297"/>
      <c r="NM121" s="297"/>
      <c r="NN121" s="297"/>
      <c r="NO121" s="299"/>
      <c r="NP121" s="299"/>
      <c r="NQ121" s="299"/>
      <c r="NR121" s="299"/>
      <c r="NS121" s="297"/>
      <c r="NT121" s="297"/>
      <c r="NU121" s="297"/>
      <c r="NV121" s="297"/>
      <c r="NW121" s="299"/>
      <c r="NX121" s="299"/>
      <c r="NY121" s="299"/>
      <c r="NZ121" s="299"/>
      <c r="OA121" s="297"/>
      <c r="OB121" s="297"/>
      <c r="OC121" s="297"/>
      <c r="OD121" s="297"/>
      <c r="OE121" s="299"/>
      <c r="OF121" s="299"/>
      <c r="OG121" s="299"/>
      <c r="OH121" s="299"/>
      <c r="OI121" s="297"/>
      <c r="OJ121" s="297"/>
      <c r="OK121" s="297"/>
      <c r="OL121" s="297"/>
      <c r="OM121" s="277" cm="1">
        <f t="array" ref="OM121">SUM(SUMIFS(KU121:OL121,KU$6:OL$6,{"EN(V)"}))</f>
        <v>0</v>
      </c>
      <c r="ON121" s="277" cm="1">
        <f t="array" ref="ON121">SUM(SUMIFS(KU121:OL121,KU$6:OL$6,{"INA(V)"}))</f>
        <v>12</v>
      </c>
      <c r="OO121" s="277" cm="1">
        <f t="array" ref="OO121">SUM(SUMIFS(KU121:OL121,KU$6:OL$6,{"EN(D)"}))</f>
        <v>0</v>
      </c>
      <c r="OP121" s="277" cm="1">
        <f t="array" ref="OP121">SUM(SUMIFS(KU121:OL121,KU$6:OL$6,{"INA(D)"}))</f>
        <v>12</v>
      </c>
      <c r="OQ121" s="277" cm="1">
        <f t="array" ref="OQ121">SUM(SUMIFS(KU121:OL121,KU$6:OL$6,{"EN(D)","EN(V)","INA(D)","INA(V)"}))</f>
        <v>24</v>
      </c>
      <c r="OR121" s="299"/>
      <c r="OS121" s="299"/>
      <c r="OT121" s="299"/>
      <c r="OU121" s="299"/>
      <c r="OV121" s="297"/>
      <c r="OW121" s="297"/>
      <c r="OX121" s="297"/>
      <c r="OY121" s="297"/>
      <c r="OZ121" s="299"/>
      <c r="PA121" s="299"/>
      <c r="PB121" s="299"/>
      <c r="PC121" s="299"/>
      <c r="PD121" s="297"/>
      <c r="PE121" s="297"/>
      <c r="PF121" s="297"/>
      <c r="PG121" s="297"/>
      <c r="PH121" s="299"/>
      <c r="PI121" s="299"/>
      <c r="PJ121" s="299"/>
      <c r="PK121" s="299"/>
      <c r="PL121" s="297"/>
      <c r="PM121" s="297"/>
      <c r="PN121" s="297"/>
      <c r="PO121" s="297"/>
      <c r="PP121" s="299"/>
      <c r="PQ121" s="299"/>
      <c r="PR121" s="299"/>
      <c r="PS121" s="299"/>
      <c r="PT121" s="297"/>
      <c r="PU121" s="297"/>
      <c r="PV121" s="297"/>
      <c r="PW121" s="297"/>
      <c r="PX121" s="299"/>
      <c r="PY121" s="299"/>
      <c r="PZ121" s="299"/>
      <c r="QA121" s="299"/>
      <c r="QB121" s="297"/>
      <c r="QC121" s="297"/>
      <c r="QD121" s="297"/>
      <c r="QE121" s="297"/>
      <c r="QF121" s="299"/>
      <c r="QG121" s="299"/>
      <c r="QH121" s="299"/>
      <c r="QI121" s="299"/>
      <c r="QJ121" s="297"/>
      <c r="QK121" s="297"/>
      <c r="QL121" s="297"/>
      <c r="QM121" s="297"/>
      <c r="QN121" s="299"/>
      <c r="QO121" s="299"/>
      <c r="QP121" s="299"/>
      <c r="QQ121" s="299"/>
      <c r="QR121" s="297"/>
      <c r="QS121" s="297"/>
      <c r="QT121" s="297"/>
      <c r="QU121" s="297"/>
      <c r="QV121" s="299"/>
      <c r="QW121" s="299"/>
      <c r="QX121" s="299"/>
      <c r="QY121" s="299"/>
      <c r="QZ121" s="297"/>
      <c r="RA121" s="297"/>
      <c r="RB121" s="297"/>
      <c r="RC121" s="297"/>
      <c r="RD121" s="299"/>
      <c r="RE121" s="299"/>
      <c r="RF121" s="299"/>
      <c r="RG121" s="299"/>
      <c r="RH121" s="297"/>
      <c r="RI121" s="297"/>
      <c r="RJ121" s="297"/>
      <c r="RK121" s="297"/>
      <c r="RL121" s="299"/>
      <c r="RM121" s="299"/>
      <c r="RN121" s="299"/>
      <c r="RO121" s="299"/>
      <c r="RP121" s="297"/>
      <c r="RQ121" s="297"/>
      <c r="RR121" s="297"/>
      <c r="RS121" s="297"/>
      <c r="RT121" s="299"/>
      <c r="RU121" s="299"/>
      <c r="RV121" s="299"/>
      <c r="RW121" s="299"/>
      <c r="RX121" s="297"/>
      <c r="RY121" s="297"/>
      <c r="RZ121" s="297"/>
      <c r="SA121" s="297"/>
      <c r="SB121" s="299"/>
      <c r="SC121" s="299"/>
      <c r="SD121" s="299"/>
      <c r="SE121" s="299"/>
      <c r="SF121" s="297"/>
      <c r="SG121" s="297"/>
      <c r="SH121" s="297"/>
      <c r="SI121" s="297"/>
      <c r="SJ121" s="277" cm="1">
        <f t="array" ref="SJ121">SUM(SUMIFS(OR121:SI121,OR$6:SI$6,{"EN(V)"}))</f>
        <v>0</v>
      </c>
      <c r="SK121" s="277" cm="1">
        <f t="array" ref="SK121">SUM(SUMIFS(OR121:SI121,OR$6:SI$6,{"INA(V)"}))</f>
        <v>0</v>
      </c>
      <c r="SL121" s="277" cm="1">
        <f t="array" ref="SL121">SUM(SUMIFS(OR121:SI121,OR$6:SI$6,{"EN(D)"}))</f>
        <v>0</v>
      </c>
      <c r="SM121" s="277" cm="1">
        <f t="array" ref="SM121">SUM(SUMIFS(OR121:SI121,OR$6:SI$6,{"INA(D)"}))</f>
        <v>0</v>
      </c>
      <c r="SN121" s="277" cm="1">
        <f t="array" ref="SN121">SUM(SUMIFS(OR121:SI121,OR$6:SI$6,{"EN(D)","EN(V)","INA(D)","INA(V)"}))</f>
        <v>0</v>
      </c>
    </row>
    <row r="122" spans="1:508" ht="30">
      <c r="A122" s="296">
        <v>116</v>
      </c>
      <c r="B122" s="281" t="s">
        <v>1412</v>
      </c>
      <c r="C122" s="301"/>
      <c r="D122" s="299"/>
      <c r="E122" s="299"/>
      <c r="F122" s="299"/>
      <c r="G122" s="299"/>
      <c r="H122" s="297"/>
      <c r="I122" s="297"/>
      <c r="J122" s="297"/>
      <c r="K122" s="297"/>
      <c r="L122" s="299"/>
      <c r="M122" s="299"/>
      <c r="N122" s="299"/>
      <c r="O122" s="299"/>
      <c r="P122" s="297"/>
      <c r="Q122" s="297"/>
      <c r="R122" s="297"/>
      <c r="S122" s="297"/>
      <c r="T122" s="299"/>
      <c r="U122" s="299"/>
      <c r="V122" s="299"/>
      <c r="W122" s="299"/>
      <c r="X122" s="297"/>
      <c r="Y122" s="297"/>
      <c r="Z122" s="297"/>
      <c r="AA122" s="297"/>
      <c r="AB122" s="299"/>
      <c r="AC122" s="299"/>
      <c r="AD122" s="299"/>
      <c r="AE122" s="299"/>
      <c r="AF122" s="297"/>
      <c r="AG122" s="297"/>
      <c r="AH122" s="297"/>
      <c r="AI122" s="297"/>
      <c r="AJ122" s="299"/>
      <c r="AK122" s="299"/>
      <c r="AL122" s="299"/>
      <c r="AM122" s="299"/>
      <c r="AN122" s="297"/>
      <c r="AO122" s="297"/>
      <c r="AP122" s="297"/>
      <c r="AQ122" s="297"/>
      <c r="AR122" s="299"/>
      <c r="AS122" s="299"/>
      <c r="AT122" s="299"/>
      <c r="AU122" s="299"/>
      <c r="AV122" s="297"/>
      <c r="AW122" s="297"/>
      <c r="AX122" s="297"/>
      <c r="AY122" s="297"/>
      <c r="AZ122" s="299"/>
      <c r="BA122" s="299"/>
      <c r="BB122" s="299"/>
      <c r="BC122" s="299"/>
      <c r="BD122" s="297"/>
      <c r="BE122" s="297"/>
      <c r="BF122" s="297"/>
      <c r="BG122" s="297"/>
      <c r="BH122" s="299"/>
      <c r="BI122" s="299"/>
      <c r="BJ122" s="299"/>
      <c r="BK122" s="299"/>
      <c r="BL122" s="297"/>
      <c r="BM122" s="297"/>
      <c r="BN122" s="297"/>
      <c r="BO122" s="297"/>
      <c r="BP122" s="299"/>
      <c r="BQ122" s="299"/>
      <c r="BR122" s="299"/>
      <c r="BS122" s="299"/>
      <c r="BT122" s="297"/>
      <c r="BU122" s="297"/>
      <c r="BV122" s="297"/>
      <c r="BW122" s="297"/>
      <c r="BX122" s="299"/>
      <c r="BY122" s="299"/>
      <c r="BZ122" s="299"/>
      <c r="CA122" s="299"/>
      <c r="CB122" s="297"/>
      <c r="CC122" s="297"/>
      <c r="CD122" s="297"/>
      <c r="CE122" s="297"/>
      <c r="CF122" s="299"/>
      <c r="CG122" s="299"/>
      <c r="CH122" s="299"/>
      <c r="CI122" s="299"/>
      <c r="CJ122" s="297"/>
      <c r="CK122" s="297"/>
      <c r="CL122" s="297"/>
      <c r="CM122" s="297"/>
      <c r="CN122" s="299"/>
      <c r="CO122" s="299"/>
      <c r="CP122" s="299"/>
      <c r="CQ122" s="299"/>
      <c r="CR122" s="297"/>
      <c r="CS122" s="297"/>
      <c r="CT122" s="297"/>
      <c r="CU122" s="297"/>
      <c r="CV122" s="277" cm="1">
        <f t="array" ref="CV122">SUM(SUMIFS(D122:CU122,D$6:CU$6,{"EN(V)"}))</f>
        <v>0</v>
      </c>
      <c r="CW122" s="277" cm="1">
        <f t="array" ref="CW122">SUM(SUMIFS(D122:CU122,D$6:CU$6,{"INA(V)"}))</f>
        <v>0</v>
      </c>
      <c r="CX122" s="277" cm="1">
        <f t="array" ref="CX122">SUM(SUMIFS(D122:CU122,D$6:CU$6,{"EN(D)"}))</f>
        <v>0</v>
      </c>
      <c r="CY122" s="277" cm="1">
        <f t="array" ref="CY122">SUM(SUMIFS(D122:CU122,D$6:CU$6,{"INA(D)"}))</f>
        <v>0</v>
      </c>
      <c r="CZ122" s="277" cm="1">
        <f t="array" ref="CZ122">SUM(SUMIFS(D122:CU122,D$6:CU$6,{"EN(D)","EN(V)","INA(D)","INA(V)"}))</f>
        <v>0</v>
      </c>
      <c r="DA122" s="299"/>
      <c r="DB122" s="299"/>
      <c r="DC122" s="299"/>
      <c r="DD122" s="299"/>
      <c r="DE122" s="297"/>
      <c r="DF122" s="297"/>
      <c r="DG122" s="297"/>
      <c r="DH122" s="297"/>
      <c r="DI122" s="299"/>
      <c r="DJ122" s="299"/>
      <c r="DK122" s="299"/>
      <c r="DL122" s="299"/>
      <c r="DM122" s="297"/>
      <c r="DN122" s="297"/>
      <c r="DO122" s="297"/>
      <c r="DP122" s="297"/>
      <c r="DQ122" s="299"/>
      <c r="DR122" s="299"/>
      <c r="DS122" s="299"/>
      <c r="DT122" s="299"/>
      <c r="DU122" s="297"/>
      <c r="DV122" s="297"/>
      <c r="DW122" s="297"/>
      <c r="DX122" s="297"/>
      <c r="DY122" s="299"/>
      <c r="DZ122" s="299"/>
      <c r="EA122" s="299"/>
      <c r="EB122" s="299"/>
      <c r="EC122" s="297"/>
      <c r="ED122" s="297"/>
      <c r="EE122" s="297"/>
      <c r="EF122" s="297"/>
      <c r="EG122" s="299"/>
      <c r="EH122" s="299"/>
      <c r="EI122" s="299"/>
      <c r="EJ122" s="299"/>
      <c r="EK122" s="297"/>
      <c r="EL122" s="297"/>
      <c r="EM122" s="297"/>
      <c r="EN122" s="297"/>
      <c r="EO122" s="299"/>
      <c r="EP122" s="299"/>
      <c r="EQ122" s="299"/>
      <c r="ER122" s="299"/>
      <c r="ES122" s="297"/>
      <c r="ET122" s="297"/>
      <c r="EU122" s="297"/>
      <c r="EV122" s="297"/>
      <c r="EW122" s="299"/>
      <c r="EX122" s="299"/>
      <c r="EY122" s="299"/>
      <c r="EZ122" s="299"/>
      <c r="FA122" s="297"/>
      <c r="FB122" s="297"/>
      <c r="FC122" s="297"/>
      <c r="FD122" s="297"/>
      <c r="FE122" s="299"/>
      <c r="FF122" s="299"/>
      <c r="FG122" s="299"/>
      <c r="FH122" s="299"/>
      <c r="FI122" s="297"/>
      <c r="FJ122" s="297"/>
      <c r="FK122" s="297"/>
      <c r="FL122" s="297"/>
      <c r="FM122" s="299"/>
      <c r="FN122" s="299"/>
      <c r="FO122" s="299"/>
      <c r="FP122" s="299"/>
      <c r="FQ122" s="297"/>
      <c r="FR122" s="297"/>
      <c r="FS122" s="297"/>
      <c r="FT122" s="297"/>
      <c r="FU122" s="299"/>
      <c r="FV122" s="299"/>
      <c r="FW122" s="299"/>
      <c r="FX122" s="299"/>
      <c r="FY122" s="297"/>
      <c r="FZ122" s="297"/>
      <c r="GA122" s="297"/>
      <c r="GB122" s="297"/>
      <c r="GC122" s="299"/>
      <c r="GD122" s="299"/>
      <c r="GE122" s="299"/>
      <c r="GF122" s="299"/>
      <c r="GG122" s="297"/>
      <c r="GH122" s="297"/>
      <c r="GI122" s="297"/>
      <c r="GJ122" s="297"/>
      <c r="GK122" s="299"/>
      <c r="GL122" s="299"/>
      <c r="GM122" s="299"/>
      <c r="GN122" s="299"/>
      <c r="GO122" s="297"/>
      <c r="GP122" s="297"/>
      <c r="GQ122" s="297"/>
      <c r="GR122" s="297"/>
      <c r="GS122" s="277" cm="1">
        <f t="array" ref="GS122">SUM(SUMIFS(DA122:GR122,DA$6:GR$6,{"EN(V)"}))</f>
        <v>0</v>
      </c>
      <c r="GT122" s="277" cm="1">
        <f t="array" ref="GT122">SUM(SUMIFS(DA122:GR122,DA$6:GR$6,{"INA(V)"}))</f>
        <v>0</v>
      </c>
      <c r="GU122" s="277" cm="1">
        <f t="array" ref="GU122">SUM(SUMIFS(DA122:GR122,DA$6:GR$6,{"EN(D)"}))</f>
        <v>0</v>
      </c>
      <c r="GV122" s="277" cm="1">
        <f t="array" ref="GV122">SUM(SUMIFS(DA122:GR122,DA$6:GR$6,{"INA(D)"}))</f>
        <v>0</v>
      </c>
      <c r="GW122" s="277" cm="1">
        <f t="array" ref="GW122">SUM(SUMIFS(DA122:GR122,DA$6:GR$6,{"EN(D)","EN(V)","INA(D)","INA(V)"}))</f>
        <v>0</v>
      </c>
      <c r="GX122" s="299"/>
      <c r="GY122" s="299"/>
      <c r="GZ122" s="299"/>
      <c r="HA122" s="299"/>
      <c r="HB122" s="297"/>
      <c r="HC122" s="297"/>
      <c r="HD122" s="297"/>
      <c r="HE122" s="297"/>
      <c r="HF122" s="299"/>
      <c r="HG122" s="299"/>
      <c r="HH122" s="299"/>
      <c r="HI122" s="299"/>
      <c r="HJ122" s="297"/>
      <c r="HK122" s="297"/>
      <c r="HL122" s="297"/>
      <c r="HM122" s="297"/>
      <c r="HN122" s="299"/>
      <c r="HO122" s="299"/>
      <c r="HP122" s="299"/>
      <c r="HQ122" s="299"/>
      <c r="HR122" s="297"/>
      <c r="HS122" s="297"/>
      <c r="HT122" s="297"/>
      <c r="HU122" s="297"/>
      <c r="HV122" s="299"/>
      <c r="HW122" s="299"/>
      <c r="HX122" s="299"/>
      <c r="HY122" s="299"/>
      <c r="HZ122" s="297"/>
      <c r="IA122" s="297"/>
      <c r="IB122" s="297"/>
      <c r="IC122" s="297"/>
      <c r="ID122" s="299"/>
      <c r="IE122" s="299"/>
      <c r="IF122" s="299"/>
      <c r="IG122" s="299"/>
      <c r="IH122" s="297"/>
      <c r="II122" s="297"/>
      <c r="IJ122" s="297"/>
      <c r="IK122" s="297"/>
      <c r="IL122" s="299"/>
      <c r="IM122" s="299"/>
      <c r="IN122" s="299"/>
      <c r="IO122" s="299"/>
      <c r="IP122" s="297"/>
      <c r="IQ122" s="297"/>
      <c r="IR122" s="297"/>
      <c r="IS122" s="297"/>
      <c r="IT122" s="299"/>
      <c r="IU122" s="299"/>
      <c r="IV122" s="299"/>
      <c r="IW122" s="299"/>
      <c r="IX122" s="297"/>
      <c r="IY122" s="297"/>
      <c r="IZ122" s="297"/>
      <c r="JA122" s="297"/>
      <c r="JB122" s="299"/>
      <c r="JC122" s="299"/>
      <c r="JD122" s="299"/>
      <c r="JE122" s="299"/>
      <c r="JF122" s="297"/>
      <c r="JG122" s="297"/>
      <c r="JH122" s="297"/>
      <c r="JI122" s="297"/>
      <c r="JJ122" s="299"/>
      <c r="JK122" s="299"/>
      <c r="JL122" s="299"/>
      <c r="JM122" s="299"/>
      <c r="JN122" s="297"/>
      <c r="JO122" s="297"/>
      <c r="JP122" s="297"/>
      <c r="JQ122" s="297"/>
      <c r="JR122" s="299"/>
      <c r="JS122" s="299"/>
      <c r="JT122" s="299"/>
      <c r="JU122" s="299"/>
      <c r="JV122" s="297">
        <v>10</v>
      </c>
      <c r="JW122" s="297">
        <v>4</v>
      </c>
      <c r="JX122" s="297"/>
      <c r="JY122" s="297">
        <v>35</v>
      </c>
      <c r="JZ122" s="299"/>
      <c r="KA122" s="299"/>
      <c r="KB122" s="299"/>
      <c r="KC122" s="299"/>
      <c r="KD122" s="297"/>
      <c r="KE122" s="297">
        <v>15</v>
      </c>
      <c r="KF122" s="297"/>
      <c r="KG122" s="297">
        <v>31</v>
      </c>
      <c r="KH122" s="299"/>
      <c r="KI122" s="299"/>
      <c r="KJ122" s="299"/>
      <c r="KK122" s="299"/>
      <c r="KL122" s="297"/>
      <c r="KM122" s="297">
        <v>24</v>
      </c>
      <c r="KN122" s="297"/>
      <c r="KO122" s="297">
        <v>15</v>
      </c>
      <c r="KP122" s="277" cm="1">
        <f t="array" ref="KP122">SUM(SUMIFS(GX122:KO122,GX$6:KO$6,{"EN(V)"}))</f>
        <v>0</v>
      </c>
      <c r="KQ122" s="277" cm="1">
        <f t="array" ref="KQ122">SUM(SUMIFS(GX122:KO122,GX$6:KO$6,{"INA(V)"}))</f>
        <v>43</v>
      </c>
      <c r="KR122" s="277" cm="1">
        <f t="array" ref="KR122">SUM(SUMIFS(GX122:KO122,GX$6:KO$6,{"EN(D)"}))</f>
        <v>0</v>
      </c>
      <c r="KS122" s="277" cm="1">
        <f t="array" ref="KS122">SUM(SUMIFS(GX122:KO122,GX$6:KO$6,{"INA(D)"}))</f>
        <v>81</v>
      </c>
      <c r="KT122" s="277" cm="1">
        <f t="array" ref="KT122">SUM(SUMIFS(GX122:KO122,GX$6:KO$6,{"EN(D)","EN(V)","INA(D)","INA(V)"}))</f>
        <v>124</v>
      </c>
      <c r="KU122" s="299"/>
      <c r="KV122" s="299"/>
      <c r="KW122" s="299"/>
      <c r="KX122" s="299"/>
      <c r="KY122" s="297"/>
      <c r="KZ122" s="297">
        <v>9</v>
      </c>
      <c r="LA122" s="297"/>
      <c r="LB122" s="297">
        <v>26</v>
      </c>
      <c r="LC122" s="299"/>
      <c r="LD122" s="299">
        <v>5</v>
      </c>
      <c r="LE122" s="299"/>
      <c r="LF122" s="299">
        <v>9</v>
      </c>
      <c r="LG122" s="297"/>
      <c r="LH122" s="297"/>
      <c r="LI122" s="297"/>
      <c r="LJ122" s="297"/>
      <c r="LK122" s="299"/>
      <c r="LL122" s="299"/>
      <c r="LM122" s="299"/>
      <c r="LN122" s="299"/>
      <c r="LO122" s="297"/>
      <c r="LP122" s="297">
        <v>21</v>
      </c>
      <c r="LQ122" s="297"/>
      <c r="LR122" s="297">
        <v>5</v>
      </c>
      <c r="LS122" s="299"/>
      <c r="LT122" s="299"/>
      <c r="LU122" s="299"/>
      <c r="LV122" s="299"/>
      <c r="LW122" s="297"/>
      <c r="LX122" s="297">
        <v>29</v>
      </c>
      <c r="LY122" s="297"/>
      <c r="LZ122" s="297">
        <v>19</v>
      </c>
      <c r="MA122" s="299"/>
      <c r="MB122" s="299"/>
      <c r="MC122" s="299"/>
      <c r="MD122" s="299"/>
      <c r="ME122" s="297"/>
      <c r="MF122" s="297">
        <v>12</v>
      </c>
      <c r="MG122" s="297"/>
      <c r="MH122" s="297">
        <v>4</v>
      </c>
      <c r="MI122" s="299"/>
      <c r="MJ122" s="299"/>
      <c r="MK122" s="299"/>
      <c r="ML122" s="299"/>
      <c r="MM122" s="297"/>
      <c r="MN122" s="297">
        <v>31</v>
      </c>
      <c r="MO122" s="297"/>
      <c r="MP122" s="297">
        <v>10</v>
      </c>
      <c r="MQ122" s="299"/>
      <c r="MR122" s="299"/>
      <c r="MS122" s="299"/>
      <c r="MT122" s="299"/>
      <c r="MU122" s="297"/>
      <c r="MV122" s="297">
        <v>21</v>
      </c>
      <c r="MW122" s="297"/>
      <c r="MX122" s="297">
        <v>9</v>
      </c>
      <c r="MY122" s="299"/>
      <c r="MZ122" s="299"/>
      <c r="NA122" s="299"/>
      <c r="NB122" s="299"/>
      <c r="NC122" s="297"/>
      <c r="ND122" s="297">
        <v>31</v>
      </c>
      <c r="NE122" s="297"/>
      <c r="NF122" s="297">
        <v>14</v>
      </c>
      <c r="NG122" s="299"/>
      <c r="NH122" s="299"/>
      <c r="NI122" s="299"/>
      <c r="NJ122" s="299"/>
      <c r="NK122" s="297"/>
      <c r="NL122" s="297">
        <v>51</v>
      </c>
      <c r="NM122" s="297"/>
      <c r="NN122" s="297">
        <v>12</v>
      </c>
      <c r="NO122" s="299"/>
      <c r="NP122" s="299"/>
      <c r="NQ122" s="299"/>
      <c r="NR122" s="299"/>
      <c r="NS122" s="297"/>
      <c r="NT122" s="297">
        <v>72</v>
      </c>
      <c r="NU122" s="297"/>
      <c r="NV122" s="297">
        <v>26</v>
      </c>
      <c r="NW122" s="299"/>
      <c r="NX122" s="299"/>
      <c r="NY122" s="299"/>
      <c r="NZ122" s="299"/>
      <c r="OA122" s="297"/>
      <c r="OB122" s="297">
        <v>34</v>
      </c>
      <c r="OC122" s="297"/>
      <c r="OD122" s="297">
        <v>15</v>
      </c>
      <c r="OE122" s="299"/>
      <c r="OF122" s="299"/>
      <c r="OG122" s="299"/>
      <c r="OH122" s="299"/>
      <c r="OI122" s="297"/>
      <c r="OJ122" s="297">
        <v>15</v>
      </c>
      <c r="OK122" s="297"/>
      <c r="OL122" s="297">
        <v>5</v>
      </c>
      <c r="OM122" s="277" cm="1">
        <f t="array" ref="OM122">SUM(SUMIFS(KU122:OL122,KU$6:OL$6,{"EN(V)"}))</f>
        <v>5</v>
      </c>
      <c r="ON122" s="277" cm="1">
        <f t="array" ref="ON122">SUM(SUMIFS(KU122:OL122,KU$6:OL$6,{"INA(V)"}))</f>
        <v>326</v>
      </c>
      <c r="OO122" s="277" cm="1">
        <f t="array" ref="OO122">SUM(SUMIFS(KU122:OL122,KU$6:OL$6,{"EN(D)"}))</f>
        <v>9</v>
      </c>
      <c r="OP122" s="277" cm="1">
        <f t="array" ref="OP122">SUM(SUMIFS(KU122:OL122,KU$6:OL$6,{"INA(D)"}))</f>
        <v>145</v>
      </c>
      <c r="OQ122" s="277" cm="1">
        <f t="array" ref="OQ122">SUM(SUMIFS(KU122:OL122,KU$6:OL$6,{"EN(D)","EN(V)","INA(D)","INA(V)"}))</f>
        <v>485</v>
      </c>
      <c r="OR122" s="299"/>
      <c r="OS122" s="299"/>
      <c r="OT122" s="299"/>
      <c r="OU122" s="299"/>
      <c r="OV122" s="297"/>
      <c r="OW122" s="297">
        <v>5</v>
      </c>
      <c r="OX122" s="297"/>
      <c r="OY122" s="297">
        <v>3</v>
      </c>
      <c r="OZ122" s="299"/>
      <c r="PA122" s="299"/>
      <c r="PB122" s="299"/>
      <c r="PC122" s="299"/>
      <c r="PD122" s="297"/>
      <c r="PE122" s="297">
        <v>16</v>
      </c>
      <c r="PF122" s="297"/>
      <c r="PG122" s="297">
        <v>5</v>
      </c>
      <c r="PH122" s="299"/>
      <c r="PI122" s="299"/>
      <c r="PJ122" s="299"/>
      <c r="PK122" s="299"/>
      <c r="PL122" s="297"/>
      <c r="PM122" s="297">
        <v>8</v>
      </c>
      <c r="PN122" s="297"/>
      <c r="PO122" s="297">
        <v>8</v>
      </c>
      <c r="PP122" s="299"/>
      <c r="PQ122" s="299"/>
      <c r="PR122" s="299"/>
      <c r="PS122" s="299"/>
      <c r="PT122" s="297"/>
      <c r="PU122" s="297">
        <v>9</v>
      </c>
      <c r="PV122" s="297"/>
      <c r="PW122" s="297">
        <v>2</v>
      </c>
      <c r="PX122" s="299"/>
      <c r="PY122" s="299"/>
      <c r="PZ122" s="299"/>
      <c r="QA122" s="299"/>
      <c r="QB122" s="297"/>
      <c r="QC122" s="297">
        <v>11</v>
      </c>
      <c r="QD122" s="297"/>
      <c r="QE122" s="297">
        <v>9</v>
      </c>
      <c r="QF122" s="299"/>
      <c r="QG122" s="299"/>
      <c r="QH122" s="299"/>
      <c r="QI122" s="299"/>
      <c r="QJ122" s="297"/>
      <c r="QK122" s="297">
        <v>1</v>
      </c>
      <c r="QL122" s="297"/>
      <c r="QM122" s="297"/>
      <c r="QN122" s="299"/>
      <c r="QO122" s="299"/>
      <c r="QP122" s="299"/>
      <c r="QQ122" s="299"/>
      <c r="QR122" s="297"/>
      <c r="QS122" s="297">
        <v>3</v>
      </c>
      <c r="QT122" s="297"/>
      <c r="QU122" s="297">
        <v>1</v>
      </c>
      <c r="QV122" s="299"/>
      <c r="QW122" s="299"/>
      <c r="QX122" s="299"/>
      <c r="QY122" s="299"/>
      <c r="QZ122" s="297"/>
      <c r="RA122" s="297"/>
      <c r="RB122" s="297"/>
      <c r="RC122" s="297"/>
      <c r="RD122" s="299"/>
      <c r="RE122" s="299"/>
      <c r="RF122" s="299"/>
      <c r="RG122" s="299"/>
      <c r="RH122" s="297"/>
      <c r="RI122" s="297"/>
      <c r="RJ122" s="297"/>
      <c r="RK122" s="297"/>
      <c r="RL122" s="299"/>
      <c r="RM122" s="299"/>
      <c r="RN122" s="299"/>
      <c r="RO122" s="299"/>
      <c r="RP122" s="297"/>
      <c r="RQ122" s="297"/>
      <c r="RR122" s="297"/>
      <c r="RS122" s="297"/>
      <c r="RT122" s="299"/>
      <c r="RU122" s="299"/>
      <c r="RV122" s="299"/>
      <c r="RW122" s="299"/>
      <c r="RX122" s="297"/>
      <c r="RY122" s="297"/>
      <c r="RZ122" s="297"/>
      <c r="SA122" s="297"/>
      <c r="SB122" s="299"/>
      <c r="SC122" s="299"/>
      <c r="SD122" s="299"/>
      <c r="SE122" s="299"/>
      <c r="SF122" s="297"/>
      <c r="SG122" s="297"/>
      <c r="SH122" s="297"/>
      <c r="SI122" s="297"/>
      <c r="SJ122" s="277" cm="1">
        <f t="array" ref="SJ122">SUM(SUMIFS(OR122:SI122,OR$6:SI$6,{"EN(V)"}))</f>
        <v>0</v>
      </c>
      <c r="SK122" s="277" cm="1">
        <f t="array" ref="SK122">SUM(SUMIFS(OR122:SI122,OR$6:SI$6,{"INA(V)"}))</f>
        <v>53</v>
      </c>
      <c r="SL122" s="277" cm="1">
        <f t="array" ref="SL122">SUM(SUMIFS(OR122:SI122,OR$6:SI$6,{"EN(D)"}))</f>
        <v>0</v>
      </c>
      <c r="SM122" s="277" cm="1">
        <f t="array" ref="SM122">SUM(SUMIFS(OR122:SI122,OR$6:SI$6,{"INA(D)"}))</f>
        <v>28</v>
      </c>
      <c r="SN122" s="277" cm="1">
        <f t="array" ref="SN122">SUM(SUMIFS(OR122:SI122,OR$6:SI$6,{"EN(D)","EN(V)","INA(D)","INA(V)"}))</f>
        <v>81</v>
      </c>
    </row>
    <row r="123" spans="1:508" ht="30">
      <c r="A123" s="296">
        <v>117</v>
      </c>
      <c r="B123" s="281" t="s">
        <v>1413</v>
      </c>
      <c r="C123" s="301"/>
      <c r="D123" s="299"/>
      <c r="E123" s="299"/>
      <c r="F123" s="299"/>
      <c r="G123" s="299"/>
      <c r="H123" s="297"/>
      <c r="I123" s="297"/>
      <c r="J123" s="297"/>
      <c r="K123" s="297"/>
      <c r="L123" s="299"/>
      <c r="M123" s="299"/>
      <c r="N123" s="299"/>
      <c r="O123" s="299"/>
      <c r="P123" s="297"/>
      <c r="Q123" s="297"/>
      <c r="R123" s="297"/>
      <c r="S123" s="297"/>
      <c r="T123" s="299"/>
      <c r="U123" s="299"/>
      <c r="V123" s="299"/>
      <c r="W123" s="299"/>
      <c r="X123" s="297"/>
      <c r="Y123" s="297"/>
      <c r="Z123" s="297"/>
      <c r="AA123" s="297"/>
      <c r="AB123" s="299"/>
      <c r="AC123" s="299"/>
      <c r="AD123" s="299"/>
      <c r="AE123" s="299"/>
      <c r="AF123" s="297"/>
      <c r="AG123" s="297"/>
      <c r="AH123" s="297"/>
      <c r="AI123" s="297"/>
      <c r="AJ123" s="299"/>
      <c r="AK123" s="299"/>
      <c r="AL123" s="299"/>
      <c r="AM123" s="299"/>
      <c r="AN123" s="297"/>
      <c r="AO123" s="297"/>
      <c r="AP123" s="297"/>
      <c r="AQ123" s="297"/>
      <c r="AR123" s="299"/>
      <c r="AS123" s="299"/>
      <c r="AT123" s="299"/>
      <c r="AU123" s="299"/>
      <c r="AV123" s="297"/>
      <c r="AW123" s="297"/>
      <c r="AX123" s="297"/>
      <c r="AY123" s="297"/>
      <c r="AZ123" s="299"/>
      <c r="BA123" s="299"/>
      <c r="BB123" s="299"/>
      <c r="BC123" s="299"/>
      <c r="BD123" s="297"/>
      <c r="BE123" s="297"/>
      <c r="BF123" s="297"/>
      <c r="BG123" s="297"/>
      <c r="BH123" s="299"/>
      <c r="BI123" s="299"/>
      <c r="BJ123" s="299"/>
      <c r="BK123" s="299"/>
      <c r="BL123" s="297"/>
      <c r="BM123" s="297"/>
      <c r="BN123" s="297"/>
      <c r="BO123" s="297"/>
      <c r="BP123" s="299"/>
      <c r="BQ123" s="299"/>
      <c r="BR123" s="299"/>
      <c r="BS123" s="299"/>
      <c r="BT123" s="297"/>
      <c r="BU123" s="297"/>
      <c r="BV123" s="297"/>
      <c r="BW123" s="297"/>
      <c r="BX123" s="299"/>
      <c r="BY123" s="299"/>
      <c r="BZ123" s="299"/>
      <c r="CA123" s="299"/>
      <c r="CB123" s="297"/>
      <c r="CC123" s="297"/>
      <c r="CD123" s="297"/>
      <c r="CE123" s="297"/>
      <c r="CF123" s="299"/>
      <c r="CG123" s="299"/>
      <c r="CH123" s="299"/>
      <c r="CI123" s="299"/>
      <c r="CJ123" s="297"/>
      <c r="CK123" s="297"/>
      <c r="CL123" s="297"/>
      <c r="CM123" s="297"/>
      <c r="CN123" s="299"/>
      <c r="CO123" s="299"/>
      <c r="CP123" s="299"/>
      <c r="CQ123" s="299"/>
      <c r="CR123" s="297"/>
      <c r="CS123" s="297"/>
      <c r="CT123" s="297"/>
      <c r="CU123" s="297"/>
      <c r="CV123" s="277" cm="1">
        <f t="array" ref="CV123">SUM(SUMIFS(D123:CU123,D$6:CU$6,{"EN(V)"}))</f>
        <v>0</v>
      </c>
      <c r="CW123" s="277" cm="1">
        <f t="array" ref="CW123">SUM(SUMIFS(D123:CU123,D$6:CU$6,{"INA(V)"}))</f>
        <v>0</v>
      </c>
      <c r="CX123" s="277" cm="1">
        <f t="array" ref="CX123">SUM(SUMIFS(D123:CU123,D$6:CU$6,{"EN(D)"}))</f>
        <v>0</v>
      </c>
      <c r="CY123" s="277" cm="1">
        <f t="array" ref="CY123">SUM(SUMIFS(D123:CU123,D$6:CU$6,{"INA(D)"}))</f>
        <v>0</v>
      </c>
      <c r="CZ123" s="277" cm="1">
        <f t="array" ref="CZ123">SUM(SUMIFS(D123:CU123,D$6:CU$6,{"EN(D)","EN(V)","INA(D)","INA(V)"}))</f>
        <v>0</v>
      </c>
      <c r="DA123" s="299"/>
      <c r="DB123" s="299"/>
      <c r="DC123" s="299"/>
      <c r="DD123" s="299"/>
      <c r="DE123" s="297"/>
      <c r="DF123" s="297"/>
      <c r="DG123" s="297"/>
      <c r="DH123" s="297"/>
      <c r="DI123" s="299"/>
      <c r="DJ123" s="299"/>
      <c r="DK123" s="299"/>
      <c r="DL123" s="299"/>
      <c r="DM123" s="297"/>
      <c r="DN123" s="297"/>
      <c r="DO123" s="297"/>
      <c r="DP123" s="297"/>
      <c r="DQ123" s="299"/>
      <c r="DR123" s="299"/>
      <c r="DS123" s="299"/>
      <c r="DT123" s="299"/>
      <c r="DU123" s="297"/>
      <c r="DV123" s="297"/>
      <c r="DW123" s="297"/>
      <c r="DX123" s="297"/>
      <c r="DY123" s="299"/>
      <c r="DZ123" s="299"/>
      <c r="EA123" s="299"/>
      <c r="EB123" s="299"/>
      <c r="EC123" s="297"/>
      <c r="ED123" s="297"/>
      <c r="EE123" s="297"/>
      <c r="EF123" s="297"/>
      <c r="EG123" s="299"/>
      <c r="EH123" s="299"/>
      <c r="EI123" s="299"/>
      <c r="EJ123" s="299"/>
      <c r="EK123" s="297"/>
      <c r="EL123" s="297"/>
      <c r="EM123" s="297"/>
      <c r="EN123" s="297"/>
      <c r="EO123" s="299"/>
      <c r="EP123" s="299"/>
      <c r="EQ123" s="299"/>
      <c r="ER123" s="299"/>
      <c r="ES123" s="297"/>
      <c r="ET123" s="297"/>
      <c r="EU123" s="297"/>
      <c r="EV123" s="297"/>
      <c r="EW123" s="299"/>
      <c r="EX123" s="299"/>
      <c r="EY123" s="299"/>
      <c r="EZ123" s="299"/>
      <c r="FA123" s="297"/>
      <c r="FB123" s="297"/>
      <c r="FC123" s="297"/>
      <c r="FD123" s="297"/>
      <c r="FE123" s="299"/>
      <c r="FF123" s="299"/>
      <c r="FG123" s="299"/>
      <c r="FH123" s="299"/>
      <c r="FI123" s="297"/>
      <c r="FJ123" s="297"/>
      <c r="FK123" s="297"/>
      <c r="FL123" s="297"/>
      <c r="FM123" s="299"/>
      <c r="FN123" s="299"/>
      <c r="FO123" s="299"/>
      <c r="FP123" s="299"/>
      <c r="FQ123" s="297"/>
      <c r="FR123" s="297"/>
      <c r="FS123" s="297"/>
      <c r="FT123" s="297"/>
      <c r="FU123" s="299"/>
      <c r="FV123" s="299"/>
      <c r="FW123" s="299"/>
      <c r="FX123" s="299"/>
      <c r="FY123" s="297"/>
      <c r="FZ123" s="297"/>
      <c r="GA123" s="297"/>
      <c r="GB123" s="297"/>
      <c r="GC123" s="299"/>
      <c r="GD123" s="299"/>
      <c r="GE123" s="299"/>
      <c r="GF123" s="299"/>
      <c r="GG123" s="297"/>
      <c r="GH123" s="297"/>
      <c r="GI123" s="297"/>
      <c r="GJ123" s="297"/>
      <c r="GK123" s="299"/>
      <c r="GL123" s="299"/>
      <c r="GM123" s="299"/>
      <c r="GN123" s="299"/>
      <c r="GO123" s="297"/>
      <c r="GP123" s="297"/>
      <c r="GQ123" s="297"/>
      <c r="GR123" s="297"/>
      <c r="GS123" s="277" cm="1">
        <f t="array" ref="GS123">SUM(SUMIFS(DA123:GR123,DA$6:GR$6,{"EN(V)"}))</f>
        <v>0</v>
      </c>
      <c r="GT123" s="277" cm="1">
        <f t="array" ref="GT123">SUM(SUMIFS(DA123:GR123,DA$6:GR$6,{"INA(V)"}))</f>
        <v>0</v>
      </c>
      <c r="GU123" s="277" cm="1">
        <f t="array" ref="GU123">SUM(SUMIFS(DA123:GR123,DA$6:GR$6,{"EN(D)"}))</f>
        <v>0</v>
      </c>
      <c r="GV123" s="277" cm="1">
        <f t="array" ref="GV123">SUM(SUMIFS(DA123:GR123,DA$6:GR$6,{"INA(D)"}))</f>
        <v>0</v>
      </c>
      <c r="GW123" s="277" cm="1">
        <f t="array" ref="GW123">SUM(SUMIFS(DA123:GR123,DA$6:GR$6,{"EN(D)","EN(V)","INA(D)","INA(V)"}))</f>
        <v>0</v>
      </c>
      <c r="GX123" s="299"/>
      <c r="GY123" s="299"/>
      <c r="GZ123" s="299"/>
      <c r="HA123" s="299"/>
      <c r="HB123" s="297"/>
      <c r="HC123" s="297"/>
      <c r="HD123" s="297"/>
      <c r="HE123" s="297"/>
      <c r="HF123" s="299"/>
      <c r="HG123" s="299"/>
      <c r="HH123" s="299"/>
      <c r="HI123" s="299"/>
      <c r="HJ123" s="297"/>
      <c r="HK123" s="297"/>
      <c r="HL123" s="297"/>
      <c r="HM123" s="297"/>
      <c r="HN123" s="299"/>
      <c r="HO123" s="299"/>
      <c r="HP123" s="299"/>
      <c r="HQ123" s="299"/>
      <c r="HR123" s="297"/>
      <c r="HS123" s="297"/>
      <c r="HT123" s="297"/>
      <c r="HU123" s="297"/>
      <c r="HV123" s="299"/>
      <c r="HW123" s="299"/>
      <c r="HX123" s="299"/>
      <c r="HY123" s="299"/>
      <c r="HZ123" s="297"/>
      <c r="IA123" s="297"/>
      <c r="IB123" s="297"/>
      <c r="IC123" s="297"/>
      <c r="ID123" s="299"/>
      <c r="IE123" s="299"/>
      <c r="IF123" s="299"/>
      <c r="IG123" s="299"/>
      <c r="IH123" s="297"/>
      <c r="II123" s="297"/>
      <c r="IJ123" s="297"/>
      <c r="IK123" s="297"/>
      <c r="IL123" s="299"/>
      <c r="IM123" s="299"/>
      <c r="IN123" s="299"/>
      <c r="IO123" s="299"/>
      <c r="IP123" s="297"/>
      <c r="IQ123" s="297"/>
      <c r="IR123" s="297"/>
      <c r="IS123" s="297"/>
      <c r="IT123" s="299"/>
      <c r="IU123" s="299"/>
      <c r="IV123" s="299"/>
      <c r="IW123" s="299"/>
      <c r="IX123" s="297"/>
      <c r="IY123" s="297"/>
      <c r="IZ123" s="297"/>
      <c r="JA123" s="297"/>
      <c r="JB123" s="299"/>
      <c r="JC123" s="299"/>
      <c r="JD123" s="299"/>
      <c r="JE123" s="299"/>
      <c r="JF123" s="297"/>
      <c r="JG123" s="297"/>
      <c r="JH123" s="297"/>
      <c r="JI123" s="297"/>
      <c r="JJ123" s="299"/>
      <c r="JK123" s="299"/>
      <c r="JL123" s="299"/>
      <c r="JM123" s="299"/>
      <c r="JN123" s="297"/>
      <c r="JO123" s="297"/>
      <c r="JP123" s="297"/>
      <c r="JQ123" s="297"/>
      <c r="JR123" s="299">
        <v>7</v>
      </c>
      <c r="JS123" s="299">
        <v>6</v>
      </c>
      <c r="JT123" s="299"/>
      <c r="JU123" s="299">
        <v>42</v>
      </c>
      <c r="JV123" s="297"/>
      <c r="JW123" s="297"/>
      <c r="JX123" s="297"/>
      <c r="JY123" s="297"/>
      <c r="JZ123" s="299"/>
      <c r="KA123" s="299">
        <v>1</v>
      </c>
      <c r="KB123" s="299"/>
      <c r="KC123" s="299">
        <v>75</v>
      </c>
      <c r="KD123" s="297"/>
      <c r="KE123" s="297"/>
      <c r="KF123" s="297"/>
      <c r="KG123" s="297"/>
      <c r="KH123" s="299"/>
      <c r="KI123" s="299">
        <v>11</v>
      </c>
      <c r="KJ123" s="299"/>
      <c r="KK123" s="299">
        <v>39</v>
      </c>
      <c r="KL123" s="297"/>
      <c r="KM123" s="297"/>
      <c r="KN123" s="297"/>
      <c r="KO123" s="297"/>
      <c r="KP123" s="277" cm="1">
        <f t="array" ref="KP123">SUM(SUMIFS(GX123:KO123,GX$6:KO$6,{"EN(V)"}))</f>
        <v>18</v>
      </c>
      <c r="KQ123" s="277" cm="1">
        <f t="array" ref="KQ123">SUM(SUMIFS(GX123:KO123,GX$6:KO$6,{"INA(V)"}))</f>
        <v>0</v>
      </c>
      <c r="KR123" s="277" cm="1">
        <f t="array" ref="KR123">SUM(SUMIFS(GX123:KO123,GX$6:KO$6,{"EN(D)"}))</f>
        <v>156</v>
      </c>
      <c r="KS123" s="277" cm="1">
        <f t="array" ref="KS123">SUM(SUMIFS(GX123:KO123,GX$6:KO$6,{"INA(D)"}))</f>
        <v>0</v>
      </c>
      <c r="KT123" s="277" cm="1">
        <f t="array" ref="KT123">SUM(SUMIFS(GX123:KO123,GX$6:KO$6,{"EN(D)","EN(V)","INA(D)","INA(V)"}))</f>
        <v>174</v>
      </c>
      <c r="KU123" s="299"/>
      <c r="KV123" s="299">
        <v>3</v>
      </c>
      <c r="KW123" s="299"/>
      <c r="KX123" s="299">
        <v>33</v>
      </c>
      <c r="KY123" s="297"/>
      <c r="KZ123" s="297"/>
      <c r="LA123" s="297"/>
      <c r="LB123" s="297"/>
      <c r="LC123" s="299"/>
      <c r="LD123" s="299"/>
      <c r="LE123" s="299"/>
      <c r="LF123" s="299"/>
      <c r="LG123" s="297"/>
      <c r="LH123" s="297">
        <v>25</v>
      </c>
      <c r="LI123" s="297"/>
      <c r="LJ123" s="297">
        <v>61</v>
      </c>
      <c r="LK123" s="299"/>
      <c r="LL123" s="299"/>
      <c r="LM123" s="299"/>
      <c r="LN123" s="299">
        <v>6</v>
      </c>
      <c r="LO123" s="297"/>
      <c r="LP123" s="297"/>
      <c r="LQ123" s="297"/>
      <c r="LR123" s="297"/>
      <c r="LS123" s="299"/>
      <c r="LT123" s="299">
        <v>8</v>
      </c>
      <c r="LU123" s="299"/>
      <c r="LV123" s="299">
        <v>6</v>
      </c>
      <c r="LW123" s="297"/>
      <c r="LX123" s="297"/>
      <c r="LY123" s="297"/>
      <c r="LZ123" s="297"/>
      <c r="MA123" s="299"/>
      <c r="MB123" s="299">
        <v>13</v>
      </c>
      <c r="MC123" s="299"/>
      <c r="MD123" s="299">
        <v>4</v>
      </c>
      <c r="ME123" s="297"/>
      <c r="MF123" s="297"/>
      <c r="MG123" s="297"/>
      <c r="MH123" s="297"/>
      <c r="MI123" s="299"/>
      <c r="MJ123" s="299">
        <v>2</v>
      </c>
      <c r="MK123" s="299"/>
      <c r="ML123" s="299"/>
      <c r="MM123" s="297"/>
      <c r="MN123" s="297"/>
      <c r="MO123" s="297"/>
      <c r="MP123" s="297"/>
      <c r="MQ123" s="299"/>
      <c r="MR123" s="299">
        <v>6</v>
      </c>
      <c r="MS123" s="299"/>
      <c r="MT123" s="299">
        <v>2</v>
      </c>
      <c r="MU123" s="297"/>
      <c r="MV123" s="297"/>
      <c r="MW123" s="297"/>
      <c r="MX123" s="297"/>
      <c r="MY123" s="299"/>
      <c r="MZ123" s="299">
        <v>11</v>
      </c>
      <c r="NA123" s="299"/>
      <c r="NB123" s="299">
        <v>2</v>
      </c>
      <c r="NC123" s="297"/>
      <c r="ND123" s="297"/>
      <c r="NE123" s="297"/>
      <c r="NF123" s="297"/>
      <c r="NG123" s="299"/>
      <c r="NH123" s="299">
        <v>9</v>
      </c>
      <c r="NI123" s="299"/>
      <c r="NJ123" s="299">
        <v>1</v>
      </c>
      <c r="NK123" s="297"/>
      <c r="NL123" s="297"/>
      <c r="NM123" s="297"/>
      <c r="NN123" s="297"/>
      <c r="NO123" s="299"/>
      <c r="NP123" s="299">
        <v>7</v>
      </c>
      <c r="NQ123" s="299"/>
      <c r="NR123" s="299"/>
      <c r="NS123" s="297"/>
      <c r="NT123" s="297"/>
      <c r="NU123" s="297"/>
      <c r="NV123" s="297"/>
      <c r="NW123" s="299"/>
      <c r="NX123" s="299">
        <v>4</v>
      </c>
      <c r="NY123" s="299"/>
      <c r="NZ123" s="299">
        <v>3</v>
      </c>
      <c r="OA123" s="297"/>
      <c r="OB123" s="297"/>
      <c r="OC123" s="297"/>
      <c r="OD123" s="297"/>
      <c r="OE123" s="299"/>
      <c r="OF123" s="299">
        <v>6</v>
      </c>
      <c r="OG123" s="299"/>
      <c r="OH123" s="299">
        <v>1</v>
      </c>
      <c r="OI123" s="297"/>
      <c r="OJ123" s="297"/>
      <c r="OK123" s="297"/>
      <c r="OL123" s="297"/>
      <c r="OM123" s="277" cm="1">
        <f t="array" ref="OM123">SUM(SUMIFS(KU123:OL123,KU$6:OL$6,{"EN(V)"}))</f>
        <v>69</v>
      </c>
      <c r="ON123" s="277" cm="1">
        <f t="array" ref="ON123">SUM(SUMIFS(KU123:OL123,KU$6:OL$6,{"INA(V)"}))</f>
        <v>25</v>
      </c>
      <c r="OO123" s="277" cm="1">
        <f t="array" ref="OO123">SUM(SUMIFS(KU123:OL123,KU$6:OL$6,{"EN(D)"}))</f>
        <v>58</v>
      </c>
      <c r="OP123" s="277" cm="1">
        <f t="array" ref="OP123">SUM(SUMIFS(KU123:OL123,KU$6:OL$6,{"INA(D)"}))</f>
        <v>61</v>
      </c>
      <c r="OQ123" s="277" cm="1">
        <f t="array" ref="OQ123">SUM(SUMIFS(KU123:OL123,KU$6:OL$6,{"EN(D)","EN(V)","INA(D)","INA(V)"}))</f>
        <v>213</v>
      </c>
      <c r="OR123" s="299"/>
      <c r="OS123" s="299">
        <v>2</v>
      </c>
      <c r="OT123" s="299"/>
      <c r="OU123" s="299">
        <v>1</v>
      </c>
      <c r="OV123" s="297"/>
      <c r="OW123" s="297"/>
      <c r="OX123" s="297"/>
      <c r="OY123" s="297"/>
      <c r="OZ123" s="299"/>
      <c r="PA123" s="299">
        <v>3</v>
      </c>
      <c r="PB123" s="299"/>
      <c r="PC123" s="299"/>
      <c r="PD123" s="297"/>
      <c r="PE123" s="297"/>
      <c r="PF123" s="297"/>
      <c r="PG123" s="297"/>
      <c r="PH123" s="299"/>
      <c r="PI123" s="299"/>
      <c r="PJ123" s="299"/>
      <c r="PK123" s="299"/>
      <c r="PL123" s="297"/>
      <c r="PM123" s="297"/>
      <c r="PN123" s="297"/>
      <c r="PO123" s="297"/>
      <c r="PP123" s="299"/>
      <c r="PQ123" s="299">
        <v>3</v>
      </c>
      <c r="PR123" s="299"/>
      <c r="PS123" s="299">
        <v>1</v>
      </c>
      <c r="PT123" s="297"/>
      <c r="PU123" s="297"/>
      <c r="PV123" s="297"/>
      <c r="PW123" s="297"/>
      <c r="PX123" s="299"/>
      <c r="PY123" s="299"/>
      <c r="PZ123" s="299"/>
      <c r="QA123" s="299"/>
      <c r="QB123" s="297"/>
      <c r="QC123" s="297"/>
      <c r="QD123" s="297"/>
      <c r="QE123" s="297"/>
      <c r="QF123" s="299"/>
      <c r="QG123" s="299"/>
      <c r="QH123" s="299"/>
      <c r="QI123" s="299"/>
      <c r="QJ123" s="297"/>
      <c r="QK123" s="297"/>
      <c r="QL123" s="297"/>
      <c r="QM123" s="297"/>
      <c r="QN123" s="299"/>
      <c r="QO123" s="299"/>
      <c r="QP123" s="299"/>
      <c r="QQ123" s="299"/>
      <c r="QR123" s="297"/>
      <c r="QS123" s="297"/>
      <c r="QT123" s="297"/>
      <c r="QU123" s="297"/>
      <c r="QV123" s="299"/>
      <c r="QW123" s="299"/>
      <c r="QX123" s="299"/>
      <c r="QY123" s="299"/>
      <c r="QZ123" s="297"/>
      <c r="RA123" s="297"/>
      <c r="RB123" s="297"/>
      <c r="RC123" s="297"/>
      <c r="RD123" s="299"/>
      <c r="RE123" s="299"/>
      <c r="RF123" s="299"/>
      <c r="RG123" s="299"/>
      <c r="RH123" s="297"/>
      <c r="RI123" s="297"/>
      <c r="RJ123" s="297"/>
      <c r="RK123" s="297"/>
      <c r="RL123" s="299"/>
      <c r="RM123" s="299"/>
      <c r="RN123" s="299"/>
      <c r="RO123" s="299"/>
      <c r="RP123" s="297"/>
      <c r="RQ123" s="297"/>
      <c r="RR123" s="297"/>
      <c r="RS123" s="297"/>
      <c r="RT123" s="299"/>
      <c r="RU123" s="299"/>
      <c r="RV123" s="299"/>
      <c r="RW123" s="299"/>
      <c r="RX123" s="297"/>
      <c r="RY123" s="297"/>
      <c r="RZ123" s="297"/>
      <c r="SA123" s="297"/>
      <c r="SB123" s="299"/>
      <c r="SC123" s="299"/>
      <c r="SD123" s="299"/>
      <c r="SE123" s="299"/>
      <c r="SF123" s="297"/>
      <c r="SG123" s="297"/>
      <c r="SH123" s="297"/>
      <c r="SI123" s="297"/>
      <c r="SJ123" s="277" cm="1">
        <f t="array" ref="SJ123">SUM(SUMIFS(OR123:SI123,OR$6:SI$6,{"EN(V)"}))</f>
        <v>8</v>
      </c>
      <c r="SK123" s="277" cm="1">
        <f t="array" ref="SK123">SUM(SUMIFS(OR123:SI123,OR$6:SI$6,{"INA(V)"}))</f>
        <v>0</v>
      </c>
      <c r="SL123" s="277" cm="1">
        <f t="array" ref="SL123">SUM(SUMIFS(OR123:SI123,OR$6:SI$6,{"EN(D)"}))</f>
        <v>2</v>
      </c>
      <c r="SM123" s="277" cm="1">
        <f t="array" ref="SM123">SUM(SUMIFS(OR123:SI123,OR$6:SI$6,{"INA(D)"}))</f>
        <v>0</v>
      </c>
      <c r="SN123" s="277" cm="1">
        <f t="array" ref="SN123">SUM(SUMIFS(OR123:SI123,OR$6:SI$6,{"EN(D)","EN(V)","INA(D)","INA(V)"}))</f>
        <v>10</v>
      </c>
    </row>
    <row r="124" spans="1:508" ht="30">
      <c r="A124" s="296">
        <v>118</v>
      </c>
      <c r="B124" s="281" t="s">
        <v>1414</v>
      </c>
      <c r="C124" s="301"/>
      <c r="D124" s="299"/>
      <c r="E124" s="299"/>
      <c r="F124" s="299"/>
      <c r="G124" s="299"/>
      <c r="H124" s="297"/>
      <c r="I124" s="297"/>
      <c r="J124" s="297"/>
      <c r="K124" s="297"/>
      <c r="L124" s="299"/>
      <c r="M124" s="299"/>
      <c r="N124" s="299"/>
      <c r="O124" s="299"/>
      <c r="P124" s="297"/>
      <c r="Q124" s="297"/>
      <c r="R124" s="297"/>
      <c r="S124" s="297"/>
      <c r="T124" s="299"/>
      <c r="U124" s="299"/>
      <c r="V124" s="299"/>
      <c r="W124" s="299"/>
      <c r="X124" s="297"/>
      <c r="Y124" s="297"/>
      <c r="Z124" s="297"/>
      <c r="AA124" s="297"/>
      <c r="AB124" s="299"/>
      <c r="AC124" s="299"/>
      <c r="AD124" s="299"/>
      <c r="AE124" s="299"/>
      <c r="AF124" s="297"/>
      <c r="AG124" s="297"/>
      <c r="AH124" s="297"/>
      <c r="AI124" s="297"/>
      <c r="AJ124" s="299"/>
      <c r="AK124" s="299"/>
      <c r="AL124" s="299"/>
      <c r="AM124" s="299"/>
      <c r="AN124" s="297"/>
      <c r="AO124" s="297"/>
      <c r="AP124" s="297"/>
      <c r="AQ124" s="297"/>
      <c r="AR124" s="299"/>
      <c r="AS124" s="299"/>
      <c r="AT124" s="299"/>
      <c r="AU124" s="299"/>
      <c r="AV124" s="297"/>
      <c r="AW124" s="297"/>
      <c r="AX124" s="297"/>
      <c r="AY124" s="297"/>
      <c r="AZ124" s="299"/>
      <c r="BA124" s="299"/>
      <c r="BB124" s="299"/>
      <c r="BC124" s="299"/>
      <c r="BD124" s="297"/>
      <c r="BE124" s="297"/>
      <c r="BF124" s="297"/>
      <c r="BG124" s="297"/>
      <c r="BH124" s="299"/>
      <c r="BI124" s="299"/>
      <c r="BJ124" s="299"/>
      <c r="BK124" s="299"/>
      <c r="BL124" s="297"/>
      <c r="BM124" s="297"/>
      <c r="BN124" s="297"/>
      <c r="BO124" s="297"/>
      <c r="BP124" s="299"/>
      <c r="BQ124" s="299"/>
      <c r="BR124" s="299"/>
      <c r="BS124" s="299"/>
      <c r="BT124" s="297"/>
      <c r="BU124" s="297"/>
      <c r="BV124" s="297"/>
      <c r="BW124" s="297"/>
      <c r="BX124" s="299"/>
      <c r="BY124" s="299"/>
      <c r="BZ124" s="299"/>
      <c r="CA124" s="299"/>
      <c r="CB124" s="297"/>
      <c r="CC124" s="297"/>
      <c r="CD124" s="297"/>
      <c r="CE124" s="297"/>
      <c r="CF124" s="299"/>
      <c r="CG124" s="299"/>
      <c r="CH124" s="299"/>
      <c r="CI124" s="299"/>
      <c r="CJ124" s="297"/>
      <c r="CK124" s="297"/>
      <c r="CL124" s="297"/>
      <c r="CM124" s="297"/>
      <c r="CN124" s="299"/>
      <c r="CO124" s="299"/>
      <c r="CP124" s="299"/>
      <c r="CQ124" s="299"/>
      <c r="CR124" s="297"/>
      <c r="CS124" s="297"/>
      <c r="CT124" s="297"/>
      <c r="CU124" s="297"/>
      <c r="CV124" s="277" cm="1">
        <f t="array" ref="CV124">SUM(SUMIFS(D124:CU124,D$6:CU$6,{"EN(V)"}))</f>
        <v>0</v>
      </c>
      <c r="CW124" s="277" cm="1">
        <f t="array" ref="CW124">SUM(SUMIFS(D124:CU124,D$6:CU$6,{"INA(V)"}))</f>
        <v>0</v>
      </c>
      <c r="CX124" s="277" cm="1">
        <f t="array" ref="CX124">SUM(SUMIFS(D124:CU124,D$6:CU$6,{"EN(D)"}))</f>
        <v>0</v>
      </c>
      <c r="CY124" s="277" cm="1">
        <f t="array" ref="CY124">SUM(SUMIFS(D124:CU124,D$6:CU$6,{"INA(D)"}))</f>
        <v>0</v>
      </c>
      <c r="CZ124" s="277" cm="1">
        <f t="array" ref="CZ124">SUM(SUMIFS(D124:CU124,D$6:CU$6,{"EN(D)","EN(V)","INA(D)","INA(V)"}))</f>
        <v>0</v>
      </c>
      <c r="DA124" s="299"/>
      <c r="DB124" s="299"/>
      <c r="DC124" s="299"/>
      <c r="DD124" s="299"/>
      <c r="DE124" s="297"/>
      <c r="DF124" s="297"/>
      <c r="DG124" s="297"/>
      <c r="DH124" s="297"/>
      <c r="DI124" s="299"/>
      <c r="DJ124" s="299"/>
      <c r="DK124" s="299"/>
      <c r="DL124" s="299"/>
      <c r="DM124" s="297"/>
      <c r="DN124" s="297"/>
      <c r="DO124" s="297"/>
      <c r="DP124" s="297"/>
      <c r="DQ124" s="299"/>
      <c r="DR124" s="299"/>
      <c r="DS124" s="299"/>
      <c r="DT124" s="299"/>
      <c r="DU124" s="297"/>
      <c r="DV124" s="297"/>
      <c r="DW124" s="297"/>
      <c r="DX124" s="297"/>
      <c r="DY124" s="299"/>
      <c r="DZ124" s="299"/>
      <c r="EA124" s="299"/>
      <c r="EB124" s="299"/>
      <c r="EC124" s="297"/>
      <c r="ED124" s="297"/>
      <c r="EE124" s="297"/>
      <c r="EF124" s="297"/>
      <c r="EG124" s="299"/>
      <c r="EH124" s="299"/>
      <c r="EI124" s="299"/>
      <c r="EJ124" s="299"/>
      <c r="EK124" s="297"/>
      <c r="EL124" s="297"/>
      <c r="EM124" s="297"/>
      <c r="EN124" s="297"/>
      <c r="EO124" s="299"/>
      <c r="EP124" s="299"/>
      <c r="EQ124" s="299"/>
      <c r="ER124" s="299"/>
      <c r="ES124" s="297"/>
      <c r="ET124" s="297"/>
      <c r="EU124" s="297"/>
      <c r="EV124" s="297"/>
      <c r="EW124" s="299"/>
      <c r="EX124" s="299"/>
      <c r="EY124" s="299"/>
      <c r="EZ124" s="299"/>
      <c r="FA124" s="297"/>
      <c r="FB124" s="297"/>
      <c r="FC124" s="297"/>
      <c r="FD124" s="297"/>
      <c r="FE124" s="299"/>
      <c r="FF124" s="299"/>
      <c r="FG124" s="299"/>
      <c r="FH124" s="299"/>
      <c r="FI124" s="297"/>
      <c r="FJ124" s="297"/>
      <c r="FK124" s="297"/>
      <c r="FL124" s="297"/>
      <c r="FM124" s="299"/>
      <c r="FN124" s="299"/>
      <c r="FO124" s="299"/>
      <c r="FP124" s="299"/>
      <c r="FQ124" s="297"/>
      <c r="FR124" s="297"/>
      <c r="FS124" s="297"/>
      <c r="FT124" s="297"/>
      <c r="FU124" s="299"/>
      <c r="FV124" s="299"/>
      <c r="FW124" s="299"/>
      <c r="FX124" s="299"/>
      <c r="FY124" s="297"/>
      <c r="FZ124" s="297"/>
      <c r="GA124" s="297"/>
      <c r="GB124" s="297"/>
      <c r="GC124" s="299"/>
      <c r="GD124" s="299"/>
      <c r="GE124" s="299"/>
      <c r="GF124" s="299"/>
      <c r="GG124" s="297"/>
      <c r="GH124" s="297"/>
      <c r="GI124" s="297"/>
      <c r="GJ124" s="297"/>
      <c r="GK124" s="299"/>
      <c r="GL124" s="299"/>
      <c r="GM124" s="299"/>
      <c r="GN124" s="299"/>
      <c r="GO124" s="297"/>
      <c r="GP124" s="297"/>
      <c r="GQ124" s="297"/>
      <c r="GR124" s="297"/>
      <c r="GS124" s="277" cm="1">
        <f t="array" ref="GS124">SUM(SUMIFS(DA124:GR124,DA$6:GR$6,{"EN(V)"}))</f>
        <v>0</v>
      </c>
      <c r="GT124" s="277" cm="1">
        <f t="array" ref="GT124">SUM(SUMIFS(DA124:GR124,DA$6:GR$6,{"INA(V)"}))</f>
        <v>0</v>
      </c>
      <c r="GU124" s="277" cm="1">
        <f t="array" ref="GU124">SUM(SUMIFS(DA124:GR124,DA$6:GR$6,{"EN(D)"}))</f>
        <v>0</v>
      </c>
      <c r="GV124" s="277" cm="1">
        <f t="array" ref="GV124">SUM(SUMIFS(DA124:GR124,DA$6:GR$6,{"INA(D)"}))</f>
        <v>0</v>
      </c>
      <c r="GW124" s="277" cm="1">
        <f t="array" ref="GW124">SUM(SUMIFS(DA124:GR124,DA$6:GR$6,{"EN(D)","EN(V)","INA(D)","INA(V)"}))</f>
        <v>0</v>
      </c>
      <c r="GX124" s="299"/>
      <c r="GY124" s="299"/>
      <c r="GZ124" s="299"/>
      <c r="HA124" s="299"/>
      <c r="HB124" s="297"/>
      <c r="HC124" s="297"/>
      <c r="HD124" s="297"/>
      <c r="HE124" s="297"/>
      <c r="HF124" s="299"/>
      <c r="HG124" s="299"/>
      <c r="HH124" s="299"/>
      <c r="HI124" s="299"/>
      <c r="HJ124" s="297"/>
      <c r="HK124" s="297"/>
      <c r="HL124" s="297"/>
      <c r="HM124" s="297"/>
      <c r="HN124" s="299"/>
      <c r="HO124" s="299"/>
      <c r="HP124" s="299"/>
      <c r="HQ124" s="299"/>
      <c r="HR124" s="297"/>
      <c r="HS124" s="297"/>
      <c r="HT124" s="297"/>
      <c r="HU124" s="297"/>
      <c r="HV124" s="299"/>
      <c r="HW124" s="299"/>
      <c r="HX124" s="299"/>
      <c r="HY124" s="299"/>
      <c r="HZ124" s="297"/>
      <c r="IA124" s="297"/>
      <c r="IB124" s="297"/>
      <c r="IC124" s="297"/>
      <c r="ID124" s="299"/>
      <c r="IE124" s="299"/>
      <c r="IF124" s="299"/>
      <c r="IG124" s="299"/>
      <c r="IH124" s="297"/>
      <c r="II124" s="297"/>
      <c r="IJ124" s="297"/>
      <c r="IK124" s="297"/>
      <c r="IL124" s="299"/>
      <c r="IM124" s="299"/>
      <c r="IN124" s="299"/>
      <c r="IO124" s="299"/>
      <c r="IP124" s="297"/>
      <c r="IQ124" s="297"/>
      <c r="IR124" s="297"/>
      <c r="IS124" s="297"/>
      <c r="IT124" s="299"/>
      <c r="IU124" s="299"/>
      <c r="IV124" s="299"/>
      <c r="IW124" s="299"/>
      <c r="IX124" s="297"/>
      <c r="IY124" s="297"/>
      <c r="IZ124" s="297"/>
      <c r="JA124" s="297"/>
      <c r="JB124" s="299"/>
      <c r="JC124" s="299"/>
      <c r="JD124" s="299"/>
      <c r="JE124" s="299"/>
      <c r="JF124" s="297"/>
      <c r="JG124" s="297"/>
      <c r="JH124" s="297"/>
      <c r="JI124" s="297"/>
      <c r="JJ124" s="299"/>
      <c r="JK124" s="299"/>
      <c r="JL124" s="299"/>
      <c r="JM124" s="299"/>
      <c r="JN124" s="297"/>
      <c r="JO124" s="297"/>
      <c r="JP124" s="297"/>
      <c r="JQ124" s="297"/>
      <c r="JR124" s="299"/>
      <c r="JS124" s="299"/>
      <c r="JT124" s="299"/>
      <c r="JU124" s="299"/>
      <c r="JV124" s="297">
        <v>322</v>
      </c>
      <c r="JW124" s="297">
        <v>162</v>
      </c>
      <c r="JX124" s="297"/>
      <c r="JY124" s="297">
        <v>164</v>
      </c>
      <c r="JZ124" s="299"/>
      <c r="KA124" s="299"/>
      <c r="KB124" s="299"/>
      <c r="KC124" s="299"/>
      <c r="KD124" s="297"/>
      <c r="KE124" s="297">
        <v>117</v>
      </c>
      <c r="KF124" s="297"/>
      <c r="KG124" s="297">
        <v>139</v>
      </c>
      <c r="KH124" s="299"/>
      <c r="KI124" s="299"/>
      <c r="KJ124" s="299"/>
      <c r="KK124" s="299"/>
      <c r="KL124" s="297"/>
      <c r="KM124" s="297">
        <v>168</v>
      </c>
      <c r="KN124" s="297"/>
      <c r="KO124" s="297">
        <v>155</v>
      </c>
      <c r="KP124" s="277" cm="1">
        <f t="array" ref="KP124">SUM(SUMIFS(GX124:KO124,GX$6:KO$6,{"EN(V)"}))</f>
        <v>0</v>
      </c>
      <c r="KQ124" s="277" cm="1">
        <f t="array" ref="KQ124">SUM(SUMIFS(GX124:KO124,GX$6:KO$6,{"INA(V)"}))</f>
        <v>447</v>
      </c>
      <c r="KR124" s="277" cm="1">
        <f t="array" ref="KR124">SUM(SUMIFS(GX124:KO124,GX$6:KO$6,{"EN(D)"}))</f>
        <v>0</v>
      </c>
      <c r="KS124" s="277" cm="1">
        <f t="array" ref="KS124">SUM(SUMIFS(GX124:KO124,GX$6:KO$6,{"INA(D)"}))</f>
        <v>458</v>
      </c>
      <c r="KT124" s="277" cm="1">
        <f t="array" ref="KT124">SUM(SUMIFS(GX124:KO124,GX$6:KO$6,{"EN(D)","EN(V)","INA(D)","INA(V)"}))</f>
        <v>905</v>
      </c>
      <c r="KU124" s="299"/>
      <c r="KV124" s="299"/>
      <c r="KW124" s="299"/>
      <c r="KX124" s="299"/>
      <c r="KY124" s="297"/>
      <c r="KZ124" s="297">
        <v>39</v>
      </c>
      <c r="LA124" s="297"/>
      <c r="LB124" s="297">
        <v>275</v>
      </c>
      <c r="LC124" s="299"/>
      <c r="LD124" s="299">
        <v>2</v>
      </c>
      <c r="LE124" s="299"/>
      <c r="LF124" s="299">
        <v>16</v>
      </c>
      <c r="LG124" s="297"/>
      <c r="LH124" s="297"/>
      <c r="LI124" s="297"/>
      <c r="LJ124" s="297"/>
      <c r="LK124" s="299"/>
      <c r="LL124" s="299"/>
      <c r="LM124" s="299"/>
      <c r="LN124" s="299"/>
      <c r="LO124" s="297"/>
      <c r="LP124" s="297">
        <v>69</v>
      </c>
      <c r="LQ124" s="297"/>
      <c r="LR124" s="297">
        <v>44</v>
      </c>
      <c r="LS124" s="299"/>
      <c r="LT124" s="299"/>
      <c r="LU124" s="299"/>
      <c r="LV124" s="299"/>
      <c r="LW124" s="297"/>
      <c r="LX124" s="297">
        <v>64</v>
      </c>
      <c r="LY124" s="297"/>
      <c r="LZ124" s="297">
        <v>50</v>
      </c>
      <c r="MA124" s="299"/>
      <c r="MB124" s="299"/>
      <c r="MC124" s="299"/>
      <c r="MD124" s="299"/>
      <c r="ME124" s="297"/>
      <c r="MF124" s="297">
        <v>36</v>
      </c>
      <c r="MG124" s="297"/>
      <c r="MH124" s="297">
        <v>26</v>
      </c>
      <c r="MI124" s="299"/>
      <c r="MJ124" s="299"/>
      <c r="MK124" s="299"/>
      <c r="ML124" s="299"/>
      <c r="MM124" s="297"/>
      <c r="MN124" s="297">
        <v>15</v>
      </c>
      <c r="MO124" s="297"/>
      <c r="MP124" s="297">
        <v>9</v>
      </c>
      <c r="MQ124" s="299"/>
      <c r="MR124" s="299"/>
      <c r="MS124" s="299"/>
      <c r="MT124" s="299"/>
      <c r="MU124" s="297"/>
      <c r="MV124" s="297">
        <v>7</v>
      </c>
      <c r="MW124" s="297"/>
      <c r="MX124" s="297">
        <v>3</v>
      </c>
      <c r="MY124" s="299"/>
      <c r="MZ124" s="299"/>
      <c r="NA124" s="299"/>
      <c r="NB124" s="299"/>
      <c r="NC124" s="297"/>
      <c r="ND124" s="297">
        <v>6</v>
      </c>
      <c r="NE124" s="297"/>
      <c r="NF124" s="297">
        <v>4</v>
      </c>
      <c r="NG124" s="299"/>
      <c r="NH124" s="299"/>
      <c r="NI124" s="299"/>
      <c r="NJ124" s="299"/>
      <c r="NK124" s="297"/>
      <c r="NL124" s="297">
        <v>2</v>
      </c>
      <c r="NM124" s="297"/>
      <c r="NN124" s="297">
        <v>2</v>
      </c>
      <c r="NO124" s="299"/>
      <c r="NP124" s="299"/>
      <c r="NQ124" s="299"/>
      <c r="NR124" s="299"/>
      <c r="NS124" s="297"/>
      <c r="NT124" s="297">
        <v>9</v>
      </c>
      <c r="NU124" s="297"/>
      <c r="NV124" s="297">
        <v>2</v>
      </c>
      <c r="NW124" s="299"/>
      <c r="NX124" s="299"/>
      <c r="NY124" s="299"/>
      <c r="NZ124" s="299"/>
      <c r="OA124" s="297"/>
      <c r="OB124" s="297">
        <v>1</v>
      </c>
      <c r="OC124" s="297"/>
      <c r="OD124" s="297"/>
      <c r="OE124" s="299"/>
      <c r="OF124" s="299"/>
      <c r="OG124" s="299"/>
      <c r="OH124" s="299"/>
      <c r="OI124" s="297"/>
      <c r="OJ124" s="297">
        <v>4</v>
      </c>
      <c r="OK124" s="297"/>
      <c r="OL124" s="297">
        <v>2</v>
      </c>
      <c r="OM124" s="277" cm="1">
        <f t="array" ref="OM124">SUM(SUMIFS(KU124:OL124,KU$6:OL$6,{"EN(V)"}))</f>
        <v>2</v>
      </c>
      <c r="ON124" s="277" cm="1">
        <f t="array" ref="ON124">SUM(SUMIFS(KU124:OL124,KU$6:OL$6,{"INA(V)"}))</f>
        <v>252</v>
      </c>
      <c r="OO124" s="277" cm="1">
        <f t="array" ref="OO124">SUM(SUMIFS(KU124:OL124,KU$6:OL$6,{"EN(D)"}))</f>
        <v>16</v>
      </c>
      <c r="OP124" s="277" cm="1">
        <f t="array" ref="OP124">SUM(SUMIFS(KU124:OL124,KU$6:OL$6,{"INA(D)"}))</f>
        <v>417</v>
      </c>
      <c r="OQ124" s="277" cm="1">
        <f t="array" ref="OQ124">SUM(SUMIFS(KU124:OL124,KU$6:OL$6,{"EN(D)","EN(V)","INA(D)","INA(V)"}))</f>
        <v>687</v>
      </c>
      <c r="OR124" s="299"/>
      <c r="OS124" s="299"/>
      <c r="OT124" s="299"/>
      <c r="OU124" s="299"/>
      <c r="OV124" s="297"/>
      <c r="OW124" s="297"/>
      <c r="OX124" s="297"/>
      <c r="OY124" s="297"/>
      <c r="OZ124" s="299"/>
      <c r="PA124" s="299"/>
      <c r="PB124" s="299"/>
      <c r="PC124" s="299"/>
      <c r="PD124" s="297"/>
      <c r="PE124" s="297">
        <v>1</v>
      </c>
      <c r="PF124" s="297"/>
      <c r="PG124" s="297"/>
      <c r="PH124" s="299"/>
      <c r="PI124" s="299">
        <v>1</v>
      </c>
      <c r="PJ124" s="299"/>
      <c r="PK124" s="299"/>
      <c r="PL124" s="297"/>
      <c r="PM124" s="297"/>
      <c r="PN124" s="297"/>
      <c r="PO124" s="297"/>
      <c r="PP124" s="299"/>
      <c r="PQ124" s="299"/>
      <c r="PR124" s="299"/>
      <c r="PS124" s="299"/>
      <c r="PT124" s="297"/>
      <c r="PU124" s="297"/>
      <c r="PV124" s="297"/>
      <c r="PW124" s="297"/>
      <c r="PX124" s="299"/>
      <c r="PY124" s="299"/>
      <c r="PZ124" s="299"/>
      <c r="QA124" s="299"/>
      <c r="QB124" s="297"/>
      <c r="QC124" s="297">
        <v>2</v>
      </c>
      <c r="QD124" s="297"/>
      <c r="QE124" s="297">
        <v>1</v>
      </c>
      <c r="QF124" s="299"/>
      <c r="QG124" s="299"/>
      <c r="QH124" s="299"/>
      <c r="QI124" s="299"/>
      <c r="QJ124" s="297"/>
      <c r="QK124" s="297">
        <v>2</v>
      </c>
      <c r="QL124" s="297"/>
      <c r="QM124" s="297">
        <v>1</v>
      </c>
      <c r="QN124" s="299"/>
      <c r="QO124" s="299"/>
      <c r="QP124" s="299"/>
      <c r="QQ124" s="299"/>
      <c r="QR124" s="297"/>
      <c r="QS124" s="297"/>
      <c r="QT124" s="297"/>
      <c r="QU124" s="297"/>
      <c r="QV124" s="299"/>
      <c r="QW124" s="299"/>
      <c r="QX124" s="299"/>
      <c r="QY124" s="299"/>
      <c r="QZ124" s="297"/>
      <c r="RA124" s="297"/>
      <c r="RB124" s="297"/>
      <c r="RC124" s="297"/>
      <c r="RD124" s="299"/>
      <c r="RE124" s="299"/>
      <c r="RF124" s="299"/>
      <c r="RG124" s="299"/>
      <c r="RH124" s="297"/>
      <c r="RI124" s="297"/>
      <c r="RJ124" s="297"/>
      <c r="RK124" s="297"/>
      <c r="RL124" s="299"/>
      <c r="RM124" s="299"/>
      <c r="RN124" s="299"/>
      <c r="RO124" s="299"/>
      <c r="RP124" s="297"/>
      <c r="RQ124" s="297"/>
      <c r="RR124" s="297"/>
      <c r="RS124" s="297"/>
      <c r="RT124" s="299"/>
      <c r="RU124" s="299"/>
      <c r="RV124" s="299"/>
      <c r="RW124" s="299"/>
      <c r="RX124" s="297"/>
      <c r="RY124" s="297"/>
      <c r="RZ124" s="297"/>
      <c r="SA124" s="297"/>
      <c r="SB124" s="299"/>
      <c r="SC124" s="299"/>
      <c r="SD124" s="299"/>
      <c r="SE124" s="299"/>
      <c r="SF124" s="297"/>
      <c r="SG124" s="297"/>
      <c r="SH124" s="297"/>
      <c r="SI124" s="297"/>
      <c r="SJ124" s="277" cm="1">
        <f t="array" ref="SJ124">SUM(SUMIFS(OR124:SI124,OR$6:SI$6,{"EN(V)"}))</f>
        <v>1</v>
      </c>
      <c r="SK124" s="277" cm="1">
        <f t="array" ref="SK124">SUM(SUMIFS(OR124:SI124,OR$6:SI$6,{"INA(V)"}))</f>
        <v>5</v>
      </c>
      <c r="SL124" s="277" cm="1">
        <f t="array" ref="SL124">SUM(SUMIFS(OR124:SI124,OR$6:SI$6,{"EN(D)"}))</f>
        <v>0</v>
      </c>
      <c r="SM124" s="277" cm="1">
        <f t="array" ref="SM124">SUM(SUMIFS(OR124:SI124,OR$6:SI$6,{"INA(D)"}))</f>
        <v>2</v>
      </c>
      <c r="SN124" s="277" cm="1">
        <f t="array" ref="SN124">SUM(SUMIFS(OR124:SI124,OR$6:SI$6,{"EN(D)","EN(V)","INA(D)","INA(V)"}))</f>
        <v>8</v>
      </c>
    </row>
    <row r="125" spans="1:508" ht="30">
      <c r="A125" s="296">
        <v>119</v>
      </c>
      <c r="B125" s="281" t="s">
        <v>1415</v>
      </c>
      <c r="C125" s="301"/>
      <c r="D125" s="299"/>
      <c r="E125" s="299"/>
      <c r="F125" s="299"/>
      <c r="G125" s="299"/>
      <c r="H125" s="297"/>
      <c r="I125" s="297"/>
      <c r="J125" s="297"/>
      <c r="K125" s="297"/>
      <c r="L125" s="299"/>
      <c r="M125" s="299"/>
      <c r="N125" s="299"/>
      <c r="O125" s="299"/>
      <c r="P125" s="297"/>
      <c r="Q125" s="297"/>
      <c r="R125" s="297"/>
      <c r="S125" s="297"/>
      <c r="T125" s="299"/>
      <c r="U125" s="299"/>
      <c r="V125" s="299"/>
      <c r="W125" s="299"/>
      <c r="X125" s="297"/>
      <c r="Y125" s="297"/>
      <c r="Z125" s="297"/>
      <c r="AA125" s="297"/>
      <c r="AB125" s="299"/>
      <c r="AC125" s="299"/>
      <c r="AD125" s="299"/>
      <c r="AE125" s="299"/>
      <c r="AF125" s="297"/>
      <c r="AG125" s="297"/>
      <c r="AH125" s="297"/>
      <c r="AI125" s="297"/>
      <c r="AJ125" s="299"/>
      <c r="AK125" s="299"/>
      <c r="AL125" s="299"/>
      <c r="AM125" s="299"/>
      <c r="AN125" s="297"/>
      <c r="AO125" s="297"/>
      <c r="AP125" s="297"/>
      <c r="AQ125" s="297"/>
      <c r="AR125" s="299"/>
      <c r="AS125" s="299"/>
      <c r="AT125" s="299"/>
      <c r="AU125" s="299"/>
      <c r="AV125" s="297"/>
      <c r="AW125" s="297"/>
      <c r="AX125" s="297"/>
      <c r="AY125" s="297"/>
      <c r="AZ125" s="299"/>
      <c r="BA125" s="299"/>
      <c r="BB125" s="299"/>
      <c r="BC125" s="299"/>
      <c r="BD125" s="297"/>
      <c r="BE125" s="297"/>
      <c r="BF125" s="297"/>
      <c r="BG125" s="297"/>
      <c r="BH125" s="299"/>
      <c r="BI125" s="299"/>
      <c r="BJ125" s="299"/>
      <c r="BK125" s="299"/>
      <c r="BL125" s="297"/>
      <c r="BM125" s="297"/>
      <c r="BN125" s="297"/>
      <c r="BO125" s="297"/>
      <c r="BP125" s="299"/>
      <c r="BQ125" s="299"/>
      <c r="BR125" s="299"/>
      <c r="BS125" s="299"/>
      <c r="BT125" s="297"/>
      <c r="BU125" s="297"/>
      <c r="BV125" s="297"/>
      <c r="BW125" s="297"/>
      <c r="BX125" s="299"/>
      <c r="BY125" s="299"/>
      <c r="BZ125" s="299"/>
      <c r="CA125" s="299"/>
      <c r="CB125" s="297"/>
      <c r="CC125" s="297"/>
      <c r="CD125" s="297"/>
      <c r="CE125" s="297"/>
      <c r="CF125" s="299"/>
      <c r="CG125" s="299"/>
      <c r="CH125" s="299"/>
      <c r="CI125" s="299"/>
      <c r="CJ125" s="297"/>
      <c r="CK125" s="297"/>
      <c r="CL125" s="297"/>
      <c r="CM125" s="297"/>
      <c r="CN125" s="299"/>
      <c r="CO125" s="299"/>
      <c r="CP125" s="299"/>
      <c r="CQ125" s="299"/>
      <c r="CR125" s="297"/>
      <c r="CS125" s="297"/>
      <c r="CT125" s="297"/>
      <c r="CU125" s="297"/>
      <c r="CV125" s="277" cm="1">
        <f t="array" ref="CV125">SUM(SUMIFS(D125:CU125,D$6:CU$6,{"EN(V)"}))</f>
        <v>0</v>
      </c>
      <c r="CW125" s="277" cm="1">
        <f t="array" ref="CW125">SUM(SUMIFS(D125:CU125,D$6:CU$6,{"INA(V)"}))</f>
        <v>0</v>
      </c>
      <c r="CX125" s="277" cm="1">
        <f t="array" ref="CX125">SUM(SUMIFS(D125:CU125,D$6:CU$6,{"EN(D)"}))</f>
        <v>0</v>
      </c>
      <c r="CY125" s="277" cm="1">
        <f t="array" ref="CY125">SUM(SUMIFS(D125:CU125,D$6:CU$6,{"INA(D)"}))</f>
        <v>0</v>
      </c>
      <c r="CZ125" s="277" cm="1">
        <f t="array" ref="CZ125">SUM(SUMIFS(D125:CU125,D$6:CU$6,{"EN(D)","EN(V)","INA(D)","INA(V)"}))</f>
        <v>0</v>
      </c>
      <c r="DA125" s="299"/>
      <c r="DB125" s="299"/>
      <c r="DC125" s="299"/>
      <c r="DD125" s="299"/>
      <c r="DE125" s="297"/>
      <c r="DF125" s="297"/>
      <c r="DG125" s="297"/>
      <c r="DH125" s="297"/>
      <c r="DI125" s="299"/>
      <c r="DJ125" s="299"/>
      <c r="DK125" s="299"/>
      <c r="DL125" s="299"/>
      <c r="DM125" s="297"/>
      <c r="DN125" s="297"/>
      <c r="DO125" s="297"/>
      <c r="DP125" s="297"/>
      <c r="DQ125" s="299"/>
      <c r="DR125" s="299"/>
      <c r="DS125" s="299"/>
      <c r="DT125" s="299"/>
      <c r="DU125" s="297"/>
      <c r="DV125" s="297"/>
      <c r="DW125" s="297"/>
      <c r="DX125" s="297"/>
      <c r="DY125" s="299"/>
      <c r="DZ125" s="299"/>
      <c r="EA125" s="299"/>
      <c r="EB125" s="299"/>
      <c r="EC125" s="297"/>
      <c r="ED125" s="297"/>
      <c r="EE125" s="297"/>
      <c r="EF125" s="297"/>
      <c r="EG125" s="299"/>
      <c r="EH125" s="299"/>
      <c r="EI125" s="299"/>
      <c r="EJ125" s="299"/>
      <c r="EK125" s="297"/>
      <c r="EL125" s="297"/>
      <c r="EM125" s="297"/>
      <c r="EN125" s="297"/>
      <c r="EO125" s="299"/>
      <c r="EP125" s="299"/>
      <c r="EQ125" s="299"/>
      <c r="ER125" s="299"/>
      <c r="ES125" s="297"/>
      <c r="ET125" s="297"/>
      <c r="EU125" s="297"/>
      <c r="EV125" s="297"/>
      <c r="EW125" s="299"/>
      <c r="EX125" s="299"/>
      <c r="EY125" s="299"/>
      <c r="EZ125" s="299"/>
      <c r="FA125" s="297"/>
      <c r="FB125" s="297"/>
      <c r="FC125" s="297"/>
      <c r="FD125" s="297"/>
      <c r="FE125" s="299"/>
      <c r="FF125" s="299"/>
      <c r="FG125" s="299"/>
      <c r="FH125" s="299"/>
      <c r="FI125" s="297"/>
      <c r="FJ125" s="297"/>
      <c r="FK125" s="297"/>
      <c r="FL125" s="297"/>
      <c r="FM125" s="299"/>
      <c r="FN125" s="299"/>
      <c r="FO125" s="299"/>
      <c r="FP125" s="299"/>
      <c r="FQ125" s="297"/>
      <c r="FR125" s="297"/>
      <c r="FS125" s="297"/>
      <c r="FT125" s="297"/>
      <c r="FU125" s="299"/>
      <c r="FV125" s="299"/>
      <c r="FW125" s="299"/>
      <c r="FX125" s="299"/>
      <c r="FY125" s="297"/>
      <c r="FZ125" s="297"/>
      <c r="GA125" s="297"/>
      <c r="GB125" s="297"/>
      <c r="GC125" s="299"/>
      <c r="GD125" s="299"/>
      <c r="GE125" s="299"/>
      <c r="GF125" s="299"/>
      <c r="GG125" s="297"/>
      <c r="GH125" s="297"/>
      <c r="GI125" s="297"/>
      <c r="GJ125" s="297"/>
      <c r="GK125" s="299"/>
      <c r="GL125" s="299"/>
      <c r="GM125" s="299"/>
      <c r="GN125" s="299"/>
      <c r="GO125" s="297"/>
      <c r="GP125" s="297"/>
      <c r="GQ125" s="297"/>
      <c r="GR125" s="297"/>
      <c r="GS125" s="277" cm="1">
        <f t="array" ref="GS125">SUM(SUMIFS(DA125:GR125,DA$6:GR$6,{"EN(V)"}))</f>
        <v>0</v>
      </c>
      <c r="GT125" s="277" cm="1">
        <f t="array" ref="GT125">SUM(SUMIFS(DA125:GR125,DA$6:GR$6,{"INA(V)"}))</f>
        <v>0</v>
      </c>
      <c r="GU125" s="277" cm="1">
        <f t="array" ref="GU125">SUM(SUMIFS(DA125:GR125,DA$6:GR$6,{"EN(D)"}))</f>
        <v>0</v>
      </c>
      <c r="GV125" s="277" cm="1">
        <f t="array" ref="GV125">SUM(SUMIFS(DA125:GR125,DA$6:GR$6,{"INA(D)"}))</f>
        <v>0</v>
      </c>
      <c r="GW125" s="277" cm="1">
        <f t="array" ref="GW125">SUM(SUMIFS(DA125:GR125,DA$6:GR$6,{"EN(D)","EN(V)","INA(D)","INA(V)"}))</f>
        <v>0</v>
      </c>
      <c r="GX125" s="299"/>
      <c r="GY125" s="299"/>
      <c r="GZ125" s="299"/>
      <c r="HA125" s="299"/>
      <c r="HB125" s="297"/>
      <c r="HC125" s="297"/>
      <c r="HD125" s="297"/>
      <c r="HE125" s="297"/>
      <c r="HF125" s="299"/>
      <c r="HG125" s="299"/>
      <c r="HH125" s="299"/>
      <c r="HI125" s="299"/>
      <c r="HJ125" s="297"/>
      <c r="HK125" s="297"/>
      <c r="HL125" s="297"/>
      <c r="HM125" s="297"/>
      <c r="HN125" s="299"/>
      <c r="HO125" s="299"/>
      <c r="HP125" s="299"/>
      <c r="HQ125" s="299"/>
      <c r="HR125" s="297"/>
      <c r="HS125" s="297"/>
      <c r="HT125" s="297"/>
      <c r="HU125" s="297"/>
      <c r="HV125" s="299"/>
      <c r="HW125" s="299"/>
      <c r="HX125" s="299"/>
      <c r="HY125" s="299"/>
      <c r="HZ125" s="297"/>
      <c r="IA125" s="297"/>
      <c r="IB125" s="297"/>
      <c r="IC125" s="297"/>
      <c r="ID125" s="299"/>
      <c r="IE125" s="299"/>
      <c r="IF125" s="299"/>
      <c r="IG125" s="299"/>
      <c r="IH125" s="297"/>
      <c r="II125" s="297"/>
      <c r="IJ125" s="297"/>
      <c r="IK125" s="297"/>
      <c r="IL125" s="299"/>
      <c r="IM125" s="299"/>
      <c r="IN125" s="299"/>
      <c r="IO125" s="299"/>
      <c r="IP125" s="297"/>
      <c r="IQ125" s="297"/>
      <c r="IR125" s="297"/>
      <c r="IS125" s="297"/>
      <c r="IT125" s="299"/>
      <c r="IU125" s="299"/>
      <c r="IV125" s="299"/>
      <c r="IW125" s="299"/>
      <c r="IX125" s="297"/>
      <c r="IY125" s="297"/>
      <c r="IZ125" s="297"/>
      <c r="JA125" s="297"/>
      <c r="JB125" s="299"/>
      <c r="JC125" s="299"/>
      <c r="JD125" s="299"/>
      <c r="JE125" s="299"/>
      <c r="JF125" s="297"/>
      <c r="JG125" s="297"/>
      <c r="JH125" s="297"/>
      <c r="JI125" s="297"/>
      <c r="JJ125" s="299"/>
      <c r="JK125" s="299"/>
      <c r="JL125" s="299"/>
      <c r="JM125" s="299"/>
      <c r="JN125" s="297"/>
      <c r="JO125" s="297"/>
      <c r="JP125" s="297"/>
      <c r="JQ125" s="297"/>
      <c r="JR125" s="299">
        <v>15</v>
      </c>
      <c r="JS125" s="299">
        <v>10</v>
      </c>
      <c r="JT125" s="299"/>
      <c r="JU125" s="299">
        <v>39</v>
      </c>
      <c r="JV125" s="297"/>
      <c r="JW125" s="297"/>
      <c r="JX125" s="297"/>
      <c r="JY125" s="297"/>
      <c r="JZ125" s="299"/>
      <c r="KA125" s="299">
        <v>27</v>
      </c>
      <c r="KB125" s="299"/>
      <c r="KC125" s="299">
        <v>58</v>
      </c>
      <c r="KD125" s="297"/>
      <c r="KE125" s="297"/>
      <c r="KF125" s="297"/>
      <c r="KG125" s="297"/>
      <c r="KH125" s="299"/>
      <c r="KI125" s="299">
        <v>12</v>
      </c>
      <c r="KJ125" s="299"/>
      <c r="KK125" s="299">
        <v>13</v>
      </c>
      <c r="KL125" s="297"/>
      <c r="KM125" s="297"/>
      <c r="KN125" s="297"/>
      <c r="KO125" s="297"/>
      <c r="KP125" s="277" cm="1">
        <f t="array" ref="KP125">SUM(SUMIFS(GX125:KO125,GX$6:KO$6,{"EN(V)"}))</f>
        <v>49</v>
      </c>
      <c r="KQ125" s="277" cm="1">
        <f t="array" ref="KQ125">SUM(SUMIFS(GX125:KO125,GX$6:KO$6,{"INA(V)"}))</f>
        <v>0</v>
      </c>
      <c r="KR125" s="277" cm="1">
        <f t="array" ref="KR125">SUM(SUMIFS(GX125:KO125,GX$6:KO$6,{"EN(D)"}))</f>
        <v>110</v>
      </c>
      <c r="KS125" s="277" cm="1">
        <f t="array" ref="KS125">SUM(SUMIFS(GX125:KO125,GX$6:KO$6,{"INA(D)"}))</f>
        <v>0</v>
      </c>
      <c r="KT125" s="277" cm="1">
        <f t="array" ref="KT125">SUM(SUMIFS(GX125:KO125,GX$6:KO$6,{"EN(D)","EN(V)","INA(D)","INA(V)"}))</f>
        <v>159</v>
      </c>
      <c r="KU125" s="299"/>
      <c r="KV125" s="299">
        <v>5</v>
      </c>
      <c r="KW125" s="299"/>
      <c r="KX125" s="299">
        <v>18</v>
      </c>
      <c r="KY125" s="297"/>
      <c r="KZ125" s="297"/>
      <c r="LA125" s="297"/>
      <c r="LB125" s="297"/>
      <c r="LC125" s="299"/>
      <c r="LD125" s="299"/>
      <c r="LE125" s="299"/>
      <c r="LF125" s="299"/>
      <c r="LG125" s="297"/>
      <c r="LH125" s="297">
        <v>3</v>
      </c>
      <c r="LI125" s="297"/>
      <c r="LJ125" s="297">
        <v>6</v>
      </c>
      <c r="LK125" s="299"/>
      <c r="LL125" s="299">
        <v>6</v>
      </c>
      <c r="LM125" s="299"/>
      <c r="LN125" s="299">
        <v>4</v>
      </c>
      <c r="LO125" s="297"/>
      <c r="LP125" s="297"/>
      <c r="LQ125" s="297"/>
      <c r="LR125" s="297"/>
      <c r="LS125" s="299"/>
      <c r="LT125" s="299">
        <v>12</v>
      </c>
      <c r="LU125" s="299"/>
      <c r="LV125" s="299">
        <v>10</v>
      </c>
      <c r="LW125" s="297"/>
      <c r="LX125" s="297"/>
      <c r="LY125" s="297"/>
      <c r="LZ125" s="297"/>
      <c r="MA125" s="299"/>
      <c r="MB125" s="299">
        <v>3</v>
      </c>
      <c r="MC125" s="299"/>
      <c r="MD125" s="299"/>
      <c r="ME125" s="297"/>
      <c r="MF125" s="297"/>
      <c r="MG125" s="297"/>
      <c r="MH125" s="297"/>
      <c r="MI125" s="299"/>
      <c r="MJ125" s="299">
        <v>5</v>
      </c>
      <c r="MK125" s="299"/>
      <c r="ML125" s="299">
        <v>2</v>
      </c>
      <c r="MM125" s="297"/>
      <c r="MN125" s="297"/>
      <c r="MO125" s="297"/>
      <c r="MP125" s="297"/>
      <c r="MQ125" s="299"/>
      <c r="MR125" s="299"/>
      <c r="MS125" s="299"/>
      <c r="MT125" s="299"/>
      <c r="MU125" s="297"/>
      <c r="MV125" s="297"/>
      <c r="MW125" s="297"/>
      <c r="MX125" s="297"/>
      <c r="MY125" s="299"/>
      <c r="MZ125" s="299">
        <v>2</v>
      </c>
      <c r="NA125" s="299"/>
      <c r="NB125" s="299"/>
      <c r="NC125" s="297"/>
      <c r="ND125" s="297"/>
      <c r="NE125" s="297"/>
      <c r="NF125" s="297"/>
      <c r="NG125" s="299"/>
      <c r="NH125" s="299"/>
      <c r="NI125" s="299"/>
      <c r="NJ125" s="299"/>
      <c r="NK125" s="297"/>
      <c r="NL125" s="297"/>
      <c r="NM125" s="297"/>
      <c r="NN125" s="297"/>
      <c r="NO125" s="299"/>
      <c r="NP125" s="299">
        <v>2</v>
      </c>
      <c r="NQ125" s="299"/>
      <c r="NR125" s="299"/>
      <c r="NS125" s="297"/>
      <c r="NT125" s="297"/>
      <c r="NU125" s="297"/>
      <c r="NV125" s="297"/>
      <c r="NW125" s="299"/>
      <c r="NX125" s="299">
        <v>1</v>
      </c>
      <c r="NY125" s="299"/>
      <c r="NZ125" s="299"/>
      <c r="OA125" s="297"/>
      <c r="OB125" s="297"/>
      <c r="OC125" s="297"/>
      <c r="OD125" s="297"/>
      <c r="OE125" s="299"/>
      <c r="OF125" s="299"/>
      <c r="OG125" s="299"/>
      <c r="OH125" s="299"/>
      <c r="OI125" s="297"/>
      <c r="OJ125" s="297"/>
      <c r="OK125" s="297"/>
      <c r="OL125" s="297"/>
      <c r="OM125" s="277" cm="1">
        <f t="array" ref="OM125">SUM(SUMIFS(KU125:OL125,KU$6:OL$6,{"EN(V)"}))</f>
        <v>36</v>
      </c>
      <c r="ON125" s="277" cm="1">
        <f t="array" ref="ON125">SUM(SUMIFS(KU125:OL125,KU$6:OL$6,{"INA(V)"}))</f>
        <v>3</v>
      </c>
      <c r="OO125" s="277" cm="1">
        <f t="array" ref="OO125">SUM(SUMIFS(KU125:OL125,KU$6:OL$6,{"EN(D)"}))</f>
        <v>34</v>
      </c>
      <c r="OP125" s="277" cm="1">
        <f t="array" ref="OP125">SUM(SUMIFS(KU125:OL125,KU$6:OL$6,{"INA(D)"}))</f>
        <v>6</v>
      </c>
      <c r="OQ125" s="277" cm="1">
        <f t="array" ref="OQ125">SUM(SUMIFS(KU125:OL125,KU$6:OL$6,{"EN(D)","EN(V)","INA(D)","INA(V)"}))</f>
        <v>79</v>
      </c>
      <c r="OR125" s="299"/>
      <c r="OS125" s="299"/>
      <c r="OT125" s="299"/>
      <c r="OU125" s="299"/>
      <c r="OV125" s="297"/>
      <c r="OW125" s="297"/>
      <c r="OX125" s="297"/>
      <c r="OY125" s="297"/>
      <c r="OZ125" s="299"/>
      <c r="PA125" s="299">
        <v>1</v>
      </c>
      <c r="PB125" s="299"/>
      <c r="PC125" s="299"/>
      <c r="PD125" s="297"/>
      <c r="PE125" s="297"/>
      <c r="PF125" s="297"/>
      <c r="PG125" s="297"/>
      <c r="PH125" s="299"/>
      <c r="PI125" s="299">
        <v>4</v>
      </c>
      <c r="PJ125" s="299"/>
      <c r="PK125" s="299"/>
      <c r="PL125" s="297"/>
      <c r="PM125" s="297"/>
      <c r="PN125" s="297"/>
      <c r="PO125" s="297"/>
      <c r="PP125" s="299"/>
      <c r="PQ125" s="299">
        <v>1</v>
      </c>
      <c r="PR125" s="299"/>
      <c r="PS125" s="299"/>
      <c r="PT125" s="297"/>
      <c r="PU125" s="297"/>
      <c r="PV125" s="297"/>
      <c r="PW125" s="297"/>
      <c r="PX125" s="299"/>
      <c r="PY125" s="299"/>
      <c r="PZ125" s="299"/>
      <c r="QA125" s="299"/>
      <c r="QB125" s="297"/>
      <c r="QC125" s="297"/>
      <c r="QD125" s="297"/>
      <c r="QE125" s="297"/>
      <c r="QF125" s="299"/>
      <c r="QG125" s="299"/>
      <c r="QH125" s="299"/>
      <c r="QI125" s="299"/>
      <c r="QJ125" s="297"/>
      <c r="QK125" s="297"/>
      <c r="QL125" s="297"/>
      <c r="QM125" s="297"/>
      <c r="QN125" s="299"/>
      <c r="QO125" s="299"/>
      <c r="QP125" s="299"/>
      <c r="QQ125" s="299"/>
      <c r="QR125" s="297"/>
      <c r="QS125" s="297"/>
      <c r="QT125" s="297"/>
      <c r="QU125" s="297"/>
      <c r="QV125" s="299"/>
      <c r="QW125" s="299"/>
      <c r="QX125" s="299"/>
      <c r="QY125" s="299"/>
      <c r="QZ125" s="297"/>
      <c r="RA125" s="297"/>
      <c r="RB125" s="297"/>
      <c r="RC125" s="297"/>
      <c r="RD125" s="299"/>
      <c r="RE125" s="299"/>
      <c r="RF125" s="299"/>
      <c r="RG125" s="299"/>
      <c r="RH125" s="297"/>
      <c r="RI125" s="297"/>
      <c r="RJ125" s="297"/>
      <c r="RK125" s="297"/>
      <c r="RL125" s="299"/>
      <c r="RM125" s="299"/>
      <c r="RN125" s="299"/>
      <c r="RO125" s="299"/>
      <c r="RP125" s="297"/>
      <c r="RQ125" s="297"/>
      <c r="RR125" s="297"/>
      <c r="RS125" s="297"/>
      <c r="RT125" s="299"/>
      <c r="RU125" s="299"/>
      <c r="RV125" s="299"/>
      <c r="RW125" s="299"/>
      <c r="RX125" s="297"/>
      <c r="RY125" s="297"/>
      <c r="RZ125" s="297"/>
      <c r="SA125" s="297"/>
      <c r="SB125" s="299"/>
      <c r="SC125" s="299"/>
      <c r="SD125" s="299"/>
      <c r="SE125" s="299"/>
      <c r="SF125" s="297"/>
      <c r="SG125" s="297"/>
      <c r="SH125" s="297"/>
      <c r="SI125" s="297"/>
      <c r="SJ125" s="277" cm="1">
        <f t="array" ref="SJ125">SUM(SUMIFS(OR125:SI125,OR$6:SI$6,{"EN(V)"}))</f>
        <v>6</v>
      </c>
      <c r="SK125" s="277" cm="1">
        <f t="array" ref="SK125">SUM(SUMIFS(OR125:SI125,OR$6:SI$6,{"INA(V)"}))</f>
        <v>0</v>
      </c>
      <c r="SL125" s="277" cm="1">
        <f t="array" ref="SL125">SUM(SUMIFS(OR125:SI125,OR$6:SI$6,{"EN(D)"}))</f>
        <v>0</v>
      </c>
      <c r="SM125" s="277" cm="1">
        <f t="array" ref="SM125">SUM(SUMIFS(OR125:SI125,OR$6:SI$6,{"INA(D)"}))</f>
        <v>0</v>
      </c>
      <c r="SN125" s="277" cm="1">
        <f t="array" ref="SN125">SUM(SUMIFS(OR125:SI125,OR$6:SI$6,{"EN(D)","EN(V)","INA(D)","INA(V)"}))</f>
        <v>6</v>
      </c>
    </row>
    <row r="126" spans="1:508" ht="45">
      <c r="A126" s="296">
        <v>120</v>
      </c>
      <c r="B126" s="281" t="s">
        <v>1416</v>
      </c>
      <c r="C126" s="301"/>
      <c r="D126" s="299"/>
      <c r="E126" s="299"/>
      <c r="F126" s="299"/>
      <c r="G126" s="299"/>
      <c r="H126" s="297"/>
      <c r="I126" s="297"/>
      <c r="J126" s="297"/>
      <c r="K126" s="297"/>
      <c r="L126" s="299"/>
      <c r="M126" s="299"/>
      <c r="N126" s="299"/>
      <c r="O126" s="299"/>
      <c r="P126" s="297"/>
      <c r="Q126" s="297"/>
      <c r="R126" s="297"/>
      <c r="S126" s="297"/>
      <c r="T126" s="299"/>
      <c r="U126" s="299"/>
      <c r="V126" s="299"/>
      <c r="W126" s="299"/>
      <c r="X126" s="297"/>
      <c r="Y126" s="297"/>
      <c r="Z126" s="297"/>
      <c r="AA126" s="297"/>
      <c r="AB126" s="299"/>
      <c r="AC126" s="299"/>
      <c r="AD126" s="299"/>
      <c r="AE126" s="299"/>
      <c r="AF126" s="297"/>
      <c r="AG126" s="297"/>
      <c r="AH126" s="297"/>
      <c r="AI126" s="297"/>
      <c r="AJ126" s="299"/>
      <c r="AK126" s="299"/>
      <c r="AL126" s="299"/>
      <c r="AM126" s="299"/>
      <c r="AN126" s="297"/>
      <c r="AO126" s="297"/>
      <c r="AP126" s="297"/>
      <c r="AQ126" s="297"/>
      <c r="AR126" s="299"/>
      <c r="AS126" s="299"/>
      <c r="AT126" s="299"/>
      <c r="AU126" s="299"/>
      <c r="AV126" s="297"/>
      <c r="AW126" s="297"/>
      <c r="AX126" s="297"/>
      <c r="AY126" s="297"/>
      <c r="AZ126" s="299"/>
      <c r="BA126" s="299"/>
      <c r="BB126" s="299"/>
      <c r="BC126" s="299"/>
      <c r="BD126" s="297"/>
      <c r="BE126" s="297"/>
      <c r="BF126" s="297"/>
      <c r="BG126" s="297"/>
      <c r="BH126" s="299"/>
      <c r="BI126" s="299"/>
      <c r="BJ126" s="299"/>
      <c r="BK126" s="299"/>
      <c r="BL126" s="297"/>
      <c r="BM126" s="297"/>
      <c r="BN126" s="297"/>
      <c r="BO126" s="297"/>
      <c r="BP126" s="299"/>
      <c r="BQ126" s="299"/>
      <c r="BR126" s="299"/>
      <c r="BS126" s="299"/>
      <c r="BT126" s="297"/>
      <c r="BU126" s="297"/>
      <c r="BV126" s="297"/>
      <c r="BW126" s="297"/>
      <c r="BX126" s="299"/>
      <c r="BY126" s="299"/>
      <c r="BZ126" s="299"/>
      <c r="CA126" s="299"/>
      <c r="CB126" s="297"/>
      <c r="CC126" s="297"/>
      <c r="CD126" s="297"/>
      <c r="CE126" s="297"/>
      <c r="CF126" s="299"/>
      <c r="CG126" s="299"/>
      <c r="CH126" s="299"/>
      <c r="CI126" s="299"/>
      <c r="CJ126" s="297"/>
      <c r="CK126" s="297"/>
      <c r="CL126" s="297"/>
      <c r="CM126" s="297"/>
      <c r="CN126" s="299"/>
      <c r="CO126" s="299"/>
      <c r="CP126" s="299"/>
      <c r="CQ126" s="299"/>
      <c r="CR126" s="297"/>
      <c r="CS126" s="297"/>
      <c r="CT126" s="297"/>
      <c r="CU126" s="297"/>
      <c r="CV126" s="277" cm="1">
        <f t="array" ref="CV126">SUM(SUMIFS(D126:CU126,D$6:CU$6,{"EN(V)"}))</f>
        <v>0</v>
      </c>
      <c r="CW126" s="277" cm="1">
        <f t="array" ref="CW126">SUM(SUMIFS(D126:CU126,D$6:CU$6,{"INA(V)"}))</f>
        <v>0</v>
      </c>
      <c r="CX126" s="277" cm="1">
        <f t="array" ref="CX126">SUM(SUMIFS(D126:CU126,D$6:CU$6,{"EN(D)"}))</f>
        <v>0</v>
      </c>
      <c r="CY126" s="277" cm="1">
        <f t="array" ref="CY126">SUM(SUMIFS(D126:CU126,D$6:CU$6,{"INA(D)"}))</f>
        <v>0</v>
      </c>
      <c r="CZ126" s="277" cm="1">
        <f t="array" ref="CZ126">SUM(SUMIFS(D126:CU126,D$6:CU$6,{"EN(D)","EN(V)","INA(D)","INA(V)"}))</f>
        <v>0</v>
      </c>
      <c r="DA126" s="299"/>
      <c r="DB126" s="299"/>
      <c r="DC126" s="299"/>
      <c r="DD126" s="299"/>
      <c r="DE126" s="297"/>
      <c r="DF126" s="297"/>
      <c r="DG126" s="297"/>
      <c r="DH126" s="297"/>
      <c r="DI126" s="299"/>
      <c r="DJ126" s="299"/>
      <c r="DK126" s="299"/>
      <c r="DL126" s="299"/>
      <c r="DM126" s="297"/>
      <c r="DN126" s="297"/>
      <c r="DO126" s="297"/>
      <c r="DP126" s="297"/>
      <c r="DQ126" s="299"/>
      <c r="DR126" s="299"/>
      <c r="DS126" s="299"/>
      <c r="DT126" s="299"/>
      <c r="DU126" s="297"/>
      <c r="DV126" s="297"/>
      <c r="DW126" s="297"/>
      <c r="DX126" s="297"/>
      <c r="DY126" s="299"/>
      <c r="DZ126" s="299"/>
      <c r="EA126" s="299"/>
      <c r="EB126" s="299"/>
      <c r="EC126" s="297"/>
      <c r="ED126" s="297"/>
      <c r="EE126" s="297"/>
      <c r="EF126" s="297"/>
      <c r="EG126" s="299"/>
      <c r="EH126" s="299"/>
      <c r="EI126" s="299"/>
      <c r="EJ126" s="299"/>
      <c r="EK126" s="297"/>
      <c r="EL126" s="297"/>
      <c r="EM126" s="297"/>
      <c r="EN126" s="297"/>
      <c r="EO126" s="299"/>
      <c r="EP126" s="299"/>
      <c r="EQ126" s="299"/>
      <c r="ER126" s="299"/>
      <c r="ES126" s="297"/>
      <c r="ET126" s="297"/>
      <c r="EU126" s="297"/>
      <c r="EV126" s="297"/>
      <c r="EW126" s="299"/>
      <c r="EX126" s="299"/>
      <c r="EY126" s="299"/>
      <c r="EZ126" s="299"/>
      <c r="FA126" s="297"/>
      <c r="FB126" s="297"/>
      <c r="FC126" s="297"/>
      <c r="FD126" s="297"/>
      <c r="FE126" s="299"/>
      <c r="FF126" s="299"/>
      <c r="FG126" s="299"/>
      <c r="FH126" s="299"/>
      <c r="FI126" s="297"/>
      <c r="FJ126" s="297"/>
      <c r="FK126" s="297"/>
      <c r="FL126" s="297"/>
      <c r="FM126" s="299"/>
      <c r="FN126" s="299"/>
      <c r="FO126" s="299"/>
      <c r="FP126" s="299"/>
      <c r="FQ126" s="297"/>
      <c r="FR126" s="297"/>
      <c r="FS126" s="297"/>
      <c r="FT126" s="297"/>
      <c r="FU126" s="299"/>
      <c r="FV126" s="299"/>
      <c r="FW126" s="299"/>
      <c r="FX126" s="299"/>
      <c r="FY126" s="297"/>
      <c r="FZ126" s="297"/>
      <c r="GA126" s="297"/>
      <c r="GB126" s="297"/>
      <c r="GC126" s="299"/>
      <c r="GD126" s="299"/>
      <c r="GE126" s="299"/>
      <c r="GF126" s="299"/>
      <c r="GG126" s="297"/>
      <c r="GH126" s="297"/>
      <c r="GI126" s="297"/>
      <c r="GJ126" s="297"/>
      <c r="GK126" s="299"/>
      <c r="GL126" s="299"/>
      <c r="GM126" s="299"/>
      <c r="GN126" s="299"/>
      <c r="GO126" s="297"/>
      <c r="GP126" s="297"/>
      <c r="GQ126" s="297"/>
      <c r="GR126" s="297"/>
      <c r="GS126" s="277" cm="1">
        <f t="array" ref="GS126">SUM(SUMIFS(DA126:GR126,DA$6:GR$6,{"EN(V)"}))</f>
        <v>0</v>
      </c>
      <c r="GT126" s="277" cm="1">
        <f t="array" ref="GT126">SUM(SUMIFS(DA126:GR126,DA$6:GR$6,{"INA(V)"}))</f>
        <v>0</v>
      </c>
      <c r="GU126" s="277" cm="1">
        <f t="array" ref="GU126">SUM(SUMIFS(DA126:GR126,DA$6:GR$6,{"EN(D)"}))</f>
        <v>0</v>
      </c>
      <c r="GV126" s="277" cm="1">
        <f t="array" ref="GV126">SUM(SUMIFS(DA126:GR126,DA$6:GR$6,{"INA(D)"}))</f>
        <v>0</v>
      </c>
      <c r="GW126" s="277" cm="1">
        <f t="array" ref="GW126">SUM(SUMIFS(DA126:GR126,DA$6:GR$6,{"EN(D)","EN(V)","INA(D)","INA(V)"}))</f>
        <v>0</v>
      </c>
      <c r="GX126" s="299"/>
      <c r="GY126" s="299"/>
      <c r="GZ126" s="299"/>
      <c r="HA126" s="299"/>
      <c r="HB126" s="297"/>
      <c r="HC126" s="297"/>
      <c r="HD126" s="297"/>
      <c r="HE126" s="297"/>
      <c r="HF126" s="299"/>
      <c r="HG126" s="299"/>
      <c r="HH126" s="299"/>
      <c r="HI126" s="299"/>
      <c r="HJ126" s="297"/>
      <c r="HK126" s="297"/>
      <c r="HL126" s="297"/>
      <c r="HM126" s="297"/>
      <c r="HN126" s="299"/>
      <c r="HO126" s="299"/>
      <c r="HP126" s="299"/>
      <c r="HQ126" s="299"/>
      <c r="HR126" s="297"/>
      <c r="HS126" s="297"/>
      <c r="HT126" s="297"/>
      <c r="HU126" s="297"/>
      <c r="HV126" s="299"/>
      <c r="HW126" s="299"/>
      <c r="HX126" s="299"/>
      <c r="HY126" s="299"/>
      <c r="HZ126" s="297"/>
      <c r="IA126" s="297"/>
      <c r="IB126" s="297"/>
      <c r="IC126" s="297"/>
      <c r="ID126" s="299"/>
      <c r="IE126" s="299"/>
      <c r="IF126" s="299"/>
      <c r="IG126" s="299"/>
      <c r="IH126" s="297"/>
      <c r="II126" s="297"/>
      <c r="IJ126" s="297"/>
      <c r="IK126" s="297"/>
      <c r="IL126" s="299"/>
      <c r="IM126" s="299"/>
      <c r="IN126" s="299"/>
      <c r="IO126" s="299"/>
      <c r="IP126" s="297"/>
      <c r="IQ126" s="297"/>
      <c r="IR126" s="297"/>
      <c r="IS126" s="297"/>
      <c r="IT126" s="299"/>
      <c r="IU126" s="299"/>
      <c r="IV126" s="299"/>
      <c r="IW126" s="299"/>
      <c r="IX126" s="297"/>
      <c r="IY126" s="297"/>
      <c r="IZ126" s="297"/>
      <c r="JA126" s="297"/>
      <c r="JB126" s="299"/>
      <c r="JC126" s="299"/>
      <c r="JD126" s="299"/>
      <c r="JE126" s="299"/>
      <c r="JF126" s="297"/>
      <c r="JG126" s="297"/>
      <c r="JH126" s="297"/>
      <c r="JI126" s="297"/>
      <c r="JJ126" s="299"/>
      <c r="JK126" s="299"/>
      <c r="JL126" s="299"/>
      <c r="JM126" s="299"/>
      <c r="JN126" s="297"/>
      <c r="JO126" s="297"/>
      <c r="JP126" s="297"/>
      <c r="JQ126" s="297"/>
      <c r="JR126" s="299"/>
      <c r="JS126" s="299"/>
      <c r="JT126" s="299"/>
      <c r="JU126" s="299"/>
      <c r="JV126" s="297">
        <v>4</v>
      </c>
      <c r="JW126" s="297">
        <v>16</v>
      </c>
      <c r="JX126" s="297"/>
      <c r="JY126" s="297">
        <v>8</v>
      </c>
      <c r="JZ126" s="299"/>
      <c r="KA126" s="299"/>
      <c r="KB126" s="299"/>
      <c r="KC126" s="299"/>
      <c r="KD126" s="297"/>
      <c r="KE126" s="297">
        <v>13</v>
      </c>
      <c r="KF126" s="297"/>
      <c r="KG126" s="297">
        <v>12</v>
      </c>
      <c r="KH126" s="299"/>
      <c r="KI126" s="299"/>
      <c r="KJ126" s="299"/>
      <c r="KK126" s="299"/>
      <c r="KL126" s="297"/>
      <c r="KM126" s="297">
        <v>5</v>
      </c>
      <c r="KN126" s="297"/>
      <c r="KO126" s="297">
        <v>7</v>
      </c>
      <c r="KP126" s="277" cm="1">
        <f t="array" ref="KP126">SUM(SUMIFS(GX126:KO126,GX$6:KO$6,{"EN(V)"}))</f>
        <v>0</v>
      </c>
      <c r="KQ126" s="277" cm="1">
        <f t="array" ref="KQ126">SUM(SUMIFS(GX126:KO126,GX$6:KO$6,{"INA(V)"}))</f>
        <v>34</v>
      </c>
      <c r="KR126" s="277" cm="1">
        <f t="array" ref="KR126">SUM(SUMIFS(GX126:KO126,GX$6:KO$6,{"EN(D)"}))</f>
        <v>0</v>
      </c>
      <c r="KS126" s="277" cm="1">
        <f t="array" ref="KS126">SUM(SUMIFS(GX126:KO126,GX$6:KO$6,{"INA(D)"}))</f>
        <v>27</v>
      </c>
      <c r="KT126" s="277" cm="1">
        <f t="array" ref="KT126">SUM(SUMIFS(GX126:KO126,GX$6:KO$6,{"EN(D)","EN(V)","INA(D)","INA(V)"}))</f>
        <v>61</v>
      </c>
      <c r="KU126" s="299"/>
      <c r="KV126" s="299"/>
      <c r="KW126" s="299"/>
      <c r="KX126" s="299"/>
      <c r="KY126" s="297"/>
      <c r="KZ126" s="297">
        <v>5</v>
      </c>
      <c r="LA126" s="297"/>
      <c r="LB126" s="297">
        <v>10</v>
      </c>
      <c r="LC126" s="299"/>
      <c r="LD126" s="299">
        <v>0</v>
      </c>
      <c r="LE126" s="299"/>
      <c r="LF126" s="299">
        <v>7</v>
      </c>
      <c r="LG126" s="297"/>
      <c r="LH126" s="297"/>
      <c r="LI126" s="297"/>
      <c r="LJ126" s="297"/>
      <c r="LK126" s="299"/>
      <c r="LL126" s="299"/>
      <c r="LM126" s="299"/>
      <c r="LN126" s="299"/>
      <c r="LO126" s="297"/>
      <c r="LP126" s="297"/>
      <c r="LQ126" s="297"/>
      <c r="LR126" s="297"/>
      <c r="LS126" s="299"/>
      <c r="LT126" s="299"/>
      <c r="LU126" s="299"/>
      <c r="LV126" s="299"/>
      <c r="LW126" s="297"/>
      <c r="LX126" s="297">
        <v>3</v>
      </c>
      <c r="LY126" s="297"/>
      <c r="LZ126" s="297">
        <v>1</v>
      </c>
      <c r="MA126" s="299"/>
      <c r="MB126" s="299"/>
      <c r="MC126" s="299"/>
      <c r="MD126" s="299"/>
      <c r="ME126" s="297"/>
      <c r="MF126" s="297">
        <v>11</v>
      </c>
      <c r="MG126" s="297"/>
      <c r="MH126" s="297">
        <v>5</v>
      </c>
      <c r="MI126" s="299"/>
      <c r="MJ126" s="299"/>
      <c r="MK126" s="299"/>
      <c r="ML126" s="299"/>
      <c r="MM126" s="297"/>
      <c r="MN126" s="297">
        <v>4</v>
      </c>
      <c r="MO126" s="297"/>
      <c r="MP126" s="297">
        <v>1</v>
      </c>
      <c r="MQ126" s="299"/>
      <c r="MR126" s="299"/>
      <c r="MS126" s="299"/>
      <c r="MT126" s="299"/>
      <c r="MU126" s="297"/>
      <c r="MV126" s="297"/>
      <c r="MW126" s="297"/>
      <c r="MX126" s="297"/>
      <c r="MY126" s="299"/>
      <c r="MZ126" s="299"/>
      <c r="NA126" s="299"/>
      <c r="NB126" s="299"/>
      <c r="NC126" s="297"/>
      <c r="ND126" s="297">
        <v>13</v>
      </c>
      <c r="NE126" s="297"/>
      <c r="NF126" s="297">
        <v>1</v>
      </c>
      <c r="NG126" s="299"/>
      <c r="NH126" s="299"/>
      <c r="NI126" s="299"/>
      <c r="NJ126" s="299"/>
      <c r="NK126" s="297"/>
      <c r="NL126" s="297">
        <v>3</v>
      </c>
      <c r="NM126" s="297"/>
      <c r="NN126" s="297">
        <v>2</v>
      </c>
      <c r="NO126" s="299"/>
      <c r="NP126" s="299"/>
      <c r="NQ126" s="299"/>
      <c r="NR126" s="299"/>
      <c r="NS126" s="297"/>
      <c r="NT126" s="297">
        <v>9</v>
      </c>
      <c r="NU126" s="297"/>
      <c r="NV126" s="297">
        <v>4</v>
      </c>
      <c r="NW126" s="299"/>
      <c r="NX126" s="299"/>
      <c r="NY126" s="299"/>
      <c r="NZ126" s="299"/>
      <c r="OA126" s="297"/>
      <c r="OB126" s="297">
        <v>9</v>
      </c>
      <c r="OC126" s="297"/>
      <c r="OD126" s="297">
        <v>3</v>
      </c>
      <c r="OE126" s="299"/>
      <c r="OF126" s="299"/>
      <c r="OG126" s="299"/>
      <c r="OH126" s="299"/>
      <c r="OI126" s="297"/>
      <c r="OJ126" s="297">
        <v>8</v>
      </c>
      <c r="OK126" s="297"/>
      <c r="OL126" s="297">
        <v>2</v>
      </c>
      <c r="OM126" s="277" cm="1">
        <f t="array" ref="OM126">SUM(SUMIFS(KU126:OL126,KU$6:OL$6,{"EN(V)"}))</f>
        <v>0</v>
      </c>
      <c r="ON126" s="277" cm="1">
        <f t="array" ref="ON126">SUM(SUMIFS(KU126:OL126,KU$6:OL$6,{"INA(V)"}))</f>
        <v>65</v>
      </c>
      <c r="OO126" s="277" cm="1">
        <f t="array" ref="OO126">SUM(SUMIFS(KU126:OL126,KU$6:OL$6,{"EN(D)"}))</f>
        <v>7</v>
      </c>
      <c r="OP126" s="277" cm="1">
        <f t="array" ref="OP126">SUM(SUMIFS(KU126:OL126,KU$6:OL$6,{"INA(D)"}))</f>
        <v>29</v>
      </c>
      <c r="OQ126" s="277" cm="1">
        <f t="array" ref="OQ126">SUM(SUMIFS(KU126:OL126,KU$6:OL$6,{"EN(D)","EN(V)","INA(D)","INA(V)"}))</f>
        <v>101</v>
      </c>
      <c r="OR126" s="299"/>
      <c r="OS126" s="299"/>
      <c r="OT126" s="299"/>
      <c r="OU126" s="299"/>
      <c r="OV126" s="297"/>
      <c r="OW126" s="297">
        <v>3</v>
      </c>
      <c r="OX126" s="297"/>
      <c r="OY126" s="297"/>
      <c r="OZ126" s="299"/>
      <c r="PA126" s="299"/>
      <c r="PB126" s="299"/>
      <c r="PC126" s="299"/>
      <c r="PD126" s="297"/>
      <c r="PE126" s="297">
        <v>3</v>
      </c>
      <c r="PF126" s="297"/>
      <c r="PG126" s="297">
        <v>1</v>
      </c>
      <c r="PH126" s="299"/>
      <c r="PI126" s="299"/>
      <c r="PJ126" s="299"/>
      <c r="PK126" s="299"/>
      <c r="PL126" s="297"/>
      <c r="PM126" s="297">
        <v>4</v>
      </c>
      <c r="PN126" s="297"/>
      <c r="PO126" s="297">
        <v>1</v>
      </c>
      <c r="PP126" s="299"/>
      <c r="PQ126" s="299"/>
      <c r="PR126" s="299"/>
      <c r="PS126" s="299"/>
      <c r="PT126" s="297"/>
      <c r="PU126" s="297">
        <v>4</v>
      </c>
      <c r="PV126" s="297"/>
      <c r="PW126" s="297">
        <v>2</v>
      </c>
      <c r="PX126" s="299"/>
      <c r="PY126" s="299"/>
      <c r="PZ126" s="299"/>
      <c r="QA126" s="299"/>
      <c r="QB126" s="297"/>
      <c r="QC126" s="297">
        <v>4</v>
      </c>
      <c r="QD126" s="297"/>
      <c r="QE126" s="297">
        <v>2</v>
      </c>
      <c r="QF126" s="299"/>
      <c r="QG126" s="299"/>
      <c r="QH126" s="299"/>
      <c r="QI126" s="299"/>
      <c r="QJ126" s="297"/>
      <c r="QK126" s="297">
        <v>3</v>
      </c>
      <c r="QL126" s="297"/>
      <c r="QM126" s="297">
        <v>2</v>
      </c>
      <c r="QN126" s="299"/>
      <c r="QO126" s="299"/>
      <c r="QP126" s="299"/>
      <c r="QQ126" s="299"/>
      <c r="QR126" s="297"/>
      <c r="QS126" s="297"/>
      <c r="QT126" s="297"/>
      <c r="QU126" s="297"/>
      <c r="QV126" s="299"/>
      <c r="QW126" s="299"/>
      <c r="QX126" s="299"/>
      <c r="QY126" s="299"/>
      <c r="QZ126" s="297"/>
      <c r="RA126" s="297"/>
      <c r="RB126" s="297"/>
      <c r="RC126" s="297"/>
      <c r="RD126" s="299"/>
      <c r="RE126" s="299"/>
      <c r="RF126" s="299"/>
      <c r="RG126" s="299"/>
      <c r="RH126" s="297"/>
      <c r="RI126" s="297"/>
      <c r="RJ126" s="297"/>
      <c r="RK126" s="297"/>
      <c r="RL126" s="299"/>
      <c r="RM126" s="299"/>
      <c r="RN126" s="299"/>
      <c r="RO126" s="299"/>
      <c r="RP126" s="297"/>
      <c r="RQ126" s="297"/>
      <c r="RR126" s="297"/>
      <c r="RS126" s="297"/>
      <c r="RT126" s="299"/>
      <c r="RU126" s="299"/>
      <c r="RV126" s="299"/>
      <c r="RW126" s="299"/>
      <c r="RX126" s="297"/>
      <c r="RY126" s="297"/>
      <c r="RZ126" s="297"/>
      <c r="SA126" s="297"/>
      <c r="SB126" s="299"/>
      <c r="SC126" s="299"/>
      <c r="SD126" s="299"/>
      <c r="SE126" s="299"/>
      <c r="SF126" s="297"/>
      <c r="SG126" s="297"/>
      <c r="SH126" s="297"/>
      <c r="SI126" s="297"/>
      <c r="SJ126" s="277" cm="1">
        <f t="array" ref="SJ126">SUM(SUMIFS(OR126:SI126,OR$6:SI$6,{"EN(V)"}))</f>
        <v>0</v>
      </c>
      <c r="SK126" s="277" cm="1">
        <f t="array" ref="SK126">SUM(SUMIFS(OR126:SI126,OR$6:SI$6,{"INA(V)"}))</f>
        <v>21</v>
      </c>
      <c r="SL126" s="277" cm="1">
        <f t="array" ref="SL126">SUM(SUMIFS(OR126:SI126,OR$6:SI$6,{"EN(D)"}))</f>
        <v>0</v>
      </c>
      <c r="SM126" s="277" cm="1">
        <f t="array" ref="SM126">SUM(SUMIFS(OR126:SI126,OR$6:SI$6,{"INA(D)"}))</f>
        <v>8</v>
      </c>
      <c r="SN126" s="277" cm="1">
        <f t="array" ref="SN126">SUM(SUMIFS(OR126:SI126,OR$6:SI$6,{"EN(D)","EN(V)","INA(D)","INA(V)"}))</f>
        <v>29</v>
      </c>
    </row>
    <row r="127" spans="1:508" ht="45">
      <c r="A127" s="296">
        <v>121</v>
      </c>
      <c r="B127" s="281" t="s">
        <v>1417</v>
      </c>
      <c r="C127" s="301"/>
      <c r="D127" s="299"/>
      <c r="E127" s="299"/>
      <c r="F127" s="299"/>
      <c r="G127" s="299"/>
      <c r="H127" s="297"/>
      <c r="I127" s="297"/>
      <c r="J127" s="297"/>
      <c r="K127" s="297"/>
      <c r="L127" s="299"/>
      <c r="M127" s="299"/>
      <c r="N127" s="299"/>
      <c r="O127" s="299"/>
      <c r="P127" s="297"/>
      <c r="Q127" s="297"/>
      <c r="R127" s="297"/>
      <c r="S127" s="297"/>
      <c r="T127" s="299"/>
      <c r="U127" s="299"/>
      <c r="V127" s="299"/>
      <c r="W127" s="299"/>
      <c r="X127" s="297"/>
      <c r="Y127" s="297"/>
      <c r="Z127" s="297"/>
      <c r="AA127" s="297"/>
      <c r="AB127" s="299"/>
      <c r="AC127" s="299"/>
      <c r="AD127" s="299"/>
      <c r="AE127" s="299"/>
      <c r="AF127" s="297"/>
      <c r="AG127" s="297"/>
      <c r="AH127" s="297"/>
      <c r="AI127" s="297"/>
      <c r="AJ127" s="299"/>
      <c r="AK127" s="299"/>
      <c r="AL127" s="299"/>
      <c r="AM127" s="299"/>
      <c r="AN127" s="297"/>
      <c r="AO127" s="297"/>
      <c r="AP127" s="297"/>
      <c r="AQ127" s="297"/>
      <c r="AR127" s="299"/>
      <c r="AS127" s="299"/>
      <c r="AT127" s="299"/>
      <c r="AU127" s="299"/>
      <c r="AV127" s="297"/>
      <c r="AW127" s="297"/>
      <c r="AX127" s="297"/>
      <c r="AY127" s="297"/>
      <c r="AZ127" s="299"/>
      <c r="BA127" s="299"/>
      <c r="BB127" s="299"/>
      <c r="BC127" s="299"/>
      <c r="BD127" s="297"/>
      <c r="BE127" s="297"/>
      <c r="BF127" s="297"/>
      <c r="BG127" s="297"/>
      <c r="BH127" s="299"/>
      <c r="BI127" s="299"/>
      <c r="BJ127" s="299"/>
      <c r="BK127" s="299"/>
      <c r="BL127" s="297"/>
      <c r="BM127" s="297"/>
      <c r="BN127" s="297"/>
      <c r="BO127" s="297"/>
      <c r="BP127" s="299"/>
      <c r="BQ127" s="299"/>
      <c r="BR127" s="299"/>
      <c r="BS127" s="299"/>
      <c r="BT127" s="297"/>
      <c r="BU127" s="297"/>
      <c r="BV127" s="297"/>
      <c r="BW127" s="297"/>
      <c r="BX127" s="299"/>
      <c r="BY127" s="299"/>
      <c r="BZ127" s="299"/>
      <c r="CA127" s="299"/>
      <c r="CB127" s="297"/>
      <c r="CC127" s="297"/>
      <c r="CD127" s="297"/>
      <c r="CE127" s="297"/>
      <c r="CF127" s="299"/>
      <c r="CG127" s="299"/>
      <c r="CH127" s="299"/>
      <c r="CI127" s="299"/>
      <c r="CJ127" s="297"/>
      <c r="CK127" s="297"/>
      <c r="CL127" s="297"/>
      <c r="CM127" s="297"/>
      <c r="CN127" s="299"/>
      <c r="CO127" s="299"/>
      <c r="CP127" s="299"/>
      <c r="CQ127" s="299"/>
      <c r="CR127" s="297"/>
      <c r="CS127" s="297"/>
      <c r="CT127" s="297"/>
      <c r="CU127" s="297"/>
      <c r="CV127" s="277" cm="1">
        <f t="array" ref="CV127">SUM(SUMIFS(D127:CU127,D$6:CU$6,{"EN(V)"}))</f>
        <v>0</v>
      </c>
      <c r="CW127" s="277" cm="1">
        <f t="array" ref="CW127">SUM(SUMIFS(D127:CU127,D$6:CU$6,{"INA(V)"}))</f>
        <v>0</v>
      </c>
      <c r="CX127" s="277" cm="1">
        <f t="array" ref="CX127">SUM(SUMIFS(D127:CU127,D$6:CU$6,{"EN(D)"}))</f>
        <v>0</v>
      </c>
      <c r="CY127" s="277" cm="1">
        <f t="array" ref="CY127">SUM(SUMIFS(D127:CU127,D$6:CU$6,{"INA(D)"}))</f>
        <v>0</v>
      </c>
      <c r="CZ127" s="277" cm="1">
        <f t="array" ref="CZ127">SUM(SUMIFS(D127:CU127,D$6:CU$6,{"EN(D)","EN(V)","INA(D)","INA(V)"}))</f>
        <v>0</v>
      </c>
      <c r="DA127" s="299"/>
      <c r="DB127" s="299"/>
      <c r="DC127" s="299"/>
      <c r="DD127" s="299"/>
      <c r="DE127" s="297"/>
      <c r="DF127" s="297"/>
      <c r="DG127" s="297"/>
      <c r="DH127" s="297"/>
      <c r="DI127" s="299"/>
      <c r="DJ127" s="299"/>
      <c r="DK127" s="299"/>
      <c r="DL127" s="299"/>
      <c r="DM127" s="297"/>
      <c r="DN127" s="297"/>
      <c r="DO127" s="297"/>
      <c r="DP127" s="297"/>
      <c r="DQ127" s="299"/>
      <c r="DR127" s="299"/>
      <c r="DS127" s="299"/>
      <c r="DT127" s="299"/>
      <c r="DU127" s="297"/>
      <c r="DV127" s="297"/>
      <c r="DW127" s="297"/>
      <c r="DX127" s="297"/>
      <c r="DY127" s="299"/>
      <c r="DZ127" s="299"/>
      <c r="EA127" s="299"/>
      <c r="EB127" s="299"/>
      <c r="EC127" s="297"/>
      <c r="ED127" s="297"/>
      <c r="EE127" s="297"/>
      <c r="EF127" s="297"/>
      <c r="EG127" s="299"/>
      <c r="EH127" s="299"/>
      <c r="EI127" s="299"/>
      <c r="EJ127" s="299"/>
      <c r="EK127" s="297"/>
      <c r="EL127" s="297"/>
      <c r="EM127" s="297"/>
      <c r="EN127" s="297"/>
      <c r="EO127" s="299"/>
      <c r="EP127" s="299"/>
      <c r="EQ127" s="299"/>
      <c r="ER127" s="299"/>
      <c r="ES127" s="297"/>
      <c r="ET127" s="297"/>
      <c r="EU127" s="297"/>
      <c r="EV127" s="297"/>
      <c r="EW127" s="299"/>
      <c r="EX127" s="299"/>
      <c r="EY127" s="299"/>
      <c r="EZ127" s="299"/>
      <c r="FA127" s="297"/>
      <c r="FB127" s="297"/>
      <c r="FC127" s="297"/>
      <c r="FD127" s="297"/>
      <c r="FE127" s="299"/>
      <c r="FF127" s="299"/>
      <c r="FG127" s="299"/>
      <c r="FH127" s="299"/>
      <c r="FI127" s="297"/>
      <c r="FJ127" s="297"/>
      <c r="FK127" s="297"/>
      <c r="FL127" s="297"/>
      <c r="FM127" s="299"/>
      <c r="FN127" s="299"/>
      <c r="FO127" s="299"/>
      <c r="FP127" s="299"/>
      <c r="FQ127" s="297"/>
      <c r="FR127" s="297"/>
      <c r="FS127" s="297"/>
      <c r="FT127" s="297"/>
      <c r="FU127" s="299"/>
      <c r="FV127" s="299"/>
      <c r="FW127" s="299"/>
      <c r="FX127" s="299"/>
      <c r="FY127" s="297"/>
      <c r="FZ127" s="297"/>
      <c r="GA127" s="297"/>
      <c r="GB127" s="297"/>
      <c r="GC127" s="299"/>
      <c r="GD127" s="299"/>
      <c r="GE127" s="299"/>
      <c r="GF127" s="299"/>
      <c r="GG127" s="297"/>
      <c r="GH127" s="297"/>
      <c r="GI127" s="297"/>
      <c r="GJ127" s="297"/>
      <c r="GK127" s="299"/>
      <c r="GL127" s="299"/>
      <c r="GM127" s="299"/>
      <c r="GN127" s="299"/>
      <c r="GO127" s="297"/>
      <c r="GP127" s="297"/>
      <c r="GQ127" s="297"/>
      <c r="GR127" s="297"/>
      <c r="GS127" s="277" cm="1">
        <f t="array" ref="GS127">SUM(SUMIFS(DA127:GR127,DA$6:GR$6,{"EN(V)"}))</f>
        <v>0</v>
      </c>
      <c r="GT127" s="277" cm="1">
        <f t="array" ref="GT127">SUM(SUMIFS(DA127:GR127,DA$6:GR$6,{"INA(V)"}))</f>
        <v>0</v>
      </c>
      <c r="GU127" s="277" cm="1">
        <f t="array" ref="GU127">SUM(SUMIFS(DA127:GR127,DA$6:GR$6,{"EN(D)"}))</f>
        <v>0</v>
      </c>
      <c r="GV127" s="277" cm="1">
        <f t="array" ref="GV127">SUM(SUMIFS(DA127:GR127,DA$6:GR$6,{"INA(D)"}))</f>
        <v>0</v>
      </c>
      <c r="GW127" s="277" cm="1">
        <f t="array" ref="GW127">SUM(SUMIFS(DA127:GR127,DA$6:GR$6,{"EN(D)","EN(V)","INA(D)","INA(V)"}))</f>
        <v>0</v>
      </c>
      <c r="GX127" s="299"/>
      <c r="GY127" s="299"/>
      <c r="GZ127" s="299"/>
      <c r="HA127" s="299"/>
      <c r="HB127" s="297"/>
      <c r="HC127" s="297"/>
      <c r="HD127" s="297"/>
      <c r="HE127" s="297"/>
      <c r="HF127" s="299"/>
      <c r="HG127" s="299"/>
      <c r="HH127" s="299"/>
      <c r="HI127" s="299"/>
      <c r="HJ127" s="297"/>
      <c r="HK127" s="297"/>
      <c r="HL127" s="297"/>
      <c r="HM127" s="297"/>
      <c r="HN127" s="299"/>
      <c r="HO127" s="299"/>
      <c r="HP127" s="299"/>
      <c r="HQ127" s="299"/>
      <c r="HR127" s="297"/>
      <c r="HS127" s="297"/>
      <c r="HT127" s="297"/>
      <c r="HU127" s="297"/>
      <c r="HV127" s="299"/>
      <c r="HW127" s="299"/>
      <c r="HX127" s="299"/>
      <c r="HY127" s="299"/>
      <c r="HZ127" s="297"/>
      <c r="IA127" s="297"/>
      <c r="IB127" s="297"/>
      <c r="IC127" s="297"/>
      <c r="ID127" s="299"/>
      <c r="IE127" s="299"/>
      <c r="IF127" s="299"/>
      <c r="IG127" s="299"/>
      <c r="IH127" s="297"/>
      <c r="II127" s="297"/>
      <c r="IJ127" s="297"/>
      <c r="IK127" s="297"/>
      <c r="IL127" s="299"/>
      <c r="IM127" s="299"/>
      <c r="IN127" s="299"/>
      <c r="IO127" s="299"/>
      <c r="IP127" s="297"/>
      <c r="IQ127" s="297"/>
      <c r="IR127" s="297"/>
      <c r="IS127" s="297"/>
      <c r="IT127" s="299"/>
      <c r="IU127" s="299"/>
      <c r="IV127" s="299"/>
      <c r="IW127" s="299"/>
      <c r="IX127" s="297"/>
      <c r="IY127" s="297"/>
      <c r="IZ127" s="297"/>
      <c r="JA127" s="297"/>
      <c r="JB127" s="299"/>
      <c r="JC127" s="299"/>
      <c r="JD127" s="299"/>
      <c r="JE127" s="299"/>
      <c r="JF127" s="297"/>
      <c r="JG127" s="297"/>
      <c r="JH127" s="297"/>
      <c r="JI127" s="297"/>
      <c r="JJ127" s="299"/>
      <c r="JK127" s="299"/>
      <c r="JL127" s="299"/>
      <c r="JM127" s="299"/>
      <c r="JN127" s="297"/>
      <c r="JO127" s="297"/>
      <c r="JP127" s="297"/>
      <c r="JQ127" s="297"/>
      <c r="JR127" s="299"/>
      <c r="JS127" s="299">
        <v>5</v>
      </c>
      <c r="JT127" s="299"/>
      <c r="JU127" s="299">
        <v>5</v>
      </c>
      <c r="JV127" s="297"/>
      <c r="JW127" s="297"/>
      <c r="JX127" s="297"/>
      <c r="JY127" s="297"/>
      <c r="JZ127" s="299"/>
      <c r="KA127" s="299">
        <v>2</v>
      </c>
      <c r="KB127" s="299"/>
      <c r="KC127" s="299">
        <v>2</v>
      </c>
      <c r="KD127" s="297"/>
      <c r="KE127" s="297"/>
      <c r="KF127" s="297"/>
      <c r="KG127" s="297"/>
      <c r="KH127" s="299"/>
      <c r="KI127" s="299">
        <v>1</v>
      </c>
      <c r="KJ127" s="299"/>
      <c r="KK127" s="299">
        <v>8</v>
      </c>
      <c r="KL127" s="297"/>
      <c r="KM127" s="297"/>
      <c r="KN127" s="297"/>
      <c r="KO127" s="297"/>
      <c r="KP127" s="277" cm="1">
        <f t="array" ref="KP127">SUM(SUMIFS(GX127:KO127,GX$6:KO$6,{"EN(V)"}))</f>
        <v>8</v>
      </c>
      <c r="KQ127" s="277" cm="1">
        <f t="array" ref="KQ127">SUM(SUMIFS(GX127:KO127,GX$6:KO$6,{"INA(V)"}))</f>
        <v>0</v>
      </c>
      <c r="KR127" s="277" cm="1">
        <f t="array" ref="KR127">SUM(SUMIFS(GX127:KO127,GX$6:KO$6,{"EN(D)"}))</f>
        <v>15</v>
      </c>
      <c r="KS127" s="277" cm="1">
        <f t="array" ref="KS127">SUM(SUMIFS(GX127:KO127,GX$6:KO$6,{"INA(D)"}))</f>
        <v>0</v>
      </c>
      <c r="KT127" s="277" cm="1">
        <f t="array" ref="KT127">SUM(SUMIFS(GX127:KO127,GX$6:KO$6,{"EN(D)","EN(V)","INA(D)","INA(V)"}))</f>
        <v>23</v>
      </c>
      <c r="KU127" s="299"/>
      <c r="KV127" s="299"/>
      <c r="KW127" s="299"/>
      <c r="KX127" s="299">
        <v>3</v>
      </c>
      <c r="KY127" s="297"/>
      <c r="KZ127" s="297"/>
      <c r="LA127" s="297"/>
      <c r="LB127" s="297"/>
      <c r="LC127" s="299"/>
      <c r="LD127" s="299"/>
      <c r="LE127" s="299"/>
      <c r="LF127" s="299"/>
      <c r="LG127" s="297"/>
      <c r="LH127" s="297">
        <v>5</v>
      </c>
      <c r="LI127" s="297"/>
      <c r="LJ127" s="297">
        <v>47</v>
      </c>
      <c r="LK127" s="299"/>
      <c r="LL127" s="299"/>
      <c r="LM127" s="299"/>
      <c r="LN127" s="299"/>
      <c r="LO127" s="297"/>
      <c r="LP127" s="297"/>
      <c r="LQ127" s="297"/>
      <c r="LR127" s="297"/>
      <c r="LS127" s="299"/>
      <c r="LT127" s="299">
        <v>1</v>
      </c>
      <c r="LU127" s="299"/>
      <c r="LV127" s="299"/>
      <c r="LW127" s="297"/>
      <c r="LX127" s="297"/>
      <c r="LY127" s="297"/>
      <c r="LZ127" s="297"/>
      <c r="MA127" s="299"/>
      <c r="MB127" s="299">
        <v>1</v>
      </c>
      <c r="MC127" s="299"/>
      <c r="MD127" s="299"/>
      <c r="ME127" s="297"/>
      <c r="MF127" s="297"/>
      <c r="MG127" s="297"/>
      <c r="MH127" s="297"/>
      <c r="MI127" s="299"/>
      <c r="MJ127" s="299"/>
      <c r="MK127" s="299"/>
      <c r="ML127" s="299"/>
      <c r="MM127" s="297"/>
      <c r="MN127" s="297"/>
      <c r="MO127" s="297"/>
      <c r="MP127" s="297"/>
      <c r="MQ127" s="299"/>
      <c r="MR127" s="299"/>
      <c r="MS127" s="299"/>
      <c r="MT127" s="299"/>
      <c r="MU127" s="297"/>
      <c r="MV127" s="297"/>
      <c r="MW127" s="297"/>
      <c r="MX127" s="297"/>
      <c r="MY127" s="299"/>
      <c r="MZ127" s="299">
        <v>1</v>
      </c>
      <c r="NA127" s="299"/>
      <c r="NB127" s="299"/>
      <c r="NC127" s="297"/>
      <c r="ND127" s="297"/>
      <c r="NE127" s="297"/>
      <c r="NF127" s="297"/>
      <c r="NG127" s="299"/>
      <c r="NH127" s="299"/>
      <c r="NI127" s="299"/>
      <c r="NJ127" s="299"/>
      <c r="NK127" s="297"/>
      <c r="NL127" s="297"/>
      <c r="NM127" s="297"/>
      <c r="NN127" s="297"/>
      <c r="NO127" s="299"/>
      <c r="NP127" s="299">
        <v>1</v>
      </c>
      <c r="NQ127" s="299"/>
      <c r="NR127" s="299"/>
      <c r="NS127" s="297"/>
      <c r="NT127" s="297"/>
      <c r="NU127" s="297"/>
      <c r="NV127" s="297"/>
      <c r="NW127" s="299"/>
      <c r="NX127" s="299"/>
      <c r="NY127" s="299"/>
      <c r="NZ127" s="299"/>
      <c r="OA127" s="297"/>
      <c r="OB127" s="297"/>
      <c r="OC127" s="297"/>
      <c r="OD127" s="297"/>
      <c r="OE127" s="299"/>
      <c r="OF127" s="299"/>
      <c r="OG127" s="299"/>
      <c r="OH127" s="299"/>
      <c r="OI127" s="297"/>
      <c r="OJ127" s="297"/>
      <c r="OK127" s="297"/>
      <c r="OL127" s="297"/>
      <c r="OM127" s="277" cm="1">
        <f t="array" ref="OM127">SUM(SUMIFS(KU127:OL127,KU$6:OL$6,{"EN(V)"}))</f>
        <v>4</v>
      </c>
      <c r="ON127" s="277" cm="1">
        <f t="array" ref="ON127">SUM(SUMIFS(KU127:OL127,KU$6:OL$6,{"INA(V)"}))</f>
        <v>5</v>
      </c>
      <c r="OO127" s="277" cm="1">
        <f t="array" ref="OO127">SUM(SUMIFS(KU127:OL127,KU$6:OL$6,{"EN(D)"}))</f>
        <v>3</v>
      </c>
      <c r="OP127" s="277" cm="1">
        <f t="array" ref="OP127">SUM(SUMIFS(KU127:OL127,KU$6:OL$6,{"INA(D)"}))</f>
        <v>47</v>
      </c>
      <c r="OQ127" s="277" cm="1">
        <f t="array" ref="OQ127">SUM(SUMIFS(KU127:OL127,KU$6:OL$6,{"EN(D)","EN(V)","INA(D)","INA(V)"}))</f>
        <v>59</v>
      </c>
      <c r="OR127" s="299"/>
      <c r="OS127" s="299">
        <v>1</v>
      </c>
      <c r="OT127" s="299"/>
      <c r="OU127" s="299"/>
      <c r="OV127" s="297"/>
      <c r="OW127" s="297"/>
      <c r="OX127" s="297"/>
      <c r="OY127" s="297"/>
      <c r="OZ127" s="299"/>
      <c r="PA127" s="299">
        <v>1</v>
      </c>
      <c r="PB127" s="299"/>
      <c r="PC127" s="299"/>
      <c r="PD127" s="297"/>
      <c r="PE127" s="297"/>
      <c r="PF127" s="297"/>
      <c r="PG127" s="297"/>
      <c r="PH127" s="299"/>
      <c r="PI127" s="299"/>
      <c r="PJ127" s="299"/>
      <c r="PK127" s="299"/>
      <c r="PL127" s="297"/>
      <c r="PM127" s="297"/>
      <c r="PN127" s="297"/>
      <c r="PO127" s="297"/>
      <c r="PP127" s="299"/>
      <c r="PQ127" s="299"/>
      <c r="PR127" s="299"/>
      <c r="PS127" s="299"/>
      <c r="PT127" s="297"/>
      <c r="PU127" s="297"/>
      <c r="PV127" s="297"/>
      <c r="PW127" s="297"/>
      <c r="PX127" s="299"/>
      <c r="PY127" s="299">
        <v>1</v>
      </c>
      <c r="PZ127" s="299"/>
      <c r="QA127" s="299"/>
      <c r="QB127" s="297"/>
      <c r="QC127" s="297"/>
      <c r="QD127" s="297"/>
      <c r="QE127" s="297"/>
      <c r="QF127" s="299"/>
      <c r="QG127" s="299"/>
      <c r="QH127" s="299"/>
      <c r="QI127" s="299"/>
      <c r="QJ127" s="297"/>
      <c r="QK127" s="297"/>
      <c r="QL127" s="297"/>
      <c r="QM127" s="297"/>
      <c r="QN127" s="299"/>
      <c r="QO127" s="299"/>
      <c r="QP127" s="299"/>
      <c r="QQ127" s="299"/>
      <c r="QR127" s="297"/>
      <c r="QS127" s="297"/>
      <c r="QT127" s="297"/>
      <c r="QU127" s="297"/>
      <c r="QV127" s="299"/>
      <c r="QW127" s="299"/>
      <c r="QX127" s="299"/>
      <c r="QY127" s="299"/>
      <c r="QZ127" s="297"/>
      <c r="RA127" s="297"/>
      <c r="RB127" s="297"/>
      <c r="RC127" s="297"/>
      <c r="RD127" s="299"/>
      <c r="RE127" s="299"/>
      <c r="RF127" s="299"/>
      <c r="RG127" s="299"/>
      <c r="RH127" s="297"/>
      <c r="RI127" s="297"/>
      <c r="RJ127" s="297"/>
      <c r="RK127" s="297"/>
      <c r="RL127" s="299"/>
      <c r="RM127" s="299"/>
      <c r="RN127" s="299"/>
      <c r="RO127" s="299"/>
      <c r="RP127" s="297"/>
      <c r="RQ127" s="297"/>
      <c r="RR127" s="297"/>
      <c r="RS127" s="297"/>
      <c r="RT127" s="299"/>
      <c r="RU127" s="299"/>
      <c r="RV127" s="299"/>
      <c r="RW127" s="299"/>
      <c r="RX127" s="297"/>
      <c r="RY127" s="297"/>
      <c r="RZ127" s="297"/>
      <c r="SA127" s="297"/>
      <c r="SB127" s="299"/>
      <c r="SC127" s="299"/>
      <c r="SD127" s="299"/>
      <c r="SE127" s="299"/>
      <c r="SF127" s="297"/>
      <c r="SG127" s="297"/>
      <c r="SH127" s="297"/>
      <c r="SI127" s="297"/>
      <c r="SJ127" s="277" cm="1">
        <f t="array" ref="SJ127">SUM(SUMIFS(OR127:SI127,OR$6:SI$6,{"EN(V)"}))</f>
        <v>3</v>
      </c>
      <c r="SK127" s="277" cm="1">
        <f t="array" ref="SK127">SUM(SUMIFS(OR127:SI127,OR$6:SI$6,{"INA(V)"}))</f>
        <v>0</v>
      </c>
      <c r="SL127" s="277" cm="1">
        <f t="array" ref="SL127">SUM(SUMIFS(OR127:SI127,OR$6:SI$6,{"EN(D)"}))</f>
        <v>0</v>
      </c>
      <c r="SM127" s="277" cm="1">
        <f t="array" ref="SM127">SUM(SUMIFS(OR127:SI127,OR$6:SI$6,{"INA(D)"}))</f>
        <v>0</v>
      </c>
      <c r="SN127" s="277" cm="1">
        <f t="array" ref="SN127">SUM(SUMIFS(OR127:SI127,OR$6:SI$6,{"EN(D)","EN(V)","INA(D)","INA(V)"}))</f>
        <v>3</v>
      </c>
    </row>
    <row r="128" spans="1:508" ht="30">
      <c r="A128" s="296">
        <v>122</v>
      </c>
      <c r="B128" s="281" t="s">
        <v>1418</v>
      </c>
      <c r="C128" s="301"/>
      <c r="D128" s="299"/>
      <c r="E128" s="299"/>
      <c r="F128" s="299"/>
      <c r="G128" s="299"/>
      <c r="H128" s="297"/>
      <c r="I128" s="297"/>
      <c r="J128" s="297"/>
      <c r="K128" s="297"/>
      <c r="L128" s="299"/>
      <c r="M128" s="299"/>
      <c r="N128" s="299"/>
      <c r="O128" s="299"/>
      <c r="P128" s="297"/>
      <c r="Q128" s="297"/>
      <c r="R128" s="297"/>
      <c r="S128" s="297"/>
      <c r="T128" s="299"/>
      <c r="U128" s="299"/>
      <c r="V128" s="299"/>
      <c r="W128" s="299"/>
      <c r="X128" s="297"/>
      <c r="Y128" s="297"/>
      <c r="Z128" s="297"/>
      <c r="AA128" s="297"/>
      <c r="AB128" s="299"/>
      <c r="AC128" s="299"/>
      <c r="AD128" s="299"/>
      <c r="AE128" s="299"/>
      <c r="AF128" s="297"/>
      <c r="AG128" s="297"/>
      <c r="AH128" s="297"/>
      <c r="AI128" s="297"/>
      <c r="AJ128" s="299"/>
      <c r="AK128" s="299"/>
      <c r="AL128" s="299"/>
      <c r="AM128" s="299"/>
      <c r="AN128" s="297"/>
      <c r="AO128" s="297"/>
      <c r="AP128" s="297"/>
      <c r="AQ128" s="297"/>
      <c r="AR128" s="299"/>
      <c r="AS128" s="299"/>
      <c r="AT128" s="299"/>
      <c r="AU128" s="299"/>
      <c r="AV128" s="297"/>
      <c r="AW128" s="297"/>
      <c r="AX128" s="297"/>
      <c r="AY128" s="297"/>
      <c r="AZ128" s="299"/>
      <c r="BA128" s="299"/>
      <c r="BB128" s="299"/>
      <c r="BC128" s="299"/>
      <c r="BD128" s="297"/>
      <c r="BE128" s="297"/>
      <c r="BF128" s="297"/>
      <c r="BG128" s="297"/>
      <c r="BH128" s="299"/>
      <c r="BI128" s="299"/>
      <c r="BJ128" s="299"/>
      <c r="BK128" s="299"/>
      <c r="BL128" s="297"/>
      <c r="BM128" s="297"/>
      <c r="BN128" s="297"/>
      <c r="BO128" s="297"/>
      <c r="BP128" s="299"/>
      <c r="BQ128" s="299"/>
      <c r="BR128" s="299"/>
      <c r="BS128" s="299"/>
      <c r="BT128" s="297"/>
      <c r="BU128" s="297"/>
      <c r="BV128" s="297"/>
      <c r="BW128" s="297"/>
      <c r="BX128" s="299"/>
      <c r="BY128" s="299"/>
      <c r="BZ128" s="299"/>
      <c r="CA128" s="299"/>
      <c r="CB128" s="297"/>
      <c r="CC128" s="297"/>
      <c r="CD128" s="297"/>
      <c r="CE128" s="297"/>
      <c r="CF128" s="299"/>
      <c r="CG128" s="299"/>
      <c r="CH128" s="299"/>
      <c r="CI128" s="299"/>
      <c r="CJ128" s="297"/>
      <c r="CK128" s="297"/>
      <c r="CL128" s="297"/>
      <c r="CM128" s="297"/>
      <c r="CN128" s="299"/>
      <c r="CO128" s="299"/>
      <c r="CP128" s="299"/>
      <c r="CQ128" s="299"/>
      <c r="CR128" s="297"/>
      <c r="CS128" s="297"/>
      <c r="CT128" s="297"/>
      <c r="CU128" s="297"/>
      <c r="CV128" s="277" cm="1">
        <f t="array" ref="CV128">SUM(SUMIFS(D128:CU128,D$6:CU$6,{"EN(V)"}))</f>
        <v>0</v>
      </c>
      <c r="CW128" s="277" cm="1">
        <f t="array" ref="CW128">SUM(SUMIFS(D128:CU128,D$6:CU$6,{"INA(V)"}))</f>
        <v>0</v>
      </c>
      <c r="CX128" s="277" cm="1">
        <f t="array" ref="CX128">SUM(SUMIFS(D128:CU128,D$6:CU$6,{"EN(D)"}))</f>
        <v>0</v>
      </c>
      <c r="CY128" s="277" cm="1">
        <f t="array" ref="CY128">SUM(SUMIFS(D128:CU128,D$6:CU$6,{"INA(D)"}))</f>
        <v>0</v>
      </c>
      <c r="CZ128" s="277" cm="1">
        <f t="array" ref="CZ128">SUM(SUMIFS(D128:CU128,D$6:CU$6,{"EN(D)","EN(V)","INA(D)","INA(V)"}))</f>
        <v>0</v>
      </c>
      <c r="DA128" s="299"/>
      <c r="DB128" s="299"/>
      <c r="DC128" s="299"/>
      <c r="DD128" s="299"/>
      <c r="DE128" s="297"/>
      <c r="DF128" s="297"/>
      <c r="DG128" s="297"/>
      <c r="DH128" s="297"/>
      <c r="DI128" s="299"/>
      <c r="DJ128" s="299"/>
      <c r="DK128" s="299"/>
      <c r="DL128" s="299"/>
      <c r="DM128" s="297"/>
      <c r="DN128" s="297"/>
      <c r="DO128" s="297"/>
      <c r="DP128" s="297"/>
      <c r="DQ128" s="299"/>
      <c r="DR128" s="299"/>
      <c r="DS128" s="299"/>
      <c r="DT128" s="299"/>
      <c r="DU128" s="297"/>
      <c r="DV128" s="297"/>
      <c r="DW128" s="297"/>
      <c r="DX128" s="297"/>
      <c r="DY128" s="299"/>
      <c r="DZ128" s="299"/>
      <c r="EA128" s="299"/>
      <c r="EB128" s="299"/>
      <c r="EC128" s="297"/>
      <c r="ED128" s="297"/>
      <c r="EE128" s="297"/>
      <c r="EF128" s="297"/>
      <c r="EG128" s="299"/>
      <c r="EH128" s="299"/>
      <c r="EI128" s="299"/>
      <c r="EJ128" s="299"/>
      <c r="EK128" s="297"/>
      <c r="EL128" s="297"/>
      <c r="EM128" s="297"/>
      <c r="EN128" s="297"/>
      <c r="EO128" s="299"/>
      <c r="EP128" s="299"/>
      <c r="EQ128" s="299"/>
      <c r="ER128" s="299"/>
      <c r="ES128" s="297"/>
      <c r="ET128" s="297"/>
      <c r="EU128" s="297"/>
      <c r="EV128" s="297"/>
      <c r="EW128" s="299"/>
      <c r="EX128" s="299"/>
      <c r="EY128" s="299"/>
      <c r="EZ128" s="299"/>
      <c r="FA128" s="297"/>
      <c r="FB128" s="297"/>
      <c r="FC128" s="297"/>
      <c r="FD128" s="297"/>
      <c r="FE128" s="299"/>
      <c r="FF128" s="299"/>
      <c r="FG128" s="299"/>
      <c r="FH128" s="299"/>
      <c r="FI128" s="297"/>
      <c r="FJ128" s="297"/>
      <c r="FK128" s="297"/>
      <c r="FL128" s="297"/>
      <c r="FM128" s="299"/>
      <c r="FN128" s="299"/>
      <c r="FO128" s="299"/>
      <c r="FP128" s="299"/>
      <c r="FQ128" s="297"/>
      <c r="FR128" s="297"/>
      <c r="FS128" s="297"/>
      <c r="FT128" s="297"/>
      <c r="FU128" s="299"/>
      <c r="FV128" s="299"/>
      <c r="FW128" s="299"/>
      <c r="FX128" s="299"/>
      <c r="FY128" s="297"/>
      <c r="FZ128" s="297"/>
      <c r="GA128" s="297"/>
      <c r="GB128" s="297"/>
      <c r="GC128" s="299"/>
      <c r="GD128" s="299"/>
      <c r="GE128" s="299"/>
      <c r="GF128" s="299"/>
      <c r="GG128" s="297"/>
      <c r="GH128" s="297"/>
      <c r="GI128" s="297"/>
      <c r="GJ128" s="297"/>
      <c r="GK128" s="299"/>
      <c r="GL128" s="299"/>
      <c r="GM128" s="299"/>
      <c r="GN128" s="299"/>
      <c r="GO128" s="297"/>
      <c r="GP128" s="297"/>
      <c r="GQ128" s="297"/>
      <c r="GR128" s="297"/>
      <c r="GS128" s="277" cm="1">
        <f t="array" ref="GS128">SUM(SUMIFS(DA128:GR128,DA$6:GR$6,{"EN(V)"}))</f>
        <v>0</v>
      </c>
      <c r="GT128" s="277" cm="1">
        <f t="array" ref="GT128">SUM(SUMIFS(DA128:GR128,DA$6:GR$6,{"INA(V)"}))</f>
        <v>0</v>
      </c>
      <c r="GU128" s="277" cm="1">
        <f t="array" ref="GU128">SUM(SUMIFS(DA128:GR128,DA$6:GR$6,{"EN(D)"}))</f>
        <v>0</v>
      </c>
      <c r="GV128" s="277" cm="1">
        <f t="array" ref="GV128">SUM(SUMIFS(DA128:GR128,DA$6:GR$6,{"INA(D)"}))</f>
        <v>0</v>
      </c>
      <c r="GW128" s="277" cm="1">
        <f t="array" ref="GW128">SUM(SUMIFS(DA128:GR128,DA$6:GR$6,{"EN(D)","EN(V)","INA(D)","INA(V)"}))</f>
        <v>0</v>
      </c>
      <c r="GX128" s="299"/>
      <c r="GY128" s="299"/>
      <c r="GZ128" s="299"/>
      <c r="HA128" s="299"/>
      <c r="HB128" s="297"/>
      <c r="HC128" s="297"/>
      <c r="HD128" s="297"/>
      <c r="HE128" s="297"/>
      <c r="HF128" s="299"/>
      <c r="HG128" s="299"/>
      <c r="HH128" s="299"/>
      <c r="HI128" s="299"/>
      <c r="HJ128" s="297"/>
      <c r="HK128" s="297"/>
      <c r="HL128" s="297"/>
      <c r="HM128" s="297"/>
      <c r="HN128" s="299"/>
      <c r="HO128" s="299"/>
      <c r="HP128" s="299"/>
      <c r="HQ128" s="299"/>
      <c r="HR128" s="297"/>
      <c r="HS128" s="297"/>
      <c r="HT128" s="297"/>
      <c r="HU128" s="297"/>
      <c r="HV128" s="299"/>
      <c r="HW128" s="299"/>
      <c r="HX128" s="299"/>
      <c r="HY128" s="299"/>
      <c r="HZ128" s="297"/>
      <c r="IA128" s="297"/>
      <c r="IB128" s="297"/>
      <c r="IC128" s="297"/>
      <c r="ID128" s="299"/>
      <c r="IE128" s="299"/>
      <c r="IF128" s="299"/>
      <c r="IG128" s="299"/>
      <c r="IH128" s="297"/>
      <c r="II128" s="297"/>
      <c r="IJ128" s="297"/>
      <c r="IK128" s="297"/>
      <c r="IL128" s="299"/>
      <c r="IM128" s="299"/>
      <c r="IN128" s="299"/>
      <c r="IO128" s="299"/>
      <c r="IP128" s="297"/>
      <c r="IQ128" s="297"/>
      <c r="IR128" s="297"/>
      <c r="IS128" s="297"/>
      <c r="IT128" s="299"/>
      <c r="IU128" s="299"/>
      <c r="IV128" s="299"/>
      <c r="IW128" s="299"/>
      <c r="IX128" s="297"/>
      <c r="IY128" s="297"/>
      <c r="IZ128" s="297"/>
      <c r="JA128" s="297"/>
      <c r="JB128" s="299"/>
      <c r="JC128" s="299"/>
      <c r="JD128" s="299"/>
      <c r="JE128" s="299"/>
      <c r="JF128" s="297"/>
      <c r="JG128" s="297"/>
      <c r="JH128" s="297"/>
      <c r="JI128" s="297"/>
      <c r="JJ128" s="299"/>
      <c r="JK128" s="299"/>
      <c r="JL128" s="299"/>
      <c r="JM128" s="299"/>
      <c r="JN128" s="297"/>
      <c r="JO128" s="297"/>
      <c r="JP128" s="297"/>
      <c r="JQ128" s="297"/>
      <c r="JR128" s="299"/>
      <c r="JS128" s="299"/>
      <c r="JT128" s="299"/>
      <c r="JU128" s="299"/>
      <c r="JV128" s="297">
        <v>2</v>
      </c>
      <c r="JW128" s="297">
        <v>3</v>
      </c>
      <c r="JX128" s="297"/>
      <c r="JY128" s="297">
        <v>25</v>
      </c>
      <c r="JZ128" s="299"/>
      <c r="KA128" s="299"/>
      <c r="KB128" s="299"/>
      <c r="KC128" s="299">
        <v>69</v>
      </c>
      <c r="KD128" s="297"/>
      <c r="KE128" s="297">
        <v>7</v>
      </c>
      <c r="KF128" s="297"/>
      <c r="KG128" s="297"/>
      <c r="KH128" s="299"/>
      <c r="KI128" s="299"/>
      <c r="KJ128" s="299"/>
      <c r="KK128" s="299"/>
      <c r="KL128" s="297"/>
      <c r="KM128" s="297">
        <v>6</v>
      </c>
      <c r="KN128" s="297"/>
      <c r="KO128" s="297">
        <v>76</v>
      </c>
      <c r="KP128" s="277" cm="1">
        <f t="array" ref="KP128">SUM(SUMIFS(GX128:KO128,GX$6:KO$6,{"EN(V)"}))</f>
        <v>0</v>
      </c>
      <c r="KQ128" s="277" cm="1">
        <f t="array" ref="KQ128">SUM(SUMIFS(GX128:KO128,GX$6:KO$6,{"INA(V)"}))</f>
        <v>16</v>
      </c>
      <c r="KR128" s="277" cm="1">
        <f t="array" ref="KR128">SUM(SUMIFS(GX128:KO128,GX$6:KO$6,{"EN(D)"}))</f>
        <v>69</v>
      </c>
      <c r="KS128" s="277" cm="1">
        <f t="array" ref="KS128">SUM(SUMIFS(GX128:KO128,GX$6:KO$6,{"INA(D)"}))</f>
        <v>101</v>
      </c>
      <c r="KT128" s="277" cm="1">
        <f t="array" ref="KT128">SUM(SUMIFS(GX128:KO128,GX$6:KO$6,{"EN(D)","EN(V)","INA(D)","INA(V)"}))</f>
        <v>186</v>
      </c>
      <c r="KU128" s="299"/>
      <c r="KV128" s="299"/>
      <c r="KW128" s="299"/>
      <c r="KX128" s="299"/>
      <c r="KY128" s="297"/>
      <c r="KZ128" s="297">
        <v>5</v>
      </c>
      <c r="LA128" s="297"/>
      <c r="LB128" s="297">
        <v>87</v>
      </c>
      <c r="LC128" s="299"/>
      <c r="LD128" s="299">
        <v>4</v>
      </c>
      <c r="LE128" s="299"/>
      <c r="LF128" s="299">
        <v>5</v>
      </c>
      <c r="LG128" s="297"/>
      <c r="LH128" s="297"/>
      <c r="LI128" s="297"/>
      <c r="LJ128" s="297"/>
      <c r="LK128" s="299"/>
      <c r="LL128" s="299"/>
      <c r="LM128" s="299"/>
      <c r="LN128" s="299"/>
      <c r="LO128" s="297"/>
      <c r="LP128" s="297">
        <v>9</v>
      </c>
      <c r="LQ128" s="297"/>
      <c r="LR128" s="297">
        <v>3</v>
      </c>
      <c r="LS128" s="299"/>
      <c r="LT128" s="299">
        <v>11</v>
      </c>
      <c r="LU128" s="299"/>
      <c r="LV128" s="299">
        <v>6</v>
      </c>
      <c r="LW128" s="297"/>
      <c r="LX128" s="297"/>
      <c r="LY128" s="297"/>
      <c r="LZ128" s="297"/>
      <c r="MA128" s="299"/>
      <c r="MB128" s="299"/>
      <c r="MC128" s="299"/>
      <c r="MD128" s="299"/>
      <c r="ME128" s="297"/>
      <c r="MF128" s="297">
        <v>8</v>
      </c>
      <c r="MG128" s="297"/>
      <c r="MH128" s="297"/>
      <c r="MI128" s="299"/>
      <c r="MJ128" s="299"/>
      <c r="MK128" s="299"/>
      <c r="ML128" s="299"/>
      <c r="MM128" s="297"/>
      <c r="MN128" s="297"/>
      <c r="MO128" s="297"/>
      <c r="MP128" s="297"/>
      <c r="MQ128" s="299"/>
      <c r="MR128" s="299"/>
      <c r="MS128" s="299"/>
      <c r="MT128" s="299"/>
      <c r="MU128" s="297"/>
      <c r="MV128" s="297">
        <v>1</v>
      </c>
      <c r="MW128" s="297"/>
      <c r="MX128" s="297">
        <v>1</v>
      </c>
      <c r="MY128" s="299"/>
      <c r="MZ128" s="299"/>
      <c r="NA128" s="299"/>
      <c r="NB128" s="299"/>
      <c r="NC128" s="297"/>
      <c r="ND128" s="297">
        <v>1</v>
      </c>
      <c r="NE128" s="297"/>
      <c r="NF128" s="297"/>
      <c r="NG128" s="299"/>
      <c r="NH128" s="299"/>
      <c r="NI128" s="299"/>
      <c r="NJ128" s="299"/>
      <c r="NK128" s="297"/>
      <c r="NL128" s="297"/>
      <c r="NM128" s="297"/>
      <c r="NN128" s="297"/>
      <c r="NO128" s="299"/>
      <c r="NP128" s="299"/>
      <c r="NQ128" s="299"/>
      <c r="NR128" s="299"/>
      <c r="NS128" s="297"/>
      <c r="NT128" s="297"/>
      <c r="NU128" s="297"/>
      <c r="NV128" s="297"/>
      <c r="NW128" s="299"/>
      <c r="NX128" s="299"/>
      <c r="NY128" s="299"/>
      <c r="NZ128" s="299"/>
      <c r="OA128" s="297"/>
      <c r="OB128" s="297">
        <v>6</v>
      </c>
      <c r="OC128" s="297"/>
      <c r="OD128" s="297">
        <v>1</v>
      </c>
      <c r="OE128" s="299"/>
      <c r="OF128" s="299"/>
      <c r="OG128" s="299"/>
      <c r="OH128" s="299"/>
      <c r="OI128" s="297"/>
      <c r="OJ128" s="297">
        <v>7</v>
      </c>
      <c r="OK128" s="297"/>
      <c r="OL128" s="297"/>
      <c r="OM128" s="277" cm="1">
        <f t="array" ref="OM128">SUM(SUMIFS(KU128:OL128,KU$6:OL$6,{"EN(V)"}))</f>
        <v>15</v>
      </c>
      <c r="ON128" s="277" cm="1">
        <f t="array" ref="ON128">SUM(SUMIFS(KU128:OL128,KU$6:OL$6,{"INA(V)"}))</f>
        <v>37</v>
      </c>
      <c r="OO128" s="277" cm="1">
        <f t="array" ref="OO128">SUM(SUMIFS(KU128:OL128,KU$6:OL$6,{"EN(D)"}))</f>
        <v>11</v>
      </c>
      <c r="OP128" s="277" cm="1">
        <f t="array" ref="OP128">SUM(SUMIFS(KU128:OL128,KU$6:OL$6,{"INA(D)"}))</f>
        <v>92</v>
      </c>
      <c r="OQ128" s="277" cm="1">
        <f t="array" ref="OQ128">SUM(SUMIFS(KU128:OL128,KU$6:OL$6,{"EN(D)","EN(V)","INA(D)","INA(V)"}))</f>
        <v>155</v>
      </c>
      <c r="OR128" s="299"/>
      <c r="OS128" s="299"/>
      <c r="OT128" s="299"/>
      <c r="OU128" s="299"/>
      <c r="OV128" s="297"/>
      <c r="OW128" s="297">
        <v>3</v>
      </c>
      <c r="OX128" s="297"/>
      <c r="OY128" s="297">
        <v>1</v>
      </c>
      <c r="OZ128" s="299"/>
      <c r="PA128" s="299"/>
      <c r="PB128" s="299"/>
      <c r="PC128" s="299"/>
      <c r="PD128" s="297"/>
      <c r="PE128" s="297">
        <v>5</v>
      </c>
      <c r="PF128" s="297"/>
      <c r="PG128" s="297">
        <v>3</v>
      </c>
      <c r="PH128" s="299"/>
      <c r="PI128" s="299"/>
      <c r="PJ128" s="299"/>
      <c r="PK128" s="299"/>
      <c r="PL128" s="297"/>
      <c r="PM128" s="297">
        <v>8</v>
      </c>
      <c r="PN128" s="297"/>
      <c r="PO128" s="297">
        <v>2</v>
      </c>
      <c r="PP128" s="299"/>
      <c r="PQ128" s="299"/>
      <c r="PR128" s="299"/>
      <c r="PS128" s="299"/>
      <c r="PT128" s="297"/>
      <c r="PU128" s="297">
        <v>1</v>
      </c>
      <c r="PV128" s="297"/>
      <c r="PW128" s="297"/>
      <c r="PX128" s="299"/>
      <c r="PY128" s="299"/>
      <c r="PZ128" s="299"/>
      <c r="QA128" s="299"/>
      <c r="QB128" s="297"/>
      <c r="QC128" s="297">
        <v>6</v>
      </c>
      <c r="QD128" s="297"/>
      <c r="QE128" s="297">
        <v>4</v>
      </c>
      <c r="QF128" s="299"/>
      <c r="QG128" s="299"/>
      <c r="QH128" s="299"/>
      <c r="QI128" s="299"/>
      <c r="QJ128" s="297"/>
      <c r="QK128" s="297">
        <v>7</v>
      </c>
      <c r="QL128" s="297"/>
      <c r="QM128" s="297"/>
      <c r="QN128" s="299"/>
      <c r="QO128" s="299"/>
      <c r="QP128" s="299"/>
      <c r="QQ128" s="299"/>
      <c r="QR128" s="297"/>
      <c r="QS128" s="297">
        <v>4</v>
      </c>
      <c r="QT128" s="297"/>
      <c r="QU128" s="297">
        <v>1</v>
      </c>
      <c r="QV128" s="299"/>
      <c r="QW128" s="299"/>
      <c r="QX128" s="299"/>
      <c r="QY128" s="299"/>
      <c r="QZ128" s="297"/>
      <c r="RA128" s="297"/>
      <c r="RB128" s="297"/>
      <c r="RC128" s="297"/>
      <c r="RD128" s="299"/>
      <c r="RE128" s="299"/>
      <c r="RF128" s="299"/>
      <c r="RG128" s="299"/>
      <c r="RH128" s="297"/>
      <c r="RI128" s="297"/>
      <c r="RJ128" s="297"/>
      <c r="RK128" s="297"/>
      <c r="RL128" s="299"/>
      <c r="RM128" s="299"/>
      <c r="RN128" s="299"/>
      <c r="RO128" s="299"/>
      <c r="RP128" s="297"/>
      <c r="RQ128" s="297"/>
      <c r="RR128" s="297"/>
      <c r="RS128" s="297"/>
      <c r="RT128" s="299"/>
      <c r="RU128" s="299"/>
      <c r="RV128" s="299"/>
      <c r="RW128" s="299"/>
      <c r="RX128" s="297"/>
      <c r="RY128" s="297"/>
      <c r="RZ128" s="297"/>
      <c r="SA128" s="297"/>
      <c r="SB128" s="299"/>
      <c r="SC128" s="299"/>
      <c r="SD128" s="299"/>
      <c r="SE128" s="299"/>
      <c r="SF128" s="297"/>
      <c r="SG128" s="297"/>
      <c r="SH128" s="297"/>
      <c r="SI128" s="297"/>
      <c r="SJ128" s="277" cm="1">
        <f t="array" ref="SJ128">SUM(SUMIFS(OR128:SI128,OR$6:SI$6,{"EN(V)"}))</f>
        <v>0</v>
      </c>
      <c r="SK128" s="277" cm="1">
        <f t="array" ref="SK128">SUM(SUMIFS(OR128:SI128,OR$6:SI$6,{"INA(V)"}))</f>
        <v>34</v>
      </c>
      <c r="SL128" s="277" cm="1">
        <f t="array" ref="SL128">SUM(SUMIFS(OR128:SI128,OR$6:SI$6,{"EN(D)"}))</f>
        <v>0</v>
      </c>
      <c r="SM128" s="277" cm="1">
        <f t="array" ref="SM128">SUM(SUMIFS(OR128:SI128,OR$6:SI$6,{"INA(D)"}))</f>
        <v>11</v>
      </c>
      <c r="SN128" s="277" cm="1">
        <f t="array" ref="SN128">SUM(SUMIFS(OR128:SI128,OR$6:SI$6,{"EN(D)","EN(V)","INA(D)","INA(V)"}))</f>
        <v>45</v>
      </c>
    </row>
    <row r="129" spans="1:508" ht="30">
      <c r="A129" s="296">
        <v>123</v>
      </c>
      <c r="B129" s="281" t="s">
        <v>1419</v>
      </c>
      <c r="C129" s="301"/>
      <c r="D129" s="299"/>
      <c r="E129" s="299"/>
      <c r="F129" s="299"/>
      <c r="G129" s="299"/>
      <c r="H129" s="297"/>
      <c r="I129" s="297"/>
      <c r="J129" s="297"/>
      <c r="K129" s="297"/>
      <c r="L129" s="299"/>
      <c r="M129" s="299"/>
      <c r="N129" s="299"/>
      <c r="O129" s="299"/>
      <c r="P129" s="297"/>
      <c r="Q129" s="297"/>
      <c r="R129" s="297"/>
      <c r="S129" s="297"/>
      <c r="T129" s="299"/>
      <c r="U129" s="299"/>
      <c r="V129" s="299"/>
      <c r="W129" s="299"/>
      <c r="X129" s="297"/>
      <c r="Y129" s="297"/>
      <c r="Z129" s="297"/>
      <c r="AA129" s="297"/>
      <c r="AB129" s="299"/>
      <c r="AC129" s="299"/>
      <c r="AD129" s="299"/>
      <c r="AE129" s="299"/>
      <c r="AF129" s="297"/>
      <c r="AG129" s="297"/>
      <c r="AH129" s="297"/>
      <c r="AI129" s="297"/>
      <c r="AJ129" s="299"/>
      <c r="AK129" s="299"/>
      <c r="AL129" s="299"/>
      <c r="AM129" s="299"/>
      <c r="AN129" s="297"/>
      <c r="AO129" s="297"/>
      <c r="AP129" s="297"/>
      <c r="AQ129" s="297"/>
      <c r="AR129" s="299"/>
      <c r="AS129" s="299"/>
      <c r="AT129" s="299"/>
      <c r="AU129" s="299"/>
      <c r="AV129" s="297"/>
      <c r="AW129" s="297"/>
      <c r="AX129" s="297"/>
      <c r="AY129" s="297"/>
      <c r="AZ129" s="299"/>
      <c r="BA129" s="299"/>
      <c r="BB129" s="299"/>
      <c r="BC129" s="299"/>
      <c r="BD129" s="297"/>
      <c r="BE129" s="297"/>
      <c r="BF129" s="297"/>
      <c r="BG129" s="297"/>
      <c r="BH129" s="299"/>
      <c r="BI129" s="299"/>
      <c r="BJ129" s="299"/>
      <c r="BK129" s="299"/>
      <c r="BL129" s="297"/>
      <c r="BM129" s="297"/>
      <c r="BN129" s="297"/>
      <c r="BO129" s="297"/>
      <c r="BP129" s="299"/>
      <c r="BQ129" s="299"/>
      <c r="BR129" s="299"/>
      <c r="BS129" s="299"/>
      <c r="BT129" s="297"/>
      <c r="BU129" s="297"/>
      <c r="BV129" s="297"/>
      <c r="BW129" s="297"/>
      <c r="BX129" s="299"/>
      <c r="BY129" s="299"/>
      <c r="BZ129" s="299"/>
      <c r="CA129" s="299"/>
      <c r="CB129" s="297"/>
      <c r="CC129" s="297"/>
      <c r="CD129" s="297"/>
      <c r="CE129" s="297"/>
      <c r="CF129" s="299"/>
      <c r="CG129" s="299"/>
      <c r="CH129" s="299"/>
      <c r="CI129" s="299"/>
      <c r="CJ129" s="297"/>
      <c r="CK129" s="297"/>
      <c r="CL129" s="297"/>
      <c r="CM129" s="297"/>
      <c r="CN129" s="299"/>
      <c r="CO129" s="299"/>
      <c r="CP129" s="299"/>
      <c r="CQ129" s="299"/>
      <c r="CR129" s="297"/>
      <c r="CS129" s="297"/>
      <c r="CT129" s="297"/>
      <c r="CU129" s="297"/>
      <c r="CV129" s="277" cm="1">
        <f t="array" ref="CV129">SUM(SUMIFS(D129:CU129,D$6:CU$6,{"EN(V)"}))</f>
        <v>0</v>
      </c>
      <c r="CW129" s="277" cm="1">
        <f t="array" ref="CW129">SUM(SUMIFS(D129:CU129,D$6:CU$6,{"INA(V)"}))</f>
        <v>0</v>
      </c>
      <c r="CX129" s="277" cm="1">
        <f t="array" ref="CX129">SUM(SUMIFS(D129:CU129,D$6:CU$6,{"EN(D)"}))</f>
        <v>0</v>
      </c>
      <c r="CY129" s="277" cm="1">
        <f t="array" ref="CY129">SUM(SUMIFS(D129:CU129,D$6:CU$6,{"INA(D)"}))</f>
        <v>0</v>
      </c>
      <c r="CZ129" s="277" cm="1">
        <f t="array" ref="CZ129">SUM(SUMIFS(D129:CU129,D$6:CU$6,{"EN(D)","EN(V)","INA(D)","INA(V)"}))</f>
        <v>0</v>
      </c>
      <c r="DA129" s="299"/>
      <c r="DB129" s="299"/>
      <c r="DC129" s="299"/>
      <c r="DD129" s="299"/>
      <c r="DE129" s="297"/>
      <c r="DF129" s="297"/>
      <c r="DG129" s="297"/>
      <c r="DH129" s="297"/>
      <c r="DI129" s="299"/>
      <c r="DJ129" s="299"/>
      <c r="DK129" s="299"/>
      <c r="DL129" s="299"/>
      <c r="DM129" s="297"/>
      <c r="DN129" s="297"/>
      <c r="DO129" s="297"/>
      <c r="DP129" s="297"/>
      <c r="DQ129" s="299"/>
      <c r="DR129" s="299"/>
      <c r="DS129" s="299"/>
      <c r="DT129" s="299"/>
      <c r="DU129" s="297"/>
      <c r="DV129" s="297"/>
      <c r="DW129" s="297"/>
      <c r="DX129" s="297"/>
      <c r="DY129" s="299"/>
      <c r="DZ129" s="299"/>
      <c r="EA129" s="299"/>
      <c r="EB129" s="299"/>
      <c r="EC129" s="297"/>
      <c r="ED129" s="297"/>
      <c r="EE129" s="297"/>
      <c r="EF129" s="297"/>
      <c r="EG129" s="299"/>
      <c r="EH129" s="299"/>
      <c r="EI129" s="299"/>
      <c r="EJ129" s="299"/>
      <c r="EK129" s="297"/>
      <c r="EL129" s="297"/>
      <c r="EM129" s="297"/>
      <c r="EN129" s="297"/>
      <c r="EO129" s="299"/>
      <c r="EP129" s="299"/>
      <c r="EQ129" s="299"/>
      <c r="ER129" s="299"/>
      <c r="ES129" s="297"/>
      <c r="ET129" s="297"/>
      <c r="EU129" s="297"/>
      <c r="EV129" s="297"/>
      <c r="EW129" s="299"/>
      <c r="EX129" s="299"/>
      <c r="EY129" s="299"/>
      <c r="EZ129" s="299"/>
      <c r="FA129" s="297"/>
      <c r="FB129" s="297"/>
      <c r="FC129" s="297"/>
      <c r="FD129" s="297"/>
      <c r="FE129" s="299"/>
      <c r="FF129" s="299"/>
      <c r="FG129" s="299"/>
      <c r="FH129" s="299"/>
      <c r="FI129" s="297"/>
      <c r="FJ129" s="297"/>
      <c r="FK129" s="297"/>
      <c r="FL129" s="297"/>
      <c r="FM129" s="299"/>
      <c r="FN129" s="299"/>
      <c r="FO129" s="299"/>
      <c r="FP129" s="299"/>
      <c r="FQ129" s="297"/>
      <c r="FR129" s="297"/>
      <c r="FS129" s="297"/>
      <c r="FT129" s="297"/>
      <c r="FU129" s="299"/>
      <c r="FV129" s="299"/>
      <c r="FW129" s="299"/>
      <c r="FX129" s="299"/>
      <c r="FY129" s="297"/>
      <c r="FZ129" s="297"/>
      <c r="GA129" s="297"/>
      <c r="GB129" s="297"/>
      <c r="GC129" s="299"/>
      <c r="GD129" s="299"/>
      <c r="GE129" s="299"/>
      <c r="GF129" s="299"/>
      <c r="GG129" s="297"/>
      <c r="GH129" s="297"/>
      <c r="GI129" s="297"/>
      <c r="GJ129" s="297"/>
      <c r="GK129" s="299"/>
      <c r="GL129" s="299"/>
      <c r="GM129" s="299"/>
      <c r="GN129" s="299"/>
      <c r="GO129" s="297"/>
      <c r="GP129" s="297"/>
      <c r="GQ129" s="297"/>
      <c r="GR129" s="297"/>
      <c r="GS129" s="277" cm="1">
        <f t="array" ref="GS129">SUM(SUMIFS(DA129:GR129,DA$6:GR$6,{"EN(V)"}))</f>
        <v>0</v>
      </c>
      <c r="GT129" s="277" cm="1">
        <f t="array" ref="GT129">SUM(SUMIFS(DA129:GR129,DA$6:GR$6,{"INA(V)"}))</f>
        <v>0</v>
      </c>
      <c r="GU129" s="277" cm="1">
        <f t="array" ref="GU129">SUM(SUMIFS(DA129:GR129,DA$6:GR$6,{"EN(D)"}))</f>
        <v>0</v>
      </c>
      <c r="GV129" s="277" cm="1">
        <f t="array" ref="GV129">SUM(SUMIFS(DA129:GR129,DA$6:GR$6,{"INA(D)"}))</f>
        <v>0</v>
      </c>
      <c r="GW129" s="277" cm="1">
        <f t="array" ref="GW129">SUM(SUMIFS(DA129:GR129,DA$6:GR$6,{"EN(D)","EN(V)","INA(D)","INA(V)"}))</f>
        <v>0</v>
      </c>
      <c r="GX129" s="299"/>
      <c r="GY129" s="299"/>
      <c r="GZ129" s="299"/>
      <c r="HA129" s="299"/>
      <c r="HB129" s="297"/>
      <c r="HC129" s="297"/>
      <c r="HD129" s="297"/>
      <c r="HE129" s="297"/>
      <c r="HF129" s="299"/>
      <c r="HG129" s="299"/>
      <c r="HH129" s="299"/>
      <c r="HI129" s="299"/>
      <c r="HJ129" s="297"/>
      <c r="HK129" s="297"/>
      <c r="HL129" s="297"/>
      <c r="HM129" s="297"/>
      <c r="HN129" s="299"/>
      <c r="HO129" s="299"/>
      <c r="HP129" s="299"/>
      <c r="HQ129" s="299"/>
      <c r="HR129" s="297"/>
      <c r="HS129" s="297"/>
      <c r="HT129" s="297"/>
      <c r="HU129" s="297"/>
      <c r="HV129" s="299"/>
      <c r="HW129" s="299"/>
      <c r="HX129" s="299"/>
      <c r="HY129" s="299"/>
      <c r="HZ129" s="297"/>
      <c r="IA129" s="297"/>
      <c r="IB129" s="297"/>
      <c r="IC129" s="297"/>
      <c r="ID129" s="299"/>
      <c r="IE129" s="299"/>
      <c r="IF129" s="299"/>
      <c r="IG129" s="299"/>
      <c r="IH129" s="297"/>
      <c r="II129" s="297"/>
      <c r="IJ129" s="297"/>
      <c r="IK129" s="297"/>
      <c r="IL129" s="299"/>
      <c r="IM129" s="299"/>
      <c r="IN129" s="299"/>
      <c r="IO129" s="299"/>
      <c r="IP129" s="297"/>
      <c r="IQ129" s="297"/>
      <c r="IR129" s="297"/>
      <c r="IS129" s="297"/>
      <c r="IT129" s="299"/>
      <c r="IU129" s="299"/>
      <c r="IV129" s="299"/>
      <c r="IW129" s="299"/>
      <c r="IX129" s="297"/>
      <c r="IY129" s="297"/>
      <c r="IZ129" s="297"/>
      <c r="JA129" s="297"/>
      <c r="JB129" s="299"/>
      <c r="JC129" s="299"/>
      <c r="JD129" s="299"/>
      <c r="JE129" s="299"/>
      <c r="JF129" s="297"/>
      <c r="JG129" s="297"/>
      <c r="JH129" s="297"/>
      <c r="JI129" s="297"/>
      <c r="JJ129" s="299"/>
      <c r="JK129" s="299"/>
      <c r="JL129" s="299"/>
      <c r="JM129" s="299"/>
      <c r="JN129" s="297"/>
      <c r="JO129" s="297"/>
      <c r="JP129" s="297"/>
      <c r="JQ129" s="297"/>
      <c r="JR129" s="299">
        <v>4</v>
      </c>
      <c r="JS129" s="299">
        <v>7</v>
      </c>
      <c r="JT129" s="299"/>
      <c r="JU129" s="299">
        <v>8</v>
      </c>
      <c r="JV129" s="297"/>
      <c r="JW129" s="297"/>
      <c r="JX129" s="297"/>
      <c r="JY129" s="297"/>
      <c r="JZ129" s="299"/>
      <c r="KA129" s="299">
        <v>3</v>
      </c>
      <c r="KB129" s="299"/>
      <c r="KC129" s="299">
        <v>11</v>
      </c>
      <c r="KD129" s="297"/>
      <c r="KE129" s="297"/>
      <c r="KF129" s="297"/>
      <c r="KG129" s="297"/>
      <c r="KH129" s="299"/>
      <c r="KI129" s="299">
        <v>5</v>
      </c>
      <c r="KJ129" s="299"/>
      <c r="KK129" s="299">
        <v>12</v>
      </c>
      <c r="KL129" s="297"/>
      <c r="KM129" s="297"/>
      <c r="KN129" s="297"/>
      <c r="KO129" s="297"/>
      <c r="KP129" s="277" cm="1">
        <f t="array" ref="KP129">SUM(SUMIFS(GX129:KO129,GX$6:KO$6,{"EN(V)"}))</f>
        <v>15</v>
      </c>
      <c r="KQ129" s="277" cm="1">
        <f t="array" ref="KQ129">SUM(SUMIFS(GX129:KO129,GX$6:KO$6,{"INA(V)"}))</f>
        <v>0</v>
      </c>
      <c r="KR129" s="277" cm="1">
        <f t="array" ref="KR129">SUM(SUMIFS(GX129:KO129,GX$6:KO$6,{"EN(D)"}))</f>
        <v>31</v>
      </c>
      <c r="KS129" s="277" cm="1">
        <f t="array" ref="KS129">SUM(SUMIFS(GX129:KO129,GX$6:KO$6,{"INA(D)"}))</f>
        <v>0</v>
      </c>
      <c r="KT129" s="277" cm="1">
        <f t="array" ref="KT129">SUM(SUMIFS(GX129:KO129,GX$6:KO$6,{"EN(D)","EN(V)","INA(D)","INA(V)"}))</f>
        <v>46</v>
      </c>
      <c r="KU129" s="299"/>
      <c r="KV129" s="299">
        <v>1</v>
      </c>
      <c r="KW129" s="299"/>
      <c r="KX129" s="299">
        <v>19</v>
      </c>
      <c r="KY129" s="297"/>
      <c r="KZ129" s="297"/>
      <c r="LA129" s="297"/>
      <c r="LB129" s="297"/>
      <c r="LC129" s="299"/>
      <c r="LD129" s="299"/>
      <c r="LE129" s="299"/>
      <c r="LF129" s="299"/>
      <c r="LG129" s="297"/>
      <c r="LH129" s="297">
        <v>6</v>
      </c>
      <c r="LI129" s="297"/>
      <c r="LJ129" s="297">
        <v>3</v>
      </c>
      <c r="LK129" s="299"/>
      <c r="LL129" s="299">
        <v>3</v>
      </c>
      <c r="LM129" s="299"/>
      <c r="LN129" s="299">
        <v>1</v>
      </c>
      <c r="LO129" s="297"/>
      <c r="LP129" s="297"/>
      <c r="LQ129" s="297"/>
      <c r="LR129" s="297"/>
      <c r="LS129" s="299"/>
      <c r="LT129" s="299">
        <v>5</v>
      </c>
      <c r="LU129" s="299"/>
      <c r="LV129" s="299"/>
      <c r="LW129" s="297"/>
      <c r="LX129" s="297"/>
      <c r="LY129" s="297"/>
      <c r="LZ129" s="297"/>
      <c r="MA129" s="299"/>
      <c r="MB129" s="299">
        <v>1</v>
      </c>
      <c r="MC129" s="299"/>
      <c r="MD129" s="299">
        <v>1</v>
      </c>
      <c r="ME129" s="297"/>
      <c r="MF129" s="297"/>
      <c r="MG129" s="297"/>
      <c r="MH129" s="297"/>
      <c r="MI129" s="299"/>
      <c r="MJ129" s="299"/>
      <c r="MK129" s="299"/>
      <c r="ML129" s="299"/>
      <c r="MM129" s="297"/>
      <c r="MN129" s="297"/>
      <c r="MO129" s="297"/>
      <c r="MP129" s="297"/>
      <c r="MQ129" s="299"/>
      <c r="MR129" s="299">
        <v>5</v>
      </c>
      <c r="MS129" s="299"/>
      <c r="MT129" s="299"/>
      <c r="MU129" s="297"/>
      <c r="MV129" s="297"/>
      <c r="MW129" s="297"/>
      <c r="MX129" s="297"/>
      <c r="MY129" s="299"/>
      <c r="MZ129" s="299">
        <v>4</v>
      </c>
      <c r="NA129" s="299"/>
      <c r="NB129" s="299"/>
      <c r="NC129" s="297"/>
      <c r="ND129" s="297"/>
      <c r="NE129" s="297"/>
      <c r="NF129" s="297"/>
      <c r="NG129" s="299"/>
      <c r="NH129" s="299"/>
      <c r="NI129" s="299"/>
      <c r="NJ129" s="299"/>
      <c r="NK129" s="297"/>
      <c r="NL129" s="297"/>
      <c r="NM129" s="297"/>
      <c r="NN129" s="297"/>
      <c r="NO129" s="299"/>
      <c r="NP129" s="299">
        <v>7</v>
      </c>
      <c r="NQ129" s="299"/>
      <c r="NR129" s="299">
        <v>2</v>
      </c>
      <c r="NS129" s="297"/>
      <c r="NT129" s="297"/>
      <c r="NU129" s="297"/>
      <c r="NV129" s="297"/>
      <c r="NW129" s="299"/>
      <c r="NX129" s="299"/>
      <c r="NY129" s="299"/>
      <c r="NZ129" s="299"/>
      <c r="OA129" s="297"/>
      <c r="OB129" s="297"/>
      <c r="OC129" s="297"/>
      <c r="OD129" s="297"/>
      <c r="OE129" s="299"/>
      <c r="OF129" s="299">
        <v>1</v>
      </c>
      <c r="OG129" s="299"/>
      <c r="OH129" s="299">
        <v>1</v>
      </c>
      <c r="OI129" s="297"/>
      <c r="OJ129" s="297"/>
      <c r="OK129" s="297"/>
      <c r="OL129" s="297"/>
      <c r="OM129" s="277" cm="1">
        <f t="array" ref="OM129">SUM(SUMIFS(KU129:OL129,KU$6:OL$6,{"EN(V)"}))</f>
        <v>27</v>
      </c>
      <c r="ON129" s="277" cm="1">
        <f t="array" ref="ON129">SUM(SUMIFS(KU129:OL129,KU$6:OL$6,{"INA(V)"}))</f>
        <v>6</v>
      </c>
      <c r="OO129" s="277" cm="1">
        <f t="array" ref="OO129">SUM(SUMIFS(KU129:OL129,KU$6:OL$6,{"EN(D)"}))</f>
        <v>24</v>
      </c>
      <c r="OP129" s="277" cm="1">
        <f t="array" ref="OP129">SUM(SUMIFS(KU129:OL129,KU$6:OL$6,{"INA(D)"}))</f>
        <v>3</v>
      </c>
      <c r="OQ129" s="277" cm="1">
        <f t="array" ref="OQ129">SUM(SUMIFS(KU129:OL129,KU$6:OL$6,{"EN(D)","EN(V)","INA(D)","INA(V)"}))</f>
        <v>60</v>
      </c>
      <c r="OR129" s="299"/>
      <c r="OS129" s="299"/>
      <c r="OT129" s="299"/>
      <c r="OU129" s="299"/>
      <c r="OV129" s="297"/>
      <c r="OW129" s="297"/>
      <c r="OX129" s="297"/>
      <c r="OY129" s="297"/>
      <c r="OZ129" s="299"/>
      <c r="PA129" s="299">
        <v>3</v>
      </c>
      <c r="PB129" s="299"/>
      <c r="PC129" s="299"/>
      <c r="PD129" s="297"/>
      <c r="PE129" s="297"/>
      <c r="PF129" s="297"/>
      <c r="PG129" s="297"/>
      <c r="PH129" s="299"/>
      <c r="PI129" s="299">
        <v>1</v>
      </c>
      <c r="PJ129" s="299"/>
      <c r="PK129" s="299"/>
      <c r="PL129" s="297"/>
      <c r="PM129" s="297"/>
      <c r="PN129" s="297"/>
      <c r="PO129" s="297"/>
      <c r="PP129" s="299"/>
      <c r="PQ129" s="299">
        <v>2</v>
      </c>
      <c r="PR129" s="299"/>
      <c r="PS129" s="299"/>
      <c r="PT129" s="297"/>
      <c r="PU129" s="297"/>
      <c r="PV129" s="297"/>
      <c r="PW129" s="297"/>
      <c r="PX129" s="299"/>
      <c r="PY129" s="299"/>
      <c r="PZ129" s="299"/>
      <c r="QA129" s="299"/>
      <c r="QB129" s="297"/>
      <c r="QC129" s="297"/>
      <c r="QD129" s="297"/>
      <c r="QE129" s="297"/>
      <c r="QF129" s="299"/>
      <c r="QG129" s="299"/>
      <c r="QH129" s="299"/>
      <c r="QI129" s="299"/>
      <c r="QJ129" s="297"/>
      <c r="QK129" s="297"/>
      <c r="QL129" s="297"/>
      <c r="QM129" s="297"/>
      <c r="QN129" s="299"/>
      <c r="QO129" s="299"/>
      <c r="QP129" s="299"/>
      <c r="QQ129" s="299"/>
      <c r="QR129" s="297"/>
      <c r="QS129" s="297"/>
      <c r="QT129" s="297"/>
      <c r="QU129" s="297"/>
      <c r="QV129" s="299"/>
      <c r="QW129" s="299"/>
      <c r="QX129" s="299"/>
      <c r="QY129" s="299"/>
      <c r="QZ129" s="297"/>
      <c r="RA129" s="297"/>
      <c r="RB129" s="297"/>
      <c r="RC129" s="297"/>
      <c r="RD129" s="299"/>
      <c r="RE129" s="299"/>
      <c r="RF129" s="299"/>
      <c r="RG129" s="299"/>
      <c r="RH129" s="297"/>
      <c r="RI129" s="297"/>
      <c r="RJ129" s="297"/>
      <c r="RK129" s="297"/>
      <c r="RL129" s="299"/>
      <c r="RM129" s="299"/>
      <c r="RN129" s="299"/>
      <c r="RO129" s="299"/>
      <c r="RP129" s="297"/>
      <c r="RQ129" s="297"/>
      <c r="RR129" s="297"/>
      <c r="RS129" s="297"/>
      <c r="RT129" s="299"/>
      <c r="RU129" s="299"/>
      <c r="RV129" s="299"/>
      <c r="RW129" s="299"/>
      <c r="RX129" s="297"/>
      <c r="RY129" s="297"/>
      <c r="RZ129" s="297"/>
      <c r="SA129" s="297"/>
      <c r="SB129" s="299"/>
      <c r="SC129" s="299"/>
      <c r="SD129" s="299"/>
      <c r="SE129" s="299"/>
      <c r="SF129" s="297"/>
      <c r="SG129" s="297"/>
      <c r="SH129" s="297"/>
      <c r="SI129" s="297"/>
      <c r="SJ129" s="277" cm="1">
        <f t="array" ref="SJ129">SUM(SUMIFS(OR129:SI129,OR$6:SI$6,{"EN(V)"}))</f>
        <v>6</v>
      </c>
      <c r="SK129" s="277" cm="1">
        <f t="array" ref="SK129">SUM(SUMIFS(OR129:SI129,OR$6:SI$6,{"INA(V)"}))</f>
        <v>0</v>
      </c>
      <c r="SL129" s="277" cm="1">
        <f t="array" ref="SL129">SUM(SUMIFS(OR129:SI129,OR$6:SI$6,{"EN(D)"}))</f>
        <v>0</v>
      </c>
      <c r="SM129" s="277" cm="1">
        <f t="array" ref="SM129">SUM(SUMIFS(OR129:SI129,OR$6:SI$6,{"INA(D)"}))</f>
        <v>0</v>
      </c>
      <c r="SN129" s="277" cm="1">
        <f t="array" ref="SN129">SUM(SUMIFS(OR129:SI129,OR$6:SI$6,{"EN(D)","EN(V)","INA(D)","INA(V)"}))</f>
        <v>6</v>
      </c>
    </row>
    <row r="130" spans="1:508" ht="30">
      <c r="A130" s="296">
        <v>124</v>
      </c>
      <c r="B130" s="281" t="s">
        <v>1420</v>
      </c>
      <c r="C130" s="301"/>
      <c r="D130" s="299"/>
      <c r="E130" s="299"/>
      <c r="F130" s="299"/>
      <c r="G130" s="299"/>
      <c r="H130" s="297"/>
      <c r="I130" s="297"/>
      <c r="J130" s="297"/>
      <c r="K130" s="297"/>
      <c r="L130" s="299"/>
      <c r="M130" s="299"/>
      <c r="N130" s="299"/>
      <c r="O130" s="299"/>
      <c r="P130" s="297"/>
      <c r="Q130" s="297"/>
      <c r="R130" s="297"/>
      <c r="S130" s="297"/>
      <c r="T130" s="299"/>
      <c r="U130" s="299"/>
      <c r="V130" s="299"/>
      <c r="W130" s="299"/>
      <c r="X130" s="297"/>
      <c r="Y130" s="297"/>
      <c r="Z130" s="297"/>
      <c r="AA130" s="297"/>
      <c r="AB130" s="299"/>
      <c r="AC130" s="299"/>
      <c r="AD130" s="299"/>
      <c r="AE130" s="299"/>
      <c r="AF130" s="297"/>
      <c r="AG130" s="297"/>
      <c r="AH130" s="297"/>
      <c r="AI130" s="297"/>
      <c r="AJ130" s="299"/>
      <c r="AK130" s="299"/>
      <c r="AL130" s="299"/>
      <c r="AM130" s="299"/>
      <c r="AN130" s="297"/>
      <c r="AO130" s="297"/>
      <c r="AP130" s="297"/>
      <c r="AQ130" s="297"/>
      <c r="AR130" s="299"/>
      <c r="AS130" s="299"/>
      <c r="AT130" s="299"/>
      <c r="AU130" s="299"/>
      <c r="AV130" s="297"/>
      <c r="AW130" s="297"/>
      <c r="AX130" s="297"/>
      <c r="AY130" s="297"/>
      <c r="AZ130" s="299"/>
      <c r="BA130" s="299"/>
      <c r="BB130" s="299"/>
      <c r="BC130" s="299"/>
      <c r="BD130" s="297"/>
      <c r="BE130" s="297"/>
      <c r="BF130" s="297"/>
      <c r="BG130" s="297"/>
      <c r="BH130" s="299"/>
      <c r="BI130" s="299"/>
      <c r="BJ130" s="299"/>
      <c r="BK130" s="299"/>
      <c r="BL130" s="297"/>
      <c r="BM130" s="297"/>
      <c r="BN130" s="297"/>
      <c r="BO130" s="297"/>
      <c r="BP130" s="299"/>
      <c r="BQ130" s="299"/>
      <c r="BR130" s="299"/>
      <c r="BS130" s="299"/>
      <c r="BT130" s="297"/>
      <c r="BU130" s="297"/>
      <c r="BV130" s="297"/>
      <c r="BW130" s="297"/>
      <c r="BX130" s="299"/>
      <c r="BY130" s="299"/>
      <c r="BZ130" s="299"/>
      <c r="CA130" s="299"/>
      <c r="CB130" s="297"/>
      <c r="CC130" s="297"/>
      <c r="CD130" s="297"/>
      <c r="CE130" s="297"/>
      <c r="CF130" s="299"/>
      <c r="CG130" s="299"/>
      <c r="CH130" s="299"/>
      <c r="CI130" s="299"/>
      <c r="CJ130" s="297"/>
      <c r="CK130" s="297"/>
      <c r="CL130" s="297"/>
      <c r="CM130" s="297"/>
      <c r="CN130" s="299"/>
      <c r="CO130" s="299"/>
      <c r="CP130" s="299"/>
      <c r="CQ130" s="299"/>
      <c r="CR130" s="297"/>
      <c r="CS130" s="297"/>
      <c r="CT130" s="297"/>
      <c r="CU130" s="297"/>
      <c r="CV130" s="277" cm="1">
        <f t="array" ref="CV130">SUM(SUMIFS(D130:CU130,D$6:CU$6,{"EN(V)"}))</f>
        <v>0</v>
      </c>
      <c r="CW130" s="277" cm="1">
        <f t="array" ref="CW130">SUM(SUMIFS(D130:CU130,D$6:CU$6,{"INA(V)"}))</f>
        <v>0</v>
      </c>
      <c r="CX130" s="277" cm="1">
        <f t="array" ref="CX130">SUM(SUMIFS(D130:CU130,D$6:CU$6,{"EN(D)"}))</f>
        <v>0</v>
      </c>
      <c r="CY130" s="277" cm="1">
        <f t="array" ref="CY130">SUM(SUMIFS(D130:CU130,D$6:CU$6,{"INA(D)"}))</f>
        <v>0</v>
      </c>
      <c r="CZ130" s="277" cm="1">
        <f t="array" ref="CZ130">SUM(SUMIFS(D130:CU130,D$6:CU$6,{"EN(D)","EN(V)","INA(D)","INA(V)"}))</f>
        <v>0</v>
      </c>
      <c r="DA130" s="299"/>
      <c r="DB130" s="299"/>
      <c r="DC130" s="299"/>
      <c r="DD130" s="299"/>
      <c r="DE130" s="297"/>
      <c r="DF130" s="297"/>
      <c r="DG130" s="297"/>
      <c r="DH130" s="297"/>
      <c r="DI130" s="299"/>
      <c r="DJ130" s="299"/>
      <c r="DK130" s="299"/>
      <c r="DL130" s="299"/>
      <c r="DM130" s="297"/>
      <c r="DN130" s="297"/>
      <c r="DO130" s="297"/>
      <c r="DP130" s="297"/>
      <c r="DQ130" s="299"/>
      <c r="DR130" s="299"/>
      <c r="DS130" s="299"/>
      <c r="DT130" s="299"/>
      <c r="DU130" s="297"/>
      <c r="DV130" s="297"/>
      <c r="DW130" s="297"/>
      <c r="DX130" s="297"/>
      <c r="DY130" s="299"/>
      <c r="DZ130" s="299"/>
      <c r="EA130" s="299"/>
      <c r="EB130" s="299"/>
      <c r="EC130" s="297"/>
      <c r="ED130" s="297"/>
      <c r="EE130" s="297"/>
      <c r="EF130" s="297"/>
      <c r="EG130" s="299"/>
      <c r="EH130" s="299"/>
      <c r="EI130" s="299"/>
      <c r="EJ130" s="299"/>
      <c r="EK130" s="297"/>
      <c r="EL130" s="297"/>
      <c r="EM130" s="297"/>
      <c r="EN130" s="297"/>
      <c r="EO130" s="299"/>
      <c r="EP130" s="299"/>
      <c r="EQ130" s="299"/>
      <c r="ER130" s="299"/>
      <c r="ES130" s="297"/>
      <c r="ET130" s="297"/>
      <c r="EU130" s="297"/>
      <c r="EV130" s="297"/>
      <c r="EW130" s="299"/>
      <c r="EX130" s="299"/>
      <c r="EY130" s="299"/>
      <c r="EZ130" s="299"/>
      <c r="FA130" s="297"/>
      <c r="FB130" s="297"/>
      <c r="FC130" s="297"/>
      <c r="FD130" s="297"/>
      <c r="FE130" s="299"/>
      <c r="FF130" s="299"/>
      <c r="FG130" s="299"/>
      <c r="FH130" s="299"/>
      <c r="FI130" s="297"/>
      <c r="FJ130" s="297"/>
      <c r="FK130" s="297"/>
      <c r="FL130" s="297"/>
      <c r="FM130" s="299"/>
      <c r="FN130" s="299"/>
      <c r="FO130" s="299"/>
      <c r="FP130" s="299"/>
      <c r="FQ130" s="297"/>
      <c r="FR130" s="297"/>
      <c r="FS130" s="297"/>
      <c r="FT130" s="297"/>
      <c r="FU130" s="299"/>
      <c r="FV130" s="299"/>
      <c r="FW130" s="299"/>
      <c r="FX130" s="299"/>
      <c r="FY130" s="297"/>
      <c r="FZ130" s="297"/>
      <c r="GA130" s="297"/>
      <c r="GB130" s="297"/>
      <c r="GC130" s="299"/>
      <c r="GD130" s="299"/>
      <c r="GE130" s="299"/>
      <c r="GF130" s="299"/>
      <c r="GG130" s="297"/>
      <c r="GH130" s="297"/>
      <c r="GI130" s="297"/>
      <c r="GJ130" s="297"/>
      <c r="GK130" s="299"/>
      <c r="GL130" s="299"/>
      <c r="GM130" s="299"/>
      <c r="GN130" s="299"/>
      <c r="GO130" s="297"/>
      <c r="GP130" s="297"/>
      <c r="GQ130" s="297"/>
      <c r="GR130" s="297"/>
      <c r="GS130" s="277" cm="1">
        <f t="array" ref="GS130">SUM(SUMIFS(DA130:GR130,DA$6:GR$6,{"EN(V)"}))</f>
        <v>0</v>
      </c>
      <c r="GT130" s="277" cm="1">
        <f t="array" ref="GT130">SUM(SUMIFS(DA130:GR130,DA$6:GR$6,{"INA(V)"}))</f>
        <v>0</v>
      </c>
      <c r="GU130" s="277" cm="1">
        <f t="array" ref="GU130">SUM(SUMIFS(DA130:GR130,DA$6:GR$6,{"EN(D)"}))</f>
        <v>0</v>
      </c>
      <c r="GV130" s="277" cm="1">
        <f t="array" ref="GV130">SUM(SUMIFS(DA130:GR130,DA$6:GR$6,{"INA(D)"}))</f>
        <v>0</v>
      </c>
      <c r="GW130" s="277" cm="1">
        <f t="array" ref="GW130">SUM(SUMIFS(DA130:GR130,DA$6:GR$6,{"EN(D)","EN(V)","INA(D)","INA(V)"}))</f>
        <v>0</v>
      </c>
      <c r="GX130" s="299"/>
      <c r="GY130" s="299"/>
      <c r="GZ130" s="299"/>
      <c r="HA130" s="299"/>
      <c r="HB130" s="297"/>
      <c r="HC130" s="297"/>
      <c r="HD130" s="297"/>
      <c r="HE130" s="297"/>
      <c r="HF130" s="299"/>
      <c r="HG130" s="299"/>
      <c r="HH130" s="299"/>
      <c r="HI130" s="299"/>
      <c r="HJ130" s="297"/>
      <c r="HK130" s="297"/>
      <c r="HL130" s="297"/>
      <c r="HM130" s="297"/>
      <c r="HN130" s="299"/>
      <c r="HO130" s="299"/>
      <c r="HP130" s="299"/>
      <c r="HQ130" s="299"/>
      <c r="HR130" s="297"/>
      <c r="HS130" s="297"/>
      <c r="HT130" s="297"/>
      <c r="HU130" s="297"/>
      <c r="HV130" s="299"/>
      <c r="HW130" s="299"/>
      <c r="HX130" s="299"/>
      <c r="HY130" s="299"/>
      <c r="HZ130" s="297"/>
      <c r="IA130" s="297"/>
      <c r="IB130" s="297"/>
      <c r="IC130" s="297"/>
      <c r="ID130" s="299"/>
      <c r="IE130" s="299"/>
      <c r="IF130" s="299"/>
      <c r="IG130" s="299"/>
      <c r="IH130" s="297"/>
      <c r="II130" s="297"/>
      <c r="IJ130" s="297"/>
      <c r="IK130" s="297"/>
      <c r="IL130" s="299"/>
      <c r="IM130" s="299"/>
      <c r="IN130" s="299"/>
      <c r="IO130" s="299"/>
      <c r="IP130" s="297"/>
      <c r="IQ130" s="297"/>
      <c r="IR130" s="297"/>
      <c r="IS130" s="297"/>
      <c r="IT130" s="299"/>
      <c r="IU130" s="299"/>
      <c r="IV130" s="299"/>
      <c r="IW130" s="299"/>
      <c r="IX130" s="297"/>
      <c r="IY130" s="297"/>
      <c r="IZ130" s="297"/>
      <c r="JA130" s="297"/>
      <c r="JB130" s="299"/>
      <c r="JC130" s="299"/>
      <c r="JD130" s="299"/>
      <c r="JE130" s="299"/>
      <c r="JF130" s="297"/>
      <c r="JG130" s="297"/>
      <c r="JH130" s="297"/>
      <c r="JI130" s="297"/>
      <c r="JJ130" s="299"/>
      <c r="JK130" s="299"/>
      <c r="JL130" s="299"/>
      <c r="JM130" s="299"/>
      <c r="JN130" s="297"/>
      <c r="JO130" s="297"/>
      <c r="JP130" s="297"/>
      <c r="JQ130" s="297"/>
      <c r="JR130" s="299"/>
      <c r="JS130" s="299"/>
      <c r="JT130" s="299"/>
      <c r="JU130" s="299"/>
      <c r="JV130" s="297">
        <v>3</v>
      </c>
      <c r="JW130" s="297">
        <v>4</v>
      </c>
      <c r="JX130" s="297"/>
      <c r="JY130" s="297">
        <v>5</v>
      </c>
      <c r="JZ130" s="299"/>
      <c r="KA130" s="299"/>
      <c r="KB130" s="299"/>
      <c r="KC130" s="299"/>
      <c r="KD130" s="297"/>
      <c r="KE130" s="297">
        <v>7</v>
      </c>
      <c r="KF130" s="297"/>
      <c r="KG130" s="297">
        <v>15</v>
      </c>
      <c r="KH130" s="299"/>
      <c r="KI130" s="299"/>
      <c r="KJ130" s="299"/>
      <c r="KK130" s="299"/>
      <c r="KL130" s="297"/>
      <c r="KM130" s="297">
        <v>5</v>
      </c>
      <c r="KN130" s="297"/>
      <c r="KO130" s="297">
        <v>8</v>
      </c>
      <c r="KP130" s="277" cm="1">
        <f t="array" ref="KP130">SUM(SUMIFS(GX130:KO130,GX$6:KO$6,{"EN(V)"}))</f>
        <v>0</v>
      </c>
      <c r="KQ130" s="277" cm="1">
        <f t="array" ref="KQ130">SUM(SUMIFS(GX130:KO130,GX$6:KO$6,{"INA(V)"}))</f>
        <v>16</v>
      </c>
      <c r="KR130" s="277" cm="1">
        <f t="array" ref="KR130">SUM(SUMIFS(GX130:KO130,GX$6:KO$6,{"EN(D)"}))</f>
        <v>0</v>
      </c>
      <c r="KS130" s="277" cm="1">
        <f t="array" ref="KS130">SUM(SUMIFS(GX130:KO130,GX$6:KO$6,{"INA(D)"}))</f>
        <v>28</v>
      </c>
      <c r="KT130" s="277" cm="1">
        <f t="array" ref="KT130">SUM(SUMIFS(GX130:KO130,GX$6:KO$6,{"EN(D)","EN(V)","INA(D)","INA(V)"}))</f>
        <v>44</v>
      </c>
      <c r="KU130" s="299"/>
      <c r="KV130" s="299"/>
      <c r="KW130" s="299"/>
      <c r="KX130" s="299"/>
      <c r="KY130" s="297"/>
      <c r="KZ130" s="297">
        <v>13</v>
      </c>
      <c r="LA130" s="297"/>
      <c r="LB130" s="297">
        <v>5</v>
      </c>
      <c r="LC130" s="299"/>
      <c r="LD130" s="299">
        <v>6</v>
      </c>
      <c r="LE130" s="299"/>
      <c r="LF130" s="299">
        <v>9</v>
      </c>
      <c r="LG130" s="297"/>
      <c r="LH130" s="297"/>
      <c r="LI130" s="297"/>
      <c r="LJ130" s="297"/>
      <c r="LK130" s="299"/>
      <c r="LL130" s="299"/>
      <c r="LM130" s="299"/>
      <c r="LN130" s="299"/>
      <c r="LO130" s="297"/>
      <c r="LP130" s="297">
        <v>21</v>
      </c>
      <c r="LQ130" s="297"/>
      <c r="LR130" s="297">
        <v>10</v>
      </c>
      <c r="LS130" s="299"/>
      <c r="LT130" s="299"/>
      <c r="LU130" s="299"/>
      <c r="LV130" s="299"/>
      <c r="LW130" s="297"/>
      <c r="LX130" s="297">
        <v>15</v>
      </c>
      <c r="LY130" s="297"/>
      <c r="LZ130" s="297">
        <v>12</v>
      </c>
      <c r="MA130" s="299"/>
      <c r="MB130" s="299"/>
      <c r="MC130" s="299"/>
      <c r="MD130" s="299"/>
      <c r="ME130" s="297"/>
      <c r="MF130" s="297">
        <v>6</v>
      </c>
      <c r="MG130" s="297"/>
      <c r="MH130" s="297">
        <v>2</v>
      </c>
      <c r="MI130" s="299"/>
      <c r="MJ130" s="299"/>
      <c r="MK130" s="299"/>
      <c r="ML130" s="299"/>
      <c r="MM130" s="297"/>
      <c r="MN130" s="297">
        <v>7</v>
      </c>
      <c r="MO130" s="297"/>
      <c r="MP130" s="297">
        <v>1</v>
      </c>
      <c r="MQ130" s="299"/>
      <c r="MR130" s="299"/>
      <c r="MS130" s="299"/>
      <c r="MT130" s="299"/>
      <c r="MU130" s="297"/>
      <c r="MV130" s="297">
        <v>3</v>
      </c>
      <c r="MW130" s="297"/>
      <c r="MX130" s="297"/>
      <c r="MY130" s="299"/>
      <c r="MZ130" s="299"/>
      <c r="NA130" s="299"/>
      <c r="NB130" s="299"/>
      <c r="NC130" s="297"/>
      <c r="ND130" s="297">
        <v>3</v>
      </c>
      <c r="NE130" s="297"/>
      <c r="NF130" s="297">
        <v>1</v>
      </c>
      <c r="NG130" s="299"/>
      <c r="NH130" s="299"/>
      <c r="NI130" s="299"/>
      <c r="NJ130" s="299"/>
      <c r="NK130" s="297"/>
      <c r="NL130" s="297"/>
      <c r="NM130" s="297"/>
      <c r="NN130" s="297"/>
      <c r="NO130" s="299"/>
      <c r="NP130" s="299"/>
      <c r="NQ130" s="299"/>
      <c r="NR130" s="299"/>
      <c r="NS130" s="297"/>
      <c r="NT130" s="297">
        <v>40</v>
      </c>
      <c r="NU130" s="297"/>
      <c r="NV130" s="297">
        <v>4</v>
      </c>
      <c r="NW130" s="299"/>
      <c r="NX130" s="299"/>
      <c r="NY130" s="299"/>
      <c r="NZ130" s="299"/>
      <c r="OA130" s="297"/>
      <c r="OB130" s="297">
        <v>9</v>
      </c>
      <c r="OC130" s="297"/>
      <c r="OD130" s="297">
        <v>2</v>
      </c>
      <c r="OE130" s="299"/>
      <c r="OF130" s="299"/>
      <c r="OG130" s="299"/>
      <c r="OH130" s="299"/>
      <c r="OI130" s="297"/>
      <c r="OJ130" s="297">
        <v>3</v>
      </c>
      <c r="OK130" s="297"/>
      <c r="OL130" s="297">
        <v>1</v>
      </c>
      <c r="OM130" s="277" cm="1">
        <f t="array" ref="OM130">SUM(SUMIFS(KU130:OL130,KU$6:OL$6,{"EN(V)"}))</f>
        <v>6</v>
      </c>
      <c r="ON130" s="277" cm="1">
        <f t="array" ref="ON130">SUM(SUMIFS(KU130:OL130,KU$6:OL$6,{"INA(V)"}))</f>
        <v>120</v>
      </c>
      <c r="OO130" s="277" cm="1">
        <f t="array" ref="OO130">SUM(SUMIFS(KU130:OL130,KU$6:OL$6,{"EN(D)"}))</f>
        <v>9</v>
      </c>
      <c r="OP130" s="277" cm="1">
        <f t="array" ref="OP130">SUM(SUMIFS(KU130:OL130,KU$6:OL$6,{"INA(D)"}))</f>
        <v>38</v>
      </c>
      <c r="OQ130" s="277" cm="1">
        <f t="array" ref="OQ130">SUM(SUMIFS(KU130:OL130,KU$6:OL$6,{"EN(D)","EN(V)","INA(D)","INA(V)"}))</f>
        <v>173</v>
      </c>
      <c r="OR130" s="299"/>
      <c r="OS130" s="299"/>
      <c r="OT130" s="299"/>
      <c r="OU130" s="299"/>
      <c r="OV130" s="297"/>
      <c r="OW130" s="297">
        <v>6</v>
      </c>
      <c r="OX130" s="297"/>
      <c r="OY130" s="297">
        <v>2</v>
      </c>
      <c r="OZ130" s="299"/>
      <c r="PA130" s="299"/>
      <c r="PB130" s="299"/>
      <c r="PC130" s="299"/>
      <c r="PD130" s="297"/>
      <c r="PE130" s="297">
        <v>24</v>
      </c>
      <c r="PF130" s="297"/>
      <c r="PG130" s="297">
        <v>4</v>
      </c>
      <c r="PH130" s="299"/>
      <c r="PI130" s="299"/>
      <c r="PJ130" s="299"/>
      <c r="PK130" s="299"/>
      <c r="PL130" s="297"/>
      <c r="PM130" s="297">
        <v>7</v>
      </c>
      <c r="PN130" s="297"/>
      <c r="PO130" s="297">
        <v>2</v>
      </c>
      <c r="PP130" s="299"/>
      <c r="PQ130" s="299"/>
      <c r="PR130" s="299"/>
      <c r="PS130" s="299"/>
      <c r="PT130" s="297"/>
      <c r="PU130" s="297">
        <v>3</v>
      </c>
      <c r="PV130" s="297"/>
      <c r="PW130" s="297">
        <v>1</v>
      </c>
      <c r="PX130" s="299"/>
      <c r="PY130" s="299"/>
      <c r="PZ130" s="299"/>
      <c r="QA130" s="299"/>
      <c r="QB130" s="297"/>
      <c r="QC130" s="297">
        <v>10</v>
      </c>
      <c r="QD130" s="297"/>
      <c r="QE130" s="297">
        <v>3</v>
      </c>
      <c r="QF130" s="299"/>
      <c r="QG130" s="299"/>
      <c r="QH130" s="299"/>
      <c r="QI130" s="299"/>
      <c r="QJ130" s="297"/>
      <c r="QK130" s="297">
        <v>3</v>
      </c>
      <c r="QL130" s="297"/>
      <c r="QM130" s="297"/>
      <c r="QN130" s="299"/>
      <c r="QO130" s="299"/>
      <c r="QP130" s="299"/>
      <c r="QQ130" s="299"/>
      <c r="QR130" s="297"/>
      <c r="QS130" s="297">
        <v>4</v>
      </c>
      <c r="QT130" s="297"/>
      <c r="QU130" s="297">
        <v>2</v>
      </c>
      <c r="QV130" s="299"/>
      <c r="QW130" s="299"/>
      <c r="QX130" s="299"/>
      <c r="QY130" s="299"/>
      <c r="QZ130" s="297"/>
      <c r="RA130" s="297"/>
      <c r="RB130" s="297"/>
      <c r="RC130" s="297"/>
      <c r="RD130" s="299"/>
      <c r="RE130" s="299"/>
      <c r="RF130" s="299"/>
      <c r="RG130" s="299"/>
      <c r="RH130" s="297"/>
      <c r="RI130" s="297"/>
      <c r="RJ130" s="297"/>
      <c r="RK130" s="297"/>
      <c r="RL130" s="299"/>
      <c r="RM130" s="299"/>
      <c r="RN130" s="299"/>
      <c r="RO130" s="299"/>
      <c r="RP130" s="297"/>
      <c r="RQ130" s="297"/>
      <c r="RR130" s="297"/>
      <c r="RS130" s="297"/>
      <c r="RT130" s="299"/>
      <c r="RU130" s="299"/>
      <c r="RV130" s="299"/>
      <c r="RW130" s="299"/>
      <c r="RX130" s="297"/>
      <c r="RY130" s="297"/>
      <c r="RZ130" s="297"/>
      <c r="SA130" s="297"/>
      <c r="SB130" s="299"/>
      <c r="SC130" s="299"/>
      <c r="SD130" s="299"/>
      <c r="SE130" s="299"/>
      <c r="SF130" s="297"/>
      <c r="SG130" s="297"/>
      <c r="SH130" s="297"/>
      <c r="SI130" s="297"/>
      <c r="SJ130" s="277" cm="1">
        <f t="array" ref="SJ130">SUM(SUMIFS(OR130:SI130,OR$6:SI$6,{"EN(V)"}))</f>
        <v>0</v>
      </c>
      <c r="SK130" s="277" cm="1">
        <f t="array" ref="SK130">SUM(SUMIFS(OR130:SI130,OR$6:SI$6,{"INA(V)"}))</f>
        <v>57</v>
      </c>
      <c r="SL130" s="277" cm="1">
        <f t="array" ref="SL130">SUM(SUMIFS(OR130:SI130,OR$6:SI$6,{"EN(D)"}))</f>
        <v>0</v>
      </c>
      <c r="SM130" s="277" cm="1">
        <f t="array" ref="SM130">SUM(SUMIFS(OR130:SI130,OR$6:SI$6,{"INA(D)"}))</f>
        <v>14</v>
      </c>
      <c r="SN130" s="277" cm="1">
        <f t="array" ref="SN130">SUM(SUMIFS(OR130:SI130,OR$6:SI$6,{"EN(D)","EN(V)","INA(D)","INA(V)"}))</f>
        <v>71</v>
      </c>
    </row>
    <row r="131" spans="1:508" ht="30">
      <c r="A131" s="296">
        <v>125</v>
      </c>
      <c r="B131" s="281" t="s">
        <v>1421</v>
      </c>
      <c r="C131" s="301"/>
      <c r="D131" s="299"/>
      <c r="E131" s="299"/>
      <c r="F131" s="299"/>
      <c r="G131" s="299"/>
      <c r="H131" s="297"/>
      <c r="I131" s="297"/>
      <c r="J131" s="297"/>
      <c r="K131" s="297"/>
      <c r="L131" s="299"/>
      <c r="M131" s="299"/>
      <c r="N131" s="299"/>
      <c r="O131" s="299"/>
      <c r="P131" s="297"/>
      <c r="Q131" s="297"/>
      <c r="R131" s="297"/>
      <c r="S131" s="297"/>
      <c r="T131" s="299"/>
      <c r="U131" s="299"/>
      <c r="V131" s="299"/>
      <c r="W131" s="299"/>
      <c r="X131" s="297"/>
      <c r="Y131" s="297"/>
      <c r="Z131" s="297"/>
      <c r="AA131" s="297"/>
      <c r="AB131" s="299"/>
      <c r="AC131" s="299"/>
      <c r="AD131" s="299"/>
      <c r="AE131" s="299"/>
      <c r="AF131" s="297"/>
      <c r="AG131" s="297"/>
      <c r="AH131" s="297"/>
      <c r="AI131" s="297"/>
      <c r="AJ131" s="299"/>
      <c r="AK131" s="299"/>
      <c r="AL131" s="299"/>
      <c r="AM131" s="299"/>
      <c r="AN131" s="297"/>
      <c r="AO131" s="297"/>
      <c r="AP131" s="297"/>
      <c r="AQ131" s="297"/>
      <c r="AR131" s="299"/>
      <c r="AS131" s="299"/>
      <c r="AT131" s="299"/>
      <c r="AU131" s="299"/>
      <c r="AV131" s="297"/>
      <c r="AW131" s="297"/>
      <c r="AX131" s="297"/>
      <c r="AY131" s="297"/>
      <c r="AZ131" s="299"/>
      <c r="BA131" s="299"/>
      <c r="BB131" s="299"/>
      <c r="BC131" s="299"/>
      <c r="BD131" s="297"/>
      <c r="BE131" s="297"/>
      <c r="BF131" s="297"/>
      <c r="BG131" s="297"/>
      <c r="BH131" s="299"/>
      <c r="BI131" s="299"/>
      <c r="BJ131" s="299"/>
      <c r="BK131" s="299"/>
      <c r="BL131" s="297"/>
      <c r="BM131" s="297"/>
      <c r="BN131" s="297"/>
      <c r="BO131" s="297"/>
      <c r="BP131" s="299"/>
      <c r="BQ131" s="299"/>
      <c r="BR131" s="299"/>
      <c r="BS131" s="299"/>
      <c r="BT131" s="297"/>
      <c r="BU131" s="297"/>
      <c r="BV131" s="297"/>
      <c r="BW131" s="297"/>
      <c r="BX131" s="299"/>
      <c r="BY131" s="299"/>
      <c r="BZ131" s="299"/>
      <c r="CA131" s="299"/>
      <c r="CB131" s="297"/>
      <c r="CC131" s="297"/>
      <c r="CD131" s="297"/>
      <c r="CE131" s="297"/>
      <c r="CF131" s="299"/>
      <c r="CG131" s="299"/>
      <c r="CH131" s="299"/>
      <c r="CI131" s="299"/>
      <c r="CJ131" s="297"/>
      <c r="CK131" s="297"/>
      <c r="CL131" s="297"/>
      <c r="CM131" s="297"/>
      <c r="CN131" s="299"/>
      <c r="CO131" s="299"/>
      <c r="CP131" s="299"/>
      <c r="CQ131" s="299"/>
      <c r="CR131" s="297"/>
      <c r="CS131" s="297"/>
      <c r="CT131" s="297"/>
      <c r="CU131" s="297"/>
      <c r="CV131" s="277" cm="1">
        <f t="array" ref="CV131">SUM(SUMIFS(D131:CU131,D$6:CU$6,{"EN(V)"}))</f>
        <v>0</v>
      </c>
      <c r="CW131" s="277" cm="1">
        <f t="array" ref="CW131">SUM(SUMIFS(D131:CU131,D$6:CU$6,{"INA(V)"}))</f>
        <v>0</v>
      </c>
      <c r="CX131" s="277" cm="1">
        <f t="array" ref="CX131">SUM(SUMIFS(D131:CU131,D$6:CU$6,{"EN(D)"}))</f>
        <v>0</v>
      </c>
      <c r="CY131" s="277" cm="1">
        <f t="array" ref="CY131">SUM(SUMIFS(D131:CU131,D$6:CU$6,{"INA(D)"}))</f>
        <v>0</v>
      </c>
      <c r="CZ131" s="277" cm="1">
        <f t="array" ref="CZ131">SUM(SUMIFS(D131:CU131,D$6:CU$6,{"EN(D)","EN(V)","INA(D)","INA(V)"}))</f>
        <v>0</v>
      </c>
      <c r="DA131" s="299"/>
      <c r="DB131" s="299"/>
      <c r="DC131" s="299"/>
      <c r="DD131" s="299"/>
      <c r="DE131" s="297"/>
      <c r="DF131" s="297"/>
      <c r="DG131" s="297"/>
      <c r="DH131" s="297"/>
      <c r="DI131" s="299"/>
      <c r="DJ131" s="299"/>
      <c r="DK131" s="299"/>
      <c r="DL131" s="299"/>
      <c r="DM131" s="297"/>
      <c r="DN131" s="297"/>
      <c r="DO131" s="297"/>
      <c r="DP131" s="297"/>
      <c r="DQ131" s="299"/>
      <c r="DR131" s="299"/>
      <c r="DS131" s="299"/>
      <c r="DT131" s="299"/>
      <c r="DU131" s="297"/>
      <c r="DV131" s="297"/>
      <c r="DW131" s="297"/>
      <c r="DX131" s="297"/>
      <c r="DY131" s="299"/>
      <c r="DZ131" s="299"/>
      <c r="EA131" s="299"/>
      <c r="EB131" s="299"/>
      <c r="EC131" s="297"/>
      <c r="ED131" s="297"/>
      <c r="EE131" s="297"/>
      <c r="EF131" s="297"/>
      <c r="EG131" s="299"/>
      <c r="EH131" s="299"/>
      <c r="EI131" s="299"/>
      <c r="EJ131" s="299"/>
      <c r="EK131" s="297"/>
      <c r="EL131" s="297"/>
      <c r="EM131" s="297"/>
      <c r="EN131" s="297"/>
      <c r="EO131" s="299"/>
      <c r="EP131" s="299"/>
      <c r="EQ131" s="299"/>
      <c r="ER131" s="299"/>
      <c r="ES131" s="297"/>
      <c r="ET131" s="297"/>
      <c r="EU131" s="297"/>
      <c r="EV131" s="297"/>
      <c r="EW131" s="299"/>
      <c r="EX131" s="299"/>
      <c r="EY131" s="299"/>
      <c r="EZ131" s="299"/>
      <c r="FA131" s="297"/>
      <c r="FB131" s="297"/>
      <c r="FC131" s="297"/>
      <c r="FD131" s="297"/>
      <c r="FE131" s="299"/>
      <c r="FF131" s="299"/>
      <c r="FG131" s="299"/>
      <c r="FH131" s="299"/>
      <c r="FI131" s="297"/>
      <c r="FJ131" s="297"/>
      <c r="FK131" s="297"/>
      <c r="FL131" s="297"/>
      <c r="FM131" s="299"/>
      <c r="FN131" s="299"/>
      <c r="FO131" s="299"/>
      <c r="FP131" s="299"/>
      <c r="FQ131" s="297"/>
      <c r="FR131" s="297"/>
      <c r="FS131" s="297"/>
      <c r="FT131" s="297"/>
      <c r="FU131" s="299"/>
      <c r="FV131" s="299"/>
      <c r="FW131" s="299"/>
      <c r="FX131" s="299"/>
      <c r="FY131" s="297"/>
      <c r="FZ131" s="297"/>
      <c r="GA131" s="297"/>
      <c r="GB131" s="297"/>
      <c r="GC131" s="299"/>
      <c r="GD131" s="299"/>
      <c r="GE131" s="299"/>
      <c r="GF131" s="299"/>
      <c r="GG131" s="297"/>
      <c r="GH131" s="297"/>
      <c r="GI131" s="297"/>
      <c r="GJ131" s="297"/>
      <c r="GK131" s="299"/>
      <c r="GL131" s="299"/>
      <c r="GM131" s="299"/>
      <c r="GN131" s="299"/>
      <c r="GO131" s="297"/>
      <c r="GP131" s="297"/>
      <c r="GQ131" s="297"/>
      <c r="GR131" s="297"/>
      <c r="GS131" s="277" cm="1">
        <f t="array" ref="GS131">SUM(SUMIFS(DA131:GR131,DA$6:GR$6,{"EN(V)"}))</f>
        <v>0</v>
      </c>
      <c r="GT131" s="277" cm="1">
        <f t="array" ref="GT131">SUM(SUMIFS(DA131:GR131,DA$6:GR$6,{"INA(V)"}))</f>
        <v>0</v>
      </c>
      <c r="GU131" s="277" cm="1">
        <f t="array" ref="GU131">SUM(SUMIFS(DA131:GR131,DA$6:GR$6,{"EN(D)"}))</f>
        <v>0</v>
      </c>
      <c r="GV131" s="277" cm="1">
        <f t="array" ref="GV131">SUM(SUMIFS(DA131:GR131,DA$6:GR$6,{"INA(D)"}))</f>
        <v>0</v>
      </c>
      <c r="GW131" s="277" cm="1">
        <f t="array" ref="GW131">SUM(SUMIFS(DA131:GR131,DA$6:GR$6,{"EN(D)","EN(V)","INA(D)","INA(V)"}))</f>
        <v>0</v>
      </c>
      <c r="GX131" s="299"/>
      <c r="GY131" s="299"/>
      <c r="GZ131" s="299"/>
      <c r="HA131" s="299"/>
      <c r="HB131" s="297"/>
      <c r="HC131" s="297"/>
      <c r="HD131" s="297"/>
      <c r="HE131" s="297"/>
      <c r="HF131" s="299"/>
      <c r="HG131" s="299"/>
      <c r="HH131" s="299"/>
      <c r="HI131" s="299"/>
      <c r="HJ131" s="297"/>
      <c r="HK131" s="297"/>
      <c r="HL131" s="297"/>
      <c r="HM131" s="297"/>
      <c r="HN131" s="299"/>
      <c r="HO131" s="299"/>
      <c r="HP131" s="299"/>
      <c r="HQ131" s="299"/>
      <c r="HR131" s="297"/>
      <c r="HS131" s="297"/>
      <c r="HT131" s="297"/>
      <c r="HU131" s="297"/>
      <c r="HV131" s="299"/>
      <c r="HW131" s="299"/>
      <c r="HX131" s="299"/>
      <c r="HY131" s="299"/>
      <c r="HZ131" s="297"/>
      <c r="IA131" s="297"/>
      <c r="IB131" s="297"/>
      <c r="IC131" s="297"/>
      <c r="ID131" s="299"/>
      <c r="IE131" s="299"/>
      <c r="IF131" s="299"/>
      <c r="IG131" s="299"/>
      <c r="IH131" s="297"/>
      <c r="II131" s="297"/>
      <c r="IJ131" s="297"/>
      <c r="IK131" s="297"/>
      <c r="IL131" s="299"/>
      <c r="IM131" s="299"/>
      <c r="IN131" s="299"/>
      <c r="IO131" s="299"/>
      <c r="IP131" s="297"/>
      <c r="IQ131" s="297"/>
      <c r="IR131" s="297"/>
      <c r="IS131" s="297"/>
      <c r="IT131" s="299"/>
      <c r="IU131" s="299"/>
      <c r="IV131" s="299"/>
      <c r="IW131" s="299"/>
      <c r="IX131" s="297"/>
      <c r="IY131" s="297"/>
      <c r="IZ131" s="297"/>
      <c r="JA131" s="297"/>
      <c r="JB131" s="299"/>
      <c r="JC131" s="299"/>
      <c r="JD131" s="299"/>
      <c r="JE131" s="299"/>
      <c r="JF131" s="297"/>
      <c r="JG131" s="297"/>
      <c r="JH131" s="297"/>
      <c r="JI131" s="297"/>
      <c r="JJ131" s="299"/>
      <c r="JK131" s="299"/>
      <c r="JL131" s="299"/>
      <c r="JM131" s="299"/>
      <c r="JN131" s="297"/>
      <c r="JO131" s="297"/>
      <c r="JP131" s="297"/>
      <c r="JQ131" s="297"/>
      <c r="JR131" s="299"/>
      <c r="JS131" s="299">
        <v>1</v>
      </c>
      <c r="JT131" s="299"/>
      <c r="JU131" s="299">
        <v>3</v>
      </c>
      <c r="JV131" s="297"/>
      <c r="JW131" s="297"/>
      <c r="JX131" s="297"/>
      <c r="JY131" s="297"/>
      <c r="JZ131" s="299"/>
      <c r="KA131" s="299">
        <v>4</v>
      </c>
      <c r="KB131" s="299"/>
      <c r="KC131" s="299">
        <v>13</v>
      </c>
      <c r="KD131" s="297"/>
      <c r="KE131" s="297"/>
      <c r="KF131" s="297"/>
      <c r="KG131" s="297"/>
      <c r="KH131" s="299"/>
      <c r="KI131" s="299">
        <v>6</v>
      </c>
      <c r="KJ131" s="299"/>
      <c r="KK131" s="299">
        <v>17</v>
      </c>
      <c r="KL131" s="297"/>
      <c r="KM131" s="297"/>
      <c r="KN131" s="297"/>
      <c r="KO131" s="297"/>
      <c r="KP131" s="277" cm="1">
        <f t="array" ref="KP131">SUM(SUMIFS(GX131:KO131,GX$6:KO$6,{"EN(V)"}))</f>
        <v>11</v>
      </c>
      <c r="KQ131" s="277" cm="1">
        <f t="array" ref="KQ131">SUM(SUMIFS(GX131:KO131,GX$6:KO$6,{"INA(V)"}))</f>
        <v>0</v>
      </c>
      <c r="KR131" s="277" cm="1">
        <f t="array" ref="KR131">SUM(SUMIFS(GX131:KO131,GX$6:KO$6,{"EN(D)"}))</f>
        <v>33</v>
      </c>
      <c r="KS131" s="277" cm="1">
        <f t="array" ref="KS131">SUM(SUMIFS(GX131:KO131,GX$6:KO$6,{"INA(D)"}))</f>
        <v>0</v>
      </c>
      <c r="KT131" s="277" cm="1">
        <f t="array" ref="KT131">SUM(SUMIFS(GX131:KO131,GX$6:KO$6,{"EN(D)","EN(V)","INA(D)","INA(V)"}))</f>
        <v>44</v>
      </c>
      <c r="KU131" s="299"/>
      <c r="KV131" s="299">
        <v>5</v>
      </c>
      <c r="KW131" s="299"/>
      <c r="KX131" s="299">
        <v>17</v>
      </c>
      <c r="KY131" s="297"/>
      <c r="KZ131" s="297"/>
      <c r="LA131" s="297"/>
      <c r="LB131" s="297"/>
      <c r="LC131" s="299"/>
      <c r="LD131" s="299"/>
      <c r="LE131" s="299"/>
      <c r="LF131" s="299"/>
      <c r="LG131" s="297"/>
      <c r="LH131" s="297">
        <v>13</v>
      </c>
      <c r="LI131" s="297"/>
      <c r="LJ131" s="297">
        <v>86</v>
      </c>
      <c r="LK131" s="299"/>
      <c r="LL131" s="299">
        <v>1</v>
      </c>
      <c r="LM131" s="299"/>
      <c r="LN131" s="299"/>
      <c r="LO131" s="297"/>
      <c r="LP131" s="297"/>
      <c r="LQ131" s="297"/>
      <c r="LR131" s="297"/>
      <c r="LS131" s="299"/>
      <c r="LT131" s="299">
        <v>9</v>
      </c>
      <c r="LU131" s="299"/>
      <c r="LV131" s="299">
        <v>2</v>
      </c>
      <c r="LW131" s="297"/>
      <c r="LX131" s="297"/>
      <c r="LY131" s="297"/>
      <c r="LZ131" s="297"/>
      <c r="MA131" s="299"/>
      <c r="MB131" s="299">
        <v>1</v>
      </c>
      <c r="MC131" s="299"/>
      <c r="MD131" s="299"/>
      <c r="ME131" s="297"/>
      <c r="MF131" s="297"/>
      <c r="MG131" s="297"/>
      <c r="MH131" s="297"/>
      <c r="MI131" s="299"/>
      <c r="MJ131" s="299"/>
      <c r="MK131" s="299"/>
      <c r="ML131" s="299">
        <v>1</v>
      </c>
      <c r="MM131" s="297"/>
      <c r="MN131" s="297"/>
      <c r="MO131" s="297"/>
      <c r="MP131" s="297"/>
      <c r="MQ131" s="299"/>
      <c r="MR131" s="299">
        <v>5</v>
      </c>
      <c r="MS131" s="299"/>
      <c r="MT131" s="299">
        <v>1</v>
      </c>
      <c r="MU131" s="297"/>
      <c r="MV131" s="297"/>
      <c r="MW131" s="297"/>
      <c r="MX131" s="297"/>
      <c r="MY131" s="299"/>
      <c r="MZ131" s="299">
        <v>1</v>
      </c>
      <c r="NA131" s="299"/>
      <c r="NB131" s="299"/>
      <c r="NC131" s="297"/>
      <c r="ND131" s="297"/>
      <c r="NE131" s="297"/>
      <c r="NF131" s="297"/>
      <c r="NG131" s="299"/>
      <c r="NH131" s="299">
        <v>1</v>
      </c>
      <c r="NI131" s="299"/>
      <c r="NJ131" s="299"/>
      <c r="NK131" s="297"/>
      <c r="NL131" s="297"/>
      <c r="NM131" s="297"/>
      <c r="NN131" s="297"/>
      <c r="NO131" s="299"/>
      <c r="NP131" s="299">
        <v>4</v>
      </c>
      <c r="NQ131" s="299"/>
      <c r="NR131" s="299"/>
      <c r="NS131" s="297"/>
      <c r="NT131" s="297"/>
      <c r="NU131" s="297"/>
      <c r="NV131" s="297"/>
      <c r="NW131" s="299"/>
      <c r="NX131" s="299">
        <v>4</v>
      </c>
      <c r="NY131" s="299"/>
      <c r="NZ131" s="299">
        <v>1</v>
      </c>
      <c r="OA131" s="297"/>
      <c r="OB131" s="297"/>
      <c r="OC131" s="297"/>
      <c r="OD131" s="297"/>
      <c r="OE131" s="299"/>
      <c r="OF131" s="299">
        <v>2</v>
      </c>
      <c r="OG131" s="299"/>
      <c r="OH131" s="299"/>
      <c r="OI131" s="297"/>
      <c r="OJ131" s="297"/>
      <c r="OK131" s="297"/>
      <c r="OL131" s="297"/>
      <c r="OM131" s="277" cm="1">
        <f t="array" ref="OM131">SUM(SUMIFS(KU131:OL131,KU$6:OL$6,{"EN(V)"}))</f>
        <v>33</v>
      </c>
      <c r="ON131" s="277" cm="1">
        <f t="array" ref="ON131">SUM(SUMIFS(KU131:OL131,KU$6:OL$6,{"INA(V)"}))</f>
        <v>13</v>
      </c>
      <c r="OO131" s="277" cm="1">
        <f t="array" ref="OO131">SUM(SUMIFS(KU131:OL131,KU$6:OL$6,{"EN(D)"}))</f>
        <v>22</v>
      </c>
      <c r="OP131" s="277" cm="1">
        <f t="array" ref="OP131">SUM(SUMIFS(KU131:OL131,KU$6:OL$6,{"INA(D)"}))</f>
        <v>86</v>
      </c>
      <c r="OQ131" s="277" cm="1">
        <f t="array" ref="OQ131">SUM(SUMIFS(KU131:OL131,KU$6:OL$6,{"EN(D)","EN(V)","INA(D)","INA(V)"}))</f>
        <v>154</v>
      </c>
      <c r="OR131" s="299"/>
      <c r="OS131" s="299">
        <v>3</v>
      </c>
      <c r="OT131" s="299"/>
      <c r="OU131" s="299"/>
      <c r="OV131" s="297"/>
      <c r="OW131" s="297"/>
      <c r="OX131" s="297"/>
      <c r="OY131" s="297"/>
      <c r="OZ131" s="299"/>
      <c r="PA131" s="299">
        <v>4</v>
      </c>
      <c r="PB131" s="299"/>
      <c r="PC131" s="299">
        <v>2</v>
      </c>
      <c r="PD131" s="297"/>
      <c r="PE131" s="297"/>
      <c r="PF131" s="297"/>
      <c r="PG131" s="297"/>
      <c r="PH131" s="299"/>
      <c r="PI131" s="299"/>
      <c r="PJ131" s="299"/>
      <c r="PK131" s="299"/>
      <c r="PL131" s="297"/>
      <c r="PM131" s="297"/>
      <c r="PN131" s="297"/>
      <c r="PO131" s="297"/>
      <c r="PP131" s="299"/>
      <c r="PQ131" s="299"/>
      <c r="PR131" s="299"/>
      <c r="PS131" s="299"/>
      <c r="PT131" s="297"/>
      <c r="PU131" s="297"/>
      <c r="PV131" s="297"/>
      <c r="PW131" s="297"/>
      <c r="PX131" s="299"/>
      <c r="PY131" s="299"/>
      <c r="PZ131" s="299"/>
      <c r="QA131" s="299"/>
      <c r="QB131" s="297"/>
      <c r="QC131" s="297"/>
      <c r="QD131" s="297"/>
      <c r="QE131" s="297"/>
      <c r="QF131" s="299"/>
      <c r="QG131" s="299"/>
      <c r="QH131" s="299"/>
      <c r="QI131" s="299"/>
      <c r="QJ131" s="297"/>
      <c r="QK131" s="297"/>
      <c r="QL131" s="297"/>
      <c r="QM131" s="297"/>
      <c r="QN131" s="299"/>
      <c r="QO131" s="299">
        <v>2</v>
      </c>
      <c r="QP131" s="299"/>
      <c r="QQ131" s="299"/>
      <c r="QR131" s="297"/>
      <c r="QS131" s="297"/>
      <c r="QT131" s="297"/>
      <c r="QU131" s="297"/>
      <c r="QV131" s="299"/>
      <c r="QW131" s="299"/>
      <c r="QX131" s="299"/>
      <c r="QY131" s="299"/>
      <c r="QZ131" s="297"/>
      <c r="RA131" s="297"/>
      <c r="RB131" s="297"/>
      <c r="RC131" s="297"/>
      <c r="RD131" s="299"/>
      <c r="RE131" s="299"/>
      <c r="RF131" s="299"/>
      <c r="RG131" s="299"/>
      <c r="RH131" s="297"/>
      <c r="RI131" s="297"/>
      <c r="RJ131" s="297"/>
      <c r="RK131" s="297"/>
      <c r="RL131" s="299"/>
      <c r="RM131" s="299"/>
      <c r="RN131" s="299"/>
      <c r="RO131" s="299"/>
      <c r="RP131" s="297"/>
      <c r="RQ131" s="297"/>
      <c r="RR131" s="297"/>
      <c r="RS131" s="297"/>
      <c r="RT131" s="299"/>
      <c r="RU131" s="299"/>
      <c r="RV131" s="299"/>
      <c r="RW131" s="299"/>
      <c r="RX131" s="297"/>
      <c r="RY131" s="297"/>
      <c r="RZ131" s="297"/>
      <c r="SA131" s="297"/>
      <c r="SB131" s="299"/>
      <c r="SC131" s="299"/>
      <c r="SD131" s="299"/>
      <c r="SE131" s="299"/>
      <c r="SF131" s="297"/>
      <c r="SG131" s="297"/>
      <c r="SH131" s="297"/>
      <c r="SI131" s="297"/>
      <c r="SJ131" s="277" cm="1">
        <f t="array" ref="SJ131">SUM(SUMIFS(OR131:SI131,OR$6:SI$6,{"EN(V)"}))</f>
        <v>9</v>
      </c>
      <c r="SK131" s="277" cm="1">
        <f t="array" ref="SK131">SUM(SUMIFS(OR131:SI131,OR$6:SI$6,{"INA(V)"}))</f>
        <v>0</v>
      </c>
      <c r="SL131" s="277" cm="1">
        <f t="array" ref="SL131">SUM(SUMIFS(OR131:SI131,OR$6:SI$6,{"EN(D)"}))</f>
        <v>2</v>
      </c>
      <c r="SM131" s="277" cm="1">
        <f t="array" ref="SM131">SUM(SUMIFS(OR131:SI131,OR$6:SI$6,{"INA(D)"}))</f>
        <v>0</v>
      </c>
      <c r="SN131" s="277" cm="1">
        <f t="array" ref="SN131">SUM(SUMIFS(OR131:SI131,OR$6:SI$6,{"EN(D)","EN(V)","INA(D)","INA(V)"}))</f>
        <v>11</v>
      </c>
    </row>
    <row r="132" spans="1:508" ht="15" customHeight="1">
      <c r="A132" s="296">
        <v>126</v>
      </c>
      <c r="B132" s="281" t="s">
        <v>1422</v>
      </c>
      <c r="C132" s="301"/>
      <c r="D132" s="299"/>
      <c r="E132" s="299"/>
      <c r="F132" s="299"/>
      <c r="G132" s="299"/>
      <c r="H132" s="297"/>
      <c r="I132" s="297"/>
      <c r="J132" s="297"/>
      <c r="K132" s="297"/>
      <c r="L132" s="299"/>
      <c r="M132" s="299"/>
      <c r="N132" s="299"/>
      <c r="O132" s="299"/>
      <c r="P132" s="297"/>
      <c r="Q132" s="297"/>
      <c r="R132" s="297"/>
      <c r="S132" s="297"/>
      <c r="T132" s="299"/>
      <c r="U132" s="299"/>
      <c r="V132" s="299"/>
      <c r="W132" s="299"/>
      <c r="X132" s="297"/>
      <c r="Y132" s="297"/>
      <c r="Z132" s="297"/>
      <c r="AA132" s="297"/>
      <c r="AB132" s="299"/>
      <c r="AC132" s="299"/>
      <c r="AD132" s="299"/>
      <c r="AE132" s="299"/>
      <c r="AF132" s="297"/>
      <c r="AG132" s="297"/>
      <c r="AH132" s="297"/>
      <c r="AI132" s="297"/>
      <c r="AJ132" s="299"/>
      <c r="AK132" s="299"/>
      <c r="AL132" s="299"/>
      <c r="AM132" s="299"/>
      <c r="AN132" s="297"/>
      <c r="AO132" s="297"/>
      <c r="AP132" s="297"/>
      <c r="AQ132" s="297"/>
      <c r="AR132" s="299"/>
      <c r="AS132" s="299"/>
      <c r="AT132" s="299"/>
      <c r="AU132" s="299"/>
      <c r="AV132" s="297"/>
      <c r="AW132" s="297"/>
      <c r="AX132" s="297"/>
      <c r="AY132" s="297"/>
      <c r="AZ132" s="299"/>
      <c r="BA132" s="299"/>
      <c r="BB132" s="299"/>
      <c r="BC132" s="299"/>
      <c r="BD132" s="297"/>
      <c r="BE132" s="297"/>
      <c r="BF132" s="297"/>
      <c r="BG132" s="297"/>
      <c r="BH132" s="299"/>
      <c r="BI132" s="299"/>
      <c r="BJ132" s="299"/>
      <c r="BK132" s="299"/>
      <c r="BL132" s="297"/>
      <c r="BM132" s="297"/>
      <c r="BN132" s="297"/>
      <c r="BO132" s="297"/>
      <c r="BP132" s="299"/>
      <c r="BQ132" s="299"/>
      <c r="BR132" s="299"/>
      <c r="BS132" s="299"/>
      <c r="BT132" s="297"/>
      <c r="BU132" s="297"/>
      <c r="BV132" s="297"/>
      <c r="BW132" s="297"/>
      <c r="BX132" s="299"/>
      <c r="BY132" s="299"/>
      <c r="BZ132" s="299"/>
      <c r="CA132" s="299"/>
      <c r="CB132" s="297"/>
      <c r="CC132" s="297"/>
      <c r="CD132" s="297"/>
      <c r="CE132" s="297"/>
      <c r="CF132" s="299"/>
      <c r="CG132" s="299"/>
      <c r="CH132" s="299"/>
      <c r="CI132" s="299"/>
      <c r="CJ132" s="297"/>
      <c r="CK132" s="297"/>
      <c r="CL132" s="297"/>
      <c r="CM132" s="297"/>
      <c r="CN132" s="299"/>
      <c r="CO132" s="299"/>
      <c r="CP132" s="299"/>
      <c r="CQ132" s="299"/>
      <c r="CR132" s="297"/>
      <c r="CS132" s="297"/>
      <c r="CT132" s="297"/>
      <c r="CU132" s="297"/>
      <c r="CV132" s="277" cm="1">
        <f t="array" ref="CV132">SUM(SUMIFS(D132:CU132,D$6:CU$6,{"EN(V)"}))</f>
        <v>0</v>
      </c>
      <c r="CW132" s="277" cm="1">
        <f t="array" ref="CW132">SUM(SUMIFS(D132:CU132,D$6:CU$6,{"INA(V)"}))</f>
        <v>0</v>
      </c>
      <c r="CX132" s="277" cm="1">
        <f t="array" ref="CX132">SUM(SUMIFS(D132:CU132,D$6:CU$6,{"EN(D)"}))</f>
        <v>0</v>
      </c>
      <c r="CY132" s="277" cm="1">
        <f t="array" ref="CY132">SUM(SUMIFS(D132:CU132,D$6:CU$6,{"INA(D)"}))</f>
        <v>0</v>
      </c>
      <c r="CZ132" s="277" cm="1">
        <f t="array" ref="CZ132">SUM(SUMIFS(D132:CU132,D$6:CU$6,{"EN(D)","EN(V)","INA(D)","INA(V)"}))</f>
        <v>0</v>
      </c>
      <c r="DA132" s="299"/>
      <c r="DB132" s="299"/>
      <c r="DC132" s="299"/>
      <c r="DD132" s="299"/>
      <c r="DE132" s="297"/>
      <c r="DF132" s="297"/>
      <c r="DG132" s="297"/>
      <c r="DH132" s="297"/>
      <c r="DI132" s="299"/>
      <c r="DJ132" s="299"/>
      <c r="DK132" s="299"/>
      <c r="DL132" s="299"/>
      <c r="DM132" s="297"/>
      <c r="DN132" s="297"/>
      <c r="DO132" s="297"/>
      <c r="DP132" s="297"/>
      <c r="DQ132" s="299"/>
      <c r="DR132" s="299"/>
      <c r="DS132" s="299"/>
      <c r="DT132" s="299"/>
      <c r="DU132" s="297"/>
      <c r="DV132" s="297"/>
      <c r="DW132" s="297"/>
      <c r="DX132" s="297"/>
      <c r="DY132" s="299"/>
      <c r="DZ132" s="299"/>
      <c r="EA132" s="299"/>
      <c r="EB132" s="299"/>
      <c r="EC132" s="297"/>
      <c r="ED132" s="297"/>
      <c r="EE132" s="297"/>
      <c r="EF132" s="297"/>
      <c r="EG132" s="299"/>
      <c r="EH132" s="299"/>
      <c r="EI132" s="299"/>
      <c r="EJ132" s="299"/>
      <c r="EK132" s="297"/>
      <c r="EL132" s="297"/>
      <c r="EM132" s="297"/>
      <c r="EN132" s="297"/>
      <c r="EO132" s="299"/>
      <c r="EP132" s="299"/>
      <c r="EQ132" s="299"/>
      <c r="ER132" s="299"/>
      <c r="ES132" s="297"/>
      <c r="ET132" s="297"/>
      <c r="EU132" s="297"/>
      <c r="EV132" s="297"/>
      <c r="EW132" s="299"/>
      <c r="EX132" s="299"/>
      <c r="EY132" s="299"/>
      <c r="EZ132" s="299"/>
      <c r="FA132" s="297"/>
      <c r="FB132" s="297"/>
      <c r="FC132" s="297"/>
      <c r="FD132" s="297"/>
      <c r="FE132" s="299"/>
      <c r="FF132" s="299"/>
      <c r="FG132" s="299"/>
      <c r="FH132" s="299"/>
      <c r="FI132" s="297"/>
      <c r="FJ132" s="297"/>
      <c r="FK132" s="297"/>
      <c r="FL132" s="297"/>
      <c r="FM132" s="299"/>
      <c r="FN132" s="299"/>
      <c r="FO132" s="299"/>
      <c r="FP132" s="299"/>
      <c r="FQ132" s="297"/>
      <c r="FR132" s="297"/>
      <c r="FS132" s="297"/>
      <c r="FT132" s="297"/>
      <c r="FU132" s="299"/>
      <c r="FV132" s="299"/>
      <c r="FW132" s="299"/>
      <c r="FX132" s="299"/>
      <c r="FY132" s="297"/>
      <c r="FZ132" s="297"/>
      <c r="GA132" s="297"/>
      <c r="GB132" s="297"/>
      <c r="GC132" s="299"/>
      <c r="GD132" s="299"/>
      <c r="GE132" s="299"/>
      <c r="GF132" s="299"/>
      <c r="GG132" s="297"/>
      <c r="GH132" s="297"/>
      <c r="GI132" s="297"/>
      <c r="GJ132" s="297"/>
      <c r="GK132" s="299"/>
      <c r="GL132" s="299"/>
      <c r="GM132" s="299"/>
      <c r="GN132" s="299"/>
      <c r="GO132" s="297"/>
      <c r="GP132" s="297"/>
      <c r="GQ132" s="297"/>
      <c r="GR132" s="297"/>
      <c r="GS132" s="277" cm="1">
        <f t="array" ref="GS132">SUM(SUMIFS(DA132:GR132,DA$6:GR$6,{"EN(V)"}))</f>
        <v>0</v>
      </c>
      <c r="GT132" s="277" cm="1">
        <f t="array" ref="GT132">SUM(SUMIFS(DA132:GR132,DA$6:GR$6,{"INA(V)"}))</f>
        <v>0</v>
      </c>
      <c r="GU132" s="277" cm="1">
        <f t="array" ref="GU132">SUM(SUMIFS(DA132:GR132,DA$6:GR$6,{"EN(D)"}))</f>
        <v>0</v>
      </c>
      <c r="GV132" s="277" cm="1">
        <f t="array" ref="GV132">SUM(SUMIFS(DA132:GR132,DA$6:GR$6,{"INA(D)"}))</f>
        <v>0</v>
      </c>
      <c r="GW132" s="277" cm="1">
        <f t="array" ref="GW132">SUM(SUMIFS(DA132:GR132,DA$6:GR$6,{"EN(D)","EN(V)","INA(D)","INA(V)"}))</f>
        <v>0</v>
      </c>
      <c r="GX132" s="299"/>
      <c r="GY132" s="299"/>
      <c r="GZ132" s="299"/>
      <c r="HA132" s="299"/>
      <c r="HB132" s="297"/>
      <c r="HC132" s="297"/>
      <c r="HD132" s="297"/>
      <c r="HE132" s="297"/>
      <c r="HF132" s="299"/>
      <c r="HG132" s="299"/>
      <c r="HH132" s="299"/>
      <c r="HI132" s="299"/>
      <c r="HJ132" s="297"/>
      <c r="HK132" s="297"/>
      <c r="HL132" s="297"/>
      <c r="HM132" s="297"/>
      <c r="HN132" s="299"/>
      <c r="HO132" s="299"/>
      <c r="HP132" s="299"/>
      <c r="HQ132" s="299"/>
      <c r="HR132" s="297"/>
      <c r="HS132" s="297"/>
      <c r="HT132" s="297"/>
      <c r="HU132" s="297"/>
      <c r="HV132" s="299"/>
      <c r="HW132" s="299"/>
      <c r="HX132" s="299"/>
      <c r="HY132" s="299"/>
      <c r="HZ132" s="297"/>
      <c r="IA132" s="297"/>
      <c r="IB132" s="297"/>
      <c r="IC132" s="297"/>
      <c r="ID132" s="299"/>
      <c r="IE132" s="299"/>
      <c r="IF132" s="299"/>
      <c r="IG132" s="299"/>
      <c r="IH132" s="297"/>
      <c r="II132" s="297"/>
      <c r="IJ132" s="297"/>
      <c r="IK132" s="297"/>
      <c r="IL132" s="299"/>
      <c r="IM132" s="299"/>
      <c r="IN132" s="299"/>
      <c r="IO132" s="299"/>
      <c r="IP132" s="297"/>
      <c r="IQ132" s="297"/>
      <c r="IR132" s="297"/>
      <c r="IS132" s="297"/>
      <c r="IT132" s="299"/>
      <c r="IU132" s="299"/>
      <c r="IV132" s="299"/>
      <c r="IW132" s="299"/>
      <c r="IX132" s="297"/>
      <c r="IY132" s="297"/>
      <c r="IZ132" s="297"/>
      <c r="JA132" s="297"/>
      <c r="JB132" s="299"/>
      <c r="JC132" s="299"/>
      <c r="JD132" s="299"/>
      <c r="JE132" s="299"/>
      <c r="JF132" s="297"/>
      <c r="JG132" s="297"/>
      <c r="JH132" s="297"/>
      <c r="JI132" s="297"/>
      <c r="JJ132" s="299"/>
      <c r="JK132" s="299"/>
      <c r="JL132" s="299"/>
      <c r="JM132" s="299"/>
      <c r="JN132" s="297"/>
      <c r="JO132" s="297"/>
      <c r="JP132" s="297"/>
      <c r="JQ132" s="297"/>
      <c r="JR132" s="299"/>
      <c r="JS132" s="299"/>
      <c r="JT132" s="299"/>
      <c r="JU132" s="299"/>
      <c r="JV132" s="297"/>
      <c r="JW132" s="297">
        <v>120</v>
      </c>
      <c r="JX132" s="297"/>
      <c r="JY132" s="297">
        <v>13</v>
      </c>
      <c r="JZ132" s="299"/>
      <c r="KA132" s="299"/>
      <c r="KB132" s="299"/>
      <c r="KC132" s="299"/>
      <c r="KD132" s="297"/>
      <c r="KE132" s="297">
        <v>23</v>
      </c>
      <c r="KF132" s="297"/>
      <c r="KG132" s="297">
        <v>78</v>
      </c>
      <c r="KH132" s="299"/>
      <c r="KI132" s="299"/>
      <c r="KJ132" s="299"/>
      <c r="KK132" s="299"/>
      <c r="KL132" s="297"/>
      <c r="KM132" s="297">
        <v>13</v>
      </c>
      <c r="KN132" s="297"/>
      <c r="KO132" s="297">
        <v>111</v>
      </c>
      <c r="KP132" s="277" cm="1">
        <f t="array" ref="KP132">SUM(SUMIFS(GX132:KO132,GX$6:KO$6,{"EN(V)"}))</f>
        <v>0</v>
      </c>
      <c r="KQ132" s="277" cm="1">
        <f t="array" ref="KQ132">SUM(SUMIFS(GX132:KO132,GX$6:KO$6,{"INA(V)"}))</f>
        <v>156</v>
      </c>
      <c r="KR132" s="277" cm="1">
        <f t="array" ref="KR132">SUM(SUMIFS(GX132:KO132,GX$6:KO$6,{"EN(D)"}))</f>
        <v>0</v>
      </c>
      <c r="KS132" s="277" cm="1">
        <f t="array" ref="KS132">SUM(SUMIFS(GX132:KO132,GX$6:KO$6,{"INA(D)"}))</f>
        <v>202</v>
      </c>
      <c r="KT132" s="277" cm="1">
        <f t="array" ref="KT132">SUM(SUMIFS(GX132:KO132,GX$6:KO$6,{"EN(D)","EN(V)","INA(D)","INA(V)"}))</f>
        <v>358</v>
      </c>
      <c r="KU132" s="299"/>
      <c r="KV132" s="299"/>
      <c r="KW132" s="299"/>
      <c r="KX132" s="299"/>
      <c r="KY132" s="297"/>
      <c r="KZ132" s="297">
        <v>13</v>
      </c>
      <c r="LA132" s="297"/>
      <c r="LB132" s="297">
        <v>210</v>
      </c>
      <c r="LC132" s="299"/>
      <c r="LD132" s="299">
        <v>1</v>
      </c>
      <c r="LE132" s="299"/>
      <c r="LF132" s="299">
        <v>13</v>
      </c>
      <c r="LG132" s="297"/>
      <c r="LH132" s="297"/>
      <c r="LI132" s="297"/>
      <c r="LJ132" s="297"/>
      <c r="LK132" s="299"/>
      <c r="LL132" s="299"/>
      <c r="LM132" s="299"/>
      <c r="LN132" s="299"/>
      <c r="LO132" s="297"/>
      <c r="LP132" s="297">
        <v>36</v>
      </c>
      <c r="LQ132" s="297"/>
      <c r="LR132" s="297">
        <v>33</v>
      </c>
      <c r="LS132" s="299"/>
      <c r="LT132" s="299"/>
      <c r="LU132" s="299"/>
      <c r="LV132" s="299"/>
      <c r="LW132" s="297"/>
      <c r="LX132" s="297">
        <v>25</v>
      </c>
      <c r="LY132" s="297"/>
      <c r="LZ132" s="297">
        <v>17</v>
      </c>
      <c r="MA132" s="299"/>
      <c r="MB132" s="299"/>
      <c r="MC132" s="299"/>
      <c r="MD132" s="299"/>
      <c r="ME132" s="297"/>
      <c r="MF132" s="297">
        <v>19</v>
      </c>
      <c r="MG132" s="297"/>
      <c r="MH132" s="297">
        <v>9</v>
      </c>
      <c r="MI132" s="299"/>
      <c r="MJ132" s="299"/>
      <c r="MK132" s="299"/>
      <c r="ML132" s="299"/>
      <c r="MM132" s="297"/>
      <c r="MN132" s="297">
        <v>12</v>
      </c>
      <c r="MO132" s="297"/>
      <c r="MP132" s="297">
        <v>3</v>
      </c>
      <c r="MQ132" s="299"/>
      <c r="MR132" s="299"/>
      <c r="MS132" s="299"/>
      <c r="MT132" s="299"/>
      <c r="MU132" s="297"/>
      <c r="MV132" s="297">
        <v>17</v>
      </c>
      <c r="MW132" s="297"/>
      <c r="MX132" s="297">
        <v>1</v>
      </c>
      <c r="MY132" s="299"/>
      <c r="MZ132" s="299"/>
      <c r="NA132" s="299"/>
      <c r="NB132" s="299"/>
      <c r="NC132" s="297"/>
      <c r="ND132" s="297">
        <v>9</v>
      </c>
      <c r="NE132" s="297"/>
      <c r="NF132" s="297">
        <v>1</v>
      </c>
      <c r="NG132" s="299"/>
      <c r="NH132" s="299"/>
      <c r="NI132" s="299"/>
      <c r="NJ132" s="299"/>
      <c r="NK132" s="297"/>
      <c r="NL132" s="297">
        <v>29</v>
      </c>
      <c r="NM132" s="297"/>
      <c r="NN132" s="297">
        <v>6</v>
      </c>
      <c r="NO132" s="299"/>
      <c r="NP132" s="299"/>
      <c r="NQ132" s="299"/>
      <c r="NR132" s="299"/>
      <c r="NS132" s="297"/>
      <c r="NT132" s="297">
        <v>45</v>
      </c>
      <c r="NU132" s="297"/>
      <c r="NV132" s="297">
        <v>10</v>
      </c>
      <c r="NW132" s="299"/>
      <c r="NX132" s="299"/>
      <c r="NY132" s="299"/>
      <c r="NZ132" s="299"/>
      <c r="OA132" s="297"/>
      <c r="OB132" s="297">
        <v>40</v>
      </c>
      <c r="OC132" s="297"/>
      <c r="OD132" s="297">
        <v>10</v>
      </c>
      <c r="OE132" s="299"/>
      <c r="OF132" s="299"/>
      <c r="OG132" s="299"/>
      <c r="OH132" s="299"/>
      <c r="OI132" s="297"/>
      <c r="OJ132" s="297">
        <v>26</v>
      </c>
      <c r="OK132" s="297"/>
      <c r="OL132" s="297">
        <v>12</v>
      </c>
      <c r="OM132" s="277" cm="1">
        <f t="array" ref="OM132">SUM(SUMIFS(KU132:OL132,KU$6:OL$6,{"EN(V)"}))</f>
        <v>1</v>
      </c>
      <c r="ON132" s="277" cm="1">
        <f t="array" ref="ON132">SUM(SUMIFS(KU132:OL132,KU$6:OL$6,{"INA(V)"}))</f>
        <v>271</v>
      </c>
      <c r="OO132" s="277" cm="1">
        <f t="array" ref="OO132">SUM(SUMIFS(KU132:OL132,KU$6:OL$6,{"EN(D)"}))</f>
        <v>13</v>
      </c>
      <c r="OP132" s="277" cm="1">
        <f t="array" ref="OP132">SUM(SUMIFS(KU132:OL132,KU$6:OL$6,{"INA(D)"}))</f>
        <v>312</v>
      </c>
      <c r="OQ132" s="277" cm="1">
        <f t="array" ref="OQ132">SUM(SUMIFS(KU132:OL132,KU$6:OL$6,{"EN(D)","EN(V)","INA(D)","INA(V)"}))</f>
        <v>597</v>
      </c>
      <c r="OR132" s="299"/>
      <c r="OS132" s="299"/>
      <c r="OT132" s="299"/>
      <c r="OU132" s="299"/>
      <c r="OV132" s="297"/>
      <c r="OW132" s="297">
        <v>19</v>
      </c>
      <c r="OX132" s="297"/>
      <c r="OY132" s="297">
        <v>4</v>
      </c>
      <c r="OZ132" s="299"/>
      <c r="PA132" s="299"/>
      <c r="PB132" s="299"/>
      <c r="PC132" s="299"/>
      <c r="PD132" s="297"/>
      <c r="PE132" s="297">
        <v>30</v>
      </c>
      <c r="PF132" s="297"/>
      <c r="PG132" s="297">
        <v>7</v>
      </c>
      <c r="PH132" s="299"/>
      <c r="PI132" s="299"/>
      <c r="PJ132" s="299"/>
      <c r="PK132" s="299"/>
      <c r="PL132" s="297"/>
      <c r="PM132" s="297">
        <v>24</v>
      </c>
      <c r="PN132" s="297"/>
      <c r="PO132" s="297">
        <v>6</v>
      </c>
      <c r="PP132" s="299"/>
      <c r="PQ132" s="299"/>
      <c r="PR132" s="299"/>
      <c r="PS132" s="299"/>
      <c r="PT132" s="297"/>
      <c r="PU132" s="297">
        <v>10</v>
      </c>
      <c r="PV132" s="297"/>
      <c r="PW132" s="297">
        <v>3</v>
      </c>
      <c r="PX132" s="299"/>
      <c r="PY132" s="299"/>
      <c r="PZ132" s="299"/>
      <c r="QA132" s="299"/>
      <c r="QB132" s="297"/>
      <c r="QC132" s="297">
        <v>11</v>
      </c>
      <c r="QD132" s="297"/>
      <c r="QE132" s="297">
        <v>3</v>
      </c>
      <c r="QF132" s="299"/>
      <c r="QG132" s="299"/>
      <c r="QH132" s="299"/>
      <c r="QI132" s="299"/>
      <c r="QJ132" s="297"/>
      <c r="QK132" s="297">
        <v>7</v>
      </c>
      <c r="QL132" s="297"/>
      <c r="QM132" s="297">
        <v>1</v>
      </c>
      <c r="QN132" s="299"/>
      <c r="QO132" s="299"/>
      <c r="QP132" s="299"/>
      <c r="QQ132" s="299"/>
      <c r="QR132" s="297"/>
      <c r="QS132" s="297"/>
      <c r="QT132" s="297"/>
      <c r="QU132" s="297"/>
      <c r="QV132" s="299"/>
      <c r="QW132" s="299"/>
      <c r="QX132" s="299"/>
      <c r="QY132" s="299"/>
      <c r="QZ132" s="297"/>
      <c r="RA132" s="297"/>
      <c r="RB132" s="297"/>
      <c r="RC132" s="297"/>
      <c r="RD132" s="299"/>
      <c r="RE132" s="299"/>
      <c r="RF132" s="299"/>
      <c r="RG132" s="299"/>
      <c r="RH132" s="297"/>
      <c r="RI132" s="297"/>
      <c r="RJ132" s="297"/>
      <c r="RK132" s="297"/>
      <c r="RL132" s="299"/>
      <c r="RM132" s="299"/>
      <c r="RN132" s="299"/>
      <c r="RO132" s="299"/>
      <c r="RP132" s="297"/>
      <c r="RQ132" s="297"/>
      <c r="RR132" s="297"/>
      <c r="RS132" s="297"/>
      <c r="RT132" s="299"/>
      <c r="RU132" s="299"/>
      <c r="RV132" s="299"/>
      <c r="RW132" s="299"/>
      <c r="RX132" s="297"/>
      <c r="RY132" s="297"/>
      <c r="RZ132" s="297"/>
      <c r="SA132" s="297"/>
      <c r="SB132" s="299"/>
      <c r="SC132" s="299"/>
      <c r="SD132" s="299"/>
      <c r="SE132" s="299"/>
      <c r="SF132" s="297"/>
      <c r="SG132" s="297"/>
      <c r="SH132" s="297"/>
      <c r="SI132" s="297"/>
      <c r="SJ132" s="277" cm="1">
        <f t="array" ref="SJ132">SUM(SUMIFS(OR132:SI132,OR$6:SI$6,{"EN(V)"}))</f>
        <v>0</v>
      </c>
      <c r="SK132" s="277" cm="1">
        <f t="array" ref="SK132">SUM(SUMIFS(OR132:SI132,OR$6:SI$6,{"INA(V)"}))</f>
        <v>101</v>
      </c>
      <c r="SL132" s="277" cm="1">
        <f t="array" ref="SL132">SUM(SUMIFS(OR132:SI132,OR$6:SI$6,{"EN(D)"}))</f>
        <v>0</v>
      </c>
      <c r="SM132" s="277" cm="1">
        <f t="array" ref="SM132">SUM(SUMIFS(OR132:SI132,OR$6:SI$6,{"INA(D)"}))</f>
        <v>24</v>
      </c>
      <c r="SN132" s="277" cm="1">
        <f t="array" ref="SN132">SUM(SUMIFS(OR132:SI132,OR$6:SI$6,{"EN(D)","EN(V)","INA(D)","INA(V)"}))</f>
        <v>125</v>
      </c>
    </row>
    <row r="133" spans="1:508">
      <c r="A133" s="296">
        <v>127</v>
      </c>
      <c r="B133" s="281" t="s">
        <v>1423</v>
      </c>
      <c r="C133" s="301"/>
      <c r="D133" s="299"/>
      <c r="E133" s="299"/>
      <c r="F133" s="299"/>
      <c r="G133" s="299"/>
      <c r="H133" s="297"/>
      <c r="I133" s="297"/>
      <c r="J133" s="297"/>
      <c r="K133" s="297"/>
      <c r="L133" s="299"/>
      <c r="M133" s="299"/>
      <c r="N133" s="299"/>
      <c r="O133" s="299"/>
      <c r="P133" s="297"/>
      <c r="Q133" s="297"/>
      <c r="R133" s="297"/>
      <c r="S133" s="297"/>
      <c r="T133" s="299"/>
      <c r="U133" s="299"/>
      <c r="V133" s="299"/>
      <c r="W133" s="299"/>
      <c r="X133" s="297"/>
      <c r="Y133" s="297"/>
      <c r="Z133" s="297"/>
      <c r="AA133" s="297"/>
      <c r="AB133" s="299"/>
      <c r="AC133" s="299"/>
      <c r="AD133" s="299"/>
      <c r="AE133" s="299"/>
      <c r="AF133" s="297"/>
      <c r="AG133" s="297"/>
      <c r="AH133" s="297"/>
      <c r="AI133" s="297"/>
      <c r="AJ133" s="299"/>
      <c r="AK133" s="299"/>
      <c r="AL133" s="299"/>
      <c r="AM133" s="299"/>
      <c r="AN133" s="297"/>
      <c r="AO133" s="297"/>
      <c r="AP133" s="297"/>
      <c r="AQ133" s="297"/>
      <c r="AR133" s="299"/>
      <c r="AS133" s="299"/>
      <c r="AT133" s="299"/>
      <c r="AU133" s="299"/>
      <c r="AV133" s="297"/>
      <c r="AW133" s="297"/>
      <c r="AX133" s="297"/>
      <c r="AY133" s="297"/>
      <c r="AZ133" s="299"/>
      <c r="BA133" s="299"/>
      <c r="BB133" s="299"/>
      <c r="BC133" s="299"/>
      <c r="BD133" s="297"/>
      <c r="BE133" s="297"/>
      <c r="BF133" s="297"/>
      <c r="BG133" s="297"/>
      <c r="BH133" s="299"/>
      <c r="BI133" s="299"/>
      <c r="BJ133" s="299"/>
      <c r="BK133" s="299"/>
      <c r="BL133" s="297"/>
      <c r="BM133" s="297"/>
      <c r="BN133" s="297"/>
      <c r="BO133" s="297"/>
      <c r="BP133" s="299"/>
      <c r="BQ133" s="299"/>
      <c r="BR133" s="299"/>
      <c r="BS133" s="299"/>
      <c r="BT133" s="297"/>
      <c r="BU133" s="297"/>
      <c r="BV133" s="297"/>
      <c r="BW133" s="297"/>
      <c r="BX133" s="299"/>
      <c r="BY133" s="299"/>
      <c r="BZ133" s="299"/>
      <c r="CA133" s="299"/>
      <c r="CB133" s="297"/>
      <c r="CC133" s="297"/>
      <c r="CD133" s="297"/>
      <c r="CE133" s="297"/>
      <c r="CF133" s="299"/>
      <c r="CG133" s="299"/>
      <c r="CH133" s="299"/>
      <c r="CI133" s="299"/>
      <c r="CJ133" s="297"/>
      <c r="CK133" s="297"/>
      <c r="CL133" s="297"/>
      <c r="CM133" s="297"/>
      <c r="CN133" s="299"/>
      <c r="CO133" s="299"/>
      <c r="CP133" s="299"/>
      <c r="CQ133" s="299"/>
      <c r="CR133" s="297"/>
      <c r="CS133" s="297"/>
      <c r="CT133" s="297"/>
      <c r="CU133" s="297"/>
      <c r="CV133" s="277" cm="1">
        <f t="array" ref="CV133">SUM(SUMIFS(D133:CU133,D$6:CU$6,{"EN(V)"}))</f>
        <v>0</v>
      </c>
      <c r="CW133" s="277" cm="1">
        <f t="array" ref="CW133">SUM(SUMIFS(D133:CU133,D$6:CU$6,{"INA(V)"}))</f>
        <v>0</v>
      </c>
      <c r="CX133" s="277" cm="1">
        <f t="array" ref="CX133">SUM(SUMIFS(D133:CU133,D$6:CU$6,{"EN(D)"}))</f>
        <v>0</v>
      </c>
      <c r="CY133" s="277" cm="1">
        <f t="array" ref="CY133">SUM(SUMIFS(D133:CU133,D$6:CU$6,{"INA(D)"}))</f>
        <v>0</v>
      </c>
      <c r="CZ133" s="277" cm="1">
        <f t="array" ref="CZ133">SUM(SUMIFS(D133:CU133,D$6:CU$6,{"EN(D)","EN(V)","INA(D)","INA(V)"}))</f>
        <v>0</v>
      </c>
      <c r="DA133" s="299"/>
      <c r="DB133" s="299"/>
      <c r="DC133" s="299"/>
      <c r="DD133" s="299"/>
      <c r="DE133" s="297"/>
      <c r="DF133" s="297"/>
      <c r="DG133" s="297"/>
      <c r="DH133" s="297"/>
      <c r="DI133" s="299"/>
      <c r="DJ133" s="299"/>
      <c r="DK133" s="299"/>
      <c r="DL133" s="299"/>
      <c r="DM133" s="297"/>
      <c r="DN133" s="297"/>
      <c r="DO133" s="297"/>
      <c r="DP133" s="297"/>
      <c r="DQ133" s="299"/>
      <c r="DR133" s="299"/>
      <c r="DS133" s="299"/>
      <c r="DT133" s="299"/>
      <c r="DU133" s="297"/>
      <c r="DV133" s="297"/>
      <c r="DW133" s="297"/>
      <c r="DX133" s="297"/>
      <c r="DY133" s="299"/>
      <c r="DZ133" s="299"/>
      <c r="EA133" s="299"/>
      <c r="EB133" s="299"/>
      <c r="EC133" s="297"/>
      <c r="ED133" s="297"/>
      <c r="EE133" s="297"/>
      <c r="EF133" s="297"/>
      <c r="EG133" s="299"/>
      <c r="EH133" s="299"/>
      <c r="EI133" s="299"/>
      <c r="EJ133" s="299"/>
      <c r="EK133" s="297"/>
      <c r="EL133" s="297"/>
      <c r="EM133" s="297"/>
      <c r="EN133" s="297"/>
      <c r="EO133" s="299"/>
      <c r="EP133" s="299"/>
      <c r="EQ133" s="299"/>
      <c r="ER133" s="299"/>
      <c r="ES133" s="297"/>
      <c r="ET133" s="297"/>
      <c r="EU133" s="297"/>
      <c r="EV133" s="297"/>
      <c r="EW133" s="299"/>
      <c r="EX133" s="299"/>
      <c r="EY133" s="299"/>
      <c r="EZ133" s="299"/>
      <c r="FA133" s="297"/>
      <c r="FB133" s="297"/>
      <c r="FC133" s="297"/>
      <c r="FD133" s="297"/>
      <c r="FE133" s="299"/>
      <c r="FF133" s="299"/>
      <c r="FG133" s="299"/>
      <c r="FH133" s="299"/>
      <c r="FI133" s="297"/>
      <c r="FJ133" s="297"/>
      <c r="FK133" s="297"/>
      <c r="FL133" s="297"/>
      <c r="FM133" s="299"/>
      <c r="FN133" s="299"/>
      <c r="FO133" s="299"/>
      <c r="FP133" s="299"/>
      <c r="FQ133" s="297"/>
      <c r="FR133" s="297"/>
      <c r="FS133" s="297"/>
      <c r="FT133" s="297"/>
      <c r="FU133" s="299"/>
      <c r="FV133" s="299"/>
      <c r="FW133" s="299"/>
      <c r="FX133" s="299"/>
      <c r="FY133" s="297"/>
      <c r="FZ133" s="297"/>
      <c r="GA133" s="297"/>
      <c r="GB133" s="297"/>
      <c r="GC133" s="299"/>
      <c r="GD133" s="299"/>
      <c r="GE133" s="299"/>
      <c r="GF133" s="299"/>
      <c r="GG133" s="297"/>
      <c r="GH133" s="297"/>
      <c r="GI133" s="297"/>
      <c r="GJ133" s="297"/>
      <c r="GK133" s="299"/>
      <c r="GL133" s="299"/>
      <c r="GM133" s="299"/>
      <c r="GN133" s="299"/>
      <c r="GO133" s="297"/>
      <c r="GP133" s="297"/>
      <c r="GQ133" s="297"/>
      <c r="GR133" s="297"/>
      <c r="GS133" s="277" cm="1">
        <f t="array" ref="GS133">SUM(SUMIFS(DA133:GR133,DA$6:GR$6,{"EN(V)"}))</f>
        <v>0</v>
      </c>
      <c r="GT133" s="277" cm="1">
        <f t="array" ref="GT133">SUM(SUMIFS(DA133:GR133,DA$6:GR$6,{"INA(V)"}))</f>
        <v>0</v>
      </c>
      <c r="GU133" s="277" cm="1">
        <f t="array" ref="GU133">SUM(SUMIFS(DA133:GR133,DA$6:GR$6,{"EN(D)"}))</f>
        <v>0</v>
      </c>
      <c r="GV133" s="277" cm="1">
        <f t="array" ref="GV133">SUM(SUMIFS(DA133:GR133,DA$6:GR$6,{"INA(D)"}))</f>
        <v>0</v>
      </c>
      <c r="GW133" s="277" cm="1">
        <f t="array" ref="GW133">SUM(SUMIFS(DA133:GR133,DA$6:GR$6,{"EN(D)","EN(V)","INA(D)","INA(V)"}))</f>
        <v>0</v>
      </c>
      <c r="GX133" s="299"/>
      <c r="GY133" s="299"/>
      <c r="GZ133" s="299"/>
      <c r="HA133" s="299"/>
      <c r="HB133" s="297"/>
      <c r="HC133" s="297"/>
      <c r="HD133" s="297"/>
      <c r="HE133" s="297"/>
      <c r="HF133" s="299"/>
      <c r="HG133" s="299"/>
      <c r="HH133" s="299"/>
      <c r="HI133" s="299"/>
      <c r="HJ133" s="297"/>
      <c r="HK133" s="297"/>
      <c r="HL133" s="297"/>
      <c r="HM133" s="297"/>
      <c r="HN133" s="299"/>
      <c r="HO133" s="299"/>
      <c r="HP133" s="299"/>
      <c r="HQ133" s="299"/>
      <c r="HR133" s="297"/>
      <c r="HS133" s="297"/>
      <c r="HT133" s="297"/>
      <c r="HU133" s="297"/>
      <c r="HV133" s="299"/>
      <c r="HW133" s="299"/>
      <c r="HX133" s="299"/>
      <c r="HY133" s="299"/>
      <c r="HZ133" s="297"/>
      <c r="IA133" s="297"/>
      <c r="IB133" s="297"/>
      <c r="IC133" s="297"/>
      <c r="ID133" s="299"/>
      <c r="IE133" s="299"/>
      <c r="IF133" s="299"/>
      <c r="IG133" s="299"/>
      <c r="IH133" s="297"/>
      <c r="II133" s="297"/>
      <c r="IJ133" s="297"/>
      <c r="IK133" s="297"/>
      <c r="IL133" s="299"/>
      <c r="IM133" s="299"/>
      <c r="IN133" s="299"/>
      <c r="IO133" s="299"/>
      <c r="IP133" s="297"/>
      <c r="IQ133" s="297"/>
      <c r="IR133" s="297"/>
      <c r="IS133" s="297"/>
      <c r="IT133" s="299"/>
      <c r="IU133" s="299"/>
      <c r="IV133" s="299"/>
      <c r="IW133" s="299"/>
      <c r="IX133" s="297"/>
      <c r="IY133" s="297"/>
      <c r="IZ133" s="297"/>
      <c r="JA133" s="297"/>
      <c r="JB133" s="299"/>
      <c r="JC133" s="299"/>
      <c r="JD133" s="299"/>
      <c r="JE133" s="299"/>
      <c r="JF133" s="297"/>
      <c r="JG133" s="297"/>
      <c r="JH133" s="297"/>
      <c r="JI133" s="297"/>
      <c r="JJ133" s="299"/>
      <c r="JK133" s="299"/>
      <c r="JL133" s="299"/>
      <c r="JM133" s="299"/>
      <c r="JN133" s="297"/>
      <c r="JO133" s="297"/>
      <c r="JP133" s="297"/>
      <c r="JQ133" s="297"/>
      <c r="JR133" s="299"/>
      <c r="JS133" s="299">
        <v>1</v>
      </c>
      <c r="JT133" s="299"/>
      <c r="JU133" s="299">
        <v>7</v>
      </c>
      <c r="JV133" s="297"/>
      <c r="JW133" s="297"/>
      <c r="JX133" s="297"/>
      <c r="JY133" s="297"/>
      <c r="JZ133" s="299"/>
      <c r="KA133" s="299">
        <v>7</v>
      </c>
      <c r="KB133" s="299"/>
      <c r="KC133" s="299">
        <v>15</v>
      </c>
      <c r="KD133" s="297"/>
      <c r="KE133" s="297"/>
      <c r="KF133" s="297"/>
      <c r="KG133" s="297"/>
      <c r="KH133" s="299"/>
      <c r="KI133" s="299">
        <v>1</v>
      </c>
      <c r="KJ133" s="299"/>
      <c r="KK133" s="299">
        <v>17</v>
      </c>
      <c r="KL133" s="297"/>
      <c r="KM133" s="297"/>
      <c r="KN133" s="297"/>
      <c r="KO133" s="297"/>
      <c r="KP133" s="277" cm="1">
        <f t="array" ref="KP133">SUM(SUMIFS(GX133:KO133,GX$6:KO$6,{"EN(V)"}))</f>
        <v>9</v>
      </c>
      <c r="KQ133" s="277" cm="1">
        <f t="array" ref="KQ133">SUM(SUMIFS(GX133:KO133,GX$6:KO$6,{"INA(V)"}))</f>
        <v>0</v>
      </c>
      <c r="KR133" s="277" cm="1">
        <f t="array" ref="KR133">SUM(SUMIFS(GX133:KO133,GX$6:KO$6,{"EN(D)"}))</f>
        <v>39</v>
      </c>
      <c r="KS133" s="277" cm="1">
        <f t="array" ref="KS133">SUM(SUMIFS(GX133:KO133,GX$6:KO$6,{"INA(D)"}))</f>
        <v>0</v>
      </c>
      <c r="KT133" s="277" cm="1">
        <f t="array" ref="KT133">SUM(SUMIFS(GX133:KO133,GX$6:KO$6,{"EN(D)","EN(V)","INA(D)","INA(V)"}))</f>
        <v>48</v>
      </c>
      <c r="KU133" s="299"/>
      <c r="KV133" s="299">
        <v>3</v>
      </c>
      <c r="KW133" s="299"/>
      <c r="KX133" s="299">
        <v>29</v>
      </c>
      <c r="KY133" s="297"/>
      <c r="KZ133" s="297"/>
      <c r="LA133" s="297"/>
      <c r="LB133" s="297"/>
      <c r="LC133" s="299"/>
      <c r="LD133" s="299"/>
      <c r="LE133" s="299"/>
      <c r="LF133" s="299"/>
      <c r="LG133" s="297"/>
      <c r="LH133" s="297">
        <v>10</v>
      </c>
      <c r="LI133" s="297"/>
      <c r="LJ133" s="297">
        <v>32</v>
      </c>
      <c r="LK133" s="299"/>
      <c r="LL133" s="299">
        <v>1</v>
      </c>
      <c r="LM133" s="299"/>
      <c r="LN133" s="299"/>
      <c r="LO133" s="297"/>
      <c r="LP133" s="297"/>
      <c r="LQ133" s="297"/>
      <c r="LR133" s="297"/>
      <c r="LS133" s="299"/>
      <c r="LT133" s="299">
        <v>1</v>
      </c>
      <c r="LU133" s="299"/>
      <c r="LV133" s="299">
        <v>1</v>
      </c>
      <c r="LW133" s="297"/>
      <c r="LX133" s="297"/>
      <c r="LY133" s="297"/>
      <c r="LZ133" s="297"/>
      <c r="MA133" s="299"/>
      <c r="MB133" s="299">
        <v>5</v>
      </c>
      <c r="MC133" s="299"/>
      <c r="MD133" s="299">
        <v>2</v>
      </c>
      <c r="ME133" s="297"/>
      <c r="MF133" s="297"/>
      <c r="MG133" s="297"/>
      <c r="MH133" s="297"/>
      <c r="MI133" s="299"/>
      <c r="MJ133" s="299"/>
      <c r="MK133" s="299"/>
      <c r="ML133" s="299"/>
      <c r="MM133" s="297"/>
      <c r="MN133" s="297"/>
      <c r="MO133" s="297"/>
      <c r="MP133" s="297"/>
      <c r="MQ133" s="299"/>
      <c r="MR133" s="299">
        <v>3</v>
      </c>
      <c r="MS133" s="299"/>
      <c r="MT133" s="299"/>
      <c r="MU133" s="297"/>
      <c r="MV133" s="297">
        <v>12</v>
      </c>
      <c r="MW133" s="297"/>
      <c r="MX133" s="297"/>
      <c r="MY133" s="299"/>
      <c r="MZ133" s="299">
        <v>1</v>
      </c>
      <c r="NA133" s="299"/>
      <c r="NB133" s="299"/>
      <c r="NC133" s="297"/>
      <c r="ND133" s="297"/>
      <c r="NE133" s="297"/>
      <c r="NF133" s="297"/>
      <c r="NG133" s="299"/>
      <c r="NH133" s="299"/>
      <c r="NI133" s="299"/>
      <c r="NJ133" s="299"/>
      <c r="NK133" s="297"/>
      <c r="NL133" s="297"/>
      <c r="NM133" s="297"/>
      <c r="NN133" s="297"/>
      <c r="NO133" s="299"/>
      <c r="NP133" s="299">
        <v>2</v>
      </c>
      <c r="NQ133" s="299"/>
      <c r="NR133" s="299"/>
      <c r="NS133" s="297"/>
      <c r="NT133" s="297"/>
      <c r="NU133" s="297"/>
      <c r="NV133" s="297"/>
      <c r="NW133" s="299"/>
      <c r="NX133" s="299">
        <v>2</v>
      </c>
      <c r="NY133" s="299"/>
      <c r="NZ133" s="299">
        <v>1</v>
      </c>
      <c r="OA133" s="297"/>
      <c r="OB133" s="297"/>
      <c r="OC133" s="297"/>
      <c r="OD133" s="297"/>
      <c r="OE133" s="299"/>
      <c r="OF133" s="299">
        <v>1</v>
      </c>
      <c r="OG133" s="299"/>
      <c r="OH133" s="299">
        <v>1</v>
      </c>
      <c r="OI133" s="297"/>
      <c r="OJ133" s="297"/>
      <c r="OK133" s="297"/>
      <c r="OL133" s="297"/>
      <c r="OM133" s="277" cm="1">
        <f t="array" ref="OM133">SUM(SUMIFS(KU133:OL133,KU$6:OL$6,{"EN(V)"}))</f>
        <v>19</v>
      </c>
      <c r="ON133" s="277" cm="1">
        <f t="array" ref="ON133">SUM(SUMIFS(KU133:OL133,KU$6:OL$6,{"INA(V)"}))</f>
        <v>22</v>
      </c>
      <c r="OO133" s="277" cm="1">
        <f t="array" ref="OO133">SUM(SUMIFS(KU133:OL133,KU$6:OL$6,{"EN(D)"}))</f>
        <v>34</v>
      </c>
      <c r="OP133" s="277" cm="1">
        <f t="array" ref="OP133">SUM(SUMIFS(KU133:OL133,KU$6:OL$6,{"INA(D)"}))</f>
        <v>32</v>
      </c>
      <c r="OQ133" s="277" cm="1">
        <f t="array" ref="OQ133">SUM(SUMIFS(KU133:OL133,KU$6:OL$6,{"EN(D)","EN(V)","INA(D)","INA(V)"}))</f>
        <v>107</v>
      </c>
      <c r="OR133" s="299"/>
      <c r="OS133" s="299"/>
      <c r="OT133" s="299"/>
      <c r="OU133" s="299"/>
      <c r="OV133" s="297"/>
      <c r="OW133" s="297"/>
      <c r="OX133" s="297"/>
      <c r="OY133" s="297"/>
      <c r="OZ133" s="299"/>
      <c r="PA133" s="299">
        <v>8</v>
      </c>
      <c r="PB133" s="299"/>
      <c r="PC133" s="299"/>
      <c r="PD133" s="297"/>
      <c r="PE133" s="297"/>
      <c r="PF133" s="297"/>
      <c r="PG133" s="297"/>
      <c r="PH133" s="299"/>
      <c r="PI133" s="299">
        <v>6</v>
      </c>
      <c r="PJ133" s="299"/>
      <c r="PK133" s="299">
        <v>1</v>
      </c>
      <c r="PL133" s="297"/>
      <c r="PM133" s="297"/>
      <c r="PN133" s="297"/>
      <c r="PO133" s="297"/>
      <c r="PP133" s="299"/>
      <c r="PQ133" s="299"/>
      <c r="PR133" s="299"/>
      <c r="PS133" s="299"/>
      <c r="PT133" s="297"/>
      <c r="PU133" s="297"/>
      <c r="PV133" s="297"/>
      <c r="PW133" s="297"/>
      <c r="PX133" s="299"/>
      <c r="PY133" s="299">
        <v>1</v>
      </c>
      <c r="PZ133" s="299"/>
      <c r="QA133" s="299"/>
      <c r="QB133" s="297"/>
      <c r="QC133" s="297"/>
      <c r="QD133" s="297"/>
      <c r="QE133" s="297"/>
      <c r="QF133" s="299"/>
      <c r="QG133" s="299"/>
      <c r="QH133" s="299"/>
      <c r="QI133" s="299"/>
      <c r="QJ133" s="297"/>
      <c r="QK133" s="297"/>
      <c r="QL133" s="297"/>
      <c r="QM133" s="297"/>
      <c r="QN133" s="299"/>
      <c r="QO133" s="299">
        <v>1</v>
      </c>
      <c r="QP133" s="299"/>
      <c r="QQ133" s="299"/>
      <c r="QR133" s="297"/>
      <c r="QS133" s="297"/>
      <c r="QT133" s="297"/>
      <c r="QU133" s="297"/>
      <c r="QV133" s="299"/>
      <c r="QW133" s="299"/>
      <c r="QX133" s="299"/>
      <c r="QY133" s="299"/>
      <c r="QZ133" s="297"/>
      <c r="RA133" s="297"/>
      <c r="RB133" s="297"/>
      <c r="RC133" s="297"/>
      <c r="RD133" s="299"/>
      <c r="RE133" s="299"/>
      <c r="RF133" s="299"/>
      <c r="RG133" s="299"/>
      <c r="RH133" s="297"/>
      <c r="RI133" s="297"/>
      <c r="RJ133" s="297"/>
      <c r="RK133" s="297"/>
      <c r="RL133" s="299"/>
      <c r="RM133" s="299"/>
      <c r="RN133" s="299"/>
      <c r="RO133" s="299"/>
      <c r="RP133" s="297"/>
      <c r="RQ133" s="297"/>
      <c r="RR133" s="297"/>
      <c r="RS133" s="297"/>
      <c r="RT133" s="299"/>
      <c r="RU133" s="299"/>
      <c r="RV133" s="299"/>
      <c r="RW133" s="299"/>
      <c r="RX133" s="297"/>
      <c r="RY133" s="297"/>
      <c r="RZ133" s="297"/>
      <c r="SA133" s="297"/>
      <c r="SB133" s="299"/>
      <c r="SC133" s="299"/>
      <c r="SD133" s="299"/>
      <c r="SE133" s="299"/>
      <c r="SF133" s="297"/>
      <c r="SG133" s="297"/>
      <c r="SH133" s="297"/>
      <c r="SI133" s="297"/>
      <c r="SJ133" s="277" cm="1">
        <f t="array" ref="SJ133">SUM(SUMIFS(OR133:SI133,OR$6:SI$6,{"EN(V)"}))</f>
        <v>16</v>
      </c>
      <c r="SK133" s="277" cm="1">
        <f t="array" ref="SK133">SUM(SUMIFS(OR133:SI133,OR$6:SI$6,{"INA(V)"}))</f>
        <v>0</v>
      </c>
      <c r="SL133" s="277" cm="1">
        <f t="array" ref="SL133">SUM(SUMIFS(OR133:SI133,OR$6:SI$6,{"EN(D)"}))</f>
        <v>1</v>
      </c>
      <c r="SM133" s="277" cm="1">
        <f t="array" ref="SM133">SUM(SUMIFS(OR133:SI133,OR$6:SI$6,{"INA(D)"}))</f>
        <v>0</v>
      </c>
      <c r="SN133" s="277" cm="1">
        <f t="array" ref="SN133">SUM(SUMIFS(OR133:SI133,OR$6:SI$6,{"EN(D)","EN(V)","INA(D)","INA(V)"}))</f>
        <v>17</v>
      </c>
    </row>
    <row r="134" spans="1:508" ht="45">
      <c r="A134" s="296">
        <v>128</v>
      </c>
      <c r="B134" s="281" t="s">
        <v>1445</v>
      </c>
      <c r="C134" s="301"/>
      <c r="D134" s="299"/>
      <c r="E134" s="299"/>
      <c r="F134" s="299"/>
      <c r="G134" s="299"/>
      <c r="H134" s="297"/>
      <c r="I134" s="297"/>
      <c r="J134" s="297"/>
      <c r="K134" s="297"/>
      <c r="L134" s="299"/>
      <c r="M134" s="299"/>
      <c r="N134" s="299"/>
      <c r="O134" s="299"/>
      <c r="P134" s="297"/>
      <c r="Q134" s="297"/>
      <c r="R134" s="297"/>
      <c r="S134" s="297"/>
      <c r="T134" s="299"/>
      <c r="U134" s="299"/>
      <c r="V134" s="299"/>
      <c r="W134" s="299"/>
      <c r="X134" s="297"/>
      <c r="Y134" s="297"/>
      <c r="Z134" s="297"/>
      <c r="AA134" s="297"/>
      <c r="AB134" s="299"/>
      <c r="AC134" s="299"/>
      <c r="AD134" s="299"/>
      <c r="AE134" s="299"/>
      <c r="AF134" s="297"/>
      <c r="AG134" s="297"/>
      <c r="AH134" s="297"/>
      <c r="AI134" s="297"/>
      <c r="AJ134" s="299"/>
      <c r="AK134" s="299"/>
      <c r="AL134" s="299"/>
      <c r="AM134" s="299"/>
      <c r="AN134" s="297"/>
      <c r="AO134" s="297"/>
      <c r="AP134" s="297"/>
      <c r="AQ134" s="297"/>
      <c r="AR134" s="299"/>
      <c r="AS134" s="299"/>
      <c r="AT134" s="299"/>
      <c r="AU134" s="299"/>
      <c r="AV134" s="297"/>
      <c r="AW134" s="297"/>
      <c r="AX134" s="297"/>
      <c r="AY134" s="297"/>
      <c r="AZ134" s="299"/>
      <c r="BA134" s="299"/>
      <c r="BB134" s="299"/>
      <c r="BC134" s="299"/>
      <c r="BD134" s="297"/>
      <c r="BE134" s="297"/>
      <c r="BF134" s="297"/>
      <c r="BG134" s="297"/>
      <c r="BH134" s="299"/>
      <c r="BI134" s="299"/>
      <c r="BJ134" s="299"/>
      <c r="BK134" s="299"/>
      <c r="BL134" s="297"/>
      <c r="BM134" s="297"/>
      <c r="BN134" s="297"/>
      <c r="BO134" s="297"/>
      <c r="BP134" s="299"/>
      <c r="BQ134" s="299"/>
      <c r="BR134" s="299"/>
      <c r="BS134" s="299"/>
      <c r="BT134" s="297"/>
      <c r="BU134" s="297"/>
      <c r="BV134" s="297"/>
      <c r="BW134" s="297"/>
      <c r="BX134" s="299"/>
      <c r="BY134" s="299"/>
      <c r="BZ134" s="299"/>
      <c r="CA134" s="299"/>
      <c r="CB134" s="297"/>
      <c r="CC134" s="297"/>
      <c r="CD134" s="297"/>
      <c r="CE134" s="297"/>
      <c r="CF134" s="299"/>
      <c r="CG134" s="299"/>
      <c r="CH134" s="299"/>
      <c r="CI134" s="299"/>
      <c r="CJ134" s="297"/>
      <c r="CK134" s="297"/>
      <c r="CL134" s="297"/>
      <c r="CM134" s="297"/>
      <c r="CN134" s="299"/>
      <c r="CO134" s="299"/>
      <c r="CP134" s="299"/>
      <c r="CQ134" s="299"/>
      <c r="CR134" s="297"/>
      <c r="CS134" s="297"/>
      <c r="CT134" s="297"/>
      <c r="CU134" s="297"/>
      <c r="CV134" s="277" cm="1">
        <f t="array" ref="CV134">SUM(SUMIFS(D134:CU134,D$6:CU$6,{"EN(V)"}))</f>
        <v>0</v>
      </c>
      <c r="CW134" s="277" cm="1">
        <f t="array" ref="CW134">SUM(SUMIFS(D134:CU134,D$6:CU$6,{"INA(V)"}))</f>
        <v>0</v>
      </c>
      <c r="CX134" s="277" cm="1">
        <f t="array" ref="CX134">SUM(SUMIFS(D134:CU134,D$6:CU$6,{"EN(D)"}))</f>
        <v>0</v>
      </c>
      <c r="CY134" s="277" cm="1">
        <f t="array" ref="CY134">SUM(SUMIFS(D134:CU134,D$6:CU$6,{"INA(D)"}))</f>
        <v>0</v>
      </c>
      <c r="CZ134" s="277" cm="1">
        <f t="array" ref="CZ134">SUM(SUMIFS(D134:CU134,D$6:CU$6,{"EN(D)","EN(V)","INA(D)","INA(V)"}))</f>
        <v>0</v>
      </c>
      <c r="DA134" s="299"/>
      <c r="DB134" s="299"/>
      <c r="DC134" s="299"/>
      <c r="DD134" s="299"/>
      <c r="DE134" s="297"/>
      <c r="DF134" s="297"/>
      <c r="DG134" s="297"/>
      <c r="DH134" s="297"/>
      <c r="DI134" s="299"/>
      <c r="DJ134" s="299"/>
      <c r="DK134" s="299"/>
      <c r="DL134" s="299"/>
      <c r="DM134" s="297"/>
      <c r="DN134" s="297"/>
      <c r="DO134" s="297"/>
      <c r="DP134" s="297"/>
      <c r="DQ134" s="299"/>
      <c r="DR134" s="299"/>
      <c r="DS134" s="299"/>
      <c r="DT134" s="299"/>
      <c r="DU134" s="297"/>
      <c r="DV134" s="297"/>
      <c r="DW134" s="297"/>
      <c r="DX134" s="297"/>
      <c r="DY134" s="299"/>
      <c r="DZ134" s="299"/>
      <c r="EA134" s="299"/>
      <c r="EB134" s="299"/>
      <c r="EC134" s="297"/>
      <c r="ED134" s="297"/>
      <c r="EE134" s="297"/>
      <c r="EF134" s="297"/>
      <c r="EG134" s="299"/>
      <c r="EH134" s="299"/>
      <c r="EI134" s="299"/>
      <c r="EJ134" s="299"/>
      <c r="EK134" s="297"/>
      <c r="EL134" s="297"/>
      <c r="EM134" s="297"/>
      <c r="EN134" s="297"/>
      <c r="EO134" s="299"/>
      <c r="EP134" s="299"/>
      <c r="EQ134" s="299"/>
      <c r="ER134" s="299"/>
      <c r="ES134" s="297"/>
      <c r="ET134" s="297"/>
      <c r="EU134" s="297"/>
      <c r="EV134" s="297"/>
      <c r="EW134" s="299"/>
      <c r="EX134" s="299"/>
      <c r="EY134" s="299"/>
      <c r="EZ134" s="299"/>
      <c r="FA134" s="297"/>
      <c r="FB134" s="297"/>
      <c r="FC134" s="297"/>
      <c r="FD134" s="297"/>
      <c r="FE134" s="299"/>
      <c r="FF134" s="299"/>
      <c r="FG134" s="299"/>
      <c r="FH134" s="299"/>
      <c r="FI134" s="297"/>
      <c r="FJ134" s="297"/>
      <c r="FK134" s="297"/>
      <c r="FL134" s="297"/>
      <c r="FM134" s="299"/>
      <c r="FN134" s="299"/>
      <c r="FO134" s="299"/>
      <c r="FP134" s="299"/>
      <c r="FQ134" s="297"/>
      <c r="FR134" s="297"/>
      <c r="FS134" s="297"/>
      <c r="FT134" s="297"/>
      <c r="FU134" s="299"/>
      <c r="FV134" s="299"/>
      <c r="FW134" s="299"/>
      <c r="FX134" s="299"/>
      <c r="FY134" s="297"/>
      <c r="FZ134" s="297"/>
      <c r="GA134" s="297"/>
      <c r="GB134" s="297"/>
      <c r="GC134" s="299"/>
      <c r="GD134" s="299"/>
      <c r="GE134" s="299"/>
      <c r="GF134" s="299"/>
      <c r="GG134" s="297"/>
      <c r="GH134" s="297"/>
      <c r="GI134" s="297"/>
      <c r="GJ134" s="297"/>
      <c r="GK134" s="299"/>
      <c r="GL134" s="299"/>
      <c r="GM134" s="299"/>
      <c r="GN134" s="299"/>
      <c r="GO134" s="297"/>
      <c r="GP134" s="297"/>
      <c r="GQ134" s="297"/>
      <c r="GR134" s="297"/>
      <c r="GS134" s="277" cm="1">
        <f t="array" ref="GS134">SUM(SUMIFS(DA134:GR134,DA$6:GR$6,{"EN(V)"}))</f>
        <v>0</v>
      </c>
      <c r="GT134" s="277" cm="1">
        <f t="array" ref="GT134">SUM(SUMIFS(DA134:GR134,DA$6:GR$6,{"INA(V)"}))</f>
        <v>0</v>
      </c>
      <c r="GU134" s="277" cm="1">
        <f t="array" ref="GU134">SUM(SUMIFS(DA134:GR134,DA$6:GR$6,{"EN(D)"}))</f>
        <v>0</v>
      </c>
      <c r="GV134" s="277" cm="1">
        <f t="array" ref="GV134">SUM(SUMIFS(DA134:GR134,DA$6:GR$6,{"INA(D)"}))</f>
        <v>0</v>
      </c>
      <c r="GW134" s="277" cm="1">
        <f t="array" ref="GW134">SUM(SUMIFS(DA134:GR134,DA$6:GR$6,{"EN(D)","EN(V)","INA(D)","INA(V)"}))</f>
        <v>0</v>
      </c>
      <c r="GX134" s="299"/>
      <c r="GY134" s="299"/>
      <c r="GZ134" s="299"/>
      <c r="HA134" s="299"/>
      <c r="HB134" s="297"/>
      <c r="HC134" s="297"/>
      <c r="HD134" s="297"/>
      <c r="HE134" s="297"/>
      <c r="HF134" s="299"/>
      <c r="HG134" s="299"/>
      <c r="HH134" s="299"/>
      <c r="HI134" s="299"/>
      <c r="HJ134" s="297"/>
      <c r="HK134" s="297"/>
      <c r="HL134" s="297"/>
      <c r="HM134" s="297"/>
      <c r="HN134" s="299"/>
      <c r="HO134" s="299"/>
      <c r="HP134" s="299"/>
      <c r="HQ134" s="299"/>
      <c r="HR134" s="297"/>
      <c r="HS134" s="297"/>
      <c r="HT134" s="297"/>
      <c r="HU134" s="297"/>
      <c r="HV134" s="299"/>
      <c r="HW134" s="299"/>
      <c r="HX134" s="299"/>
      <c r="HY134" s="299"/>
      <c r="HZ134" s="297"/>
      <c r="IA134" s="297"/>
      <c r="IB134" s="297"/>
      <c r="IC134" s="297"/>
      <c r="ID134" s="299"/>
      <c r="IE134" s="299"/>
      <c r="IF134" s="299"/>
      <c r="IG134" s="299"/>
      <c r="IH134" s="297"/>
      <c r="II134" s="297"/>
      <c r="IJ134" s="297"/>
      <c r="IK134" s="297"/>
      <c r="IL134" s="299"/>
      <c r="IM134" s="299"/>
      <c r="IN134" s="299"/>
      <c r="IO134" s="299"/>
      <c r="IP134" s="297"/>
      <c r="IQ134" s="297"/>
      <c r="IR134" s="297"/>
      <c r="IS134" s="297"/>
      <c r="IT134" s="299"/>
      <c r="IU134" s="299"/>
      <c r="IV134" s="299"/>
      <c r="IW134" s="299"/>
      <c r="IX134" s="297"/>
      <c r="IY134" s="297"/>
      <c r="IZ134" s="297"/>
      <c r="JA134" s="297"/>
      <c r="JB134" s="299"/>
      <c r="JC134" s="299"/>
      <c r="JD134" s="299"/>
      <c r="JE134" s="299"/>
      <c r="JF134" s="297"/>
      <c r="JG134" s="297"/>
      <c r="JH134" s="297"/>
      <c r="JI134" s="297"/>
      <c r="JJ134" s="299"/>
      <c r="JK134" s="299"/>
      <c r="JL134" s="299"/>
      <c r="JM134" s="299"/>
      <c r="JN134" s="297"/>
      <c r="JO134" s="297"/>
      <c r="JP134" s="297"/>
      <c r="JQ134" s="297"/>
      <c r="JR134" s="299"/>
      <c r="JS134" s="299"/>
      <c r="JT134" s="299"/>
      <c r="JU134" s="299"/>
      <c r="JV134" s="297"/>
      <c r="JW134" s="297"/>
      <c r="JX134" s="297"/>
      <c r="JY134" s="297"/>
      <c r="JZ134" s="299"/>
      <c r="KA134" s="299"/>
      <c r="KB134" s="299"/>
      <c r="KC134" s="299"/>
      <c r="KD134" s="297"/>
      <c r="KE134" s="297">
        <v>5</v>
      </c>
      <c r="KF134" s="297"/>
      <c r="KG134" s="297">
        <v>6</v>
      </c>
      <c r="KH134" s="299"/>
      <c r="KI134" s="299"/>
      <c r="KJ134" s="299"/>
      <c r="KK134" s="299"/>
      <c r="KL134" s="297"/>
      <c r="KM134" s="297">
        <v>45</v>
      </c>
      <c r="KN134" s="297"/>
      <c r="KO134" s="297">
        <v>49</v>
      </c>
      <c r="KP134" s="277" cm="1">
        <f t="array" ref="KP134">SUM(SUMIFS(GX134:KO134,GX$6:KO$6,{"EN(V)"}))</f>
        <v>0</v>
      </c>
      <c r="KQ134" s="277" cm="1">
        <f t="array" ref="KQ134">SUM(SUMIFS(GX134:KO134,GX$6:KO$6,{"INA(V)"}))</f>
        <v>50</v>
      </c>
      <c r="KR134" s="277" cm="1">
        <f t="array" ref="KR134">SUM(SUMIFS(GX134:KO134,GX$6:KO$6,{"EN(D)"}))</f>
        <v>0</v>
      </c>
      <c r="KS134" s="277" cm="1">
        <f t="array" ref="KS134">SUM(SUMIFS(GX134:KO134,GX$6:KO$6,{"INA(D)"}))</f>
        <v>55</v>
      </c>
      <c r="KT134" s="277" cm="1">
        <f t="array" ref="KT134">SUM(SUMIFS(GX134:KO134,GX$6:KO$6,{"EN(D)","EN(V)","INA(D)","INA(V)"}))</f>
        <v>105</v>
      </c>
      <c r="KU134" s="299"/>
      <c r="KV134" s="299"/>
      <c r="KW134" s="299"/>
      <c r="KX134" s="299"/>
      <c r="KY134" s="297"/>
      <c r="KZ134" s="297">
        <v>13</v>
      </c>
      <c r="LA134" s="297"/>
      <c r="LB134" s="297">
        <v>91</v>
      </c>
      <c r="LC134" s="299"/>
      <c r="LD134" s="299">
        <v>2</v>
      </c>
      <c r="LE134" s="299"/>
      <c r="LF134" s="299">
        <v>36</v>
      </c>
      <c r="LG134" s="297"/>
      <c r="LH134" s="297"/>
      <c r="LI134" s="297"/>
      <c r="LJ134" s="297"/>
      <c r="LK134" s="299"/>
      <c r="LL134" s="299"/>
      <c r="LM134" s="299"/>
      <c r="LN134" s="299"/>
      <c r="LO134" s="297"/>
      <c r="LP134" s="297">
        <v>48</v>
      </c>
      <c r="LQ134" s="297"/>
      <c r="LR134" s="297">
        <v>53</v>
      </c>
      <c r="LS134" s="299"/>
      <c r="LT134" s="299"/>
      <c r="LU134" s="299"/>
      <c r="LV134" s="299"/>
      <c r="LW134" s="297"/>
      <c r="LX134" s="297">
        <v>22</v>
      </c>
      <c r="LY134" s="297"/>
      <c r="LZ134" s="297">
        <v>20</v>
      </c>
      <c r="MA134" s="299"/>
      <c r="MB134" s="299"/>
      <c r="MC134" s="299"/>
      <c r="MD134" s="299"/>
      <c r="ME134" s="297"/>
      <c r="MF134" s="297">
        <v>23</v>
      </c>
      <c r="MG134" s="297"/>
      <c r="MH134" s="297">
        <v>19</v>
      </c>
      <c r="MI134" s="299"/>
      <c r="MJ134" s="299"/>
      <c r="MK134" s="299"/>
      <c r="ML134" s="299"/>
      <c r="MM134" s="297"/>
      <c r="MN134" s="297">
        <v>11</v>
      </c>
      <c r="MO134" s="297"/>
      <c r="MP134" s="297">
        <v>4</v>
      </c>
      <c r="MQ134" s="299"/>
      <c r="MR134" s="299"/>
      <c r="MS134" s="299"/>
      <c r="MT134" s="299"/>
      <c r="MU134" s="297"/>
      <c r="MW134" s="297"/>
      <c r="MX134" s="297">
        <v>4</v>
      </c>
      <c r="MY134" s="299"/>
      <c r="MZ134" s="299"/>
      <c r="NA134" s="299"/>
      <c r="NB134" s="299"/>
      <c r="NC134" s="297"/>
      <c r="ND134" s="297">
        <v>10</v>
      </c>
      <c r="NE134" s="297"/>
      <c r="NF134" s="297">
        <v>3</v>
      </c>
      <c r="NG134" s="299"/>
      <c r="NH134" s="299"/>
      <c r="NI134" s="299"/>
      <c r="NJ134" s="299"/>
      <c r="NK134" s="297"/>
      <c r="NL134" s="297">
        <v>40</v>
      </c>
      <c r="NM134" s="297"/>
      <c r="NN134" s="297">
        <v>20</v>
      </c>
      <c r="NO134" s="299"/>
      <c r="NP134" s="299"/>
      <c r="NQ134" s="299"/>
      <c r="NR134" s="299"/>
      <c r="NS134" s="297"/>
      <c r="NT134" s="297">
        <v>20</v>
      </c>
      <c r="NU134" s="297"/>
      <c r="NV134" s="297">
        <v>10</v>
      </c>
      <c r="NW134" s="299"/>
      <c r="NX134" s="299"/>
      <c r="NY134" s="299"/>
      <c r="NZ134" s="299"/>
      <c r="OA134" s="297"/>
      <c r="OB134" s="297">
        <v>35</v>
      </c>
      <c r="OC134" s="297"/>
      <c r="OD134" s="297">
        <v>15</v>
      </c>
      <c r="OE134" s="299"/>
      <c r="OF134" s="299"/>
      <c r="OG134" s="299"/>
      <c r="OH134" s="299"/>
      <c r="OI134" s="297"/>
      <c r="OJ134" s="297">
        <v>31</v>
      </c>
      <c r="OK134" s="297"/>
      <c r="OL134" s="297">
        <v>22</v>
      </c>
      <c r="OM134" s="277" cm="1">
        <f t="array" ref="OM134">SUM(SUMIFS(KU134:OL134,KU$6:OL$6,{"EN(V)"}))</f>
        <v>2</v>
      </c>
      <c r="ON134" s="277" cm="1">
        <f t="array" ref="ON134">SUM(SUMIFS(KU134:OL134,KU$6:OL$6,{"INA(V)"}))</f>
        <v>253</v>
      </c>
      <c r="OO134" s="277" cm="1">
        <f t="array" ref="OO134">SUM(SUMIFS(KU134:OL134,KU$6:OL$6,{"EN(D)"}))</f>
        <v>36</v>
      </c>
      <c r="OP134" s="277" cm="1">
        <f t="array" ref="OP134">SUM(SUMIFS(KU134:OL134,KU$6:OL$6,{"INA(D)"}))</f>
        <v>261</v>
      </c>
      <c r="OQ134" s="277" cm="1">
        <f t="array" ref="OQ134">SUM(SUMIFS(KU134:OL134,KU$6:OL$6,{"EN(D)","EN(V)","INA(D)","INA(V)"}))</f>
        <v>552</v>
      </c>
      <c r="OR134" s="299"/>
      <c r="OS134" s="299"/>
      <c r="OT134" s="299"/>
      <c r="OU134" s="299"/>
      <c r="OV134" s="297"/>
      <c r="OW134" s="297">
        <v>11</v>
      </c>
      <c r="OX134" s="297"/>
      <c r="OY134" s="297">
        <v>7</v>
      </c>
      <c r="OZ134" s="299"/>
      <c r="PA134" s="299"/>
      <c r="PB134" s="299"/>
      <c r="PC134" s="299"/>
      <c r="PD134" s="297"/>
      <c r="PE134" s="297">
        <v>16</v>
      </c>
      <c r="PF134" s="297"/>
      <c r="PG134" s="297">
        <v>13</v>
      </c>
      <c r="PH134" s="299"/>
      <c r="PI134" s="299"/>
      <c r="PJ134" s="299"/>
      <c r="PK134" s="299"/>
      <c r="PL134" s="297"/>
      <c r="PM134" s="297">
        <v>18</v>
      </c>
      <c r="PN134" s="297"/>
      <c r="PO134" s="297">
        <v>8</v>
      </c>
      <c r="PP134" s="299"/>
      <c r="PQ134" s="299"/>
      <c r="PR134" s="299"/>
      <c r="PS134" s="299"/>
      <c r="PT134" s="297"/>
      <c r="PU134" s="297">
        <v>3</v>
      </c>
      <c r="PV134" s="297"/>
      <c r="PW134" s="297">
        <v>3</v>
      </c>
      <c r="PX134" s="299"/>
      <c r="PY134" s="299"/>
      <c r="PZ134" s="299"/>
      <c r="QA134" s="299"/>
      <c r="QB134" s="297"/>
      <c r="QC134" s="297">
        <v>13</v>
      </c>
      <c r="QD134" s="297"/>
      <c r="QE134" s="297">
        <v>13</v>
      </c>
      <c r="QF134" s="299"/>
      <c r="QG134" s="299"/>
      <c r="QH134" s="299"/>
      <c r="QI134" s="299"/>
      <c r="QJ134" s="297"/>
      <c r="QK134" s="297">
        <v>11</v>
      </c>
      <c r="QL134" s="297"/>
      <c r="QM134" s="297">
        <v>11</v>
      </c>
      <c r="QN134" s="299"/>
      <c r="QO134" s="299"/>
      <c r="QP134" s="299"/>
      <c r="QQ134" s="299"/>
      <c r="QR134" s="297"/>
      <c r="QS134" s="297"/>
      <c r="QT134" s="297"/>
      <c r="QU134" s="297"/>
      <c r="QV134" s="299"/>
      <c r="QW134" s="299"/>
      <c r="QX134" s="299"/>
      <c r="QY134" s="299"/>
      <c r="QZ134" s="297"/>
      <c r="RA134" s="297"/>
      <c r="RB134" s="297"/>
      <c r="RC134" s="297"/>
      <c r="RD134" s="299"/>
      <c r="RE134" s="299"/>
      <c r="RF134" s="299"/>
      <c r="RG134" s="299"/>
      <c r="RH134" s="297"/>
      <c r="RI134" s="297"/>
      <c r="RJ134" s="297"/>
      <c r="RK134" s="297"/>
      <c r="RL134" s="299"/>
      <c r="RM134" s="299"/>
      <c r="RN134" s="299"/>
      <c r="RO134" s="299"/>
      <c r="RP134" s="297"/>
      <c r="RQ134" s="297"/>
      <c r="RR134" s="297"/>
      <c r="RS134" s="297"/>
      <c r="RT134" s="299"/>
      <c r="RU134" s="299"/>
      <c r="RV134" s="299"/>
      <c r="RW134" s="299"/>
      <c r="RX134" s="297"/>
      <c r="RY134" s="297"/>
      <c r="RZ134" s="297"/>
      <c r="SA134" s="297"/>
      <c r="SB134" s="299"/>
      <c r="SC134" s="299"/>
      <c r="SD134" s="299"/>
      <c r="SE134" s="299"/>
      <c r="SF134" s="297"/>
      <c r="SG134" s="297"/>
      <c r="SH134" s="297"/>
      <c r="SI134" s="297"/>
      <c r="SJ134" s="277" cm="1">
        <f t="array" ref="SJ134">SUM(SUMIFS(OR134:SI134,OR$6:SI$6,{"EN(V)"}))</f>
        <v>0</v>
      </c>
      <c r="SK134" s="277" cm="1">
        <f t="array" ref="SK134">SUM(SUMIFS(OR134:SI134,OR$6:SI$6,{"INA(V)"}))</f>
        <v>72</v>
      </c>
      <c r="SL134" s="277" cm="1">
        <f t="array" ref="SL134">SUM(SUMIFS(OR134:SI134,OR$6:SI$6,{"EN(D)"}))</f>
        <v>0</v>
      </c>
      <c r="SM134" s="277" cm="1">
        <f t="array" ref="SM134">SUM(SUMIFS(OR134:SI134,OR$6:SI$6,{"INA(D)"}))</f>
        <v>55</v>
      </c>
      <c r="SN134" s="277" cm="1">
        <f t="array" ref="SN134">SUM(SUMIFS(OR134:SI134,OR$6:SI$6,{"EN(D)","EN(V)","INA(D)","INA(V)"}))</f>
        <v>127</v>
      </c>
    </row>
    <row r="135" spans="1:508" ht="45">
      <c r="A135" s="296">
        <v>129</v>
      </c>
      <c r="B135" s="281" t="s">
        <v>1444</v>
      </c>
      <c r="C135" s="301"/>
      <c r="D135" s="299"/>
      <c r="E135" s="299"/>
      <c r="F135" s="299"/>
      <c r="G135" s="299"/>
      <c r="H135" s="297"/>
      <c r="I135" s="297"/>
      <c r="J135" s="297"/>
      <c r="K135" s="297"/>
      <c r="L135" s="299"/>
      <c r="M135" s="299"/>
      <c r="N135" s="299"/>
      <c r="O135" s="299"/>
      <c r="P135" s="297"/>
      <c r="Q135" s="297"/>
      <c r="R135" s="297"/>
      <c r="S135" s="297"/>
      <c r="T135" s="299"/>
      <c r="U135" s="299"/>
      <c r="V135" s="299"/>
      <c r="W135" s="299"/>
      <c r="X135" s="297"/>
      <c r="Y135" s="297"/>
      <c r="Z135" s="297"/>
      <c r="AA135" s="297"/>
      <c r="AB135" s="299"/>
      <c r="AC135" s="299"/>
      <c r="AD135" s="299"/>
      <c r="AE135" s="299"/>
      <c r="AF135" s="297"/>
      <c r="AG135" s="297"/>
      <c r="AH135" s="297"/>
      <c r="AI135" s="297"/>
      <c r="AJ135" s="299"/>
      <c r="AK135" s="299"/>
      <c r="AL135" s="299"/>
      <c r="AM135" s="299"/>
      <c r="AN135" s="297"/>
      <c r="AO135" s="297"/>
      <c r="AP135" s="297"/>
      <c r="AQ135" s="297"/>
      <c r="AR135" s="299"/>
      <c r="AS135" s="299"/>
      <c r="AT135" s="299"/>
      <c r="AU135" s="299"/>
      <c r="AV135" s="297"/>
      <c r="AW135" s="297"/>
      <c r="AX135" s="297"/>
      <c r="AY135" s="297"/>
      <c r="AZ135" s="299"/>
      <c r="BA135" s="299"/>
      <c r="BB135" s="299"/>
      <c r="BC135" s="299"/>
      <c r="BD135" s="297"/>
      <c r="BE135" s="297"/>
      <c r="BF135" s="297"/>
      <c r="BG135" s="297"/>
      <c r="BH135" s="299"/>
      <c r="BI135" s="299"/>
      <c r="BJ135" s="299"/>
      <c r="BK135" s="299"/>
      <c r="BL135" s="297"/>
      <c r="BM135" s="297"/>
      <c r="BN135" s="297"/>
      <c r="BO135" s="297"/>
      <c r="BP135" s="299"/>
      <c r="BQ135" s="299"/>
      <c r="BR135" s="299"/>
      <c r="BS135" s="299"/>
      <c r="BT135" s="297"/>
      <c r="BU135" s="297"/>
      <c r="BV135" s="297"/>
      <c r="BW135" s="297"/>
      <c r="BX135" s="299"/>
      <c r="BY135" s="299"/>
      <c r="BZ135" s="299"/>
      <c r="CA135" s="299"/>
      <c r="CB135" s="297"/>
      <c r="CC135" s="297"/>
      <c r="CD135" s="297"/>
      <c r="CE135" s="297"/>
      <c r="CF135" s="299"/>
      <c r="CG135" s="299"/>
      <c r="CH135" s="299"/>
      <c r="CI135" s="299"/>
      <c r="CJ135" s="297"/>
      <c r="CK135" s="297"/>
      <c r="CL135" s="297"/>
      <c r="CM135" s="297"/>
      <c r="CN135" s="299"/>
      <c r="CO135" s="299"/>
      <c r="CP135" s="299"/>
      <c r="CQ135" s="299"/>
      <c r="CR135" s="297"/>
      <c r="CS135" s="297"/>
      <c r="CT135" s="297"/>
      <c r="CU135" s="297"/>
      <c r="CV135" s="277" cm="1">
        <f t="array" ref="CV135">SUM(SUMIFS(D135:CU135,D$6:CU$6,{"EN(V)"}))</f>
        <v>0</v>
      </c>
      <c r="CW135" s="277" cm="1">
        <f t="array" ref="CW135">SUM(SUMIFS(D135:CU135,D$6:CU$6,{"INA(V)"}))</f>
        <v>0</v>
      </c>
      <c r="CX135" s="277" cm="1">
        <f t="array" ref="CX135">SUM(SUMIFS(D135:CU135,D$6:CU$6,{"EN(D)"}))</f>
        <v>0</v>
      </c>
      <c r="CY135" s="277" cm="1">
        <f t="array" ref="CY135">SUM(SUMIFS(D135:CU135,D$6:CU$6,{"INA(D)"}))</f>
        <v>0</v>
      </c>
      <c r="CZ135" s="277" cm="1">
        <f t="array" ref="CZ135">SUM(SUMIFS(D135:CU135,D$6:CU$6,{"EN(D)","EN(V)","INA(D)","INA(V)"}))</f>
        <v>0</v>
      </c>
      <c r="DA135" s="299"/>
      <c r="DB135" s="299"/>
      <c r="DC135" s="299"/>
      <c r="DD135" s="299"/>
      <c r="DE135" s="297"/>
      <c r="DF135" s="297"/>
      <c r="DG135" s="297"/>
      <c r="DH135" s="297"/>
      <c r="DI135" s="299"/>
      <c r="DJ135" s="299"/>
      <c r="DK135" s="299"/>
      <c r="DL135" s="299"/>
      <c r="DM135" s="297"/>
      <c r="DN135" s="297"/>
      <c r="DO135" s="297"/>
      <c r="DP135" s="297"/>
      <c r="DQ135" s="299"/>
      <c r="DR135" s="299"/>
      <c r="DS135" s="299"/>
      <c r="DT135" s="299"/>
      <c r="DU135" s="297"/>
      <c r="DV135" s="297"/>
      <c r="DW135" s="297"/>
      <c r="DX135" s="297"/>
      <c r="DY135" s="299"/>
      <c r="DZ135" s="299"/>
      <c r="EA135" s="299"/>
      <c r="EB135" s="299"/>
      <c r="EC135" s="297"/>
      <c r="ED135" s="297"/>
      <c r="EE135" s="297"/>
      <c r="EF135" s="297"/>
      <c r="EG135" s="299"/>
      <c r="EH135" s="299"/>
      <c r="EI135" s="299"/>
      <c r="EJ135" s="299"/>
      <c r="EK135" s="297"/>
      <c r="EL135" s="297"/>
      <c r="EM135" s="297"/>
      <c r="EN135" s="297"/>
      <c r="EO135" s="299"/>
      <c r="EP135" s="299"/>
      <c r="EQ135" s="299"/>
      <c r="ER135" s="299"/>
      <c r="ES135" s="297"/>
      <c r="ET135" s="297"/>
      <c r="EU135" s="297"/>
      <c r="EV135" s="297"/>
      <c r="EW135" s="299"/>
      <c r="EX135" s="299"/>
      <c r="EY135" s="299"/>
      <c r="EZ135" s="299"/>
      <c r="FA135" s="297"/>
      <c r="FB135" s="297"/>
      <c r="FC135" s="297"/>
      <c r="FD135" s="297"/>
      <c r="FE135" s="299"/>
      <c r="FF135" s="299"/>
      <c r="FG135" s="299"/>
      <c r="FH135" s="299"/>
      <c r="FI135" s="297"/>
      <c r="FJ135" s="297"/>
      <c r="FK135" s="297"/>
      <c r="FL135" s="297"/>
      <c r="FM135" s="299"/>
      <c r="FN135" s="299"/>
      <c r="FO135" s="299"/>
      <c r="FP135" s="299"/>
      <c r="FQ135" s="297"/>
      <c r="FR135" s="297"/>
      <c r="FS135" s="297"/>
      <c r="FT135" s="297"/>
      <c r="FU135" s="299"/>
      <c r="FV135" s="299"/>
      <c r="FW135" s="299"/>
      <c r="FX135" s="299"/>
      <c r="FY135" s="297"/>
      <c r="FZ135" s="297"/>
      <c r="GA135" s="297"/>
      <c r="GB135" s="297"/>
      <c r="GC135" s="299"/>
      <c r="GD135" s="299"/>
      <c r="GE135" s="299"/>
      <c r="GF135" s="299"/>
      <c r="GG135" s="297"/>
      <c r="GH135" s="297"/>
      <c r="GI135" s="297"/>
      <c r="GJ135" s="297"/>
      <c r="GK135" s="299"/>
      <c r="GL135" s="299"/>
      <c r="GM135" s="299"/>
      <c r="GN135" s="299"/>
      <c r="GO135" s="297"/>
      <c r="GP135" s="297"/>
      <c r="GQ135" s="297"/>
      <c r="GR135" s="297"/>
      <c r="GS135" s="277" cm="1">
        <f t="array" ref="GS135">SUM(SUMIFS(DA135:GR135,DA$6:GR$6,{"EN(V)"}))</f>
        <v>0</v>
      </c>
      <c r="GT135" s="277" cm="1">
        <f t="array" ref="GT135">SUM(SUMIFS(DA135:GR135,DA$6:GR$6,{"INA(V)"}))</f>
        <v>0</v>
      </c>
      <c r="GU135" s="277" cm="1">
        <f t="array" ref="GU135">SUM(SUMIFS(DA135:GR135,DA$6:GR$6,{"EN(D)"}))</f>
        <v>0</v>
      </c>
      <c r="GV135" s="277" cm="1">
        <f t="array" ref="GV135">SUM(SUMIFS(DA135:GR135,DA$6:GR$6,{"INA(D)"}))</f>
        <v>0</v>
      </c>
      <c r="GW135" s="277" cm="1">
        <f t="array" ref="GW135">SUM(SUMIFS(DA135:GR135,DA$6:GR$6,{"EN(D)","EN(V)","INA(D)","INA(V)"}))</f>
        <v>0</v>
      </c>
      <c r="GX135" s="299"/>
      <c r="GY135" s="299"/>
      <c r="GZ135" s="299"/>
      <c r="HA135" s="299"/>
      <c r="HB135" s="297"/>
      <c r="HC135" s="297"/>
      <c r="HD135" s="297"/>
      <c r="HE135" s="297"/>
      <c r="HF135" s="299"/>
      <c r="HG135" s="299"/>
      <c r="HH135" s="299"/>
      <c r="HI135" s="299"/>
      <c r="HJ135" s="297"/>
      <c r="HK135" s="297"/>
      <c r="HL135" s="297"/>
      <c r="HM135" s="297"/>
      <c r="HN135" s="299"/>
      <c r="HO135" s="299"/>
      <c r="HP135" s="299"/>
      <c r="HQ135" s="299"/>
      <c r="HR135" s="297"/>
      <c r="HS135" s="297"/>
      <c r="HT135" s="297"/>
      <c r="HU135" s="297"/>
      <c r="HV135" s="299"/>
      <c r="HW135" s="299"/>
      <c r="HX135" s="299"/>
      <c r="HY135" s="299"/>
      <c r="HZ135" s="297"/>
      <c r="IA135" s="297"/>
      <c r="IB135" s="297"/>
      <c r="IC135" s="297"/>
      <c r="ID135" s="299"/>
      <c r="IE135" s="299"/>
      <c r="IF135" s="299"/>
      <c r="IG135" s="299"/>
      <c r="IH135" s="297"/>
      <c r="II135" s="297"/>
      <c r="IJ135" s="297"/>
      <c r="IK135" s="297"/>
      <c r="IL135" s="299"/>
      <c r="IM135" s="299"/>
      <c r="IN135" s="299"/>
      <c r="IO135" s="299"/>
      <c r="IP135" s="297"/>
      <c r="IQ135" s="297"/>
      <c r="IR135" s="297"/>
      <c r="IS135" s="297"/>
      <c r="IT135" s="299"/>
      <c r="IU135" s="299"/>
      <c r="IV135" s="299"/>
      <c r="IW135" s="299"/>
      <c r="IX135" s="297"/>
      <c r="IY135" s="297"/>
      <c r="IZ135" s="297"/>
      <c r="JA135" s="297"/>
      <c r="JB135" s="299"/>
      <c r="JC135" s="299"/>
      <c r="JD135" s="299"/>
      <c r="JE135" s="299"/>
      <c r="JF135" s="297"/>
      <c r="JG135" s="297"/>
      <c r="JH135" s="297"/>
      <c r="JI135" s="297"/>
      <c r="JJ135" s="299"/>
      <c r="JK135" s="299"/>
      <c r="JL135" s="299"/>
      <c r="JM135" s="299"/>
      <c r="JN135" s="297"/>
      <c r="JO135" s="297"/>
      <c r="JP135" s="297"/>
      <c r="JQ135" s="297"/>
      <c r="JR135" s="299"/>
      <c r="JS135" s="299"/>
      <c r="JT135" s="299"/>
      <c r="JU135" s="299"/>
      <c r="JV135" s="297"/>
      <c r="JW135" s="297"/>
      <c r="JX135" s="297"/>
      <c r="JY135" s="297"/>
      <c r="JZ135" s="299"/>
      <c r="KA135" s="299">
        <v>4</v>
      </c>
      <c r="KB135" s="299"/>
      <c r="KC135" s="299">
        <v>7</v>
      </c>
      <c r="KD135" s="297"/>
      <c r="KE135" s="297"/>
      <c r="KF135" s="297"/>
      <c r="KG135" s="297"/>
      <c r="KH135" s="299"/>
      <c r="KI135" s="299">
        <v>4</v>
      </c>
      <c r="KJ135" s="299"/>
      <c r="KK135" s="299">
        <v>37</v>
      </c>
      <c r="KL135" s="297"/>
      <c r="KM135" s="297"/>
      <c r="KN135" s="297"/>
      <c r="KO135" s="297"/>
      <c r="KP135" s="277" cm="1">
        <f t="array" ref="KP135">SUM(SUMIFS(GX135:KO135,GX$6:KO$6,{"EN(V)"}))</f>
        <v>8</v>
      </c>
      <c r="KQ135" s="277" cm="1">
        <f t="array" ref="KQ135">SUM(SUMIFS(GX135:KO135,GX$6:KO$6,{"INA(V)"}))</f>
        <v>0</v>
      </c>
      <c r="KR135" s="277" cm="1">
        <f t="array" ref="KR135">SUM(SUMIFS(GX135:KO135,GX$6:KO$6,{"EN(D)"}))</f>
        <v>44</v>
      </c>
      <c r="KS135" s="277" cm="1">
        <f t="array" ref="KS135">SUM(SUMIFS(GX135:KO135,GX$6:KO$6,{"INA(D)"}))</f>
        <v>0</v>
      </c>
      <c r="KT135" s="277" cm="1">
        <f t="array" ref="KT135">SUM(SUMIFS(GX135:KO135,GX$6:KO$6,{"EN(D)","EN(V)","INA(D)","INA(V)"}))</f>
        <v>52</v>
      </c>
      <c r="KU135" s="299"/>
      <c r="KV135" s="299">
        <v>5</v>
      </c>
      <c r="KW135" s="299"/>
      <c r="KX135" s="299">
        <v>53</v>
      </c>
      <c r="KY135" s="297"/>
      <c r="KZ135" s="297"/>
      <c r="LA135" s="297"/>
      <c r="LB135" s="297"/>
      <c r="LC135" s="299"/>
      <c r="LD135" s="299">
        <v>7</v>
      </c>
      <c r="LE135" s="299"/>
      <c r="LF135" s="299">
        <v>11</v>
      </c>
      <c r="LG135" s="297"/>
      <c r="LH135" s="297"/>
      <c r="LI135" s="297"/>
      <c r="LJ135" s="297"/>
      <c r="LK135" s="299"/>
      <c r="LL135" s="299">
        <v>6</v>
      </c>
      <c r="LM135" s="299"/>
      <c r="LN135" s="299">
        <v>1</v>
      </c>
      <c r="LO135" s="297"/>
      <c r="LP135" s="297"/>
      <c r="LQ135" s="297"/>
      <c r="LR135" s="297"/>
      <c r="LS135" s="299"/>
      <c r="LT135" s="299">
        <v>3</v>
      </c>
      <c r="LU135" s="299"/>
      <c r="LV135" s="299">
        <v>1</v>
      </c>
      <c r="LW135" s="297"/>
      <c r="LX135" s="297"/>
      <c r="LY135" s="297"/>
      <c r="LZ135" s="297"/>
      <c r="MA135" s="299"/>
      <c r="MB135" s="299">
        <v>17</v>
      </c>
      <c r="MC135" s="299"/>
      <c r="MD135" s="299">
        <v>10</v>
      </c>
      <c r="ME135" s="297"/>
      <c r="MF135" s="297"/>
      <c r="MG135" s="297"/>
      <c r="MH135" s="297"/>
      <c r="MI135" s="299"/>
      <c r="MJ135" s="299">
        <v>7</v>
      </c>
      <c r="MK135" s="299"/>
      <c r="ML135" s="299">
        <v>3</v>
      </c>
      <c r="MM135" s="297"/>
      <c r="MN135" s="297"/>
      <c r="MO135" s="297"/>
      <c r="MP135" s="297"/>
      <c r="MQ135" s="299"/>
      <c r="MR135" s="299">
        <v>3</v>
      </c>
      <c r="MS135" s="299"/>
      <c r="MT135" s="299">
        <v>1</v>
      </c>
      <c r="MU135" s="297"/>
      <c r="MV135" s="297"/>
      <c r="MW135" s="297"/>
      <c r="MX135" s="297"/>
      <c r="MY135" s="299"/>
      <c r="MZ135" s="299">
        <v>6</v>
      </c>
      <c r="NA135" s="299"/>
      <c r="NB135" s="299">
        <v>4</v>
      </c>
      <c r="NC135" s="297"/>
      <c r="ND135" s="297"/>
      <c r="NE135" s="297"/>
      <c r="NF135" s="297"/>
      <c r="NG135" s="299"/>
      <c r="NH135" s="299">
        <v>5</v>
      </c>
      <c r="NI135" s="299"/>
      <c r="NJ135" s="299"/>
      <c r="NK135" s="297"/>
      <c r="NL135" s="297"/>
      <c r="NM135" s="297"/>
      <c r="NN135" s="297"/>
      <c r="NO135" s="299"/>
      <c r="NP135" s="299">
        <v>10</v>
      </c>
      <c r="NQ135" s="299"/>
      <c r="NR135" s="299">
        <v>2</v>
      </c>
      <c r="NS135" s="297"/>
      <c r="NT135" s="297"/>
      <c r="NU135" s="297"/>
      <c r="NV135" s="297"/>
      <c r="NW135" s="299"/>
      <c r="NX135" s="299">
        <v>18</v>
      </c>
      <c r="NY135" s="299"/>
      <c r="NZ135" s="299">
        <v>8</v>
      </c>
      <c r="OA135" s="297"/>
      <c r="OB135" s="297"/>
      <c r="OC135" s="297"/>
      <c r="OD135" s="297"/>
      <c r="OE135" s="299"/>
      <c r="OF135" s="299">
        <v>4</v>
      </c>
      <c r="OG135" s="299"/>
      <c r="OH135" s="299">
        <v>2</v>
      </c>
      <c r="OI135" s="297"/>
      <c r="OJ135" s="297"/>
      <c r="OK135" s="297"/>
      <c r="OL135" s="297"/>
      <c r="OM135" s="277" cm="1">
        <f t="array" ref="OM135">SUM(SUMIFS(KU135:OL135,KU$6:OL$6,{"EN(V)"}))</f>
        <v>91</v>
      </c>
      <c r="ON135" s="277" cm="1">
        <f t="array" ref="ON135">SUM(SUMIFS(KU135:OL135,KU$6:OL$6,{"INA(V)"}))</f>
        <v>0</v>
      </c>
      <c r="OO135" s="277" cm="1">
        <f t="array" ref="OO135">SUM(SUMIFS(KU135:OL135,KU$6:OL$6,{"EN(D)"}))</f>
        <v>96</v>
      </c>
      <c r="OP135" s="277" cm="1">
        <f t="array" ref="OP135">SUM(SUMIFS(KU135:OL135,KU$6:OL$6,{"INA(D)"}))</f>
        <v>0</v>
      </c>
      <c r="OQ135" s="277" cm="1">
        <f t="array" ref="OQ135">SUM(SUMIFS(KU135:OL135,KU$6:OL$6,{"EN(D)","EN(V)","INA(D)","INA(V)"}))</f>
        <v>187</v>
      </c>
      <c r="OR135" s="299"/>
      <c r="OS135" s="299">
        <v>7</v>
      </c>
      <c r="OT135" s="299"/>
      <c r="OU135" s="299">
        <v>3</v>
      </c>
      <c r="OV135" s="297"/>
      <c r="OW135" s="297"/>
      <c r="OX135" s="297"/>
      <c r="OY135" s="297"/>
      <c r="OZ135" s="299"/>
      <c r="PA135" s="299">
        <v>4</v>
      </c>
      <c r="PB135" s="299"/>
      <c r="PC135" s="299">
        <v>2</v>
      </c>
      <c r="PD135" s="297"/>
      <c r="PE135" s="297"/>
      <c r="PF135" s="297"/>
      <c r="PG135" s="297"/>
      <c r="PH135" s="299"/>
      <c r="PI135" s="299">
        <v>7</v>
      </c>
      <c r="PJ135" s="299"/>
      <c r="PK135" s="299"/>
      <c r="PL135" s="297"/>
      <c r="PM135" s="297"/>
      <c r="PN135" s="297"/>
      <c r="PO135" s="297"/>
      <c r="PP135" s="299"/>
      <c r="PQ135" s="299">
        <v>3</v>
      </c>
      <c r="PR135" s="299"/>
      <c r="PS135" s="299">
        <v>1</v>
      </c>
      <c r="PT135" s="297"/>
      <c r="PU135" s="297"/>
      <c r="PV135" s="297"/>
      <c r="PW135" s="297"/>
      <c r="PX135" s="299"/>
      <c r="PY135" s="299">
        <v>2</v>
      </c>
      <c r="PZ135" s="299"/>
      <c r="QA135" s="299">
        <v>2</v>
      </c>
      <c r="QB135" s="297"/>
      <c r="QC135" s="297"/>
      <c r="QD135" s="297"/>
      <c r="QE135" s="297"/>
      <c r="QF135" s="299"/>
      <c r="QG135" s="299">
        <v>1</v>
      </c>
      <c r="QH135" s="299"/>
      <c r="QI135" s="299"/>
      <c r="QJ135" s="297"/>
      <c r="QK135" s="297"/>
      <c r="QL135" s="297"/>
      <c r="QM135" s="297"/>
      <c r="QN135" s="299"/>
      <c r="QO135" s="299"/>
      <c r="QP135" s="299"/>
      <c r="QQ135" s="299"/>
      <c r="QR135" s="297"/>
      <c r="QS135" s="297">
        <v>3</v>
      </c>
      <c r="QT135" s="297"/>
      <c r="QU135" s="297">
        <v>3</v>
      </c>
      <c r="QV135" s="299"/>
      <c r="QW135" s="299"/>
      <c r="QX135" s="299"/>
      <c r="QY135" s="299"/>
      <c r="QZ135" s="297"/>
      <c r="RA135" s="297"/>
      <c r="RB135" s="297"/>
      <c r="RC135" s="297"/>
      <c r="RD135" s="299"/>
      <c r="RE135" s="299"/>
      <c r="RF135" s="299"/>
      <c r="RG135" s="299"/>
      <c r="RH135" s="297"/>
      <c r="RI135" s="297"/>
      <c r="RJ135" s="297"/>
      <c r="RK135" s="297"/>
      <c r="RL135" s="299"/>
      <c r="RM135" s="299"/>
      <c r="RN135" s="299"/>
      <c r="RO135" s="299"/>
      <c r="RP135" s="297"/>
      <c r="RQ135" s="297"/>
      <c r="RR135" s="297"/>
      <c r="RS135" s="297"/>
      <c r="RT135" s="299"/>
      <c r="RU135" s="299"/>
      <c r="RV135" s="299"/>
      <c r="RW135" s="299"/>
      <c r="RX135" s="297"/>
      <c r="RY135" s="297"/>
      <c r="RZ135" s="297"/>
      <c r="SA135" s="297"/>
      <c r="SB135" s="299"/>
      <c r="SC135" s="299"/>
      <c r="SD135" s="299"/>
      <c r="SE135" s="299"/>
      <c r="SF135" s="297"/>
      <c r="SG135" s="297"/>
      <c r="SH135" s="297"/>
      <c r="SI135" s="297"/>
      <c r="SJ135" s="277" cm="1">
        <f t="array" ref="SJ135">SUM(SUMIFS(OR135:SI135,OR$6:SI$6,{"EN(V)"}))</f>
        <v>24</v>
      </c>
      <c r="SK135" s="277" cm="1">
        <f t="array" ref="SK135">SUM(SUMIFS(OR135:SI135,OR$6:SI$6,{"INA(V)"}))</f>
        <v>3</v>
      </c>
      <c r="SL135" s="277" cm="1">
        <f t="array" ref="SL135">SUM(SUMIFS(OR135:SI135,OR$6:SI$6,{"EN(D)"}))</f>
        <v>8</v>
      </c>
      <c r="SM135" s="277" cm="1">
        <f t="array" ref="SM135">SUM(SUMIFS(OR135:SI135,OR$6:SI$6,{"INA(D)"}))</f>
        <v>3</v>
      </c>
      <c r="SN135" s="277" cm="1">
        <f t="array" ref="SN135">SUM(SUMIFS(OR135:SI135,OR$6:SI$6,{"EN(D)","EN(V)","INA(D)","INA(V)"}))</f>
        <v>38</v>
      </c>
    </row>
    <row r="136" spans="1:508" ht="30">
      <c r="A136" s="296">
        <v>130</v>
      </c>
      <c r="B136" s="281" t="s">
        <v>1911</v>
      </c>
      <c r="C136" s="301"/>
      <c r="D136" s="299"/>
      <c r="E136" s="299"/>
      <c r="F136" s="299"/>
      <c r="G136" s="299"/>
      <c r="H136" s="297"/>
      <c r="I136" s="297"/>
      <c r="J136" s="297"/>
      <c r="K136" s="297"/>
      <c r="L136" s="299"/>
      <c r="M136" s="299"/>
      <c r="N136" s="299"/>
      <c r="O136" s="299"/>
      <c r="P136" s="297"/>
      <c r="Q136" s="297"/>
      <c r="R136" s="297"/>
      <c r="S136" s="297"/>
      <c r="T136" s="299"/>
      <c r="U136" s="299"/>
      <c r="V136" s="299"/>
      <c r="W136" s="299"/>
      <c r="X136" s="297"/>
      <c r="Y136" s="297"/>
      <c r="Z136" s="297"/>
      <c r="AA136" s="297"/>
      <c r="AB136" s="299"/>
      <c r="AC136" s="299"/>
      <c r="AD136" s="299"/>
      <c r="AE136" s="299"/>
      <c r="AF136" s="297"/>
      <c r="AG136" s="297"/>
      <c r="AH136" s="297"/>
      <c r="AI136" s="297"/>
      <c r="AJ136" s="299"/>
      <c r="AK136" s="299"/>
      <c r="AL136" s="299"/>
      <c r="AM136" s="299"/>
      <c r="AN136" s="297"/>
      <c r="AO136" s="297"/>
      <c r="AP136" s="297"/>
      <c r="AQ136" s="297"/>
      <c r="AR136" s="299"/>
      <c r="AS136" s="299"/>
      <c r="AT136" s="299"/>
      <c r="AU136" s="299"/>
      <c r="AV136" s="297"/>
      <c r="AW136" s="297"/>
      <c r="AX136" s="297"/>
      <c r="AY136" s="297"/>
      <c r="AZ136" s="299"/>
      <c r="BA136" s="299"/>
      <c r="BB136" s="299"/>
      <c r="BC136" s="299"/>
      <c r="BD136" s="297"/>
      <c r="BE136" s="297"/>
      <c r="BF136" s="297"/>
      <c r="BG136" s="297"/>
      <c r="BH136" s="299"/>
      <c r="BI136" s="299"/>
      <c r="BJ136" s="299"/>
      <c r="BK136" s="299"/>
      <c r="BL136" s="297"/>
      <c r="BM136" s="297"/>
      <c r="BN136" s="297"/>
      <c r="BO136" s="297"/>
      <c r="BP136" s="299"/>
      <c r="BQ136" s="299"/>
      <c r="BR136" s="299"/>
      <c r="BS136" s="299"/>
      <c r="BT136" s="297"/>
      <c r="BU136" s="297"/>
      <c r="BV136" s="297"/>
      <c r="BW136" s="297"/>
      <c r="BX136" s="299"/>
      <c r="BY136" s="299"/>
      <c r="BZ136" s="299"/>
      <c r="CA136" s="299"/>
      <c r="CB136" s="297"/>
      <c r="CC136" s="297"/>
      <c r="CD136" s="297"/>
      <c r="CE136" s="297"/>
      <c r="CF136" s="299"/>
      <c r="CG136" s="299"/>
      <c r="CH136" s="299"/>
      <c r="CI136" s="299"/>
      <c r="CJ136" s="297"/>
      <c r="CK136" s="297"/>
      <c r="CL136" s="297"/>
      <c r="CM136" s="297"/>
      <c r="CN136" s="299"/>
      <c r="CO136" s="299"/>
      <c r="CP136" s="299"/>
      <c r="CQ136" s="299"/>
      <c r="CR136" s="297"/>
      <c r="CS136" s="297"/>
      <c r="CT136" s="297"/>
      <c r="CU136" s="297"/>
      <c r="CV136" s="277" cm="1">
        <f t="array" ref="CV136">SUM(SUMIFS(D136:CU136,D$6:CU$6,{"EN(V)"}))</f>
        <v>0</v>
      </c>
      <c r="CW136" s="277" cm="1">
        <f t="array" ref="CW136">SUM(SUMIFS(D136:CU136,D$6:CU$6,{"INA(V)"}))</f>
        <v>0</v>
      </c>
      <c r="CX136" s="277" cm="1">
        <f t="array" ref="CX136">SUM(SUMIFS(D136:CU136,D$6:CU$6,{"EN(D)"}))</f>
        <v>0</v>
      </c>
      <c r="CY136" s="277" cm="1">
        <f t="array" ref="CY136">SUM(SUMIFS(D136:CU136,D$6:CU$6,{"INA(D)"}))</f>
        <v>0</v>
      </c>
      <c r="CZ136" s="277" cm="1">
        <f t="array" ref="CZ136">SUM(SUMIFS(D136:CU136,D$6:CU$6,{"EN(D)","EN(V)","INA(D)","INA(V)"}))</f>
        <v>0</v>
      </c>
      <c r="DA136" s="299"/>
      <c r="DB136" s="299"/>
      <c r="DC136" s="299"/>
      <c r="DD136" s="299"/>
      <c r="DE136" s="297"/>
      <c r="DF136" s="297"/>
      <c r="DG136" s="297"/>
      <c r="DH136" s="297"/>
      <c r="DI136" s="299"/>
      <c r="DJ136" s="299"/>
      <c r="DK136" s="299"/>
      <c r="DL136" s="299"/>
      <c r="DM136" s="297"/>
      <c r="DN136" s="297"/>
      <c r="DO136" s="297"/>
      <c r="DP136" s="297"/>
      <c r="DQ136" s="299"/>
      <c r="DR136" s="299"/>
      <c r="DS136" s="299"/>
      <c r="DT136" s="299"/>
      <c r="DU136" s="297"/>
      <c r="DV136" s="297"/>
      <c r="DW136" s="297"/>
      <c r="DX136" s="297"/>
      <c r="DY136" s="299"/>
      <c r="DZ136" s="299"/>
      <c r="EA136" s="299"/>
      <c r="EB136" s="299"/>
      <c r="EC136" s="297"/>
      <c r="ED136" s="297"/>
      <c r="EE136" s="297"/>
      <c r="EF136" s="297"/>
      <c r="EG136" s="299"/>
      <c r="EH136" s="299"/>
      <c r="EI136" s="299"/>
      <c r="EJ136" s="299"/>
      <c r="EK136" s="297"/>
      <c r="EL136" s="297"/>
      <c r="EM136" s="297"/>
      <c r="EN136" s="297"/>
      <c r="EO136" s="299"/>
      <c r="EP136" s="299"/>
      <c r="EQ136" s="299"/>
      <c r="ER136" s="299"/>
      <c r="ES136" s="297"/>
      <c r="ET136" s="297"/>
      <c r="EU136" s="297"/>
      <c r="EV136" s="297"/>
      <c r="EW136" s="299"/>
      <c r="EX136" s="299"/>
      <c r="EY136" s="299"/>
      <c r="EZ136" s="299"/>
      <c r="FA136" s="297"/>
      <c r="FB136" s="297"/>
      <c r="FC136" s="297"/>
      <c r="FD136" s="297"/>
      <c r="FE136" s="299"/>
      <c r="FF136" s="299"/>
      <c r="FG136" s="299"/>
      <c r="FH136" s="299"/>
      <c r="FI136" s="297"/>
      <c r="FJ136" s="297"/>
      <c r="FK136" s="297"/>
      <c r="FL136" s="297"/>
      <c r="FM136" s="299"/>
      <c r="FN136" s="299"/>
      <c r="FO136" s="299"/>
      <c r="FP136" s="299"/>
      <c r="FQ136" s="297"/>
      <c r="FR136" s="297"/>
      <c r="FS136" s="297"/>
      <c r="FT136" s="297"/>
      <c r="FU136" s="299"/>
      <c r="FV136" s="299"/>
      <c r="FW136" s="299"/>
      <c r="FX136" s="299"/>
      <c r="FY136" s="297"/>
      <c r="FZ136" s="297"/>
      <c r="GA136" s="297"/>
      <c r="GB136" s="297"/>
      <c r="GC136" s="299"/>
      <c r="GD136" s="299"/>
      <c r="GE136" s="299"/>
      <c r="GF136" s="299"/>
      <c r="GG136" s="297"/>
      <c r="GH136" s="297"/>
      <c r="GI136" s="297"/>
      <c r="GJ136" s="297"/>
      <c r="GK136" s="299"/>
      <c r="GL136" s="299"/>
      <c r="GM136" s="299"/>
      <c r="GN136" s="299"/>
      <c r="GO136" s="297"/>
      <c r="GP136" s="297"/>
      <c r="GQ136" s="297"/>
      <c r="GR136" s="297"/>
      <c r="GS136" s="277" cm="1">
        <f t="array" ref="GS136">SUM(SUMIFS(DA136:GR136,DA$6:GR$6,{"EN(V)"}))</f>
        <v>0</v>
      </c>
      <c r="GT136" s="277" cm="1">
        <f t="array" ref="GT136">SUM(SUMIFS(DA136:GR136,DA$6:GR$6,{"INA(V)"}))</f>
        <v>0</v>
      </c>
      <c r="GU136" s="277" cm="1">
        <f t="array" ref="GU136">SUM(SUMIFS(DA136:GR136,DA$6:GR$6,{"EN(D)"}))</f>
        <v>0</v>
      </c>
      <c r="GV136" s="277" cm="1">
        <f t="array" ref="GV136">SUM(SUMIFS(DA136:GR136,DA$6:GR$6,{"INA(D)"}))</f>
        <v>0</v>
      </c>
      <c r="GW136" s="277" cm="1">
        <f t="array" ref="GW136">SUM(SUMIFS(DA136:GR136,DA$6:GR$6,{"EN(D)","EN(V)","INA(D)","INA(V)"}))</f>
        <v>0</v>
      </c>
      <c r="GX136" s="299"/>
      <c r="GY136" s="299"/>
      <c r="GZ136" s="299"/>
      <c r="HA136" s="299"/>
      <c r="HB136" s="297"/>
      <c r="HC136" s="297"/>
      <c r="HD136" s="297"/>
      <c r="HE136" s="297"/>
      <c r="HF136" s="299"/>
      <c r="HG136" s="299"/>
      <c r="HH136" s="299"/>
      <c r="HI136" s="299"/>
      <c r="HJ136" s="297"/>
      <c r="HK136" s="297"/>
      <c r="HL136" s="297"/>
      <c r="HM136" s="297"/>
      <c r="HN136" s="299"/>
      <c r="HO136" s="299"/>
      <c r="HP136" s="299"/>
      <c r="HQ136" s="299"/>
      <c r="HR136" s="297"/>
      <c r="HS136" s="297"/>
      <c r="HT136" s="297"/>
      <c r="HU136" s="297"/>
      <c r="HV136" s="299"/>
      <c r="HW136" s="299"/>
      <c r="HX136" s="299"/>
      <c r="HY136" s="299"/>
      <c r="HZ136" s="297"/>
      <c r="IA136" s="297"/>
      <c r="IB136" s="297"/>
      <c r="IC136" s="297"/>
      <c r="ID136" s="299"/>
      <c r="IE136" s="299"/>
      <c r="IF136" s="299"/>
      <c r="IG136" s="299"/>
      <c r="IH136" s="297"/>
      <c r="II136" s="297"/>
      <c r="IJ136" s="297"/>
      <c r="IK136" s="297"/>
      <c r="IL136" s="299"/>
      <c r="IM136" s="299"/>
      <c r="IN136" s="299"/>
      <c r="IO136" s="299"/>
      <c r="IP136" s="297"/>
      <c r="IQ136" s="297"/>
      <c r="IR136" s="297"/>
      <c r="IS136" s="297"/>
      <c r="IT136" s="299"/>
      <c r="IU136" s="299"/>
      <c r="IV136" s="299"/>
      <c r="IW136" s="299"/>
      <c r="IX136" s="297"/>
      <c r="IY136" s="297"/>
      <c r="IZ136" s="297"/>
      <c r="JA136" s="297"/>
      <c r="JB136" s="299"/>
      <c r="JC136" s="299"/>
      <c r="JD136" s="299"/>
      <c r="JE136" s="299"/>
      <c r="JF136" s="297"/>
      <c r="JG136" s="297"/>
      <c r="JH136" s="297"/>
      <c r="JI136" s="297"/>
      <c r="JJ136" s="299"/>
      <c r="JK136" s="299"/>
      <c r="JL136" s="299"/>
      <c r="JM136" s="299"/>
      <c r="JN136" s="297"/>
      <c r="JO136" s="297"/>
      <c r="JP136" s="297"/>
      <c r="JQ136" s="297"/>
      <c r="JR136" s="299"/>
      <c r="JS136" s="299"/>
      <c r="JT136" s="299"/>
      <c r="JU136" s="299"/>
      <c r="JV136" s="297"/>
      <c r="JW136" s="297"/>
      <c r="JX136" s="297"/>
      <c r="JY136" s="297"/>
      <c r="JZ136" s="299"/>
      <c r="KA136" s="299"/>
      <c r="KB136" s="299"/>
      <c r="KC136" s="299"/>
      <c r="KD136" s="297"/>
      <c r="KE136" s="297"/>
      <c r="KF136" s="297"/>
      <c r="KG136" s="297"/>
      <c r="KH136" s="299"/>
      <c r="KI136" s="299"/>
      <c r="KJ136" s="299"/>
      <c r="KK136" s="299"/>
      <c r="KL136" s="297"/>
      <c r="KM136" s="297"/>
      <c r="KN136" s="297"/>
      <c r="KO136" s="297"/>
      <c r="KP136" s="277" cm="1">
        <f t="array" ref="KP136">SUM(SUMIFS(GX136:KO136,GX$6:KO$6,{"EN(V)"}))</f>
        <v>0</v>
      </c>
      <c r="KQ136" s="277" cm="1">
        <f t="array" ref="KQ136">SUM(SUMIFS(GX136:KO136,GX$6:KO$6,{"INA(V)"}))</f>
        <v>0</v>
      </c>
      <c r="KR136" s="277" cm="1">
        <f t="array" ref="KR136">SUM(SUMIFS(GX136:KO136,GX$6:KO$6,{"EN(D)"}))</f>
        <v>0</v>
      </c>
      <c r="KS136" s="277" cm="1">
        <f t="array" ref="KS136">SUM(SUMIFS(GX136:KO136,GX$6:KO$6,{"INA(D)"}))</f>
        <v>0</v>
      </c>
      <c r="KT136" s="277" cm="1">
        <f t="array" ref="KT136">SUM(SUMIFS(GX136:KO136,GX$6:KO$6,{"EN(D)","EN(V)","INA(D)","INA(V)"}))</f>
        <v>0</v>
      </c>
      <c r="KU136" s="299"/>
      <c r="KV136" s="299">
        <v>1</v>
      </c>
      <c r="KW136" s="299"/>
      <c r="KX136" s="299">
        <v>10</v>
      </c>
      <c r="KY136" s="297"/>
      <c r="KZ136" s="297"/>
      <c r="LA136" s="297"/>
      <c r="LB136" s="297"/>
      <c r="LC136" s="299"/>
      <c r="LD136" s="299"/>
      <c r="LE136" s="299"/>
      <c r="LF136" s="299"/>
      <c r="LG136" s="297"/>
      <c r="LH136" s="297">
        <v>3</v>
      </c>
      <c r="LI136" s="297"/>
      <c r="LJ136" s="297">
        <v>3</v>
      </c>
      <c r="LK136" s="299"/>
      <c r="LL136" s="299">
        <v>4</v>
      </c>
      <c r="LM136" s="299"/>
      <c r="LN136" s="299">
        <v>9</v>
      </c>
      <c r="LO136" s="297"/>
      <c r="LP136" s="297"/>
      <c r="LQ136" s="297"/>
      <c r="LR136" s="297"/>
      <c r="LS136" s="299"/>
      <c r="LT136" s="299">
        <v>6</v>
      </c>
      <c r="LU136" s="299"/>
      <c r="LV136" s="299">
        <v>1</v>
      </c>
      <c r="LW136" s="297"/>
      <c r="LX136" s="297"/>
      <c r="LY136" s="297"/>
      <c r="LZ136" s="297"/>
      <c r="MA136" s="299"/>
      <c r="MB136" s="299">
        <v>20</v>
      </c>
      <c r="MC136" s="299"/>
      <c r="MD136" s="299">
        <v>9</v>
      </c>
      <c r="ME136" s="297"/>
      <c r="MF136" s="297"/>
      <c r="MG136" s="297"/>
      <c r="MH136" s="297"/>
      <c r="MI136" s="299"/>
      <c r="MJ136" s="299">
        <v>5</v>
      </c>
      <c r="MK136" s="299"/>
      <c r="ML136" s="299">
        <v>3</v>
      </c>
      <c r="MM136" s="297"/>
      <c r="MN136" s="297"/>
      <c r="MO136" s="297"/>
      <c r="MP136" s="297"/>
      <c r="MQ136" s="299"/>
      <c r="MR136" s="299">
        <v>2</v>
      </c>
      <c r="MS136" s="299"/>
      <c r="MT136" s="299">
        <v>3</v>
      </c>
      <c r="MU136" s="297"/>
      <c r="MV136" s="297"/>
      <c r="MW136" s="297"/>
      <c r="MX136" s="297"/>
      <c r="MY136" s="299"/>
      <c r="MZ136" s="299">
        <v>6</v>
      </c>
      <c r="NA136" s="299"/>
      <c r="NB136" s="299">
        <v>1</v>
      </c>
      <c r="NC136" s="297"/>
      <c r="ND136" s="297"/>
      <c r="NE136" s="297"/>
      <c r="NF136" s="297"/>
      <c r="NG136" s="299"/>
      <c r="NH136" s="299">
        <v>7</v>
      </c>
      <c r="NI136" s="299"/>
      <c r="NJ136" s="299"/>
      <c r="NK136" s="297"/>
      <c r="NL136" s="297"/>
      <c r="NM136" s="297"/>
      <c r="NN136" s="297"/>
      <c r="NO136" s="299"/>
      <c r="NP136" s="299">
        <v>15</v>
      </c>
      <c r="NQ136" s="299"/>
      <c r="NR136" s="299">
        <v>9</v>
      </c>
      <c r="NS136" s="297"/>
      <c r="NT136" s="297"/>
      <c r="NU136" s="297"/>
      <c r="NV136" s="297"/>
      <c r="NW136" s="299"/>
      <c r="NX136" s="299">
        <v>33</v>
      </c>
      <c r="NY136" s="299"/>
      <c r="NZ136" s="299">
        <v>17</v>
      </c>
      <c r="OA136" s="297"/>
      <c r="OB136" s="297"/>
      <c r="OC136" s="297"/>
      <c r="OD136" s="297"/>
      <c r="OE136" s="299"/>
      <c r="OF136" s="299">
        <v>9</v>
      </c>
      <c r="OG136" s="299"/>
      <c r="OH136" s="299">
        <v>4</v>
      </c>
      <c r="OI136" s="297"/>
      <c r="OJ136" s="297"/>
      <c r="OK136" s="297"/>
      <c r="OL136" s="297"/>
      <c r="OM136" s="277" cm="1">
        <f t="array" ref="OM136">SUM(SUMIFS(KU136:OL136,KU$6:OL$6,{"EN(V)"}))</f>
        <v>108</v>
      </c>
      <c r="ON136" s="277" cm="1">
        <f t="array" ref="ON136">SUM(SUMIFS(KU136:OL136,KU$6:OL$6,{"INA(V)"}))</f>
        <v>3</v>
      </c>
      <c r="OO136" s="277" cm="1">
        <f t="array" ref="OO136">SUM(SUMIFS(KU136:OL136,KU$6:OL$6,{"EN(D)"}))</f>
        <v>66</v>
      </c>
      <c r="OP136" s="277" cm="1">
        <f t="array" ref="OP136">SUM(SUMIFS(KU136:OL136,KU$6:OL$6,{"INA(D)"}))</f>
        <v>3</v>
      </c>
      <c r="OQ136" s="277" cm="1">
        <f t="array" ref="OQ136">SUM(SUMIFS(KU136:OL136,KU$6:OL$6,{"EN(D)","EN(V)","INA(D)","INA(V)"}))</f>
        <v>180</v>
      </c>
      <c r="OR136" s="299"/>
      <c r="OS136" s="299">
        <v>17</v>
      </c>
      <c r="OT136" s="299"/>
      <c r="OU136" s="299">
        <v>10</v>
      </c>
      <c r="OV136" s="297"/>
      <c r="OW136" s="297"/>
      <c r="OX136" s="297"/>
      <c r="OY136" s="297"/>
      <c r="OZ136" s="299"/>
      <c r="PA136" s="299">
        <v>9</v>
      </c>
      <c r="PB136" s="299"/>
      <c r="PC136" s="299">
        <v>2</v>
      </c>
      <c r="PD136" s="297"/>
      <c r="PE136" s="297"/>
      <c r="PF136" s="297"/>
      <c r="PG136" s="297"/>
      <c r="PH136" s="299"/>
      <c r="PI136" s="299">
        <v>23</v>
      </c>
      <c r="PJ136" s="299"/>
      <c r="PK136" s="299">
        <v>8</v>
      </c>
      <c r="PL136" s="297"/>
      <c r="PM136" s="297"/>
      <c r="PN136" s="297"/>
      <c r="PO136" s="297"/>
      <c r="PP136" s="299"/>
      <c r="PQ136" s="299">
        <v>4</v>
      </c>
      <c r="PR136" s="299"/>
      <c r="PS136" s="299">
        <v>1</v>
      </c>
      <c r="PT136" s="297"/>
      <c r="PU136" s="297"/>
      <c r="PV136" s="297"/>
      <c r="PW136" s="297"/>
      <c r="PX136" s="299"/>
      <c r="PY136" s="299">
        <v>11</v>
      </c>
      <c r="PZ136" s="299"/>
      <c r="QA136" s="299">
        <v>1</v>
      </c>
      <c r="QB136" s="297"/>
      <c r="QC136" s="297"/>
      <c r="QD136" s="297"/>
      <c r="QE136" s="297"/>
      <c r="QF136" s="299"/>
      <c r="QG136" s="299">
        <v>5</v>
      </c>
      <c r="QH136" s="299"/>
      <c r="QI136" s="299">
        <v>2</v>
      </c>
      <c r="QJ136" s="297"/>
      <c r="QK136" s="297"/>
      <c r="QL136" s="297"/>
      <c r="QM136" s="297"/>
      <c r="QN136" s="299"/>
      <c r="QO136" s="299">
        <v>11</v>
      </c>
      <c r="QP136" s="299"/>
      <c r="QQ136" s="299">
        <v>1</v>
      </c>
      <c r="QR136" s="297"/>
      <c r="QS136" s="297"/>
      <c r="QT136" s="297"/>
      <c r="QU136" s="297"/>
      <c r="QV136" s="299"/>
      <c r="QW136" s="299"/>
      <c r="QX136" s="299"/>
      <c r="QY136" s="299"/>
      <c r="QZ136" s="297"/>
      <c r="RA136" s="297"/>
      <c r="RB136" s="297"/>
      <c r="RC136" s="297"/>
      <c r="RD136" s="299"/>
      <c r="RE136" s="299"/>
      <c r="RF136" s="299"/>
      <c r="RG136" s="299"/>
      <c r="RH136" s="297"/>
      <c r="RI136" s="297"/>
      <c r="RJ136" s="297"/>
      <c r="RK136" s="297"/>
      <c r="RL136" s="299"/>
      <c r="RM136" s="299"/>
      <c r="RN136" s="299"/>
      <c r="RO136" s="299"/>
      <c r="RP136" s="297"/>
      <c r="RQ136" s="297"/>
      <c r="RR136" s="297"/>
      <c r="RS136" s="297"/>
      <c r="RT136" s="299"/>
      <c r="RU136" s="299"/>
      <c r="RV136" s="299"/>
      <c r="RW136" s="299"/>
      <c r="RX136" s="297"/>
      <c r="RY136" s="297"/>
      <c r="RZ136" s="297"/>
      <c r="SA136" s="297"/>
      <c r="SB136" s="299"/>
      <c r="SC136" s="299"/>
      <c r="SD136" s="299"/>
      <c r="SE136" s="299"/>
      <c r="SF136" s="297"/>
      <c r="SG136" s="297"/>
      <c r="SH136" s="297"/>
      <c r="SI136" s="297"/>
      <c r="SJ136" s="277" cm="1">
        <f t="array" ref="SJ136">SUM(SUMIFS(OR136:SI136,OR$6:SI$6,{"EN(V)"}))</f>
        <v>80</v>
      </c>
      <c r="SK136" s="277" cm="1">
        <f t="array" ref="SK136">SUM(SUMIFS(OR136:SI136,OR$6:SI$6,{"INA(V)"}))</f>
        <v>0</v>
      </c>
      <c r="SL136" s="277" cm="1">
        <f t="array" ref="SL136">SUM(SUMIFS(OR136:SI136,OR$6:SI$6,{"EN(D)"}))</f>
        <v>25</v>
      </c>
      <c r="SM136" s="277" cm="1">
        <f t="array" ref="SM136">SUM(SUMIFS(OR136:SI136,OR$6:SI$6,{"INA(D)"}))</f>
        <v>0</v>
      </c>
      <c r="SN136" s="277" cm="1">
        <f t="array" ref="SN136">SUM(SUMIFS(OR136:SI136,OR$6:SI$6,{"EN(D)","EN(V)","INA(D)","INA(V)"}))</f>
        <v>105</v>
      </c>
    </row>
    <row r="137" spans="1:508" ht="30">
      <c r="A137" s="296">
        <v>131</v>
      </c>
      <c r="B137" s="281" t="s">
        <v>1913</v>
      </c>
      <c r="C137" s="301"/>
      <c r="D137" s="299"/>
      <c r="E137" s="299"/>
      <c r="F137" s="299"/>
      <c r="G137" s="299"/>
      <c r="H137" s="297"/>
      <c r="I137" s="297"/>
      <c r="J137" s="297"/>
      <c r="K137" s="297"/>
      <c r="L137" s="299"/>
      <c r="M137" s="299"/>
      <c r="N137" s="299"/>
      <c r="O137" s="299"/>
      <c r="P137" s="297"/>
      <c r="Q137" s="297"/>
      <c r="R137" s="297"/>
      <c r="S137" s="297"/>
      <c r="T137" s="299"/>
      <c r="U137" s="299"/>
      <c r="V137" s="299"/>
      <c r="W137" s="299"/>
      <c r="X137" s="297"/>
      <c r="Y137" s="297"/>
      <c r="Z137" s="297"/>
      <c r="AA137" s="297"/>
      <c r="AB137" s="299"/>
      <c r="AC137" s="299"/>
      <c r="AD137" s="299"/>
      <c r="AE137" s="299"/>
      <c r="AF137" s="297"/>
      <c r="AG137" s="297"/>
      <c r="AH137" s="297"/>
      <c r="AI137" s="297"/>
      <c r="AJ137" s="299"/>
      <c r="AK137" s="299"/>
      <c r="AL137" s="299"/>
      <c r="AM137" s="299"/>
      <c r="AN137" s="297"/>
      <c r="AO137" s="297"/>
      <c r="AP137" s="297"/>
      <c r="AQ137" s="297"/>
      <c r="AR137" s="299"/>
      <c r="AS137" s="299"/>
      <c r="AT137" s="299"/>
      <c r="AU137" s="299"/>
      <c r="AV137" s="297"/>
      <c r="AW137" s="297"/>
      <c r="AX137" s="297"/>
      <c r="AY137" s="297"/>
      <c r="AZ137" s="299"/>
      <c r="BA137" s="299"/>
      <c r="BB137" s="299"/>
      <c r="BC137" s="299"/>
      <c r="BD137" s="297"/>
      <c r="BE137" s="297"/>
      <c r="BF137" s="297"/>
      <c r="BG137" s="297"/>
      <c r="BH137" s="299"/>
      <c r="BI137" s="299"/>
      <c r="BJ137" s="299"/>
      <c r="BK137" s="299"/>
      <c r="BL137" s="297"/>
      <c r="BM137" s="297"/>
      <c r="BN137" s="297"/>
      <c r="BO137" s="297"/>
      <c r="BP137" s="299"/>
      <c r="BQ137" s="299"/>
      <c r="BR137" s="299"/>
      <c r="BS137" s="299"/>
      <c r="BT137" s="297"/>
      <c r="BU137" s="297"/>
      <c r="BV137" s="297"/>
      <c r="BW137" s="297"/>
      <c r="BX137" s="299"/>
      <c r="BY137" s="299"/>
      <c r="BZ137" s="299"/>
      <c r="CA137" s="299"/>
      <c r="CB137" s="297"/>
      <c r="CC137" s="297"/>
      <c r="CD137" s="297"/>
      <c r="CE137" s="297"/>
      <c r="CF137" s="299"/>
      <c r="CG137" s="299"/>
      <c r="CH137" s="299"/>
      <c r="CI137" s="299"/>
      <c r="CJ137" s="297"/>
      <c r="CK137" s="297"/>
      <c r="CL137" s="297"/>
      <c r="CM137" s="297"/>
      <c r="CN137" s="299"/>
      <c r="CO137" s="299"/>
      <c r="CP137" s="299"/>
      <c r="CQ137" s="299"/>
      <c r="CR137" s="297"/>
      <c r="CS137" s="297"/>
      <c r="CT137" s="297"/>
      <c r="CU137" s="297"/>
      <c r="CV137" s="277" cm="1">
        <f t="array" ref="CV137">SUM(SUMIFS(D137:CU137,D$6:CU$6,{"EN(V)"}))</f>
        <v>0</v>
      </c>
      <c r="CW137" s="277" cm="1">
        <f t="array" ref="CW137">SUM(SUMIFS(D137:CU137,D$6:CU$6,{"INA(V)"}))</f>
        <v>0</v>
      </c>
      <c r="CX137" s="277" cm="1">
        <f t="array" ref="CX137">SUM(SUMIFS(D137:CU137,D$6:CU$6,{"EN(D)"}))</f>
        <v>0</v>
      </c>
      <c r="CY137" s="277" cm="1">
        <f t="array" ref="CY137">SUM(SUMIFS(D137:CU137,D$6:CU$6,{"INA(D)"}))</f>
        <v>0</v>
      </c>
      <c r="CZ137" s="277" cm="1">
        <f t="array" ref="CZ137">SUM(SUMIFS(D137:CU137,D$6:CU$6,{"EN(D)","EN(V)","INA(D)","INA(V)"}))</f>
        <v>0</v>
      </c>
      <c r="DA137" s="299"/>
      <c r="DB137" s="299"/>
      <c r="DC137" s="299"/>
      <c r="DD137" s="299"/>
      <c r="DE137" s="297"/>
      <c r="DF137" s="297"/>
      <c r="DG137" s="297"/>
      <c r="DH137" s="297"/>
      <c r="DI137" s="299"/>
      <c r="DJ137" s="299"/>
      <c r="DK137" s="299"/>
      <c r="DL137" s="299"/>
      <c r="DM137" s="297"/>
      <c r="DN137" s="297"/>
      <c r="DO137" s="297"/>
      <c r="DP137" s="297"/>
      <c r="DQ137" s="299"/>
      <c r="DR137" s="299"/>
      <c r="DS137" s="299"/>
      <c r="DT137" s="299"/>
      <c r="DU137" s="297"/>
      <c r="DV137" s="297"/>
      <c r="DW137" s="297"/>
      <c r="DX137" s="297"/>
      <c r="DY137" s="299"/>
      <c r="DZ137" s="299"/>
      <c r="EA137" s="299"/>
      <c r="EB137" s="299"/>
      <c r="EC137" s="297"/>
      <c r="ED137" s="297"/>
      <c r="EE137" s="297"/>
      <c r="EF137" s="297"/>
      <c r="EG137" s="299"/>
      <c r="EH137" s="299"/>
      <c r="EI137" s="299"/>
      <c r="EJ137" s="299"/>
      <c r="EK137" s="297"/>
      <c r="EL137" s="297"/>
      <c r="EM137" s="297"/>
      <c r="EN137" s="297"/>
      <c r="EO137" s="299"/>
      <c r="EP137" s="299"/>
      <c r="EQ137" s="299"/>
      <c r="ER137" s="299"/>
      <c r="ES137" s="297"/>
      <c r="ET137" s="297"/>
      <c r="EU137" s="297"/>
      <c r="EV137" s="297"/>
      <c r="EW137" s="299"/>
      <c r="EX137" s="299"/>
      <c r="EY137" s="299"/>
      <c r="EZ137" s="299"/>
      <c r="FA137" s="297"/>
      <c r="FB137" s="297"/>
      <c r="FC137" s="297"/>
      <c r="FD137" s="297"/>
      <c r="FE137" s="299"/>
      <c r="FF137" s="299"/>
      <c r="FG137" s="299"/>
      <c r="FH137" s="299"/>
      <c r="FI137" s="297"/>
      <c r="FJ137" s="297"/>
      <c r="FK137" s="297"/>
      <c r="FL137" s="297"/>
      <c r="FM137" s="299"/>
      <c r="FN137" s="299"/>
      <c r="FO137" s="299"/>
      <c r="FP137" s="299"/>
      <c r="FQ137" s="297"/>
      <c r="FR137" s="297"/>
      <c r="FS137" s="297"/>
      <c r="FT137" s="297"/>
      <c r="FU137" s="299"/>
      <c r="FV137" s="299"/>
      <c r="FW137" s="299"/>
      <c r="FX137" s="299"/>
      <c r="FY137" s="297"/>
      <c r="FZ137" s="297"/>
      <c r="GA137" s="297"/>
      <c r="GB137" s="297"/>
      <c r="GC137" s="299"/>
      <c r="GD137" s="299"/>
      <c r="GE137" s="299"/>
      <c r="GF137" s="299"/>
      <c r="GG137" s="297"/>
      <c r="GH137" s="297"/>
      <c r="GI137" s="297"/>
      <c r="GJ137" s="297"/>
      <c r="GK137" s="299"/>
      <c r="GL137" s="299"/>
      <c r="GM137" s="299"/>
      <c r="GN137" s="299"/>
      <c r="GO137" s="297"/>
      <c r="GP137" s="297"/>
      <c r="GQ137" s="297"/>
      <c r="GR137" s="297"/>
      <c r="GS137" s="277" cm="1">
        <f t="array" ref="GS137">SUM(SUMIFS(DA137:GR137,DA$6:GR$6,{"EN(V)"}))</f>
        <v>0</v>
      </c>
      <c r="GT137" s="277" cm="1">
        <f t="array" ref="GT137">SUM(SUMIFS(DA137:GR137,DA$6:GR$6,{"INA(V)"}))</f>
        <v>0</v>
      </c>
      <c r="GU137" s="277" cm="1">
        <f t="array" ref="GU137">SUM(SUMIFS(DA137:GR137,DA$6:GR$6,{"EN(D)"}))</f>
        <v>0</v>
      </c>
      <c r="GV137" s="277" cm="1">
        <f t="array" ref="GV137">SUM(SUMIFS(DA137:GR137,DA$6:GR$6,{"INA(D)"}))</f>
        <v>0</v>
      </c>
      <c r="GW137" s="277" cm="1">
        <f t="array" ref="GW137">SUM(SUMIFS(DA137:GR137,DA$6:GR$6,{"EN(D)","EN(V)","INA(D)","INA(V)"}))</f>
        <v>0</v>
      </c>
      <c r="GX137" s="299"/>
      <c r="GY137" s="299"/>
      <c r="GZ137" s="299"/>
      <c r="HA137" s="299"/>
      <c r="HB137" s="297"/>
      <c r="HC137" s="297"/>
      <c r="HD137" s="297"/>
      <c r="HE137" s="297"/>
      <c r="HF137" s="299"/>
      <c r="HG137" s="299"/>
      <c r="HH137" s="299"/>
      <c r="HI137" s="299"/>
      <c r="HJ137" s="297"/>
      <c r="HK137" s="297"/>
      <c r="HL137" s="297"/>
      <c r="HM137" s="297"/>
      <c r="HN137" s="299"/>
      <c r="HO137" s="299"/>
      <c r="HP137" s="299"/>
      <c r="HQ137" s="299"/>
      <c r="HR137" s="297"/>
      <c r="HS137" s="297"/>
      <c r="HT137" s="297"/>
      <c r="HU137" s="297"/>
      <c r="HV137" s="299"/>
      <c r="HW137" s="299"/>
      <c r="HX137" s="299"/>
      <c r="HY137" s="299"/>
      <c r="HZ137" s="297"/>
      <c r="IA137" s="297"/>
      <c r="IB137" s="297"/>
      <c r="IC137" s="297"/>
      <c r="ID137" s="299"/>
      <c r="IE137" s="299"/>
      <c r="IF137" s="299"/>
      <c r="IG137" s="299"/>
      <c r="IH137" s="297"/>
      <c r="II137" s="297"/>
      <c r="IJ137" s="297"/>
      <c r="IK137" s="297"/>
      <c r="IL137" s="299"/>
      <c r="IM137" s="299"/>
      <c r="IN137" s="299"/>
      <c r="IO137" s="299"/>
      <c r="IP137" s="297"/>
      <c r="IQ137" s="297"/>
      <c r="IR137" s="297"/>
      <c r="IS137" s="297"/>
      <c r="IT137" s="299"/>
      <c r="IU137" s="299"/>
      <c r="IV137" s="299"/>
      <c r="IW137" s="299"/>
      <c r="IX137" s="297"/>
      <c r="IY137" s="297"/>
      <c r="IZ137" s="297"/>
      <c r="JA137" s="297"/>
      <c r="JB137" s="299"/>
      <c r="JC137" s="299"/>
      <c r="JD137" s="299"/>
      <c r="JE137" s="299"/>
      <c r="JF137" s="297"/>
      <c r="JG137" s="297"/>
      <c r="JH137" s="297"/>
      <c r="JI137" s="297"/>
      <c r="JJ137" s="299"/>
      <c r="JK137" s="299"/>
      <c r="JL137" s="299"/>
      <c r="JM137" s="299"/>
      <c r="JN137" s="297"/>
      <c r="JO137" s="297"/>
      <c r="JP137" s="297"/>
      <c r="JQ137" s="297"/>
      <c r="JR137" s="299"/>
      <c r="JS137" s="299"/>
      <c r="JT137" s="299"/>
      <c r="JU137" s="299"/>
      <c r="JV137" s="297"/>
      <c r="JW137" s="297"/>
      <c r="JX137" s="297"/>
      <c r="JY137" s="297"/>
      <c r="JZ137" s="299"/>
      <c r="KA137" s="299"/>
      <c r="KB137" s="299"/>
      <c r="KC137" s="299"/>
      <c r="KD137" s="297"/>
      <c r="KE137" s="297"/>
      <c r="KF137" s="297"/>
      <c r="KG137" s="297"/>
      <c r="KH137" s="299"/>
      <c r="KI137" s="299"/>
      <c r="KJ137" s="299"/>
      <c r="KK137" s="299"/>
      <c r="KL137" s="297"/>
      <c r="KM137" s="297"/>
      <c r="KN137" s="297"/>
      <c r="KO137" s="297"/>
      <c r="KP137" s="277" cm="1">
        <f t="array" ref="KP137">SUM(SUMIFS(GX137:KO137,GX$6:KO$6,{"EN(V)"}))</f>
        <v>0</v>
      </c>
      <c r="KQ137" s="277" cm="1">
        <f t="array" ref="KQ137">SUM(SUMIFS(GX137:KO137,GX$6:KO$6,{"INA(V)"}))</f>
        <v>0</v>
      </c>
      <c r="KR137" s="277" cm="1">
        <f t="array" ref="KR137">SUM(SUMIFS(GX137:KO137,GX$6:KO$6,{"EN(D)"}))</f>
        <v>0</v>
      </c>
      <c r="KS137" s="277" cm="1">
        <f t="array" ref="KS137">SUM(SUMIFS(GX137:KO137,GX$6:KO$6,{"INA(D)"}))</f>
        <v>0</v>
      </c>
      <c r="KT137" s="277" cm="1">
        <f t="array" ref="KT137">SUM(SUMIFS(GX137:KO137,GX$6:KO$6,{"EN(D)","EN(V)","INA(D)","INA(V)"}))</f>
        <v>0</v>
      </c>
      <c r="KU137" s="299"/>
      <c r="KV137" s="299"/>
      <c r="KW137" s="299"/>
      <c r="KX137" s="299"/>
      <c r="KY137" s="297"/>
      <c r="KZ137" s="297">
        <v>4</v>
      </c>
      <c r="LA137" s="297"/>
      <c r="LB137" s="297">
        <v>3</v>
      </c>
      <c r="LC137" s="299"/>
      <c r="LD137" s="299">
        <v>4</v>
      </c>
      <c r="LE137" s="299"/>
      <c r="LF137" s="299">
        <v>5</v>
      </c>
      <c r="LG137" s="297"/>
      <c r="LH137" s="297"/>
      <c r="LI137" s="297"/>
      <c r="LJ137" s="297"/>
      <c r="LK137" s="299"/>
      <c r="LL137" s="299"/>
      <c r="LM137" s="299"/>
      <c r="LN137" s="299"/>
      <c r="LO137" s="297"/>
      <c r="LP137" s="297">
        <v>19</v>
      </c>
      <c r="LQ137" s="297"/>
      <c r="LR137" s="297">
        <v>24</v>
      </c>
      <c r="LS137" s="299"/>
      <c r="LT137" s="299"/>
      <c r="LU137" s="299"/>
      <c r="LV137" s="299"/>
      <c r="LW137" s="297"/>
      <c r="LX137" s="297">
        <v>13</v>
      </c>
      <c r="LY137" s="297"/>
      <c r="LZ137" s="297">
        <v>5</v>
      </c>
      <c r="MA137" s="299"/>
      <c r="MB137" s="299"/>
      <c r="MC137" s="299"/>
      <c r="MD137" s="299"/>
      <c r="ME137" s="297"/>
      <c r="MF137" s="297">
        <v>9</v>
      </c>
      <c r="MG137" s="297"/>
      <c r="MH137" s="297">
        <v>7</v>
      </c>
      <c r="MI137" s="299"/>
      <c r="MJ137" s="299"/>
      <c r="MK137" s="299"/>
      <c r="ML137" s="299"/>
      <c r="MM137" s="297"/>
      <c r="MN137" s="297">
        <v>16</v>
      </c>
      <c r="MO137" s="297"/>
      <c r="MP137" s="297">
        <v>5</v>
      </c>
      <c r="MQ137" s="299"/>
      <c r="MR137" s="299"/>
      <c r="MS137" s="299"/>
      <c r="MT137" s="299"/>
      <c r="MU137" s="297"/>
      <c r="MV137" s="297"/>
      <c r="MW137" s="297"/>
      <c r="MX137" s="297">
        <v>3</v>
      </c>
      <c r="MY137" s="299"/>
      <c r="MZ137" s="299"/>
      <c r="NA137" s="299"/>
      <c r="NB137" s="299"/>
      <c r="NC137" s="297"/>
      <c r="ND137" s="297">
        <v>12</v>
      </c>
      <c r="NE137" s="297"/>
      <c r="NF137" s="297">
        <v>4</v>
      </c>
      <c r="NG137" s="299"/>
      <c r="NH137" s="299"/>
      <c r="NI137" s="299"/>
      <c r="NJ137" s="299"/>
      <c r="NK137" s="297"/>
      <c r="NL137" s="297">
        <v>9</v>
      </c>
      <c r="NM137" s="297"/>
      <c r="NN137" s="297"/>
      <c r="NO137" s="299"/>
      <c r="NP137" s="299"/>
      <c r="NQ137" s="299"/>
      <c r="NR137" s="299"/>
      <c r="NS137" s="297"/>
      <c r="NT137" s="297">
        <v>5</v>
      </c>
      <c r="NU137" s="297"/>
      <c r="NV137" s="297"/>
      <c r="NW137" s="299"/>
      <c r="NX137" s="299"/>
      <c r="NY137" s="299"/>
      <c r="NZ137" s="299"/>
      <c r="OA137" s="297"/>
      <c r="OB137" s="297">
        <v>59</v>
      </c>
      <c r="OC137" s="297"/>
      <c r="OD137" s="297">
        <v>22</v>
      </c>
      <c r="OE137" s="299"/>
      <c r="OF137" s="299"/>
      <c r="OG137" s="299"/>
      <c r="OH137" s="299"/>
      <c r="OI137" s="297"/>
      <c r="OJ137" s="297">
        <v>14</v>
      </c>
      <c r="OK137" s="297"/>
      <c r="OL137" s="297">
        <v>2</v>
      </c>
      <c r="OM137" s="277" cm="1">
        <f t="array" ref="OM137">SUM(SUMIFS(KU137:OL137,KU$6:OL$6,{"EN(V)"}))</f>
        <v>4</v>
      </c>
      <c r="ON137" s="277" cm="1">
        <f t="array" ref="ON137">SUM(SUMIFS(KU137:OL137,KU$6:OL$6,{"INA(V)"}))</f>
        <v>160</v>
      </c>
      <c r="OO137" s="277" cm="1">
        <f t="array" ref="OO137">SUM(SUMIFS(KU137:OL137,KU$6:OL$6,{"EN(D)"}))</f>
        <v>5</v>
      </c>
      <c r="OP137" s="277" cm="1">
        <f t="array" ref="OP137">SUM(SUMIFS(KU137:OL137,KU$6:OL$6,{"INA(D)"}))</f>
        <v>75</v>
      </c>
      <c r="OQ137" s="277" cm="1">
        <f t="array" ref="OQ137">SUM(SUMIFS(KU137:OL137,KU$6:OL$6,{"EN(D)","EN(V)","INA(D)","INA(V)"}))</f>
        <v>244</v>
      </c>
      <c r="OR137" s="299"/>
      <c r="OS137" s="299"/>
      <c r="OT137" s="299"/>
      <c r="OU137" s="299"/>
      <c r="OV137" s="297"/>
      <c r="OW137" s="297">
        <v>14</v>
      </c>
      <c r="OX137" s="297"/>
      <c r="OY137" s="297">
        <v>3</v>
      </c>
      <c r="OZ137" s="299"/>
      <c r="PA137" s="299"/>
      <c r="PB137" s="299"/>
      <c r="PC137" s="299"/>
      <c r="PD137" s="297"/>
      <c r="PE137" s="297">
        <v>7</v>
      </c>
      <c r="PF137" s="297"/>
      <c r="PG137" s="297">
        <v>1</v>
      </c>
      <c r="PH137" s="299"/>
      <c r="PI137" s="299"/>
      <c r="PJ137" s="299"/>
      <c r="PK137" s="299"/>
      <c r="PL137" s="297"/>
      <c r="PM137" s="297">
        <v>18</v>
      </c>
      <c r="PN137" s="297"/>
      <c r="PO137" s="297">
        <v>8</v>
      </c>
      <c r="PP137" s="299"/>
      <c r="PQ137" s="299"/>
      <c r="PR137" s="299"/>
      <c r="PS137" s="299"/>
      <c r="PT137" s="297"/>
      <c r="PU137" s="297">
        <v>9</v>
      </c>
      <c r="PV137" s="297"/>
      <c r="PW137" s="297">
        <v>1</v>
      </c>
      <c r="PX137" s="299"/>
      <c r="PY137" s="299"/>
      <c r="PZ137" s="299"/>
      <c r="QA137" s="299"/>
      <c r="QB137" s="297"/>
      <c r="QC137" s="297">
        <v>10</v>
      </c>
      <c r="QD137" s="297"/>
      <c r="QE137" s="297">
        <v>4</v>
      </c>
      <c r="QF137" s="299"/>
      <c r="QG137" s="299"/>
      <c r="QH137" s="299"/>
      <c r="QI137" s="299"/>
      <c r="QJ137" s="297"/>
      <c r="QK137" s="297"/>
      <c r="QL137" s="297"/>
      <c r="QM137" s="297"/>
      <c r="QN137" s="299"/>
      <c r="QO137" s="299"/>
      <c r="QP137" s="299"/>
      <c r="QQ137" s="299"/>
      <c r="QR137" s="297"/>
      <c r="QS137" s="297">
        <v>3</v>
      </c>
      <c r="QT137" s="297"/>
      <c r="QU137" s="297">
        <v>1</v>
      </c>
      <c r="QV137" s="299"/>
      <c r="QW137" s="299"/>
      <c r="QX137" s="299"/>
      <c r="QY137" s="299"/>
      <c r="QZ137" s="297"/>
      <c r="RA137" s="297"/>
      <c r="RB137" s="297"/>
      <c r="RC137" s="297"/>
      <c r="RD137" s="299"/>
      <c r="RE137" s="299"/>
      <c r="RF137" s="299"/>
      <c r="RG137" s="299"/>
      <c r="RH137" s="297"/>
      <c r="RI137" s="297"/>
      <c r="RJ137" s="297"/>
      <c r="RK137" s="297"/>
      <c r="RL137" s="299"/>
      <c r="RM137" s="299"/>
      <c r="RN137" s="299"/>
      <c r="RO137" s="299"/>
      <c r="RP137" s="297"/>
      <c r="RQ137" s="297"/>
      <c r="RR137" s="297"/>
      <c r="RS137" s="297"/>
      <c r="RT137" s="299"/>
      <c r="RU137" s="299"/>
      <c r="RV137" s="299"/>
      <c r="RW137" s="299"/>
      <c r="RX137" s="297"/>
      <c r="RY137" s="297"/>
      <c r="RZ137" s="297"/>
      <c r="SA137" s="297"/>
      <c r="SB137" s="299"/>
      <c r="SC137" s="299"/>
      <c r="SD137" s="299"/>
      <c r="SE137" s="299"/>
      <c r="SF137" s="297"/>
      <c r="SG137" s="297"/>
      <c r="SH137" s="297"/>
      <c r="SI137" s="297"/>
      <c r="SJ137" s="277" cm="1">
        <f t="array" ref="SJ137">SUM(SUMIFS(OR137:SI137,OR$6:SI$6,{"EN(V)"}))</f>
        <v>0</v>
      </c>
      <c r="SK137" s="277" cm="1">
        <f t="array" ref="SK137">SUM(SUMIFS(OR137:SI137,OR$6:SI$6,{"INA(V)"}))</f>
        <v>61</v>
      </c>
      <c r="SL137" s="277" cm="1">
        <f t="array" ref="SL137">SUM(SUMIFS(OR137:SI137,OR$6:SI$6,{"EN(D)"}))</f>
        <v>0</v>
      </c>
      <c r="SM137" s="277" cm="1">
        <f t="array" ref="SM137">SUM(SUMIFS(OR137:SI137,OR$6:SI$6,{"INA(D)"}))</f>
        <v>18</v>
      </c>
      <c r="SN137" s="277" cm="1">
        <f t="array" ref="SN137">SUM(SUMIFS(OR137:SI137,OR$6:SI$6,{"EN(D)","EN(V)","INA(D)","INA(V)"}))</f>
        <v>79</v>
      </c>
    </row>
    <row r="138" spans="1:508" ht="45">
      <c r="A138" s="296">
        <v>132</v>
      </c>
      <c r="B138" s="281" t="s">
        <v>1914</v>
      </c>
      <c r="C138" s="301"/>
      <c r="D138" s="299"/>
      <c r="E138" s="299"/>
      <c r="F138" s="299"/>
      <c r="G138" s="299"/>
      <c r="H138" s="297"/>
      <c r="I138" s="297"/>
      <c r="J138" s="297"/>
      <c r="K138" s="297"/>
      <c r="L138" s="299"/>
      <c r="M138" s="299"/>
      <c r="N138" s="299"/>
      <c r="O138" s="299"/>
      <c r="P138" s="297"/>
      <c r="Q138" s="297"/>
      <c r="R138" s="297"/>
      <c r="S138" s="297"/>
      <c r="T138" s="299"/>
      <c r="U138" s="299"/>
      <c r="V138" s="299"/>
      <c r="W138" s="299"/>
      <c r="X138" s="297"/>
      <c r="Y138" s="297"/>
      <c r="Z138" s="297"/>
      <c r="AA138" s="297"/>
      <c r="AB138" s="299"/>
      <c r="AC138" s="299"/>
      <c r="AD138" s="299"/>
      <c r="AE138" s="299"/>
      <c r="AF138" s="297"/>
      <c r="AG138" s="297"/>
      <c r="AH138" s="297"/>
      <c r="AI138" s="297"/>
      <c r="AJ138" s="299"/>
      <c r="AK138" s="299"/>
      <c r="AL138" s="299"/>
      <c r="AM138" s="299"/>
      <c r="AN138" s="297"/>
      <c r="AO138" s="297"/>
      <c r="AP138" s="297"/>
      <c r="AQ138" s="297"/>
      <c r="AR138" s="299"/>
      <c r="AS138" s="299"/>
      <c r="AT138" s="299"/>
      <c r="AU138" s="299"/>
      <c r="AV138" s="297"/>
      <c r="AW138" s="297"/>
      <c r="AX138" s="297"/>
      <c r="AY138" s="297"/>
      <c r="AZ138" s="299"/>
      <c r="BA138" s="299"/>
      <c r="BB138" s="299"/>
      <c r="BC138" s="299"/>
      <c r="BD138" s="297"/>
      <c r="BE138" s="297"/>
      <c r="BF138" s="297"/>
      <c r="BG138" s="297"/>
      <c r="BH138" s="299"/>
      <c r="BI138" s="299"/>
      <c r="BJ138" s="299"/>
      <c r="BK138" s="299"/>
      <c r="BL138" s="297"/>
      <c r="BM138" s="297"/>
      <c r="BN138" s="297"/>
      <c r="BO138" s="297"/>
      <c r="BP138" s="299"/>
      <c r="BQ138" s="299"/>
      <c r="BR138" s="299"/>
      <c r="BS138" s="299"/>
      <c r="BT138" s="297"/>
      <c r="BU138" s="297"/>
      <c r="BV138" s="297"/>
      <c r="BW138" s="297"/>
      <c r="BX138" s="299"/>
      <c r="BY138" s="299"/>
      <c r="BZ138" s="299"/>
      <c r="CA138" s="299"/>
      <c r="CB138" s="297"/>
      <c r="CC138" s="297"/>
      <c r="CD138" s="297"/>
      <c r="CE138" s="297"/>
      <c r="CF138" s="299"/>
      <c r="CG138" s="299"/>
      <c r="CH138" s="299"/>
      <c r="CI138" s="299"/>
      <c r="CJ138" s="297"/>
      <c r="CK138" s="297"/>
      <c r="CL138" s="297"/>
      <c r="CM138" s="297"/>
      <c r="CN138" s="299"/>
      <c r="CO138" s="299"/>
      <c r="CP138" s="299"/>
      <c r="CQ138" s="299"/>
      <c r="CR138" s="297"/>
      <c r="CS138" s="297"/>
      <c r="CT138" s="297"/>
      <c r="CU138" s="297"/>
      <c r="CV138" s="277" cm="1">
        <f t="array" ref="CV138">SUM(SUMIFS(D138:CU138,D$6:CU$6,{"EN(V)"}))</f>
        <v>0</v>
      </c>
      <c r="CW138" s="277" cm="1">
        <f t="array" ref="CW138">SUM(SUMIFS(D138:CU138,D$6:CU$6,{"INA(V)"}))</f>
        <v>0</v>
      </c>
      <c r="CX138" s="277" cm="1">
        <f t="array" ref="CX138">SUM(SUMIFS(D138:CU138,D$6:CU$6,{"EN(D)"}))</f>
        <v>0</v>
      </c>
      <c r="CY138" s="277" cm="1">
        <f t="array" ref="CY138">SUM(SUMIFS(D138:CU138,D$6:CU$6,{"INA(D)"}))</f>
        <v>0</v>
      </c>
      <c r="CZ138" s="277" cm="1">
        <f t="array" ref="CZ138">SUM(SUMIFS(D138:CU138,D$6:CU$6,{"EN(D)","EN(V)","INA(D)","INA(V)"}))</f>
        <v>0</v>
      </c>
      <c r="DA138" s="299"/>
      <c r="DB138" s="299"/>
      <c r="DC138" s="299"/>
      <c r="DD138" s="299"/>
      <c r="DE138" s="297"/>
      <c r="DF138" s="297"/>
      <c r="DG138" s="297"/>
      <c r="DH138" s="297"/>
      <c r="DI138" s="299"/>
      <c r="DJ138" s="299"/>
      <c r="DK138" s="299"/>
      <c r="DL138" s="299"/>
      <c r="DM138" s="297"/>
      <c r="DN138" s="297"/>
      <c r="DO138" s="297"/>
      <c r="DP138" s="297"/>
      <c r="DQ138" s="299"/>
      <c r="DR138" s="299"/>
      <c r="DS138" s="299"/>
      <c r="DT138" s="299"/>
      <c r="DU138" s="297"/>
      <c r="DV138" s="297"/>
      <c r="DW138" s="297"/>
      <c r="DX138" s="297"/>
      <c r="DY138" s="299"/>
      <c r="DZ138" s="299"/>
      <c r="EA138" s="299"/>
      <c r="EB138" s="299"/>
      <c r="EC138" s="297"/>
      <c r="ED138" s="297"/>
      <c r="EE138" s="297"/>
      <c r="EF138" s="297"/>
      <c r="EG138" s="299"/>
      <c r="EH138" s="299"/>
      <c r="EI138" s="299"/>
      <c r="EJ138" s="299"/>
      <c r="EK138" s="297"/>
      <c r="EL138" s="297"/>
      <c r="EM138" s="297"/>
      <c r="EN138" s="297"/>
      <c r="EO138" s="299"/>
      <c r="EP138" s="299"/>
      <c r="EQ138" s="299"/>
      <c r="ER138" s="299"/>
      <c r="ES138" s="297"/>
      <c r="ET138" s="297"/>
      <c r="EU138" s="297"/>
      <c r="EV138" s="297"/>
      <c r="EW138" s="299"/>
      <c r="EX138" s="299"/>
      <c r="EY138" s="299"/>
      <c r="EZ138" s="299"/>
      <c r="FA138" s="297"/>
      <c r="FB138" s="297"/>
      <c r="FC138" s="297"/>
      <c r="FD138" s="297"/>
      <c r="FE138" s="299"/>
      <c r="FF138" s="299"/>
      <c r="FG138" s="299"/>
      <c r="FH138" s="299"/>
      <c r="FI138" s="297"/>
      <c r="FJ138" s="297"/>
      <c r="FK138" s="297"/>
      <c r="FL138" s="297"/>
      <c r="FM138" s="299"/>
      <c r="FN138" s="299"/>
      <c r="FO138" s="299"/>
      <c r="FP138" s="299"/>
      <c r="FQ138" s="297"/>
      <c r="FR138" s="297"/>
      <c r="FS138" s="297"/>
      <c r="FT138" s="297"/>
      <c r="FU138" s="299"/>
      <c r="FV138" s="299"/>
      <c r="FW138" s="299"/>
      <c r="FX138" s="299"/>
      <c r="FY138" s="297"/>
      <c r="FZ138" s="297"/>
      <c r="GA138" s="297"/>
      <c r="GB138" s="297"/>
      <c r="GC138" s="299"/>
      <c r="GD138" s="299"/>
      <c r="GE138" s="299"/>
      <c r="GF138" s="299"/>
      <c r="GG138" s="297"/>
      <c r="GH138" s="297"/>
      <c r="GI138" s="297"/>
      <c r="GJ138" s="297"/>
      <c r="GK138" s="299"/>
      <c r="GL138" s="299"/>
      <c r="GM138" s="299"/>
      <c r="GN138" s="299"/>
      <c r="GO138" s="297"/>
      <c r="GP138" s="297"/>
      <c r="GQ138" s="297"/>
      <c r="GR138" s="297"/>
      <c r="GS138" s="277" cm="1">
        <f t="array" ref="GS138">SUM(SUMIFS(DA138:GR138,DA$6:GR$6,{"EN(V)"}))</f>
        <v>0</v>
      </c>
      <c r="GT138" s="277" cm="1">
        <f t="array" ref="GT138">SUM(SUMIFS(DA138:GR138,DA$6:GR$6,{"INA(V)"}))</f>
        <v>0</v>
      </c>
      <c r="GU138" s="277" cm="1">
        <f t="array" ref="GU138">SUM(SUMIFS(DA138:GR138,DA$6:GR$6,{"EN(D)"}))</f>
        <v>0</v>
      </c>
      <c r="GV138" s="277" cm="1">
        <f t="array" ref="GV138">SUM(SUMIFS(DA138:GR138,DA$6:GR$6,{"INA(D)"}))</f>
        <v>0</v>
      </c>
      <c r="GW138" s="277" cm="1">
        <f t="array" ref="GW138">SUM(SUMIFS(DA138:GR138,DA$6:GR$6,{"EN(D)","EN(V)","INA(D)","INA(V)"}))</f>
        <v>0</v>
      </c>
      <c r="GX138" s="299"/>
      <c r="GY138" s="299"/>
      <c r="GZ138" s="299"/>
      <c r="HA138" s="299"/>
      <c r="HB138" s="297"/>
      <c r="HC138" s="297"/>
      <c r="HD138" s="297"/>
      <c r="HE138" s="297"/>
      <c r="HF138" s="299"/>
      <c r="HG138" s="299"/>
      <c r="HH138" s="299"/>
      <c r="HI138" s="299"/>
      <c r="HJ138" s="297"/>
      <c r="HK138" s="297"/>
      <c r="HL138" s="297"/>
      <c r="HM138" s="297"/>
      <c r="HN138" s="299"/>
      <c r="HO138" s="299"/>
      <c r="HP138" s="299"/>
      <c r="HQ138" s="299"/>
      <c r="HR138" s="297"/>
      <c r="HS138" s="297"/>
      <c r="HT138" s="297"/>
      <c r="HU138" s="297"/>
      <c r="HV138" s="299"/>
      <c r="HW138" s="299"/>
      <c r="HX138" s="299"/>
      <c r="HY138" s="299"/>
      <c r="HZ138" s="297"/>
      <c r="IA138" s="297"/>
      <c r="IB138" s="297"/>
      <c r="IC138" s="297"/>
      <c r="ID138" s="299"/>
      <c r="IE138" s="299"/>
      <c r="IF138" s="299"/>
      <c r="IG138" s="299"/>
      <c r="IH138" s="297"/>
      <c r="II138" s="297"/>
      <c r="IJ138" s="297"/>
      <c r="IK138" s="297"/>
      <c r="IL138" s="299"/>
      <c r="IM138" s="299"/>
      <c r="IN138" s="299"/>
      <c r="IO138" s="299"/>
      <c r="IP138" s="297"/>
      <c r="IQ138" s="297"/>
      <c r="IR138" s="297"/>
      <c r="IS138" s="297"/>
      <c r="IT138" s="299"/>
      <c r="IU138" s="299"/>
      <c r="IV138" s="299"/>
      <c r="IW138" s="299"/>
      <c r="IX138" s="297"/>
      <c r="IY138" s="297"/>
      <c r="IZ138" s="297"/>
      <c r="JA138" s="297"/>
      <c r="JB138" s="299"/>
      <c r="JC138" s="299"/>
      <c r="JD138" s="299"/>
      <c r="JE138" s="299"/>
      <c r="JF138" s="297"/>
      <c r="JG138" s="297"/>
      <c r="JH138" s="297"/>
      <c r="JI138" s="297"/>
      <c r="JJ138" s="299"/>
      <c r="JK138" s="299"/>
      <c r="JL138" s="299"/>
      <c r="JM138" s="299"/>
      <c r="JN138" s="297"/>
      <c r="JO138" s="297"/>
      <c r="JP138" s="297"/>
      <c r="JQ138" s="297"/>
      <c r="JR138" s="299"/>
      <c r="JS138" s="299"/>
      <c r="JT138" s="299"/>
      <c r="JU138" s="299"/>
      <c r="JV138" s="297"/>
      <c r="JW138" s="297"/>
      <c r="JX138" s="297"/>
      <c r="JY138" s="297"/>
      <c r="JZ138" s="299"/>
      <c r="KA138" s="299"/>
      <c r="KB138" s="299"/>
      <c r="KC138" s="299"/>
      <c r="KD138" s="297"/>
      <c r="KE138" s="297"/>
      <c r="KF138" s="297"/>
      <c r="KG138" s="297"/>
      <c r="KH138" s="299"/>
      <c r="KI138" s="299"/>
      <c r="KJ138" s="299"/>
      <c r="KK138" s="299"/>
      <c r="KL138" s="297"/>
      <c r="KM138" s="297"/>
      <c r="KN138" s="297"/>
      <c r="KO138" s="297"/>
      <c r="KP138" s="277" cm="1">
        <f t="array" ref="KP138">SUM(SUMIFS(GX138:KO138,GX$6:KO$6,{"EN(V)"}))</f>
        <v>0</v>
      </c>
      <c r="KQ138" s="277" cm="1">
        <f t="array" ref="KQ138">SUM(SUMIFS(GX138:KO138,GX$6:KO$6,{"INA(V)"}))</f>
        <v>0</v>
      </c>
      <c r="KR138" s="277" cm="1">
        <f t="array" ref="KR138">SUM(SUMIFS(GX138:KO138,GX$6:KO$6,{"EN(D)"}))</f>
        <v>0</v>
      </c>
      <c r="KS138" s="277" cm="1">
        <f t="array" ref="KS138">SUM(SUMIFS(GX138:KO138,GX$6:KO$6,{"INA(D)"}))</f>
        <v>0</v>
      </c>
      <c r="KT138" s="277" cm="1">
        <f t="array" ref="KT138">SUM(SUMIFS(GX138:KO138,GX$6:KO$6,{"EN(D)","EN(V)","INA(D)","INA(V)"}))</f>
        <v>0</v>
      </c>
      <c r="KU138" s="299"/>
      <c r="KV138" s="299">
        <v>2</v>
      </c>
      <c r="KW138" s="299"/>
      <c r="KX138" s="299">
        <v>9</v>
      </c>
      <c r="KY138" s="297"/>
      <c r="KZ138" s="297"/>
      <c r="LA138" s="297"/>
      <c r="LB138" s="297"/>
      <c r="LC138" s="299"/>
      <c r="LD138" s="299"/>
      <c r="LE138" s="299"/>
      <c r="LF138" s="299"/>
      <c r="LG138" s="297"/>
      <c r="LH138" s="297">
        <v>5</v>
      </c>
      <c r="LI138" s="297"/>
      <c r="LJ138" s="297">
        <v>8</v>
      </c>
      <c r="LK138" s="299"/>
      <c r="LL138" s="299">
        <v>4</v>
      </c>
      <c r="LM138" s="299"/>
      <c r="LN138" s="299">
        <v>1</v>
      </c>
      <c r="LO138" s="297"/>
      <c r="LP138" s="297"/>
      <c r="LQ138" s="297"/>
      <c r="LR138" s="297"/>
      <c r="LS138" s="299"/>
      <c r="LT138" s="299">
        <v>4</v>
      </c>
      <c r="LU138" s="299"/>
      <c r="LV138" s="299">
        <v>2</v>
      </c>
      <c r="LW138" s="297"/>
      <c r="LX138" s="297"/>
      <c r="LY138" s="297"/>
      <c r="LZ138" s="297"/>
      <c r="MA138" s="299"/>
      <c r="MB138" s="299">
        <v>3</v>
      </c>
      <c r="MC138" s="299"/>
      <c r="MD138" s="299">
        <v>2</v>
      </c>
      <c r="ME138" s="297"/>
      <c r="MF138" s="297"/>
      <c r="MG138" s="297"/>
      <c r="MH138" s="297"/>
      <c r="MI138" s="299"/>
      <c r="MJ138" s="299">
        <v>2</v>
      </c>
      <c r="MK138" s="299"/>
      <c r="ML138" s="299"/>
      <c r="MM138" s="297"/>
      <c r="MN138" s="297"/>
      <c r="MO138" s="297"/>
      <c r="MP138" s="297"/>
      <c r="MQ138" s="299"/>
      <c r="MR138" s="299">
        <v>7</v>
      </c>
      <c r="MS138" s="299"/>
      <c r="MT138" s="299">
        <v>3</v>
      </c>
      <c r="MU138" s="297"/>
      <c r="MV138" s="297"/>
      <c r="MW138" s="297"/>
      <c r="MX138" s="297"/>
      <c r="MY138" s="299"/>
      <c r="MZ138" s="299">
        <v>7</v>
      </c>
      <c r="NA138" s="299"/>
      <c r="NB138" s="299"/>
      <c r="NC138" s="297"/>
      <c r="ND138" s="297"/>
      <c r="NE138" s="297"/>
      <c r="NF138" s="297"/>
      <c r="NG138" s="299"/>
      <c r="NH138" s="299">
        <v>1</v>
      </c>
      <c r="NI138" s="299"/>
      <c r="NJ138" s="299">
        <v>3</v>
      </c>
      <c r="NK138" s="297"/>
      <c r="NL138" s="297"/>
      <c r="NM138" s="297"/>
      <c r="NN138" s="297"/>
      <c r="NO138" s="299"/>
      <c r="NP138" s="299">
        <v>2</v>
      </c>
      <c r="NQ138" s="299"/>
      <c r="NR138" s="299"/>
      <c r="NS138" s="297"/>
      <c r="NT138" s="297"/>
      <c r="NU138" s="297"/>
      <c r="NV138" s="297"/>
      <c r="NW138" s="299"/>
      <c r="NX138" s="299">
        <v>9</v>
      </c>
      <c r="NY138" s="299"/>
      <c r="NZ138" s="299">
        <v>8</v>
      </c>
      <c r="OA138" s="297"/>
      <c r="OB138" s="297"/>
      <c r="OC138" s="297"/>
      <c r="OD138" s="297"/>
      <c r="OE138" s="299"/>
      <c r="OF138" s="299">
        <v>1</v>
      </c>
      <c r="OG138" s="299"/>
      <c r="OH138" s="299"/>
      <c r="OI138" s="297"/>
      <c r="OJ138" s="297"/>
      <c r="OK138" s="297"/>
      <c r="OL138" s="297"/>
      <c r="OM138" s="277" cm="1">
        <f t="array" ref="OM138">SUM(SUMIFS(KU138:OL138,KU$6:OL$6,{"EN(V)"}))</f>
        <v>42</v>
      </c>
      <c r="ON138" s="277" cm="1">
        <f t="array" ref="ON138">SUM(SUMIFS(KU138:OL138,KU$6:OL$6,{"INA(V)"}))</f>
        <v>5</v>
      </c>
      <c r="OO138" s="277" cm="1">
        <f t="array" ref="OO138">SUM(SUMIFS(KU138:OL138,KU$6:OL$6,{"EN(D)"}))</f>
        <v>28</v>
      </c>
      <c r="OP138" s="277" cm="1">
        <f t="array" ref="OP138">SUM(SUMIFS(KU138:OL138,KU$6:OL$6,{"INA(D)"}))</f>
        <v>8</v>
      </c>
      <c r="OQ138" s="277" cm="1">
        <f t="array" ref="OQ138">SUM(SUMIFS(KU138:OL138,KU$6:OL$6,{"EN(D)","EN(V)","INA(D)","INA(V)"}))</f>
        <v>83</v>
      </c>
      <c r="OR138" s="299"/>
      <c r="OS138" s="299">
        <v>1</v>
      </c>
      <c r="OT138" s="299"/>
      <c r="OU138" s="299"/>
      <c r="OV138" s="297"/>
      <c r="OW138" s="297"/>
      <c r="OX138" s="297"/>
      <c r="OY138" s="297"/>
      <c r="OZ138" s="299"/>
      <c r="PA138" s="299">
        <v>1</v>
      </c>
      <c r="PB138" s="299"/>
      <c r="PC138" s="299"/>
      <c r="PD138" s="297"/>
      <c r="PE138" s="297"/>
      <c r="PF138" s="297"/>
      <c r="PG138" s="297"/>
      <c r="PH138" s="299"/>
      <c r="PI138" s="299">
        <v>2</v>
      </c>
      <c r="PJ138" s="299"/>
      <c r="PK138" s="299"/>
      <c r="PL138" s="297"/>
      <c r="PM138" s="297"/>
      <c r="PN138" s="297"/>
      <c r="PO138" s="297"/>
      <c r="PP138" s="299"/>
      <c r="PQ138" s="299"/>
      <c r="PR138" s="299"/>
      <c r="PS138" s="299"/>
      <c r="PT138" s="297"/>
      <c r="PU138" s="297"/>
      <c r="PV138" s="297"/>
      <c r="PW138" s="297"/>
      <c r="PX138" s="299"/>
      <c r="PY138" s="299">
        <v>3</v>
      </c>
      <c r="PZ138" s="299"/>
      <c r="QA138" s="299">
        <v>6</v>
      </c>
      <c r="QB138" s="297"/>
      <c r="QC138" s="297"/>
      <c r="QD138" s="297"/>
      <c r="QE138" s="297"/>
      <c r="QF138" s="299"/>
      <c r="QG138" s="299"/>
      <c r="QH138" s="299"/>
      <c r="QI138" s="299"/>
      <c r="QJ138" s="297"/>
      <c r="QK138" s="297"/>
      <c r="QL138" s="297"/>
      <c r="QM138" s="297"/>
      <c r="QN138" s="299"/>
      <c r="QO138" s="299">
        <v>1</v>
      </c>
      <c r="QP138" s="299"/>
      <c r="QQ138" s="299"/>
      <c r="QR138" s="297"/>
      <c r="QS138" s="297"/>
      <c r="QT138" s="297"/>
      <c r="QU138" s="297"/>
      <c r="QV138" s="299"/>
      <c r="QW138" s="299"/>
      <c r="QX138" s="299"/>
      <c r="QY138" s="299"/>
      <c r="QZ138" s="297"/>
      <c r="RA138" s="297"/>
      <c r="RB138" s="297"/>
      <c r="RC138" s="297"/>
      <c r="RD138" s="299"/>
      <c r="RE138" s="299"/>
      <c r="RF138" s="299"/>
      <c r="RG138" s="299"/>
      <c r="RH138" s="297"/>
      <c r="RI138" s="297"/>
      <c r="RJ138" s="297"/>
      <c r="RK138" s="297"/>
      <c r="RL138" s="299"/>
      <c r="RM138" s="299"/>
      <c r="RN138" s="299"/>
      <c r="RO138" s="299"/>
      <c r="RP138" s="297"/>
      <c r="RQ138" s="297"/>
      <c r="RR138" s="297"/>
      <c r="RS138" s="297"/>
      <c r="RT138" s="299"/>
      <c r="RU138" s="299"/>
      <c r="RV138" s="299"/>
      <c r="RW138" s="299"/>
      <c r="RX138" s="297"/>
      <c r="RY138" s="297"/>
      <c r="RZ138" s="297"/>
      <c r="SA138" s="297"/>
      <c r="SB138" s="299"/>
      <c r="SC138" s="299"/>
      <c r="SD138" s="299"/>
      <c r="SE138" s="299"/>
      <c r="SF138" s="297"/>
      <c r="SG138" s="297"/>
      <c r="SH138" s="297"/>
      <c r="SI138" s="297"/>
      <c r="SJ138" s="277" cm="1">
        <f t="array" ref="SJ138">SUM(SUMIFS(OR138:SI138,OR$6:SI$6,{"EN(V)"}))</f>
        <v>8</v>
      </c>
      <c r="SK138" s="277" cm="1">
        <f t="array" ref="SK138">SUM(SUMIFS(OR138:SI138,OR$6:SI$6,{"INA(V)"}))</f>
        <v>0</v>
      </c>
      <c r="SL138" s="277" cm="1">
        <f t="array" ref="SL138">SUM(SUMIFS(OR138:SI138,OR$6:SI$6,{"EN(D)"}))</f>
        <v>6</v>
      </c>
      <c r="SM138" s="277" cm="1">
        <f t="array" ref="SM138">SUM(SUMIFS(OR138:SI138,OR$6:SI$6,{"INA(D)"}))</f>
        <v>0</v>
      </c>
      <c r="SN138" s="277" cm="1">
        <f t="array" ref="SN138">SUM(SUMIFS(OR138:SI138,OR$6:SI$6,{"EN(D)","EN(V)","INA(D)","INA(V)"}))</f>
        <v>14</v>
      </c>
    </row>
    <row r="139" spans="1:508" ht="45">
      <c r="A139" s="296">
        <v>133</v>
      </c>
      <c r="B139" s="281" t="s">
        <v>1919</v>
      </c>
      <c r="C139" s="301"/>
      <c r="D139" s="299"/>
      <c r="E139" s="299"/>
      <c r="F139" s="299"/>
      <c r="G139" s="299"/>
      <c r="H139" s="297"/>
      <c r="I139" s="297"/>
      <c r="J139" s="297"/>
      <c r="K139" s="297"/>
      <c r="L139" s="299"/>
      <c r="M139" s="299"/>
      <c r="N139" s="299"/>
      <c r="O139" s="299"/>
      <c r="P139" s="297"/>
      <c r="Q139" s="297"/>
      <c r="R139" s="297"/>
      <c r="S139" s="297"/>
      <c r="T139" s="299"/>
      <c r="U139" s="299"/>
      <c r="V139" s="299"/>
      <c r="W139" s="299"/>
      <c r="X139" s="297"/>
      <c r="Y139" s="297"/>
      <c r="Z139" s="297"/>
      <c r="AA139" s="297"/>
      <c r="AB139" s="299"/>
      <c r="AC139" s="299"/>
      <c r="AD139" s="299"/>
      <c r="AE139" s="299"/>
      <c r="AF139" s="297"/>
      <c r="AG139" s="297"/>
      <c r="AH139" s="297"/>
      <c r="AI139" s="297"/>
      <c r="AJ139" s="299"/>
      <c r="AK139" s="299"/>
      <c r="AL139" s="299"/>
      <c r="AM139" s="299"/>
      <c r="AN139" s="297"/>
      <c r="AO139" s="297"/>
      <c r="AP139" s="297"/>
      <c r="AQ139" s="297"/>
      <c r="AR139" s="299"/>
      <c r="AS139" s="299"/>
      <c r="AT139" s="299"/>
      <c r="AU139" s="299"/>
      <c r="AV139" s="297"/>
      <c r="AW139" s="297"/>
      <c r="AX139" s="297"/>
      <c r="AY139" s="297"/>
      <c r="AZ139" s="299"/>
      <c r="BA139" s="299"/>
      <c r="BB139" s="299"/>
      <c r="BC139" s="299"/>
      <c r="BD139" s="297"/>
      <c r="BE139" s="297"/>
      <c r="BF139" s="297"/>
      <c r="BG139" s="297"/>
      <c r="BH139" s="299"/>
      <c r="BI139" s="299"/>
      <c r="BJ139" s="299"/>
      <c r="BK139" s="299"/>
      <c r="BL139" s="297"/>
      <c r="BM139" s="297"/>
      <c r="BN139" s="297"/>
      <c r="BO139" s="297"/>
      <c r="BP139" s="299"/>
      <c r="BQ139" s="299"/>
      <c r="BR139" s="299"/>
      <c r="BS139" s="299"/>
      <c r="BT139" s="297"/>
      <c r="BU139" s="297"/>
      <c r="BV139" s="297"/>
      <c r="BW139" s="297"/>
      <c r="BX139" s="299"/>
      <c r="BY139" s="299"/>
      <c r="BZ139" s="299"/>
      <c r="CA139" s="299"/>
      <c r="CB139" s="297"/>
      <c r="CC139" s="297"/>
      <c r="CD139" s="297"/>
      <c r="CE139" s="297"/>
      <c r="CF139" s="299"/>
      <c r="CG139" s="299"/>
      <c r="CH139" s="299"/>
      <c r="CI139" s="299"/>
      <c r="CJ139" s="297"/>
      <c r="CK139" s="297"/>
      <c r="CL139" s="297"/>
      <c r="CM139" s="297"/>
      <c r="CN139" s="299"/>
      <c r="CO139" s="299"/>
      <c r="CP139" s="299"/>
      <c r="CQ139" s="299"/>
      <c r="CR139" s="297"/>
      <c r="CS139" s="297"/>
      <c r="CT139" s="297"/>
      <c r="CU139" s="297"/>
      <c r="CV139" s="277" cm="1">
        <f t="array" ref="CV139">SUM(SUMIFS(D139:CU139,D$6:CU$6,{"EN(V)"}))</f>
        <v>0</v>
      </c>
      <c r="CW139" s="277" cm="1">
        <f t="array" ref="CW139">SUM(SUMIFS(D139:CU139,D$6:CU$6,{"INA(V)"}))</f>
        <v>0</v>
      </c>
      <c r="CX139" s="277" cm="1">
        <f t="array" ref="CX139">SUM(SUMIFS(D139:CU139,D$6:CU$6,{"EN(D)"}))</f>
        <v>0</v>
      </c>
      <c r="CY139" s="277" cm="1">
        <f t="array" ref="CY139">SUM(SUMIFS(D139:CU139,D$6:CU$6,{"INA(D)"}))</f>
        <v>0</v>
      </c>
      <c r="CZ139" s="277" cm="1">
        <f t="array" ref="CZ139">SUM(SUMIFS(D139:CU139,D$6:CU$6,{"EN(D)","EN(V)","INA(D)","INA(V)"}))</f>
        <v>0</v>
      </c>
      <c r="DA139" s="299"/>
      <c r="DB139" s="299"/>
      <c r="DC139" s="299"/>
      <c r="DD139" s="299"/>
      <c r="DE139" s="297"/>
      <c r="DF139" s="297"/>
      <c r="DG139" s="297"/>
      <c r="DH139" s="297"/>
      <c r="DI139" s="299"/>
      <c r="DJ139" s="299"/>
      <c r="DK139" s="299"/>
      <c r="DL139" s="299"/>
      <c r="DM139" s="297"/>
      <c r="DN139" s="297"/>
      <c r="DO139" s="297"/>
      <c r="DP139" s="297"/>
      <c r="DQ139" s="299"/>
      <c r="DR139" s="299"/>
      <c r="DS139" s="299"/>
      <c r="DT139" s="299"/>
      <c r="DU139" s="297"/>
      <c r="DV139" s="297"/>
      <c r="DW139" s="297"/>
      <c r="DX139" s="297"/>
      <c r="DY139" s="299"/>
      <c r="DZ139" s="299"/>
      <c r="EA139" s="299"/>
      <c r="EB139" s="299"/>
      <c r="EC139" s="297"/>
      <c r="ED139" s="297"/>
      <c r="EE139" s="297"/>
      <c r="EF139" s="297"/>
      <c r="EG139" s="299"/>
      <c r="EH139" s="299"/>
      <c r="EI139" s="299"/>
      <c r="EJ139" s="299"/>
      <c r="EK139" s="297"/>
      <c r="EL139" s="297"/>
      <c r="EM139" s="297"/>
      <c r="EN139" s="297"/>
      <c r="EO139" s="299"/>
      <c r="EP139" s="299"/>
      <c r="EQ139" s="299"/>
      <c r="ER139" s="299"/>
      <c r="ES139" s="297"/>
      <c r="ET139" s="297"/>
      <c r="EU139" s="297"/>
      <c r="EV139" s="297"/>
      <c r="EW139" s="299"/>
      <c r="EX139" s="299"/>
      <c r="EY139" s="299"/>
      <c r="EZ139" s="299"/>
      <c r="FA139" s="297"/>
      <c r="FB139" s="297"/>
      <c r="FC139" s="297"/>
      <c r="FD139" s="297"/>
      <c r="FE139" s="299"/>
      <c r="FF139" s="299"/>
      <c r="FG139" s="299"/>
      <c r="FH139" s="299"/>
      <c r="FI139" s="297"/>
      <c r="FJ139" s="297"/>
      <c r="FK139" s="297"/>
      <c r="FL139" s="297"/>
      <c r="FM139" s="299"/>
      <c r="FN139" s="299"/>
      <c r="FO139" s="299"/>
      <c r="FP139" s="299"/>
      <c r="FQ139" s="297"/>
      <c r="FR139" s="297"/>
      <c r="FS139" s="297"/>
      <c r="FT139" s="297"/>
      <c r="FU139" s="299"/>
      <c r="FV139" s="299"/>
      <c r="FW139" s="299"/>
      <c r="FX139" s="299"/>
      <c r="FY139" s="297"/>
      <c r="FZ139" s="297"/>
      <c r="GA139" s="297"/>
      <c r="GB139" s="297"/>
      <c r="GC139" s="299"/>
      <c r="GD139" s="299"/>
      <c r="GE139" s="299"/>
      <c r="GF139" s="299"/>
      <c r="GG139" s="297"/>
      <c r="GH139" s="297"/>
      <c r="GI139" s="297"/>
      <c r="GJ139" s="297"/>
      <c r="GK139" s="299"/>
      <c r="GL139" s="299"/>
      <c r="GM139" s="299"/>
      <c r="GN139" s="299"/>
      <c r="GO139" s="297"/>
      <c r="GP139" s="297"/>
      <c r="GQ139" s="297"/>
      <c r="GR139" s="297"/>
      <c r="GS139" s="277" cm="1">
        <f t="array" ref="GS139">SUM(SUMIFS(DA139:GR139,DA$6:GR$6,{"EN(V)"}))</f>
        <v>0</v>
      </c>
      <c r="GT139" s="277" cm="1">
        <f t="array" ref="GT139">SUM(SUMIFS(DA139:GR139,DA$6:GR$6,{"INA(V)"}))</f>
        <v>0</v>
      </c>
      <c r="GU139" s="277" cm="1">
        <f t="array" ref="GU139">SUM(SUMIFS(DA139:GR139,DA$6:GR$6,{"EN(D)"}))</f>
        <v>0</v>
      </c>
      <c r="GV139" s="277" cm="1">
        <f t="array" ref="GV139">SUM(SUMIFS(DA139:GR139,DA$6:GR$6,{"INA(D)"}))</f>
        <v>0</v>
      </c>
      <c r="GW139" s="277" cm="1">
        <f t="array" ref="GW139">SUM(SUMIFS(DA139:GR139,DA$6:GR$6,{"EN(D)","EN(V)","INA(D)","INA(V)"}))</f>
        <v>0</v>
      </c>
      <c r="GX139" s="299"/>
      <c r="GY139" s="299"/>
      <c r="GZ139" s="299"/>
      <c r="HA139" s="299"/>
      <c r="HB139" s="297"/>
      <c r="HC139" s="297"/>
      <c r="HD139" s="297"/>
      <c r="HE139" s="297"/>
      <c r="HF139" s="299"/>
      <c r="HG139" s="299"/>
      <c r="HH139" s="299"/>
      <c r="HI139" s="299"/>
      <c r="HJ139" s="297"/>
      <c r="HK139" s="297"/>
      <c r="HL139" s="297"/>
      <c r="HM139" s="297"/>
      <c r="HN139" s="299"/>
      <c r="HO139" s="299"/>
      <c r="HP139" s="299"/>
      <c r="HQ139" s="299"/>
      <c r="HR139" s="297"/>
      <c r="HS139" s="297"/>
      <c r="HT139" s="297"/>
      <c r="HU139" s="297"/>
      <c r="HV139" s="299"/>
      <c r="HW139" s="299"/>
      <c r="HX139" s="299"/>
      <c r="HY139" s="299"/>
      <c r="HZ139" s="297"/>
      <c r="IA139" s="297"/>
      <c r="IB139" s="297"/>
      <c r="IC139" s="297"/>
      <c r="ID139" s="299"/>
      <c r="IE139" s="299"/>
      <c r="IF139" s="299"/>
      <c r="IG139" s="299"/>
      <c r="IH139" s="297"/>
      <c r="II139" s="297"/>
      <c r="IJ139" s="297"/>
      <c r="IK139" s="297"/>
      <c r="IL139" s="299"/>
      <c r="IM139" s="299"/>
      <c r="IN139" s="299"/>
      <c r="IO139" s="299"/>
      <c r="IP139" s="297"/>
      <c r="IQ139" s="297"/>
      <c r="IR139" s="297"/>
      <c r="IS139" s="297"/>
      <c r="IT139" s="299"/>
      <c r="IU139" s="299"/>
      <c r="IV139" s="299"/>
      <c r="IW139" s="299"/>
      <c r="IX139" s="297"/>
      <c r="IY139" s="297"/>
      <c r="IZ139" s="297"/>
      <c r="JA139" s="297"/>
      <c r="JB139" s="299"/>
      <c r="JC139" s="299"/>
      <c r="JD139" s="299"/>
      <c r="JE139" s="299"/>
      <c r="JF139" s="297"/>
      <c r="JG139" s="297"/>
      <c r="JH139" s="297"/>
      <c r="JI139" s="297"/>
      <c r="JJ139" s="299"/>
      <c r="JK139" s="299"/>
      <c r="JL139" s="299"/>
      <c r="JM139" s="299"/>
      <c r="JN139" s="297"/>
      <c r="JO139" s="297"/>
      <c r="JP139" s="297"/>
      <c r="JQ139" s="297"/>
      <c r="JR139" s="299"/>
      <c r="JS139" s="299"/>
      <c r="JT139" s="299"/>
      <c r="JU139" s="299"/>
      <c r="JV139" s="297"/>
      <c r="JW139" s="297"/>
      <c r="JX139" s="297"/>
      <c r="JY139" s="297"/>
      <c r="JZ139" s="299"/>
      <c r="KA139" s="299"/>
      <c r="KB139" s="299"/>
      <c r="KC139" s="299"/>
      <c r="KD139" s="297"/>
      <c r="KE139" s="297"/>
      <c r="KF139" s="297"/>
      <c r="KG139" s="297"/>
      <c r="KH139" s="299"/>
      <c r="KI139" s="299"/>
      <c r="KJ139" s="299"/>
      <c r="KK139" s="299"/>
      <c r="KL139" s="297"/>
      <c r="KM139" s="297"/>
      <c r="KN139" s="297"/>
      <c r="KO139" s="297"/>
      <c r="KP139" s="277" cm="1">
        <f t="array" ref="KP139">SUM(SUMIFS(GX139:KO139,GX$6:KO$6,{"EN(V)"}))</f>
        <v>0</v>
      </c>
      <c r="KQ139" s="277" cm="1">
        <f t="array" ref="KQ139">SUM(SUMIFS(GX139:KO139,GX$6:KO$6,{"INA(V)"}))</f>
        <v>0</v>
      </c>
      <c r="KR139" s="277" cm="1">
        <f t="array" ref="KR139">SUM(SUMIFS(GX139:KO139,GX$6:KO$6,{"EN(D)"}))</f>
        <v>0</v>
      </c>
      <c r="KS139" s="277" cm="1">
        <f t="array" ref="KS139">SUM(SUMIFS(GX139:KO139,GX$6:KO$6,{"INA(D)"}))</f>
        <v>0</v>
      </c>
      <c r="KT139" s="277" cm="1">
        <f t="array" ref="KT139">SUM(SUMIFS(GX139:KO139,GX$6:KO$6,{"EN(D)","EN(V)","INA(D)","INA(V)"}))</f>
        <v>0</v>
      </c>
      <c r="KU139" s="299"/>
      <c r="KV139" s="299"/>
      <c r="KW139" s="299"/>
      <c r="KX139" s="299"/>
      <c r="KY139" s="297"/>
      <c r="KZ139" s="297">
        <v>3</v>
      </c>
      <c r="LA139" s="297"/>
      <c r="LB139" s="297">
        <v>6</v>
      </c>
      <c r="LC139" s="299"/>
      <c r="LD139" s="299">
        <v>15</v>
      </c>
      <c r="LE139" s="299"/>
      <c r="LF139" s="299">
        <v>26</v>
      </c>
      <c r="LG139" s="297"/>
      <c r="LH139" s="297"/>
      <c r="LI139" s="297"/>
      <c r="LJ139" s="297"/>
      <c r="LK139" s="299"/>
      <c r="LL139" s="299"/>
      <c r="LM139" s="299"/>
      <c r="LN139" s="299"/>
      <c r="LO139" s="297"/>
      <c r="LP139" s="297">
        <v>9</v>
      </c>
      <c r="LQ139" s="297"/>
      <c r="LR139" s="297">
        <v>8</v>
      </c>
      <c r="LS139" s="299"/>
      <c r="LT139" s="299"/>
      <c r="LU139" s="299"/>
      <c r="LV139" s="299"/>
      <c r="LW139" s="297"/>
      <c r="LX139" s="297">
        <v>8</v>
      </c>
      <c r="LY139" s="297"/>
      <c r="LZ139" s="297">
        <v>8</v>
      </c>
      <c r="MA139" s="299"/>
      <c r="MB139" s="299"/>
      <c r="MC139" s="299"/>
      <c r="MD139" s="299"/>
      <c r="ME139" s="297"/>
      <c r="MF139" s="297">
        <v>11</v>
      </c>
      <c r="MG139" s="297"/>
      <c r="MH139" s="297">
        <v>5</v>
      </c>
      <c r="MI139" s="299"/>
      <c r="MJ139" s="299"/>
      <c r="MK139" s="299"/>
      <c r="ML139" s="299"/>
      <c r="MM139" s="297"/>
      <c r="MN139" s="297">
        <v>4</v>
      </c>
      <c r="MO139" s="297"/>
      <c r="MP139" s="297"/>
      <c r="MQ139" s="299"/>
      <c r="MR139" s="299"/>
      <c r="MS139" s="299"/>
      <c r="MT139" s="299"/>
      <c r="MU139" s="297"/>
      <c r="MV139" s="297">
        <v>6</v>
      </c>
      <c r="MW139" s="297"/>
      <c r="MX139" s="297"/>
      <c r="MY139" s="299"/>
      <c r="MZ139" s="299"/>
      <c r="NA139" s="299"/>
      <c r="NB139" s="299"/>
      <c r="NC139" s="297"/>
      <c r="ND139" s="297">
        <v>5</v>
      </c>
      <c r="NE139" s="297"/>
      <c r="NF139" s="297"/>
      <c r="NG139" s="299"/>
      <c r="NH139" s="299"/>
      <c r="NI139" s="299"/>
      <c r="NJ139" s="299"/>
      <c r="NK139" s="297"/>
      <c r="NL139" s="297">
        <v>1</v>
      </c>
      <c r="NM139" s="297"/>
      <c r="NN139" s="297">
        <v>1</v>
      </c>
      <c r="NO139" s="299"/>
      <c r="NP139" s="299"/>
      <c r="NQ139" s="299"/>
      <c r="NR139" s="299"/>
      <c r="NS139" s="297"/>
      <c r="NT139" s="297">
        <v>5</v>
      </c>
      <c r="NU139" s="297"/>
      <c r="NV139" s="297"/>
      <c r="NW139" s="299"/>
      <c r="NX139" s="299"/>
      <c r="NY139" s="299"/>
      <c r="NZ139" s="299"/>
      <c r="OA139" s="297"/>
      <c r="OB139" s="297">
        <v>18</v>
      </c>
      <c r="OC139" s="297"/>
      <c r="OD139" s="297">
        <v>10</v>
      </c>
      <c r="OE139" s="299"/>
      <c r="OF139" s="299"/>
      <c r="OG139" s="299"/>
      <c r="OH139" s="299"/>
      <c r="OI139" s="297"/>
      <c r="OJ139" s="297">
        <v>9</v>
      </c>
      <c r="OK139" s="297"/>
      <c r="OL139" s="297">
        <v>5</v>
      </c>
      <c r="OM139" s="277" cm="1">
        <f t="array" ref="OM139">SUM(SUMIFS(KU139:OL139,KU$6:OL$6,{"EN(V)"}))</f>
        <v>15</v>
      </c>
      <c r="ON139" s="277" cm="1">
        <f t="array" ref="ON139">SUM(SUMIFS(KU139:OL139,KU$6:OL$6,{"INA(V)"}))</f>
        <v>79</v>
      </c>
      <c r="OO139" s="277" cm="1">
        <f t="array" ref="OO139">SUM(SUMIFS(KU139:OL139,KU$6:OL$6,{"EN(D)"}))</f>
        <v>26</v>
      </c>
      <c r="OP139" s="277" cm="1">
        <f t="array" ref="OP139">SUM(SUMIFS(KU139:OL139,KU$6:OL$6,{"INA(D)"}))</f>
        <v>43</v>
      </c>
      <c r="OQ139" s="277" cm="1">
        <f t="array" ref="OQ139">SUM(SUMIFS(KU139:OL139,KU$6:OL$6,{"EN(D)","EN(V)","INA(D)","INA(V)"}))</f>
        <v>163</v>
      </c>
      <c r="OR139" s="299"/>
      <c r="OS139" s="299"/>
      <c r="OT139" s="299"/>
      <c r="OU139" s="299"/>
      <c r="OV139" s="297"/>
      <c r="OW139" s="297">
        <v>2</v>
      </c>
      <c r="OX139" s="297"/>
      <c r="OY139" s="297">
        <v>1</v>
      </c>
      <c r="OZ139" s="299"/>
      <c r="PA139" s="299"/>
      <c r="PB139" s="299"/>
      <c r="PC139" s="299"/>
      <c r="PD139" s="297"/>
      <c r="PE139" s="297">
        <v>3</v>
      </c>
      <c r="PF139" s="297"/>
      <c r="PG139" s="297">
        <v>2</v>
      </c>
      <c r="PH139" s="299"/>
      <c r="PI139" s="299"/>
      <c r="PJ139" s="299"/>
      <c r="PK139" s="299"/>
      <c r="PL139" s="297"/>
      <c r="PM139" s="297">
        <v>3</v>
      </c>
      <c r="PN139" s="297"/>
      <c r="PO139" s="297">
        <v>2</v>
      </c>
      <c r="PP139" s="299"/>
      <c r="PQ139" s="299"/>
      <c r="PR139" s="299"/>
      <c r="PS139" s="299"/>
      <c r="PT139" s="297"/>
      <c r="PU139" s="297"/>
      <c r="PV139" s="297"/>
      <c r="PW139" s="297"/>
      <c r="PX139" s="299"/>
      <c r="PY139" s="299"/>
      <c r="PZ139" s="299"/>
      <c r="QA139" s="299"/>
      <c r="QB139" s="297"/>
      <c r="QC139" s="297">
        <v>10</v>
      </c>
      <c r="QD139" s="297"/>
      <c r="QE139" s="297">
        <v>3</v>
      </c>
      <c r="QF139" s="299"/>
      <c r="QG139" s="299"/>
      <c r="QH139" s="299"/>
      <c r="QI139" s="299"/>
      <c r="QJ139" s="297"/>
      <c r="QK139" s="297">
        <v>1</v>
      </c>
      <c r="QL139" s="297"/>
      <c r="QM139" s="297"/>
      <c r="QN139" s="299"/>
      <c r="QO139" s="299"/>
      <c r="QP139" s="299"/>
      <c r="QQ139" s="299"/>
      <c r="QR139" s="297"/>
      <c r="QS139" s="297">
        <v>2</v>
      </c>
      <c r="QT139" s="297"/>
      <c r="QU139" s="297"/>
      <c r="QV139" s="299"/>
      <c r="QW139" s="299"/>
      <c r="QX139" s="299"/>
      <c r="QY139" s="299"/>
      <c r="QZ139" s="297"/>
      <c r="RA139" s="297"/>
      <c r="RB139" s="297"/>
      <c r="RC139" s="297"/>
      <c r="RD139" s="299"/>
      <c r="RE139" s="299"/>
      <c r="RF139" s="299"/>
      <c r="RG139" s="299"/>
      <c r="RH139" s="297"/>
      <c r="RI139" s="297"/>
      <c r="RJ139" s="297"/>
      <c r="RK139" s="297"/>
      <c r="RL139" s="299"/>
      <c r="RM139" s="299"/>
      <c r="RN139" s="299"/>
      <c r="RO139" s="299"/>
      <c r="RP139" s="297"/>
      <c r="RQ139" s="297"/>
      <c r="RR139" s="297"/>
      <c r="RS139" s="297"/>
      <c r="RT139" s="299"/>
      <c r="RU139" s="299"/>
      <c r="RV139" s="299"/>
      <c r="RW139" s="299"/>
      <c r="RX139" s="297"/>
      <c r="RY139" s="297"/>
      <c r="RZ139" s="297"/>
      <c r="SA139" s="297"/>
      <c r="SB139" s="299"/>
      <c r="SC139" s="299"/>
      <c r="SD139" s="299"/>
      <c r="SE139" s="299"/>
      <c r="SF139" s="297"/>
      <c r="SG139" s="297"/>
      <c r="SH139" s="297"/>
      <c r="SI139" s="297"/>
      <c r="SJ139" s="277" cm="1">
        <f t="array" ref="SJ139">SUM(SUMIFS(OR139:SI139,OR$6:SI$6,{"EN(V)"}))</f>
        <v>0</v>
      </c>
      <c r="SK139" s="277" cm="1">
        <f t="array" ref="SK139">SUM(SUMIFS(OR139:SI139,OR$6:SI$6,{"INA(V)"}))</f>
        <v>21</v>
      </c>
      <c r="SL139" s="277" cm="1">
        <f t="array" ref="SL139">SUM(SUMIFS(OR139:SI139,OR$6:SI$6,{"EN(D)"}))</f>
        <v>0</v>
      </c>
      <c r="SM139" s="277" cm="1">
        <f t="array" ref="SM139">SUM(SUMIFS(OR139:SI139,OR$6:SI$6,{"INA(D)"}))</f>
        <v>8</v>
      </c>
      <c r="SN139" s="277" cm="1">
        <f t="array" ref="SN139">SUM(SUMIFS(OR139:SI139,OR$6:SI$6,{"EN(D)","EN(V)","INA(D)","INA(V)"}))</f>
        <v>29</v>
      </c>
    </row>
    <row r="140" spans="1:508" ht="30">
      <c r="A140" s="296">
        <v>134</v>
      </c>
      <c r="B140" s="281" t="s">
        <v>1922</v>
      </c>
      <c r="C140" s="301"/>
      <c r="D140" s="299"/>
      <c r="E140" s="299"/>
      <c r="F140" s="299"/>
      <c r="G140" s="299"/>
      <c r="H140" s="297"/>
      <c r="I140" s="297"/>
      <c r="J140" s="297"/>
      <c r="K140" s="297"/>
      <c r="L140" s="299"/>
      <c r="M140" s="299"/>
      <c r="N140" s="299"/>
      <c r="O140" s="299"/>
      <c r="P140" s="297"/>
      <c r="Q140" s="297"/>
      <c r="R140" s="297"/>
      <c r="S140" s="297"/>
      <c r="T140" s="299"/>
      <c r="U140" s="299"/>
      <c r="V140" s="299"/>
      <c r="W140" s="299"/>
      <c r="X140" s="297"/>
      <c r="Y140" s="297"/>
      <c r="Z140" s="297"/>
      <c r="AA140" s="297"/>
      <c r="AB140" s="299"/>
      <c r="AC140" s="299"/>
      <c r="AD140" s="299"/>
      <c r="AE140" s="299"/>
      <c r="AF140" s="297"/>
      <c r="AG140" s="297"/>
      <c r="AH140" s="297"/>
      <c r="AI140" s="297"/>
      <c r="AJ140" s="299"/>
      <c r="AK140" s="299"/>
      <c r="AL140" s="299"/>
      <c r="AM140" s="299"/>
      <c r="AN140" s="297"/>
      <c r="AO140" s="297"/>
      <c r="AP140" s="297"/>
      <c r="AQ140" s="297"/>
      <c r="AR140" s="299"/>
      <c r="AS140" s="299"/>
      <c r="AT140" s="299"/>
      <c r="AU140" s="299"/>
      <c r="AV140" s="297"/>
      <c r="AW140" s="297"/>
      <c r="AX140" s="297"/>
      <c r="AY140" s="297"/>
      <c r="AZ140" s="299"/>
      <c r="BA140" s="299"/>
      <c r="BB140" s="299"/>
      <c r="BC140" s="299"/>
      <c r="BD140" s="297"/>
      <c r="BE140" s="297"/>
      <c r="BF140" s="297"/>
      <c r="BG140" s="297"/>
      <c r="BH140" s="299"/>
      <c r="BI140" s="299"/>
      <c r="BJ140" s="299"/>
      <c r="BK140" s="299"/>
      <c r="BL140" s="297"/>
      <c r="BM140" s="297"/>
      <c r="BN140" s="297"/>
      <c r="BO140" s="297"/>
      <c r="BP140" s="299"/>
      <c r="BQ140" s="299"/>
      <c r="BR140" s="299"/>
      <c r="BS140" s="299"/>
      <c r="BT140" s="297"/>
      <c r="BU140" s="297"/>
      <c r="BV140" s="297"/>
      <c r="BW140" s="297"/>
      <c r="BX140" s="299"/>
      <c r="BY140" s="299"/>
      <c r="BZ140" s="299"/>
      <c r="CA140" s="299"/>
      <c r="CB140" s="297"/>
      <c r="CC140" s="297"/>
      <c r="CD140" s="297"/>
      <c r="CE140" s="297"/>
      <c r="CF140" s="299"/>
      <c r="CG140" s="299"/>
      <c r="CH140" s="299"/>
      <c r="CI140" s="299"/>
      <c r="CJ140" s="297"/>
      <c r="CK140" s="297"/>
      <c r="CL140" s="297"/>
      <c r="CM140" s="297"/>
      <c r="CN140" s="299"/>
      <c r="CO140" s="299"/>
      <c r="CP140" s="299"/>
      <c r="CQ140" s="299"/>
      <c r="CR140" s="297"/>
      <c r="CS140" s="297"/>
      <c r="CT140" s="297"/>
      <c r="CU140" s="297"/>
      <c r="CV140" s="277" cm="1">
        <f t="array" ref="CV140">SUM(SUMIFS(D140:CU140,D$6:CU$6,{"EN(V)"}))</f>
        <v>0</v>
      </c>
      <c r="CW140" s="277" cm="1">
        <f t="array" ref="CW140">SUM(SUMIFS(D140:CU140,D$6:CU$6,{"INA(V)"}))</f>
        <v>0</v>
      </c>
      <c r="CX140" s="277" cm="1">
        <f t="array" ref="CX140">SUM(SUMIFS(D140:CU140,D$6:CU$6,{"EN(D)"}))</f>
        <v>0</v>
      </c>
      <c r="CY140" s="277" cm="1">
        <f t="array" ref="CY140">SUM(SUMIFS(D140:CU140,D$6:CU$6,{"INA(D)"}))</f>
        <v>0</v>
      </c>
      <c r="CZ140" s="277" cm="1">
        <f t="array" ref="CZ140">SUM(SUMIFS(D140:CU140,D$6:CU$6,{"EN(D)","EN(V)","INA(D)","INA(V)"}))</f>
        <v>0</v>
      </c>
      <c r="DA140" s="299"/>
      <c r="DB140" s="299"/>
      <c r="DC140" s="299"/>
      <c r="DD140" s="299"/>
      <c r="DE140" s="297"/>
      <c r="DF140" s="297"/>
      <c r="DG140" s="297"/>
      <c r="DH140" s="297"/>
      <c r="DI140" s="299"/>
      <c r="DJ140" s="299"/>
      <c r="DK140" s="299"/>
      <c r="DL140" s="299"/>
      <c r="DM140" s="297"/>
      <c r="DN140" s="297"/>
      <c r="DO140" s="297"/>
      <c r="DP140" s="297"/>
      <c r="DQ140" s="299"/>
      <c r="DR140" s="299"/>
      <c r="DS140" s="299"/>
      <c r="DT140" s="299"/>
      <c r="DU140" s="297"/>
      <c r="DV140" s="297"/>
      <c r="DW140" s="297"/>
      <c r="DX140" s="297"/>
      <c r="DY140" s="299"/>
      <c r="DZ140" s="299"/>
      <c r="EA140" s="299"/>
      <c r="EB140" s="299"/>
      <c r="EC140" s="297"/>
      <c r="ED140" s="297"/>
      <c r="EE140" s="297"/>
      <c r="EF140" s="297"/>
      <c r="EG140" s="299"/>
      <c r="EH140" s="299"/>
      <c r="EI140" s="299"/>
      <c r="EJ140" s="299"/>
      <c r="EK140" s="297"/>
      <c r="EL140" s="297"/>
      <c r="EM140" s="297"/>
      <c r="EN140" s="297"/>
      <c r="EO140" s="299"/>
      <c r="EP140" s="299"/>
      <c r="EQ140" s="299"/>
      <c r="ER140" s="299"/>
      <c r="ES140" s="297"/>
      <c r="ET140" s="297"/>
      <c r="EU140" s="297"/>
      <c r="EV140" s="297"/>
      <c r="EW140" s="299"/>
      <c r="EX140" s="299"/>
      <c r="EY140" s="299"/>
      <c r="EZ140" s="299"/>
      <c r="FA140" s="297"/>
      <c r="FB140" s="297"/>
      <c r="FC140" s="297"/>
      <c r="FD140" s="297"/>
      <c r="FE140" s="299"/>
      <c r="FF140" s="299"/>
      <c r="FG140" s="299"/>
      <c r="FH140" s="299"/>
      <c r="FI140" s="297"/>
      <c r="FJ140" s="297"/>
      <c r="FK140" s="297"/>
      <c r="FL140" s="297"/>
      <c r="FM140" s="299"/>
      <c r="FN140" s="299"/>
      <c r="FO140" s="299"/>
      <c r="FP140" s="299"/>
      <c r="FQ140" s="297"/>
      <c r="FR140" s="297"/>
      <c r="FS140" s="297"/>
      <c r="FT140" s="297"/>
      <c r="FU140" s="299"/>
      <c r="FV140" s="299"/>
      <c r="FW140" s="299"/>
      <c r="FX140" s="299"/>
      <c r="FY140" s="297"/>
      <c r="FZ140" s="297"/>
      <c r="GA140" s="297"/>
      <c r="GB140" s="297"/>
      <c r="GC140" s="299"/>
      <c r="GD140" s="299"/>
      <c r="GE140" s="299"/>
      <c r="GF140" s="299"/>
      <c r="GG140" s="297"/>
      <c r="GH140" s="297"/>
      <c r="GI140" s="297"/>
      <c r="GJ140" s="297"/>
      <c r="GK140" s="299"/>
      <c r="GL140" s="299"/>
      <c r="GM140" s="299"/>
      <c r="GN140" s="299"/>
      <c r="GO140" s="297"/>
      <c r="GP140" s="297"/>
      <c r="GQ140" s="297"/>
      <c r="GR140" s="297"/>
      <c r="GS140" s="277" cm="1">
        <f t="array" ref="GS140">SUM(SUMIFS(DA140:GR140,DA$6:GR$6,{"EN(V)"}))</f>
        <v>0</v>
      </c>
      <c r="GT140" s="277" cm="1">
        <f t="array" ref="GT140">SUM(SUMIFS(DA140:GR140,DA$6:GR$6,{"INA(V)"}))</f>
        <v>0</v>
      </c>
      <c r="GU140" s="277" cm="1">
        <f t="array" ref="GU140">SUM(SUMIFS(DA140:GR140,DA$6:GR$6,{"EN(D)"}))</f>
        <v>0</v>
      </c>
      <c r="GV140" s="277" cm="1">
        <f t="array" ref="GV140">SUM(SUMIFS(DA140:GR140,DA$6:GR$6,{"INA(D)"}))</f>
        <v>0</v>
      </c>
      <c r="GW140" s="277" cm="1">
        <f t="array" ref="GW140">SUM(SUMIFS(DA140:GR140,DA$6:GR$6,{"EN(D)","EN(V)","INA(D)","INA(V)"}))</f>
        <v>0</v>
      </c>
      <c r="GX140" s="299"/>
      <c r="GY140" s="299"/>
      <c r="GZ140" s="299"/>
      <c r="HA140" s="299"/>
      <c r="HB140" s="297"/>
      <c r="HC140" s="297"/>
      <c r="HD140" s="297"/>
      <c r="HE140" s="297"/>
      <c r="HF140" s="299"/>
      <c r="HG140" s="299"/>
      <c r="HH140" s="299"/>
      <c r="HI140" s="299"/>
      <c r="HJ140" s="297"/>
      <c r="HK140" s="297"/>
      <c r="HL140" s="297"/>
      <c r="HM140" s="297"/>
      <c r="HN140" s="299"/>
      <c r="HO140" s="299"/>
      <c r="HP140" s="299"/>
      <c r="HQ140" s="299"/>
      <c r="HR140" s="297"/>
      <c r="HS140" s="297"/>
      <c r="HT140" s="297"/>
      <c r="HU140" s="297"/>
      <c r="HV140" s="299"/>
      <c r="HW140" s="299"/>
      <c r="HX140" s="299"/>
      <c r="HY140" s="299"/>
      <c r="HZ140" s="297"/>
      <c r="IA140" s="297"/>
      <c r="IB140" s="297"/>
      <c r="IC140" s="297"/>
      <c r="ID140" s="299"/>
      <c r="IE140" s="299"/>
      <c r="IF140" s="299"/>
      <c r="IG140" s="299"/>
      <c r="IH140" s="297"/>
      <c r="II140" s="297"/>
      <c r="IJ140" s="297"/>
      <c r="IK140" s="297"/>
      <c r="IL140" s="299"/>
      <c r="IM140" s="299"/>
      <c r="IN140" s="299"/>
      <c r="IO140" s="299"/>
      <c r="IP140" s="297"/>
      <c r="IQ140" s="297"/>
      <c r="IR140" s="297"/>
      <c r="IS140" s="297"/>
      <c r="IT140" s="299"/>
      <c r="IU140" s="299"/>
      <c r="IV140" s="299"/>
      <c r="IW140" s="299"/>
      <c r="IX140" s="297"/>
      <c r="IY140" s="297"/>
      <c r="IZ140" s="297"/>
      <c r="JA140" s="297"/>
      <c r="JB140" s="299"/>
      <c r="JC140" s="299"/>
      <c r="JD140" s="299"/>
      <c r="JE140" s="299"/>
      <c r="JF140" s="297"/>
      <c r="JG140" s="297"/>
      <c r="JH140" s="297"/>
      <c r="JI140" s="297"/>
      <c r="JJ140" s="299"/>
      <c r="JK140" s="299"/>
      <c r="JL140" s="299"/>
      <c r="JM140" s="299"/>
      <c r="JN140" s="297"/>
      <c r="JO140" s="297"/>
      <c r="JP140" s="297"/>
      <c r="JQ140" s="297"/>
      <c r="JR140" s="299"/>
      <c r="JS140" s="299"/>
      <c r="JT140" s="299"/>
      <c r="JU140" s="299"/>
      <c r="JV140" s="297"/>
      <c r="JW140" s="297"/>
      <c r="JX140" s="297"/>
      <c r="JY140" s="297"/>
      <c r="JZ140" s="299"/>
      <c r="KA140" s="299"/>
      <c r="KB140" s="299"/>
      <c r="KC140" s="299"/>
      <c r="KD140" s="297"/>
      <c r="KE140" s="297"/>
      <c r="KF140" s="297"/>
      <c r="KG140" s="297"/>
      <c r="KH140" s="299"/>
      <c r="KI140" s="299"/>
      <c r="KJ140" s="299"/>
      <c r="KK140" s="299"/>
      <c r="KL140" s="297"/>
      <c r="KM140" s="297"/>
      <c r="KN140" s="297"/>
      <c r="KO140" s="297"/>
      <c r="KP140" s="277" cm="1">
        <f t="array" ref="KP140">SUM(SUMIFS(GX140:KO140,GX$6:KO$6,{"EN(V)"}))</f>
        <v>0</v>
      </c>
      <c r="KQ140" s="277" cm="1">
        <f t="array" ref="KQ140">SUM(SUMIFS(GX140:KO140,GX$6:KO$6,{"INA(V)"}))</f>
        <v>0</v>
      </c>
      <c r="KR140" s="277" cm="1">
        <f t="array" ref="KR140">SUM(SUMIFS(GX140:KO140,GX$6:KO$6,{"EN(D)"}))</f>
        <v>0</v>
      </c>
      <c r="KS140" s="277" cm="1">
        <f t="array" ref="KS140">SUM(SUMIFS(GX140:KO140,GX$6:KO$6,{"INA(D)"}))</f>
        <v>0</v>
      </c>
      <c r="KT140" s="277" cm="1">
        <f t="array" ref="KT140">SUM(SUMIFS(GX140:KO140,GX$6:KO$6,{"EN(D)","EN(V)","INA(D)","INA(V)"}))</f>
        <v>0</v>
      </c>
      <c r="KU140" s="299"/>
      <c r="KV140" s="299">
        <v>4</v>
      </c>
      <c r="KW140" s="299"/>
      <c r="KX140" s="299">
        <v>18</v>
      </c>
      <c r="KY140" s="297"/>
      <c r="KZ140" s="297"/>
      <c r="LA140" s="297"/>
      <c r="LB140" s="297"/>
      <c r="LC140" s="299"/>
      <c r="LD140" s="299"/>
      <c r="LE140" s="299"/>
      <c r="LF140" s="299"/>
      <c r="LG140" s="297"/>
      <c r="LH140" s="297">
        <v>8</v>
      </c>
      <c r="LI140" s="297"/>
      <c r="LJ140" s="297">
        <v>4</v>
      </c>
      <c r="LK140" s="299"/>
      <c r="LL140" s="299">
        <v>11</v>
      </c>
      <c r="LM140" s="299"/>
      <c r="LN140" s="299">
        <v>7</v>
      </c>
      <c r="LO140" s="297"/>
      <c r="LP140" s="297"/>
      <c r="LQ140" s="297"/>
      <c r="LR140" s="297"/>
      <c r="LS140" s="299"/>
      <c r="LT140" s="299">
        <v>13</v>
      </c>
      <c r="LU140" s="299"/>
      <c r="LV140" s="299">
        <v>17</v>
      </c>
      <c r="LW140" s="297"/>
      <c r="LX140" s="297"/>
      <c r="LY140" s="297"/>
      <c r="LZ140" s="297"/>
      <c r="MA140" s="299"/>
      <c r="MB140" s="299">
        <v>19</v>
      </c>
      <c r="MC140" s="299"/>
      <c r="MD140" s="299">
        <v>7</v>
      </c>
      <c r="ME140" s="297"/>
      <c r="MF140" s="297"/>
      <c r="MG140" s="297"/>
      <c r="MH140" s="297"/>
      <c r="MI140" s="299"/>
      <c r="MJ140" s="299">
        <v>16</v>
      </c>
      <c r="MK140" s="299"/>
      <c r="ML140" s="299">
        <v>5</v>
      </c>
      <c r="MM140" s="297"/>
      <c r="MN140" s="297"/>
      <c r="MO140" s="297"/>
      <c r="MP140" s="297"/>
      <c r="MQ140" s="299"/>
      <c r="MR140" s="299">
        <v>9</v>
      </c>
      <c r="MS140" s="299"/>
      <c r="MT140" s="299">
        <v>2</v>
      </c>
      <c r="MU140" s="297"/>
      <c r="MV140" s="297"/>
      <c r="MW140" s="297"/>
      <c r="MX140" s="297"/>
      <c r="MY140" s="299"/>
      <c r="MZ140" s="299">
        <v>21</v>
      </c>
      <c r="NA140" s="299"/>
      <c r="NB140" s="299">
        <v>4</v>
      </c>
      <c r="NC140" s="297"/>
      <c r="ND140" s="297"/>
      <c r="NE140" s="297"/>
      <c r="NF140" s="297"/>
      <c r="NG140" s="299"/>
      <c r="NH140" s="299">
        <v>15</v>
      </c>
      <c r="NI140" s="299"/>
      <c r="NJ140" s="299">
        <v>6</v>
      </c>
      <c r="NK140" s="297"/>
      <c r="NL140" s="297"/>
      <c r="NM140" s="297"/>
      <c r="NN140" s="297"/>
      <c r="NO140" s="299"/>
      <c r="NP140" s="299">
        <v>21</v>
      </c>
      <c r="NQ140" s="299"/>
      <c r="NR140" s="299">
        <v>8</v>
      </c>
      <c r="NS140" s="297"/>
      <c r="NT140" s="297"/>
      <c r="NU140" s="297"/>
      <c r="NV140" s="297"/>
      <c r="NW140" s="299"/>
      <c r="NX140" s="299">
        <v>18</v>
      </c>
      <c r="NY140" s="299"/>
      <c r="NZ140" s="299">
        <v>8</v>
      </c>
      <c r="OA140" s="297"/>
      <c r="OB140" s="297"/>
      <c r="OC140" s="297"/>
      <c r="OD140" s="297"/>
      <c r="OE140" s="299"/>
      <c r="OF140" s="299">
        <v>16</v>
      </c>
      <c r="OG140" s="299"/>
      <c r="OH140" s="299">
        <v>5</v>
      </c>
      <c r="OI140" s="297"/>
      <c r="OJ140" s="297"/>
      <c r="OK140" s="297"/>
      <c r="OL140" s="297"/>
      <c r="OM140" s="277" cm="1">
        <f t="array" ref="OM140">SUM(SUMIFS(KU140:OL140,KU$6:OL$6,{"EN(V)"}))</f>
        <v>163</v>
      </c>
      <c r="ON140" s="277" cm="1">
        <f t="array" ref="ON140">SUM(SUMIFS(KU140:OL140,KU$6:OL$6,{"INA(V)"}))</f>
        <v>8</v>
      </c>
      <c r="OO140" s="277" cm="1">
        <f t="array" ref="OO140">SUM(SUMIFS(KU140:OL140,KU$6:OL$6,{"EN(D)"}))</f>
        <v>87</v>
      </c>
      <c r="OP140" s="277" cm="1">
        <f t="array" ref="OP140">SUM(SUMIFS(KU140:OL140,KU$6:OL$6,{"INA(D)"}))</f>
        <v>4</v>
      </c>
      <c r="OQ140" s="277" cm="1">
        <f t="array" ref="OQ140">SUM(SUMIFS(KU140:OL140,KU$6:OL$6,{"EN(D)","EN(V)","INA(D)","INA(V)"}))</f>
        <v>262</v>
      </c>
      <c r="OR140" s="299"/>
      <c r="OS140" s="299">
        <v>9</v>
      </c>
      <c r="OT140" s="299"/>
      <c r="OU140" s="299"/>
      <c r="OV140" s="297"/>
      <c r="OW140" s="297"/>
      <c r="OX140" s="297"/>
      <c r="OY140" s="297"/>
      <c r="OZ140" s="299"/>
      <c r="PA140" s="299">
        <v>19</v>
      </c>
      <c r="PB140" s="299"/>
      <c r="PC140" s="299">
        <v>3</v>
      </c>
      <c r="PD140" s="297"/>
      <c r="PE140" s="297"/>
      <c r="PF140" s="297"/>
      <c r="PG140" s="297"/>
      <c r="PH140" s="299"/>
      <c r="PI140" s="299">
        <v>21</v>
      </c>
      <c r="PJ140" s="299"/>
      <c r="PK140" s="299">
        <v>10</v>
      </c>
      <c r="PL140" s="297"/>
      <c r="PM140" s="297"/>
      <c r="PN140" s="297"/>
      <c r="PO140" s="297"/>
      <c r="PP140" s="299"/>
      <c r="PQ140" s="299">
        <v>7</v>
      </c>
      <c r="PR140" s="299"/>
      <c r="PS140" s="299">
        <v>1</v>
      </c>
      <c r="PT140" s="297"/>
      <c r="PU140" s="297"/>
      <c r="PV140" s="297"/>
      <c r="PW140" s="297"/>
      <c r="PX140" s="299"/>
      <c r="PY140" s="299">
        <v>7</v>
      </c>
      <c r="PZ140" s="299"/>
      <c r="QA140" s="299">
        <v>2</v>
      </c>
      <c r="QB140" s="297"/>
      <c r="QC140" s="297"/>
      <c r="QD140" s="297"/>
      <c r="QE140" s="297"/>
      <c r="QF140" s="299"/>
      <c r="QG140" s="299"/>
      <c r="QH140" s="299"/>
      <c r="QI140" s="299"/>
      <c r="QJ140" s="297"/>
      <c r="QK140" s="297">
        <v>7</v>
      </c>
      <c r="QL140" s="297"/>
      <c r="QM140" s="297">
        <v>4</v>
      </c>
      <c r="QN140" s="299"/>
      <c r="QO140" s="299">
        <v>5</v>
      </c>
      <c r="QP140" s="299"/>
      <c r="QQ140" s="299"/>
      <c r="QR140" s="297"/>
      <c r="QS140" s="297"/>
      <c r="QT140" s="297"/>
      <c r="QU140" s="297"/>
      <c r="QV140" s="299"/>
      <c r="QW140" s="299"/>
      <c r="QX140" s="299"/>
      <c r="QY140" s="299"/>
      <c r="QZ140" s="297"/>
      <c r="RA140" s="297"/>
      <c r="RB140" s="297"/>
      <c r="RC140" s="297"/>
      <c r="RD140" s="299"/>
      <c r="RE140" s="299"/>
      <c r="RF140" s="299"/>
      <c r="RG140" s="299"/>
      <c r="RH140" s="297"/>
      <c r="RI140" s="297"/>
      <c r="RJ140" s="297"/>
      <c r="RK140" s="297"/>
      <c r="RL140" s="299"/>
      <c r="RM140" s="299"/>
      <c r="RN140" s="299"/>
      <c r="RO140" s="299"/>
      <c r="RP140" s="297"/>
      <c r="RQ140" s="297"/>
      <c r="RR140" s="297"/>
      <c r="RS140" s="297"/>
      <c r="RT140" s="299"/>
      <c r="RU140" s="299"/>
      <c r="RV140" s="299"/>
      <c r="RW140" s="299"/>
      <c r="RX140" s="297"/>
      <c r="RY140" s="297"/>
      <c r="RZ140" s="297"/>
      <c r="SA140" s="297"/>
      <c r="SB140" s="299"/>
      <c r="SC140" s="299"/>
      <c r="SD140" s="299"/>
      <c r="SE140" s="299"/>
      <c r="SF140" s="297"/>
      <c r="SG140" s="297"/>
      <c r="SH140" s="297"/>
      <c r="SI140" s="297"/>
      <c r="SJ140" s="277" cm="1">
        <f t="array" ref="SJ140">SUM(SUMIFS(OR140:SI140,OR$6:SI$6,{"EN(V)"}))</f>
        <v>68</v>
      </c>
      <c r="SK140" s="277" cm="1">
        <f t="array" ref="SK140">SUM(SUMIFS(OR140:SI140,OR$6:SI$6,{"INA(V)"}))</f>
        <v>7</v>
      </c>
      <c r="SL140" s="277" cm="1">
        <f t="array" ref="SL140">SUM(SUMIFS(OR140:SI140,OR$6:SI$6,{"EN(D)"}))</f>
        <v>16</v>
      </c>
      <c r="SM140" s="277" cm="1">
        <f t="array" ref="SM140">SUM(SUMIFS(OR140:SI140,OR$6:SI$6,{"INA(D)"}))</f>
        <v>4</v>
      </c>
      <c r="SN140" s="277" cm="1">
        <f t="array" ref="SN140">SUM(SUMIFS(OR140:SI140,OR$6:SI$6,{"EN(D)","EN(V)","INA(D)","INA(V)"}))</f>
        <v>95</v>
      </c>
    </row>
    <row r="141" spans="1:508" ht="30">
      <c r="A141" s="296">
        <v>135</v>
      </c>
      <c r="B141" s="281" t="s">
        <v>1915</v>
      </c>
      <c r="C141" s="301"/>
      <c r="D141" s="299"/>
      <c r="E141" s="299"/>
      <c r="F141" s="299"/>
      <c r="G141" s="299"/>
      <c r="H141" s="297"/>
      <c r="I141" s="297"/>
      <c r="J141" s="297"/>
      <c r="K141" s="297"/>
      <c r="L141" s="299"/>
      <c r="M141" s="299"/>
      <c r="N141" s="299"/>
      <c r="O141" s="299"/>
      <c r="P141" s="297"/>
      <c r="Q141" s="297"/>
      <c r="R141" s="297"/>
      <c r="S141" s="297"/>
      <c r="T141" s="299"/>
      <c r="U141" s="299"/>
      <c r="V141" s="299"/>
      <c r="W141" s="299"/>
      <c r="X141" s="297"/>
      <c r="Y141" s="297"/>
      <c r="Z141" s="297"/>
      <c r="AA141" s="297"/>
      <c r="AB141" s="299"/>
      <c r="AC141" s="299"/>
      <c r="AD141" s="299"/>
      <c r="AE141" s="299"/>
      <c r="AF141" s="297"/>
      <c r="AG141" s="297"/>
      <c r="AH141" s="297"/>
      <c r="AI141" s="297"/>
      <c r="AJ141" s="299"/>
      <c r="AK141" s="299"/>
      <c r="AL141" s="299"/>
      <c r="AM141" s="299"/>
      <c r="AN141" s="297"/>
      <c r="AO141" s="297"/>
      <c r="AP141" s="297"/>
      <c r="AQ141" s="297"/>
      <c r="AR141" s="299"/>
      <c r="AS141" s="299"/>
      <c r="AT141" s="299"/>
      <c r="AU141" s="299"/>
      <c r="AV141" s="297"/>
      <c r="AW141" s="297"/>
      <c r="AX141" s="297"/>
      <c r="AY141" s="297"/>
      <c r="AZ141" s="299"/>
      <c r="BA141" s="299"/>
      <c r="BB141" s="299"/>
      <c r="BC141" s="299"/>
      <c r="BD141" s="297"/>
      <c r="BE141" s="297"/>
      <c r="BF141" s="297"/>
      <c r="BG141" s="297"/>
      <c r="BH141" s="299"/>
      <c r="BI141" s="299"/>
      <c r="BJ141" s="299"/>
      <c r="BK141" s="299"/>
      <c r="BL141" s="297"/>
      <c r="BM141" s="297"/>
      <c r="BN141" s="297"/>
      <c r="BO141" s="297"/>
      <c r="BP141" s="299"/>
      <c r="BQ141" s="299"/>
      <c r="BR141" s="299"/>
      <c r="BS141" s="299"/>
      <c r="BT141" s="297"/>
      <c r="BU141" s="297"/>
      <c r="BV141" s="297"/>
      <c r="BW141" s="297"/>
      <c r="BX141" s="299"/>
      <c r="BY141" s="299"/>
      <c r="BZ141" s="299"/>
      <c r="CA141" s="299"/>
      <c r="CB141" s="297"/>
      <c r="CC141" s="297"/>
      <c r="CD141" s="297"/>
      <c r="CE141" s="297"/>
      <c r="CF141" s="299"/>
      <c r="CG141" s="299"/>
      <c r="CH141" s="299"/>
      <c r="CI141" s="299"/>
      <c r="CJ141" s="297"/>
      <c r="CK141" s="297"/>
      <c r="CL141" s="297"/>
      <c r="CM141" s="297"/>
      <c r="CN141" s="299"/>
      <c r="CO141" s="299"/>
      <c r="CP141" s="299"/>
      <c r="CQ141" s="299"/>
      <c r="CR141" s="297"/>
      <c r="CS141" s="297"/>
      <c r="CT141" s="297"/>
      <c r="CU141" s="297"/>
      <c r="CV141" s="277" cm="1">
        <f t="array" ref="CV141">SUM(SUMIFS(D141:CU141,D$6:CU$6,{"EN(V)"}))</f>
        <v>0</v>
      </c>
      <c r="CW141" s="277" cm="1">
        <f t="array" ref="CW141">SUM(SUMIFS(D141:CU141,D$6:CU$6,{"INA(V)"}))</f>
        <v>0</v>
      </c>
      <c r="CX141" s="277" cm="1">
        <f t="array" ref="CX141">SUM(SUMIFS(D141:CU141,D$6:CU$6,{"EN(D)"}))</f>
        <v>0</v>
      </c>
      <c r="CY141" s="277" cm="1">
        <f t="array" ref="CY141">SUM(SUMIFS(D141:CU141,D$6:CU$6,{"INA(D)"}))</f>
        <v>0</v>
      </c>
      <c r="CZ141" s="277" cm="1">
        <f t="array" ref="CZ141">SUM(SUMIFS(D141:CU141,D$6:CU$6,{"EN(D)","EN(V)","INA(D)","INA(V)"}))</f>
        <v>0</v>
      </c>
      <c r="DA141" s="299"/>
      <c r="DB141" s="299"/>
      <c r="DC141" s="299"/>
      <c r="DD141" s="299"/>
      <c r="DE141" s="297"/>
      <c r="DF141" s="297"/>
      <c r="DG141" s="297"/>
      <c r="DH141" s="297"/>
      <c r="DI141" s="299"/>
      <c r="DJ141" s="299"/>
      <c r="DK141" s="299"/>
      <c r="DL141" s="299"/>
      <c r="DM141" s="297"/>
      <c r="DN141" s="297"/>
      <c r="DO141" s="297"/>
      <c r="DP141" s="297"/>
      <c r="DQ141" s="299"/>
      <c r="DR141" s="299"/>
      <c r="DS141" s="299"/>
      <c r="DT141" s="299"/>
      <c r="DU141" s="297"/>
      <c r="DV141" s="297"/>
      <c r="DW141" s="297"/>
      <c r="DX141" s="297"/>
      <c r="DY141" s="299"/>
      <c r="DZ141" s="299"/>
      <c r="EA141" s="299"/>
      <c r="EB141" s="299"/>
      <c r="EC141" s="297"/>
      <c r="ED141" s="297"/>
      <c r="EE141" s="297"/>
      <c r="EF141" s="297"/>
      <c r="EG141" s="299"/>
      <c r="EH141" s="299"/>
      <c r="EI141" s="299"/>
      <c r="EJ141" s="299"/>
      <c r="EK141" s="297"/>
      <c r="EL141" s="297"/>
      <c r="EM141" s="297"/>
      <c r="EN141" s="297"/>
      <c r="EO141" s="299"/>
      <c r="EP141" s="299"/>
      <c r="EQ141" s="299"/>
      <c r="ER141" s="299"/>
      <c r="ES141" s="297"/>
      <c r="ET141" s="297"/>
      <c r="EU141" s="297"/>
      <c r="EV141" s="297"/>
      <c r="EW141" s="299"/>
      <c r="EX141" s="299"/>
      <c r="EY141" s="299"/>
      <c r="EZ141" s="299"/>
      <c r="FA141" s="297"/>
      <c r="FB141" s="297"/>
      <c r="FC141" s="297"/>
      <c r="FD141" s="297"/>
      <c r="FE141" s="299"/>
      <c r="FF141" s="299"/>
      <c r="FG141" s="299"/>
      <c r="FH141" s="299"/>
      <c r="FI141" s="297"/>
      <c r="FJ141" s="297"/>
      <c r="FK141" s="297"/>
      <c r="FL141" s="297"/>
      <c r="FM141" s="299"/>
      <c r="FN141" s="299"/>
      <c r="FO141" s="299"/>
      <c r="FP141" s="299"/>
      <c r="FQ141" s="297"/>
      <c r="FR141" s="297"/>
      <c r="FS141" s="297"/>
      <c r="FT141" s="297"/>
      <c r="FU141" s="299"/>
      <c r="FV141" s="299"/>
      <c r="FW141" s="299"/>
      <c r="FX141" s="299"/>
      <c r="FY141" s="297"/>
      <c r="FZ141" s="297"/>
      <c r="GA141" s="297"/>
      <c r="GB141" s="297"/>
      <c r="GC141" s="299"/>
      <c r="GD141" s="299"/>
      <c r="GE141" s="299"/>
      <c r="GF141" s="299"/>
      <c r="GG141" s="297"/>
      <c r="GH141" s="297"/>
      <c r="GI141" s="297"/>
      <c r="GJ141" s="297"/>
      <c r="GK141" s="299"/>
      <c r="GL141" s="299"/>
      <c r="GM141" s="299"/>
      <c r="GN141" s="299"/>
      <c r="GO141" s="297"/>
      <c r="GP141" s="297"/>
      <c r="GQ141" s="297"/>
      <c r="GR141" s="297"/>
      <c r="GS141" s="277" cm="1">
        <f t="array" ref="GS141">SUM(SUMIFS(DA141:GR141,DA$6:GR$6,{"EN(V)"}))</f>
        <v>0</v>
      </c>
      <c r="GT141" s="277" cm="1">
        <f t="array" ref="GT141">SUM(SUMIFS(DA141:GR141,DA$6:GR$6,{"INA(V)"}))</f>
        <v>0</v>
      </c>
      <c r="GU141" s="277" cm="1">
        <f t="array" ref="GU141">SUM(SUMIFS(DA141:GR141,DA$6:GR$6,{"EN(D)"}))</f>
        <v>0</v>
      </c>
      <c r="GV141" s="277" cm="1">
        <f t="array" ref="GV141">SUM(SUMIFS(DA141:GR141,DA$6:GR$6,{"INA(D)"}))</f>
        <v>0</v>
      </c>
      <c r="GW141" s="277" cm="1">
        <f t="array" ref="GW141">SUM(SUMIFS(DA141:GR141,DA$6:GR$6,{"EN(D)","EN(V)","INA(D)","INA(V)"}))</f>
        <v>0</v>
      </c>
      <c r="GX141" s="299"/>
      <c r="GY141" s="299"/>
      <c r="GZ141" s="299"/>
      <c r="HA141" s="299"/>
      <c r="HB141" s="297"/>
      <c r="HC141" s="297"/>
      <c r="HD141" s="297"/>
      <c r="HE141" s="297"/>
      <c r="HF141" s="299"/>
      <c r="HG141" s="299"/>
      <c r="HH141" s="299"/>
      <c r="HI141" s="299"/>
      <c r="HJ141" s="297"/>
      <c r="HK141" s="297"/>
      <c r="HL141" s="297"/>
      <c r="HM141" s="297"/>
      <c r="HN141" s="299"/>
      <c r="HO141" s="299"/>
      <c r="HP141" s="299"/>
      <c r="HQ141" s="299"/>
      <c r="HR141" s="297"/>
      <c r="HS141" s="297"/>
      <c r="HT141" s="297"/>
      <c r="HU141" s="297"/>
      <c r="HV141" s="299"/>
      <c r="HW141" s="299"/>
      <c r="HX141" s="299"/>
      <c r="HY141" s="299"/>
      <c r="HZ141" s="297"/>
      <c r="IA141" s="297"/>
      <c r="IB141" s="297"/>
      <c r="IC141" s="297"/>
      <c r="ID141" s="299"/>
      <c r="IE141" s="299"/>
      <c r="IF141" s="299"/>
      <c r="IG141" s="299"/>
      <c r="IH141" s="297"/>
      <c r="II141" s="297"/>
      <c r="IJ141" s="297"/>
      <c r="IK141" s="297"/>
      <c r="IL141" s="299"/>
      <c r="IM141" s="299"/>
      <c r="IN141" s="299"/>
      <c r="IO141" s="299"/>
      <c r="IP141" s="297"/>
      <c r="IQ141" s="297"/>
      <c r="IR141" s="297"/>
      <c r="IS141" s="297"/>
      <c r="IT141" s="299"/>
      <c r="IU141" s="299"/>
      <c r="IV141" s="299"/>
      <c r="IW141" s="299"/>
      <c r="IX141" s="297"/>
      <c r="IY141" s="297"/>
      <c r="IZ141" s="297"/>
      <c r="JA141" s="297"/>
      <c r="JB141" s="299"/>
      <c r="JC141" s="299"/>
      <c r="JD141" s="299"/>
      <c r="JE141" s="299"/>
      <c r="JF141" s="297"/>
      <c r="JG141" s="297"/>
      <c r="JH141" s="297"/>
      <c r="JI141" s="297"/>
      <c r="JJ141" s="299"/>
      <c r="JK141" s="299"/>
      <c r="JL141" s="299"/>
      <c r="JM141" s="299"/>
      <c r="JN141" s="297"/>
      <c r="JO141" s="297"/>
      <c r="JP141" s="297"/>
      <c r="JQ141" s="297"/>
      <c r="JR141" s="299"/>
      <c r="JS141" s="299"/>
      <c r="JT141" s="299"/>
      <c r="JU141" s="299"/>
      <c r="JV141" s="297"/>
      <c r="JW141" s="297"/>
      <c r="JX141" s="297"/>
      <c r="JY141" s="297"/>
      <c r="JZ141" s="299"/>
      <c r="KA141" s="299"/>
      <c r="KB141" s="299"/>
      <c r="KC141" s="299"/>
      <c r="KD141" s="297"/>
      <c r="KE141" s="297"/>
      <c r="KF141" s="297"/>
      <c r="KG141" s="297"/>
      <c r="KH141" s="299"/>
      <c r="KI141" s="299"/>
      <c r="KJ141" s="299"/>
      <c r="KK141" s="299"/>
      <c r="KL141" s="297"/>
      <c r="KM141" s="297"/>
      <c r="KN141" s="297"/>
      <c r="KO141" s="297"/>
      <c r="KP141" s="277" cm="1">
        <f t="array" ref="KP141">SUM(SUMIFS(GX141:KO141,GX$6:KO$6,{"EN(V)"}))</f>
        <v>0</v>
      </c>
      <c r="KQ141" s="277" cm="1">
        <f t="array" ref="KQ141">SUM(SUMIFS(GX141:KO141,GX$6:KO$6,{"INA(V)"}))</f>
        <v>0</v>
      </c>
      <c r="KR141" s="277" cm="1">
        <f t="array" ref="KR141">SUM(SUMIFS(GX141:KO141,GX$6:KO$6,{"EN(D)"}))</f>
        <v>0</v>
      </c>
      <c r="KS141" s="277" cm="1">
        <f t="array" ref="KS141">SUM(SUMIFS(GX141:KO141,GX$6:KO$6,{"INA(D)"}))</f>
        <v>0</v>
      </c>
      <c r="KT141" s="277" cm="1">
        <f t="array" ref="KT141">SUM(SUMIFS(GX141:KO141,GX$6:KO$6,{"EN(D)","EN(V)","INA(D)","INA(V)"}))</f>
        <v>0</v>
      </c>
      <c r="KU141" s="299"/>
      <c r="KV141" s="299"/>
      <c r="KW141" s="299"/>
      <c r="KX141" s="299"/>
      <c r="KY141" s="297"/>
      <c r="KZ141" s="297">
        <v>2</v>
      </c>
      <c r="LA141" s="297"/>
      <c r="LB141" s="297">
        <v>6</v>
      </c>
      <c r="LC141" s="299"/>
      <c r="LD141" s="299">
        <v>9</v>
      </c>
      <c r="LE141" s="299"/>
      <c r="LF141" s="299">
        <v>25</v>
      </c>
      <c r="LG141" s="297"/>
      <c r="LH141" s="297"/>
      <c r="LI141" s="297"/>
      <c r="LJ141" s="297"/>
      <c r="LK141" s="299"/>
      <c r="LL141" s="299"/>
      <c r="LM141" s="299"/>
      <c r="LN141" s="299"/>
      <c r="LO141" s="297"/>
      <c r="LP141" s="297"/>
      <c r="LQ141" s="297"/>
      <c r="LR141" s="297">
        <v>13</v>
      </c>
      <c r="LS141" s="299"/>
      <c r="LT141" s="299"/>
      <c r="LU141" s="299"/>
      <c r="LV141" s="299"/>
      <c r="LW141" s="297"/>
      <c r="LX141" s="297">
        <v>28</v>
      </c>
      <c r="LY141" s="297"/>
      <c r="LZ141" s="297">
        <v>19</v>
      </c>
      <c r="MA141" s="299"/>
      <c r="MB141" s="299"/>
      <c r="MC141" s="299"/>
      <c r="MD141" s="299"/>
      <c r="ME141" s="297"/>
      <c r="MF141" s="297">
        <v>10</v>
      </c>
      <c r="MG141" s="297"/>
      <c r="MH141" s="297">
        <v>8</v>
      </c>
      <c r="MI141" s="299"/>
      <c r="MJ141" s="299"/>
      <c r="MK141" s="299"/>
      <c r="ML141" s="299"/>
      <c r="MM141" s="297"/>
      <c r="MN141" s="297">
        <v>37</v>
      </c>
      <c r="MO141" s="297"/>
      <c r="MP141" s="297">
        <v>9</v>
      </c>
      <c r="MQ141" s="299"/>
      <c r="MR141" s="299"/>
      <c r="MS141" s="299"/>
      <c r="MT141" s="299"/>
      <c r="MU141" s="297"/>
      <c r="MV141" s="297">
        <v>6</v>
      </c>
      <c r="MW141" s="297"/>
      <c r="MX141" s="297">
        <v>4</v>
      </c>
      <c r="MY141" s="299"/>
      <c r="MZ141" s="299"/>
      <c r="NA141" s="299"/>
      <c r="NB141" s="299"/>
      <c r="NC141" s="297"/>
      <c r="ND141" s="297">
        <v>13</v>
      </c>
      <c r="NE141" s="297"/>
      <c r="NF141" s="297">
        <v>4</v>
      </c>
      <c r="NG141" s="299"/>
      <c r="NH141" s="299"/>
      <c r="NI141" s="299"/>
      <c r="NJ141" s="299"/>
      <c r="NK141" s="297"/>
      <c r="NL141" s="297">
        <v>25</v>
      </c>
      <c r="NM141" s="297"/>
      <c r="NN141" s="297"/>
      <c r="NO141" s="299"/>
      <c r="NP141" s="299"/>
      <c r="NQ141" s="299"/>
      <c r="NR141" s="299"/>
      <c r="NS141" s="297"/>
      <c r="NT141" s="297">
        <v>21</v>
      </c>
      <c r="NU141" s="297"/>
      <c r="NV141" s="297"/>
      <c r="NW141" s="299"/>
      <c r="NX141" s="299"/>
      <c r="NY141" s="299"/>
      <c r="NZ141" s="299"/>
      <c r="OA141" s="297"/>
      <c r="OB141" s="297">
        <v>21</v>
      </c>
      <c r="OC141" s="297"/>
      <c r="OD141" s="297">
        <v>11</v>
      </c>
      <c r="OE141" s="299"/>
      <c r="OF141" s="299"/>
      <c r="OG141" s="299"/>
      <c r="OH141" s="299"/>
      <c r="OI141" s="297"/>
      <c r="OJ141" s="297">
        <v>22</v>
      </c>
      <c r="OK141" s="297"/>
      <c r="OL141" s="297">
        <v>11</v>
      </c>
      <c r="OM141" s="277" cm="1">
        <f t="array" ref="OM141">SUM(SUMIFS(KU141:OL141,KU$6:OL$6,{"EN(V)"}))</f>
        <v>9</v>
      </c>
      <c r="ON141" s="277" cm="1">
        <f t="array" ref="ON141">SUM(SUMIFS(KU141:OL141,KU$6:OL$6,{"INA(V)"}))</f>
        <v>185</v>
      </c>
      <c r="OO141" s="277" cm="1">
        <f t="array" ref="OO141">SUM(SUMIFS(KU141:OL141,KU$6:OL$6,{"EN(D)"}))</f>
        <v>25</v>
      </c>
      <c r="OP141" s="277" cm="1">
        <f t="array" ref="OP141">SUM(SUMIFS(KU141:OL141,KU$6:OL$6,{"INA(D)"}))</f>
        <v>85</v>
      </c>
      <c r="OQ141" s="277" cm="1">
        <f t="array" ref="OQ141">SUM(SUMIFS(KU141:OL141,KU$6:OL$6,{"EN(D)","EN(V)","INA(D)","INA(V)"}))</f>
        <v>304</v>
      </c>
      <c r="OR141" s="299"/>
      <c r="OS141" s="299"/>
      <c r="OT141" s="299"/>
      <c r="OU141" s="299"/>
      <c r="OV141" s="297"/>
      <c r="OW141" s="297">
        <v>21</v>
      </c>
      <c r="OX141" s="297"/>
      <c r="OY141" s="297">
        <v>7</v>
      </c>
      <c r="OZ141" s="299"/>
      <c r="PA141" s="299"/>
      <c r="PB141" s="299"/>
      <c r="PC141" s="299"/>
      <c r="PD141" s="297"/>
      <c r="PE141" s="297">
        <v>8</v>
      </c>
      <c r="PF141" s="297"/>
      <c r="PG141" s="297"/>
      <c r="PH141" s="299"/>
      <c r="PI141" s="299"/>
      <c r="PJ141" s="299"/>
      <c r="PK141" s="299"/>
      <c r="PL141" s="297"/>
      <c r="PM141" s="297">
        <v>8</v>
      </c>
      <c r="PN141" s="297"/>
      <c r="PO141" s="297">
        <v>1</v>
      </c>
      <c r="PP141" s="299"/>
      <c r="PQ141" s="299"/>
      <c r="PR141" s="299"/>
      <c r="PS141" s="299"/>
      <c r="PT141" s="297"/>
      <c r="PU141" s="297">
        <v>3</v>
      </c>
      <c r="PV141" s="297"/>
      <c r="PW141" s="297">
        <v>2</v>
      </c>
      <c r="PX141" s="299"/>
      <c r="PY141" s="299"/>
      <c r="PZ141" s="299"/>
      <c r="QA141" s="299"/>
      <c r="QB141" s="297"/>
      <c r="QC141" s="297">
        <v>10</v>
      </c>
      <c r="QD141" s="297"/>
      <c r="QE141" s="297">
        <v>4</v>
      </c>
      <c r="QF141" s="299"/>
      <c r="QG141" s="299"/>
      <c r="QH141" s="299"/>
      <c r="QI141" s="299"/>
      <c r="QJ141" s="297"/>
      <c r="QK141" s="297">
        <v>21</v>
      </c>
      <c r="QL141" s="297"/>
      <c r="QM141" s="297">
        <v>8</v>
      </c>
      <c r="QN141" s="299"/>
      <c r="QO141" s="299"/>
      <c r="QP141" s="299"/>
      <c r="QQ141" s="299"/>
      <c r="QR141" s="297"/>
      <c r="QS141" s="297">
        <v>5</v>
      </c>
      <c r="QT141" s="297"/>
      <c r="QU141" s="297">
        <v>5</v>
      </c>
      <c r="QV141" s="299"/>
      <c r="QW141" s="299"/>
      <c r="QX141" s="299"/>
      <c r="QY141" s="299"/>
      <c r="QZ141" s="297"/>
      <c r="RA141" s="297"/>
      <c r="RB141" s="297"/>
      <c r="RC141" s="297"/>
      <c r="RD141" s="299"/>
      <c r="RE141" s="299"/>
      <c r="RF141" s="299"/>
      <c r="RG141" s="299"/>
      <c r="RH141" s="297"/>
      <c r="RI141" s="297"/>
      <c r="RJ141" s="297"/>
      <c r="RK141" s="297"/>
      <c r="RL141" s="299"/>
      <c r="RM141" s="299"/>
      <c r="RN141" s="299"/>
      <c r="RO141" s="299"/>
      <c r="RP141" s="297"/>
      <c r="RQ141" s="297"/>
      <c r="RR141" s="297"/>
      <c r="RS141" s="297"/>
      <c r="RT141" s="299"/>
      <c r="RU141" s="299"/>
      <c r="RV141" s="299"/>
      <c r="RW141" s="299"/>
      <c r="RX141" s="297"/>
      <c r="RY141" s="297"/>
      <c r="RZ141" s="297"/>
      <c r="SA141" s="297"/>
      <c r="SB141" s="299"/>
      <c r="SC141" s="299"/>
      <c r="SD141" s="299"/>
      <c r="SE141" s="299"/>
      <c r="SF141" s="297"/>
      <c r="SG141" s="297"/>
      <c r="SH141" s="297"/>
      <c r="SI141" s="297"/>
      <c r="SJ141" s="277" cm="1">
        <f t="array" ref="SJ141">SUM(SUMIFS(OR141:SI141,OR$6:SI$6,{"EN(V)"}))</f>
        <v>0</v>
      </c>
      <c r="SK141" s="277" cm="1">
        <f t="array" ref="SK141">SUM(SUMIFS(OR141:SI141,OR$6:SI$6,{"INA(V)"}))</f>
        <v>76</v>
      </c>
      <c r="SL141" s="277" cm="1">
        <f t="array" ref="SL141">SUM(SUMIFS(OR141:SI141,OR$6:SI$6,{"EN(D)"}))</f>
        <v>0</v>
      </c>
      <c r="SM141" s="277" cm="1">
        <f t="array" ref="SM141">SUM(SUMIFS(OR141:SI141,OR$6:SI$6,{"INA(D)"}))</f>
        <v>27</v>
      </c>
      <c r="SN141" s="277" cm="1">
        <f t="array" ref="SN141">SUM(SUMIFS(OR141:SI141,OR$6:SI$6,{"EN(D)","EN(V)","INA(D)","INA(V)"}))</f>
        <v>103</v>
      </c>
    </row>
    <row r="142" spans="1:508" ht="30">
      <c r="A142" s="296">
        <v>136</v>
      </c>
      <c r="B142" s="281" t="s">
        <v>1916</v>
      </c>
      <c r="C142" s="301"/>
      <c r="D142" s="299"/>
      <c r="E142" s="299"/>
      <c r="F142" s="299"/>
      <c r="G142" s="299"/>
      <c r="H142" s="297"/>
      <c r="I142" s="297"/>
      <c r="J142" s="297"/>
      <c r="K142" s="297"/>
      <c r="L142" s="299"/>
      <c r="M142" s="299"/>
      <c r="N142" s="299"/>
      <c r="O142" s="299"/>
      <c r="P142" s="297"/>
      <c r="Q142" s="297"/>
      <c r="R142" s="297"/>
      <c r="S142" s="297"/>
      <c r="T142" s="299"/>
      <c r="U142" s="299"/>
      <c r="V142" s="299"/>
      <c r="W142" s="299"/>
      <c r="X142" s="297"/>
      <c r="Y142" s="297"/>
      <c r="Z142" s="297"/>
      <c r="AA142" s="297"/>
      <c r="AB142" s="299"/>
      <c r="AC142" s="299"/>
      <c r="AD142" s="299"/>
      <c r="AE142" s="299"/>
      <c r="AF142" s="297"/>
      <c r="AG142" s="297"/>
      <c r="AH142" s="297"/>
      <c r="AI142" s="297"/>
      <c r="AJ142" s="299"/>
      <c r="AK142" s="299"/>
      <c r="AL142" s="299"/>
      <c r="AM142" s="299"/>
      <c r="AN142" s="297"/>
      <c r="AO142" s="297"/>
      <c r="AP142" s="297"/>
      <c r="AQ142" s="297"/>
      <c r="AR142" s="299"/>
      <c r="AS142" s="299"/>
      <c r="AT142" s="299"/>
      <c r="AU142" s="299"/>
      <c r="AV142" s="297"/>
      <c r="AW142" s="297"/>
      <c r="AX142" s="297"/>
      <c r="AY142" s="297"/>
      <c r="AZ142" s="299"/>
      <c r="BA142" s="299"/>
      <c r="BB142" s="299"/>
      <c r="BC142" s="299"/>
      <c r="BD142" s="297"/>
      <c r="BE142" s="297"/>
      <c r="BF142" s="297"/>
      <c r="BG142" s="297"/>
      <c r="BH142" s="299"/>
      <c r="BI142" s="299"/>
      <c r="BJ142" s="299"/>
      <c r="BK142" s="299"/>
      <c r="BL142" s="297"/>
      <c r="BM142" s="297"/>
      <c r="BN142" s="297"/>
      <c r="BO142" s="297"/>
      <c r="BP142" s="299"/>
      <c r="BQ142" s="299"/>
      <c r="BR142" s="299"/>
      <c r="BS142" s="299"/>
      <c r="BT142" s="297"/>
      <c r="BU142" s="297"/>
      <c r="BV142" s="297"/>
      <c r="BW142" s="297"/>
      <c r="BX142" s="299"/>
      <c r="BY142" s="299"/>
      <c r="BZ142" s="299"/>
      <c r="CA142" s="299"/>
      <c r="CB142" s="297"/>
      <c r="CC142" s="297"/>
      <c r="CD142" s="297"/>
      <c r="CE142" s="297"/>
      <c r="CF142" s="299"/>
      <c r="CG142" s="299"/>
      <c r="CH142" s="299"/>
      <c r="CI142" s="299"/>
      <c r="CJ142" s="297"/>
      <c r="CK142" s="297"/>
      <c r="CL142" s="297"/>
      <c r="CM142" s="297"/>
      <c r="CN142" s="299"/>
      <c r="CO142" s="299"/>
      <c r="CP142" s="299"/>
      <c r="CQ142" s="299"/>
      <c r="CR142" s="297"/>
      <c r="CS142" s="297"/>
      <c r="CT142" s="297"/>
      <c r="CU142" s="297"/>
      <c r="CV142" s="277" cm="1">
        <f t="array" ref="CV142">SUM(SUMIFS(D142:CU142,D$6:CU$6,{"EN(V)"}))</f>
        <v>0</v>
      </c>
      <c r="CW142" s="277" cm="1">
        <f t="array" ref="CW142">SUM(SUMIFS(D142:CU142,D$6:CU$6,{"INA(V)"}))</f>
        <v>0</v>
      </c>
      <c r="CX142" s="277" cm="1">
        <f t="array" ref="CX142">SUM(SUMIFS(D142:CU142,D$6:CU$6,{"EN(D)"}))</f>
        <v>0</v>
      </c>
      <c r="CY142" s="277" cm="1">
        <f t="array" ref="CY142">SUM(SUMIFS(D142:CU142,D$6:CU$6,{"INA(D)"}))</f>
        <v>0</v>
      </c>
      <c r="CZ142" s="277" cm="1">
        <f t="array" ref="CZ142">SUM(SUMIFS(D142:CU142,D$6:CU$6,{"EN(D)","EN(V)","INA(D)","INA(V)"}))</f>
        <v>0</v>
      </c>
      <c r="DA142" s="299"/>
      <c r="DB142" s="299"/>
      <c r="DC142" s="299"/>
      <c r="DD142" s="299"/>
      <c r="DE142" s="297"/>
      <c r="DF142" s="297"/>
      <c r="DG142" s="297"/>
      <c r="DH142" s="297"/>
      <c r="DI142" s="299"/>
      <c r="DJ142" s="299"/>
      <c r="DK142" s="299"/>
      <c r="DL142" s="299"/>
      <c r="DM142" s="297"/>
      <c r="DN142" s="297"/>
      <c r="DO142" s="297"/>
      <c r="DP142" s="297"/>
      <c r="DQ142" s="299"/>
      <c r="DR142" s="299"/>
      <c r="DS142" s="299"/>
      <c r="DT142" s="299"/>
      <c r="DU142" s="297"/>
      <c r="DV142" s="297"/>
      <c r="DW142" s="297"/>
      <c r="DX142" s="297"/>
      <c r="DY142" s="299"/>
      <c r="DZ142" s="299"/>
      <c r="EA142" s="299"/>
      <c r="EB142" s="299"/>
      <c r="EC142" s="297"/>
      <c r="ED142" s="297"/>
      <c r="EE142" s="297"/>
      <c r="EF142" s="297"/>
      <c r="EG142" s="299"/>
      <c r="EH142" s="299"/>
      <c r="EI142" s="299"/>
      <c r="EJ142" s="299"/>
      <c r="EK142" s="297"/>
      <c r="EL142" s="297"/>
      <c r="EM142" s="297"/>
      <c r="EN142" s="297"/>
      <c r="EO142" s="299"/>
      <c r="EP142" s="299"/>
      <c r="EQ142" s="299"/>
      <c r="ER142" s="299"/>
      <c r="ES142" s="297"/>
      <c r="ET142" s="297"/>
      <c r="EU142" s="297"/>
      <c r="EV142" s="297"/>
      <c r="EW142" s="299"/>
      <c r="EX142" s="299"/>
      <c r="EY142" s="299"/>
      <c r="EZ142" s="299"/>
      <c r="FA142" s="297"/>
      <c r="FB142" s="297"/>
      <c r="FC142" s="297"/>
      <c r="FD142" s="297"/>
      <c r="FE142" s="299"/>
      <c r="FF142" s="299"/>
      <c r="FG142" s="299"/>
      <c r="FH142" s="299"/>
      <c r="FI142" s="297"/>
      <c r="FJ142" s="297"/>
      <c r="FK142" s="297"/>
      <c r="FL142" s="297"/>
      <c r="FM142" s="299"/>
      <c r="FN142" s="299"/>
      <c r="FO142" s="299"/>
      <c r="FP142" s="299"/>
      <c r="FQ142" s="297"/>
      <c r="FR142" s="297"/>
      <c r="FS142" s="297"/>
      <c r="FT142" s="297"/>
      <c r="FU142" s="299"/>
      <c r="FV142" s="299"/>
      <c r="FW142" s="299"/>
      <c r="FX142" s="299"/>
      <c r="FY142" s="297"/>
      <c r="FZ142" s="297"/>
      <c r="GA142" s="297"/>
      <c r="GB142" s="297"/>
      <c r="GC142" s="299"/>
      <c r="GD142" s="299"/>
      <c r="GE142" s="299"/>
      <c r="GF142" s="299"/>
      <c r="GG142" s="297"/>
      <c r="GH142" s="297"/>
      <c r="GI142" s="297"/>
      <c r="GJ142" s="297"/>
      <c r="GK142" s="299"/>
      <c r="GL142" s="299"/>
      <c r="GM142" s="299"/>
      <c r="GN142" s="299"/>
      <c r="GO142" s="297"/>
      <c r="GP142" s="297"/>
      <c r="GQ142" s="297"/>
      <c r="GR142" s="297"/>
      <c r="GS142" s="277" cm="1">
        <f t="array" ref="GS142">SUM(SUMIFS(DA142:GR142,DA$6:GR$6,{"EN(V)"}))</f>
        <v>0</v>
      </c>
      <c r="GT142" s="277" cm="1">
        <f t="array" ref="GT142">SUM(SUMIFS(DA142:GR142,DA$6:GR$6,{"INA(V)"}))</f>
        <v>0</v>
      </c>
      <c r="GU142" s="277" cm="1">
        <f t="array" ref="GU142">SUM(SUMIFS(DA142:GR142,DA$6:GR$6,{"EN(D)"}))</f>
        <v>0</v>
      </c>
      <c r="GV142" s="277" cm="1">
        <f t="array" ref="GV142">SUM(SUMIFS(DA142:GR142,DA$6:GR$6,{"INA(D)"}))</f>
        <v>0</v>
      </c>
      <c r="GW142" s="277" cm="1">
        <f t="array" ref="GW142">SUM(SUMIFS(DA142:GR142,DA$6:GR$6,{"EN(D)","EN(V)","INA(D)","INA(V)"}))</f>
        <v>0</v>
      </c>
      <c r="GX142" s="299"/>
      <c r="GY142" s="299"/>
      <c r="GZ142" s="299"/>
      <c r="HA142" s="299"/>
      <c r="HB142" s="297"/>
      <c r="HC142" s="297"/>
      <c r="HD142" s="297"/>
      <c r="HE142" s="297"/>
      <c r="HF142" s="299"/>
      <c r="HG142" s="299"/>
      <c r="HH142" s="299"/>
      <c r="HI142" s="299"/>
      <c r="HJ142" s="297"/>
      <c r="HK142" s="297"/>
      <c r="HL142" s="297"/>
      <c r="HM142" s="297"/>
      <c r="HN142" s="299"/>
      <c r="HO142" s="299"/>
      <c r="HP142" s="299"/>
      <c r="HQ142" s="299"/>
      <c r="HR142" s="297"/>
      <c r="HS142" s="297"/>
      <c r="HT142" s="297"/>
      <c r="HU142" s="297"/>
      <c r="HV142" s="299"/>
      <c r="HW142" s="299"/>
      <c r="HX142" s="299"/>
      <c r="HY142" s="299"/>
      <c r="HZ142" s="297"/>
      <c r="IA142" s="297"/>
      <c r="IB142" s="297"/>
      <c r="IC142" s="297"/>
      <c r="ID142" s="299"/>
      <c r="IE142" s="299"/>
      <c r="IF142" s="299"/>
      <c r="IG142" s="299"/>
      <c r="IH142" s="297"/>
      <c r="II142" s="297"/>
      <c r="IJ142" s="297"/>
      <c r="IK142" s="297"/>
      <c r="IL142" s="299"/>
      <c r="IM142" s="299"/>
      <c r="IN142" s="299"/>
      <c r="IO142" s="299"/>
      <c r="IP142" s="297"/>
      <c r="IQ142" s="297"/>
      <c r="IR142" s="297"/>
      <c r="IS142" s="297"/>
      <c r="IT142" s="299"/>
      <c r="IU142" s="299"/>
      <c r="IV142" s="299"/>
      <c r="IW142" s="299"/>
      <c r="IX142" s="297"/>
      <c r="IY142" s="297"/>
      <c r="IZ142" s="297"/>
      <c r="JA142" s="297"/>
      <c r="JB142" s="299"/>
      <c r="JC142" s="299"/>
      <c r="JD142" s="299"/>
      <c r="JE142" s="299"/>
      <c r="JF142" s="297"/>
      <c r="JG142" s="297"/>
      <c r="JH142" s="297"/>
      <c r="JI142" s="297"/>
      <c r="JJ142" s="299"/>
      <c r="JK142" s="299"/>
      <c r="JL142" s="299"/>
      <c r="JM142" s="299"/>
      <c r="JN142" s="297"/>
      <c r="JO142" s="297"/>
      <c r="JP142" s="297"/>
      <c r="JQ142" s="297"/>
      <c r="JR142" s="299"/>
      <c r="JS142" s="299"/>
      <c r="JT142" s="299"/>
      <c r="JU142" s="299"/>
      <c r="JV142" s="297"/>
      <c r="JW142" s="297"/>
      <c r="JX142" s="297"/>
      <c r="JY142" s="297"/>
      <c r="JZ142" s="299"/>
      <c r="KA142" s="299"/>
      <c r="KB142" s="299"/>
      <c r="KC142" s="299"/>
      <c r="KD142" s="297"/>
      <c r="KE142" s="297"/>
      <c r="KF142" s="297"/>
      <c r="KG142" s="297"/>
      <c r="KH142" s="299"/>
      <c r="KI142" s="299"/>
      <c r="KJ142" s="299"/>
      <c r="KK142" s="299"/>
      <c r="KL142" s="297"/>
      <c r="KM142" s="297"/>
      <c r="KN142" s="297"/>
      <c r="KO142" s="297"/>
      <c r="KP142" s="277" cm="1">
        <f t="array" ref="KP142">SUM(SUMIFS(GX142:KO142,GX$6:KO$6,{"EN(V)"}))</f>
        <v>0</v>
      </c>
      <c r="KQ142" s="277" cm="1">
        <f t="array" ref="KQ142">SUM(SUMIFS(GX142:KO142,GX$6:KO$6,{"INA(V)"}))</f>
        <v>0</v>
      </c>
      <c r="KR142" s="277" cm="1">
        <f t="array" ref="KR142">SUM(SUMIFS(GX142:KO142,GX$6:KO$6,{"EN(D)"}))</f>
        <v>0</v>
      </c>
      <c r="KS142" s="277" cm="1">
        <f t="array" ref="KS142">SUM(SUMIFS(GX142:KO142,GX$6:KO$6,{"INA(D)"}))</f>
        <v>0</v>
      </c>
      <c r="KT142" s="277" cm="1">
        <f t="array" ref="KT142">SUM(SUMIFS(GX142:KO142,GX$6:KO$6,{"EN(D)","EN(V)","INA(D)","INA(V)"}))</f>
        <v>0</v>
      </c>
      <c r="KU142" s="299"/>
      <c r="KV142" s="299">
        <v>23</v>
      </c>
      <c r="KW142" s="299"/>
      <c r="KX142" s="299">
        <v>5</v>
      </c>
      <c r="KY142" s="297"/>
      <c r="KZ142" s="297"/>
      <c r="LA142" s="297"/>
      <c r="LB142" s="297"/>
      <c r="LC142" s="299"/>
      <c r="LD142" s="299"/>
      <c r="LE142" s="299"/>
      <c r="LF142" s="299"/>
      <c r="LG142" s="297"/>
      <c r="LH142" s="297">
        <v>10</v>
      </c>
      <c r="LI142" s="297"/>
      <c r="LJ142" s="297">
        <v>4</v>
      </c>
      <c r="LK142" s="299"/>
      <c r="LL142" s="299">
        <v>3</v>
      </c>
      <c r="LM142" s="299"/>
      <c r="LN142" s="299">
        <v>1</v>
      </c>
      <c r="LO142" s="297"/>
      <c r="LP142" s="297">
        <v>18</v>
      </c>
      <c r="LQ142" s="297"/>
      <c r="LR142" s="297"/>
      <c r="LS142" s="299"/>
      <c r="LT142" s="299">
        <v>3</v>
      </c>
      <c r="LU142" s="299"/>
      <c r="LV142" s="299">
        <v>3</v>
      </c>
      <c r="LW142" s="297"/>
      <c r="LX142" s="297"/>
      <c r="LY142" s="297"/>
      <c r="LZ142" s="297"/>
      <c r="MA142" s="299"/>
      <c r="MB142" s="299">
        <v>3</v>
      </c>
      <c r="MC142" s="299"/>
      <c r="MD142" s="299">
        <v>1</v>
      </c>
      <c r="ME142" s="297"/>
      <c r="MF142" s="297"/>
      <c r="MG142" s="297"/>
      <c r="MH142" s="297"/>
      <c r="MI142" s="299"/>
      <c r="MJ142" s="299">
        <v>5</v>
      </c>
      <c r="MK142" s="299"/>
      <c r="ML142" s="299">
        <v>1</v>
      </c>
      <c r="MM142" s="297"/>
      <c r="MN142" s="297"/>
      <c r="MO142" s="297"/>
      <c r="MP142" s="297"/>
      <c r="MQ142" s="299"/>
      <c r="MR142" s="299">
        <v>2</v>
      </c>
      <c r="MS142" s="299"/>
      <c r="MT142" s="299">
        <v>1</v>
      </c>
      <c r="MU142" s="297"/>
      <c r="MV142" s="297"/>
      <c r="MW142" s="297"/>
      <c r="MX142" s="297"/>
      <c r="MY142" s="299"/>
      <c r="MZ142" s="299">
        <v>11</v>
      </c>
      <c r="NA142" s="299"/>
      <c r="NB142" s="299">
        <v>2</v>
      </c>
      <c r="NC142" s="297"/>
      <c r="ND142" s="297"/>
      <c r="NE142" s="297"/>
      <c r="NF142" s="297"/>
      <c r="NG142" s="299"/>
      <c r="NH142" s="299">
        <v>12</v>
      </c>
      <c r="NI142" s="299"/>
      <c r="NJ142" s="299">
        <v>3</v>
      </c>
      <c r="NK142" s="297"/>
      <c r="NL142" s="297"/>
      <c r="NM142" s="297"/>
      <c r="NN142" s="297"/>
      <c r="NO142" s="299"/>
      <c r="NP142" s="299">
        <v>9</v>
      </c>
      <c r="NQ142" s="299"/>
      <c r="NR142" s="299">
        <v>1</v>
      </c>
      <c r="NS142" s="297"/>
      <c r="NT142" s="297"/>
      <c r="NU142" s="297"/>
      <c r="NV142" s="297"/>
      <c r="NW142" s="299"/>
      <c r="NX142" s="299">
        <v>12</v>
      </c>
      <c r="NY142" s="299"/>
      <c r="NZ142" s="299">
        <v>3</v>
      </c>
      <c r="OA142" s="297"/>
      <c r="OB142" s="297"/>
      <c r="OC142" s="297"/>
      <c r="OD142" s="297"/>
      <c r="OE142" s="299"/>
      <c r="OF142" s="299">
        <v>8</v>
      </c>
      <c r="OG142" s="299"/>
      <c r="OH142" s="299">
        <v>5</v>
      </c>
      <c r="OI142" s="297"/>
      <c r="OJ142" s="297"/>
      <c r="OK142" s="297"/>
      <c r="OL142" s="297"/>
      <c r="OM142" s="277" cm="1">
        <f t="array" ref="OM142">SUM(SUMIFS(KU142:OL142,KU$6:OL$6,{"EN(V)"}))</f>
        <v>91</v>
      </c>
      <c r="ON142" s="277" cm="1">
        <f t="array" ref="ON142">SUM(SUMIFS(KU142:OL142,KU$6:OL$6,{"INA(V)"}))</f>
        <v>28</v>
      </c>
      <c r="OO142" s="277" cm="1">
        <f t="array" ref="OO142">SUM(SUMIFS(KU142:OL142,KU$6:OL$6,{"EN(D)"}))</f>
        <v>26</v>
      </c>
      <c r="OP142" s="277" cm="1">
        <f t="array" ref="OP142">SUM(SUMIFS(KU142:OL142,KU$6:OL$6,{"INA(D)"}))</f>
        <v>4</v>
      </c>
      <c r="OQ142" s="277" cm="1">
        <f t="array" ref="OQ142">SUM(SUMIFS(KU142:OL142,KU$6:OL$6,{"EN(D)","EN(V)","INA(D)","INA(V)"}))</f>
        <v>149</v>
      </c>
      <c r="OR142" s="299"/>
      <c r="OS142" s="299">
        <v>5</v>
      </c>
      <c r="OT142" s="299"/>
      <c r="OU142" s="299">
        <v>3</v>
      </c>
      <c r="OV142" s="297"/>
      <c r="OW142" s="297"/>
      <c r="OX142" s="297"/>
      <c r="OY142" s="297"/>
      <c r="OZ142" s="299"/>
      <c r="PA142" s="299">
        <v>4</v>
      </c>
      <c r="PB142" s="299"/>
      <c r="PC142" s="299"/>
      <c r="PD142" s="297"/>
      <c r="PE142" s="297"/>
      <c r="PF142" s="297"/>
      <c r="PG142" s="297"/>
      <c r="PH142" s="299"/>
      <c r="PI142" s="299">
        <v>6</v>
      </c>
      <c r="PJ142" s="299"/>
      <c r="PK142" s="299">
        <v>1</v>
      </c>
      <c r="PL142" s="297"/>
      <c r="PM142" s="297"/>
      <c r="PN142" s="297"/>
      <c r="PO142" s="297"/>
      <c r="PP142" s="299"/>
      <c r="PQ142" s="299">
        <v>20</v>
      </c>
      <c r="PR142" s="299"/>
      <c r="PS142" s="299">
        <v>4</v>
      </c>
      <c r="PT142" s="297"/>
      <c r="PU142" s="297"/>
      <c r="PV142" s="297"/>
      <c r="PW142" s="297"/>
      <c r="PX142" s="299"/>
      <c r="PY142" s="299">
        <v>1</v>
      </c>
      <c r="PZ142" s="299"/>
      <c r="QA142" s="299">
        <v>2</v>
      </c>
      <c r="QB142" s="297"/>
      <c r="QC142" s="297"/>
      <c r="QD142" s="297"/>
      <c r="QE142" s="297"/>
      <c r="QF142" s="299"/>
      <c r="QG142" s="299">
        <v>1</v>
      </c>
      <c r="QH142" s="299"/>
      <c r="QI142" s="299"/>
      <c r="QJ142" s="297"/>
      <c r="QK142" s="297"/>
      <c r="QL142" s="297"/>
      <c r="QM142" s="297"/>
      <c r="QN142" s="299"/>
      <c r="QO142" s="299">
        <v>1</v>
      </c>
      <c r="QP142" s="299"/>
      <c r="QQ142" s="299"/>
      <c r="QR142" s="297"/>
      <c r="QS142" s="297"/>
      <c r="QT142" s="297"/>
      <c r="QU142" s="297"/>
      <c r="QV142" s="299"/>
      <c r="QW142" s="299"/>
      <c r="QX142" s="299"/>
      <c r="QY142" s="299"/>
      <c r="QZ142" s="297"/>
      <c r="RA142" s="297"/>
      <c r="RB142" s="297"/>
      <c r="RC142" s="297"/>
      <c r="RD142" s="299"/>
      <c r="RE142" s="299"/>
      <c r="RF142" s="299"/>
      <c r="RG142" s="299"/>
      <c r="RH142" s="297"/>
      <c r="RI142" s="297"/>
      <c r="RJ142" s="297"/>
      <c r="RK142" s="297"/>
      <c r="RL142" s="299"/>
      <c r="RM142" s="299"/>
      <c r="RN142" s="299"/>
      <c r="RO142" s="299"/>
      <c r="RP142" s="297"/>
      <c r="RQ142" s="297"/>
      <c r="RR142" s="297"/>
      <c r="RS142" s="297"/>
      <c r="RT142" s="299"/>
      <c r="RU142" s="299"/>
      <c r="RV142" s="299"/>
      <c r="RW142" s="299"/>
      <c r="RX142" s="297"/>
      <c r="RY142" s="297"/>
      <c r="RZ142" s="297"/>
      <c r="SA142" s="297"/>
      <c r="SB142" s="299"/>
      <c r="SC142" s="299"/>
      <c r="SD142" s="299"/>
      <c r="SE142" s="299"/>
      <c r="SF142" s="297"/>
      <c r="SG142" s="297"/>
      <c r="SH142" s="297"/>
      <c r="SI142" s="297"/>
      <c r="SJ142" s="277" cm="1">
        <f t="array" ref="SJ142">SUM(SUMIFS(OR142:SI142,OR$6:SI$6,{"EN(V)"}))</f>
        <v>38</v>
      </c>
      <c r="SK142" s="277" cm="1">
        <f t="array" ref="SK142">SUM(SUMIFS(OR142:SI142,OR$6:SI$6,{"INA(V)"}))</f>
        <v>0</v>
      </c>
      <c r="SL142" s="277" cm="1">
        <f t="array" ref="SL142">SUM(SUMIFS(OR142:SI142,OR$6:SI$6,{"EN(D)"}))</f>
        <v>10</v>
      </c>
      <c r="SM142" s="277" cm="1">
        <f t="array" ref="SM142">SUM(SUMIFS(OR142:SI142,OR$6:SI$6,{"INA(D)"}))</f>
        <v>0</v>
      </c>
      <c r="SN142" s="277" cm="1">
        <f t="array" ref="SN142">SUM(SUMIFS(OR142:SI142,OR$6:SI$6,{"EN(D)","EN(V)","INA(D)","INA(V)"}))</f>
        <v>48</v>
      </c>
    </row>
    <row r="143" spans="1:508" ht="30">
      <c r="A143" s="296">
        <v>137</v>
      </c>
      <c r="B143" s="281" t="s">
        <v>1917</v>
      </c>
      <c r="C143" s="301"/>
      <c r="D143" s="299"/>
      <c r="E143" s="299"/>
      <c r="F143" s="299"/>
      <c r="G143" s="299"/>
      <c r="H143" s="297"/>
      <c r="I143" s="297"/>
      <c r="J143" s="297"/>
      <c r="K143" s="297"/>
      <c r="L143" s="299"/>
      <c r="M143" s="299"/>
      <c r="N143" s="299"/>
      <c r="O143" s="299"/>
      <c r="P143" s="297"/>
      <c r="Q143" s="297"/>
      <c r="R143" s="297"/>
      <c r="S143" s="297"/>
      <c r="T143" s="299"/>
      <c r="U143" s="299"/>
      <c r="V143" s="299"/>
      <c r="W143" s="299"/>
      <c r="X143" s="297"/>
      <c r="Y143" s="297"/>
      <c r="Z143" s="297"/>
      <c r="AA143" s="297"/>
      <c r="AB143" s="299"/>
      <c r="AC143" s="299"/>
      <c r="AD143" s="299"/>
      <c r="AE143" s="299"/>
      <c r="AF143" s="297"/>
      <c r="AG143" s="297"/>
      <c r="AH143" s="297"/>
      <c r="AI143" s="297"/>
      <c r="AJ143" s="299"/>
      <c r="AK143" s="299"/>
      <c r="AL143" s="299"/>
      <c r="AM143" s="299"/>
      <c r="AN143" s="297"/>
      <c r="AO143" s="297"/>
      <c r="AP143" s="297"/>
      <c r="AQ143" s="297"/>
      <c r="AR143" s="299"/>
      <c r="AS143" s="299"/>
      <c r="AT143" s="299"/>
      <c r="AU143" s="299"/>
      <c r="AV143" s="297"/>
      <c r="AW143" s="297"/>
      <c r="AX143" s="297"/>
      <c r="AY143" s="297"/>
      <c r="AZ143" s="299"/>
      <c r="BA143" s="299"/>
      <c r="BB143" s="299"/>
      <c r="BC143" s="299"/>
      <c r="BD143" s="297"/>
      <c r="BE143" s="297"/>
      <c r="BF143" s="297"/>
      <c r="BG143" s="297"/>
      <c r="BH143" s="299"/>
      <c r="BI143" s="299"/>
      <c r="BJ143" s="299"/>
      <c r="BK143" s="299"/>
      <c r="BL143" s="297"/>
      <c r="BM143" s="297"/>
      <c r="BN143" s="297"/>
      <c r="BO143" s="297"/>
      <c r="BP143" s="299"/>
      <c r="BQ143" s="299"/>
      <c r="BR143" s="299"/>
      <c r="BS143" s="299"/>
      <c r="BT143" s="297"/>
      <c r="BU143" s="297"/>
      <c r="BV143" s="297"/>
      <c r="BW143" s="297"/>
      <c r="BX143" s="299"/>
      <c r="BY143" s="299"/>
      <c r="BZ143" s="299"/>
      <c r="CA143" s="299"/>
      <c r="CB143" s="297"/>
      <c r="CC143" s="297"/>
      <c r="CD143" s="297"/>
      <c r="CE143" s="297"/>
      <c r="CF143" s="299"/>
      <c r="CG143" s="299"/>
      <c r="CH143" s="299"/>
      <c r="CI143" s="299"/>
      <c r="CJ143" s="297"/>
      <c r="CK143" s="297"/>
      <c r="CL143" s="297"/>
      <c r="CM143" s="297"/>
      <c r="CN143" s="299"/>
      <c r="CO143" s="299"/>
      <c r="CP143" s="299"/>
      <c r="CQ143" s="299"/>
      <c r="CR143" s="297"/>
      <c r="CS143" s="297"/>
      <c r="CT143" s="297"/>
      <c r="CU143" s="297"/>
      <c r="CV143" s="277" cm="1">
        <f t="array" ref="CV143">SUM(SUMIFS(D143:CU143,D$6:CU$6,{"EN(V)"}))</f>
        <v>0</v>
      </c>
      <c r="CW143" s="277" cm="1">
        <f t="array" ref="CW143">SUM(SUMIFS(D143:CU143,D$6:CU$6,{"INA(V)"}))</f>
        <v>0</v>
      </c>
      <c r="CX143" s="277" cm="1">
        <f t="array" ref="CX143">SUM(SUMIFS(D143:CU143,D$6:CU$6,{"EN(D)"}))</f>
        <v>0</v>
      </c>
      <c r="CY143" s="277" cm="1">
        <f t="array" ref="CY143">SUM(SUMIFS(D143:CU143,D$6:CU$6,{"INA(D)"}))</f>
        <v>0</v>
      </c>
      <c r="CZ143" s="277" cm="1">
        <f t="array" ref="CZ143">SUM(SUMIFS(D143:CU143,D$6:CU$6,{"EN(D)","EN(V)","INA(D)","INA(V)"}))</f>
        <v>0</v>
      </c>
      <c r="DA143" s="299"/>
      <c r="DB143" s="299"/>
      <c r="DC143" s="299"/>
      <c r="DD143" s="299"/>
      <c r="DE143" s="297"/>
      <c r="DF143" s="297"/>
      <c r="DG143" s="297"/>
      <c r="DH143" s="297"/>
      <c r="DI143" s="299"/>
      <c r="DJ143" s="299"/>
      <c r="DK143" s="299"/>
      <c r="DL143" s="299"/>
      <c r="DM143" s="297"/>
      <c r="DN143" s="297"/>
      <c r="DO143" s="297"/>
      <c r="DP143" s="297"/>
      <c r="DQ143" s="299"/>
      <c r="DR143" s="299"/>
      <c r="DS143" s="299"/>
      <c r="DT143" s="299"/>
      <c r="DU143" s="297"/>
      <c r="DV143" s="297"/>
      <c r="DW143" s="297"/>
      <c r="DX143" s="297"/>
      <c r="DY143" s="299"/>
      <c r="DZ143" s="299"/>
      <c r="EA143" s="299"/>
      <c r="EB143" s="299"/>
      <c r="EC143" s="297"/>
      <c r="ED143" s="297"/>
      <c r="EE143" s="297"/>
      <c r="EF143" s="297"/>
      <c r="EG143" s="299"/>
      <c r="EH143" s="299"/>
      <c r="EI143" s="299"/>
      <c r="EJ143" s="299"/>
      <c r="EK143" s="297"/>
      <c r="EL143" s="297"/>
      <c r="EM143" s="297"/>
      <c r="EN143" s="297"/>
      <c r="EO143" s="299"/>
      <c r="EP143" s="299"/>
      <c r="EQ143" s="299"/>
      <c r="ER143" s="299"/>
      <c r="ES143" s="297"/>
      <c r="ET143" s="297"/>
      <c r="EU143" s="297"/>
      <c r="EV143" s="297"/>
      <c r="EW143" s="299"/>
      <c r="EX143" s="299"/>
      <c r="EY143" s="299"/>
      <c r="EZ143" s="299"/>
      <c r="FA143" s="297"/>
      <c r="FB143" s="297"/>
      <c r="FC143" s="297"/>
      <c r="FD143" s="297"/>
      <c r="FE143" s="299"/>
      <c r="FF143" s="299"/>
      <c r="FG143" s="299"/>
      <c r="FH143" s="299"/>
      <c r="FI143" s="297"/>
      <c r="FJ143" s="297"/>
      <c r="FK143" s="297"/>
      <c r="FL143" s="297"/>
      <c r="FM143" s="299"/>
      <c r="FN143" s="299"/>
      <c r="FO143" s="299"/>
      <c r="FP143" s="299"/>
      <c r="FQ143" s="297"/>
      <c r="FR143" s="297"/>
      <c r="FS143" s="297"/>
      <c r="FT143" s="297"/>
      <c r="FU143" s="299"/>
      <c r="FV143" s="299"/>
      <c r="FW143" s="299"/>
      <c r="FX143" s="299"/>
      <c r="FY143" s="297"/>
      <c r="FZ143" s="297"/>
      <c r="GA143" s="297"/>
      <c r="GB143" s="297"/>
      <c r="GC143" s="299"/>
      <c r="GD143" s="299"/>
      <c r="GE143" s="299"/>
      <c r="GF143" s="299"/>
      <c r="GG143" s="297"/>
      <c r="GH143" s="297"/>
      <c r="GI143" s="297"/>
      <c r="GJ143" s="297"/>
      <c r="GK143" s="299"/>
      <c r="GL143" s="299"/>
      <c r="GM143" s="299"/>
      <c r="GN143" s="299"/>
      <c r="GO143" s="297"/>
      <c r="GP143" s="297"/>
      <c r="GQ143" s="297"/>
      <c r="GR143" s="297"/>
      <c r="GS143" s="277" cm="1">
        <f t="array" ref="GS143">SUM(SUMIFS(DA143:GR143,DA$6:GR$6,{"EN(V)"}))</f>
        <v>0</v>
      </c>
      <c r="GT143" s="277" cm="1">
        <f t="array" ref="GT143">SUM(SUMIFS(DA143:GR143,DA$6:GR$6,{"INA(V)"}))</f>
        <v>0</v>
      </c>
      <c r="GU143" s="277" cm="1">
        <f t="array" ref="GU143">SUM(SUMIFS(DA143:GR143,DA$6:GR$6,{"EN(D)"}))</f>
        <v>0</v>
      </c>
      <c r="GV143" s="277" cm="1">
        <f t="array" ref="GV143">SUM(SUMIFS(DA143:GR143,DA$6:GR$6,{"INA(D)"}))</f>
        <v>0</v>
      </c>
      <c r="GW143" s="277" cm="1">
        <f t="array" ref="GW143">SUM(SUMIFS(DA143:GR143,DA$6:GR$6,{"EN(D)","EN(V)","INA(D)","INA(V)"}))</f>
        <v>0</v>
      </c>
      <c r="GX143" s="299"/>
      <c r="GY143" s="299"/>
      <c r="GZ143" s="299"/>
      <c r="HA143" s="299"/>
      <c r="HB143" s="297"/>
      <c r="HC143" s="297"/>
      <c r="HD143" s="297"/>
      <c r="HE143" s="297"/>
      <c r="HF143" s="299"/>
      <c r="HG143" s="299"/>
      <c r="HH143" s="299"/>
      <c r="HI143" s="299"/>
      <c r="HJ143" s="297"/>
      <c r="HK143" s="297"/>
      <c r="HL143" s="297"/>
      <c r="HM143" s="297"/>
      <c r="HN143" s="299"/>
      <c r="HO143" s="299"/>
      <c r="HP143" s="299"/>
      <c r="HQ143" s="299"/>
      <c r="HR143" s="297"/>
      <c r="HS143" s="297"/>
      <c r="HT143" s="297"/>
      <c r="HU143" s="297"/>
      <c r="HV143" s="299"/>
      <c r="HW143" s="299"/>
      <c r="HX143" s="299"/>
      <c r="HY143" s="299"/>
      <c r="HZ143" s="297"/>
      <c r="IA143" s="297"/>
      <c r="IB143" s="297"/>
      <c r="IC143" s="297"/>
      <c r="ID143" s="299"/>
      <c r="IE143" s="299"/>
      <c r="IF143" s="299"/>
      <c r="IG143" s="299"/>
      <c r="IH143" s="297"/>
      <c r="II143" s="297"/>
      <c r="IJ143" s="297"/>
      <c r="IK143" s="297"/>
      <c r="IL143" s="299"/>
      <c r="IM143" s="299"/>
      <c r="IN143" s="299"/>
      <c r="IO143" s="299"/>
      <c r="IP143" s="297"/>
      <c r="IQ143" s="297"/>
      <c r="IR143" s="297"/>
      <c r="IS143" s="297"/>
      <c r="IT143" s="299"/>
      <c r="IU143" s="299"/>
      <c r="IV143" s="299"/>
      <c r="IW143" s="299"/>
      <c r="IX143" s="297"/>
      <c r="IY143" s="297"/>
      <c r="IZ143" s="297"/>
      <c r="JA143" s="297"/>
      <c r="JB143" s="299"/>
      <c r="JC143" s="299"/>
      <c r="JD143" s="299"/>
      <c r="JE143" s="299"/>
      <c r="JF143" s="297"/>
      <c r="JG143" s="297"/>
      <c r="JH143" s="297"/>
      <c r="JI143" s="297"/>
      <c r="JJ143" s="299"/>
      <c r="JK143" s="299"/>
      <c r="JL143" s="299"/>
      <c r="JM143" s="299"/>
      <c r="JN143" s="297"/>
      <c r="JO143" s="297"/>
      <c r="JP143" s="297"/>
      <c r="JQ143" s="297"/>
      <c r="JR143" s="299"/>
      <c r="JS143" s="299"/>
      <c r="JT143" s="299"/>
      <c r="JU143" s="299"/>
      <c r="JV143" s="297"/>
      <c r="JW143" s="297"/>
      <c r="JX143" s="297"/>
      <c r="JY143" s="297"/>
      <c r="JZ143" s="299"/>
      <c r="KA143" s="299"/>
      <c r="KB143" s="299"/>
      <c r="KC143" s="299"/>
      <c r="KD143" s="297"/>
      <c r="KE143" s="297"/>
      <c r="KF143" s="297"/>
      <c r="KG143" s="297"/>
      <c r="KH143" s="299"/>
      <c r="KI143" s="299"/>
      <c r="KJ143" s="299"/>
      <c r="KK143" s="299"/>
      <c r="KL143" s="297"/>
      <c r="KM143" s="297"/>
      <c r="KN143" s="297"/>
      <c r="KO143" s="297"/>
      <c r="KP143" s="277" cm="1">
        <f t="array" ref="KP143">SUM(SUMIFS(GX143:KO143,GX$6:KO$6,{"EN(V)"}))</f>
        <v>0</v>
      </c>
      <c r="KQ143" s="277" cm="1">
        <f t="array" ref="KQ143">SUM(SUMIFS(GX143:KO143,GX$6:KO$6,{"INA(V)"}))</f>
        <v>0</v>
      </c>
      <c r="KR143" s="277" cm="1">
        <f t="array" ref="KR143">SUM(SUMIFS(GX143:KO143,GX$6:KO$6,{"EN(D)"}))</f>
        <v>0</v>
      </c>
      <c r="KS143" s="277" cm="1">
        <f t="array" ref="KS143">SUM(SUMIFS(GX143:KO143,GX$6:KO$6,{"INA(D)"}))</f>
        <v>0</v>
      </c>
      <c r="KT143" s="277" cm="1">
        <f t="array" ref="KT143">SUM(SUMIFS(GX143:KO143,GX$6:KO$6,{"EN(D)","EN(V)","INA(D)","INA(V)"}))</f>
        <v>0</v>
      </c>
      <c r="KU143" s="299"/>
      <c r="KV143" s="299"/>
      <c r="KW143" s="299"/>
      <c r="KX143" s="299"/>
      <c r="KY143" s="297"/>
      <c r="KZ143" s="297"/>
      <c r="LA143" s="297"/>
      <c r="LB143" s="297"/>
      <c r="LC143" s="299"/>
      <c r="LD143" s="299"/>
      <c r="LE143" s="299"/>
      <c r="LF143" s="299"/>
      <c r="LG143" s="297"/>
      <c r="LH143" s="297"/>
      <c r="LI143" s="297"/>
      <c r="LJ143" s="297"/>
      <c r="LK143" s="299"/>
      <c r="LL143" s="299"/>
      <c r="LM143" s="299"/>
      <c r="LN143" s="299"/>
      <c r="LO143" s="297"/>
      <c r="LP143" s="297">
        <v>25</v>
      </c>
      <c r="LQ143" s="297"/>
      <c r="LR143" s="297">
        <v>12</v>
      </c>
      <c r="LS143" s="299"/>
      <c r="LT143" s="299"/>
      <c r="LU143" s="299"/>
      <c r="LV143" s="299"/>
      <c r="LW143" s="297"/>
      <c r="LX143" s="297">
        <v>24</v>
      </c>
      <c r="LY143" s="297"/>
      <c r="LZ143" s="297">
        <v>10</v>
      </c>
      <c r="MA143" s="299"/>
      <c r="MB143" s="299"/>
      <c r="MC143" s="299"/>
      <c r="MD143" s="299"/>
      <c r="ME143" s="297"/>
      <c r="MF143" s="297">
        <v>16</v>
      </c>
      <c r="MG143" s="297"/>
      <c r="MH143" s="297"/>
      <c r="MI143" s="299"/>
      <c r="MJ143" s="299"/>
      <c r="MK143" s="299"/>
      <c r="ML143" s="299"/>
      <c r="MM143" s="297"/>
      <c r="MN143" s="297">
        <v>13</v>
      </c>
      <c r="MO143" s="297"/>
      <c r="MP143" s="297">
        <v>5</v>
      </c>
      <c r="MQ143" s="299"/>
      <c r="MR143" s="299"/>
      <c r="MS143" s="299"/>
      <c r="MT143" s="299"/>
      <c r="MU143" s="297"/>
      <c r="MV143" s="297">
        <v>19</v>
      </c>
      <c r="MW143" s="297"/>
      <c r="MX143" s="297">
        <v>12</v>
      </c>
      <c r="MY143" s="299"/>
      <c r="MZ143" s="299"/>
      <c r="NA143" s="299"/>
      <c r="NB143" s="299"/>
      <c r="NC143" s="297"/>
      <c r="ND143" s="297">
        <v>17</v>
      </c>
      <c r="NE143" s="297"/>
      <c r="NF143" s="297">
        <v>2</v>
      </c>
      <c r="NG143" s="299"/>
      <c r="NH143" s="299"/>
      <c r="NI143" s="299"/>
      <c r="NJ143" s="299"/>
      <c r="NK143" s="297"/>
      <c r="NL143" s="297">
        <v>20</v>
      </c>
      <c r="NM143" s="297"/>
      <c r="NN143" s="297">
        <v>7</v>
      </c>
      <c r="NO143" s="299"/>
      <c r="NP143" s="299"/>
      <c r="NQ143" s="299"/>
      <c r="NR143" s="299"/>
      <c r="NS143" s="297"/>
      <c r="NT143" s="297">
        <v>20</v>
      </c>
      <c r="NU143" s="297"/>
      <c r="NV143" s="297">
        <v>9</v>
      </c>
      <c r="NW143" s="299"/>
      <c r="NX143" s="299"/>
      <c r="NY143" s="299"/>
      <c r="NZ143" s="299"/>
      <c r="OA143" s="297"/>
      <c r="OB143" s="297">
        <v>32</v>
      </c>
      <c r="OC143" s="297"/>
      <c r="OD143" s="297">
        <v>12</v>
      </c>
      <c r="OE143" s="299"/>
      <c r="OF143" s="299"/>
      <c r="OG143" s="299"/>
      <c r="OH143" s="299"/>
      <c r="OI143" s="297"/>
      <c r="OJ143" s="297">
        <v>32</v>
      </c>
      <c r="OK143" s="297"/>
      <c r="OL143" s="297">
        <v>26</v>
      </c>
      <c r="OM143" s="277" cm="1">
        <f t="array" ref="OM143">SUM(SUMIFS(KU143:OL143,KU$6:OL$6,{"EN(V)"}))</f>
        <v>0</v>
      </c>
      <c r="ON143" s="277" cm="1">
        <f t="array" ref="ON143">SUM(SUMIFS(KU143:OL143,KU$6:OL$6,{"INA(V)"}))</f>
        <v>218</v>
      </c>
      <c r="OO143" s="277" cm="1">
        <f t="array" ref="OO143">SUM(SUMIFS(KU143:OL143,KU$6:OL$6,{"EN(D)"}))</f>
        <v>0</v>
      </c>
      <c r="OP143" s="277" cm="1">
        <f t="array" ref="OP143">SUM(SUMIFS(KU143:OL143,KU$6:OL$6,{"INA(D)"}))</f>
        <v>95</v>
      </c>
      <c r="OQ143" s="277" cm="1">
        <f t="array" ref="OQ143">SUM(SUMIFS(KU143:OL143,KU$6:OL$6,{"EN(D)","EN(V)","INA(D)","INA(V)"}))</f>
        <v>313</v>
      </c>
      <c r="OR143" s="299"/>
      <c r="OS143" s="299"/>
      <c r="OT143" s="299"/>
      <c r="OU143" s="299"/>
      <c r="OV143" s="297"/>
      <c r="OW143" s="297">
        <v>16</v>
      </c>
      <c r="OX143" s="297"/>
      <c r="OY143" s="297">
        <v>5</v>
      </c>
      <c r="OZ143" s="299"/>
      <c r="PA143" s="299"/>
      <c r="PB143" s="299"/>
      <c r="PC143" s="299"/>
      <c r="PD143" s="297"/>
      <c r="PE143" s="297">
        <v>23</v>
      </c>
      <c r="PF143" s="297"/>
      <c r="PG143" s="297">
        <v>6</v>
      </c>
      <c r="PH143" s="299"/>
      <c r="PI143" s="299"/>
      <c r="PJ143" s="299"/>
      <c r="PK143" s="299"/>
      <c r="PL143" s="297"/>
      <c r="PM143" s="297">
        <v>13</v>
      </c>
      <c r="PN143" s="297"/>
      <c r="PO143" s="297">
        <v>5</v>
      </c>
      <c r="PP143" s="299"/>
      <c r="PQ143" s="299"/>
      <c r="PR143" s="299"/>
      <c r="PS143" s="299"/>
      <c r="PT143" s="297"/>
      <c r="PU143" s="297">
        <v>11</v>
      </c>
      <c r="PV143" s="297"/>
      <c r="PW143" s="297">
        <v>1</v>
      </c>
      <c r="PX143" s="299"/>
      <c r="PY143" s="299"/>
      <c r="PZ143" s="299"/>
      <c r="QA143" s="299"/>
      <c r="QB143" s="297"/>
      <c r="QC143" s="297">
        <v>9</v>
      </c>
      <c r="QD143" s="297"/>
      <c r="QE143" s="297">
        <v>5</v>
      </c>
      <c r="QF143" s="299"/>
      <c r="QG143" s="299"/>
      <c r="QH143" s="299"/>
      <c r="QI143" s="299"/>
      <c r="QJ143" s="297"/>
      <c r="QK143" s="297">
        <v>3</v>
      </c>
      <c r="QL143" s="297"/>
      <c r="QM143" s="297">
        <v>1</v>
      </c>
      <c r="QN143" s="299"/>
      <c r="QO143" s="299"/>
      <c r="QP143" s="299"/>
      <c r="QQ143" s="299"/>
      <c r="QR143" s="297"/>
      <c r="QS143" s="297">
        <v>5</v>
      </c>
      <c r="QT143" s="297"/>
      <c r="QU143" s="297">
        <v>4</v>
      </c>
      <c r="QV143" s="299"/>
      <c r="QW143" s="299"/>
      <c r="QX143" s="299"/>
      <c r="QY143" s="299"/>
      <c r="QZ143" s="297"/>
      <c r="RA143" s="297"/>
      <c r="RB143" s="297"/>
      <c r="RC143" s="297"/>
      <c r="RD143" s="299"/>
      <c r="RE143" s="299"/>
      <c r="RF143" s="299"/>
      <c r="RG143" s="299"/>
      <c r="RH143" s="297"/>
      <c r="RI143" s="297"/>
      <c r="RJ143" s="297"/>
      <c r="RK143" s="297"/>
      <c r="RL143" s="299"/>
      <c r="RM143" s="299"/>
      <c r="RN143" s="299"/>
      <c r="RO143" s="299"/>
      <c r="RP143" s="297"/>
      <c r="RQ143" s="297"/>
      <c r="RR143" s="297"/>
      <c r="RS143" s="297"/>
      <c r="RT143" s="299"/>
      <c r="RU143" s="299"/>
      <c r="RV143" s="299"/>
      <c r="RW143" s="299"/>
      <c r="RX143" s="297"/>
      <c r="RY143" s="297"/>
      <c r="RZ143" s="297"/>
      <c r="SA143" s="297"/>
      <c r="SB143" s="299"/>
      <c r="SC143" s="299"/>
      <c r="SD143" s="299"/>
      <c r="SE143" s="299"/>
      <c r="SF143" s="297"/>
      <c r="SG143" s="297"/>
      <c r="SH143" s="297"/>
      <c r="SI143" s="297"/>
      <c r="SJ143" s="277" cm="1">
        <f t="array" ref="SJ143">SUM(SUMIFS(OR143:SI143,OR$6:SI$6,{"EN(V)"}))</f>
        <v>0</v>
      </c>
      <c r="SK143" s="277" cm="1">
        <f t="array" ref="SK143">SUM(SUMIFS(OR143:SI143,OR$6:SI$6,{"INA(V)"}))</f>
        <v>80</v>
      </c>
      <c r="SL143" s="277" cm="1">
        <f t="array" ref="SL143">SUM(SUMIFS(OR143:SI143,OR$6:SI$6,{"EN(D)"}))</f>
        <v>0</v>
      </c>
      <c r="SM143" s="277" cm="1">
        <f t="array" ref="SM143">SUM(SUMIFS(OR143:SI143,OR$6:SI$6,{"INA(D)"}))</f>
        <v>27</v>
      </c>
      <c r="SN143" s="277" cm="1">
        <f t="array" ref="SN143">SUM(SUMIFS(OR143:SI143,OR$6:SI$6,{"EN(D)","EN(V)","INA(D)","INA(V)"}))</f>
        <v>107</v>
      </c>
    </row>
    <row r="144" spans="1:508" ht="30">
      <c r="A144" s="296">
        <v>138</v>
      </c>
      <c r="B144" s="281" t="s">
        <v>2193</v>
      </c>
      <c r="C144" s="301">
        <v>44621</v>
      </c>
      <c r="D144" s="299"/>
      <c r="E144" s="299"/>
      <c r="F144" s="299"/>
      <c r="G144" s="299"/>
      <c r="H144" s="297"/>
      <c r="I144" s="297"/>
      <c r="J144" s="297"/>
      <c r="K144" s="297"/>
      <c r="L144" s="299"/>
      <c r="M144" s="299"/>
      <c r="N144" s="299"/>
      <c r="O144" s="299"/>
      <c r="P144" s="297"/>
      <c r="Q144" s="297"/>
      <c r="R144" s="297"/>
      <c r="S144" s="297"/>
      <c r="T144" s="299"/>
      <c r="U144" s="299"/>
      <c r="V144" s="299"/>
      <c r="W144" s="299"/>
      <c r="X144" s="297"/>
      <c r="Y144" s="297"/>
      <c r="Z144" s="297"/>
      <c r="AA144" s="297"/>
      <c r="AB144" s="299"/>
      <c r="AC144" s="299"/>
      <c r="AD144" s="299"/>
      <c r="AE144" s="299"/>
      <c r="AF144" s="297"/>
      <c r="AG144" s="297"/>
      <c r="AH144" s="297"/>
      <c r="AI144" s="297"/>
      <c r="AJ144" s="299"/>
      <c r="AK144" s="299"/>
      <c r="AL144" s="299"/>
      <c r="AM144" s="299"/>
      <c r="AN144" s="297"/>
      <c r="AO144" s="297"/>
      <c r="AP144" s="297"/>
      <c r="AQ144" s="297"/>
      <c r="AR144" s="299"/>
      <c r="AS144" s="299"/>
      <c r="AT144" s="299"/>
      <c r="AU144" s="299"/>
      <c r="AV144" s="297"/>
      <c r="AW144" s="297"/>
      <c r="AX144" s="297"/>
      <c r="AY144" s="297"/>
      <c r="AZ144" s="299"/>
      <c r="BA144" s="299"/>
      <c r="BB144" s="299"/>
      <c r="BC144" s="299"/>
      <c r="BD144" s="297"/>
      <c r="BE144" s="297"/>
      <c r="BF144" s="297"/>
      <c r="BG144" s="297"/>
      <c r="BH144" s="299"/>
      <c r="BI144" s="299"/>
      <c r="BJ144" s="299"/>
      <c r="BK144" s="299"/>
      <c r="BL144" s="297"/>
      <c r="BM144" s="297"/>
      <c r="BN144" s="297"/>
      <c r="BO144" s="297"/>
      <c r="BP144" s="299"/>
      <c r="BQ144" s="299"/>
      <c r="BR144" s="299"/>
      <c r="BS144" s="299"/>
      <c r="BT144" s="297"/>
      <c r="BU144" s="297"/>
      <c r="BV144" s="297"/>
      <c r="BW144" s="297"/>
      <c r="BX144" s="299"/>
      <c r="BY144" s="299"/>
      <c r="BZ144" s="299"/>
      <c r="CA144" s="299"/>
      <c r="CB144" s="297"/>
      <c r="CC144" s="297"/>
      <c r="CD144" s="297"/>
      <c r="CE144" s="297"/>
      <c r="CF144" s="299"/>
      <c r="CG144" s="299"/>
      <c r="CH144" s="299"/>
      <c r="CI144" s="299"/>
      <c r="CJ144" s="297"/>
      <c r="CK144" s="297"/>
      <c r="CL144" s="297"/>
      <c r="CM144" s="297"/>
      <c r="CN144" s="299"/>
      <c r="CO144" s="299"/>
      <c r="CP144" s="299"/>
      <c r="CQ144" s="299"/>
      <c r="CR144" s="297"/>
      <c r="CS144" s="297"/>
      <c r="CT144" s="297"/>
      <c r="CU144" s="297"/>
      <c r="CV144" s="277" cm="1">
        <f t="array" ref="CV144">SUM(SUMIFS(D144:CU144,D$6:CU$6,{"EN(V)"}))</f>
        <v>0</v>
      </c>
      <c r="CW144" s="277" cm="1">
        <f t="array" ref="CW144">SUM(SUMIFS(D144:CU144,D$6:CU$6,{"INA(V)"}))</f>
        <v>0</v>
      </c>
      <c r="CX144" s="277" cm="1">
        <f t="array" ref="CX144">SUM(SUMIFS(D144:CU144,D$6:CU$6,{"EN(D)"}))</f>
        <v>0</v>
      </c>
      <c r="CY144" s="277" cm="1">
        <f t="array" ref="CY144">SUM(SUMIFS(D144:CU144,D$6:CU$6,{"INA(D)"}))</f>
        <v>0</v>
      </c>
      <c r="CZ144" s="277" cm="1">
        <f t="array" ref="CZ144">SUM(SUMIFS(D144:CU144,D$6:CU$6,{"EN(D)","EN(V)","INA(D)","INA(V)"}))</f>
        <v>0</v>
      </c>
      <c r="DA144" s="299"/>
      <c r="DB144" s="299"/>
      <c r="DC144" s="299"/>
      <c r="DD144" s="299"/>
      <c r="DE144" s="297"/>
      <c r="DF144" s="297"/>
      <c r="DG144" s="297"/>
      <c r="DH144" s="297"/>
      <c r="DI144" s="299"/>
      <c r="DJ144" s="299"/>
      <c r="DK144" s="299"/>
      <c r="DL144" s="299"/>
      <c r="DM144" s="297"/>
      <c r="DN144" s="297"/>
      <c r="DO144" s="297"/>
      <c r="DP144" s="297"/>
      <c r="DQ144" s="299"/>
      <c r="DR144" s="299"/>
      <c r="DS144" s="299"/>
      <c r="DT144" s="299"/>
      <c r="DU144" s="297"/>
      <c r="DV144" s="297"/>
      <c r="DW144" s="297"/>
      <c r="DX144" s="297"/>
      <c r="DY144" s="299"/>
      <c r="DZ144" s="299"/>
      <c r="EA144" s="299"/>
      <c r="EB144" s="299"/>
      <c r="EC144" s="297"/>
      <c r="ED144" s="297"/>
      <c r="EE144" s="297"/>
      <c r="EF144" s="297"/>
      <c r="EG144" s="299"/>
      <c r="EH144" s="299"/>
      <c r="EI144" s="299"/>
      <c r="EJ144" s="299"/>
      <c r="EK144" s="297"/>
      <c r="EL144" s="297"/>
      <c r="EM144" s="297"/>
      <c r="EN144" s="297"/>
      <c r="EO144" s="299"/>
      <c r="EP144" s="299"/>
      <c r="EQ144" s="299"/>
      <c r="ER144" s="299"/>
      <c r="ES144" s="297"/>
      <c r="ET144" s="297"/>
      <c r="EU144" s="297"/>
      <c r="EV144" s="297"/>
      <c r="EW144" s="299"/>
      <c r="EX144" s="299"/>
      <c r="EY144" s="299"/>
      <c r="EZ144" s="299"/>
      <c r="FA144" s="297"/>
      <c r="FB144" s="297"/>
      <c r="FC144" s="297"/>
      <c r="FD144" s="297"/>
      <c r="FE144" s="299"/>
      <c r="FF144" s="299"/>
      <c r="FG144" s="299"/>
      <c r="FH144" s="299"/>
      <c r="FI144" s="297"/>
      <c r="FJ144" s="297"/>
      <c r="FK144" s="297"/>
      <c r="FL144" s="297"/>
      <c r="FM144" s="299"/>
      <c r="FN144" s="299"/>
      <c r="FO144" s="299"/>
      <c r="FP144" s="299"/>
      <c r="FQ144" s="297"/>
      <c r="FR144" s="297"/>
      <c r="FS144" s="297"/>
      <c r="FT144" s="297"/>
      <c r="FU144" s="299"/>
      <c r="FV144" s="299"/>
      <c r="FW144" s="299"/>
      <c r="FX144" s="299"/>
      <c r="FY144" s="297"/>
      <c r="FZ144" s="297"/>
      <c r="GA144" s="297"/>
      <c r="GB144" s="297"/>
      <c r="GC144" s="299"/>
      <c r="GD144" s="299"/>
      <c r="GE144" s="299"/>
      <c r="GF144" s="299"/>
      <c r="GG144" s="297"/>
      <c r="GH144" s="297"/>
      <c r="GI144" s="297"/>
      <c r="GJ144" s="297"/>
      <c r="GK144" s="299"/>
      <c r="GL144" s="299"/>
      <c r="GM144" s="299"/>
      <c r="GN144" s="299"/>
      <c r="GO144" s="297"/>
      <c r="GP144" s="297"/>
      <c r="GQ144" s="297"/>
      <c r="GR144" s="297"/>
      <c r="GS144" s="277" cm="1">
        <f t="array" ref="GS144">SUM(SUMIFS(DA144:GR144,DA$6:GR$6,{"EN(V)"}))</f>
        <v>0</v>
      </c>
      <c r="GT144" s="277" cm="1">
        <f t="array" ref="GT144">SUM(SUMIFS(DA144:GR144,DA$6:GR$6,{"INA(V)"}))</f>
        <v>0</v>
      </c>
      <c r="GU144" s="277" cm="1">
        <f t="array" ref="GU144">SUM(SUMIFS(DA144:GR144,DA$6:GR$6,{"EN(D)"}))</f>
        <v>0</v>
      </c>
      <c r="GV144" s="277" cm="1">
        <f t="array" ref="GV144">SUM(SUMIFS(DA144:GR144,DA$6:GR$6,{"INA(D)"}))</f>
        <v>0</v>
      </c>
      <c r="GW144" s="277" cm="1">
        <f t="array" ref="GW144">SUM(SUMIFS(DA144:GR144,DA$6:GR$6,{"EN(D)","EN(V)","INA(D)","INA(V)"}))</f>
        <v>0</v>
      </c>
      <c r="GX144" s="299"/>
      <c r="GY144" s="299"/>
      <c r="GZ144" s="299"/>
      <c r="HA144" s="299"/>
      <c r="HB144" s="297"/>
      <c r="HC144" s="297"/>
      <c r="HD144" s="297"/>
      <c r="HE144" s="297"/>
      <c r="HF144" s="299"/>
      <c r="HG144" s="299"/>
      <c r="HH144" s="299"/>
      <c r="HI144" s="299"/>
      <c r="HJ144" s="297"/>
      <c r="HK144" s="297"/>
      <c r="HL144" s="297"/>
      <c r="HM144" s="297"/>
      <c r="HN144" s="299"/>
      <c r="HO144" s="299"/>
      <c r="HP144" s="299"/>
      <c r="HQ144" s="299"/>
      <c r="HR144" s="297"/>
      <c r="HS144" s="297"/>
      <c r="HT144" s="297"/>
      <c r="HU144" s="297"/>
      <c r="HV144" s="299"/>
      <c r="HW144" s="299"/>
      <c r="HX144" s="299"/>
      <c r="HY144" s="299"/>
      <c r="HZ144" s="297"/>
      <c r="IA144" s="297"/>
      <c r="IB144" s="297"/>
      <c r="IC144" s="297"/>
      <c r="ID144" s="299"/>
      <c r="IE144" s="299"/>
      <c r="IF144" s="299"/>
      <c r="IG144" s="299"/>
      <c r="IH144" s="297"/>
      <c r="II144" s="297"/>
      <c r="IJ144" s="297"/>
      <c r="IK144" s="297"/>
      <c r="IL144" s="299"/>
      <c r="IM144" s="299"/>
      <c r="IN144" s="299"/>
      <c r="IO144" s="299"/>
      <c r="IP144" s="297"/>
      <c r="IQ144" s="297"/>
      <c r="IR144" s="297"/>
      <c r="IS144" s="297"/>
      <c r="IT144" s="299"/>
      <c r="IU144" s="299"/>
      <c r="IV144" s="299"/>
      <c r="IW144" s="299"/>
      <c r="IX144" s="297"/>
      <c r="IY144" s="297"/>
      <c r="IZ144" s="297"/>
      <c r="JA144" s="297"/>
      <c r="JB144" s="299"/>
      <c r="JC144" s="299"/>
      <c r="JD144" s="299"/>
      <c r="JE144" s="299"/>
      <c r="JF144" s="297"/>
      <c r="JG144" s="297"/>
      <c r="JH144" s="297"/>
      <c r="JI144" s="297"/>
      <c r="JJ144" s="299"/>
      <c r="JK144" s="299"/>
      <c r="JL144" s="299"/>
      <c r="JM144" s="299"/>
      <c r="JN144" s="297"/>
      <c r="JO144" s="297"/>
      <c r="JP144" s="297"/>
      <c r="JQ144" s="297"/>
      <c r="JR144" s="299"/>
      <c r="JS144" s="299"/>
      <c r="JT144" s="299"/>
      <c r="JU144" s="299"/>
      <c r="JV144" s="297"/>
      <c r="JW144" s="297"/>
      <c r="JX144" s="297"/>
      <c r="JY144" s="297"/>
      <c r="JZ144" s="299"/>
      <c r="KA144" s="299"/>
      <c r="KB144" s="299"/>
      <c r="KC144" s="299"/>
      <c r="KD144" s="297"/>
      <c r="KE144" s="297"/>
      <c r="KF144" s="297"/>
      <c r="KG144" s="297"/>
      <c r="KH144" s="299"/>
      <c r="KI144" s="299"/>
      <c r="KJ144" s="299"/>
      <c r="KK144" s="299"/>
      <c r="KL144" s="297"/>
      <c r="KM144" s="297"/>
      <c r="KN144" s="297"/>
      <c r="KO144" s="297"/>
      <c r="KP144" s="277" cm="1">
        <f t="array" ref="KP144">SUM(SUMIFS(GX144:KO144,GX$6:KO$6,{"EN(V)"}))</f>
        <v>0</v>
      </c>
      <c r="KQ144" s="277" cm="1">
        <f t="array" ref="KQ144">SUM(SUMIFS(GX144:KO144,GX$6:KO$6,{"INA(V)"}))</f>
        <v>0</v>
      </c>
      <c r="KR144" s="277" cm="1">
        <f t="array" ref="KR144">SUM(SUMIFS(GX144:KO144,GX$6:KO$6,{"EN(D)"}))</f>
        <v>0</v>
      </c>
      <c r="KS144" s="277" cm="1">
        <f t="array" ref="KS144">SUM(SUMIFS(GX144:KO144,GX$6:KO$6,{"INA(D)"}))</f>
        <v>0</v>
      </c>
      <c r="KT144" s="277" cm="1">
        <f t="array" ref="KT144">SUM(SUMIFS(GX144:KO144,GX$6:KO$6,{"EN(D)","EN(V)","INA(D)","INA(V)"}))</f>
        <v>0</v>
      </c>
      <c r="KU144" s="299"/>
      <c r="KV144" s="299"/>
      <c r="KW144" s="299"/>
      <c r="KX144" s="299"/>
      <c r="KY144" s="297"/>
      <c r="KZ144" s="297"/>
      <c r="LA144" s="297"/>
      <c r="LB144" s="297"/>
      <c r="LC144" s="299"/>
      <c r="LD144" s="299"/>
      <c r="LE144" s="299"/>
      <c r="LF144" s="299"/>
      <c r="LG144" s="297"/>
      <c r="LH144" s="297"/>
      <c r="LI144" s="297"/>
      <c r="LJ144" s="297"/>
      <c r="LK144" s="299"/>
      <c r="LL144" s="299">
        <v>13</v>
      </c>
      <c r="LM144" s="299"/>
      <c r="LN144" s="299"/>
      <c r="LO144" s="297"/>
      <c r="LP144" s="297"/>
      <c r="LQ144" s="297"/>
      <c r="LR144" s="297"/>
      <c r="LS144" s="299"/>
      <c r="LT144" s="299">
        <v>22</v>
      </c>
      <c r="LU144" s="299"/>
      <c r="LV144" s="299">
        <v>5</v>
      </c>
      <c r="LW144" s="297"/>
      <c r="LX144" s="297"/>
      <c r="LY144" s="297"/>
      <c r="LZ144" s="297"/>
      <c r="MA144" s="299"/>
      <c r="MB144" s="299">
        <v>7</v>
      </c>
      <c r="MC144" s="299"/>
      <c r="MD144" s="299">
        <v>2</v>
      </c>
      <c r="ME144" s="297"/>
      <c r="MF144" s="297"/>
      <c r="MG144" s="297"/>
      <c r="MH144" s="297"/>
      <c r="MI144" s="299"/>
      <c r="MJ144" s="299">
        <v>4</v>
      </c>
      <c r="MK144" s="299"/>
      <c r="ML144" s="299">
        <v>2</v>
      </c>
      <c r="MM144" s="297"/>
      <c r="MN144" s="297"/>
      <c r="MO144" s="297"/>
      <c r="MP144" s="297"/>
      <c r="MQ144" s="299"/>
      <c r="MR144" s="299">
        <v>14</v>
      </c>
      <c r="MS144" s="299"/>
      <c r="MT144" s="299">
        <v>1</v>
      </c>
      <c r="MU144" s="297"/>
      <c r="MV144" s="297"/>
      <c r="MW144" s="297"/>
      <c r="MX144" s="297"/>
      <c r="MY144" s="299"/>
      <c r="MZ144" s="299">
        <v>6</v>
      </c>
      <c r="NA144" s="299"/>
      <c r="NB144" s="299">
        <v>2</v>
      </c>
      <c r="NC144" s="297"/>
      <c r="ND144" s="297"/>
      <c r="NE144" s="297"/>
      <c r="NF144" s="297"/>
      <c r="NG144" s="299"/>
      <c r="NH144" s="299">
        <v>7</v>
      </c>
      <c r="NI144" s="299"/>
      <c r="NJ144" s="299">
        <v>4</v>
      </c>
      <c r="NK144" s="297"/>
      <c r="NL144" s="297"/>
      <c r="NM144" s="297"/>
      <c r="NN144" s="297"/>
      <c r="NO144" s="299"/>
      <c r="NP144" s="299">
        <v>4</v>
      </c>
      <c r="NQ144" s="299"/>
      <c r="NR144" s="299">
        <v>3</v>
      </c>
      <c r="NS144" s="297"/>
      <c r="NT144" s="297"/>
      <c r="NU144" s="297"/>
      <c r="NV144" s="297"/>
      <c r="NW144" s="299"/>
      <c r="NX144" s="299">
        <v>1</v>
      </c>
      <c r="NY144" s="299"/>
      <c r="NZ144" s="299"/>
      <c r="OA144" s="297"/>
      <c r="OB144" s="297"/>
      <c r="OC144" s="297"/>
      <c r="OD144" s="297"/>
      <c r="OE144" s="299"/>
      <c r="OF144" s="299">
        <v>1</v>
      </c>
      <c r="OG144" s="299"/>
      <c r="OH144" s="299"/>
      <c r="OI144" s="297"/>
      <c r="OJ144" s="297"/>
      <c r="OK144" s="297"/>
      <c r="OL144" s="297"/>
      <c r="OM144" s="277" cm="1">
        <f t="array" ref="OM144">SUM(SUMIFS(KU144:OL144,KU$6:OL$6,{"EN(V)"}))</f>
        <v>79</v>
      </c>
      <c r="ON144" s="277" cm="1">
        <f t="array" ref="ON144">SUM(SUMIFS(KU144:OL144,KU$6:OL$6,{"INA(V)"}))</f>
        <v>0</v>
      </c>
      <c r="OO144" s="277" cm="1">
        <f t="array" ref="OO144">SUM(SUMIFS(KU144:OL144,KU$6:OL$6,{"EN(D)"}))</f>
        <v>19</v>
      </c>
      <c r="OP144" s="277" cm="1">
        <f t="array" ref="OP144">SUM(SUMIFS(KU144:OL144,KU$6:OL$6,{"INA(D)"}))</f>
        <v>0</v>
      </c>
      <c r="OQ144" s="277" cm="1">
        <f t="array" ref="OQ144">SUM(SUMIFS(KU144:OL144,KU$6:OL$6,{"EN(D)","EN(V)","INA(D)","INA(V)"}))</f>
        <v>98</v>
      </c>
      <c r="OR144" s="299"/>
      <c r="OS144" s="299">
        <v>3</v>
      </c>
      <c r="OT144" s="299"/>
      <c r="OU144" s="299">
        <v>2</v>
      </c>
      <c r="OV144" s="297"/>
      <c r="OW144" s="297"/>
      <c r="OX144" s="297"/>
      <c r="OY144" s="297"/>
      <c r="OZ144" s="299"/>
      <c r="PA144" s="299"/>
      <c r="PB144" s="299"/>
      <c r="PC144" s="299"/>
      <c r="PD144" s="297"/>
      <c r="PE144" s="297">
        <v>12</v>
      </c>
      <c r="PF144" s="297"/>
      <c r="PG144" s="297">
        <v>5</v>
      </c>
      <c r="PH144" s="299"/>
      <c r="PI144" s="299">
        <v>1</v>
      </c>
      <c r="PJ144" s="299"/>
      <c r="PK144" s="299"/>
      <c r="PL144" s="297"/>
      <c r="PM144" s="297"/>
      <c r="PN144" s="297"/>
      <c r="PO144" s="297"/>
      <c r="PP144" s="299"/>
      <c r="PQ144" s="299">
        <v>2</v>
      </c>
      <c r="PR144" s="299"/>
      <c r="PS144" s="299"/>
      <c r="PT144" s="297"/>
      <c r="PU144" s="297"/>
      <c r="PV144" s="297"/>
      <c r="PW144" s="297"/>
      <c r="PX144" s="299"/>
      <c r="PY144" s="299">
        <v>7</v>
      </c>
      <c r="PZ144" s="299"/>
      <c r="QA144" s="299">
        <v>2</v>
      </c>
      <c r="QB144" s="297"/>
      <c r="QC144" s="297"/>
      <c r="QD144" s="297"/>
      <c r="QE144" s="297"/>
      <c r="QF144" s="299"/>
      <c r="QG144" s="299">
        <v>8</v>
      </c>
      <c r="QH144" s="299"/>
      <c r="QI144" s="299">
        <v>1</v>
      </c>
      <c r="QJ144" s="297"/>
      <c r="QK144" s="297"/>
      <c r="QL144" s="297"/>
      <c r="QM144" s="297"/>
      <c r="QN144" s="299"/>
      <c r="QO144" s="299">
        <v>3</v>
      </c>
      <c r="QP144" s="299"/>
      <c r="QQ144" s="299"/>
      <c r="QR144" s="297"/>
      <c r="QS144" s="297"/>
      <c r="QT144" s="297"/>
      <c r="QU144" s="297"/>
      <c r="QV144" s="299"/>
      <c r="QW144" s="299"/>
      <c r="QX144" s="299"/>
      <c r="QY144" s="299"/>
      <c r="QZ144" s="297"/>
      <c r="RA144" s="297"/>
      <c r="RB144" s="297"/>
      <c r="RC144" s="297"/>
      <c r="RD144" s="299"/>
      <c r="RE144" s="299"/>
      <c r="RF144" s="299"/>
      <c r="RG144" s="299"/>
      <c r="RH144" s="297"/>
      <c r="RI144" s="297"/>
      <c r="RJ144" s="297"/>
      <c r="RK144" s="297"/>
      <c r="RL144" s="299"/>
      <c r="RM144" s="299"/>
      <c r="RN144" s="299"/>
      <c r="RO144" s="299"/>
      <c r="RP144" s="297"/>
      <c r="RQ144" s="297"/>
      <c r="RR144" s="297"/>
      <c r="RS144" s="297"/>
      <c r="RT144" s="299"/>
      <c r="RU144" s="299"/>
      <c r="RV144" s="299"/>
      <c r="RW144" s="299"/>
      <c r="RX144" s="297"/>
      <c r="RY144" s="297"/>
      <c r="RZ144" s="297"/>
      <c r="SA144" s="297"/>
      <c r="SB144" s="299"/>
      <c r="SC144" s="299"/>
      <c r="SD144" s="299"/>
      <c r="SE144" s="299"/>
      <c r="SF144" s="297"/>
      <c r="SG144" s="297"/>
      <c r="SH144" s="297"/>
      <c r="SI144" s="297"/>
      <c r="SJ144" s="277" cm="1">
        <f t="array" ref="SJ144">SUM(SUMIFS(OR144:SI144,OR$6:SI$6,{"EN(V)"}))</f>
        <v>24</v>
      </c>
      <c r="SK144" s="277" cm="1">
        <f t="array" ref="SK144">SUM(SUMIFS(OR144:SI144,OR$6:SI$6,{"INA(V)"}))</f>
        <v>12</v>
      </c>
      <c r="SL144" s="277" cm="1">
        <f t="array" ref="SL144">SUM(SUMIFS(OR144:SI144,OR$6:SI$6,{"EN(D)"}))</f>
        <v>5</v>
      </c>
      <c r="SM144" s="277" cm="1">
        <f t="array" ref="SM144">SUM(SUMIFS(OR144:SI144,OR$6:SI$6,{"INA(D)"}))</f>
        <v>5</v>
      </c>
      <c r="SN144" s="277" cm="1">
        <f t="array" ref="SN144">SUM(SUMIFS(OR144:SI144,OR$6:SI$6,{"EN(D)","EN(V)","INA(D)","INA(V)"}))</f>
        <v>46</v>
      </c>
    </row>
    <row r="145" spans="1:508" ht="30">
      <c r="A145" s="296">
        <v>139</v>
      </c>
      <c r="B145" s="281" t="s">
        <v>2195</v>
      </c>
      <c r="C145" s="301">
        <v>44621</v>
      </c>
      <c r="D145" s="299"/>
      <c r="E145" s="299"/>
      <c r="F145" s="299"/>
      <c r="G145" s="299"/>
      <c r="H145" s="297"/>
      <c r="I145" s="297"/>
      <c r="J145" s="297"/>
      <c r="K145" s="297"/>
      <c r="L145" s="299"/>
      <c r="M145" s="299"/>
      <c r="N145" s="299"/>
      <c r="O145" s="299"/>
      <c r="P145" s="297"/>
      <c r="Q145" s="297"/>
      <c r="R145" s="297"/>
      <c r="S145" s="297"/>
      <c r="T145" s="299"/>
      <c r="U145" s="299"/>
      <c r="V145" s="299"/>
      <c r="W145" s="299"/>
      <c r="X145" s="297"/>
      <c r="Y145" s="297"/>
      <c r="Z145" s="297"/>
      <c r="AA145" s="297"/>
      <c r="AB145" s="299"/>
      <c r="AC145" s="299"/>
      <c r="AD145" s="299"/>
      <c r="AE145" s="299"/>
      <c r="AF145" s="297"/>
      <c r="AG145" s="297"/>
      <c r="AH145" s="297"/>
      <c r="AI145" s="297"/>
      <c r="AJ145" s="299"/>
      <c r="AK145" s="299"/>
      <c r="AL145" s="299"/>
      <c r="AM145" s="299"/>
      <c r="AN145" s="297"/>
      <c r="AO145" s="297"/>
      <c r="AP145" s="297"/>
      <c r="AQ145" s="297"/>
      <c r="AR145" s="299"/>
      <c r="AS145" s="299"/>
      <c r="AT145" s="299"/>
      <c r="AU145" s="299"/>
      <c r="AV145" s="297"/>
      <c r="AW145" s="297"/>
      <c r="AX145" s="297"/>
      <c r="AY145" s="297"/>
      <c r="AZ145" s="299"/>
      <c r="BA145" s="299"/>
      <c r="BB145" s="299"/>
      <c r="BC145" s="299"/>
      <c r="BD145" s="297"/>
      <c r="BE145" s="297"/>
      <c r="BF145" s="297"/>
      <c r="BG145" s="297"/>
      <c r="BH145" s="299"/>
      <c r="BI145" s="299"/>
      <c r="BJ145" s="299"/>
      <c r="BK145" s="299"/>
      <c r="BL145" s="297"/>
      <c r="BM145" s="297"/>
      <c r="BN145" s="297"/>
      <c r="BO145" s="297"/>
      <c r="BP145" s="299"/>
      <c r="BQ145" s="299"/>
      <c r="BR145" s="299"/>
      <c r="BS145" s="299"/>
      <c r="BT145" s="297"/>
      <c r="BU145" s="297"/>
      <c r="BV145" s="297"/>
      <c r="BW145" s="297"/>
      <c r="BX145" s="299"/>
      <c r="BY145" s="299"/>
      <c r="BZ145" s="299"/>
      <c r="CA145" s="299"/>
      <c r="CB145" s="297"/>
      <c r="CC145" s="297"/>
      <c r="CD145" s="297"/>
      <c r="CE145" s="297"/>
      <c r="CF145" s="299"/>
      <c r="CG145" s="299"/>
      <c r="CH145" s="299"/>
      <c r="CI145" s="299"/>
      <c r="CJ145" s="297"/>
      <c r="CK145" s="297"/>
      <c r="CL145" s="297"/>
      <c r="CM145" s="297"/>
      <c r="CN145" s="299"/>
      <c r="CO145" s="299"/>
      <c r="CP145" s="299"/>
      <c r="CQ145" s="299"/>
      <c r="CR145" s="297"/>
      <c r="CS145" s="297"/>
      <c r="CT145" s="297"/>
      <c r="CU145" s="297"/>
      <c r="CV145" s="277" cm="1">
        <f t="array" ref="CV145">SUM(SUMIFS(D145:CU145,D$6:CU$6,{"EN(V)"}))</f>
        <v>0</v>
      </c>
      <c r="CW145" s="277" cm="1">
        <f t="array" ref="CW145">SUM(SUMIFS(D145:CU145,D$6:CU$6,{"INA(V)"}))</f>
        <v>0</v>
      </c>
      <c r="CX145" s="277" cm="1">
        <f t="array" ref="CX145">SUM(SUMIFS(D145:CU145,D$6:CU$6,{"EN(D)"}))</f>
        <v>0</v>
      </c>
      <c r="CY145" s="277" cm="1">
        <f t="array" ref="CY145">SUM(SUMIFS(D145:CU145,D$6:CU$6,{"INA(D)"}))</f>
        <v>0</v>
      </c>
      <c r="CZ145" s="277" cm="1">
        <f t="array" ref="CZ145">SUM(SUMIFS(D145:CU145,D$6:CU$6,{"EN(D)","EN(V)","INA(D)","INA(V)"}))</f>
        <v>0</v>
      </c>
      <c r="DA145" s="299"/>
      <c r="DB145" s="299"/>
      <c r="DC145" s="299"/>
      <c r="DD145" s="299"/>
      <c r="DE145" s="297"/>
      <c r="DF145" s="297"/>
      <c r="DG145" s="297"/>
      <c r="DH145" s="297"/>
      <c r="DI145" s="299"/>
      <c r="DJ145" s="299"/>
      <c r="DK145" s="299"/>
      <c r="DL145" s="299"/>
      <c r="DM145" s="297"/>
      <c r="DN145" s="297"/>
      <c r="DO145" s="297"/>
      <c r="DP145" s="297"/>
      <c r="DQ145" s="299"/>
      <c r="DR145" s="299"/>
      <c r="DS145" s="299"/>
      <c r="DT145" s="299"/>
      <c r="DU145" s="297"/>
      <c r="DV145" s="297"/>
      <c r="DW145" s="297"/>
      <c r="DX145" s="297"/>
      <c r="DY145" s="299"/>
      <c r="DZ145" s="299"/>
      <c r="EA145" s="299"/>
      <c r="EB145" s="299"/>
      <c r="EC145" s="297"/>
      <c r="ED145" s="297"/>
      <c r="EE145" s="297"/>
      <c r="EF145" s="297"/>
      <c r="EG145" s="299"/>
      <c r="EH145" s="299"/>
      <c r="EI145" s="299"/>
      <c r="EJ145" s="299"/>
      <c r="EK145" s="297"/>
      <c r="EL145" s="297"/>
      <c r="EM145" s="297"/>
      <c r="EN145" s="297"/>
      <c r="EO145" s="299"/>
      <c r="EP145" s="299"/>
      <c r="EQ145" s="299"/>
      <c r="ER145" s="299"/>
      <c r="ES145" s="297"/>
      <c r="ET145" s="297"/>
      <c r="EU145" s="297"/>
      <c r="EV145" s="297"/>
      <c r="EW145" s="299"/>
      <c r="EX145" s="299"/>
      <c r="EY145" s="299"/>
      <c r="EZ145" s="299"/>
      <c r="FA145" s="297"/>
      <c r="FB145" s="297"/>
      <c r="FC145" s="297"/>
      <c r="FD145" s="297"/>
      <c r="FE145" s="299"/>
      <c r="FF145" s="299"/>
      <c r="FG145" s="299"/>
      <c r="FH145" s="299"/>
      <c r="FI145" s="297"/>
      <c r="FJ145" s="297"/>
      <c r="FK145" s="297"/>
      <c r="FL145" s="297"/>
      <c r="FM145" s="299"/>
      <c r="FN145" s="299"/>
      <c r="FO145" s="299"/>
      <c r="FP145" s="299"/>
      <c r="FQ145" s="297"/>
      <c r="FR145" s="297"/>
      <c r="FS145" s="297"/>
      <c r="FT145" s="297"/>
      <c r="FU145" s="299"/>
      <c r="FV145" s="299"/>
      <c r="FW145" s="299"/>
      <c r="FX145" s="299"/>
      <c r="FY145" s="297"/>
      <c r="FZ145" s="297"/>
      <c r="GA145" s="297"/>
      <c r="GB145" s="297"/>
      <c r="GC145" s="299"/>
      <c r="GD145" s="299"/>
      <c r="GE145" s="299"/>
      <c r="GF145" s="299"/>
      <c r="GG145" s="297"/>
      <c r="GH145" s="297"/>
      <c r="GI145" s="297"/>
      <c r="GJ145" s="297"/>
      <c r="GK145" s="299"/>
      <c r="GL145" s="299"/>
      <c r="GM145" s="299"/>
      <c r="GN145" s="299"/>
      <c r="GO145" s="297"/>
      <c r="GP145" s="297"/>
      <c r="GQ145" s="297"/>
      <c r="GR145" s="297"/>
      <c r="GS145" s="277" cm="1">
        <f t="array" ref="GS145">SUM(SUMIFS(DA145:GR145,DA$6:GR$6,{"EN(V)"}))</f>
        <v>0</v>
      </c>
      <c r="GT145" s="277" cm="1">
        <f t="array" ref="GT145">SUM(SUMIFS(DA145:GR145,DA$6:GR$6,{"INA(V)"}))</f>
        <v>0</v>
      </c>
      <c r="GU145" s="277" cm="1">
        <f t="array" ref="GU145">SUM(SUMIFS(DA145:GR145,DA$6:GR$6,{"EN(D)"}))</f>
        <v>0</v>
      </c>
      <c r="GV145" s="277" cm="1">
        <f t="array" ref="GV145">SUM(SUMIFS(DA145:GR145,DA$6:GR$6,{"INA(D)"}))</f>
        <v>0</v>
      </c>
      <c r="GW145" s="277" cm="1">
        <f t="array" ref="GW145">SUM(SUMIFS(DA145:GR145,DA$6:GR$6,{"EN(D)","EN(V)","INA(D)","INA(V)"}))</f>
        <v>0</v>
      </c>
      <c r="GX145" s="299"/>
      <c r="GY145" s="299"/>
      <c r="GZ145" s="299"/>
      <c r="HA145" s="299"/>
      <c r="HB145" s="297"/>
      <c r="HC145" s="297"/>
      <c r="HD145" s="297"/>
      <c r="HE145" s="297"/>
      <c r="HF145" s="299"/>
      <c r="HG145" s="299"/>
      <c r="HH145" s="299"/>
      <c r="HI145" s="299"/>
      <c r="HJ145" s="297"/>
      <c r="HK145" s="297"/>
      <c r="HL145" s="297"/>
      <c r="HM145" s="297"/>
      <c r="HN145" s="299"/>
      <c r="HO145" s="299"/>
      <c r="HP145" s="299"/>
      <c r="HQ145" s="299"/>
      <c r="HR145" s="297"/>
      <c r="HS145" s="297"/>
      <c r="HT145" s="297"/>
      <c r="HU145" s="297"/>
      <c r="HV145" s="299"/>
      <c r="HW145" s="299"/>
      <c r="HX145" s="299"/>
      <c r="HY145" s="299"/>
      <c r="HZ145" s="297"/>
      <c r="IA145" s="297"/>
      <c r="IB145" s="297"/>
      <c r="IC145" s="297"/>
      <c r="ID145" s="299"/>
      <c r="IE145" s="299"/>
      <c r="IF145" s="299"/>
      <c r="IG145" s="299"/>
      <c r="IH145" s="297"/>
      <c r="II145" s="297"/>
      <c r="IJ145" s="297"/>
      <c r="IK145" s="297"/>
      <c r="IL145" s="299"/>
      <c r="IM145" s="299"/>
      <c r="IN145" s="299"/>
      <c r="IO145" s="299"/>
      <c r="IP145" s="297"/>
      <c r="IQ145" s="297"/>
      <c r="IR145" s="297"/>
      <c r="IS145" s="297"/>
      <c r="IT145" s="299"/>
      <c r="IU145" s="299"/>
      <c r="IV145" s="299"/>
      <c r="IW145" s="299"/>
      <c r="IX145" s="297"/>
      <c r="IY145" s="297"/>
      <c r="IZ145" s="297"/>
      <c r="JA145" s="297"/>
      <c r="JB145" s="299"/>
      <c r="JC145" s="299"/>
      <c r="JD145" s="299"/>
      <c r="JE145" s="299"/>
      <c r="JF145" s="297"/>
      <c r="JG145" s="297"/>
      <c r="JH145" s="297"/>
      <c r="JI145" s="297"/>
      <c r="JJ145" s="299"/>
      <c r="JK145" s="299"/>
      <c r="JL145" s="299"/>
      <c r="JM145" s="299"/>
      <c r="JN145" s="297"/>
      <c r="JO145" s="297"/>
      <c r="JP145" s="297"/>
      <c r="JQ145" s="297"/>
      <c r="JR145" s="299"/>
      <c r="JS145" s="299"/>
      <c r="JT145" s="299"/>
      <c r="JU145" s="299"/>
      <c r="JV145" s="297"/>
      <c r="JW145" s="297"/>
      <c r="JX145" s="297"/>
      <c r="JY145" s="297"/>
      <c r="JZ145" s="299"/>
      <c r="KA145" s="299"/>
      <c r="KB145" s="299"/>
      <c r="KC145" s="299"/>
      <c r="KD145" s="297"/>
      <c r="KE145" s="297"/>
      <c r="KF145" s="297"/>
      <c r="KG145" s="297"/>
      <c r="KH145" s="299"/>
      <c r="KI145" s="299"/>
      <c r="KJ145" s="299"/>
      <c r="KK145" s="299"/>
      <c r="KL145" s="297"/>
      <c r="KM145" s="297"/>
      <c r="KN145" s="297"/>
      <c r="KO145" s="297"/>
      <c r="KP145" s="277" cm="1">
        <f t="array" ref="KP145">SUM(SUMIFS(GX145:KO145,GX$6:KO$6,{"EN(V)"}))</f>
        <v>0</v>
      </c>
      <c r="KQ145" s="277" cm="1">
        <f t="array" ref="KQ145">SUM(SUMIFS(GX145:KO145,GX$6:KO$6,{"INA(V)"}))</f>
        <v>0</v>
      </c>
      <c r="KR145" s="277" cm="1">
        <f t="array" ref="KR145">SUM(SUMIFS(GX145:KO145,GX$6:KO$6,{"EN(D)"}))</f>
        <v>0</v>
      </c>
      <c r="KS145" s="277" cm="1">
        <f t="array" ref="KS145">SUM(SUMIFS(GX145:KO145,GX$6:KO$6,{"INA(D)"}))</f>
        <v>0</v>
      </c>
      <c r="KT145" s="277" cm="1">
        <f t="array" ref="KT145">SUM(SUMIFS(GX145:KO145,GX$6:KO$6,{"EN(D)","EN(V)","INA(D)","INA(V)"}))</f>
        <v>0</v>
      </c>
      <c r="KU145" s="299"/>
      <c r="KV145" s="299"/>
      <c r="KW145" s="299"/>
      <c r="KX145" s="299"/>
      <c r="KY145" s="297"/>
      <c r="KZ145" s="297"/>
      <c r="LA145" s="297"/>
      <c r="LB145" s="297"/>
      <c r="LC145" s="299"/>
      <c r="LD145" s="299"/>
      <c r="LE145" s="299"/>
      <c r="LF145" s="299"/>
      <c r="LG145" s="297"/>
      <c r="LH145" s="297"/>
      <c r="LI145" s="297"/>
      <c r="LJ145" s="297"/>
      <c r="LK145" s="299"/>
      <c r="LL145" s="299"/>
      <c r="LM145" s="299"/>
      <c r="LN145" s="299"/>
      <c r="LO145" s="297"/>
      <c r="LP145" s="297">
        <v>16</v>
      </c>
      <c r="LQ145" s="297"/>
      <c r="LR145" s="297">
        <v>5</v>
      </c>
      <c r="LS145" s="299"/>
      <c r="LT145" s="299"/>
      <c r="LU145" s="299"/>
      <c r="LV145" s="299"/>
      <c r="LW145" s="297"/>
      <c r="LX145" s="297">
        <v>28</v>
      </c>
      <c r="LY145" s="297"/>
      <c r="LZ145" s="297">
        <v>11</v>
      </c>
      <c r="MA145" s="299"/>
      <c r="MB145" s="299"/>
      <c r="MC145" s="299"/>
      <c r="MD145" s="299"/>
      <c r="ME145" s="297"/>
      <c r="MF145" s="297">
        <v>3</v>
      </c>
      <c r="MG145" s="297"/>
      <c r="MH145" s="297">
        <v>5</v>
      </c>
      <c r="MI145" s="299"/>
      <c r="MJ145" s="299"/>
      <c r="MK145" s="299"/>
      <c r="ML145" s="299"/>
      <c r="MM145" s="297"/>
      <c r="MN145" s="297">
        <v>18</v>
      </c>
      <c r="MO145" s="297"/>
      <c r="MP145" s="297">
        <v>8</v>
      </c>
      <c r="MQ145" s="299"/>
      <c r="MR145" s="299"/>
      <c r="MS145" s="299"/>
      <c r="MT145" s="299"/>
      <c r="MU145" s="297"/>
      <c r="MV145" s="297">
        <v>9</v>
      </c>
      <c r="MW145" s="297"/>
      <c r="MX145" s="297">
        <v>3</v>
      </c>
      <c r="MY145" s="299"/>
      <c r="MZ145" s="299"/>
      <c r="NA145" s="299"/>
      <c r="NB145" s="299"/>
      <c r="NC145" s="297"/>
      <c r="ND145" s="297">
        <v>43</v>
      </c>
      <c r="NE145" s="297"/>
      <c r="NF145" s="297">
        <v>7</v>
      </c>
      <c r="NG145" s="299"/>
      <c r="NH145" s="299"/>
      <c r="NI145" s="299"/>
      <c r="NJ145" s="299"/>
      <c r="NK145" s="297"/>
      <c r="NL145" s="297">
        <v>31</v>
      </c>
      <c r="NM145" s="297"/>
      <c r="NN145" s="297">
        <v>10</v>
      </c>
      <c r="NO145" s="299"/>
      <c r="NP145" s="299"/>
      <c r="NQ145" s="299"/>
      <c r="NR145" s="299"/>
      <c r="NS145" s="297"/>
      <c r="NT145" s="297">
        <v>27</v>
      </c>
      <c r="NU145" s="297"/>
      <c r="NV145" s="297">
        <v>4</v>
      </c>
      <c r="NW145" s="299"/>
      <c r="NX145" s="299"/>
      <c r="NY145" s="299"/>
      <c r="NZ145" s="299"/>
      <c r="OA145" s="297"/>
      <c r="OB145" s="297">
        <v>25</v>
      </c>
      <c r="OC145" s="297"/>
      <c r="OD145" s="297">
        <v>6</v>
      </c>
      <c r="OE145" s="299"/>
      <c r="OF145" s="299"/>
      <c r="OG145" s="299"/>
      <c r="OH145" s="299"/>
      <c r="OI145" s="297"/>
      <c r="OJ145" s="297">
        <v>28</v>
      </c>
      <c r="OK145" s="297"/>
      <c r="OL145" s="297">
        <v>5</v>
      </c>
      <c r="OM145" s="277" cm="1">
        <f t="array" ref="OM145">SUM(SUMIFS(KU145:OL145,KU$6:OL$6,{"EN(V)"}))</f>
        <v>0</v>
      </c>
      <c r="ON145" s="277" cm="1">
        <f t="array" ref="ON145">SUM(SUMIFS(KU145:OL145,KU$6:OL$6,{"INA(V)"}))</f>
        <v>228</v>
      </c>
      <c r="OO145" s="277" cm="1">
        <f t="array" ref="OO145">SUM(SUMIFS(KU145:OL145,KU$6:OL$6,{"EN(D)"}))</f>
        <v>0</v>
      </c>
      <c r="OP145" s="277" cm="1">
        <f t="array" ref="OP145">SUM(SUMIFS(KU145:OL145,KU$6:OL$6,{"INA(D)"}))</f>
        <v>64</v>
      </c>
      <c r="OQ145" s="277" cm="1">
        <f t="array" ref="OQ145">SUM(SUMIFS(KU145:OL145,KU$6:OL$6,{"EN(D)","EN(V)","INA(D)","INA(V)"}))</f>
        <v>292</v>
      </c>
      <c r="OR145" s="299"/>
      <c r="OS145" s="299"/>
      <c r="OT145" s="299"/>
      <c r="OU145" s="299"/>
      <c r="OV145" s="297"/>
      <c r="OW145" s="297">
        <v>9</v>
      </c>
      <c r="OX145" s="297"/>
      <c r="OY145" s="297">
        <v>3</v>
      </c>
      <c r="OZ145" s="299"/>
      <c r="PA145" s="299"/>
      <c r="PB145" s="299"/>
      <c r="PC145" s="299"/>
      <c r="PD145" s="297"/>
      <c r="PE145" s="297"/>
      <c r="PF145" s="297"/>
      <c r="PG145" s="297"/>
      <c r="PH145" s="299"/>
      <c r="PI145" s="299"/>
      <c r="PJ145" s="299"/>
      <c r="PK145" s="299"/>
      <c r="PL145" s="297"/>
      <c r="PM145" s="297">
        <v>32</v>
      </c>
      <c r="PN145" s="297"/>
      <c r="PO145" s="297">
        <v>11</v>
      </c>
      <c r="PP145" s="299"/>
      <c r="PQ145" s="299"/>
      <c r="PR145" s="299"/>
      <c r="PS145" s="299"/>
      <c r="PT145" s="297"/>
      <c r="PU145" s="297">
        <v>11</v>
      </c>
      <c r="PV145" s="297"/>
      <c r="PW145" s="297">
        <v>4</v>
      </c>
      <c r="PX145" s="299"/>
      <c r="PY145" s="299"/>
      <c r="PZ145" s="299"/>
      <c r="QA145" s="299"/>
      <c r="QB145" s="297"/>
      <c r="QC145" s="297">
        <v>17</v>
      </c>
      <c r="QD145" s="297"/>
      <c r="QE145" s="297">
        <v>2</v>
      </c>
      <c r="QF145" s="299"/>
      <c r="QG145" s="299"/>
      <c r="QH145" s="299"/>
      <c r="QI145" s="299"/>
      <c r="QJ145" s="297"/>
      <c r="QK145" s="297">
        <v>10</v>
      </c>
      <c r="QL145" s="297"/>
      <c r="QM145" s="297">
        <v>1</v>
      </c>
      <c r="QN145" s="299"/>
      <c r="QO145" s="299"/>
      <c r="QP145" s="299"/>
      <c r="QQ145" s="299"/>
      <c r="QR145" s="297"/>
      <c r="QS145" s="297">
        <v>7</v>
      </c>
      <c r="QT145" s="297"/>
      <c r="QU145" s="297"/>
      <c r="QV145" s="299"/>
      <c r="QW145" s="299"/>
      <c r="QX145" s="299"/>
      <c r="QY145" s="299"/>
      <c r="QZ145" s="297"/>
      <c r="RA145" s="297"/>
      <c r="RB145" s="297"/>
      <c r="RC145" s="297"/>
      <c r="RD145" s="299"/>
      <c r="RE145" s="299"/>
      <c r="RF145" s="299"/>
      <c r="RG145" s="299"/>
      <c r="RH145" s="297"/>
      <c r="RI145" s="297"/>
      <c r="RJ145" s="297"/>
      <c r="RK145" s="297"/>
      <c r="RL145" s="299"/>
      <c r="RM145" s="299"/>
      <c r="RN145" s="299"/>
      <c r="RO145" s="299"/>
      <c r="RP145" s="297"/>
      <c r="RQ145" s="297"/>
      <c r="RR145" s="297"/>
      <c r="RS145" s="297"/>
      <c r="RT145" s="299"/>
      <c r="RU145" s="299"/>
      <c r="RV145" s="299"/>
      <c r="RW145" s="299"/>
      <c r="RX145" s="297"/>
      <c r="RY145" s="297"/>
      <c r="RZ145" s="297"/>
      <c r="SA145" s="297"/>
      <c r="SB145" s="299"/>
      <c r="SC145" s="299"/>
      <c r="SD145" s="299"/>
      <c r="SE145" s="299"/>
      <c r="SF145" s="297"/>
      <c r="SG145" s="297"/>
      <c r="SH145" s="297"/>
      <c r="SI145" s="297"/>
      <c r="SJ145" s="277" cm="1">
        <f t="array" ref="SJ145">SUM(SUMIFS(OR145:SI145,OR$6:SI$6,{"EN(V)"}))</f>
        <v>0</v>
      </c>
      <c r="SK145" s="277" cm="1">
        <f t="array" ref="SK145">SUM(SUMIFS(OR145:SI145,OR$6:SI$6,{"INA(V)"}))</f>
        <v>86</v>
      </c>
      <c r="SL145" s="277" cm="1">
        <f t="array" ref="SL145">SUM(SUMIFS(OR145:SI145,OR$6:SI$6,{"EN(D)"}))</f>
        <v>0</v>
      </c>
      <c r="SM145" s="277" cm="1">
        <f t="array" ref="SM145">SUM(SUMIFS(OR145:SI145,OR$6:SI$6,{"INA(D)"}))</f>
        <v>21</v>
      </c>
      <c r="SN145" s="277" cm="1">
        <f t="array" ref="SN145">SUM(SUMIFS(OR145:SI145,OR$6:SI$6,{"EN(D)","EN(V)","INA(D)","INA(V)"}))</f>
        <v>107</v>
      </c>
    </row>
    <row r="146" spans="1:508" ht="30">
      <c r="A146" s="296">
        <v>140</v>
      </c>
      <c r="B146" s="281" t="s">
        <v>2001</v>
      </c>
      <c r="C146" s="301">
        <v>44593</v>
      </c>
      <c r="D146" s="299"/>
      <c r="E146" s="299"/>
      <c r="F146" s="299"/>
      <c r="G146" s="299"/>
      <c r="H146" s="297"/>
      <c r="I146" s="297"/>
      <c r="J146" s="297"/>
      <c r="K146" s="297"/>
      <c r="L146" s="299"/>
      <c r="M146" s="299"/>
      <c r="N146" s="299"/>
      <c r="O146" s="299"/>
      <c r="P146" s="297"/>
      <c r="Q146" s="297"/>
      <c r="R146" s="297"/>
      <c r="S146" s="297"/>
      <c r="T146" s="299"/>
      <c r="U146" s="299"/>
      <c r="V146" s="299"/>
      <c r="W146" s="299"/>
      <c r="X146" s="297"/>
      <c r="Y146" s="297"/>
      <c r="Z146" s="297"/>
      <c r="AA146" s="297"/>
      <c r="AB146" s="299"/>
      <c r="AC146" s="299"/>
      <c r="AD146" s="299"/>
      <c r="AE146" s="299"/>
      <c r="AF146" s="297"/>
      <c r="AG146" s="297"/>
      <c r="AH146" s="297"/>
      <c r="AI146" s="297"/>
      <c r="AJ146" s="299"/>
      <c r="AK146" s="299"/>
      <c r="AL146" s="299"/>
      <c r="AM146" s="299"/>
      <c r="AN146" s="297"/>
      <c r="AO146" s="297"/>
      <c r="AP146" s="297"/>
      <c r="AQ146" s="297"/>
      <c r="AR146" s="299"/>
      <c r="AS146" s="299"/>
      <c r="AT146" s="299"/>
      <c r="AU146" s="299"/>
      <c r="AV146" s="297"/>
      <c r="AW146" s="297"/>
      <c r="AX146" s="297"/>
      <c r="AY146" s="297"/>
      <c r="AZ146" s="299"/>
      <c r="BA146" s="299"/>
      <c r="BB146" s="299"/>
      <c r="BC146" s="299"/>
      <c r="BD146" s="297"/>
      <c r="BE146" s="297"/>
      <c r="BF146" s="297"/>
      <c r="BG146" s="297"/>
      <c r="BH146" s="299"/>
      <c r="BI146" s="299"/>
      <c r="BJ146" s="299"/>
      <c r="BK146" s="299"/>
      <c r="BL146" s="297"/>
      <c r="BM146" s="297"/>
      <c r="BN146" s="297"/>
      <c r="BO146" s="297"/>
      <c r="BP146" s="299"/>
      <c r="BQ146" s="299"/>
      <c r="BR146" s="299"/>
      <c r="BS146" s="299"/>
      <c r="BT146" s="297"/>
      <c r="BU146" s="297"/>
      <c r="BV146" s="297"/>
      <c r="BW146" s="297"/>
      <c r="BX146" s="299"/>
      <c r="BY146" s="299"/>
      <c r="BZ146" s="299"/>
      <c r="CA146" s="299"/>
      <c r="CB146" s="297"/>
      <c r="CC146" s="297"/>
      <c r="CD146" s="297"/>
      <c r="CE146" s="297"/>
      <c r="CF146" s="299"/>
      <c r="CG146" s="299"/>
      <c r="CH146" s="299"/>
      <c r="CI146" s="299"/>
      <c r="CJ146" s="297"/>
      <c r="CK146" s="297"/>
      <c r="CL146" s="297"/>
      <c r="CM146" s="297"/>
      <c r="CN146" s="299"/>
      <c r="CO146" s="299"/>
      <c r="CP146" s="299"/>
      <c r="CQ146" s="299"/>
      <c r="CR146" s="297"/>
      <c r="CS146" s="297"/>
      <c r="CT146" s="297"/>
      <c r="CU146" s="297"/>
      <c r="CV146" s="277" cm="1">
        <f t="array" ref="CV146">SUM(SUMIFS(D146:CU146,D$6:CU$6,{"EN(V)"}))</f>
        <v>0</v>
      </c>
      <c r="CW146" s="277" cm="1">
        <f t="array" ref="CW146">SUM(SUMIFS(D146:CU146,D$6:CU$6,{"INA(V)"}))</f>
        <v>0</v>
      </c>
      <c r="CX146" s="277" cm="1">
        <f t="array" ref="CX146">SUM(SUMIFS(D146:CU146,D$6:CU$6,{"EN(D)"}))</f>
        <v>0</v>
      </c>
      <c r="CY146" s="277" cm="1">
        <f t="array" ref="CY146">SUM(SUMIFS(D146:CU146,D$6:CU$6,{"INA(D)"}))</f>
        <v>0</v>
      </c>
      <c r="CZ146" s="277" cm="1">
        <f t="array" ref="CZ146">SUM(SUMIFS(D146:CU146,D$6:CU$6,{"EN(D)","EN(V)","INA(D)","INA(V)"}))</f>
        <v>0</v>
      </c>
      <c r="DA146" s="299"/>
      <c r="DB146" s="299"/>
      <c r="DC146" s="299"/>
      <c r="DD146" s="299"/>
      <c r="DE146" s="297"/>
      <c r="DF146" s="297"/>
      <c r="DG146" s="297"/>
      <c r="DH146" s="297"/>
      <c r="DI146" s="299"/>
      <c r="DJ146" s="299"/>
      <c r="DK146" s="299"/>
      <c r="DL146" s="299"/>
      <c r="DM146" s="297"/>
      <c r="DN146" s="297"/>
      <c r="DO146" s="297"/>
      <c r="DP146" s="297"/>
      <c r="DQ146" s="299"/>
      <c r="DR146" s="299"/>
      <c r="DS146" s="299"/>
      <c r="DT146" s="299"/>
      <c r="DU146" s="297"/>
      <c r="DV146" s="297"/>
      <c r="DW146" s="297"/>
      <c r="DX146" s="297"/>
      <c r="DY146" s="299"/>
      <c r="DZ146" s="299"/>
      <c r="EA146" s="299"/>
      <c r="EB146" s="299"/>
      <c r="EC146" s="297"/>
      <c r="ED146" s="297"/>
      <c r="EE146" s="297"/>
      <c r="EF146" s="297"/>
      <c r="EG146" s="299"/>
      <c r="EH146" s="299"/>
      <c r="EI146" s="299"/>
      <c r="EJ146" s="299"/>
      <c r="EK146" s="297"/>
      <c r="EL146" s="297"/>
      <c r="EM146" s="297"/>
      <c r="EN146" s="297"/>
      <c r="EO146" s="299"/>
      <c r="EP146" s="299"/>
      <c r="EQ146" s="299"/>
      <c r="ER146" s="299"/>
      <c r="ES146" s="297"/>
      <c r="ET146" s="297"/>
      <c r="EU146" s="297"/>
      <c r="EV146" s="297"/>
      <c r="EW146" s="299"/>
      <c r="EX146" s="299"/>
      <c r="EY146" s="299"/>
      <c r="EZ146" s="299"/>
      <c r="FA146" s="297"/>
      <c r="FB146" s="297"/>
      <c r="FC146" s="297"/>
      <c r="FD146" s="297"/>
      <c r="FE146" s="299"/>
      <c r="FF146" s="299"/>
      <c r="FG146" s="299"/>
      <c r="FH146" s="299"/>
      <c r="FI146" s="297"/>
      <c r="FJ146" s="297"/>
      <c r="FK146" s="297"/>
      <c r="FL146" s="297"/>
      <c r="FM146" s="299"/>
      <c r="FN146" s="299"/>
      <c r="FO146" s="299"/>
      <c r="FP146" s="299"/>
      <c r="FQ146" s="297"/>
      <c r="FR146" s="297"/>
      <c r="FS146" s="297"/>
      <c r="FT146" s="297"/>
      <c r="FU146" s="299"/>
      <c r="FV146" s="299"/>
      <c r="FW146" s="299"/>
      <c r="FX146" s="299"/>
      <c r="FY146" s="297"/>
      <c r="FZ146" s="297"/>
      <c r="GA146" s="297"/>
      <c r="GB146" s="297"/>
      <c r="GC146" s="299"/>
      <c r="GD146" s="299"/>
      <c r="GE146" s="299"/>
      <c r="GF146" s="299"/>
      <c r="GG146" s="297"/>
      <c r="GH146" s="297"/>
      <c r="GI146" s="297"/>
      <c r="GJ146" s="297"/>
      <c r="GK146" s="299"/>
      <c r="GL146" s="299"/>
      <c r="GM146" s="299"/>
      <c r="GN146" s="299"/>
      <c r="GO146" s="297"/>
      <c r="GP146" s="297"/>
      <c r="GQ146" s="297"/>
      <c r="GR146" s="297"/>
      <c r="GS146" s="277" cm="1">
        <f t="array" ref="GS146">SUM(SUMIFS(DA146:GR146,DA$6:GR$6,{"EN(V)"}))</f>
        <v>0</v>
      </c>
      <c r="GT146" s="277" cm="1">
        <f t="array" ref="GT146">SUM(SUMIFS(DA146:GR146,DA$6:GR$6,{"INA(V)"}))</f>
        <v>0</v>
      </c>
      <c r="GU146" s="277" cm="1">
        <f t="array" ref="GU146">SUM(SUMIFS(DA146:GR146,DA$6:GR$6,{"EN(D)"}))</f>
        <v>0</v>
      </c>
      <c r="GV146" s="277" cm="1">
        <f t="array" ref="GV146">SUM(SUMIFS(DA146:GR146,DA$6:GR$6,{"INA(D)"}))</f>
        <v>0</v>
      </c>
      <c r="GW146" s="277" cm="1">
        <f t="array" ref="GW146">SUM(SUMIFS(DA146:GR146,DA$6:GR$6,{"EN(D)","EN(V)","INA(D)","INA(V)"}))</f>
        <v>0</v>
      </c>
      <c r="GX146" s="299"/>
      <c r="GY146" s="299"/>
      <c r="GZ146" s="299"/>
      <c r="HA146" s="299"/>
      <c r="HB146" s="297"/>
      <c r="HC146" s="297"/>
      <c r="HD146" s="297"/>
      <c r="HE146" s="297"/>
      <c r="HF146" s="299"/>
      <c r="HG146" s="299"/>
      <c r="HH146" s="299"/>
      <c r="HI146" s="299"/>
      <c r="HJ146" s="297"/>
      <c r="HK146" s="297"/>
      <c r="HL146" s="297"/>
      <c r="HM146" s="297"/>
      <c r="HN146" s="299"/>
      <c r="HO146" s="299"/>
      <c r="HP146" s="299"/>
      <c r="HQ146" s="299"/>
      <c r="HR146" s="297"/>
      <c r="HS146" s="297"/>
      <c r="HT146" s="297"/>
      <c r="HU146" s="297"/>
      <c r="HV146" s="299"/>
      <c r="HW146" s="299"/>
      <c r="HX146" s="299"/>
      <c r="HY146" s="299"/>
      <c r="HZ146" s="297"/>
      <c r="IA146" s="297"/>
      <c r="IB146" s="297"/>
      <c r="IC146" s="297"/>
      <c r="ID146" s="299"/>
      <c r="IE146" s="299"/>
      <c r="IF146" s="299"/>
      <c r="IG146" s="299"/>
      <c r="IH146" s="297"/>
      <c r="II146" s="297"/>
      <c r="IJ146" s="297"/>
      <c r="IK146" s="297"/>
      <c r="IL146" s="299"/>
      <c r="IM146" s="299"/>
      <c r="IN146" s="299"/>
      <c r="IO146" s="299"/>
      <c r="IP146" s="297"/>
      <c r="IQ146" s="297"/>
      <c r="IR146" s="297"/>
      <c r="IS146" s="297"/>
      <c r="IT146" s="299"/>
      <c r="IU146" s="299"/>
      <c r="IV146" s="299"/>
      <c r="IW146" s="299"/>
      <c r="IX146" s="297"/>
      <c r="IY146" s="297"/>
      <c r="IZ146" s="297"/>
      <c r="JA146" s="297"/>
      <c r="JB146" s="299"/>
      <c r="JC146" s="299"/>
      <c r="JD146" s="299"/>
      <c r="JE146" s="299"/>
      <c r="JF146" s="297"/>
      <c r="JG146" s="297"/>
      <c r="JH146" s="297"/>
      <c r="JI146" s="297"/>
      <c r="JJ146" s="299"/>
      <c r="JK146" s="299"/>
      <c r="JL146" s="299"/>
      <c r="JM146" s="299"/>
      <c r="JN146" s="297"/>
      <c r="JO146" s="297"/>
      <c r="JP146" s="297"/>
      <c r="JQ146" s="297"/>
      <c r="JR146" s="299"/>
      <c r="JS146" s="299"/>
      <c r="JT146" s="299"/>
      <c r="JU146" s="299"/>
      <c r="JV146" s="297"/>
      <c r="JW146" s="297"/>
      <c r="JX146" s="297"/>
      <c r="JY146" s="297"/>
      <c r="JZ146" s="299"/>
      <c r="KA146" s="299"/>
      <c r="KB146" s="299"/>
      <c r="KC146" s="299"/>
      <c r="KD146" s="297"/>
      <c r="KE146" s="297"/>
      <c r="KF146" s="297"/>
      <c r="KG146" s="297"/>
      <c r="KH146" s="299"/>
      <c r="KI146" s="299"/>
      <c r="KJ146" s="299"/>
      <c r="KK146" s="299"/>
      <c r="KL146" s="297"/>
      <c r="KM146" s="297"/>
      <c r="KN146" s="297"/>
      <c r="KO146" s="297"/>
      <c r="KP146" s="277" cm="1">
        <f t="array" ref="KP146">SUM(SUMIFS(GX146:KO146,GX$6:KO$6,{"EN(V)"}))</f>
        <v>0</v>
      </c>
      <c r="KQ146" s="277" cm="1">
        <f t="array" ref="KQ146">SUM(SUMIFS(GX146:KO146,GX$6:KO$6,{"INA(V)"}))</f>
        <v>0</v>
      </c>
      <c r="KR146" s="277" cm="1">
        <f t="array" ref="KR146">SUM(SUMIFS(GX146:KO146,GX$6:KO$6,{"EN(D)"}))</f>
        <v>0</v>
      </c>
      <c r="KS146" s="277" cm="1">
        <f t="array" ref="KS146">SUM(SUMIFS(GX146:KO146,GX$6:KO$6,{"INA(D)"}))</f>
        <v>0</v>
      </c>
      <c r="KT146" s="277" cm="1">
        <f t="array" ref="KT146">SUM(SUMIFS(GX146:KO146,GX$6:KO$6,{"EN(D)","EN(V)","INA(D)","INA(V)"}))</f>
        <v>0</v>
      </c>
      <c r="KU146" s="299"/>
      <c r="KV146" s="299"/>
      <c r="KW146" s="299"/>
      <c r="KX146" s="299"/>
      <c r="KY146" s="297"/>
      <c r="KZ146" s="297"/>
      <c r="LA146" s="297"/>
      <c r="LB146" s="297"/>
      <c r="LC146" s="299"/>
      <c r="LD146" s="299"/>
      <c r="LE146" s="299"/>
      <c r="LF146" s="299"/>
      <c r="LG146" s="297"/>
      <c r="LH146" s="297"/>
      <c r="LI146" s="297"/>
      <c r="LJ146" s="297"/>
      <c r="LK146" s="299"/>
      <c r="LL146" s="299">
        <v>31</v>
      </c>
      <c r="LM146" s="299"/>
      <c r="LN146" s="299">
        <v>9</v>
      </c>
      <c r="LO146" s="297"/>
      <c r="LP146" s="297"/>
      <c r="LQ146" s="297"/>
      <c r="LR146" s="297"/>
      <c r="LS146" s="299"/>
      <c r="LT146" s="299">
        <v>39</v>
      </c>
      <c r="LU146" s="299"/>
      <c r="LV146" s="299">
        <v>22</v>
      </c>
      <c r="LW146" s="297"/>
      <c r="LX146" s="297"/>
      <c r="LY146" s="297"/>
      <c r="LZ146" s="297"/>
      <c r="MA146" s="299"/>
      <c r="MB146" s="299">
        <v>20</v>
      </c>
      <c r="MC146" s="299"/>
      <c r="MD146" s="299">
        <v>9</v>
      </c>
      <c r="ME146" s="297"/>
      <c r="MF146" s="297"/>
      <c r="MG146" s="297"/>
      <c r="MH146" s="297"/>
      <c r="MI146" s="299"/>
      <c r="MJ146" s="299">
        <v>7</v>
      </c>
      <c r="MK146" s="299"/>
      <c r="ML146" s="299">
        <v>5</v>
      </c>
      <c r="MM146" s="297"/>
      <c r="MN146" s="297"/>
      <c r="MO146" s="297"/>
      <c r="MP146" s="297"/>
      <c r="MQ146" s="299"/>
      <c r="MR146" s="299">
        <v>5</v>
      </c>
      <c r="MS146" s="299"/>
      <c r="MT146" s="299">
        <v>2</v>
      </c>
      <c r="MU146" s="297"/>
      <c r="MV146" s="297"/>
      <c r="MW146" s="297"/>
      <c r="MX146" s="297"/>
      <c r="MY146" s="299"/>
      <c r="MZ146" s="299">
        <v>10</v>
      </c>
      <c r="NA146" s="299"/>
      <c r="NB146" s="299">
        <v>2</v>
      </c>
      <c r="NC146" s="297"/>
      <c r="ND146" s="297"/>
      <c r="NE146" s="297"/>
      <c r="NF146" s="297"/>
      <c r="NG146" s="299"/>
      <c r="NH146" s="299">
        <v>10</v>
      </c>
      <c r="NI146" s="299"/>
      <c r="NJ146" s="299"/>
      <c r="NK146" s="297"/>
      <c r="NL146" s="297"/>
      <c r="NM146" s="297"/>
      <c r="NN146" s="297"/>
      <c r="NO146" s="299"/>
      <c r="NP146" s="299">
        <v>15</v>
      </c>
      <c r="NQ146" s="299"/>
      <c r="NR146" s="299">
        <v>4</v>
      </c>
      <c r="NS146" s="297"/>
      <c r="NT146" s="297"/>
      <c r="NU146" s="297"/>
      <c r="NV146" s="297"/>
      <c r="NW146" s="299"/>
      <c r="NX146" s="299">
        <v>7</v>
      </c>
      <c r="NY146" s="299"/>
      <c r="NZ146" s="299">
        <v>1</v>
      </c>
      <c r="OA146" s="297"/>
      <c r="OB146" s="297"/>
      <c r="OC146" s="297"/>
      <c r="OD146" s="297"/>
      <c r="OE146" s="299"/>
      <c r="OF146" s="299">
        <v>11</v>
      </c>
      <c r="OG146" s="299"/>
      <c r="OH146" s="299"/>
      <c r="OI146" s="297"/>
      <c r="OJ146" s="297"/>
      <c r="OK146" s="297"/>
      <c r="OL146" s="297"/>
      <c r="OM146" s="277" cm="1">
        <f t="array" ref="OM146">SUM(SUMIFS(KU146:OL146,KU$6:OL$6,{"EN(V)"}))</f>
        <v>155</v>
      </c>
      <c r="ON146" s="277" cm="1">
        <f t="array" ref="ON146">SUM(SUMIFS(KU146:OL146,KU$6:OL$6,{"INA(V)"}))</f>
        <v>0</v>
      </c>
      <c r="OO146" s="277" cm="1">
        <f t="array" ref="OO146">SUM(SUMIFS(KU146:OL146,KU$6:OL$6,{"EN(D)"}))</f>
        <v>54</v>
      </c>
      <c r="OP146" s="277" cm="1">
        <f t="array" ref="OP146">SUM(SUMIFS(KU146:OL146,KU$6:OL$6,{"INA(D)"}))</f>
        <v>0</v>
      </c>
      <c r="OQ146" s="277" cm="1">
        <f t="array" ref="OQ146">SUM(SUMIFS(KU146:OL146,KU$6:OL$6,{"EN(D)","EN(V)","INA(D)","INA(V)"}))</f>
        <v>209</v>
      </c>
      <c r="OR146" s="299"/>
      <c r="OS146" s="299">
        <v>7</v>
      </c>
      <c r="OT146" s="299"/>
      <c r="OU146" s="299">
        <v>3</v>
      </c>
      <c r="OV146" s="297"/>
      <c r="OW146" s="297"/>
      <c r="OX146" s="297"/>
      <c r="OY146" s="297"/>
      <c r="OZ146" s="299"/>
      <c r="PA146" s="299"/>
      <c r="PB146" s="299"/>
      <c r="PC146" s="299"/>
      <c r="PD146" s="297"/>
      <c r="PE146" s="297">
        <v>10</v>
      </c>
      <c r="PF146" s="297"/>
      <c r="PG146" s="297">
        <v>4</v>
      </c>
      <c r="PH146" s="299"/>
      <c r="PI146" s="299">
        <v>7</v>
      </c>
      <c r="PJ146" s="299"/>
      <c r="PK146" s="299">
        <v>1</v>
      </c>
      <c r="PL146" s="297"/>
      <c r="PM146" s="297"/>
      <c r="PN146" s="297"/>
      <c r="PO146" s="297"/>
      <c r="PP146" s="299"/>
      <c r="PQ146" s="299">
        <v>6</v>
      </c>
      <c r="PR146" s="299"/>
      <c r="PS146" s="299">
        <v>2</v>
      </c>
      <c r="PT146" s="297"/>
      <c r="PU146" s="297"/>
      <c r="PV146" s="297"/>
      <c r="PW146" s="297"/>
      <c r="PX146" s="299"/>
      <c r="PY146" s="299">
        <v>7</v>
      </c>
      <c r="PZ146" s="299"/>
      <c r="QA146" s="299">
        <v>4</v>
      </c>
      <c r="QB146" s="297"/>
      <c r="QC146" s="297"/>
      <c r="QD146" s="297"/>
      <c r="QE146" s="297"/>
      <c r="QF146" s="299"/>
      <c r="QG146" s="299">
        <v>4</v>
      </c>
      <c r="QH146" s="299"/>
      <c r="QI146" s="299"/>
      <c r="QJ146" s="297"/>
      <c r="QK146" s="297"/>
      <c r="QL146" s="297"/>
      <c r="QM146" s="297"/>
      <c r="QN146" s="299"/>
      <c r="QO146" s="299">
        <v>4</v>
      </c>
      <c r="QP146" s="299"/>
      <c r="QQ146" s="299">
        <v>3</v>
      </c>
      <c r="QR146" s="297"/>
      <c r="QS146" s="297"/>
      <c r="QT146" s="297"/>
      <c r="QU146" s="297"/>
      <c r="QV146" s="299"/>
      <c r="QW146" s="299"/>
      <c r="QX146" s="299"/>
      <c r="QY146" s="299"/>
      <c r="QZ146" s="297"/>
      <c r="RA146" s="297"/>
      <c r="RB146" s="297"/>
      <c r="RC146" s="297"/>
      <c r="RD146" s="299"/>
      <c r="RE146" s="299"/>
      <c r="RF146" s="299"/>
      <c r="RG146" s="299"/>
      <c r="RH146" s="297"/>
      <c r="RI146" s="297"/>
      <c r="RJ146" s="297"/>
      <c r="RK146" s="297"/>
      <c r="RL146" s="299"/>
      <c r="RM146" s="299"/>
      <c r="RN146" s="299"/>
      <c r="RO146" s="299"/>
      <c r="RP146" s="297"/>
      <c r="RQ146" s="297"/>
      <c r="RR146" s="297"/>
      <c r="RS146" s="297"/>
      <c r="RT146" s="299"/>
      <c r="RU146" s="299"/>
      <c r="RV146" s="299"/>
      <c r="RW146" s="299"/>
      <c r="RX146" s="297"/>
      <c r="RY146" s="297"/>
      <c r="RZ146" s="297"/>
      <c r="SA146" s="297"/>
      <c r="SB146" s="299"/>
      <c r="SC146" s="299"/>
      <c r="SD146" s="299"/>
      <c r="SE146" s="299"/>
      <c r="SF146" s="297"/>
      <c r="SG146" s="297"/>
      <c r="SH146" s="297"/>
      <c r="SI146" s="297"/>
      <c r="SJ146" s="277" cm="1">
        <f t="array" ref="SJ146">SUM(SUMIFS(OR146:SI146,OR$6:SI$6,{"EN(V)"}))</f>
        <v>35</v>
      </c>
      <c r="SK146" s="277" cm="1">
        <f t="array" ref="SK146">SUM(SUMIFS(OR146:SI146,OR$6:SI$6,{"INA(V)"}))</f>
        <v>10</v>
      </c>
      <c r="SL146" s="277" cm="1">
        <f t="array" ref="SL146">SUM(SUMIFS(OR146:SI146,OR$6:SI$6,{"EN(D)"}))</f>
        <v>13</v>
      </c>
      <c r="SM146" s="277" cm="1">
        <f t="array" ref="SM146">SUM(SUMIFS(OR146:SI146,OR$6:SI$6,{"INA(D)"}))</f>
        <v>4</v>
      </c>
      <c r="SN146" s="277" cm="1">
        <f t="array" ref="SN146">SUM(SUMIFS(OR146:SI146,OR$6:SI$6,{"EN(D)","EN(V)","INA(D)","INA(V)"}))</f>
        <v>62</v>
      </c>
    </row>
    <row r="147" spans="1:508" ht="30">
      <c r="A147" s="296">
        <v>141</v>
      </c>
      <c r="B147" s="281" t="s">
        <v>2002</v>
      </c>
      <c r="C147" s="301">
        <v>44593</v>
      </c>
      <c r="D147" s="299"/>
      <c r="E147" s="299"/>
      <c r="F147" s="299"/>
      <c r="G147" s="299"/>
      <c r="H147" s="297"/>
      <c r="I147" s="297"/>
      <c r="J147" s="297"/>
      <c r="K147" s="297"/>
      <c r="L147" s="299"/>
      <c r="M147" s="299"/>
      <c r="N147" s="299"/>
      <c r="O147" s="299"/>
      <c r="P147" s="297"/>
      <c r="Q147" s="297"/>
      <c r="R147" s="297"/>
      <c r="S147" s="297"/>
      <c r="T147" s="299"/>
      <c r="U147" s="299"/>
      <c r="V147" s="299"/>
      <c r="W147" s="299"/>
      <c r="X147" s="297"/>
      <c r="Y147" s="297"/>
      <c r="Z147" s="297"/>
      <c r="AA147" s="297"/>
      <c r="AB147" s="299"/>
      <c r="AC147" s="299"/>
      <c r="AD147" s="299"/>
      <c r="AE147" s="299"/>
      <c r="AF147" s="297"/>
      <c r="AG147" s="297"/>
      <c r="AH147" s="297"/>
      <c r="AI147" s="297"/>
      <c r="AJ147" s="299"/>
      <c r="AK147" s="299"/>
      <c r="AL147" s="299"/>
      <c r="AM147" s="299"/>
      <c r="AN147" s="297"/>
      <c r="AO147" s="297"/>
      <c r="AP147" s="297"/>
      <c r="AQ147" s="297"/>
      <c r="AR147" s="299"/>
      <c r="AS147" s="299"/>
      <c r="AT147" s="299"/>
      <c r="AU147" s="299"/>
      <c r="AV147" s="297"/>
      <c r="AW147" s="297"/>
      <c r="AX147" s="297"/>
      <c r="AY147" s="297"/>
      <c r="AZ147" s="299"/>
      <c r="BA147" s="299"/>
      <c r="BB147" s="299"/>
      <c r="BC147" s="299"/>
      <c r="BD147" s="297"/>
      <c r="BE147" s="297"/>
      <c r="BF147" s="297"/>
      <c r="BG147" s="297"/>
      <c r="BH147" s="299"/>
      <c r="BI147" s="299"/>
      <c r="BJ147" s="299"/>
      <c r="BK147" s="299"/>
      <c r="BL147" s="297"/>
      <c r="BM147" s="297"/>
      <c r="BN147" s="297"/>
      <c r="BO147" s="297"/>
      <c r="BP147" s="299"/>
      <c r="BQ147" s="299"/>
      <c r="BR147" s="299"/>
      <c r="BS147" s="299"/>
      <c r="BT147" s="297"/>
      <c r="BU147" s="297"/>
      <c r="BV147" s="297"/>
      <c r="BW147" s="297"/>
      <c r="BX147" s="299"/>
      <c r="BY147" s="299"/>
      <c r="BZ147" s="299"/>
      <c r="CA147" s="299"/>
      <c r="CB147" s="297"/>
      <c r="CC147" s="297"/>
      <c r="CD147" s="297"/>
      <c r="CE147" s="297"/>
      <c r="CF147" s="299"/>
      <c r="CG147" s="299"/>
      <c r="CH147" s="299"/>
      <c r="CI147" s="299"/>
      <c r="CJ147" s="297"/>
      <c r="CK147" s="297"/>
      <c r="CL147" s="297"/>
      <c r="CM147" s="297"/>
      <c r="CN147" s="299"/>
      <c r="CO147" s="299"/>
      <c r="CP147" s="299"/>
      <c r="CQ147" s="299"/>
      <c r="CR147" s="297"/>
      <c r="CS147" s="297"/>
      <c r="CT147" s="297"/>
      <c r="CU147" s="297"/>
      <c r="CV147" s="277" cm="1">
        <f t="array" ref="CV147">SUM(SUMIFS(D147:CU147,D$6:CU$6,{"EN(V)"}))</f>
        <v>0</v>
      </c>
      <c r="CW147" s="277" cm="1">
        <f t="array" ref="CW147">SUM(SUMIFS(D147:CU147,D$6:CU$6,{"INA(V)"}))</f>
        <v>0</v>
      </c>
      <c r="CX147" s="277" cm="1">
        <f t="array" ref="CX147">SUM(SUMIFS(D147:CU147,D$6:CU$6,{"EN(D)"}))</f>
        <v>0</v>
      </c>
      <c r="CY147" s="277" cm="1">
        <f t="array" ref="CY147">SUM(SUMIFS(D147:CU147,D$6:CU$6,{"INA(D)"}))</f>
        <v>0</v>
      </c>
      <c r="CZ147" s="277" cm="1">
        <f t="array" ref="CZ147">SUM(SUMIFS(D147:CU147,D$6:CU$6,{"EN(D)","EN(V)","INA(D)","INA(V)"}))</f>
        <v>0</v>
      </c>
      <c r="DA147" s="299"/>
      <c r="DB147" s="299"/>
      <c r="DC147" s="299"/>
      <c r="DD147" s="299"/>
      <c r="DE147" s="297"/>
      <c r="DF147" s="297"/>
      <c r="DG147" s="297"/>
      <c r="DH147" s="297"/>
      <c r="DI147" s="299"/>
      <c r="DJ147" s="299"/>
      <c r="DK147" s="299"/>
      <c r="DL147" s="299"/>
      <c r="DM147" s="297"/>
      <c r="DN147" s="297"/>
      <c r="DO147" s="297"/>
      <c r="DP147" s="297"/>
      <c r="DQ147" s="299"/>
      <c r="DR147" s="299"/>
      <c r="DS147" s="299"/>
      <c r="DT147" s="299"/>
      <c r="DU147" s="297"/>
      <c r="DV147" s="297"/>
      <c r="DW147" s="297"/>
      <c r="DX147" s="297"/>
      <c r="DY147" s="299"/>
      <c r="DZ147" s="299"/>
      <c r="EA147" s="299"/>
      <c r="EB147" s="299"/>
      <c r="EC147" s="297"/>
      <c r="ED147" s="297"/>
      <c r="EE147" s="297"/>
      <c r="EF147" s="297"/>
      <c r="EG147" s="299"/>
      <c r="EH147" s="299"/>
      <c r="EI147" s="299"/>
      <c r="EJ147" s="299"/>
      <c r="EK147" s="297"/>
      <c r="EL147" s="297"/>
      <c r="EM147" s="297"/>
      <c r="EN147" s="297"/>
      <c r="EO147" s="299"/>
      <c r="EP147" s="299"/>
      <c r="EQ147" s="299"/>
      <c r="ER147" s="299"/>
      <c r="ES147" s="297"/>
      <c r="ET147" s="297"/>
      <c r="EU147" s="297"/>
      <c r="EV147" s="297"/>
      <c r="EW147" s="299"/>
      <c r="EX147" s="299"/>
      <c r="EY147" s="299"/>
      <c r="EZ147" s="299"/>
      <c r="FA147" s="297"/>
      <c r="FB147" s="297"/>
      <c r="FC147" s="297"/>
      <c r="FD147" s="297"/>
      <c r="FE147" s="299"/>
      <c r="FF147" s="299"/>
      <c r="FG147" s="299"/>
      <c r="FH147" s="299"/>
      <c r="FI147" s="297"/>
      <c r="FJ147" s="297"/>
      <c r="FK147" s="297"/>
      <c r="FL147" s="297"/>
      <c r="FM147" s="299"/>
      <c r="FN147" s="299"/>
      <c r="FO147" s="299"/>
      <c r="FP147" s="299"/>
      <c r="FQ147" s="297"/>
      <c r="FR147" s="297"/>
      <c r="FS147" s="297"/>
      <c r="FT147" s="297"/>
      <c r="FU147" s="299"/>
      <c r="FV147" s="299"/>
      <c r="FW147" s="299"/>
      <c r="FX147" s="299"/>
      <c r="FY147" s="297"/>
      <c r="FZ147" s="297"/>
      <c r="GA147" s="297"/>
      <c r="GB147" s="297"/>
      <c r="GC147" s="299"/>
      <c r="GD147" s="299"/>
      <c r="GE147" s="299"/>
      <c r="GF147" s="299"/>
      <c r="GG147" s="297"/>
      <c r="GH147" s="297"/>
      <c r="GI147" s="297"/>
      <c r="GJ147" s="297"/>
      <c r="GK147" s="299"/>
      <c r="GL147" s="299"/>
      <c r="GM147" s="299"/>
      <c r="GN147" s="299"/>
      <c r="GO147" s="297"/>
      <c r="GP147" s="297"/>
      <c r="GQ147" s="297"/>
      <c r="GR147" s="297"/>
      <c r="GS147" s="277" cm="1">
        <f t="array" ref="GS147">SUM(SUMIFS(DA147:GR147,DA$6:GR$6,{"EN(V)"}))</f>
        <v>0</v>
      </c>
      <c r="GT147" s="277" cm="1">
        <f t="array" ref="GT147">SUM(SUMIFS(DA147:GR147,DA$6:GR$6,{"INA(V)"}))</f>
        <v>0</v>
      </c>
      <c r="GU147" s="277" cm="1">
        <f t="array" ref="GU147">SUM(SUMIFS(DA147:GR147,DA$6:GR$6,{"EN(D)"}))</f>
        <v>0</v>
      </c>
      <c r="GV147" s="277" cm="1">
        <f t="array" ref="GV147">SUM(SUMIFS(DA147:GR147,DA$6:GR$6,{"INA(D)"}))</f>
        <v>0</v>
      </c>
      <c r="GW147" s="277" cm="1">
        <f t="array" ref="GW147">SUM(SUMIFS(DA147:GR147,DA$6:GR$6,{"EN(D)","EN(V)","INA(D)","INA(V)"}))</f>
        <v>0</v>
      </c>
      <c r="GX147" s="299"/>
      <c r="GY147" s="299"/>
      <c r="GZ147" s="299"/>
      <c r="HA147" s="299"/>
      <c r="HB147" s="297"/>
      <c r="HC147" s="297"/>
      <c r="HD147" s="297"/>
      <c r="HE147" s="297"/>
      <c r="HF147" s="299"/>
      <c r="HG147" s="299"/>
      <c r="HH147" s="299"/>
      <c r="HI147" s="299"/>
      <c r="HJ147" s="297"/>
      <c r="HK147" s="297"/>
      <c r="HL147" s="297"/>
      <c r="HM147" s="297"/>
      <c r="HN147" s="299"/>
      <c r="HO147" s="299"/>
      <c r="HP147" s="299"/>
      <c r="HQ147" s="299"/>
      <c r="HR147" s="297"/>
      <c r="HS147" s="297"/>
      <c r="HT147" s="297"/>
      <c r="HU147" s="297"/>
      <c r="HV147" s="299"/>
      <c r="HW147" s="299"/>
      <c r="HX147" s="299"/>
      <c r="HY147" s="299"/>
      <c r="HZ147" s="297"/>
      <c r="IA147" s="297"/>
      <c r="IB147" s="297"/>
      <c r="IC147" s="297"/>
      <c r="ID147" s="299"/>
      <c r="IE147" s="299"/>
      <c r="IF147" s="299"/>
      <c r="IG147" s="299"/>
      <c r="IH147" s="297"/>
      <c r="II147" s="297"/>
      <c r="IJ147" s="297"/>
      <c r="IK147" s="297"/>
      <c r="IL147" s="299"/>
      <c r="IM147" s="299"/>
      <c r="IN147" s="299"/>
      <c r="IO147" s="299"/>
      <c r="IP147" s="297"/>
      <c r="IQ147" s="297"/>
      <c r="IR147" s="297"/>
      <c r="IS147" s="297"/>
      <c r="IT147" s="299"/>
      <c r="IU147" s="299"/>
      <c r="IV147" s="299"/>
      <c r="IW147" s="299"/>
      <c r="IX147" s="297"/>
      <c r="IY147" s="297"/>
      <c r="IZ147" s="297"/>
      <c r="JA147" s="297"/>
      <c r="JB147" s="299"/>
      <c r="JC147" s="299"/>
      <c r="JD147" s="299"/>
      <c r="JE147" s="299"/>
      <c r="JF147" s="297"/>
      <c r="JG147" s="297"/>
      <c r="JH147" s="297"/>
      <c r="JI147" s="297"/>
      <c r="JJ147" s="299"/>
      <c r="JK147" s="299"/>
      <c r="JL147" s="299"/>
      <c r="JM147" s="299"/>
      <c r="JN147" s="297"/>
      <c r="JO147" s="297"/>
      <c r="JP147" s="297"/>
      <c r="JQ147" s="297"/>
      <c r="JR147" s="299"/>
      <c r="JS147" s="299"/>
      <c r="JT147" s="299"/>
      <c r="JU147" s="299"/>
      <c r="JV147" s="297"/>
      <c r="JW147" s="297"/>
      <c r="JX147" s="297"/>
      <c r="JY147" s="297"/>
      <c r="JZ147" s="299"/>
      <c r="KA147" s="299"/>
      <c r="KB147" s="299"/>
      <c r="KC147" s="299"/>
      <c r="KD147" s="297"/>
      <c r="KE147" s="297"/>
      <c r="KF147" s="297"/>
      <c r="KG147" s="297"/>
      <c r="KH147" s="299"/>
      <c r="KI147" s="299"/>
      <c r="KJ147" s="299"/>
      <c r="KK147" s="299"/>
      <c r="KL147" s="297"/>
      <c r="KM147" s="297"/>
      <c r="KN147" s="297"/>
      <c r="KO147" s="297"/>
      <c r="KP147" s="277" cm="1">
        <f t="array" ref="KP147">SUM(SUMIFS(GX147:KO147,GX$6:KO$6,{"EN(V)"}))</f>
        <v>0</v>
      </c>
      <c r="KQ147" s="277" cm="1">
        <f t="array" ref="KQ147">SUM(SUMIFS(GX147:KO147,GX$6:KO$6,{"INA(V)"}))</f>
        <v>0</v>
      </c>
      <c r="KR147" s="277" cm="1">
        <f t="array" ref="KR147">SUM(SUMIFS(GX147:KO147,GX$6:KO$6,{"EN(D)"}))</f>
        <v>0</v>
      </c>
      <c r="KS147" s="277" cm="1">
        <f t="array" ref="KS147">SUM(SUMIFS(GX147:KO147,GX$6:KO$6,{"INA(D)"}))</f>
        <v>0</v>
      </c>
      <c r="KT147" s="277" cm="1">
        <f t="array" ref="KT147">SUM(SUMIFS(GX147:KO147,GX$6:KO$6,{"EN(D)","EN(V)","INA(D)","INA(V)"}))</f>
        <v>0</v>
      </c>
      <c r="KU147" s="299"/>
      <c r="KV147" s="299"/>
      <c r="KW147" s="299"/>
      <c r="KX147" s="299"/>
      <c r="KY147" s="297"/>
      <c r="KZ147" s="297"/>
      <c r="LA147" s="297"/>
      <c r="LB147" s="297"/>
      <c r="LC147" s="299"/>
      <c r="LD147" s="299"/>
      <c r="LE147" s="299"/>
      <c r="LF147" s="299"/>
      <c r="LG147" s="297"/>
      <c r="LH147" s="297"/>
      <c r="LI147" s="297"/>
      <c r="LJ147" s="297"/>
      <c r="LK147" s="299"/>
      <c r="LL147" s="299"/>
      <c r="LM147" s="299"/>
      <c r="LN147" s="299"/>
      <c r="LO147" s="297"/>
      <c r="LP147" s="297">
        <v>1313</v>
      </c>
      <c r="LQ147" s="297"/>
      <c r="LR147" s="297">
        <v>455</v>
      </c>
      <c r="LS147" s="299"/>
      <c r="LT147" s="299"/>
      <c r="LU147" s="299"/>
      <c r="LV147" s="299"/>
      <c r="LW147" s="297"/>
      <c r="LX147" s="297">
        <v>915</v>
      </c>
      <c r="LY147" s="297"/>
      <c r="LZ147" s="297">
        <v>319</v>
      </c>
      <c r="MA147" s="299"/>
      <c r="MB147" s="299"/>
      <c r="MC147" s="299"/>
      <c r="MD147" s="299"/>
      <c r="ME147" s="297"/>
      <c r="MF147" s="297">
        <v>481</v>
      </c>
      <c r="MG147" s="297"/>
      <c r="MH147" s="297">
        <v>162</v>
      </c>
      <c r="MI147" s="299"/>
      <c r="MJ147" s="299"/>
      <c r="MK147" s="299"/>
      <c r="ML147" s="299"/>
      <c r="MM147" s="297"/>
      <c r="MN147" s="297">
        <v>194</v>
      </c>
      <c r="MO147" s="297"/>
      <c r="MP147" s="297">
        <v>85</v>
      </c>
      <c r="MQ147" s="299"/>
      <c r="MR147" s="299"/>
      <c r="MS147" s="299"/>
      <c r="MT147" s="299"/>
      <c r="MU147" s="297"/>
      <c r="MV147" s="297">
        <v>42</v>
      </c>
      <c r="MW147" s="297"/>
      <c r="MX147" s="297">
        <v>17</v>
      </c>
      <c r="MY147" s="299"/>
      <c r="MZ147" s="299"/>
      <c r="NA147" s="299"/>
      <c r="NB147" s="299"/>
      <c r="NC147" s="297"/>
      <c r="ND147" s="297">
        <v>37</v>
      </c>
      <c r="NE147" s="297"/>
      <c r="NF147" s="297">
        <v>7</v>
      </c>
      <c r="NG147" s="299"/>
      <c r="NH147" s="299"/>
      <c r="NI147" s="299"/>
      <c r="NJ147" s="299"/>
      <c r="NK147" s="297"/>
      <c r="NL147" s="297">
        <v>61</v>
      </c>
      <c r="NM147" s="297"/>
      <c r="NN147" s="297">
        <v>22</v>
      </c>
      <c r="NO147" s="299"/>
      <c r="NP147" s="299"/>
      <c r="NQ147" s="299"/>
      <c r="NR147" s="299"/>
      <c r="NS147" s="297"/>
      <c r="NT147" s="297">
        <v>65</v>
      </c>
      <c r="NU147" s="297"/>
      <c r="NV147" s="297">
        <v>25</v>
      </c>
      <c r="NW147" s="299"/>
      <c r="NX147" s="299"/>
      <c r="NY147" s="299"/>
      <c r="NZ147" s="299"/>
      <c r="OA147" s="297"/>
      <c r="OB147" s="297">
        <v>55</v>
      </c>
      <c r="OC147" s="297"/>
      <c r="OD147" s="297">
        <v>18</v>
      </c>
      <c r="OE147" s="299"/>
      <c r="OF147" s="299"/>
      <c r="OG147" s="299"/>
      <c r="OH147" s="299"/>
      <c r="OI147" s="297"/>
      <c r="OJ147" s="297">
        <v>36</v>
      </c>
      <c r="OK147" s="297"/>
      <c r="OL147" s="297">
        <v>11</v>
      </c>
      <c r="OM147" s="277" cm="1">
        <f t="array" ref="OM147">SUM(SUMIFS(KU147:OL147,KU$6:OL$6,{"EN(V)"}))</f>
        <v>0</v>
      </c>
      <c r="ON147" s="277" cm="1">
        <f t="array" ref="ON147">SUM(SUMIFS(KU147:OL147,KU$6:OL$6,{"INA(V)"}))</f>
        <v>3199</v>
      </c>
      <c r="OO147" s="277" cm="1">
        <f t="array" ref="OO147">SUM(SUMIFS(KU147:OL147,KU$6:OL$6,{"EN(D)"}))</f>
        <v>0</v>
      </c>
      <c r="OP147" s="277" cm="1">
        <f t="array" ref="OP147">SUM(SUMIFS(KU147:OL147,KU$6:OL$6,{"INA(D)"}))</f>
        <v>1121</v>
      </c>
      <c r="OQ147" s="277" cm="1">
        <f t="array" ref="OQ147">SUM(SUMIFS(KU147:OL147,KU$6:OL$6,{"EN(D)","EN(V)","INA(D)","INA(V)"}))</f>
        <v>4320</v>
      </c>
      <c r="OR147" s="299"/>
      <c r="OS147" s="299"/>
      <c r="OT147" s="299"/>
      <c r="OU147" s="299"/>
      <c r="OV147" s="297"/>
      <c r="OW147" s="297">
        <v>33</v>
      </c>
      <c r="OX147" s="297"/>
      <c r="OY147" s="297">
        <v>17</v>
      </c>
      <c r="OZ147" s="299"/>
      <c r="PA147" s="299"/>
      <c r="PB147" s="299"/>
      <c r="PC147" s="299"/>
      <c r="PD147" s="297"/>
      <c r="PE147" s="297">
        <v>55</v>
      </c>
      <c r="PF147" s="297"/>
      <c r="PG147" s="297">
        <v>21</v>
      </c>
      <c r="PH147" s="299"/>
      <c r="PI147" s="299"/>
      <c r="PJ147" s="299"/>
      <c r="PK147" s="299"/>
      <c r="PL147" s="297"/>
      <c r="PM147" s="297">
        <v>64</v>
      </c>
      <c r="PN147" s="297"/>
      <c r="PO147" s="297">
        <v>22</v>
      </c>
      <c r="PP147" s="299"/>
      <c r="PQ147" s="299"/>
      <c r="PR147" s="299"/>
      <c r="PS147" s="299"/>
      <c r="PT147" s="297"/>
      <c r="PU147" s="297">
        <v>29</v>
      </c>
      <c r="PV147" s="297"/>
      <c r="PW147" s="297">
        <v>13</v>
      </c>
      <c r="PX147" s="299"/>
      <c r="PY147" s="299"/>
      <c r="PZ147" s="299"/>
      <c r="QA147" s="299"/>
      <c r="QB147" s="297"/>
      <c r="QC147" s="297">
        <v>53</v>
      </c>
      <c r="QD147" s="297"/>
      <c r="QE147" s="297">
        <v>28</v>
      </c>
      <c r="QF147" s="299"/>
      <c r="QG147" s="299"/>
      <c r="QH147" s="299"/>
      <c r="QI147" s="299"/>
      <c r="QJ147" s="297"/>
      <c r="QK147" s="297">
        <v>43</v>
      </c>
      <c r="QL147" s="297"/>
      <c r="QM147" s="297">
        <v>12</v>
      </c>
      <c r="QN147" s="299"/>
      <c r="QO147" s="299"/>
      <c r="QP147" s="299"/>
      <c r="QQ147" s="299"/>
      <c r="QR147" s="297"/>
      <c r="QS147" s="297">
        <v>33</v>
      </c>
      <c r="QT147" s="297"/>
      <c r="QU147" s="297">
        <v>19</v>
      </c>
      <c r="QV147" s="299"/>
      <c r="QW147" s="299"/>
      <c r="QX147" s="299"/>
      <c r="QY147" s="299"/>
      <c r="QZ147" s="297"/>
      <c r="RA147" s="297"/>
      <c r="RB147" s="297"/>
      <c r="RC147" s="297"/>
      <c r="RD147" s="299"/>
      <c r="RE147" s="299"/>
      <c r="RF147" s="299"/>
      <c r="RG147" s="299"/>
      <c r="RH147" s="297"/>
      <c r="RI147" s="297"/>
      <c r="RJ147" s="297"/>
      <c r="RK147" s="297"/>
      <c r="RL147" s="299"/>
      <c r="RM147" s="299"/>
      <c r="RN147" s="299"/>
      <c r="RO147" s="299"/>
      <c r="RP147" s="297"/>
      <c r="RQ147" s="297"/>
      <c r="RR147" s="297"/>
      <c r="RS147" s="297"/>
      <c r="RT147" s="299"/>
      <c r="RU147" s="299"/>
      <c r="RV147" s="299"/>
      <c r="RW147" s="299"/>
      <c r="RX147" s="297"/>
      <c r="RY147" s="297"/>
      <c r="RZ147" s="297"/>
      <c r="SA147" s="297"/>
      <c r="SB147" s="299"/>
      <c r="SC147" s="299"/>
      <c r="SD147" s="299"/>
      <c r="SE147" s="299"/>
      <c r="SF147" s="297"/>
      <c r="SG147" s="297"/>
      <c r="SH147" s="297"/>
      <c r="SI147" s="297"/>
      <c r="SJ147" s="277" cm="1">
        <f t="array" ref="SJ147">SUM(SUMIFS(OR147:SI147,OR$6:SI$6,{"EN(V)"}))</f>
        <v>0</v>
      </c>
      <c r="SK147" s="277" cm="1">
        <f t="array" ref="SK147">SUM(SUMIFS(OR147:SI147,OR$6:SI$6,{"INA(V)"}))</f>
        <v>310</v>
      </c>
      <c r="SL147" s="277" cm="1">
        <f t="array" ref="SL147">SUM(SUMIFS(OR147:SI147,OR$6:SI$6,{"EN(D)"}))</f>
        <v>0</v>
      </c>
      <c r="SM147" s="277" cm="1">
        <f t="array" ref="SM147">SUM(SUMIFS(OR147:SI147,OR$6:SI$6,{"INA(D)"}))</f>
        <v>132</v>
      </c>
      <c r="SN147" s="277" cm="1">
        <f t="array" ref="SN147">SUM(SUMIFS(OR147:SI147,OR$6:SI$6,{"EN(D)","EN(V)","INA(D)","INA(V)"}))</f>
        <v>442</v>
      </c>
    </row>
    <row r="148" spans="1:508" ht="30">
      <c r="A148" s="296">
        <v>142</v>
      </c>
      <c r="B148" s="281" t="s">
        <v>1997</v>
      </c>
      <c r="C148" s="301">
        <v>44593</v>
      </c>
      <c r="D148" s="299"/>
      <c r="E148" s="299"/>
      <c r="F148" s="299"/>
      <c r="G148" s="299"/>
      <c r="H148" s="297"/>
      <c r="I148" s="297"/>
      <c r="J148" s="297"/>
      <c r="K148" s="297"/>
      <c r="L148" s="299"/>
      <c r="M148" s="299"/>
      <c r="N148" s="299"/>
      <c r="O148" s="299"/>
      <c r="P148" s="297"/>
      <c r="Q148" s="297"/>
      <c r="R148" s="297"/>
      <c r="S148" s="297"/>
      <c r="T148" s="299"/>
      <c r="U148" s="299"/>
      <c r="V148" s="299"/>
      <c r="W148" s="299"/>
      <c r="X148" s="297"/>
      <c r="Y148" s="297"/>
      <c r="Z148" s="297"/>
      <c r="AA148" s="297"/>
      <c r="AB148" s="299"/>
      <c r="AC148" s="299"/>
      <c r="AD148" s="299"/>
      <c r="AE148" s="299"/>
      <c r="AF148" s="297"/>
      <c r="AG148" s="297"/>
      <c r="AH148" s="297"/>
      <c r="AI148" s="297"/>
      <c r="AJ148" s="299"/>
      <c r="AK148" s="299"/>
      <c r="AL148" s="299"/>
      <c r="AM148" s="299"/>
      <c r="AN148" s="297"/>
      <c r="AO148" s="297"/>
      <c r="AP148" s="297"/>
      <c r="AQ148" s="297"/>
      <c r="AR148" s="299"/>
      <c r="AS148" s="299"/>
      <c r="AT148" s="299"/>
      <c r="AU148" s="299"/>
      <c r="AV148" s="297"/>
      <c r="AW148" s="297"/>
      <c r="AX148" s="297"/>
      <c r="AY148" s="297"/>
      <c r="AZ148" s="299"/>
      <c r="BA148" s="299"/>
      <c r="BB148" s="299"/>
      <c r="BC148" s="299"/>
      <c r="BD148" s="297"/>
      <c r="BE148" s="297"/>
      <c r="BF148" s="297"/>
      <c r="BG148" s="297"/>
      <c r="BH148" s="299"/>
      <c r="BI148" s="299"/>
      <c r="BJ148" s="299"/>
      <c r="BK148" s="299"/>
      <c r="BL148" s="297"/>
      <c r="BM148" s="297"/>
      <c r="BN148" s="297"/>
      <c r="BO148" s="297"/>
      <c r="BP148" s="299"/>
      <c r="BQ148" s="299"/>
      <c r="BR148" s="299"/>
      <c r="BS148" s="299"/>
      <c r="BT148" s="297"/>
      <c r="BU148" s="297"/>
      <c r="BV148" s="297"/>
      <c r="BW148" s="297"/>
      <c r="BX148" s="299"/>
      <c r="BY148" s="299"/>
      <c r="BZ148" s="299"/>
      <c r="CA148" s="299"/>
      <c r="CB148" s="297"/>
      <c r="CC148" s="297"/>
      <c r="CD148" s="297"/>
      <c r="CE148" s="297"/>
      <c r="CF148" s="299"/>
      <c r="CG148" s="299"/>
      <c r="CH148" s="299"/>
      <c r="CI148" s="299"/>
      <c r="CJ148" s="297"/>
      <c r="CK148" s="297"/>
      <c r="CL148" s="297"/>
      <c r="CM148" s="297"/>
      <c r="CN148" s="299"/>
      <c r="CO148" s="299"/>
      <c r="CP148" s="299"/>
      <c r="CQ148" s="299"/>
      <c r="CR148" s="297"/>
      <c r="CS148" s="297"/>
      <c r="CT148" s="297"/>
      <c r="CU148" s="297"/>
      <c r="CV148" s="277" cm="1">
        <f t="array" ref="CV148">SUM(SUMIFS(D148:CU148,D$6:CU$6,{"EN(V)"}))</f>
        <v>0</v>
      </c>
      <c r="CW148" s="277" cm="1">
        <f t="array" ref="CW148">SUM(SUMIFS(D148:CU148,D$6:CU$6,{"INA(V)"}))</f>
        <v>0</v>
      </c>
      <c r="CX148" s="277" cm="1">
        <f t="array" ref="CX148">SUM(SUMIFS(D148:CU148,D$6:CU$6,{"EN(D)"}))</f>
        <v>0</v>
      </c>
      <c r="CY148" s="277" cm="1">
        <f t="array" ref="CY148">SUM(SUMIFS(D148:CU148,D$6:CU$6,{"INA(D)"}))</f>
        <v>0</v>
      </c>
      <c r="CZ148" s="277" cm="1">
        <f t="array" ref="CZ148">SUM(SUMIFS(D148:CU148,D$6:CU$6,{"EN(D)","EN(V)","INA(D)","INA(V)"}))</f>
        <v>0</v>
      </c>
      <c r="DA148" s="299"/>
      <c r="DB148" s="299"/>
      <c r="DC148" s="299"/>
      <c r="DD148" s="299"/>
      <c r="DE148" s="297"/>
      <c r="DF148" s="297"/>
      <c r="DG148" s="297"/>
      <c r="DH148" s="297"/>
      <c r="DI148" s="299"/>
      <c r="DJ148" s="299"/>
      <c r="DK148" s="299"/>
      <c r="DL148" s="299"/>
      <c r="DM148" s="297"/>
      <c r="DN148" s="297"/>
      <c r="DO148" s="297"/>
      <c r="DP148" s="297"/>
      <c r="DQ148" s="299"/>
      <c r="DR148" s="299"/>
      <c r="DS148" s="299"/>
      <c r="DT148" s="299"/>
      <c r="DU148" s="297"/>
      <c r="DV148" s="297"/>
      <c r="DW148" s="297"/>
      <c r="DX148" s="297"/>
      <c r="DY148" s="299"/>
      <c r="DZ148" s="299"/>
      <c r="EA148" s="299"/>
      <c r="EB148" s="299"/>
      <c r="EC148" s="297"/>
      <c r="ED148" s="297"/>
      <c r="EE148" s="297"/>
      <c r="EF148" s="297"/>
      <c r="EG148" s="299"/>
      <c r="EH148" s="299"/>
      <c r="EI148" s="299"/>
      <c r="EJ148" s="299"/>
      <c r="EK148" s="297"/>
      <c r="EL148" s="297"/>
      <c r="EM148" s="297"/>
      <c r="EN148" s="297"/>
      <c r="EO148" s="299"/>
      <c r="EP148" s="299"/>
      <c r="EQ148" s="299"/>
      <c r="ER148" s="299"/>
      <c r="ES148" s="297"/>
      <c r="ET148" s="297"/>
      <c r="EU148" s="297"/>
      <c r="EV148" s="297"/>
      <c r="EW148" s="299"/>
      <c r="EX148" s="299"/>
      <c r="EY148" s="299"/>
      <c r="EZ148" s="299"/>
      <c r="FA148" s="297"/>
      <c r="FB148" s="297"/>
      <c r="FC148" s="297"/>
      <c r="FD148" s="297"/>
      <c r="FE148" s="299"/>
      <c r="FF148" s="299"/>
      <c r="FG148" s="299"/>
      <c r="FH148" s="299"/>
      <c r="FI148" s="297"/>
      <c r="FJ148" s="297"/>
      <c r="FK148" s="297"/>
      <c r="FL148" s="297"/>
      <c r="FM148" s="299"/>
      <c r="FN148" s="299"/>
      <c r="FO148" s="299"/>
      <c r="FP148" s="299"/>
      <c r="FQ148" s="297"/>
      <c r="FR148" s="297"/>
      <c r="FS148" s="297"/>
      <c r="FT148" s="297"/>
      <c r="FU148" s="299"/>
      <c r="FV148" s="299"/>
      <c r="FW148" s="299"/>
      <c r="FX148" s="299"/>
      <c r="FY148" s="297"/>
      <c r="FZ148" s="297"/>
      <c r="GA148" s="297"/>
      <c r="GB148" s="297"/>
      <c r="GC148" s="299"/>
      <c r="GD148" s="299"/>
      <c r="GE148" s="299"/>
      <c r="GF148" s="299"/>
      <c r="GG148" s="297"/>
      <c r="GH148" s="297"/>
      <c r="GI148" s="297"/>
      <c r="GJ148" s="297"/>
      <c r="GK148" s="299"/>
      <c r="GL148" s="299"/>
      <c r="GM148" s="299"/>
      <c r="GN148" s="299"/>
      <c r="GO148" s="297"/>
      <c r="GP148" s="297"/>
      <c r="GQ148" s="297"/>
      <c r="GR148" s="297"/>
      <c r="GS148" s="277" cm="1">
        <f t="array" ref="GS148">SUM(SUMIFS(DA148:GR148,DA$6:GR$6,{"EN(V)"}))</f>
        <v>0</v>
      </c>
      <c r="GT148" s="277" cm="1">
        <f t="array" ref="GT148">SUM(SUMIFS(DA148:GR148,DA$6:GR$6,{"INA(V)"}))</f>
        <v>0</v>
      </c>
      <c r="GU148" s="277" cm="1">
        <f t="array" ref="GU148">SUM(SUMIFS(DA148:GR148,DA$6:GR$6,{"EN(D)"}))</f>
        <v>0</v>
      </c>
      <c r="GV148" s="277" cm="1">
        <f t="array" ref="GV148">SUM(SUMIFS(DA148:GR148,DA$6:GR$6,{"INA(D)"}))</f>
        <v>0</v>
      </c>
      <c r="GW148" s="277" cm="1">
        <f t="array" ref="GW148">SUM(SUMIFS(DA148:GR148,DA$6:GR$6,{"EN(D)","EN(V)","INA(D)","INA(V)"}))</f>
        <v>0</v>
      </c>
      <c r="GX148" s="299"/>
      <c r="GY148" s="299"/>
      <c r="GZ148" s="299"/>
      <c r="HA148" s="299"/>
      <c r="HB148" s="297"/>
      <c r="HC148" s="297"/>
      <c r="HD148" s="297"/>
      <c r="HE148" s="297"/>
      <c r="HF148" s="299"/>
      <c r="HG148" s="299"/>
      <c r="HH148" s="299"/>
      <c r="HI148" s="299"/>
      <c r="HJ148" s="297"/>
      <c r="HK148" s="297"/>
      <c r="HL148" s="297"/>
      <c r="HM148" s="297"/>
      <c r="HN148" s="299"/>
      <c r="HO148" s="299"/>
      <c r="HP148" s="299"/>
      <c r="HQ148" s="299"/>
      <c r="HR148" s="297"/>
      <c r="HS148" s="297"/>
      <c r="HT148" s="297"/>
      <c r="HU148" s="297"/>
      <c r="HV148" s="299"/>
      <c r="HW148" s="299"/>
      <c r="HX148" s="299"/>
      <c r="HY148" s="299"/>
      <c r="HZ148" s="297"/>
      <c r="IA148" s="297"/>
      <c r="IB148" s="297"/>
      <c r="IC148" s="297"/>
      <c r="ID148" s="299"/>
      <c r="IE148" s="299"/>
      <c r="IF148" s="299"/>
      <c r="IG148" s="299"/>
      <c r="IH148" s="297"/>
      <c r="II148" s="297"/>
      <c r="IJ148" s="297"/>
      <c r="IK148" s="297"/>
      <c r="IL148" s="299"/>
      <c r="IM148" s="299"/>
      <c r="IN148" s="299"/>
      <c r="IO148" s="299"/>
      <c r="IP148" s="297"/>
      <c r="IQ148" s="297"/>
      <c r="IR148" s="297"/>
      <c r="IS148" s="297"/>
      <c r="IT148" s="299"/>
      <c r="IU148" s="299"/>
      <c r="IV148" s="299"/>
      <c r="IW148" s="299"/>
      <c r="IX148" s="297"/>
      <c r="IY148" s="297"/>
      <c r="IZ148" s="297"/>
      <c r="JA148" s="297"/>
      <c r="JB148" s="299"/>
      <c r="JC148" s="299"/>
      <c r="JD148" s="299"/>
      <c r="JE148" s="299"/>
      <c r="JF148" s="297"/>
      <c r="JG148" s="297"/>
      <c r="JH148" s="297"/>
      <c r="JI148" s="297"/>
      <c r="JJ148" s="299"/>
      <c r="JK148" s="299"/>
      <c r="JL148" s="299"/>
      <c r="JM148" s="299"/>
      <c r="JN148" s="297"/>
      <c r="JO148" s="297"/>
      <c r="JP148" s="297"/>
      <c r="JQ148" s="297"/>
      <c r="JR148" s="299"/>
      <c r="JS148" s="299"/>
      <c r="JT148" s="299"/>
      <c r="JU148" s="299"/>
      <c r="JV148" s="297"/>
      <c r="JW148" s="297"/>
      <c r="JX148" s="297"/>
      <c r="JY148" s="297"/>
      <c r="JZ148" s="299"/>
      <c r="KA148" s="299"/>
      <c r="KB148" s="299"/>
      <c r="KC148" s="299"/>
      <c r="KD148" s="297"/>
      <c r="KE148" s="297"/>
      <c r="KF148" s="297"/>
      <c r="KG148" s="297"/>
      <c r="KH148" s="299"/>
      <c r="KI148" s="299"/>
      <c r="KJ148" s="299"/>
      <c r="KK148" s="299"/>
      <c r="KL148" s="297"/>
      <c r="KM148" s="297"/>
      <c r="KN148" s="297"/>
      <c r="KO148" s="297"/>
      <c r="KP148" s="277" cm="1">
        <f t="array" ref="KP148">SUM(SUMIFS(GX148:KO148,GX$6:KO$6,{"EN(V)"}))</f>
        <v>0</v>
      </c>
      <c r="KQ148" s="277" cm="1">
        <f t="array" ref="KQ148">SUM(SUMIFS(GX148:KO148,GX$6:KO$6,{"INA(V)"}))</f>
        <v>0</v>
      </c>
      <c r="KR148" s="277" cm="1">
        <f t="array" ref="KR148">SUM(SUMIFS(GX148:KO148,GX$6:KO$6,{"EN(D)"}))</f>
        <v>0</v>
      </c>
      <c r="KS148" s="277" cm="1">
        <f t="array" ref="KS148">SUM(SUMIFS(GX148:KO148,GX$6:KO$6,{"INA(D)"}))</f>
        <v>0</v>
      </c>
      <c r="KT148" s="277" cm="1">
        <f t="array" ref="KT148">SUM(SUMIFS(GX148:KO148,GX$6:KO$6,{"EN(D)","EN(V)","INA(D)","INA(V)"}))</f>
        <v>0</v>
      </c>
      <c r="KU148" s="299"/>
      <c r="KV148" s="299"/>
      <c r="KW148" s="299"/>
      <c r="KX148" s="299"/>
      <c r="KY148" s="297"/>
      <c r="KZ148" s="297"/>
      <c r="LA148" s="297"/>
      <c r="LB148" s="297"/>
      <c r="LC148" s="299"/>
      <c r="LD148" s="299"/>
      <c r="LE148" s="299"/>
      <c r="LF148" s="299"/>
      <c r="LG148" s="297"/>
      <c r="LH148" s="297"/>
      <c r="LI148" s="297"/>
      <c r="LJ148" s="297"/>
      <c r="LK148" s="299"/>
      <c r="LL148" s="299">
        <v>13</v>
      </c>
      <c r="LM148" s="299"/>
      <c r="LN148" s="299"/>
      <c r="LO148" s="297"/>
      <c r="LP148" s="297"/>
      <c r="LQ148" s="297"/>
      <c r="LR148" s="297"/>
      <c r="LS148" s="299"/>
      <c r="LT148" s="299">
        <v>5</v>
      </c>
      <c r="LU148" s="299"/>
      <c r="LV148" s="299">
        <v>3</v>
      </c>
      <c r="LW148" s="297"/>
      <c r="LX148" s="297"/>
      <c r="LY148" s="297"/>
      <c r="LZ148" s="297"/>
      <c r="MA148" s="299"/>
      <c r="MB148" s="299">
        <v>4</v>
      </c>
      <c r="MC148" s="299"/>
      <c r="MD148" s="299">
        <v>3</v>
      </c>
      <c r="ME148" s="297"/>
      <c r="MF148" s="297"/>
      <c r="MG148" s="297"/>
      <c r="MH148" s="297"/>
      <c r="MI148" s="299"/>
      <c r="MJ148" s="299">
        <v>7</v>
      </c>
      <c r="MK148" s="299"/>
      <c r="ML148" s="299">
        <v>3</v>
      </c>
      <c r="MM148" s="297"/>
      <c r="MN148" s="297"/>
      <c r="MO148" s="297"/>
      <c r="MP148" s="297"/>
      <c r="MQ148" s="299"/>
      <c r="MR148" s="299">
        <v>6</v>
      </c>
      <c r="MS148" s="299"/>
      <c r="MT148" s="299">
        <v>1</v>
      </c>
      <c r="MU148" s="297"/>
      <c r="MV148" s="297"/>
      <c r="MW148" s="297"/>
      <c r="MX148" s="297"/>
      <c r="MY148" s="299"/>
      <c r="MZ148" s="299">
        <v>20</v>
      </c>
      <c r="NA148" s="299"/>
      <c r="NB148" s="299">
        <v>4</v>
      </c>
      <c r="NC148" s="297"/>
      <c r="ND148" s="297"/>
      <c r="NE148" s="297"/>
      <c r="NF148" s="297"/>
      <c r="NG148" s="299"/>
      <c r="NH148" s="299">
        <v>15</v>
      </c>
      <c r="NI148" s="299"/>
      <c r="NJ148" s="299">
        <v>5</v>
      </c>
      <c r="NK148" s="297"/>
      <c r="NL148" s="297"/>
      <c r="NM148" s="297"/>
      <c r="NN148" s="297"/>
      <c r="NO148" s="299"/>
      <c r="NP148" s="299">
        <v>7</v>
      </c>
      <c r="NQ148" s="299"/>
      <c r="NR148" s="299">
        <v>2</v>
      </c>
      <c r="NS148" s="297"/>
      <c r="NT148" s="297"/>
      <c r="NU148" s="297"/>
      <c r="NV148" s="297"/>
      <c r="NW148" s="299"/>
      <c r="NX148" s="299">
        <v>12</v>
      </c>
      <c r="NY148" s="299"/>
      <c r="NZ148" s="299">
        <v>4</v>
      </c>
      <c r="OA148" s="297"/>
      <c r="OB148" s="297"/>
      <c r="OC148" s="297"/>
      <c r="OD148" s="297"/>
      <c r="OE148" s="299"/>
      <c r="OF148" s="299">
        <v>5</v>
      </c>
      <c r="OG148" s="299"/>
      <c r="OH148" s="299">
        <v>4</v>
      </c>
      <c r="OI148" s="297"/>
      <c r="OJ148" s="297"/>
      <c r="OK148" s="297"/>
      <c r="OL148" s="297"/>
      <c r="OM148" s="277" cm="1">
        <f t="array" ref="OM148">SUM(SUMIFS(KU148:OL148,KU$6:OL$6,{"EN(V)"}))</f>
        <v>94</v>
      </c>
      <c r="ON148" s="277" cm="1">
        <f t="array" ref="ON148">SUM(SUMIFS(KU148:OL148,KU$6:OL$6,{"INA(V)"}))</f>
        <v>0</v>
      </c>
      <c r="OO148" s="277" cm="1">
        <f t="array" ref="OO148">SUM(SUMIFS(KU148:OL148,KU$6:OL$6,{"EN(D)"}))</f>
        <v>29</v>
      </c>
      <c r="OP148" s="277" cm="1">
        <f t="array" ref="OP148">SUM(SUMIFS(KU148:OL148,KU$6:OL$6,{"INA(D)"}))</f>
        <v>0</v>
      </c>
      <c r="OQ148" s="277" cm="1">
        <f t="array" ref="OQ148">SUM(SUMIFS(KU148:OL148,KU$6:OL$6,{"EN(D)","EN(V)","INA(D)","INA(V)"}))</f>
        <v>123</v>
      </c>
      <c r="OR148" s="299"/>
      <c r="OS148" s="299">
        <v>1</v>
      </c>
      <c r="OT148" s="299"/>
      <c r="OU148" s="299"/>
      <c r="OV148" s="297"/>
      <c r="OW148" s="297"/>
      <c r="OX148" s="297"/>
      <c r="OY148" s="297"/>
      <c r="OZ148" s="299"/>
      <c r="PA148" s="299"/>
      <c r="PB148" s="299"/>
      <c r="PC148" s="299"/>
      <c r="PD148" s="297"/>
      <c r="PE148" s="297">
        <v>7</v>
      </c>
      <c r="PF148" s="297"/>
      <c r="PG148" s="297">
        <v>2</v>
      </c>
      <c r="PH148" s="299"/>
      <c r="PI148" s="299">
        <v>5</v>
      </c>
      <c r="PJ148" s="299"/>
      <c r="PK148" s="299">
        <v>1</v>
      </c>
      <c r="PL148" s="297"/>
      <c r="PM148" s="297"/>
      <c r="PN148" s="297"/>
      <c r="PO148" s="297"/>
      <c r="PP148" s="299"/>
      <c r="PQ148" s="299">
        <v>3</v>
      </c>
      <c r="PR148" s="299"/>
      <c r="PS148" s="299">
        <v>2</v>
      </c>
      <c r="PT148" s="297"/>
      <c r="PU148" s="297"/>
      <c r="PV148" s="297"/>
      <c r="PW148" s="297"/>
      <c r="PX148" s="299"/>
      <c r="PY148" s="299">
        <v>1</v>
      </c>
      <c r="PZ148" s="299"/>
      <c r="QA148" s="299"/>
      <c r="QB148" s="297"/>
      <c r="QC148" s="297"/>
      <c r="QD148" s="297"/>
      <c r="QE148" s="297"/>
      <c r="QF148" s="299"/>
      <c r="QG148" s="299">
        <v>1</v>
      </c>
      <c r="QH148" s="299"/>
      <c r="QI148" s="299"/>
      <c r="QJ148" s="297"/>
      <c r="QK148" s="297"/>
      <c r="QL148" s="297"/>
      <c r="QM148" s="297"/>
      <c r="QN148" s="299"/>
      <c r="QO148" s="299">
        <v>2</v>
      </c>
      <c r="QP148" s="299"/>
      <c r="QQ148" s="299"/>
      <c r="QR148" s="297"/>
      <c r="QS148" s="297"/>
      <c r="QT148" s="297"/>
      <c r="QU148" s="297"/>
      <c r="QV148" s="299"/>
      <c r="QW148" s="299"/>
      <c r="QX148" s="299"/>
      <c r="QY148" s="299"/>
      <c r="QZ148" s="297"/>
      <c r="RA148" s="297"/>
      <c r="RB148" s="297"/>
      <c r="RC148" s="297"/>
      <c r="RD148" s="299"/>
      <c r="RE148" s="299"/>
      <c r="RF148" s="299"/>
      <c r="RG148" s="299"/>
      <c r="RH148" s="297"/>
      <c r="RI148" s="297"/>
      <c r="RJ148" s="297"/>
      <c r="RK148" s="297"/>
      <c r="RL148" s="299"/>
      <c r="RM148" s="299"/>
      <c r="RN148" s="299"/>
      <c r="RO148" s="299"/>
      <c r="RP148" s="297"/>
      <c r="RQ148" s="297"/>
      <c r="RR148" s="297"/>
      <c r="RS148" s="297"/>
      <c r="RT148" s="299"/>
      <c r="RU148" s="299"/>
      <c r="RV148" s="299"/>
      <c r="RW148" s="299"/>
      <c r="RX148" s="297"/>
      <c r="RY148" s="297"/>
      <c r="RZ148" s="297"/>
      <c r="SA148" s="297"/>
      <c r="SB148" s="299"/>
      <c r="SC148" s="299"/>
      <c r="SD148" s="299"/>
      <c r="SE148" s="299"/>
      <c r="SF148" s="297"/>
      <c r="SG148" s="297"/>
      <c r="SH148" s="297"/>
      <c r="SI148" s="297"/>
      <c r="SJ148" s="277" cm="1">
        <f t="array" ref="SJ148">SUM(SUMIFS(OR148:SI148,OR$6:SI$6,{"EN(V)"}))</f>
        <v>13</v>
      </c>
      <c r="SK148" s="277" cm="1">
        <f t="array" ref="SK148">SUM(SUMIFS(OR148:SI148,OR$6:SI$6,{"INA(V)"}))</f>
        <v>7</v>
      </c>
      <c r="SL148" s="277" cm="1">
        <f t="array" ref="SL148">SUM(SUMIFS(OR148:SI148,OR$6:SI$6,{"EN(D)"}))</f>
        <v>3</v>
      </c>
      <c r="SM148" s="277" cm="1">
        <f t="array" ref="SM148">SUM(SUMIFS(OR148:SI148,OR$6:SI$6,{"INA(D)"}))</f>
        <v>2</v>
      </c>
      <c r="SN148" s="277" cm="1">
        <f t="array" ref="SN148">SUM(SUMIFS(OR148:SI148,OR$6:SI$6,{"EN(D)","EN(V)","INA(D)","INA(V)"}))</f>
        <v>25</v>
      </c>
    </row>
    <row r="149" spans="1:508" ht="30">
      <c r="A149" s="296">
        <v>143</v>
      </c>
      <c r="B149" s="281" t="s">
        <v>1998</v>
      </c>
      <c r="C149" s="301">
        <v>44593</v>
      </c>
      <c r="D149" s="299"/>
      <c r="E149" s="299"/>
      <c r="F149" s="299"/>
      <c r="G149" s="299"/>
      <c r="H149" s="297"/>
      <c r="I149" s="297"/>
      <c r="J149" s="297"/>
      <c r="K149" s="297"/>
      <c r="L149" s="299"/>
      <c r="M149" s="299"/>
      <c r="N149" s="299"/>
      <c r="O149" s="299"/>
      <c r="P149" s="297"/>
      <c r="Q149" s="297"/>
      <c r="R149" s="297"/>
      <c r="S149" s="297"/>
      <c r="T149" s="299"/>
      <c r="U149" s="299"/>
      <c r="V149" s="299"/>
      <c r="W149" s="299"/>
      <c r="X149" s="297"/>
      <c r="Y149" s="297"/>
      <c r="Z149" s="297"/>
      <c r="AA149" s="297"/>
      <c r="AB149" s="299"/>
      <c r="AC149" s="299"/>
      <c r="AD149" s="299"/>
      <c r="AE149" s="299"/>
      <c r="AF149" s="297"/>
      <c r="AG149" s="297"/>
      <c r="AH149" s="297"/>
      <c r="AI149" s="297"/>
      <c r="AJ149" s="299"/>
      <c r="AK149" s="299"/>
      <c r="AL149" s="299"/>
      <c r="AM149" s="299"/>
      <c r="AN149" s="297"/>
      <c r="AO149" s="297"/>
      <c r="AP149" s="297"/>
      <c r="AQ149" s="297"/>
      <c r="AR149" s="299"/>
      <c r="AS149" s="299"/>
      <c r="AT149" s="299"/>
      <c r="AU149" s="299"/>
      <c r="AV149" s="297"/>
      <c r="AW149" s="297"/>
      <c r="AX149" s="297"/>
      <c r="AY149" s="297"/>
      <c r="AZ149" s="299"/>
      <c r="BA149" s="299"/>
      <c r="BB149" s="299"/>
      <c r="BC149" s="299"/>
      <c r="BD149" s="297"/>
      <c r="BE149" s="297"/>
      <c r="BF149" s="297"/>
      <c r="BG149" s="297"/>
      <c r="BH149" s="299"/>
      <c r="BI149" s="299"/>
      <c r="BJ149" s="299"/>
      <c r="BK149" s="299"/>
      <c r="BL149" s="297"/>
      <c r="BM149" s="297"/>
      <c r="BN149" s="297"/>
      <c r="BO149" s="297"/>
      <c r="BP149" s="299"/>
      <c r="BQ149" s="299"/>
      <c r="BR149" s="299"/>
      <c r="BS149" s="299"/>
      <c r="BT149" s="297"/>
      <c r="BU149" s="297"/>
      <c r="BV149" s="297"/>
      <c r="BW149" s="297"/>
      <c r="BX149" s="299"/>
      <c r="BY149" s="299"/>
      <c r="BZ149" s="299"/>
      <c r="CA149" s="299"/>
      <c r="CB149" s="297"/>
      <c r="CC149" s="297"/>
      <c r="CD149" s="297"/>
      <c r="CE149" s="297"/>
      <c r="CF149" s="299"/>
      <c r="CG149" s="299"/>
      <c r="CH149" s="299"/>
      <c r="CI149" s="299"/>
      <c r="CJ149" s="297"/>
      <c r="CK149" s="297"/>
      <c r="CL149" s="297"/>
      <c r="CM149" s="297"/>
      <c r="CN149" s="299"/>
      <c r="CO149" s="299"/>
      <c r="CP149" s="299"/>
      <c r="CQ149" s="299"/>
      <c r="CR149" s="297"/>
      <c r="CS149" s="297"/>
      <c r="CT149" s="297"/>
      <c r="CU149" s="297"/>
      <c r="CV149" s="277" cm="1">
        <f t="array" ref="CV149">SUM(SUMIFS(D149:CU149,D$6:CU$6,{"EN(V)"}))</f>
        <v>0</v>
      </c>
      <c r="CW149" s="277" cm="1">
        <f t="array" ref="CW149">SUM(SUMIFS(D149:CU149,D$6:CU$6,{"INA(V)"}))</f>
        <v>0</v>
      </c>
      <c r="CX149" s="277" cm="1">
        <f t="array" ref="CX149">SUM(SUMIFS(D149:CU149,D$6:CU$6,{"EN(D)"}))</f>
        <v>0</v>
      </c>
      <c r="CY149" s="277" cm="1">
        <f t="array" ref="CY149">SUM(SUMIFS(D149:CU149,D$6:CU$6,{"INA(D)"}))</f>
        <v>0</v>
      </c>
      <c r="CZ149" s="277" cm="1">
        <f t="array" ref="CZ149">SUM(SUMIFS(D149:CU149,D$6:CU$6,{"EN(D)","EN(V)","INA(D)","INA(V)"}))</f>
        <v>0</v>
      </c>
      <c r="DA149" s="299"/>
      <c r="DB149" s="299"/>
      <c r="DC149" s="299"/>
      <c r="DD149" s="299"/>
      <c r="DE149" s="297"/>
      <c r="DF149" s="297"/>
      <c r="DG149" s="297"/>
      <c r="DH149" s="297"/>
      <c r="DI149" s="299"/>
      <c r="DJ149" s="299"/>
      <c r="DK149" s="299"/>
      <c r="DL149" s="299"/>
      <c r="DM149" s="297"/>
      <c r="DN149" s="297"/>
      <c r="DO149" s="297"/>
      <c r="DP149" s="297"/>
      <c r="DQ149" s="299"/>
      <c r="DR149" s="299"/>
      <c r="DS149" s="299"/>
      <c r="DT149" s="299"/>
      <c r="DU149" s="297"/>
      <c r="DV149" s="297"/>
      <c r="DW149" s="297"/>
      <c r="DX149" s="297"/>
      <c r="DY149" s="299"/>
      <c r="DZ149" s="299"/>
      <c r="EA149" s="299"/>
      <c r="EB149" s="299"/>
      <c r="EC149" s="297"/>
      <c r="ED149" s="297"/>
      <c r="EE149" s="297"/>
      <c r="EF149" s="297"/>
      <c r="EG149" s="299"/>
      <c r="EH149" s="299"/>
      <c r="EI149" s="299"/>
      <c r="EJ149" s="299"/>
      <c r="EK149" s="297"/>
      <c r="EL149" s="297"/>
      <c r="EM149" s="297"/>
      <c r="EN149" s="297"/>
      <c r="EO149" s="299"/>
      <c r="EP149" s="299"/>
      <c r="EQ149" s="299"/>
      <c r="ER149" s="299"/>
      <c r="ES149" s="297"/>
      <c r="ET149" s="297"/>
      <c r="EU149" s="297"/>
      <c r="EV149" s="297"/>
      <c r="EW149" s="299"/>
      <c r="EX149" s="299"/>
      <c r="EY149" s="299"/>
      <c r="EZ149" s="299"/>
      <c r="FA149" s="297"/>
      <c r="FB149" s="297"/>
      <c r="FC149" s="297"/>
      <c r="FD149" s="297"/>
      <c r="FE149" s="299"/>
      <c r="FF149" s="299"/>
      <c r="FG149" s="299"/>
      <c r="FH149" s="299"/>
      <c r="FI149" s="297"/>
      <c r="FJ149" s="297"/>
      <c r="FK149" s="297"/>
      <c r="FL149" s="297"/>
      <c r="FM149" s="299"/>
      <c r="FN149" s="299"/>
      <c r="FO149" s="299"/>
      <c r="FP149" s="299"/>
      <c r="FQ149" s="297"/>
      <c r="FR149" s="297"/>
      <c r="FS149" s="297"/>
      <c r="FT149" s="297"/>
      <c r="FU149" s="299"/>
      <c r="FV149" s="299"/>
      <c r="FW149" s="299"/>
      <c r="FX149" s="299"/>
      <c r="FY149" s="297"/>
      <c r="FZ149" s="297"/>
      <c r="GA149" s="297"/>
      <c r="GB149" s="297"/>
      <c r="GC149" s="299"/>
      <c r="GD149" s="299"/>
      <c r="GE149" s="299"/>
      <c r="GF149" s="299"/>
      <c r="GG149" s="297"/>
      <c r="GH149" s="297"/>
      <c r="GI149" s="297"/>
      <c r="GJ149" s="297"/>
      <c r="GK149" s="299"/>
      <c r="GL149" s="299"/>
      <c r="GM149" s="299"/>
      <c r="GN149" s="299"/>
      <c r="GO149" s="297"/>
      <c r="GP149" s="297"/>
      <c r="GQ149" s="297"/>
      <c r="GR149" s="297"/>
      <c r="GS149" s="277" cm="1">
        <f t="array" ref="GS149">SUM(SUMIFS(DA149:GR149,DA$6:GR$6,{"EN(V)"}))</f>
        <v>0</v>
      </c>
      <c r="GT149" s="277" cm="1">
        <f t="array" ref="GT149">SUM(SUMIFS(DA149:GR149,DA$6:GR$6,{"INA(V)"}))</f>
        <v>0</v>
      </c>
      <c r="GU149" s="277" cm="1">
        <f t="array" ref="GU149">SUM(SUMIFS(DA149:GR149,DA$6:GR$6,{"EN(D)"}))</f>
        <v>0</v>
      </c>
      <c r="GV149" s="277" cm="1">
        <f t="array" ref="GV149">SUM(SUMIFS(DA149:GR149,DA$6:GR$6,{"INA(D)"}))</f>
        <v>0</v>
      </c>
      <c r="GW149" s="277" cm="1">
        <f t="array" ref="GW149">SUM(SUMIFS(DA149:GR149,DA$6:GR$6,{"EN(D)","EN(V)","INA(D)","INA(V)"}))</f>
        <v>0</v>
      </c>
      <c r="GX149" s="299"/>
      <c r="GY149" s="299"/>
      <c r="GZ149" s="299"/>
      <c r="HA149" s="299"/>
      <c r="HB149" s="297"/>
      <c r="HC149" s="297"/>
      <c r="HD149" s="297"/>
      <c r="HE149" s="297"/>
      <c r="HF149" s="299"/>
      <c r="HG149" s="299"/>
      <c r="HH149" s="299"/>
      <c r="HI149" s="299"/>
      <c r="HJ149" s="297"/>
      <c r="HK149" s="297"/>
      <c r="HL149" s="297"/>
      <c r="HM149" s="297"/>
      <c r="HN149" s="299"/>
      <c r="HO149" s="299"/>
      <c r="HP149" s="299"/>
      <c r="HQ149" s="299"/>
      <c r="HR149" s="297"/>
      <c r="HS149" s="297"/>
      <c r="HT149" s="297"/>
      <c r="HU149" s="297"/>
      <c r="HV149" s="299"/>
      <c r="HW149" s="299"/>
      <c r="HX149" s="299"/>
      <c r="HY149" s="299"/>
      <c r="HZ149" s="297"/>
      <c r="IA149" s="297"/>
      <c r="IB149" s="297"/>
      <c r="IC149" s="297"/>
      <c r="ID149" s="299"/>
      <c r="IE149" s="299"/>
      <c r="IF149" s="299"/>
      <c r="IG149" s="299"/>
      <c r="IH149" s="297"/>
      <c r="II149" s="297"/>
      <c r="IJ149" s="297"/>
      <c r="IK149" s="297"/>
      <c r="IL149" s="299"/>
      <c r="IM149" s="299"/>
      <c r="IN149" s="299"/>
      <c r="IO149" s="299"/>
      <c r="IP149" s="297"/>
      <c r="IQ149" s="297"/>
      <c r="IR149" s="297"/>
      <c r="IS149" s="297"/>
      <c r="IT149" s="299"/>
      <c r="IU149" s="299"/>
      <c r="IV149" s="299"/>
      <c r="IW149" s="299"/>
      <c r="IX149" s="297"/>
      <c r="IY149" s="297"/>
      <c r="IZ149" s="297"/>
      <c r="JA149" s="297"/>
      <c r="JB149" s="299"/>
      <c r="JC149" s="299"/>
      <c r="JD149" s="299"/>
      <c r="JE149" s="299"/>
      <c r="JF149" s="297"/>
      <c r="JG149" s="297"/>
      <c r="JH149" s="297"/>
      <c r="JI149" s="297"/>
      <c r="JJ149" s="299"/>
      <c r="JK149" s="299"/>
      <c r="JL149" s="299"/>
      <c r="JM149" s="299"/>
      <c r="JN149" s="297"/>
      <c r="JO149" s="297"/>
      <c r="JP149" s="297"/>
      <c r="JQ149" s="297"/>
      <c r="JR149" s="299"/>
      <c r="JS149" s="299"/>
      <c r="JT149" s="299"/>
      <c r="JU149" s="299"/>
      <c r="JV149" s="297"/>
      <c r="JW149" s="297"/>
      <c r="JX149" s="297"/>
      <c r="JY149" s="297"/>
      <c r="JZ149" s="299"/>
      <c r="KA149" s="299"/>
      <c r="KB149" s="299"/>
      <c r="KC149" s="299"/>
      <c r="KD149" s="297"/>
      <c r="KE149" s="297"/>
      <c r="KF149" s="297"/>
      <c r="KG149" s="297"/>
      <c r="KH149" s="299"/>
      <c r="KI149" s="299"/>
      <c r="KJ149" s="299"/>
      <c r="KK149" s="299"/>
      <c r="KL149" s="297"/>
      <c r="KM149" s="297"/>
      <c r="KN149" s="297"/>
      <c r="KO149" s="297"/>
      <c r="KP149" s="277" cm="1">
        <f t="array" ref="KP149">SUM(SUMIFS(GX149:KO149,GX$6:KO$6,{"EN(V)"}))</f>
        <v>0</v>
      </c>
      <c r="KQ149" s="277" cm="1">
        <f t="array" ref="KQ149">SUM(SUMIFS(GX149:KO149,GX$6:KO$6,{"INA(V)"}))</f>
        <v>0</v>
      </c>
      <c r="KR149" s="277" cm="1">
        <f t="array" ref="KR149">SUM(SUMIFS(GX149:KO149,GX$6:KO$6,{"EN(D)"}))</f>
        <v>0</v>
      </c>
      <c r="KS149" s="277" cm="1">
        <f t="array" ref="KS149">SUM(SUMIFS(GX149:KO149,GX$6:KO$6,{"INA(D)"}))</f>
        <v>0</v>
      </c>
      <c r="KT149" s="277" cm="1">
        <f t="array" ref="KT149">SUM(SUMIFS(GX149:KO149,GX$6:KO$6,{"EN(D)","EN(V)","INA(D)","INA(V)"}))</f>
        <v>0</v>
      </c>
      <c r="KU149" s="299"/>
      <c r="KV149" s="299"/>
      <c r="KW149" s="299"/>
      <c r="KX149" s="299"/>
      <c r="KY149" s="297"/>
      <c r="KZ149" s="297"/>
      <c r="LA149" s="297"/>
      <c r="LB149" s="297"/>
      <c r="LC149" s="299"/>
      <c r="LD149" s="299"/>
      <c r="LE149" s="299"/>
      <c r="LF149" s="299"/>
      <c r="LG149" s="297"/>
      <c r="LH149" s="297"/>
      <c r="LI149" s="297"/>
      <c r="LJ149" s="297"/>
      <c r="LK149" s="299"/>
      <c r="LL149" s="299"/>
      <c r="LM149" s="299"/>
      <c r="LN149" s="299"/>
      <c r="LO149" s="297"/>
      <c r="LP149" s="297">
        <v>6</v>
      </c>
      <c r="LQ149" s="297"/>
      <c r="LR149" s="297">
        <v>2</v>
      </c>
      <c r="LS149" s="299"/>
      <c r="LT149" s="299"/>
      <c r="LU149" s="299"/>
      <c r="LV149" s="299"/>
      <c r="LW149" s="297"/>
      <c r="LX149" s="297">
        <v>11</v>
      </c>
      <c r="LY149" s="297"/>
      <c r="LZ149" s="297">
        <v>2</v>
      </c>
      <c r="MA149" s="299"/>
      <c r="MB149" s="299"/>
      <c r="MC149" s="299"/>
      <c r="MD149" s="299"/>
      <c r="ME149" s="297"/>
      <c r="MF149" s="297">
        <v>16</v>
      </c>
      <c r="MG149" s="297"/>
      <c r="MH149" s="297"/>
      <c r="MI149" s="299"/>
      <c r="MJ149" s="299"/>
      <c r="MK149" s="299"/>
      <c r="ML149" s="299"/>
      <c r="MM149" s="297"/>
      <c r="MN149" s="297">
        <v>3</v>
      </c>
      <c r="MO149" s="297"/>
      <c r="MP149" s="297">
        <v>1</v>
      </c>
      <c r="MQ149" s="299"/>
      <c r="MR149" s="299"/>
      <c r="MS149" s="299"/>
      <c r="MT149" s="299"/>
      <c r="MU149" s="297"/>
      <c r="MV149" s="297">
        <v>11</v>
      </c>
      <c r="MW149" s="297"/>
      <c r="MX149" s="297">
        <v>3</v>
      </c>
      <c r="MY149" s="299"/>
      <c r="MZ149" s="299"/>
      <c r="NA149" s="299"/>
      <c r="NB149" s="299"/>
      <c r="NC149" s="297"/>
      <c r="ND149" s="297">
        <v>4</v>
      </c>
      <c r="NE149" s="297"/>
      <c r="NF149" s="297"/>
      <c r="NG149" s="299"/>
      <c r="NH149" s="299"/>
      <c r="NI149" s="299"/>
      <c r="NJ149" s="299"/>
      <c r="NK149" s="297"/>
      <c r="NL149" s="297">
        <v>9</v>
      </c>
      <c r="NM149" s="297"/>
      <c r="NN149" s="297"/>
      <c r="NO149" s="299"/>
      <c r="NP149" s="299"/>
      <c r="NQ149" s="299"/>
      <c r="NR149" s="299"/>
      <c r="NS149" s="297"/>
      <c r="NT149" s="297">
        <v>7</v>
      </c>
      <c r="NU149" s="297"/>
      <c r="NV149" s="297">
        <v>2</v>
      </c>
      <c r="NW149" s="299"/>
      <c r="NX149" s="299"/>
      <c r="NY149" s="299"/>
      <c r="NZ149" s="299"/>
      <c r="OA149" s="297"/>
      <c r="OB149" s="297">
        <v>4</v>
      </c>
      <c r="OC149" s="297"/>
      <c r="OD149" s="297">
        <v>2</v>
      </c>
      <c r="OE149" s="299"/>
      <c r="OF149" s="299"/>
      <c r="OG149" s="299"/>
      <c r="OH149" s="299"/>
      <c r="OI149" s="297"/>
      <c r="OJ149" s="297">
        <v>1</v>
      </c>
      <c r="OK149" s="297"/>
      <c r="OL149" s="297">
        <v>1</v>
      </c>
      <c r="OM149" s="277" cm="1">
        <f t="array" ref="OM149">SUM(SUMIFS(KU149:OL149,KU$6:OL$6,{"EN(V)"}))</f>
        <v>0</v>
      </c>
      <c r="ON149" s="277" cm="1">
        <f t="array" ref="ON149">SUM(SUMIFS(KU149:OL149,KU$6:OL$6,{"INA(V)"}))</f>
        <v>72</v>
      </c>
      <c r="OO149" s="277" cm="1">
        <f t="array" ref="OO149">SUM(SUMIFS(KU149:OL149,KU$6:OL$6,{"EN(D)"}))</f>
        <v>0</v>
      </c>
      <c r="OP149" s="277" cm="1">
        <f t="array" ref="OP149">SUM(SUMIFS(KU149:OL149,KU$6:OL$6,{"INA(D)"}))</f>
        <v>13</v>
      </c>
      <c r="OQ149" s="277" cm="1">
        <f t="array" ref="OQ149">SUM(SUMIFS(KU149:OL149,KU$6:OL$6,{"EN(D)","EN(V)","INA(D)","INA(V)"}))</f>
        <v>85</v>
      </c>
      <c r="OR149" s="299"/>
      <c r="OS149" s="299"/>
      <c r="OT149" s="299"/>
      <c r="OU149" s="299"/>
      <c r="OV149" s="297"/>
      <c r="OW149" s="297">
        <v>3</v>
      </c>
      <c r="OX149" s="297"/>
      <c r="OY149" s="297">
        <v>1</v>
      </c>
      <c r="OZ149" s="299"/>
      <c r="PA149" s="299"/>
      <c r="PB149" s="299"/>
      <c r="PC149" s="299"/>
      <c r="PD149" s="297"/>
      <c r="PE149" s="297">
        <v>1</v>
      </c>
      <c r="PF149" s="297"/>
      <c r="PG149" s="297"/>
      <c r="PH149" s="299"/>
      <c r="PI149" s="299"/>
      <c r="PJ149" s="299"/>
      <c r="PK149" s="299"/>
      <c r="PL149" s="297"/>
      <c r="PM149" s="297">
        <v>27</v>
      </c>
      <c r="PN149" s="297"/>
      <c r="PO149" s="297">
        <v>10</v>
      </c>
      <c r="PP149" s="299"/>
      <c r="PQ149" s="299"/>
      <c r="PR149" s="299"/>
      <c r="PS149" s="299"/>
      <c r="PT149" s="297"/>
      <c r="PU149" s="297">
        <v>8</v>
      </c>
      <c r="PV149" s="297"/>
      <c r="PW149" s="297">
        <v>4</v>
      </c>
      <c r="PX149" s="299"/>
      <c r="PY149" s="299"/>
      <c r="PZ149" s="299"/>
      <c r="QA149" s="299"/>
      <c r="QB149" s="297"/>
      <c r="QC149" s="297">
        <v>11</v>
      </c>
      <c r="QD149" s="297"/>
      <c r="QE149" s="297"/>
      <c r="QF149" s="299"/>
      <c r="QG149" s="299"/>
      <c r="QH149" s="299"/>
      <c r="QI149" s="299"/>
      <c r="QJ149" s="297"/>
      <c r="QK149" s="297">
        <v>1</v>
      </c>
      <c r="QL149" s="297"/>
      <c r="QM149" s="297">
        <v>1</v>
      </c>
      <c r="QN149" s="299"/>
      <c r="QO149" s="299"/>
      <c r="QP149" s="299"/>
      <c r="QQ149" s="299"/>
      <c r="QR149" s="297"/>
      <c r="QS149" s="297">
        <v>3</v>
      </c>
      <c r="QT149" s="297"/>
      <c r="QU149" s="297">
        <v>2</v>
      </c>
      <c r="QV149" s="299"/>
      <c r="QW149" s="299"/>
      <c r="QX149" s="299"/>
      <c r="QY149" s="299"/>
      <c r="QZ149" s="297"/>
      <c r="RA149" s="297"/>
      <c r="RB149" s="297"/>
      <c r="RC149" s="297"/>
      <c r="RD149" s="299"/>
      <c r="RE149" s="299"/>
      <c r="RF149" s="299"/>
      <c r="RG149" s="299"/>
      <c r="RH149" s="297"/>
      <c r="RI149" s="297"/>
      <c r="RJ149" s="297"/>
      <c r="RK149" s="297"/>
      <c r="RL149" s="299"/>
      <c r="RM149" s="299"/>
      <c r="RN149" s="299"/>
      <c r="RO149" s="299"/>
      <c r="RP149" s="297"/>
      <c r="RQ149" s="297"/>
      <c r="RR149" s="297"/>
      <c r="RS149" s="297"/>
      <c r="RT149" s="299"/>
      <c r="RU149" s="299"/>
      <c r="RV149" s="299"/>
      <c r="RW149" s="299"/>
      <c r="RX149" s="297"/>
      <c r="RY149" s="297"/>
      <c r="RZ149" s="297"/>
      <c r="SA149" s="297"/>
      <c r="SB149" s="299"/>
      <c r="SC149" s="299"/>
      <c r="SD149" s="299"/>
      <c r="SE149" s="299"/>
      <c r="SF149" s="297"/>
      <c r="SG149" s="297"/>
      <c r="SH149" s="297"/>
      <c r="SI149" s="297"/>
      <c r="SJ149" s="277" cm="1">
        <f t="array" ref="SJ149">SUM(SUMIFS(OR149:SI149,OR$6:SI$6,{"EN(V)"}))</f>
        <v>0</v>
      </c>
      <c r="SK149" s="277" cm="1">
        <f t="array" ref="SK149">SUM(SUMIFS(OR149:SI149,OR$6:SI$6,{"INA(V)"}))</f>
        <v>54</v>
      </c>
      <c r="SL149" s="277" cm="1">
        <f t="array" ref="SL149">SUM(SUMIFS(OR149:SI149,OR$6:SI$6,{"EN(D)"}))</f>
        <v>0</v>
      </c>
      <c r="SM149" s="277" cm="1">
        <f t="array" ref="SM149">SUM(SUMIFS(OR149:SI149,OR$6:SI$6,{"INA(D)"}))</f>
        <v>18</v>
      </c>
      <c r="SN149" s="277" cm="1">
        <f t="array" ref="SN149">SUM(SUMIFS(OR149:SI149,OR$6:SI$6,{"EN(D)","EN(V)","INA(D)","INA(V)"}))</f>
        <v>72</v>
      </c>
    </row>
    <row r="150" spans="1:508" ht="30">
      <c r="A150" s="296">
        <v>144</v>
      </c>
      <c r="B150" s="281" t="s">
        <v>2213</v>
      </c>
      <c r="C150" s="301">
        <v>44652</v>
      </c>
      <c r="D150" s="299"/>
      <c r="E150" s="299"/>
      <c r="F150" s="299"/>
      <c r="G150" s="299"/>
      <c r="H150" s="297"/>
      <c r="I150" s="297"/>
      <c r="J150" s="297"/>
      <c r="K150" s="297"/>
      <c r="L150" s="299"/>
      <c r="M150" s="299"/>
      <c r="N150" s="299"/>
      <c r="O150" s="299"/>
      <c r="P150" s="297"/>
      <c r="Q150" s="297"/>
      <c r="R150" s="297"/>
      <c r="S150" s="297"/>
      <c r="T150" s="299"/>
      <c r="U150" s="299"/>
      <c r="V150" s="299"/>
      <c r="W150" s="299"/>
      <c r="X150" s="297"/>
      <c r="Y150" s="297"/>
      <c r="Z150" s="297"/>
      <c r="AA150" s="297"/>
      <c r="AB150" s="299"/>
      <c r="AC150" s="299"/>
      <c r="AD150" s="299"/>
      <c r="AE150" s="299"/>
      <c r="AF150" s="297"/>
      <c r="AG150" s="297"/>
      <c r="AH150" s="297"/>
      <c r="AI150" s="297"/>
      <c r="AJ150" s="299"/>
      <c r="AK150" s="299"/>
      <c r="AL150" s="299"/>
      <c r="AM150" s="299"/>
      <c r="AN150" s="297"/>
      <c r="AO150" s="297"/>
      <c r="AP150" s="297"/>
      <c r="AQ150" s="297"/>
      <c r="AR150" s="299"/>
      <c r="AS150" s="299"/>
      <c r="AT150" s="299"/>
      <c r="AU150" s="299"/>
      <c r="AV150" s="297"/>
      <c r="AW150" s="297"/>
      <c r="AX150" s="297"/>
      <c r="AY150" s="297"/>
      <c r="AZ150" s="299"/>
      <c r="BA150" s="299"/>
      <c r="BB150" s="299"/>
      <c r="BC150" s="299"/>
      <c r="BD150" s="297"/>
      <c r="BE150" s="297"/>
      <c r="BF150" s="297"/>
      <c r="BG150" s="297"/>
      <c r="BH150" s="299"/>
      <c r="BI150" s="299"/>
      <c r="BJ150" s="299"/>
      <c r="BK150" s="299"/>
      <c r="BL150" s="297"/>
      <c r="BM150" s="297"/>
      <c r="BN150" s="297"/>
      <c r="BO150" s="297"/>
      <c r="BP150" s="299"/>
      <c r="BQ150" s="299"/>
      <c r="BR150" s="299"/>
      <c r="BS150" s="299"/>
      <c r="BT150" s="297"/>
      <c r="BU150" s="297"/>
      <c r="BV150" s="297"/>
      <c r="BW150" s="297"/>
      <c r="BX150" s="299"/>
      <c r="BY150" s="299"/>
      <c r="BZ150" s="299"/>
      <c r="CA150" s="299"/>
      <c r="CB150" s="297"/>
      <c r="CC150" s="297"/>
      <c r="CD150" s="297"/>
      <c r="CE150" s="297"/>
      <c r="CF150" s="299"/>
      <c r="CG150" s="299"/>
      <c r="CH150" s="299"/>
      <c r="CI150" s="299"/>
      <c r="CJ150" s="297"/>
      <c r="CK150" s="297"/>
      <c r="CL150" s="297"/>
      <c r="CM150" s="297"/>
      <c r="CN150" s="299"/>
      <c r="CO150" s="299"/>
      <c r="CP150" s="299"/>
      <c r="CQ150" s="299"/>
      <c r="CR150" s="297"/>
      <c r="CS150" s="297"/>
      <c r="CT150" s="297"/>
      <c r="CU150" s="297"/>
      <c r="CV150" s="277" cm="1">
        <f t="array" ref="CV150">SUM(SUMIFS(D150:CU150,D$6:CU$6,{"EN(V)"}))</f>
        <v>0</v>
      </c>
      <c r="CW150" s="277" cm="1">
        <f t="array" ref="CW150">SUM(SUMIFS(D150:CU150,D$6:CU$6,{"INA(V)"}))</f>
        <v>0</v>
      </c>
      <c r="CX150" s="277" cm="1">
        <f t="array" ref="CX150">SUM(SUMIFS(D150:CU150,D$6:CU$6,{"EN(D)"}))</f>
        <v>0</v>
      </c>
      <c r="CY150" s="277" cm="1">
        <f t="array" ref="CY150">SUM(SUMIFS(D150:CU150,D$6:CU$6,{"INA(D)"}))</f>
        <v>0</v>
      </c>
      <c r="CZ150" s="277" cm="1">
        <f t="array" ref="CZ150">SUM(SUMIFS(D150:CU150,D$6:CU$6,{"EN(D)","EN(V)","INA(D)","INA(V)"}))</f>
        <v>0</v>
      </c>
      <c r="DA150" s="299"/>
      <c r="DB150" s="299"/>
      <c r="DC150" s="299"/>
      <c r="DD150" s="299"/>
      <c r="DE150" s="297"/>
      <c r="DF150" s="297"/>
      <c r="DG150" s="297"/>
      <c r="DH150" s="297"/>
      <c r="DI150" s="299"/>
      <c r="DJ150" s="299"/>
      <c r="DK150" s="299"/>
      <c r="DL150" s="299"/>
      <c r="DM150" s="297"/>
      <c r="DN150" s="297"/>
      <c r="DO150" s="297"/>
      <c r="DP150" s="297"/>
      <c r="DQ150" s="299"/>
      <c r="DR150" s="299"/>
      <c r="DS150" s="299"/>
      <c r="DT150" s="299"/>
      <c r="DU150" s="297"/>
      <c r="DV150" s="297"/>
      <c r="DW150" s="297"/>
      <c r="DX150" s="297"/>
      <c r="DY150" s="299"/>
      <c r="DZ150" s="299"/>
      <c r="EA150" s="299"/>
      <c r="EB150" s="299"/>
      <c r="EC150" s="297"/>
      <c r="ED150" s="297"/>
      <c r="EE150" s="297"/>
      <c r="EF150" s="297"/>
      <c r="EG150" s="299"/>
      <c r="EH150" s="299"/>
      <c r="EI150" s="299"/>
      <c r="EJ150" s="299"/>
      <c r="EK150" s="297"/>
      <c r="EL150" s="297"/>
      <c r="EM150" s="297"/>
      <c r="EN150" s="297"/>
      <c r="EO150" s="299"/>
      <c r="EP150" s="299"/>
      <c r="EQ150" s="299"/>
      <c r="ER150" s="299"/>
      <c r="ES150" s="297"/>
      <c r="ET150" s="297"/>
      <c r="EU150" s="297"/>
      <c r="EV150" s="297"/>
      <c r="EW150" s="299"/>
      <c r="EX150" s="299"/>
      <c r="EY150" s="299"/>
      <c r="EZ150" s="299"/>
      <c r="FA150" s="297"/>
      <c r="FB150" s="297"/>
      <c r="FC150" s="297"/>
      <c r="FD150" s="297"/>
      <c r="FE150" s="299"/>
      <c r="FF150" s="299"/>
      <c r="FG150" s="299"/>
      <c r="FH150" s="299"/>
      <c r="FI150" s="297"/>
      <c r="FJ150" s="297"/>
      <c r="FK150" s="297"/>
      <c r="FL150" s="297"/>
      <c r="FM150" s="299"/>
      <c r="FN150" s="299"/>
      <c r="FO150" s="299"/>
      <c r="FP150" s="299"/>
      <c r="FQ150" s="297"/>
      <c r="FR150" s="297"/>
      <c r="FS150" s="297"/>
      <c r="FT150" s="297"/>
      <c r="FU150" s="299"/>
      <c r="FV150" s="299"/>
      <c r="FW150" s="299"/>
      <c r="FX150" s="299"/>
      <c r="FY150" s="297"/>
      <c r="FZ150" s="297"/>
      <c r="GA150" s="297"/>
      <c r="GB150" s="297"/>
      <c r="GC150" s="299"/>
      <c r="GD150" s="299"/>
      <c r="GE150" s="299"/>
      <c r="GF150" s="299"/>
      <c r="GG150" s="297"/>
      <c r="GH150" s="297"/>
      <c r="GI150" s="297"/>
      <c r="GJ150" s="297"/>
      <c r="GK150" s="299"/>
      <c r="GL150" s="299"/>
      <c r="GM150" s="299"/>
      <c r="GN150" s="299"/>
      <c r="GO150" s="297"/>
      <c r="GP150" s="297"/>
      <c r="GQ150" s="297"/>
      <c r="GR150" s="297"/>
      <c r="GS150" s="277" cm="1">
        <f t="array" ref="GS150">SUM(SUMIFS(DA150:GR150,DA$6:GR$6,{"EN(V)"}))</f>
        <v>0</v>
      </c>
      <c r="GT150" s="277" cm="1">
        <f t="array" ref="GT150">SUM(SUMIFS(DA150:GR150,DA$6:GR$6,{"INA(V)"}))</f>
        <v>0</v>
      </c>
      <c r="GU150" s="277" cm="1">
        <f t="array" ref="GU150">SUM(SUMIFS(DA150:GR150,DA$6:GR$6,{"EN(D)"}))</f>
        <v>0</v>
      </c>
      <c r="GV150" s="277" cm="1">
        <f t="array" ref="GV150">SUM(SUMIFS(DA150:GR150,DA$6:GR$6,{"INA(D)"}))</f>
        <v>0</v>
      </c>
      <c r="GW150" s="277" cm="1">
        <f t="array" ref="GW150">SUM(SUMIFS(DA150:GR150,DA$6:GR$6,{"EN(D)","EN(V)","INA(D)","INA(V)"}))</f>
        <v>0</v>
      </c>
      <c r="GX150" s="299"/>
      <c r="GY150" s="299"/>
      <c r="GZ150" s="299"/>
      <c r="HA150" s="299"/>
      <c r="HB150" s="297"/>
      <c r="HC150" s="297"/>
      <c r="HD150" s="297"/>
      <c r="HE150" s="297"/>
      <c r="HF150" s="299"/>
      <c r="HG150" s="299"/>
      <c r="HH150" s="299"/>
      <c r="HI150" s="299"/>
      <c r="HJ150" s="297"/>
      <c r="HK150" s="297"/>
      <c r="HL150" s="297"/>
      <c r="HM150" s="297"/>
      <c r="HN150" s="299"/>
      <c r="HO150" s="299"/>
      <c r="HP150" s="299"/>
      <c r="HQ150" s="299"/>
      <c r="HR150" s="297"/>
      <c r="HS150" s="297"/>
      <c r="HT150" s="297"/>
      <c r="HU150" s="297"/>
      <c r="HV150" s="299"/>
      <c r="HW150" s="299"/>
      <c r="HX150" s="299"/>
      <c r="HY150" s="299"/>
      <c r="HZ150" s="297"/>
      <c r="IA150" s="297"/>
      <c r="IB150" s="297"/>
      <c r="IC150" s="297"/>
      <c r="ID150" s="299"/>
      <c r="IE150" s="299"/>
      <c r="IF150" s="299"/>
      <c r="IG150" s="299"/>
      <c r="IH150" s="297"/>
      <c r="II150" s="297"/>
      <c r="IJ150" s="297"/>
      <c r="IK150" s="297"/>
      <c r="IL150" s="299"/>
      <c r="IM150" s="299"/>
      <c r="IN150" s="299"/>
      <c r="IO150" s="299"/>
      <c r="IP150" s="297"/>
      <c r="IQ150" s="297"/>
      <c r="IR150" s="297"/>
      <c r="IS150" s="297"/>
      <c r="IT150" s="299"/>
      <c r="IU150" s="299"/>
      <c r="IV150" s="299"/>
      <c r="IW150" s="299"/>
      <c r="IX150" s="297"/>
      <c r="IY150" s="297"/>
      <c r="IZ150" s="297"/>
      <c r="JA150" s="297"/>
      <c r="JB150" s="299"/>
      <c r="JC150" s="299"/>
      <c r="JD150" s="299"/>
      <c r="JE150" s="299"/>
      <c r="JF150" s="297"/>
      <c r="JG150" s="297"/>
      <c r="JH150" s="297"/>
      <c r="JI150" s="297"/>
      <c r="JJ150" s="299"/>
      <c r="JK150" s="299"/>
      <c r="JL150" s="299"/>
      <c r="JM150" s="299"/>
      <c r="JN150" s="297"/>
      <c r="JO150" s="297"/>
      <c r="JP150" s="297"/>
      <c r="JQ150" s="297"/>
      <c r="JR150" s="299"/>
      <c r="JS150" s="299"/>
      <c r="JT150" s="299"/>
      <c r="JU150" s="299"/>
      <c r="JV150" s="297"/>
      <c r="JW150" s="297"/>
      <c r="JX150" s="297"/>
      <c r="JY150" s="297"/>
      <c r="JZ150" s="299"/>
      <c r="KA150" s="299"/>
      <c r="KB150" s="299"/>
      <c r="KC150" s="299"/>
      <c r="KD150" s="297"/>
      <c r="KE150" s="297"/>
      <c r="KF150" s="297"/>
      <c r="KG150" s="297"/>
      <c r="KH150" s="299"/>
      <c r="KI150" s="299"/>
      <c r="KJ150" s="299"/>
      <c r="KK150" s="299"/>
      <c r="KL150" s="297"/>
      <c r="KM150" s="297"/>
      <c r="KN150" s="297"/>
      <c r="KO150" s="297"/>
      <c r="KP150" s="277" cm="1">
        <f t="array" ref="KP150">SUM(SUMIFS(GX150:KO150,GX$6:KO$6,{"EN(V)"}))</f>
        <v>0</v>
      </c>
      <c r="KQ150" s="277" cm="1">
        <f t="array" ref="KQ150">SUM(SUMIFS(GX150:KO150,GX$6:KO$6,{"INA(V)"}))</f>
        <v>0</v>
      </c>
      <c r="KR150" s="277" cm="1">
        <f t="array" ref="KR150">SUM(SUMIFS(GX150:KO150,GX$6:KO$6,{"EN(D)"}))</f>
        <v>0</v>
      </c>
      <c r="KS150" s="277" cm="1">
        <f t="array" ref="KS150">SUM(SUMIFS(GX150:KO150,GX$6:KO$6,{"INA(D)"}))</f>
        <v>0</v>
      </c>
      <c r="KT150" s="277" cm="1">
        <f t="array" ref="KT150">SUM(SUMIFS(GX150:KO150,GX$6:KO$6,{"EN(D)","EN(V)","INA(D)","INA(V)"}))</f>
        <v>0</v>
      </c>
      <c r="KU150" s="299"/>
      <c r="KV150" s="299"/>
      <c r="KW150" s="299"/>
      <c r="KX150" s="299"/>
      <c r="KY150" s="297"/>
      <c r="KZ150" s="297"/>
      <c r="LA150" s="297"/>
      <c r="LB150" s="297"/>
      <c r="LC150" s="299"/>
      <c r="LD150" s="299"/>
      <c r="LE150" s="299"/>
      <c r="LF150" s="299"/>
      <c r="LG150" s="297"/>
      <c r="LH150" s="297"/>
      <c r="LI150" s="297"/>
      <c r="LJ150" s="297"/>
      <c r="LK150" s="299"/>
      <c r="LL150" s="299"/>
      <c r="LM150" s="299"/>
      <c r="LN150" s="299"/>
      <c r="LO150" s="297"/>
      <c r="LP150" s="297"/>
      <c r="LQ150" s="297"/>
      <c r="LR150" s="297"/>
      <c r="LS150" s="299"/>
      <c r="LT150" s="299">
        <v>3</v>
      </c>
      <c r="LU150" s="299"/>
      <c r="LV150" s="299">
        <v>2</v>
      </c>
      <c r="LW150" s="297"/>
      <c r="LX150" s="297"/>
      <c r="LY150" s="297"/>
      <c r="LZ150" s="297"/>
      <c r="MA150" s="299"/>
      <c r="MB150" s="299">
        <v>10</v>
      </c>
      <c r="MC150" s="299"/>
      <c r="MD150" s="299">
        <v>5</v>
      </c>
      <c r="ME150" s="297"/>
      <c r="MF150" s="297"/>
      <c r="MG150" s="297"/>
      <c r="MH150" s="297"/>
      <c r="MI150" s="299"/>
      <c r="MJ150" s="299">
        <v>13</v>
      </c>
      <c r="MK150" s="299"/>
      <c r="ML150" s="299">
        <v>2</v>
      </c>
      <c r="MM150" s="297"/>
      <c r="MN150" s="297"/>
      <c r="MO150" s="297"/>
      <c r="MP150" s="297"/>
      <c r="MQ150" s="299"/>
      <c r="MR150" s="299">
        <v>8</v>
      </c>
      <c r="MS150" s="299"/>
      <c r="MT150" s="299">
        <v>2</v>
      </c>
      <c r="MU150" s="297"/>
      <c r="MV150" s="297"/>
      <c r="MW150" s="297"/>
      <c r="MX150" s="297"/>
      <c r="MY150" s="299"/>
      <c r="MZ150" s="299">
        <v>13</v>
      </c>
      <c r="NA150" s="299"/>
      <c r="NB150" s="299">
        <v>2</v>
      </c>
      <c r="NC150" s="297"/>
      <c r="ND150" s="297"/>
      <c r="NE150" s="297"/>
      <c r="NF150" s="297"/>
      <c r="NG150" s="299"/>
      <c r="NH150" s="299">
        <v>18</v>
      </c>
      <c r="NI150" s="299"/>
      <c r="NJ150" s="299">
        <v>3</v>
      </c>
      <c r="NK150" s="297"/>
      <c r="NL150" s="297"/>
      <c r="NM150" s="297"/>
      <c r="NN150" s="297"/>
      <c r="NO150" s="299"/>
      <c r="NP150" s="299">
        <v>32</v>
      </c>
      <c r="NQ150" s="299"/>
      <c r="NR150" s="299">
        <v>5</v>
      </c>
      <c r="NS150" s="297"/>
      <c r="NT150" s="297"/>
      <c r="NU150" s="297"/>
      <c r="NV150" s="297"/>
      <c r="NW150" s="299"/>
      <c r="NX150" s="299">
        <v>39</v>
      </c>
      <c r="NY150" s="299"/>
      <c r="NZ150" s="299">
        <v>8</v>
      </c>
      <c r="OA150" s="297"/>
      <c r="OB150" s="297"/>
      <c r="OC150" s="297"/>
      <c r="OD150" s="297"/>
      <c r="OE150" s="299"/>
      <c r="OF150" s="299">
        <v>17</v>
      </c>
      <c r="OG150" s="299"/>
      <c r="OH150" s="299">
        <v>6</v>
      </c>
      <c r="OI150" s="297"/>
      <c r="OJ150" s="297"/>
      <c r="OK150" s="297"/>
      <c r="OL150" s="297"/>
      <c r="OM150" s="277" cm="1">
        <f t="array" ref="OM150">SUM(SUMIFS(KU150:OL150,KU$6:OL$6,{"EN(V)"}))</f>
        <v>153</v>
      </c>
      <c r="ON150" s="277" cm="1">
        <f t="array" ref="ON150">SUM(SUMIFS(KU150:OL150,KU$6:OL$6,{"INA(V)"}))</f>
        <v>0</v>
      </c>
      <c r="OO150" s="277" cm="1">
        <f t="array" ref="OO150">SUM(SUMIFS(KU150:OL150,KU$6:OL$6,{"EN(D)"}))</f>
        <v>35</v>
      </c>
      <c r="OP150" s="277" cm="1">
        <f t="array" ref="OP150">SUM(SUMIFS(KU150:OL150,KU$6:OL$6,{"INA(D)"}))</f>
        <v>0</v>
      </c>
      <c r="OQ150" s="277" cm="1">
        <f t="array" ref="OQ150">SUM(SUMIFS(KU150:OL150,KU$6:OL$6,{"EN(D)","EN(V)","INA(D)","INA(V)"}))</f>
        <v>188</v>
      </c>
      <c r="OR150" s="299"/>
      <c r="OS150" s="299">
        <v>21</v>
      </c>
      <c r="OT150" s="299"/>
      <c r="OU150" s="299">
        <v>6</v>
      </c>
      <c r="OV150" s="297"/>
      <c r="OW150" s="297"/>
      <c r="OX150" s="297"/>
      <c r="OY150" s="297"/>
      <c r="OZ150" s="299"/>
      <c r="PA150" s="299">
        <v>15</v>
      </c>
      <c r="PB150" s="299"/>
      <c r="PC150" s="299"/>
      <c r="PD150" s="297"/>
      <c r="PE150" s="297"/>
      <c r="PF150" s="297"/>
      <c r="PG150" s="297"/>
      <c r="PH150" s="299"/>
      <c r="PI150" s="299">
        <v>33</v>
      </c>
      <c r="PJ150" s="299"/>
      <c r="PK150" s="299">
        <v>9</v>
      </c>
      <c r="PL150" s="297"/>
      <c r="PM150" s="297"/>
      <c r="PN150" s="297"/>
      <c r="PO150" s="297"/>
      <c r="PP150" s="299"/>
      <c r="PQ150" s="299">
        <v>12</v>
      </c>
      <c r="PR150" s="299"/>
      <c r="PS150" s="299">
        <v>1</v>
      </c>
      <c r="PT150" s="297"/>
      <c r="PU150" s="297"/>
      <c r="PV150" s="297"/>
      <c r="PW150" s="297"/>
      <c r="PX150" s="299"/>
      <c r="PY150" s="299">
        <v>6</v>
      </c>
      <c r="PZ150" s="299"/>
      <c r="QA150" s="299">
        <v>1</v>
      </c>
      <c r="QB150" s="297"/>
      <c r="QC150" s="297"/>
      <c r="QD150" s="297"/>
      <c r="QE150" s="297"/>
      <c r="QF150" s="299"/>
      <c r="QG150" s="299">
        <v>18</v>
      </c>
      <c r="QH150" s="299"/>
      <c r="QI150" s="299">
        <v>2</v>
      </c>
      <c r="QJ150" s="297"/>
      <c r="QK150" s="297"/>
      <c r="QL150" s="297"/>
      <c r="QM150" s="297"/>
      <c r="QN150" s="299"/>
      <c r="QO150" s="299"/>
      <c r="QP150" s="299"/>
      <c r="QQ150" s="299">
        <v>7</v>
      </c>
      <c r="QR150" s="297"/>
      <c r="QS150" s="297"/>
      <c r="QT150" s="297"/>
      <c r="QU150" s="297"/>
      <c r="QV150" s="299"/>
      <c r="QW150" s="299"/>
      <c r="QX150" s="299"/>
      <c r="QY150" s="299"/>
      <c r="QZ150" s="297"/>
      <c r="RA150" s="297"/>
      <c r="RB150" s="297"/>
      <c r="RC150" s="297"/>
      <c r="RD150" s="299"/>
      <c r="RE150" s="299"/>
      <c r="RF150" s="299"/>
      <c r="RG150" s="299"/>
      <c r="RH150" s="297"/>
      <c r="RI150" s="297"/>
      <c r="RJ150" s="297"/>
      <c r="RK150" s="297"/>
      <c r="RL150" s="299"/>
      <c r="RM150" s="299"/>
      <c r="RN150" s="299"/>
      <c r="RO150" s="299"/>
      <c r="RP150" s="297"/>
      <c r="RQ150" s="297"/>
      <c r="RR150" s="297"/>
      <c r="RS150" s="297"/>
      <c r="RT150" s="299"/>
      <c r="RU150" s="299"/>
      <c r="RV150" s="299"/>
      <c r="RW150" s="299"/>
      <c r="RX150" s="297"/>
      <c r="RY150" s="297"/>
      <c r="RZ150" s="297"/>
      <c r="SA150" s="297"/>
      <c r="SB150" s="299"/>
      <c r="SC150" s="299"/>
      <c r="SD150" s="299"/>
      <c r="SE150" s="299"/>
      <c r="SF150" s="297"/>
      <c r="SG150" s="297"/>
      <c r="SH150" s="297"/>
      <c r="SI150" s="297"/>
      <c r="SJ150" s="277" cm="1">
        <f t="array" ref="SJ150">SUM(SUMIFS(OR150:SI150,OR$6:SI$6,{"EN(V)"}))</f>
        <v>105</v>
      </c>
      <c r="SK150" s="277" cm="1">
        <f t="array" ref="SK150">SUM(SUMIFS(OR150:SI150,OR$6:SI$6,{"INA(V)"}))</f>
        <v>0</v>
      </c>
      <c r="SL150" s="277" cm="1">
        <f t="array" ref="SL150">SUM(SUMIFS(OR150:SI150,OR$6:SI$6,{"EN(D)"}))</f>
        <v>26</v>
      </c>
      <c r="SM150" s="277" cm="1">
        <f t="array" ref="SM150">SUM(SUMIFS(OR150:SI150,OR$6:SI$6,{"INA(D)"}))</f>
        <v>0</v>
      </c>
      <c r="SN150" s="277" cm="1">
        <f t="array" ref="SN150">SUM(SUMIFS(OR150:SI150,OR$6:SI$6,{"EN(D)","EN(V)","INA(D)","INA(V)"}))</f>
        <v>131</v>
      </c>
    </row>
    <row r="151" spans="1:508" ht="30">
      <c r="A151" s="296">
        <v>145</v>
      </c>
      <c r="B151" s="281" t="s">
        <v>2214</v>
      </c>
      <c r="C151" s="301">
        <v>44652</v>
      </c>
      <c r="D151" s="299"/>
      <c r="E151" s="299"/>
      <c r="F151" s="299"/>
      <c r="G151" s="299"/>
      <c r="H151" s="297"/>
      <c r="I151" s="297"/>
      <c r="J151" s="297"/>
      <c r="K151" s="297"/>
      <c r="L151" s="299"/>
      <c r="M151" s="299"/>
      <c r="N151" s="299"/>
      <c r="O151" s="299"/>
      <c r="P151" s="297"/>
      <c r="Q151" s="297"/>
      <c r="R151" s="297"/>
      <c r="S151" s="297"/>
      <c r="T151" s="299"/>
      <c r="U151" s="299"/>
      <c r="V151" s="299"/>
      <c r="W151" s="299"/>
      <c r="X151" s="297"/>
      <c r="Y151" s="297"/>
      <c r="Z151" s="297"/>
      <c r="AA151" s="297"/>
      <c r="AB151" s="299"/>
      <c r="AC151" s="299"/>
      <c r="AD151" s="299"/>
      <c r="AE151" s="299"/>
      <c r="AF151" s="297"/>
      <c r="AG151" s="297"/>
      <c r="AH151" s="297"/>
      <c r="AI151" s="297"/>
      <c r="AJ151" s="299"/>
      <c r="AK151" s="299"/>
      <c r="AL151" s="299"/>
      <c r="AM151" s="299"/>
      <c r="AN151" s="297"/>
      <c r="AO151" s="297"/>
      <c r="AP151" s="297"/>
      <c r="AQ151" s="297"/>
      <c r="AR151" s="299"/>
      <c r="AS151" s="299"/>
      <c r="AT151" s="299"/>
      <c r="AU151" s="299"/>
      <c r="AV151" s="297"/>
      <c r="AW151" s="297"/>
      <c r="AX151" s="297"/>
      <c r="AY151" s="297"/>
      <c r="AZ151" s="299"/>
      <c r="BA151" s="299"/>
      <c r="BB151" s="299"/>
      <c r="BC151" s="299"/>
      <c r="BD151" s="297"/>
      <c r="BE151" s="297"/>
      <c r="BF151" s="297"/>
      <c r="BG151" s="297"/>
      <c r="BH151" s="299"/>
      <c r="BI151" s="299"/>
      <c r="BJ151" s="299"/>
      <c r="BK151" s="299"/>
      <c r="BL151" s="297"/>
      <c r="BM151" s="297"/>
      <c r="BN151" s="297"/>
      <c r="BO151" s="297"/>
      <c r="BP151" s="299"/>
      <c r="BQ151" s="299"/>
      <c r="BR151" s="299"/>
      <c r="BS151" s="299"/>
      <c r="BT151" s="297"/>
      <c r="BU151" s="297"/>
      <c r="BV151" s="297"/>
      <c r="BW151" s="297"/>
      <c r="BX151" s="299"/>
      <c r="BY151" s="299"/>
      <c r="BZ151" s="299"/>
      <c r="CA151" s="299"/>
      <c r="CB151" s="297"/>
      <c r="CC151" s="297"/>
      <c r="CD151" s="297"/>
      <c r="CE151" s="297"/>
      <c r="CF151" s="299"/>
      <c r="CG151" s="299"/>
      <c r="CH151" s="299"/>
      <c r="CI151" s="299"/>
      <c r="CJ151" s="297"/>
      <c r="CK151" s="297"/>
      <c r="CL151" s="297"/>
      <c r="CM151" s="297"/>
      <c r="CN151" s="299"/>
      <c r="CO151" s="299"/>
      <c r="CP151" s="299"/>
      <c r="CQ151" s="299"/>
      <c r="CR151" s="297"/>
      <c r="CS151" s="297"/>
      <c r="CT151" s="297"/>
      <c r="CU151" s="297"/>
      <c r="CV151" s="277" cm="1">
        <f t="array" ref="CV151">SUM(SUMIFS(D151:CU151,D$6:CU$6,{"EN(V)"}))</f>
        <v>0</v>
      </c>
      <c r="CW151" s="277" cm="1">
        <f t="array" ref="CW151">SUM(SUMIFS(D151:CU151,D$6:CU$6,{"INA(V)"}))</f>
        <v>0</v>
      </c>
      <c r="CX151" s="277" cm="1">
        <f t="array" ref="CX151">SUM(SUMIFS(D151:CU151,D$6:CU$6,{"EN(D)"}))</f>
        <v>0</v>
      </c>
      <c r="CY151" s="277" cm="1">
        <f t="array" ref="CY151">SUM(SUMIFS(D151:CU151,D$6:CU$6,{"INA(D)"}))</f>
        <v>0</v>
      </c>
      <c r="CZ151" s="277" cm="1">
        <f t="array" ref="CZ151">SUM(SUMIFS(D151:CU151,D$6:CU$6,{"EN(D)","EN(V)","INA(D)","INA(V)"}))</f>
        <v>0</v>
      </c>
      <c r="DA151" s="299"/>
      <c r="DB151" s="299"/>
      <c r="DC151" s="299"/>
      <c r="DD151" s="299"/>
      <c r="DE151" s="297"/>
      <c r="DF151" s="297"/>
      <c r="DG151" s="297"/>
      <c r="DH151" s="297"/>
      <c r="DI151" s="299"/>
      <c r="DJ151" s="299"/>
      <c r="DK151" s="299"/>
      <c r="DL151" s="299"/>
      <c r="DM151" s="297"/>
      <c r="DN151" s="297"/>
      <c r="DO151" s="297"/>
      <c r="DP151" s="297"/>
      <c r="DQ151" s="299"/>
      <c r="DR151" s="299"/>
      <c r="DS151" s="299"/>
      <c r="DT151" s="299"/>
      <c r="DU151" s="297"/>
      <c r="DV151" s="297"/>
      <c r="DW151" s="297"/>
      <c r="DX151" s="297"/>
      <c r="DY151" s="299"/>
      <c r="DZ151" s="299"/>
      <c r="EA151" s="299"/>
      <c r="EB151" s="299"/>
      <c r="EC151" s="297"/>
      <c r="ED151" s="297"/>
      <c r="EE151" s="297"/>
      <c r="EF151" s="297"/>
      <c r="EG151" s="299"/>
      <c r="EH151" s="299"/>
      <c r="EI151" s="299"/>
      <c r="EJ151" s="299"/>
      <c r="EK151" s="297"/>
      <c r="EL151" s="297"/>
      <c r="EM151" s="297"/>
      <c r="EN151" s="297"/>
      <c r="EO151" s="299"/>
      <c r="EP151" s="299"/>
      <c r="EQ151" s="299"/>
      <c r="ER151" s="299"/>
      <c r="ES151" s="297"/>
      <c r="ET151" s="297"/>
      <c r="EU151" s="297"/>
      <c r="EV151" s="297"/>
      <c r="EW151" s="299"/>
      <c r="EX151" s="299"/>
      <c r="EY151" s="299"/>
      <c r="EZ151" s="299"/>
      <c r="FA151" s="297"/>
      <c r="FB151" s="297"/>
      <c r="FC151" s="297"/>
      <c r="FD151" s="297"/>
      <c r="FE151" s="299"/>
      <c r="FF151" s="299"/>
      <c r="FG151" s="299"/>
      <c r="FH151" s="299"/>
      <c r="FI151" s="297"/>
      <c r="FJ151" s="297"/>
      <c r="FK151" s="297"/>
      <c r="FL151" s="297"/>
      <c r="FM151" s="299"/>
      <c r="FN151" s="299"/>
      <c r="FO151" s="299"/>
      <c r="FP151" s="299"/>
      <c r="FQ151" s="297"/>
      <c r="FR151" s="297"/>
      <c r="FS151" s="297"/>
      <c r="FT151" s="297"/>
      <c r="FU151" s="299"/>
      <c r="FV151" s="299"/>
      <c r="FW151" s="299"/>
      <c r="FX151" s="299"/>
      <c r="FY151" s="297"/>
      <c r="FZ151" s="297"/>
      <c r="GA151" s="297"/>
      <c r="GB151" s="297"/>
      <c r="GC151" s="299"/>
      <c r="GD151" s="299"/>
      <c r="GE151" s="299"/>
      <c r="GF151" s="299"/>
      <c r="GG151" s="297"/>
      <c r="GH151" s="297"/>
      <c r="GI151" s="297"/>
      <c r="GJ151" s="297"/>
      <c r="GK151" s="299"/>
      <c r="GL151" s="299"/>
      <c r="GM151" s="299"/>
      <c r="GN151" s="299"/>
      <c r="GO151" s="297"/>
      <c r="GP151" s="297"/>
      <c r="GQ151" s="297"/>
      <c r="GR151" s="297"/>
      <c r="GS151" s="277" cm="1">
        <f t="array" ref="GS151">SUM(SUMIFS(DA151:GR151,DA$6:GR$6,{"EN(V)"}))</f>
        <v>0</v>
      </c>
      <c r="GT151" s="277" cm="1">
        <f t="array" ref="GT151">SUM(SUMIFS(DA151:GR151,DA$6:GR$6,{"INA(V)"}))</f>
        <v>0</v>
      </c>
      <c r="GU151" s="277" cm="1">
        <f t="array" ref="GU151">SUM(SUMIFS(DA151:GR151,DA$6:GR$6,{"EN(D)"}))</f>
        <v>0</v>
      </c>
      <c r="GV151" s="277" cm="1">
        <f t="array" ref="GV151">SUM(SUMIFS(DA151:GR151,DA$6:GR$6,{"INA(D)"}))</f>
        <v>0</v>
      </c>
      <c r="GW151" s="277" cm="1">
        <f t="array" ref="GW151">SUM(SUMIFS(DA151:GR151,DA$6:GR$6,{"EN(D)","EN(V)","INA(D)","INA(V)"}))</f>
        <v>0</v>
      </c>
      <c r="GX151" s="299"/>
      <c r="GY151" s="299"/>
      <c r="GZ151" s="299"/>
      <c r="HA151" s="299"/>
      <c r="HB151" s="297"/>
      <c r="HC151" s="297"/>
      <c r="HD151" s="297"/>
      <c r="HE151" s="297"/>
      <c r="HF151" s="299"/>
      <c r="HG151" s="299"/>
      <c r="HH151" s="299"/>
      <c r="HI151" s="299"/>
      <c r="HJ151" s="297"/>
      <c r="HK151" s="297"/>
      <c r="HL151" s="297"/>
      <c r="HM151" s="297"/>
      <c r="HN151" s="299"/>
      <c r="HO151" s="299"/>
      <c r="HP151" s="299"/>
      <c r="HQ151" s="299"/>
      <c r="HR151" s="297"/>
      <c r="HS151" s="297"/>
      <c r="HT151" s="297"/>
      <c r="HU151" s="297"/>
      <c r="HV151" s="299"/>
      <c r="HW151" s="299"/>
      <c r="HX151" s="299"/>
      <c r="HY151" s="299"/>
      <c r="HZ151" s="297"/>
      <c r="IA151" s="297"/>
      <c r="IB151" s="297"/>
      <c r="IC151" s="297"/>
      <c r="ID151" s="299"/>
      <c r="IE151" s="299"/>
      <c r="IF151" s="299"/>
      <c r="IG151" s="299"/>
      <c r="IH151" s="297"/>
      <c r="II151" s="297"/>
      <c r="IJ151" s="297"/>
      <c r="IK151" s="297"/>
      <c r="IL151" s="299"/>
      <c r="IM151" s="299"/>
      <c r="IN151" s="299"/>
      <c r="IO151" s="299"/>
      <c r="IP151" s="297"/>
      <c r="IQ151" s="297"/>
      <c r="IR151" s="297"/>
      <c r="IS151" s="297"/>
      <c r="IT151" s="299"/>
      <c r="IU151" s="299"/>
      <c r="IV151" s="299"/>
      <c r="IW151" s="299"/>
      <c r="IX151" s="297"/>
      <c r="IY151" s="297"/>
      <c r="IZ151" s="297"/>
      <c r="JA151" s="297"/>
      <c r="JB151" s="299"/>
      <c r="JC151" s="299"/>
      <c r="JD151" s="299"/>
      <c r="JE151" s="299"/>
      <c r="JF151" s="297"/>
      <c r="JG151" s="297"/>
      <c r="JH151" s="297"/>
      <c r="JI151" s="297"/>
      <c r="JJ151" s="299"/>
      <c r="JK151" s="299"/>
      <c r="JL151" s="299"/>
      <c r="JM151" s="299"/>
      <c r="JN151" s="297"/>
      <c r="JO151" s="297"/>
      <c r="JP151" s="297"/>
      <c r="JQ151" s="297"/>
      <c r="JR151" s="299"/>
      <c r="JS151" s="299"/>
      <c r="JT151" s="299"/>
      <c r="JU151" s="299"/>
      <c r="JV151" s="297"/>
      <c r="JW151" s="297"/>
      <c r="JX151" s="297"/>
      <c r="JY151" s="297"/>
      <c r="JZ151" s="299"/>
      <c r="KA151" s="299"/>
      <c r="KB151" s="299"/>
      <c r="KC151" s="299"/>
      <c r="KD151" s="297"/>
      <c r="KE151" s="297"/>
      <c r="KF151" s="297"/>
      <c r="KG151" s="297"/>
      <c r="KH151" s="299"/>
      <c r="KI151" s="299"/>
      <c r="KJ151" s="299"/>
      <c r="KK151" s="299"/>
      <c r="KL151" s="297"/>
      <c r="KM151" s="297"/>
      <c r="KN151" s="297"/>
      <c r="KO151" s="297"/>
      <c r="KP151" s="277" cm="1">
        <f t="array" ref="KP151">SUM(SUMIFS(GX151:KO151,GX$6:KO$6,{"EN(V)"}))</f>
        <v>0</v>
      </c>
      <c r="KQ151" s="277" cm="1">
        <f t="array" ref="KQ151">SUM(SUMIFS(GX151:KO151,GX$6:KO$6,{"INA(V)"}))</f>
        <v>0</v>
      </c>
      <c r="KR151" s="277" cm="1">
        <f t="array" ref="KR151">SUM(SUMIFS(GX151:KO151,GX$6:KO$6,{"EN(D)"}))</f>
        <v>0</v>
      </c>
      <c r="KS151" s="277" cm="1">
        <f t="array" ref="KS151">SUM(SUMIFS(GX151:KO151,GX$6:KO$6,{"INA(D)"}))</f>
        <v>0</v>
      </c>
      <c r="KT151" s="277" cm="1">
        <f t="array" ref="KT151">SUM(SUMIFS(GX151:KO151,GX$6:KO$6,{"EN(D)","EN(V)","INA(D)","INA(V)"}))</f>
        <v>0</v>
      </c>
      <c r="KU151" s="299"/>
      <c r="KV151" s="299"/>
      <c r="KW151" s="299"/>
      <c r="KX151" s="299"/>
      <c r="KY151" s="297"/>
      <c r="KZ151" s="297"/>
      <c r="LA151" s="297"/>
      <c r="LB151" s="297"/>
      <c r="LC151" s="299"/>
      <c r="LD151" s="299"/>
      <c r="LE151" s="299"/>
      <c r="LF151" s="299"/>
      <c r="LG151" s="297"/>
      <c r="LH151" s="297"/>
      <c r="LI151" s="297"/>
      <c r="LJ151" s="297"/>
      <c r="LK151" s="299"/>
      <c r="LL151" s="299"/>
      <c r="LM151" s="299"/>
      <c r="LN151" s="299"/>
      <c r="LO151" s="297"/>
      <c r="LP151" s="297"/>
      <c r="LQ151" s="297"/>
      <c r="LR151" s="297"/>
      <c r="LS151" s="299"/>
      <c r="LT151" s="299"/>
      <c r="LU151" s="299"/>
      <c r="LV151" s="299"/>
      <c r="LW151" s="297"/>
      <c r="LX151" s="297">
        <v>24</v>
      </c>
      <c r="LY151" s="297"/>
      <c r="LZ151" s="297">
        <v>12</v>
      </c>
      <c r="MA151" s="299"/>
      <c r="MB151" s="299"/>
      <c r="MC151" s="299"/>
      <c r="MD151" s="299"/>
      <c r="ME151" s="297"/>
      <c r="MF151" s="297">
        <v>15</v>
      </c>
      <c r="MG151" s="297"/>
      <c r="MH151" s="297">
        <v>7</v>
      </c>
      <c r="MI151" s="299"/>
      <c r="MJ151" s="299"/>
      <c r="MK151" s="299"/>
      <c r="ML151" s="299"/>
      <c r="MM151" s="297"/>
      <c r="MN151" s="297">
        <v>29</v>
      </c>
      <c r="MO151" s="297"/>
      <c r="MP151" s="297">
        <v>4</v>
      </c>
      <c r="MQ151" s="299"/>
      <c r="MR151" s="299"/>
      <c r="MS151" s="299"/>
      <c r="MT151" s="299"/>
      <c r="MU151" s="297"/>
      <c r="MV151" s="297">
        <v>48</v>
      </c>
      <c r="MW151" s="297"/>
      <c r="MX151" s="297">
        <v>4</v>
      </c>
      <c r="MY151" s="299"/>
      <c r="MZ151" s="299"/>
      <c r="NA151" s="299"/>
      <c r="NB151" s="299"/>
      <c r="NC151" s="297"/>
      <c r="ND151" s="297">
        <v>21</v>
      </c>
      <c r="NE151" s="297"/>
      <c r="NF151" s="297">
        <v>3</v>
      </c>
      <c r="NG151" s="299"/>
      <c r="NH151" s="299"/>
      <c r="NI151" s="299"/>
      <c r="NJ151" s="299"/>
      <c r="NK151" s="297"/>
      <c r="NL151" s="297">
        <v>27</v>
      </c>
      <c r="NM151" s="297"/>
      <c r="NN151" s="297">
        <v>5</v>
      </c>
      <c r="NO151" s="299"/>
      <c r="NP151" s="299"/>
      <c r="NQ151" s="299"/>
      <c r="NR151" s="299"/>
      <c r="NS151" s="297"/>
      <c r="NT151" s="297">
        <v>61</v>
      </c>
      <c r="NU151" s="297"/>
      <c r="NV151" s="297">
        <v>11</v>
      </c>
      <c r="NW151" s="299"/>
      <c r="NX151" s="299"/>
      <c r="NY151" s="299"/>
      <c r="NZ151" s="299"/>
      <c r="OA151" s="297"/>
      <c r="OB151" s="297">
        <v>36</v>
      </c>
      <c r="OC151" s="297"/>
      <c r="OD151" s="297">
        <v>7</v>
      </c>
      <c r="OE151" s="299"/>
      <c r="OF151" s="299"/>
      <c r="OG151" s="299"/>
      <c r="OH151" s="299"/>
      <c r="OI151" s="297"/>
      <c r="OJ151" s="297">
        <v>40</v>
      </c>
      <c r="OK151" s="297"/>
      <c r="OL151" s="297"/>
      <c r="OM151" s="277" cm="1">
        <f t="array" ref="OM151">SUM(SUMIFS(KU151:OL151,KU$6:OL$6,{"EN(V)"}))</f>
        <v>0</v>
      </c>
      <c r="ON151" s="277" cm="1">
        <f t="array" ref="ON151">SUM(SUMIFS(KU151:OL151,KU$6:OL$6,{"INA(V)"}))</f>
        <v>301</v>
      </c>
      <c r="OO151" s="277" cm="1">
        <f t="array" ref="OO151">SUM(SUMIFS(KU151:OL151,KU$6:OL$6,{"EN(D)"}))</f>
        <v>0</v>
      </c>
      <c r="OP151" s="277" cm="1">
        <f t="array" ref="OP151">SUM(SUMIFS(KU151:OL151,KU$6:OL$6,{"INA(D)"}))</f>
        <v>53</v>
      </c>
      <c r="OQ151" s="277" cm="1">
        <f t="array" ref="OQ151">SUM(SUMIFS(KU151:OL151,KU$6:OL$6,{"EN(D)","EN(V)","INA(D)","INA(V)"}))</f>
        <v>354</v>
      </c>
      <c r="OR151" s="299"/>
      <c r="OS151" s="299"/>
      <c r="OT151" s="299"/>
      <c r="OU151" s="299"/>
      <c r="OV151" s="297"/>
      <c r="OW151" s="297">
        <v>19</v>
      </c>
      <c r="OX151" s="297"/>
      <c r="OY151" s="297">
        <v>4</v>
      </c>
      <c r="OZ151" s="299"/>
      <c r="PA151" s="299"/>
      <c r="PB151" s="299"/>
      <c r="PC151" s="299"/>
      <c r="PD151" s="297"/>
      <c r="PE151" s="297">
        <v>12</v>
      </c>
      <c r="PF151" s="297"/>
      <c r="PG151" s="297">
        <v>1</v>
      </c>
      <c r="PH151" s="299"/>
      <c r="PI151" s="299"/>
      <c r="PJ151" s="299"/>
      <c r="PK151" s="299"/>
      <c r="PL151" s="297"/>
      <c r="PM151" s="297">
        <v>9</v>
      </c>
      <c r="PN151" s="297"/>
      <c r="PO151" s="297">
        <v>5</v>
      </c>
      <c r="PP151" s="299"/>
      <c r="PQ151" s="299"/>
      <c r="PR151" s="299"/>
      <c r="PS151" s="299"/>
      <c r="PT151" s="297"/>
      <c r="PU151" s="297">
        <v>2</v>
      </c>
      <c r="PV151" s="297"/>
      <c r="PW151" s="297"/>
      <c r="PX151" s="299"/>
      <c r="PY151" s="299"/>
      <c r="PZ151" s="299"/>
      <c r="QA151" s="299"/>
      <c r="QB151" s="297"/>
      <c r="QC151" s="297">
        <v>5</v>
      </c>
      <c r="QD151" s="297"/>
      <c r="QE151" s="297">
        <v>3</v>
      </c>
      <c r="QF151" s="299"/>
      <c r="QG151" s="299"/>
      <c r="QH151" s="299"/>
      <c r="QI151" s="299"/>
      <c r="QJ151" s="297"/>
      <c r="QK151" s="297">
        <v>8</v>
      </c>
      <c r="QL151" s="297"/>
      <c r="QM151" s="297">
        <v>3</v>
      </c>
      <c r="QN151" s="299"/>
      <c r="QO151" s="299"/>
      <c r="QP151" s="299"/>
      <c r="QQ151" s="299"/>
      <c r="QR151" s="297"/>
      <c r="QS151" s="297">
        <v>3</v>
      </c>
      <c r="QT151" s="297"/>
      <c r="QU151" s="297">
        <v>2</v>
      </c>
      <c r="QV151" s="299"/>
      <c r="QW151" s="299"/>
      <c r="QX151" s="299"/>
      <c r="QY151" s="299"/>
      <c r="QZ151" s="297"/>
      <c r="RA151" s="297"/>
      <c r="RB151" s="297"/>
      <c r="RC151" s="297"/>
      <c r="RD151" s="299"/>
      <c r="RE151" s="299"/>
      <c r="RF151" s="299"/>
      <c r="RG151" s="299"/>
      <c r="RH151" s="297"/>
      <c r="RI151" s="297"/>
      <c r="RJ151" s="297"/>
      <c r="RK151" s="297"/>
      <c r="RL151" s="299"/>
      <c r="RM151" s="299"/>
      <c r="RN151" s="299"/>
      <c r="RO151" s="299"/>
      <c r="RP151" s="297"/>
      <c r="RQ151" s="297"/>
      <c r="RR151" s="297"/>
      <c r="RS151" s="297"/>
      <c r="RT151" s="299"/>
      <c r="RU151" s="299"/>
      <c r="RV151" s="299"/>
      <c r="RW151" s="299"/>
      <c r="RX151" s="297"/>
      <c r="RY151" s="297"/>
      <c r="RZ151" s="297"/>
      <c r="SA151" s="297"/>
      <c r="SB151" s="299"/>
      <c r="SC151" s="299"/>
      <c r="SD151" s="299"/>
      <c r="SE151" s="299"/>
      <c r="SF151" s="297"/>
      <c r="SG151" s="297"/>
      <c r="SH151" s="297"/>
      <c r="SI151" s="297"/>
      <c r="SJ151" s="277" cm="1">
        <f t="array" ref="SJ151">SUM(SUMIFS(OR151:SI151,OR$6:SI$6,{"EN(V)"}))</f>
        <v>0</v>
      </c>
      <c r="SK151" s="277" cm="1">
        <f t="array" ref="SK151">SUM(SUMIFS(OR151:SI151,OR$6:SI$6,{"INA(V)"}))</f>
        <v>58</v>
      </c>
      <c r="SL151" s="277" cm="1">
        <f t="array" ref="SL151">SUM(SUMIFS(OR151:SI151,OR$6:SI$6,{"EN(D)"}))</f>
        <v>0</v>
      </c>
      <c r="SM151" s="277" cm="1">
        <f t="array" ref="SM151">SUM(SUMIFS(OR151:SI151,OR$6:SI$6,{"INA(D)"}))</f>
        <v>18</v>
      </c>
      <c r="SN151" s="277" cm="1">
        <f t="array" ref="SN151">SUM(SUMIFS(OR151:SI151,OR$6:SI$6,{"EN(D)","EN(V)","INA(D)","INA(V)"}))</f>
        <v>76</v>
      </c>
    </row>
    <row r="152" spans="1:508">
      <c r="A152" s="296">
        <v>146</v>
      </c>
      <c r="B152" s="281" t="s">
        <v>2676</v>
      </c>
      <c r="C152" s="301">
        <v>44713</v>
      </c>
      <c r="D152" s="299"/>
      <c r="E152" s="299"/>
      <c r="F152" s="299"/>
      <c r="G152" s="299"/>
      <c r="H152" s="297"/>
      <c r="I152" s="297"/>
      <c r="J152" s="297"/>
      <c r="K152" s="297"/>
      <c r="L152" s="299"/>
      <c r="M152" s="299"/>
      <c r="N152" s="299"/>
      <c r="O152" s="299"/>
      <c r="P152" s="297"/>
      <c r="Q152" s="297"/>
      <c r="R152" s="297"/>
      <c r="S152" s="297"/>
      <c r="T152" s="299"/>
      <c r="U152" s="299"/>
      <c r="V152" s="299"/>
      <c r="W152" s="299"/>
      <c r="X152" s="297"/>
      <c r="Y152" s="297"/>
      <c r="Z152" s="297"/>
      <c r="AA152" s="297"/>
      <c r="AB152" s="299"/>
      <c r="AC152" s="299"/>
      <c r="AD152" s="299"/>
      <c r="AE152" s="299"/>
      <c r="AF152" s="297"/>
      <c r="AG152" s="297"/>
      <c r="AH152" s="297"/>
      <c r="AI152" s="297"/>
      <c r="AJ152" s="299"/>
      <c r="AK152" s="299"/>
      <c r="AL152" s="299"/>
      <c r="AM152" s="299"/>
      <c r="AN152" s="297"/>
      <c r="AO152" s="297"/>
      <c r="AP152" s="297"/>
      <c r="AQ152" s="297"/>
      <c r="AR152" s="299"/>
      <c r="AS152" s="299"/>
      <c r="AT152" s="299"/>
      <c r="AU152" s="299"/>
      <c r="AV152" s="297"/>
      <c r="AW152" s="297"/>
      <c r="AX152" s="297"/>
      <c r="AY152" s="297"/>
      <c r="AZ152" s="299"/>
      <c r="BA152" s="299"/>
      <c r="BB152" s="299"/>
      <c r="BC152" s="299"/>
      <c r="BD152" s="297"/>
      <c r="BE152" s="297"/>
      <c r="BF152" s="297"/>
      <c r="BG152" s="297"/>
      <c r="BH152" s="299"/>
      <c r="BI152" s="299"/>
      <c r="BJ152" s="299"/>
      <c r="BK152" s="299"/>
      <c r="BL152" s="297"/>
      <c r="BM152" s="297"/>
      <c r="BN152" s="297"/>
      <c r="BO152" s="297"/>
      <c r="BP152" s="299"/>
      <c r="BQ152" s="299"/>
      <c r="BR152" s="299"/>
      <c r="BS152" s="299"/>
      <c r="BT152" s="297"/>
      <c r="BU152" s="297"/>
      <c r="BV152" s="297"/>
      <c r="BW152" s="297"/>
      <c r="BX152" s="299"/>
      <c r="BY152" s="299"/>
      <c r="BZ152" s="299"/>
      <c r="CA152" s="299"/>
      <c r="CB152" s="297"/>
      <c r="CC152" s="297"/>
      <c r="CD152" s="297"/>
      <c r="CE152" s="297"/>
      <c r="CF152" s="299"/>
      <c r="CG152" s="299"/>
      <c r="CH152" s="299"/>
      <c r="CI152" s="299"/>
      <c r="CJ152" s="297"/>
      <c r="CK152" s="297"/>
      <c r="CL152" s="297"/>
      <c r="CM152" s="297"/>
      <c r="CN152" s="299"/>
      <c r="CO152" s="299"/>
      <c r="CP152" s="299"/>
      <c r="CQ152" s="299"/>
      <c r="CR152" s="297"/>
      <c r="CS152" s="297"/>
      <c r="CT152" s="297"/>
      <c r="CU152" s="297"/>
      <c r="CV152" s="277" cm="1">
        <f t="array" ref="CV152">SUM(SUMIFS(D152:CU152,D$6:CU$6,{"EN(V)"}))</f>
        <v>0</v>
      </c>
      <c r="CW152" s="277" cm="1">
        <f t="array" ref="CW152">SUM(SUMIFS(D152:CU152,D$6:CU$6,{"INA(V)"}))</f>
        <v>0</v>
      </c>
      <c r="CX152" s="277" cm="1">
        <f t="array" ref="CX152">SUM(SUMIFS(D152:CU152,D$6:CU$6,{"EN(D)"}))</f>
        <v>0</v>
      </c>
      <c r="CY152" s="277" cm="1">
        <f t="array" ref="CY152">SUM(SUMIFS(D152:CU152,D$6:CU$6,{"INA(D)"}))</f>
        <v>0</v>
      </c>
      <c r="CZ152" s="277" cm="1">
        <f t="array" ref="CZ152">SUM(SUMIFS(D152:CU152,D$6:CU$6,{"EN(D)","EN(V)","INA(D)","INA(V)"}))</f>
        <v>0</v>
      </c>
      <c r="DA152" s="299"/>
      <c r="DB152" s="299"/>
      <c r="DC152" s="299"/>
      <c r="DD152" s="299"/>
      <c r="DE152" s="297"/>
      <c r="DF152" s="297"/>
      <c r="DG152" s="297"/>
      <c r="DH152" s="297"/>
      <c r="DI152" s="299"/>
      <c r="DJ152" s="299"/>
      <c r="DK152" s="299"/>
      <c r="DL152" s="299"/>
      <c r="DM152" s="297"/>
      <c r="DN152" s="297"/>
      <c r="DO152" s="297"/>
      <c r="DP152" s="297"/>
      <c r="DQ152" s="299"/>
      <c r="DR152" s="299"/>
      <c r="DS152" s="299"/>
      <c r="DT152" s="299"/>
      <c r="DU152" s="297"/>
      <c r="DV152" s="297"/>
      <c r="DW152" s="297"/>
      <c r="DX152" s="297"/>
      <c r="DY152" s="299"/>
      <c r="DZ152" s="299"/>
      <c r="EA152" s="299"/>
      <c r="EB152" s="299"/>
      <c r="EC152" s="297"/>
      <c r="ED152" s="297"/>
      <c r="EE152" s="297"/>
      <c r="EF152" s="297"/>
      <c r="EG152" s="299"/>
      <c r="EH152" s="299"/>
      <c r="EI152" s="299"/>
      <c r="EJ152" s="299"/>
      <c r="EK152" s="297"/>
      <c r="EL152" s="297"/>
      <c r="EM152" s="297"/>
      <c r="EN152" s="297"/>
      <c r="EO152" s="299"/>
      <c r="EP152" s="299"/>
      <c r="EQ152" s="299"/>
      <c r="ER152" s="299"/>
      <c r="ES152" s="297"/>
      <c r="ET152" s="297"/>
      <c r="EU152" s="297"/>
      <c r="EV152" s="297"/>
      <c r="EW152" s="299"/>
      <c r="EX152" s="299"/>
      <c r="EY152" s="299"/>
      <c r="EZ152" s="299"/>
      <c r="FA152" s="297"/>
      <c r="FB152" s="297"/>
      <c r="FC152" s="297"/>
      <c r="FD152" s="297"/>
      <c r="FE152" s="299"/>
      <c r="FF152" s="299"/>
      <c r="FG152" s="299"/>
      <c r="FH152" s="299"/>
      <c r="FI152" s="297"/>
      <c r="FJ152" s="297"/>
      <c r="FK152" s="297"/>
      <c r="FL152" s="297"/>
      <c r="FM152" s="299"/>
      <c r="FN152" s="299"/>
      <c r="FO152" s="299"/>
      <c r="FP152" s="299"/>
      <c r="FQ152" s="297"/>
      <c r="FR152" s="297"/>
      <c r="FS152" s="297"/>
      <c r="FT152" s="297"/>
      <c r="FU152" s="299"/>
      <c r="FV152" s="299"/>
      <c r="FW152" s="299"/>
      <c r="FX152" s="299"/>
      <c r="FY152" s="297"/>
      <c r="FZ152" s="297"/>
      <c r="GA152" s="297"/>
      <c r="GB152" s="297"/>
      <c r="GC152" s="299"/>
      <c r="GD152" s="299"/>
      <c r="GE152" s="299"/>
      <c r="GF152" s="299"/>
      <c r="GG152" s="297"/>
      <c r="GH152" s="297"/>
      <c r="GI152" s="297"/>
      <c r="GJ152" s="297"/>
      <c r="GK152" s="299"/>
      <c r="GL152" s="299"/>
      <c r="GM152" s="299"/>
      <c r="GN152" s="299"/>
      <c r="GO152" s="297"/>
      <c r="GP152" s="297"/>
      <c r="GQ152" s="297"/>
      <c r="GR152" s="297"/>
      <c r="GS152" s="277" cm="1">
        <f t="array" ref="GS152">SUM(SUMIFS(DA152:GR152,DA$6:GR$6,{"EN(V)"}))</f>
        <v>0</v>
      </c>
      <c r="GT152" s="277" cm="1">
        <f t="array" ref="GT152">SUM(SUMIFS(DA152:GR152,DA$6:GR$6,{"INA(V)"}))</f>
        <v>0</v>
      </c>
      <c r="GU152" s="277" cm="1">
        <f t="array" ref="GU152">SUM(SUMIFS(DA152:GR152,DA$6:GR$6,{"EN(D)"}))</f>
        <v>0</v>
      </c>
      <c r="GV152" s="277" cm="1">
        <f t="array" ref="GV152">SUM(SUMIFS(DA152:GR152,DA$6:GR$6,{"INA(D)"}))</f>
        <v>0</v>
      </c>
      <c r="GW152" s="277" cm="1">
        <f t="array" ref="GW152">SUM(SUMIFS(DA152:GR152,DA$6:GR$6,{"EN(D)","EN(V)","INA(D)","INA(V)"}))</f>
        <v>0</v>
      </c>
      <c r="GX152" s="299"/>
      <c r="GY152" s="299"/>
      <c r="GZ152" s="299"/>
      <c r="HA152" s="299"/>
      <c r="HB152" s="297"/>
      <c r="HC152" s="297"/>
      <c r="HD152" s="297"/>
      <c r="HE152" s="297"/>
      <c r="HF152" s="299"/>
      <c r="HG152" s="299"/>
      <c r="HH152" s="299"/>
      <c r="HI152" s="299"/>
      <c r="HJ152" s="297"/>
      <c r="HK152" s="297"/>
      <c r="HL152" s="297"/>
      <c r="HM152" s="297"/>
      <c r="HN152" s="299"/>
      <c r="HO152" s="299"/>
      <c r="HP152" s="299"/>
      <c r="HQ152" s="299"/>
      <c r="HR152" s="297"/>
      <c r="HS152" s="297"/>
      <c r="HT152" s="297"/>
      <c r="HU152" s="297"/>
      <c r="HV152" s="299"/>
      <c r="HW152" s="299"/>
      <c r="HX152" s="299"/>
      <c r="HY152" s="299"/>
      <c r="HZ152" s="297"/>
      <c r="IA152" s="297"/>
      <c r="IB152" s="297"/>
      <c r="IC152" s="297"/>
      <c r="ID152" s="299"/>
      <c r="IE152" s="299"/>
      <c r="IF152" s="299"/>
      <c r="IG152" s="299"/>
      <c r="IH152" s="297"/>
      <c r="II152" s="297"/>
      <c r="IJ152" s="297"/>
      <c r="IK152" s="297"/>
      <c r="IL152" s="299"/>
      <c r="IM152" s="299"/>
      <c r="IN152" s="299"/>
      <c r="IO152" s="299"/>
      <c r="IP152" s="297"/>
      <c r="IQ152" s="297"/>
      <c r="IR152" s="297"/>
      <c r="IS152" s="297"/>
      <c r="IT152" s="299"/>
      <c r="IU152" s="299"/>
      <c r="IV152" s="299"/>
      <c r="IW152" s="299"/>
      <c r="IX152" s="297"/>
      <c r="IY152" s="297"/>
      <c r="IZ152" s="297"/>
      <c r="JA152" s="297"/>
      <c r="JB152" s="299"/>
      <c r="JC152" s="299"/>
      <c r="JD152" s="299"/>
      <c r="JE152" s="299"/>
      <c r="JF152" s="297"/>
      <c r="JG152" s="297"/>
      <c r="JH152" s="297"/>
      <c r="JI152" s="297"/>
      <c r="JJ152" s="299"/>
      <c r="JK152" s="299"/>
      <c r="JL152" s="299"/>
      <c r="JM152" s="299"/>
      <c r="JN152" s="297"/>
      <c r="JO152" s="297"/>
      <c r="JP152" s="297"/>
      <c r="JQ152" s="297"/>
      <c r="JR152" s="299"/>
      <c r="JS152" s="299"/>
      <c r="JT152" s="299"/>
      <c r="JU152" s="299"/>
      <c r="JV152" s="297"/>
      <c r="JW152" s="297"/>
      <c r="JX152" s="297"/>
      <c r="JY152" s="297"/>
      <c r="JZ152" s="299"/>
      <c r="KA152" s="299"/>
      <c r="KB152" s="299"/>
      <c r="KC152" s="299"/>
      <c r="KD152" s="297"/>
      <c r="KE152" s="297"/>
      <c r="KF152" s="297"/>
      <c r="KG152" s="297"/>
      <c r="KH152" s="299"/>
      <c r="KI152" s="299"/>
      <c r="KJ152" s="299"/>
      <c r="KK152" s="299"/>
      <c r="KL152" s="297"/>
      <c r="KM152" s="297"/>
      <c r="KN152" s="297"/>
      <c r="KO152" s="297"/>
      <c r="KP152" s="277" cm="1">
        <f t="array" ref="KP152">SUM(SUMIFS(GX152:KO152,GX$6:KO$6,{"EN(V)"}))</f>
        <v>0</v>
      </c>
      <c r="KQ152" s="277" cm="1">
        <f t="array" ref="KQ152">SUM(SUMIFS(GX152:KO152,GX$6:KO$6,{"INA(V)"}))</f>
        <v>0</v>
      </c>
      <c r="KR152" s="277" cm="1">
        <f t="array" ref="KR152">SUM(SUMIFS(GX152:KO152,GX$6:KO$6,{"EN(D)"}))</f>
        <v>0</v>
      </c>
      <c r="KS152" s="277" cm="1">
        <f t="array" ref="KS152">SUM(SUMIFS(GX152:KO152,GX$6:KO$6,{"INA(D)"}))</f>
        <v>0</v>
      </c>
      <c r="KT152" s="277" cm="1">
        <f t="array" ref="KT152">SUM(SUMIFS(GX152:KO152,GX$6:KO$6,{"EN(D)","EN(V)","INA(D)","INA(V)"}))</f>
        <v>0</v>
      </c>
      <c r="KU152" s="299"/>
      <c r="KV152" s="299"/>
      <c r="KW152" s="299"/>
      <c r="KX152" s="299"/>
      <c r="KY152" s="297"/>
      <c r="KZ152" s="297"/>
      <c r="LA152" s="297"/>
      <c r="LB152" s="297"/>
      <c r="LC152" s="299"/>
      <c r="LD152" s="299"/>
      <c r="LE152" s="299"/>
      <c r="LF152" s="299"/>
      <c r="LG152" s="297"/>
      <c r="LH152" s="297"/>
      <c r="LI152" s="297"/>
      <c r="LJ152" s="297"/>
      <c r="LK152" s="299"/>
      <c r="LL152" s="299"/>
      <c r="LM152" s="299"/>
      <c r="LN152" s="299"/>
      <c r="LO152" s="297"/>
      <c r="LP152" s="297"/>
      <c r="LQ152" s="297"/>
      <c r="LR152" s="297"/>
      <c r="LS152" s="299"/>
      <c r="LT152" s="299"/>
      <c r="LU152" s="299"/>
      <c r="LV152" s="299"/>
      <c r="LW152" s="297"/>
      <c r="LX152" s="297"/>
      <c r="LY152" s="297"/>
      <c r="LZ152" s="297"/>
      <c r="MA152" s="299"/>
      <c r="MB152" s="299"/>
      <c r="MC152" s="299"/>
      <c r="MD152" s="299"/>
      <c r="ME152" s="297"/>
      <c r="MF152" s="297">
        <v>1</v>
      </c>
      <c r="MG152" s="297"/>
      <c r="MH152" s="297"/>
      <c r="MI152" s="299"/>
      <c r="MJ152" s="299"/>
      <c r="MK152" s="299"/>
      <c r="ML152" s="299"/>
      <c r="MM152" s="297"/>
      <c r="MN152" s="297">
        <v>25</v>
      </c>
      <c r="MO152" s="297"/>
      <c r="MP152" s="297">
        <v>9</v>
      </c>
      <c r="MQ152" s="299"/>
      <c r="MR152" s="299"/>
      <c r="MS152" s="299"/>
      <c r="MT152" s="299"/>
      <c r="MU152" s="297"/>
      <c r="MV152" s="297">
        <v>24</v>
      </c>
      <c r="MW152" s="297"/>
      <c r="MX152" s="297">
        <v>6</v>
      </c>
      <c r="MY152" s="299"/>
      <c r="MZ152" s="299">
        <v>16</v>
      </c>
      <c r="NA152" s="299"/>
      <c r="NB152" s="299">
        <v>1</v>
      </c>
      <c r="NC152" s="297"/>
      <c r="ND152" s="297">
        <v>26</v>
      </c>
      <c r="NE152" s="297"/>
      <c r="NF152" s="297">
        <v>7</v>
      </c>
      <c r="NG152" s="299"/>
      <c r="NH152" s="299"/>
      <c r="NI152" s="299"/>
      <c r="NJ152" s="299"/>
      <c r="NK152" s="297"/>
      <c r="NL152" s="297">
        <v>23</v>
      </c>
      <c r="NM152" s="297"/>
      <c r="NN152" s="297">
        <v>6</v>
      </c>
      <c r="NO152" s="299"/>
      <c r="NP152" s="299"/>
      <c r="NQ152" s="299"/>
      <c r="NR152" s="299"/>
      <c r="NS152" s="297"/>
      <c r="NT152" s="297">
        <v>23</v>
      </c>
      <c r="NU152" s="297"/>
      <c r="NV152" s="297">
        <v>7</v>
      </c>
      <c r="NW152" s="299"/>
      <c r="NX152" s="299"/>
      <c r="NY152" s="299"/>
      <c r="NZ152" s="299"/>
      <c r="OA152" s="297"/>
      <c r="OB152" s="297">
        <v>50</v>
      </c>
      <c r="OC152" s="297"/>
      <c r="OD152" s="297">
        <v>13</v>
      </c>
      <c r="OE152" s="299"/>
      <c r="OF152" s="299"/>
      <c r="OG152" s="299"/>
      <c r="OH152" s="299"/>
      <c r="OI152" s="297"/>
      <c r="OJ152" s="297">
        <v>18</v>
      </c>
      <c r="OK152" s="297"/>
      <c r="OL152" s="297">
        <v>5</v>
      </c>
      <c r="OM152" s="277" cm="1">
        <f t="array" ref="OM152">SUM(SUMIFS(KU152:OL152,KU$6:OL$6,{"EN(V)"}))</f>
        <v>16</v>
      </c>
      <c r="ON152" s="277" cm="1">
        <f t="array" ref="ON152">SUM(SUMIFS(KU152:OL152,KU$6:OL$6,{"INA(V)"}))</f>
        <v>190</v>
      </c>
      <c r="OO152" s="277" cm="1">
        <f t="array" ref="OO152">SUM(SUMIFS(KU152:OL152,KU$6:OL$6,{"EN(D)"}))</f>
        <v>1</v>
      </c>
      <c r="OP152" s="277" cm="1">
        <f t="array" ref="OP152">SUM(SUMIFS(KU152:OL152,KU$6:OL$6,{"INA(D)"}))</f>
        <v>53</v>
      </c>
      <c r="OQ152" s="277" cm="1">
        <f t="array" ref="OQ152">SUM(SUMIFS(KU152:OL152,KU$6:OL$6,{"EN(D)","EN(V)","INA(D)","INA(V)"}))</f>
        <v>260</v>
      </c>
      <c r="OR152" s="299"/>
      <c r="OS152" s="299"/>
      <c r="OT152" s="299"/>
      <c r="OU152" s="299"/>
      <c r="OV152" s="297"/>
      <c r="OW152" s="297">
        <v>9</v>
      </c>
      <c r="OX152" s="297"/>
      <c r="OY152" s="297">
        <v>3</v>
      </c>
      <c r="OZ152" s="299"/>
      <c r="PA152" s="299"/>
      <c r="PB152" s="299"/>
      <c r="PC152" s="299"/>
      <c r="PD152" s="297"/>
      <c r="PE152" s="297">
        <v>10</v>
      </c>
      <c r="PF152" s="297"/>
      <c r="PG152" s="297">
        <v>6</v>
      </c>
      <c r="PH152" s="299"/>
      <c r="PI152" s="299"/>
      <c r="PJ152" s="299"/>
      <c r="PK152" s="299"/>
      <c r="PL152" s="297"/>
      <c r="PM152" s="297">
        <v>5</v>
      </c>
      <c r="PN152" s="297"/>
      <c r="PO152" s="297"/>
      <c r="PP152" s="299"/>
      <c r="PQ152" s="299"/>
      <c r="PR152" s="299"/>
      <c r="PS152" s="299"/>
      <c r="PT152" s="297"/>
      <c r="PU152" s="297">
        <v>11</v>
      </c>
      <c r="PV152" s="297"/>
      <c r="PW152" s="297">
        <v>2</v>
      </c>
      <c r="PX152" s="299"/>
      <c r="PY152" s="299"/>
      <c r="PZ152" s="299"/>
      <c r="QA152" s="299"/>
      <c r="QB152" s="297"/>
      <c r="QC152" s="297">
        <v>20</v>
      </c>
      <c r="QD152" s="297"/>
      <c r="QE152" s="297">
        <v>3</v>
      </c>
      <c r="QF152" s="299"/>
      <c r="QG152" s="299"/>
      <c r="QH152" s="299"/>
      <c r="QI152" s="299"/>
      <c r="QJ152" s="297"/>
      <c r="QK152" s="297">
        <v>1</v>
      </c>
      <c r="QL152" s="297"/>
      <c r="QM152" s="297"/>
      <c r="QN152" s="299"/>
      <c r="QO152" s="299"/>
      <c r="QP152" s="299"/>
      <c r="QQ152" s="299"/>
      <c r="QR152" s="297"/>
      <c r="QS152" s="297">
        <v>5</v>
      </c>
      <c r="QT152" s="297"/>
      <c r="QU152" s="297"/>
      <c r="QV152" s="299"/>
      <c r="QW152" s="299"/>
      <c r="QX152" s="299"/>
      <c r="QY152" s="299"/>
      <c r="QZ152" s="297"/>
      <c r="RA152" s="297"/>
      <c r="RB152" s="297"/>
      <c r="RC152" s="297"/>
      <c r="RD152" s="299"/>
      <c r="RE152" s="299"/>
      <c r="RF152" s="299"/>
      <c r="RG152" s="299"/>
      <c r="RH152" s="297"/>
      <c r="RI152" s="297"/>
      <c r="RJ152" s="297"/>
      <c r="RK152" s="297"/>
      <c r="RL152" s="299"/>
      <c r="RM152" s="299"/>
      <c r="RN152" s="299"/>
      <c r="RO152" s="299"/>
      <c r="RP152" s="297"/>
      <c r="RQ152" s="297"/>
      <c r="RR152" s="297"/>
      <c r="RS152" s="297"/>
      <c r="RT152" s="299"/>
      <c r="RU152" s="299"/>
      <c r="RV152" s="299"/>
      <c r="RW152" s="299"/>
      <c r="RX152" s="297"/>
      <c r="RY152" s="297"/>
      <c r="RZ152" s="297"/>
      <c r="SA152" s="297"/>
      <c r="SB152" s="299"/>
      <c r="SC152" s="299"/>
      <c r="SD152" s="299"/>
      <c r="SE152" s="299"/>
      <c r="SF152" s="297"/>
      <c r="SG152" s="297"/>
      <c r="SH152" s="297"/>
      <c r="SI152" s="297"/>
      <c r="SJ152" s="277" cm="1">
        <f t="array" ref="SJ152">SUM(SUMIFS(OR152:SI152,OR$6:SI$6,{"EN(V)"}))</f>
        <v>0</v>
      </c>
      <c r="SK152" s="277" cm="1">
        <f t="array" ref="SK152">SUM(SUMIFS(OR152:SI152,OR$6:SI$6,{"INA(V)"}))</f>
        <v>61</v>
      </c>
      <c r="SL152" s="277" cm="1">
        <f t="array" ref="SL152">SUM(SUMIFS(OR152:SI152,OR$6:SI$6,{"EN(D)"}))</f>
        <v>0</v>
      </c>
      <c r="SM152" s="277" cm="1">
        <f t="array" ref="SM152">SUM(SUMIFS(OR152:SI152,OR$6:SI$6,{"INA(D)"}))</f>
        <v>14</v>
      </c>
      <c r="SN152" s="277" cm="1">
        <f t="array" ref="SN152">SUM(SUMIFS(OR152:SI152,OR$6:SI$6,{"EN(D)","EN(V)","INA(D)","INA(V)"}))</f>
        <v>75</v>
      </c>
    </row>
    <row r="153" spans="1:508">
      <c r="A153" s="296">
        <v>147</v>
      </c>
      <c r="B153" s="281" t="s">
        <v>2677</v>
      </c>
      <c r="C153" s="301">
        <v>44713</v>
      </c>
      <c r="D153" s="299"/>
      <c r="E153" s="299"/>
      <c r="F153" s="299"/>
      <c r="G153" s="299"/>
      <c r="H153" s="297"/>
      <c r="I153" s="297"/>
      <c r="J153" s="297"/>
      <c r="K153" s="297"/>
      <c r="L153" s="299"/>
      <c r="M153" s="299"/>
      <c r="N153" s="299"/>
      <c r="O153" s="299"/>
      <c r="P153" s="297"/>
      <c r="Q153" s="297"/>
      <c r="R153" s="297"/>
      <c r="S153" s="297"/>
      <c r="T153" s="299"/>
      <c r="U153" s="299"/>
      <c r="V153" s="299"/>
      <c r="W153" s="299"/>
      <c r="X153" s="297"/>
      <c r="Y153" s="297"/>
      <c r="Z153" s="297"/>
      <c r="AA153" s="297"/>
      <c r="AB153" s="299"/>
      <c r="AC153" s="299"/>
      <c r="AD153" s="299"/>
      <c r="AE153" s="299"/>
      <c r="AF153" s="297"/>
      <c r="AG153" s="297"/>
      <c r="AH153" s="297"/>
      <c r="AI153" s="297"/>
      <c r="AJ153" s="299"/>
      <c r="AK153" s="299"/>
      <c r="AL153" s="299"/>
      <c r="AM153" s="299"/>
      <c r="AN153" s="297"/>
      <c r="AO153" s="297"/>
      <c r="AP153" s="297"/>
      <c r="AQ153" s="297"/>
      <c r="AR153" s="299"/>
      <c r="AS153" s="299"/>
      <c r="AT153" s="299"/>
      <c r="AU153" s="299"/>
      <c r="AV153" s="297"/>
      <c r="AW153" s="297"/>
      <c r="AX153" s="297"/>
      <c r="AY153" s="297"/>
      <c r="AZ153" s="299"/>
      <c r="BA153" s="299"/>
      <c r="BB153" s="299"/>
      <c r="BC153" s="299"/>
      <c r="BD153" s="297"/>
      <c r="BE153" s="297"/>
      <c r="BF153" s="297"/>
      <c r="BG153" s="297"/>
      <c r="BH153" s="299"/>
      <c r="BI153" s="299"/>
      <c r="BJ153" s="299"/>
      <c r="BK153" s="299"/>
      <c r="BL153" s="297"/>
      <c r="BM153" s="297"/>
      <c r="BN153" s="297"/>
      <c r="BO153" s="297"/>
      <c r="BP153" s="299"/>
      <c r="BQ153" s="299"/>
      <c r="BR153" s="299"/>
      <c r="BS153" s="299"/>
      <c r="BT153" s="297"/>
      <c r="BU153" s="297"/>
      <c r="BV153" s="297"/>
      <c r="BW153" s="297"/>
      <c r="BX153" s="299"/>
      <c r="BY153" s="299"/>
      <c r="BZ153" s="299"/>
      <c r="CA153" s="299"/>
      <c r="CB153" s="297"/>
      <c r="CC153" s="297"/>
      <c r="CD153" s="297"/>
      <c r="CE153" s="297"/>
      <c r="CF153" s="299"/>
      <c r="CG153" s="299"/>
      <c r="CH153" s="299"/>
      <c r="CI153" s="299"/>
      <c r="CJ153" s="297"/>
      <c r="CK153" s="297"/>
      <c r="CL153" s="297"/>
      <c r="CM153" s="297"/>
      <c r="CN153" s="299"/>
      <c r="CO153" s="299"/>
      <c r="CP153" s="299"/>
      <c r="CQ153" s="299"/>
      <c r="CR153" s="297"/>
      <c r="CS153" s="297"/>
      <c r="CT153" s="297"/>
      <c r="CU153" s="297"/>
      <c r="CV153" s="277" cm="1">
        <f t="array" ref="CV153">SUM(SUMIFS(D153:CU153,D$6:CU$6,{"EN(V)"}))</f>
        <v>0</v>
      </c>
      <c r="CW153" s="277" cm="1">
        <f t="array" ref="CW153">SUM(SUMIFS(D153:CU153,D$6:CU$6,{"INA(V)"}))</f>
        <v>0</v>
      </c>
      <c r="CX153" s="277" cm="1">
        <f t="array" ref="CX153">SUM(SUMIFS(D153:CU153,D$6:CU$6,{"EN(D)"}))</f>
        <v>0</v>
      </c>
      <c r="CY153" s="277" cm="1">
        <f t="array" ref="CY153">SUM(SUMIFS(D153:CU153,D$6:CU$6,{"INA(D)"}))</f>
        <v>0</v>
      </c>
      <c r="CZ153" s="277" cm="1">
        <f t="array" ref="CZ153">SUM(SUMIFS(D153:CU153,D$6:CU$6,{"EN(D)","EN(V)","INA(D)","INA(V)"}))</f>
        <v>0</v>
      </c>
      <c r="DA153" s="299"/>
      <c r="DB153" s="299"/>
      <c r="DC153" s="299"/>
      <c r="DD153" s="299"/>
      <c r="DE153" s="297"/>
      <c r="DF153" s="297"/>
      <c r="DG153" s="297"/>
      <c r="DH153" s="297"/>
      <c r="DI153" s="299"/>
      <c r="DJ153" s="299"/>
      <c r="DK153" s="299"/>
      <c r="DL153" s="299"/>
      <c r="DM153" s="297"/>
      <c r="DN153" s="297"/>
      <c r="DO153" s="297"/>
      <c r="DP153" s="297"/>
      <c r="DQ153" s="299"/>
      <c r="DR153" s="299"/>
      <c r="DS153" s="299"/>
      <c r="DT153" s="299"/>
      <c r="DU153" s="297"/>
      <c r="DV153" s="297"/>
      <c r="DW153" s="297"/>
      <c r="DX153" s="297"/>
      <c r="DY153" s="299"/>
      <c r="DZ153" s="299"/>
      <c r="EA153" s="299"/>
      <c r="EB153" s="299"/>
      <c r="EC153" s="297"/>
      <c r="ED153" s="297"/>
      <c r="EE153" s="297"/>
      <c r="EF153" s="297"/>
      <c r="EG153" s="299"/>
      <c r="EH153" s="299"/>
      <c r="EI153" s="299"/>
      <c r="EJ153" s="299"/>
      <c r="EK153" s="297"/>
      <c r="EL153" s="297"/>
      <c r="EM153" s="297"/>
      <c r="EN153" s="297"/>
      <c r="EO153" s="299"/>
      <c r="EP153" s="299"/>
      <c r="EQ153" s="299"/>
      <c r="ER153" s="299"/>
      <c r="ES153" s="297"/>
      <c r="ET153" s="297"/>
      <c r="EU153" s="297"/>
      <c r="EV153" s="297"/>
      <c r="EW153" s="299"/>
      <c r="EX153" s="299"/>
      <c r="EY153" s="299"/>
      <c r="EZ153" s="299"/>
      <c r="FA153" s="297"/>
      <c r="FB153" s="297"/>
      <c r="FC153" s="297"/>
      <c r="FD153" s="297"/>
      <c r="FE153" s="299"/>
      <c r="FF153" s="299"/>
      <c r="FG153" s="299"/>
      <c r="FH153" s="299"/>
      <c r="FI153" s="297"/>
      <c r="FJ153" s="297"/>
      <c r="FK153" s="297"/>
      <c r="FL153" s="297"/>
      <c r="FM153" s="299"/>
      <c r="FN153" s="299"/>
      <c r="FO153" s="299"/>
      <c r="FP153" s="299"/>
      <c r="FQ153" s="297"/>
      <c r="FR153" s="297"/>
      <c r="FS153" s="297"/>
      <c r="FT153" s="297"/>
      <c r="FU153" s="299"/>
      <c r="FV153" s="299"/>
      <c r="FW153" s="299"/>
      <c r="FX153" s="299"/>
      <c r="FY153" s="297"/>
      <c r="FZ153" s="297"/>
      <c r="GA153" s="297"/>
      <c r="GB153" s="297"/>
      <c r="GC153" s="299"/>
      <c r="GD153" s="299"/>
      <c r="GE153" s="299"/>
      <c r="GF153" s="299"/>
      <c r="GG153" s="297"/>
      <c r="GH153" s="297"/>
      <c r="GI153" s="297"/>
      <c r="GJ153" s="297"/>
      <c r="GK153" s="299"/>
      <c r="GL153" s="299"/>
      <c r="GM153" s="299"/>
      <c r="GN153" s="299"/>
      <c r="GO153" s="297"/>
      <c r="GP153" s="297"/>
      <c r="GQ153" s="297"/>
      <c r="GR153" s="297"/>
      <c r="GS153" s="277" cm="1">
        <f t="array" ref="GS153">SUM(SUMIFS(DA153:GR153,DA$6:GR$6,{"EN(V)"}))</f>
        <v>0</v>
      </c>
      <c r="GT153" s="277" cm="1">
        <f t="array" ref="GT153">SUM(SUMIFS(DA153:GR153,DA$6:GR$6,{"INA(V)"}))</f>
        <v>0</v>
      </c>
      <c r="GU153" s="277" cm="1">
        <f t="array" ref="GU153">SUM(SUMIFS(DA153:GR153,DA$6:GR$6,{"EN(D)"}))</f>
        <v>0</v>
      </c>
      <c r="GV153" s="277" cm="1">
        <f t="array" ref="GV153">SUM(SUMIFS(DA153:GR153,DA$6:GR$6,{"INA(D)"}))</f>
        <v>0</v>
      </c>
      <c r="GW153" s="277" cm="1">
        <f t="array" ref="GW153">SUM(SUMIFS(DA153:GR153,DA$6:GR$6,{"EN(D)","EN(V)","INA(D)","INA(V)"}))</f>
        <v>0</v>
      </c>
      <c r="GX153" s="299"/>
      <c r="GY153" s="299"/>
      <c r="GZ153" s="299"/>
      <c r="HA153" s="299"/>
      <c r="HB153" s="297"/>
      <c r="HC153" s="297"/>
      <c r="HD153" s="297"/>
      <c r="HE153" s="297"/>
      <c r="HF153" s="299"/>
      <c r="HG153" s="299"/>
      <c r="HH153" s="299"/>
      <c r="HI153" s="299"/>
      <c r="HJ153" s="297"/>
      <c r="HK153" s="297"/>
      <c r="HL153" s="297"/>
      <c r="HM153" s="297"/>
      <c r="HN153" s="299"/>
      <c r="HO153" s="299"/>
      <c r="HP153" s="299"/>
      <c r="HQ153" s="299"/>
      <c r="HR153" s="297"/>
      <c r="HS153" s="297"/>
      <c r="HT153" s="297"/>
      <c r="HU153" s="297"/>
      <c r="HV153" s="299"/>
      <c r="HW153" s="299"/>
      <c r="HX153" s="299"/>
      <c r="HY153" s="299"/>
      <c r="HZ153" s="297"/>
      <c r="IA153" s="297"/>
      <c r="IB153" s="297"/>
      <c r="IC153" s="297"/>
      <c r="ID153" s="299"/>
      <c r="IE153" s="299"/>
      <c r="IF153" s="299"/>
      <c r="IG153" s="299"/>
      <c r="IH153" s="297"/>
      <c r="II153" s="297"/>
      <c r="IJ153" s="297"/>
      <c r="IK153" s="297"/>
      <c r="IL153" s="299"/>
      <c r="IM153" s="299"/>
      <c r="IN153" s="299"/>
      <c r="IO153" s="299"/>
      <c r="IP153" s="297"/>
      <c r="IQ153" s="297"/>
      <c r="IR153" s="297"/>
      <c r="IS153" s="297"/>
      <c r="IT153" s="299"/>
      <c r="IU153" s="299"/>
      <c r="IV153" s="299"/>
      <c r="IW153" s="299"/>
      <c r="IX153" s="297"/>
      <c r="IY153" s="297"/>
      <c r="IZ153" s="297"/>
      <c r="JA153" s="297"/>
      <c r="JB153" s="299"/>
      <c r="JC153" s="299"/>
      <c r="JD153" s="299"/>
      <c r="JE153" s="299"/>
      <c r="JF153" s="297"/>
      <c r="JG153" s="297"/>
      <c r="JH153" s="297"/>
      <c r="JI153" s="297"/>
      <c r="JJ153" s="299"/>
      <c r="JK153" s="299"/>
      <c r="JL153" s="299"/>
      <c r="JM153" s="299"/>
      <c r="JN153" s="297"/>
      <c r="JO153" s="297"/>
      <c r="JP153" s="297"/>
      <c r="JQ153" s="297"/>
      <c r="JR153" s="299"/>
      <c r="JS153" s="299"/>
      <c r="JT153" s="299"/>
      <c r="JU153" s="299"/>
      <c r="JV153" s="297"/>
      <c r="JW153" s="297"/>
      <c r="JX153" s="297"/>
      <c r="JY153" s="297"/>
      <c r="JZ153" s="299"/>
      <c r="KA153" s="299"/>
      <c r="KB153" s="299"/>
      <c r="KC153" s="299"/>
      <c r="KD153" s="297"/>
      <c r="KE153" s="297"/>
      <c r="KF153" s="297"/>
      <c r="KG153" s="297"/>
      <c r="KH153" s="299"/>
      <c r="KI153" s="299"/>
      <c r="KJ153" s="299"/>
      <c r="KK153" s="299"/>
      <c r="KL153" s="297"/>
      <c r="KM153" s="297"/>
      <c r="KN153" s="297"/>
      <c r="KO153" s="297"/>
      <c r="KP153" s="277" cm="1">
        <f t="array" ref="KP153">SUM(SUMIFS(GX153:KO153,GX$6:KO$6,{"EN(V)"}))</f>
        <v>0</v>
      </c>
      <c r="KQ153" s="277" cm="1">
        <f t="array" ref="KQ153">SUM(SUMIFS(GX153:KO153,GX$6:KO$6,{"INA(V)"}))</f>
        <v>0</v>
      </c>
      <c r="KR153" s="277" cm="1">
        <f t="array" ref="KR153">SUM(SUMIFS(GX153:KO153,GX$6:KO$6,{"EN(D)"}))</f>
        <v>0</v>
      </c>
      <c r="KS153" s="277" cm="1">
        <f t="array" ref="KS153">SUM(SUMIFS(GX153:KO153,GX$6:KO$6,{"INA(D)"}))</f>
        <v>0</v>
      </c>
      <c r="KT153" s="277" cm="1">
        <f t="array" ref="KT153">SUM(SUMIFS(GX153:KO153,GX$6:KO$6,{"EN(D)","EN(V)","INA(D)","INA(V)"}))</f>
        <v>0</v>
      </c>
      <c r="KU153" s="299"/>
      <c r="KV153" s="299"/>
      <c r="KW153" s="299"/>
      <c r="KX153" s="299"/>
      <c r="KY153" s="297"/>
      <c r="KZ153" s="297"/>
      <c r="LA153" s="297"/>
      <c r="LB153" s="297"/>
      <c r="LC153" s="299"/>
      <c r="LD153" s="299"/>
      <c r="LE153" s="299"/>
      <c r="LF153" s="299"/>
      <c r="LG153" s="297"/>
      <c r="LH153" s="297"/>
      <c r="LI153" s="297"/>
      <c r="LJ153" s="297"/>
      <c r="LK153" s="299"/>
      <c r="LL153" s="299"/>
      <c r="LM153" s="299"/>
      <c r="LN153" s="299"/>
      <c r="LO153" s="297"/>
      <c r="LP153" s="297"/>
      <c r="LQ153" s="297"/>
      <c r="LR153" s="297"/>
      <c r="LS153" s="299"/>
      <c r="LT153" s="299"/>
      <c r="LU153" s="299"/>
      <c r="LV153" s="299"/>
      <c r="LW153" s="297"/>
      <c r="LX153" s="297"/>
      <c r="LY153" s="297"/>
      <c r="LZ153" s="297"/>
      <c r="MA153" s="299"/>
      <c r="MB153" s="299">
        <v>1</v>
      </c>
      <c r="MC153" s="299"/>
      <c r="MD153" s="299">
        <v>1</v>
      </c>
      <c r="ME153" s="297"/>
      <c r="MF153" s="297"/>
      <c r="MG153" s="297"/>
      <c r="MH153" s="297"/>
      <c r="MI153" s="299"/>
      <c r="MJ153" s="299">
        <v>19</v>
      </c>
      <c r="MK153" s="299"/>
      <c r="ML153" s="299">
        <v>1</v>
      </c>
      <c r="MM153" s="297"/>
      <c r="MN153" s="297"/>
      <c r="MO153" s="297"/>
      <c r="MP153" s="297"/>
      <c r="MQ153" s="299"/>
      <c r="MR153" s="299">
        <v>17</v>
      </c>
      <c r="MS153" s="299"/>
      <c r="MT153" s="299">
        <v>4</v>
      </c>
      <c r="MU153" s="297"/>
      <c r="MV153" s="297"/>
      <c r="MW153" s="297"/>
      <c r="MX153" s="297"/>
      <c r="MY153" s="299"/>
      <c r="MZ153" s="299"/>
      <c r="NA153" s="299"/>
      <c r="NB153" s="299"/>
      <c r="NC153" s="297"/>
      <c r="ND153" s="297"/>
      <c r="NE153" s="297"/>
      <c r="NF153" s="297"/>
      <c r="NG153" s="299"/>
      <c r="NH153" s="299">
        <v>63</v>
      </c>
      <c r="NI153" s="299"/>
      <c r="NJ153" s="299">
        <v>5</v>
      </c>
      <c r="NK153" s="297"/>
      <c r="NL153" s="297"/>
      <c r="NM153" s="297"/>
      <c r="NN153" s="297"/>
      <c r="NO153" s="299"/>
      <c r="NP153" s="299">
        <v>123</v>
      </c>
      <c r="NQ153" s="299"/>
      <c r="NR153" s="299">
        <v>7</v>
      </c>
      <c r="NS153" s="297"/>
      <c r="NT153" s="297"/>
      <c r="NU153" s="297"/>
      <c r="NV153" s="297"/>
      <c r="NW153" s="299"/>
      <c r="NX153" s="299">
        <v>178</v>
      </c>
      <c r="NY153" s="299"/>
      <c r="NZ153" s="299">
        <v>18</v>
      </c>
      <c r="OA153" s="297"/>
      <c r="OB153" s="297"/>
      <c r="OC153" s="297"/>
      <c r="OD153" s="297"/>
      <c r="OE153" s="299"/>
      <c r="OF153" s="299">
        <v>75</v>
      </c>
      <c r="OG153" s="299"/>
      <c r="OH153" s="299">
        <v>5</v>
      </c>
      <c r="OI153" s="297"/>
      <c r="OJ153" s="297"/>
      <c r="OK153" s="297"/>
      <c r="OL153" s="297"/>
      <c r="OM153" s="277" cm="1">
        <f t="array" ref="OM153">SUM(SUMIFS(KU153:OL153,KU$6:OL$6,{"EN(V)"}))</f>
        <v>476</v>
      </c>
      <c r="ON153" s="277" cm="1">
        <f t="array" ref="ON153">SUM(SUMIFS(KU153:OL153,KU$6:OL$6,{"INA(V)"}))</f>
        <v>0</v>
      </c>
      <c r="OO153" s="277" cm="1">
        <f t="array" ref="OO153">SUM(SUMIFS(KU153:OL153,KU$6:OL$6,{"EN(D)"}))</f>
        <v>41</v>
      </c>
      <c r="OP153" s="277" cm="1">
        <f t="array" ref="OP153">SUM(SUMIFS(KU153:OL153,KU$6:OL$6,{"INA(D)"}))</f>
        <v>0</v>
      </c>
      <c r="OQ153" s="277" cm="1">
        <f t="array" ref="OQ153">SUM(SUMIFS(KU153:OL153,KU$6:OL$6,{"EN(D)","EN(V)","INA(D)","INA(V)"}))</f>
        <v>517</v>
      </c>
      <c r="OR153" s="299"/>
      <c r="OS153" s="299"/>
      <c r="OT153" s="299"/>
      <c r="OU153" s="299"/>
      <c r="OV153" s="297"/>
      <c r="OW153" s="297">
        <v>80</v>
      </c>
      <c r="OX153" s="297"/>
      <c r="OY153" s="297">
        <v>1</v>
      </c>
      <c r="OZ153" s="299"/>
      <c r="PA153" s="299">
        <v>93</v>
      </c>
      <c r="PB153" s="299"/>
      <c r="PC153" s="299">
        <v>4</v>
      </c>
      <c r="PD153" s="297"/>
      <c r="PE153" s="297"/>
      <c r="PF153" s="297"/>
      <c r="PG153" s="297"/>
      <c r="PH153" s="299"/>
      <c r="PI153" s="299">
        <v>157</v>
      </c>
      <c r="PJ153" s="299"/>
      <c r="PK153" s="299">
        <v>14</v>
      </c>
      <c r="PL153" s="297"/>
      <c r="PM153" s="297"/>
      <c r="PN153" s="297"/>
      <c r="PO153" s="297"/>
      <c r="PP153" s="299"/>
      <c r="PQ153" s="299">
        <v>116</v>
      </c>
      <c r="PR153" s="299"/>
      <c r="PS153" s="299">
        <v>6</v>
      </c>
      <c r="PT153" s="297"/>
      <c r="PU153" s="297"/>
      <c r="PV153" s="297"/>
      <c r="PW153" s="297"/>
      <c r="PX153" s="299"/>
      <c r="PY153" s="299">
        <v>100</v>
      </c>
      <c r="PZ153" s="299"/>
      <c r="QA153" s="299">
        <v>17</v>
      </c>
      <c r="QB153" s="297"/>
      <c r="QC153" s="297"/>
      <c r="QD153" s="297"/>
      <c r="QE153" s="297"/>
      <c r="QF153" s="299"/>
      <c r="QG153" s="299">
        <v>94</v>
      </c>
      <c r="QH153" s="299"/>
      <c r="QI153" s="299">
        <v>5</v>
      </c>
      <c r="QJ153" s="297"/>
      <c r="QK153" s="297"/>
      <c r="QL153" s="297"/>
      <c r="QM153" s="297"/>
      <c r="QN153" s="299"/>
      <c r="QO153" s="299">
        <v>23</v>
      </c>
      <c r="QP153" s="299"/>
      <c r="QQ153" s="299">
        <v>1</v>
      </c>
      <c r="QR153" s="297"/>
      <c r="QS153" s="297"/>
      <c r="QT153" s="297"/>
      <c r="QU153" s="297"/>
      <c r="QV153" s="299"/>
      <c r="QW153" s="299"/>
      <c r="QX153" s="299"/>
      <c r="QY153" s="299"/>
      <c r="QZ153" s="297"/>
      <c r="RA153" s="297"/>
      <c r="RB153" s="297"/>
      <c r="RC153" s="297"/>
      <c r="RD153" s="299"/>
      <c r="RE153" s="299"/>
      <c r="RF153" s="299"/>
      <c r="RG153" s="299"/>
      <c r="RH153" s="297"/>
      <c r="RI153" s="297"/>
      <c r="RJ153" s="297"/>
      <c r="RK153" s="297"/>
      <c r="RL153" s="299"/>
      <c r="RM153" s="299"/>
      <c r="RN153" s="299"/>
      <c r="RO153" s="299"/>
      <c r="RP153" s="297"/>
      <c r="RQ153" s="297"/>
      <c r="RR153" s="297"/>
      <c r="RS153" s="297"/>
      <c r="RT153" s="299"/>
      <c r="RU153" s="299"/>
      <c r="RV153" s="299"/>
      <c r="RW153" s="299"/>
      <c r="RX153" s="297"/>
      <c r="RY153" s="297"/>
      <c r="RZ153" s="297"/>
      <c r="SA153" s="297"/>
      <c r="SB153" s="299"/>
      <c r="SC153" s="299"/>
      <c r="SD153" s="299"/>
      <c r="SE153" s="299"/>
      <c r="SF153" s="297"/>
      <c r="SG153" s="297"/>
      <c r="SH153" s="297"/>
      <c r="SI153" s="297"/>
      <c r="SJ153" s="277" cm="1">
        <f t="array" ref="SJ153">SUM(SUMIFS(OR153:SI153,OR$6:SI$6,{"EN(V)"}))</f>
        <v>583</v>
      </c>
      <c r="SK153" s="277" cm="1">
        <f t="array" ref="SK153">SUM(SUMIFS(OR153:SI153,OR$6:SI$6,{"INA(V)"}))</f>
        <v>80</v>
      </c>
      <c r="SL153" s="277" cm="1">
        <f t="array" ref="SL153">SUM(SUMIFS(OR153:SI153,OR$6:SI$6,{"EN(D)"}))</f>
        <v>47</v>
      </c>
      <c r="SM153" s="277" cm="1">
        <f t="array" ref="SM153">SUM(SUMIFS(OR153:SI153,OR$6:SI$6,{"INA(D)"}))</f>
        <v>1</v>
      </c>
      <c r="SN153" s="277" cm="1">
        <f t="array" ref="SN153">SUM(SUMIFS(OR153:SI153,OR$6:SI$6,{"EN(D)","EN(V)","INA(D)","INA(V)"}))</f>
        <v>711</v>
      </c>
    </row>
    <row r="154" spans="1:508" ht="45">
      <c r="A154" s="296">
        <v>148</v>
      </c>
      <c r="B154" s="281" t="s">
        <v>2841</v>
      </c>
      <c r="C154" s="301">
        <v>44743</v>
      </c>
      <c r="D154" s="299"/>
      <c r="E154" s="299"/>
      <c r="F154" s="299"/>
      <c r="G154" s="299"/>
      <c r="H154" s="297"/>
      <c r="I154" s="297"/>
      <c r="J154" s="297"/>
      <c r="K154" s="297"/>
      <c r="L154" s="299"/>
      <c r="M154" s="299"/>
      <c r="N154" s="299"/>
      <c r="O154" s="299"/>
      <c r="P154" s="297"/>
      <c r="Q154" s="297"/>
      <c r="R154" s="297"/>
      <c r="S154" s="297"/>
      <c r="T154" s="299"/>
      <c r="U154" s="299"/>
      <c r="V154" s="299"/>
      <c r="W154" s="299"/>
      <c r="X154" s="297"/>
      <c r="Y154" s="297"/>
      <c r="Z154" s="297"/>
      <c r="AA154" s="297"/>
      <c r="AB154" s="299"/>
      <c r="AC154" s="299"/>
      <c r="AD154" s="299"/>
      <c r="AE154" s="299"/>
      <c r="AF154" s="297"/>
      <c r="AG154" s="297"/>
      <c r="AH154" s="297"/>
      <c r="AI154" s="297"/>
      <c r="AJ154" s="299"/>
      <c r="AK154" s="299"/>
      <c r="AL154" s="299"/>
      <c r="AM154" s="299"/>
      <c r="AN154" s="297"/>
      <c r="AO154" s="297"/>
      <c r="AP154" s="297"/>
      <c r="AQ154" s="297"/>
      <c r="AR154" s="299"/>
      <c r="AS154" s="299"/>
      <c r="AT154" s="299"/>
      <c r="AU154" s="299"/>
      <c r="AV154" s="297"/>
      <c r="AW154" s="297"/>
      <c r="AX154" s="297"/>
      <c r="AY154" s="297"/>
      <c r="AZ154" s="299"/>
      <c r="BA154" s="299"/>
      <c r="BB154" s="299"/>
      <c r="BC154" s="299"/>
      <c r="BD154" s="297"/>
      <c r="BE154" s="297"/>
      <c r="BF154" s="297"/>
      <c r="BG154" s="297"/>
      <c r="BH154" s="299"/>
      <c r="BI154" s="299"/>
      <c r="BJ154" s="299"/>
      <c r="BK154" s="299"/>
      <c r="BL154" s="297"/>
      <c r="BM154" s="297"/>
      <c r="BN154" s="297"/>
      <c r="BO154" s="297"/>
      <c r="BP154" s="299"/>
      <c r="BQ154" s="299"/>
      <c r="BR154" s="299"/>
      <c r="BS154" s="299"/>
      <c r="BT154" s="297"/>
      <c r="BU154" s="297"/>
      <c r="BV154" s="297"/>
      <c r="BW154" s="297"/>
      <c r="BX154" s="299"/>
      <c r="BY154" s="299"/>
      <c r="BZ154" s="299"/>
      <c r="CA154" s="299"/>
      <c r="CB154" s="297"/>
      <c r="CC154" s="297"/>
      <c r="CD154" s="297"/>
      <c r="CE154" s="297"/>
      <c r="CF154" s="299"/>
      <c r="CG154" s="299"/>
      <c r="CH154" s="299"/>
      <c r="CI154" s="299"/>
      <c r="CJ154" s="297"/>
      <c r="CK154" s="297"/>
      <c r="CL154" s="297"/>
      <c r="CM154" s="297"/>
      <c r="CN154" s="299"/>
      <c r="CO154" s="299"/>
      <c r="CP154" s="299"/>
      <c r="CQ154" s="299"/>
      <c r="CR154" s="297"/>
      <c r="CS154" s="297"/>
      <c r="CT154" s="297"/>
      <c r="CU154" s="297"/>
      <c r="CV154" s="277" cm="1">
        <f t="array" ref="CV154">SUM(SUMIFS(D154:CU154,D$6:CU$6,{"EN(V)"}))</f>
        <v>0</v>
      </c>
      <c r="CW154" s="277" cm="1">
        <f t="array" ref="CW154">SUM(SUMIFS(D154:CU154,D$6:CU$6,{"INA(V)"}))</f>
        <v>0</v>
      </c>
      <c r="CX154" s="277" cm="1">
        <f t="array" ref="CX154">SUM(SUMIFS(D154:CU154,D$6:CU$6,{"EN(D)"}))</f>
        <v>0</v>
      </c>
      <c r="CY154" s="277" cm="1">
        <f t="array" ref="CY154">SUM(SUMIFS(D154:CU154,D$6:CU$6,{"INA(D)"}))</f>
        <v>0</v>
      </c>
      <c r="CZ154" s="277" cm="1">
        <f t="array" ref="CZ154">SUM(SUMIFS(D154:CU154,D$6:CU$6,{"EN(D)","EN(V)","INA(D)","INA(V)"}))</f>
        <v>0</v>
      </c>
      <c r="DA154" s="299"/>
      <c r="DB154" s="299"/>
      <c r="DC154" s="299"/>
      <c r="DD154" s="299"/>
      <c r="DE154" s="297"/>
      <c r="DF154" s="297"/>
      <c r="DG154" s="297"/>
      <c r="DH154" s="297"/>
      <c r="DI154" s="299"/>
      <c r="DJ154" s="299"/>
      <c r="DK154" s="299"/>
      <c r="DL154" s="299"/>
      <c r="DM154" s="297"/>
      <c r="DN154" s="297"/>
      <c r="DO154" s="297"/>
      <c r="DP154" s="297"/>
      <c r="DQ154" s="299"/>
      <c r="DR154" s="299"/>
      <c r="DS154" s="299"/>
      <c r="DT154" s="299"/>
      <c r="DU154" s="297"/>
      <c r="DV154" s="297"/>
      <c r="DW154" s="297"/>
      <c r="DX154" s="297"/>
      <c r="DY154" s="299"/>
      <c r="DZ154" s="299"/>
      <c r="EA154" s="299"/>
      <c r="EB154" s="299"/>
      <c r="EC154" s="297"/>
      <c r="ED154" s="297"/>
      <c r="EE154" s="297"/>
      <c r="EF154" s="297"/>
      <c r="EG154" s="299"/>
      <c r="EH154" s="299"/>
      <c r="EI154" s="299"/>
      <c r="EJ154" s="299"/>
      <c r="EK154" s="297"/>
      <c r="EL154" s="297"/>
      <c r="EM154" s="297"/>
      <c r="EN154" s="297"/>
      <c r="EO154" s="299"/>
      <c r="EP154" s="299"/>
      <c r="EQ154" s="299"/>
      <c r="ER154" s="299"/>
      <c r="ES154" s="297"/>
      <c r="ET154" s="297"/>
      <c r="EU154" s="297"/>
      <c r="EV154" s="297"/>
      <c r="EW154" s="299"/>
      <c r="EX154" s="299"/>
      <c r="EY154" s="299"/>
      <c r="EZ154" s="299"/>
      <c r="FA154" s="297"/>
      <c r="FB154" s="297"/>
      <c r="FC154" s="297"/>
      <c r="FD154" s="297"/>
      <c r="FE154" s="299"/>
      <c r="FF154" s="299"/>
      <c r="FG154" s="299"/>
      <c r="FH154" s="299"/>
      <c r="FI154" s="297"/>
      <c r="FJ154" s="297"/>
      <c r="FK154" s="297"/>
      <c r="FL154" s="297"/>
      <c r="FM154" s="299"/>
      <c r="FN154" s="299"/>
      <c r="FO154" s="299"/>
      <c r="FP154" s="299"/>
      <c r="FQ154" s="297"/>
      <c r="FR154" s="297"/>
      <c r="FS154" s="297"/>
      <c r="FT154" s="297"/>
      <c r="FU154" s="299"/>
      <c r="FV154" s="299"/>
      <c r="FW154" s="299"/>
      <c r="FX154" s="299"/>
      <c r="FY154" s="297"/>
      <c r="FZ154" s="297"/>
      <c r="GA154" s="297"/>
      <c r="GB154" s="297"/>
      <c r="GC154" s="299"/>
      <c r="GD154" s="299"/>
      <c r="GE154" s="299"/>
      <c r="GF154" s="299"/>
      <c r="GG154" s="297"/>
      <c r="GH154" s="297"/>
      <c r="GI154" s="297"/>
      <c r="GJ154" s="297"/>
      <c r="GK154" s="299"/>
      <c r="GL154" s="299"/>
      <c r="GM154" s="299"/>
      <c r="GN154" s="299"/>
      <c r="GO154" s="297"/>
      <c r="GP154" s="297"/>
      <c r="GQ154" s="297"/>
      <c r="GR154" s="297"/>
      <c r="GS154" s="277" cm="1">
        <f t="array" ref="GS154">SUM(SUMIFS(DA154:GR154,DA$6:GR$6,{"EN(V)"}))</f>
        <v>0</v>
      </c>
      <c r="GT154" s="277" cm="1">
        <f t="array" ref="GT154">SUM(SUMIFS(DA154:GR154,DA$6:GR$6,{"INA(V)"}))</f>
        <v>0</v>
      </c>
      <c r="GU154" s="277" cm="1">
        <f t="array" ref="GU154">SUM(SUMIFS(DA154:GR154,DA$6:GR$6,{"EN(D)"}))</f>
        <v>0</v>
      </c>
      <c r="GV154" s="277" cm="1">
        <f t="array" ref="GV154">SUM(SUMIFS(DA154:GR154,DA$6:GR$6,{"INA(D)"}))</f>
        <v>0</v>
      </c>
      <c r="GW154" s="277" cm="1">
        <f t="array" ref="GW154">SUM(SUMIFS(DA154:GR154,DA$6:GR$6,{"EN(D)","EN(V)","INA(D)","INA(V)"}))</f>
        <v>0</v>
      </c>
      <c r="GX154" s="299"/>
      <c r="GY154" s="299"/>
      <c r="GZ154" s="299"/>
      <c r="HA154" s="299"/>
      <c r="HB154" s="297"/>
      <c r="HC154" s="297"/>
      <c r="HD154" s="297"/>
      <c r="HE154" s="297"/>
      <c r="HF154" s="299"/>
      <c r="HG154" s="299"/>
      <c r="HH154" s="299"/>
      <c r="HI154" s="299"/>
      <c r="HJ154" s="297"/>
      <c r="HK154" s="297"/>
      <c r="HL154" s="297"/>
      <c r="HM154" s="297"/>
      <c r="HN154" s="299"/>
      <c r="HO154" s="299"/>
      <c r="HP154" s="299"/>
      <c r="HQ154" s="299"/>
      <c r="HR154" s="297"/>
      <c r="HS154" s="297"/>
      <c r="HT154" s="297"/>
      <c r="HU154" s="297"/>
      <c r="HV154" s="299"/>
      <c r="HW154" s="299"/>
      <c r="HX154" s="299"/>
      <c r="HY154" s="299"/>
      <c r="HZ154" s="297"/>
      <c r="IA154" s="297"/>
      <c r="IB154" s="297"/>
      <c r="IC154" s="297"/>
      <c r="ID154" s="299"/>
      <c r="IE154" s="299"/>
      <c r="IF154" s="299"/>
      <c r="IG154" s="299"/>
      <c r="IH154" s="297"/>
      <c r="II154" s="297"/>
      <c r="IJ154" s="297"/>
      <c r="IK154" s="297"/>
      <c r="IL154" s="299"/>
      <c r="IM154" s="299"/>
      <c r="IN154" s="299"/>
      <c r="IO154" s="299"/>
      <c r="IP154" s="297"/>
      <c r="IQ154" s="297"/>
      <c r="IR154" s="297"/>
      <c r="IS154" s="297"/>
      <c r="IT154" s="299"/>
      <c r="IU154" s="299"/>
      <c r="IV154" s="299"/>
      <c r="IW154" s="299"/>
      <c r="IX154" s="297"/>
      <c r="IY154" s="297"/>
      <c r="IZ154" s="297"/>
      <c r="JA154" s="297"/>
      <c r="JB154" s="299"/>
      <c r="JC154" s="299"/>
      <c r="JD154" s="299"/>
      <c r="JE154" s="299"/>
      <c r="JF154" s="297"/>
      <c r="JG154" s="297"/>
      <c r="JH154" s="297"/>
      <c r="JI154" s="297"/>
      <c r="JJ154" s="299"/>
      <c r="JK154" s="299"/>
      <c r="JL154" s="299"/>
      <c r="JM154" s="299"/>
      <c r="JN154" s="297"/>
      <c r="JO154" s="297"/>
      <c r="JP154" s="297"/>
      <c r="JQ154" s="297"/>
      <c r="JR154" s="299"/>
      <c r="JS154" s="299"/>
      <c r="JT154" s="299"/>
      <c r="JU154" s="299"/>
      <c r="JV154" s="297"/>
      <c r="JW154" s="297"/>
      <c r="JX154" s="297"/>
      <c r="JY154" s="297"/>
      <c r="JZ154" s="299"/>
      <c r="KA154" s="299"/>
      <c r="KB154" s="299"/>
      <c r="KC154" s="299"/>
      <c r="KD154" s="297"/>
      <c r="KE154" s="297"/>
      <c r="KF154" s="297"/>
      <c r="KG154" s="297"/>
      <c r="KH154" s="299"/>
      <c r="KI154" s="299"/>
      <c r="KJ154" s="299"/>
      <c r="KK154" s="299"/>
      <c r="KL154" s="297"/>
      <c r="KM154" s="297"/>
      <c r="KN154" s="297"/>
      <c r="KO154" s="297"/>
      <c r="KP154" s="277" cm="1">
        <f t="array" ref="KP154">SUM(SUMIFS(GX154:KO154,GX$6:KO$6,{"EN(V)"}))</f>
        <v>0</v>
      </c>
      <c r="KQ154" s="277" cm="1">
        <f t="array" ref="KQ154">SUM(SUMIFS(GX154:KO154,GX$6:KO$6,{"INA(V)"}))</f>
        <v>0</v>
      </c>
      <c r="KR154" s="277" cm="1">
        <f t="array" ref="KR154">SUM(SUMIFS(GX154:KO154,GX$6:KO$6,{"EN(D)"}))</f>
        <v>0</v>
      </c>
      <c r="KS154" s="277" cm="1">
        <f t="array" ref="KS154">SUM(SUMIFS(GX154:KO154,GX$6:KO$6,{"INA(D)"}))</f>
        <v>0</v>
      </c>
      <c r="KT154" s="277" cm="1">
        <f t="array" ref="KT154">SUM(SUMIFS(GX154:KO154,GX$6:KO$6,{"EN(D)","EN(V)","INA(D)","INA(V)"}))</f>
        <v>0</v>
      </c>
      <c r="KU154" s="299"/>
      <c r="KV154" s="299"/>
      <c r="KW154" s="299"/>
      <c r="KX154" s="299"/>
      <c r="KY154" s="297"/>
      <c r="KZ154" s="297"/>
      <c r="LA154" s="297"/>
      <c r="LB154" s="297"/>
      <c r="LC154" s="299"/>
      <c r="LD154" s="299"/>
      <c r="LE154" s="299"/>
      <c r="LF154" s="299"/>
      <c r="LG154" s="297"/>
      <c r="LH154" s="297"/>
      <c r="LI154" s="297"/>
      <c r="LJ154" s="297"/>
      <c r="LK154" s="299"/>
      <c r="LL154" s="299"/>
      <c r="LM154" s="299"/>
      <c r="LN154" s="299"/>
      <c r="LO154" s="297"/>
      <c r="LP154" s="297"/>
      <c r="LQ154" s="297"/>
      <c r="LR154" s="297"/>
      <c r="LS154" s="299"/>
      <c r="LT154" s="299"/>
      <c r="LU154" s="299"/>
      <c r="LV154" s="299"/>
      <c r="LW154" s="297"/>
      <c r="LX154" s="297"/>
      <c r="LY154" s="297"/>
      <c r="LZ154" s="297"/>
      <c r="MA154" s="299"/>
      <c r="MB154" s="299"/>
      <c r="MC154" s="299"/>
      <c r="MD154" s="299"/>
      <c r="ME154" s="297"/>
      <c r="MF154" s="297"/>
      <c r="MG154" s="297"/>
      <c r="MH154" s="297"/>
      <c r="MI154" s="299"/>
      <c r="MJ154" s="299"/>
      <c r="MK154" s="299"/>
      <c r="ML154" s="299"/>
      <c r="MM154" s="297"/>
      <c r="MN154" s="297"/>
      <c r="MO154" s="297"/>
      <c r="MP154" s="297"/>
      <c r="MQ154" s="299"/>
      <c r="MR154" s="299"/>
      <c r="MS154" s="299"/>
      <c r="MT154" s="299"/>
      <c r="MU154" s="297"/>
      <c r="MV154" s="297"/>
      <c r="MW154" s="297"/>
      <c r="MX154" s="297"/>
      <c r="MY154" s="299"/>
      <c r="MZ154" s="299">
        <v>4</v>
      </c>
      <c r="NA154" s="299"/>
      <c r="NB154" s="299">
        <v>3</v>
      </c>
      <c r="NC154" s="297"/>
      <c r="ND154" s="297"/>
      <c r="NE154" s="297"/>
      <c r="NF154" s="297"/>
      <c r="NG154" s="299"/>
      <c r="NH154" s="299">
        <v>9</v>
      </c>
      <c r="NI154" s="299"/>
      <c r="NJ154" s="299"/>
      <c r="NK154" s="297"/>
      <c r="NL154" s="297"/>
      <c r="NM154" s="297"/>
      <c r="NN154" s="297"/>
      <c r="NO154" s="299"/>
      <c r="NP154" s="299">
        <v>7</v>
      </c>
      <c r="NQ154" s="299"/>
      <c r="NR154" s="299">
        <v>1</v>
      </c>
      <c r="NS154" s="297"/>
      <c r="NT154" s="297"/>
      <c r="NU154" s="297"/>
      <c r="NV154" s="297"/>
      <c r="NW154" s="299"/>
      <c r="NX154" s="299">
        <v>8</v>
      </c>
      <c r="NY154" s="299"/>
      <c r="NZ154" s="299">
        <v>1</v>
      </c>
      <c r="OA154" s="297"/>
      <c r="OB154" s="297"/>
      <c r="OC154" s="297"/>
      <c r="OD154" s="297"/>
      <c r="OE154" s="299"/>
      <c r="OF154" s="299">
        <v>4</v>
      </c>
      <c r="OG154" s="299"/>
      <c r="OH154" s="299"/>
      <c r="OI154" s="297"/>
      <c r="OJ154" s="297"/>
      <c r="OK154" s="297"/>
      <c r="OL154" s="297"/>
      <c r="OM154" s="277" cm="1">
        <f t="array" ref="OM154">SUM(SUMIFS(KU154:OL154,KU$6:OL$6,{"EN(V)"}))</f>
        <v>32</v>
      </c>
      <c r="ON154" s="277" cm="1">
        <f t="array" ref="ON154">SUM(SUMIFS(KU154:OL154,KU$6:OL$6,{"INA(V)"}))</f>
        <v>0</v>
      </c>
      <c r="OO154" s="277" cm="1">
        <f t="array" ref="OO154">SUM(SUMIFS(KU154:OL154,KU$6:OL$6,{"EN(D)"}))</f>
        <v>5</v>
      </c>
      <c r="OP154" s="277" cm="1">
        <f t="array" ref="OP154">SUM(SUMIFS(KU154:OL154,KU$6:OL$6,{"INA(D)"}))</f>
        <v>0</v>
      </c>
      <c r="OQ154" s="277" cm="1">
        <f t="array" ref="OQ154">SUM(SUMIFS(KU154:OL154,KU$6:OL$6,{"EN(D)","EN(V)","INA(D)","INA(V)"}))</f>
        <v>37</v>
      </c>
      <c r="OR154" s="299"/>
      <c r="OS154" s="299">
        <v>3</v>
      </c>
      <c r="OT154" s="299"/>
      <c r="OU154" s="299"/>
      <c r="OV154" s="297"/>
      <c r="OW154" s="297"/>
      <c r="OX154" s="297"/>
      <c r="OY154" s="297"/>
      <c r="OZ154" s="299"/>
      <c r="PA154" s="299">
        <v>11</v>
      </c>
      <c r="PB154" s="299"/>
      <c r="PC154" s="299">
        <v>1</v>
      </c>
      <c r="PD154" s="297"/>
      <c r="PE154" s="297"/>
      <c r="PF154" s="297"/>
      <c r="PG154" s="297"/>
      <c r="PH154" s="299"/>
      <c r="PI154" s="299">
        <v>3</v>
      </c>
      <c r="PJ154" s="299"/>
      <c r="PK154" s="299">
        <v>2</v>
      </c>
      <c r="PL154" s="297"/>
      <c r="PM154" s="297"/>
      <c r="PN154" s="297"/>
      <c r="PO154" s="297"/>
      <c r="PP154" s="299"/>
      <c r="PQ154" s="299">
        <v>4</v>
      </c>
      <c r="PR154" s="299"/>
      <c r="PS154" s="299">
        <v>2</v>
      </c>
      <c r="PT154" s="297"/>
      <c r="PU154" s="297"/>
      <c r="PV154" s="297"/>
      <c r="PW154" s="297"/>
      <c r="PX154" s="299"/>
      <c r="PY154" s="299">
        <v>2</v>
      </c>
      <c r="PZ154" s="299"/>
      <c r="QA154" s="299"/>
      <c r="QB154" s="297"/>
      <c r="QC154" s="297"/>
      <c r="QD154" s="297"/>
      <c r="QE154" s="297"/>
      <c r="QF154" s="299"/>
      <c r="QG154" s="299"/>
      <c r="QH154" s="299"/>
      <c r="QI154" s="299"/>
      <c r="QJ154" s="297"/>
      <c r="QK154" s="297"/>
      <c r="QL154" s="297"/>
      <c r="QM154" s="297"/>
      <c r="QN154" s="299"/>
      <c r="QO154" s="299">
        <v>1</v>
      </c>
      <c r="QP154" s="299"/>
      <c r="QQ154" s="299"/>
      <c r="QR154" s="297"/>
      <c r="QS154" s="297"/>
      <c r="QT154" s="297"/>
      <c r="QU154" s="297"/>
      <c r="QV154" s="299"/>
      <c r="QW154" s="299"/>
      <c r="QX154" s="299"/>
      <c r="QY154" s="299"/>
      <c r="QZ154" s="297"/>
      <c r="RA154" s="297"/>
      <c r="RB154" s="297"/>
      <c r="RC154" s="297"/>
      <c r="RD154" s="299"/>
      <c r="RE154" s="299"/>
      <c r="RF154" s="299"/>
      <c r="RG154" s="299"/>
      <c r="RH154" s="297"/>
      <c r="RI154" s="297"/>
      <c r="RJ154" s="297"/>
      <c r="RK154" s="297"/>
      <c r="RL154" s="299"/>
      <c r="RM154" s="299"/>
      <c r="RN154" s="299"/>
      <c r="RO154" s="299"/>
      <c r="RP154" s="297"/>
      <c r="RQ154" s="297"/>
      <c r="RR154" s="297"/>
      <c r="RS154" s="297"/>
      <c r="RT154" s="299"/>
      <c r="RU154" s="299"/>
      <c r="RV154" s="299"/>
      <c r="RW154" s="299"/>
      <c r="RX154" s="297"/>
      <c r="RY154" s="297"/>
      <c r="RZ154" s="297"/>
      <c r="SA154" s="297"/>
      <c r="SB154" s="299"/>
      <c r="SC154" s="299"/>
      <c r="SD154" s="299"/>
      <c r="SE154" s="299"/>
      <c r="SF154" s="297"/>
      <c r="SG154" s="297"/>
      <c r="SH154" s="297"/>
      <c r="SI154" s="297"/>
      <c r="SJ154" s="277" cm="1">
        <f t="array" ref="SJ154">SUM(SUMIFS(OR154:SI154,OR$6:SI$6,{"EN(V)"}))</f>
        <v>24</v>
      </c>
      <c r="SK154" s="277" cm="1">
        <f t="array" ref="SK154">SUM(SUMIFS(OR154:SI154,OR$6:SI$6,{"INA(V)"}))</f>
        <v>0</v>
      </c>
      <c r="SL154" s="277" cm="1">
        <f t="array" ref="SL154">SUM(SUMIFS(OR154:SI154,OR$6:SI$6,{"EN(D)"}))</f>
        <v>5</v>
      </c>
      <c r="SM154" s="277" cm="1">
        <f t="array" ref="SM154">SUM(SUMIFS(OR154:SI154,OR$6:SI$6,{"INA(D)"}))</f>
        <v>0</v>
      </c>
      <c r="SN154" s="277" cm="1">
        <f t="array" ref="SN154">SUM(SUMIFS(OR154:SI154,OR$6:SI$6,{"EN(D)","EN(V)","INA(D)","INA(V)"}))</f>
        <v>29</v>
      </c>
    </row>
    <row r="155" spans="1:508" ht="45">
      <c r="A155" s="296">
        <v>149</v>
      </c>
      <c r="B155" s="281" t="s">
        <v>2844</v>
      </c>
      <c r="C155" s="301">
        <v>44743</v>
      </c>
      <c r="D155" s="299"/>
      <c r="E155" s="299"/>
      <c r="F155" s="299"/>
      <c r="G155" s="299"/>
      <c r="H155" s="297"/>
      <c r="I155" s="297"/>
      <c r="J155" s="297"/>
      <c r="K155" s="297"/>
      <c r="L155" s="299"/>
      <c r="M155" s="299"/>
      <c r="N155" s="299"/>
      <c r="O155" s="299"/>
      <c r="P155" s="297"/>
      <c r="Q155" s="297"/>
      <c r="R155" s="297"/>
      <c r="S155" s="297"/>
      <c r="T155" s="299"/>
      <c r="U155" s="299"/>
      <c r="V155" s="299"/>
      <c r="W155" s="299"/>
      <c r="X155" s="297"/>
      <c r="Y155" s="297"/>
      <c r="Z155" s="297"/>
      <c r="AA155" s="297"/>
      <c r="AB155" s="299"/>
      <c r="AC155" s="299"/>
      <c r="AD155" s="299"/>
      <c r="AE155" s="299"/>
      <c r="AF155" s="297"/>
      <c r="AG155" s="297"/>
      <c r="AH155" s="297"/>
      <c r="AI155" s="297"/>
      <c r="AJ155" s="299"/>
      <c r="AK155" s="299"/>
      <c r="AL155" s="299"/>
      <c r="AM155" s="299"/>
      <c r="AN155" s="297"/>
      <c r="AO155" s="297"/>
      <c r="AP155" s="297"/>
      <c r="AQ155" s="297"/>
      <c r="AR155" s="299"/>
      <c r="AS155" s="299"/>
      <c r="AT155" s="299"/>
      <c r="AU155" s="299"/>
      <c r="AV155" s="297"/>
      <c r="AW155" s="297"/>
      <c r="AX155" s="297"/>
      <c r="AY155" s="297"/>
      <c r="AZ155" s="299"/>
      <c r="BA155" s="299"/>
      <c r="BB155" s="299"/>
      <c r="BC155" s="299"/>
      <c r="BD155" s="297"/>
      <c r="BE155" s="297"/>
      <c r="BF155" s="297"/>
      <c r="BG155" s="297"/>
      <c r="BH155" s="299"/>
      <c r="BI155" s="299"/>
      <c r="BJ155" s="299"/>
      <c r="BK155" s="299"/>
      <c r="BL155" s="297"/>
      <c r="BM155" s="297"/>
      <c r="BN155" s="297"/>
      <c r="BO155" s="297"/>
      <c r="BP155" s="299"/>
      <c r="BQ155" s="299"/>
      <c r="BR155" s="299"/>
      <c r="BS155" s="299"/>
      <c r="BT155" s="297"/>
      <c r="BU155" s="297"/>
      <c r="BV155" s="297"/>
      <c r="BW155" s="297"/>
      <c r="BX155" s="299"/>
      <c r="BY155" s="299"/>
      <c r="BZ155" s="299"/>
      <c r="CA155" s="299"/>
      <c r="CB155" s="297"/>
      <c r="CC155" s="297"/>
      <c r="CD155" s="297"/>
      <c r="CE155" s="297"/>
      <c r="CF155" s="299"/>
      <c r="CG155" s="299"/>
      <c r="CH155" s="299"/>
      <c r="CI155" s="299"/>
      <c r="CJ155" s="297"/>
      <c r="CK155" s="297"/>
      <c r="CL155" s="297"/>
      <c r="CM155" s="297"/>
      <c r="CN155" s="299"/>
      <c r="CO155" s="299"/>
      <c r="CP155" s="299"/>
      <c r="CQ155" s="299"/>
      <c r="CR155" s="297"/>
      <c r="CS155" s="297"/>
      <c r="CT155" s="297"/>
      <c r="CU155" s="297"/>
      <c r="CV155" s="277" cm="1">
        <f t="array" ref="CV155">SUM(SUMIFS(D155:CU155,D$6:CU$6,{"EN(V)"}))</f>
        <v>0</v>
      </c>
      <c r="CW155" s="277" cm="1">
        <f t="array" ref="CW155">SUM(SUMIFS(D155:CU155,D$6:CU$6,{"INA(V)"}))</f>
        <v>0</v>
      </c>
      <c r="CX155" s="277" cm="1">
        <f t="array" ref="CX155">SUM(SUMIFS(D155:CU155,D$6:CU$6,{"EN(D)"}))</f>
        <v>0</v>
      </c>
      <c r="CY155" s="277" cm="1">
        <f t="array" ref="CY155">SUM(SUMIFS(D155:CU155,D$6:CU$6,{"INA(D)"}))</f>
        <v>0</v>
      </c>
      <c r="CZ155" s="277" cm="1">
        <f t="array" ref="CZ155">SUM(SUMIFS(D155:CU155,D$6:CU$6,{"EN(D)","EN(V)","INA(D)","INA(V)"}))</f>
        <v>0</v>
      </c>
      <c r="DA155" s="299"/>
      <c r="DB155" s="299"/>
      <c r="DC155" s="299"/>
      <c r="DD155" s="299"/>
      <c r="DE155" s="297"/>
      <c r="DF155" s="297"/>
      <c r="DG155" s="297"/>
      <c r="DH155" s="297"/>
      <c r="DI155" s="299"/>
      <c r="DJ155" s="299"/>
      <c r="DK155" s="299"/>
      <c r="DL155" s="299"/>
      <c r="DM155" s="297"/>
      <c r="DN155" s="297"/>
      <c r="DO155" s="297"/>
      <c r="DP155" s="297"/>
      <c r="DQ155" s="299"/>
      <c r="DR155" s="299"/>
      <c r="DS155" s="299"/>
      <c r="DT155" s="299"/>
      <c r="DU155" s="297"/>
      <c r="DV155" s="297"/>
      <c r="DW155" s="297"/>
      <c r="DX155" s="297"/>
      <c r="DY155" s="299"/>
      <c r="DZ155" s="299"/>
      <c r="EA155" s="299"/>
      <c r="EB155" s="299"/>
      <c r="EC155" s="297"/>
      <c r="ED155" s="297"/>
      <c r="EE155" s="297"/>
      <c r="EF155" s="297"/>
      <c r="EG155" s="299"/>
      <c r="EH155" s="299"/>
      <c r="EI155" s="299"/>
      <c r="EJ155" s="299"/>
      <c r="EK155" s="297"/>
      <c r="EL155" s="297"/>
      <c r="EM155" s="297"/>
      <c r="EN155" s="297"/>
      <c r="EO155" s="299"/>
      <c r="EP155" s="299"/>
      <c r="EQ155" s="299"/>
      <c r="ER155" s="299"/>
      <c r="ES155" s="297"/>
      <c r="ET155" s="297"/>
      <c r="EU155" s="297"/>
      <c r="EV155" s="297"/>
      <c r="EW155" s="299"/>
      <c r="EX155" s="299"/>
      <c r="EY155" s="299"/>
      <c r="EZ155" s="299"/>
      <c r="FA155" s="297"/>
      <c r="FB155" s="297"/>
      <c r="FC155" s="297"/>
      <c r="FD155" s="297"/>
      <c r="FE155" s="299"/>
      <c r="FF155" s="299"/>
      <c r="FG155" s="299"/>
      <c r="FH155" s="299"/>
      <c r="FI155" s="297"/>
      <c r="FJ155" s="297"/>
      <c r="FK155" s="297"/>
      <c r="FL155" s="297"/>
      <c r="FM155" s="299"/>
      <c r="FN155" s="299"/>
      <c r="FO155" s="299"/>
      <c r="FP155" s="299"/>
      <c r="FQ155" s="297"/>
      <c r="FR155" s="297"/>
      <c r="FS155" s="297"/>
      <c r="FT155" s="297"/>
      <c r="FU155" s="299"/>
      <c r="FV155" s="299"/>
      <c r="FW155" s="299"/>
      <c r="FX155" s="299"/>
      <c r="FY155" s="297"/>
      <c r="FZ155" s="297"/>
      <c r="GA155" s="297"/>
      <c r="GB155" s="297"/>
      <c r="GC155" s="299"/>
      <c r="GD155" s="299"/>
      <c r="GE155" s="299"/>
      <c r="GF155" s="299"/>
      <c r="GG155" s="297"/>
      <c r="GH155" s="297"/>
      <c r="GI155" s="297"/>
      <c r="GJ155" s="297"/>
      <c r="GK155" s="299"/>
      <c r="GL155" s="299"/>
      <c r="GM155" s="299"/>
      <c r="GN155" s="299"/>
      <c r="GO155" s="297"/>
      <c r="GP155" s="297"/>
      <c r="GQ155" s="297"/>
      <c r="GR155" s="297"/>
      <c r="GS155" s="277" cm="1">
        <f t="array" ref="GS155">SUM(SUMIFS(DA155:GR155,DA$6:GR$6,{"EN(V)"}))</f>
        <v>0</v>
      </c>
      <c r="GT155" s="277" cm="1">
        <f t="array" ref="GT155">SUM(SUMIFS(DA155:GR155,DA$6:GR$6,{"INA(V)"}))</f>
        <v>0</v>
      </c>
      <c r="GU155" s="277" cm="1">
        <f t="array" ref="GU155">SUM(SUMIFS(DA155:GR155,DA$6:GR$6,{"EN(D)"}))</f>
        <v>0</v>
      </c>
      <c r="GV155" s="277" cm="1">
        <f t="array" ref="GV155">SUM(SUMIFS(DA155:GR155,DA$6:GR$6,{"INA(D)"}))</f>
        <v>0</v>
      </c>
      <c r="GW155" s="277" cm="1">
        <f t="array" ref="GW155">SUM(SUMIFS(DA155:GR155,DA$6:GR$6,{"EN(D)","EN(V)","INA(D)","INA(V)"}))</f>
        <v>0</v>
      </c>
      <c r="GX155" s="299"/>
      <c r="GY155" s="299"/>
      <c r="GZ155" s="299"/>
      <c r="HA155" s="299"/>
      <c r="HB155" s="297"/>
      <c r="HC155" s="297"/>
      <c r="HD155" s="297"/>
      <c r="HE155" s="297"/>
      <c r="HF155" s="299"/>
      <c r="HG155" s="299"/>
      <c r="HH155" s="299"/>
      <c r="HI155" s="299"/>
      <c r="HJ155" s="297"/>
      <c r="HK155" s="297"/>
      <c r="HL155" s="297"/>
      <c r="HM155" s="297"/>
      <c r="HN155" s="299"/>
      <c r="HO155" s="299"/>
      <c r="HP155" s="299"/>
      <c r="HQ155" s="299"/>
      <c r="HR155" s="297"/>
      <c r="HS155" s="297"/>
      <c r="HT155" s="297"/>
      <c r="HU155" s="297"/>
      <c r="HV155" s="299"/>
      <c r="HW155" s="299"/>
      <c r="HX155" s="299"/>
      <c r="HY155" s="299"/>
      <c r="HZ155" s="297"/>
      <c r="IA155" s="297"/>
      <c r="IB155" s="297"/>
      <c r="IC155" s="297"/>
      <c r="ID155" s="299"/>
      <c r="IE155" s="299"/>
      <c r="IF155" s="299"/>
      <c r="IG155" s="299"/>
      <c r="IH155" s="297"/>
      <c r="II155" s="297"/>
      <c r="IJ155" s="297"/>
      <c r="IK155" s="297"/>
      <c r="IL155" s="299"/>
      <c r="IM155" s="299"/>
      <c r="IN155" s="299"/>
      <c r="IO155" s="299"/>
      <c r="IP155" s="297"/>
      <c r="IQ155" s="297"/>
      <c r="IR155" s="297"/>
      <c r="IS155" s="297"/>
      <c r="IT155" s="299"/>
      <c r="IU155" s="299"/>
      <c r="IV155" s="299"/>
      <c r="IW155" s="299"/>
      <c r="IX155" s="297"/>
      <c r="IY155" s="297"/>
      <c r="IZ155" s="297"/>
      <c r="JA155" s="297"/>
      <c r="JB155" s="299"/>
      <c r="JC155" s="299"/>
      <c r="JD155" s="299"/>
      <c r="JE155" s="299"/>
      <c r="JF155" s="297"/>
      <c r="JG155" s="297"/>
      <c r="JH155" s="297"/>
      <c r="JI155" s="297"/>
      <c r="JJ155" s="299"/>
      <c r="JK155" s="299"/>
      <c r="JL155" s="299"/>
      <c r="JM155" s="299"/>
      <c r="JN155" s="297"/>
      <c r="JO155" s="297"/>
      <c r="JP155" s="297"/>
      <c r="JQ155" s="297"/>
      <c r="JR155" s="299"/>
      <c r="JS155" s="299"/>
      <c r="JT155" s="299"/>
      <c r="JU155" s="299"/>
      <c r="JV155" s="297"/>
      <c r="JW155" s="297"/>
      <c r="JX155" s="297"/>
      <c r="JY155" s="297"/>
      <c r="JZ155" s="299"/>
      <c r="KA155" s="299"/>
      <c r="KB155" s="299"/>
      <c r="KC155" s="299"/>
      <c r="KD155" s="297"/>
      <c r="KE155" s="297"/>
      <c r="KF155" s="297"/>
      <c r="KG155" s="297"/>
      <c r="KH155" s="299"/>
      <c r="KI155" s="299"/>
      <c r="KJ155" s="299"/>
      <c r="KK155" s="299"/>
      <c r="KL155" s="297"/>
      <c r="KM155" s="297"/>
      <c r="KN155" s="297"/>
      <c r="KO155" s="297"/>
      <c r="KP155" s="277" cm="1">
        <f t="array" ref="KP155">SUM(SUMIFS(GX155:KO155,GX$6:KO$6,{"EN(V)"}))</f>
        <v>0</v>
      </c>
      <c r="KQ155" s="277" cm="1">
        <f t="array" ref="KQ155">SUM(SUMIFS(GX155:KO155,GX$6:KO$6,{"INA(V)"}))</f>
        <v>0</v>
      </c>
      <c r="KR155" s="277" cm="1">
        <f t="array" ref="KR155">SUM(SUMIFS(GX155:KO155,GX$6:KO$6,{"EN(D)"}))</f>
        <v>0</v>
      </c>
      <c r="KS155" s="277" cm="1">
        <f t="array" ref="KS155">SUM(SUMIFS(GX155:KO155,GX$6:KO$6,{"INA(D)"}))</f>
        <v>0</v>
      </c>
      <c r="KT155" s="277" cm="1">
        <f t="array" ref="KT155">SUM(SUMIFS(GX155:KO155,GX$6:KO$6,{"EN(D)","EN(V)","INA(D)","INA(V)"}))</f>
        <v>0</v>
      </c>
      <c r="KU155" s="299"/>
      <c r="KV155" s="299"/>
      <c r="KW155" s="299"/>
      <c r="KX155" s="299"/>
      <c r="KY155" s="297"/>
      <c r="KZ155" s="297"/>
      <c r="LA155" s="297"/>
      <c r="LB155" s="297"/>
      <c r="LC155" s="299"/>
      <c r="LD155" s="299"/>
      <c r="LE155" s="299"/>
      <c r="LF155" s="299"/>
      <c r="LG155" s="297"/>
      <c r="LH155" s="297"/>
      <c r="LI155" s="297"/>
      <c r="LJ155" s="297"/>
      <c r="LK155" s="299"/>
      <c r="LL155" s="299"/>
      <c r="LM155" s="299"/>
      <c r="LN155" s="299"/>
      <c r="LO155" s="297"/>
      <c r="LP155" s="297"/>
      <c r="LQ155" s="297"/>
      <c r="LR155" s="297"/>
      <c r="LS155" s="299"/>
      <c r="LT155" s="299"/>
      <c r="LU155" s="299"/>
      <c r="LV155" s="299"/>
      <c r="LW155" s="297"/>
      <c r="LX155" s="297"/>
      <c r="LY155" s="297"/>
      <c r="LZ155" s="297"/>
      <c r="MA155" s="299"/>
      <c r="MB155" s="299"/>
      <c r="MC155" s="299"/>
      <c r="MD155" s="299"/>
      <c r="ME155" s="297"/>
      <c r="MF155" s="297"/>
      <c r="MG155" s="297"/>
      <c r="MH155" s="297"/>
      <c r="MI155" s="299"/>
      <c r="MJ155" s="299"/>
      <c r="MK155" s="299"/>
      <c r="ML155" s="299"/>
      <c r="MM155" s="297"/>
      <c r="MN155" s="297"/>
      <c r="MO155" s="297"/>
      <c r="MP155" s="297"/>
      <c r="MQ155" s="299"/>
      <c r="MR155" s="299"/>
      <c r="MS155" s="299"/>
      <c r="MT155" s="299"/>
      <c r="MU155" s="297"/>
      <c r="MV155" s="297"/>
      <c r="MW155" s="297"/>
      <c r="MX155" s="297"/>
      <c r="MY155" s="299"/>
      <c r="MZ155" s="299"/>
      <c r="NA155" s="299"/>
      <c r="NB155" s="299"/>
      <c r="NC155" s="297"/>
      <c r="ND155" s="297">
        <v>4</v>
      </c>
      <c r="NE155" s="297"/>
      <c r="NF155" s="297">
        <v>2</v>
      </c>
      <c r="NG155" s="299"/>
      <c r="NH155" s="299"/>
      <c r="NI155" s="299"/>
      <c r="NJ155" s="299"/>
      <c r="NK155" s="297"/>
      <c r="NL155" s="297">
        <v>18</v>
      </c>
      <c r="NM155" s="297"/>
      <c r="NN155" s="297"/>
      <c r="NO155" s="299"/>
      <c r="NP155" s="299"/>
      <c r="NQ155" s="299"/>
      <c r="NR155" s="299"/>
      <c r="NS155" s="297"/>
      <c r="NT155" s="297">
        <v>42</v>
      </c>
      <c r="NU155" s="297"/>
      <c r="NV155" s="297">
        <v>14</v>
      </c>
      <c r="NW155" s="299"/>
      <c r="NX155" s="299"/>
      <c r="NY155" s="299"/>
      <c r="NZ155" s="299"/>
      <c r="OA155" s="297"/>
      <c r="OB155" s="297">
        <v>21</v>
      </c>
      <c r="OC155" s="297"/>
      <c r="OD155" s="297">
        <v>2</v>
      </c>
      <c r="OE155" s="299"/>
      <c r="OF155" s="299"/>
      <c r="OG155" s="299"/>
      <c r="OH155" s="299"/>
      <c r="OI155" s="297"/>
      <c r="OJ155" s="297">
        <v>15</v>
      </c>
      <c r="OK155" s="297"/>
      <c r="OL155" s="297"/>
      <c r="OM155" s="277" cm="1">
        <f t="array" ref="OM155">SUM(SUMIFS(KU155:OL155,KU$6:OL$6,{"EN(V)"}))</f>
        <v>0</v>
      </c>
      <c r="ON155" s="277" cm="1">
        <f t="array" ref="ON155">SUM(SUMIFS(KU155:OL155,KU$6:OL$6,{"INA(V)"}))</f>
        <v>100</v>
      </c>
      <c r="OO155" s="277" cm="1">
        <f t="array" ref="OO155">SUM(SUMIFS(KU155:OL155,KU$6:OL$6,{"EN(D)"}))</f>
        <v>0</v>
      </c>
      <c r="OP155" s="277" cm="1">
        <f t="array" ref="OP155">SUM(SUMIFS(KU155:OL155,KU$6:OL$6,{"INA(D)"}))</f>
        <v>18</v>
      </c>
      <c r="OQ155" s="277" cm="1">
        <f t="array" ref="OQ155">SUM(SUMIFS(KU155:OL155,KU$6:OL$6,{"EN(D)","EN(V)","INA(D)","INA(V)"}))</f>
        <v>118</v>
      </c>
      <c r="OR155" s="299"/>
      <c r="OS155" s="299"/>
      <c r="OT155" s="299"/>
      <c r="OU155" s="299"/>
      <c r="OV155" s="297"/>
      <c r="OW155" s="297">
        <v>14</v>
      </c>
      <c r="OX155" s="297"/>
      <c r="OY155" s="297">
        <v>3</v>
      </c>
      <c r="OZ155" s="299"/>
      <c r="PA155" s="299"/>
      <c r="PB155" s="299"/>
      <c r="PC155" s="299"/>
      <c r="PD155" s="297"/>
      <c r="PE155" s="297">
        <v>11</v>
      </c>
      <c r="PF155" s="297"/>
      <c r="PG155" s="297">
        <v>3</v>
      </c>
      <c r="PH155" s="299"/>
      <c r="PI155" s="299"/>
      <c r="PJ155" s="299"/>
      <c r="PK155" s="299"/>
      <c r="PL155" s="297"/>
      <c r="PM155" s="297">
        <v>15</v>
      </c>
      <c r="PN155" s="297"/>
      <c r="PO155" s="297">
        <v>6</v>
      </c>
      <c r="PP155" s="299"/>
      <c r="PQ155" s="299"/>
      <c r="PR155" s="299"/>
      <c r="PS155" s="299"/>
      <c r="PT155" s="297"/>
      <c r="PU155" s="297">
        <v>3</v>
      </c>
      <c r="PV155" s="297"/>
      <c r="PW155" s="297"/>
      <c r="PX155" s="299"/>
      <c r="PY155" s="299"/>
      <c r="PZ155" s="299"/>
      <c r="QA155" s="299"/>
      <c r="QB155" s="297"/>
      <c r="QC155" s="297">
        <v>7</v>
      </c>
      <c r="QD155" s="297"/>
      <c r="QE155" s="297">
        <v>3</v>
      </c>
      <c r="QF155" s="299"/>
      <c r="QG155" s="299"/>
      <c r="QH155" s="299"/>
      <c r="QI155" s="299"/>
      <c r="QJ155" s="297"/>
      <c r="QK155" s="297">
        <v>7</v>
      </c>
      <c r="QL155" s="297"/>
      <c r="QM155" s="297">
        <v>3</v>
      </c>
      <c r="QN155" s="299"/>
      <c r="QO155" s="299"/>
      <c r="QP155" s="299"/>
      <c r="QQ155" s="299"/>
      <c r="QR155" s="297"/>
      <c r="QS155" s="297">
        <v>2</v>
      </c>
      <c r="QT155" s="297"/>
      <c r="QU155" s="297"/>
      <c r="QV155" s="299"/>
      <c r="QW155" s="299"/>
      <c r="QX155" s="299"/>
      <c r="QY155" s="299"/>
      <c r="QZ155" s="297"/>
      <c r="RA155" s="297"/>
      <c r="RB155" s="297"/>
      <c r="RC155" s="297"/>
      <c r="RD155" s="299"/>
      <c r="RE155" s="299"/>
      <c r="RF155" s="299"/>
      <c r="RG155" s="299"/>
      <c r="RH155" s="297"/>
      <c r="RI155" s="297"/>
      <c r="RJ155" s="297"/>
      <c r="RK155" s="297"/>
      <c r="RL155" s="299"/>
      <c r="RM155" s="299"/>
      <c r="RN155" s="299"/>
      <c r="RO155" s="299"/>
      <c r="RP155" s="297"/>
      <c r="RQ155" s="297"/>
      <c r="RR155" s="297"/>
      <c r="RS155" s="297"/>
      <c r="RT155" s="299"/>
      <c r="RU155" s="299"/>
      <c r="RV155" s="299"/>
      <c r="RW155" s="299"/>
      <c r="RX155" s="297"/>
      <c r="RY155" s="297"/>
      <c r="RZ155" s="297"/>
      <c r="SA155" s="297"/>
      <c r="SB155" s="299"/>
      <c r="SC155" s="299"/>
      <c r="SD155" s="299"/>
      <c r="SE155" s="299"/>
      <c r="SF155" s="297"/>
      <c r="SG155" s="297"/>
      <c r="SH155" s="297"/>
      <c r="SI155" s="297"/>
      <c r="SJ155" s="277" cm="1">
        <f t="array" ref="SJ155">SUM(SUMIFS(OR155:SI155,OR$6:SI$6,{"EN(V)"}))</f>
        <v>0</v>
      </c>
      <c r="SK155" s="277" cm="1">
        <f t="array" ref="SK155">SUM(SUMIFS(OR155:SI155,OR$6:SI$6,{"INA(V)"}))</f>
        <v>59</v>
      </c>
      <c r="SL155" s="277" cm="1">
        <f t="array" ref="SL155">SUM(SUMIFS(OR155:SI155,OR$6:SI$6,{"EN(D)"}))</f>
        <v>0</v>
      </c>
      <c r="SM155" s="277" cm="1">
        <f t="array" ref="SM155">SUM(SUMIFS(OR155:SI155,OR$6:SI$6,{"INA(D)"}))</f>
        <v>18</v>
      </c>
      <c r="SN155" s="277" cm="1">
        <f t="array" ref="SN155">SUM(SUMIFS(OR155:SI155,OR$6:SI$6,{"EN(D)","EN(V)","INA(D)","INA(V)"}))</f>
        <v>77</v>
      </c>
    </row>
    <row r="156" spans="1:508" ht="30">
      <c r="A156" s="296">
        <v>150</v>
      </c>
      <c r="B156" s="281" t="s">
        <v>2846</v>
      </c>
      <c r="C156" s="301">
        <v>44774</v>
      </c>
      <c r="D156" s="299"/>
      <c r="E156" s="299"/>
      <c r="F156" s="299"/>
      <c r="G156" s="299"/>
      <c r="H156" s="297"/>
      <c r="I156" s="297"/>
      <c r="J156" s="297"/>
      <c r="K156" s="297"/>
      <c r="L156" s="299"/>
      <c r="M156" s="299"/>
      <c r="N156" s="299"/>
      <c r="O156" s="299"/>
      <c r="P156" s="297"/>
      <c r="Q156" s="297"/>
      <c r="R156" s="297"/>
      <c r="S156" s="297"/>
      <c r="T156" s="299"/>
      <c r="U156" s="299"/>
      <c r="V156" s="299"/>
      <c r="W156" s="299"/>
      <c r="X156" s="297"/>
      <c r="Y156" s="297"/>
      <c r="Z156" s="297"/>
      <c r="AA156" s="297"/>
      <c r="AB156" s="299"/>
      <c r="AC156" s="299"/>
      <c r="AD156" s="299"/>
      <c r="AE156" s="299"/>
      <c r="AF156" s="297"/>
      <c r="AG156" s="297"/>
      <c r="AH156" s="297"/>
      <c r="AI156" s="297"/>
      <c r="AJ156" s="299"/>
      <c r="AK156" s="299"/>
      <c r="AL156" s="299"/>
      <c r="AM156" s="299"/>
      <c r="AN156" s="297"/>
      <c r="AO156" s="297"/>
      <c r="AP156" s="297"/>
      <c r="AQ156" s="297"/>
      <c r="AR156" s="299"/>
      <c r="AS156" s="299"/>
      <c r="AT156" s="299"/>
      <c r="AU156" s="299"/>
      <c r="AV156" s="297"/>
      <c r="AW156" s="297"/>
      <c r="AX156" s="297"/>
      <c r="AY156" s="297"/>
      <c r="AZ156" s="299"/>
      <c r="BA156" s="299"/>
      <c r="BB156" s="299"/>
      <c r="BC156" s="299"/>
      <c r="BD156" s="297"/>
      <c r="BE156" s="297"/>
      <c r="BF156" s="297"/>
      <c r="BG156" s="297"/>
      <c r="BH156" s="299"/>
      <c r="BI156" s="299"/>
      <c r="BJ156" s="299"/>
      <c r="BK156" s="299"/>
      <c r="BL156" s="297"/>
      <c r="BM156" s="297"/>
      <c r="BN156" s="297"/>
      <c r="BO156" s="297"/>
      <c r="BP156" s="299"/>
      <c r="BQ156" s="299"/>
      <c r="BR156" s="299"/>
      <c r="BS156" s="299"/>
      <c r="BT156" s="297"/>
      <c r="BU156" s="297"/>
      <c r="BV156" s="297"/>
      <c r="BW156" s="297"/>
      <c r="BX156" s="299"/>
      <c r="BY156" s="299"/>
      <c r="BZ156" s="299"/>
      <c r="CA156" s="299"/>
      <c r="CB156" s="297"/>
      <c r="CC156" s="297"/>
      <c r="CD156" s="297"/>
      <c r="CE156" s="297"/>
      <c r="CF156" s="299"/>
      <c r="CG156" s="299"/>
      <c r="CH156" s="299"/>
      <c r="CI156" s="299"/>
      <c r="CJ156" s="297"/>
      <c r="CK156" s="297"/>
      <c r="CL156" s="297"/>
      <c r="CM156" s="297"/>
      <c r="CN156" s="299"/>
      <c r="CO156" s="299"/>
      <c r="CP156" s="299"/>
      <c r="CQ156" s="299"/>
      <c r="CR156" s="297"/>
      <c r="CS156" s="297"/>
      <c r="CT156" s="297"/>
      <c r="CU156" s="297"/>
      <c r="CV156" s="277" cm="1">
        <f t="array" ref="CV156">SUM(SUMIFS(D156:CU156,D$6:CU$6,{"EN(V)"}))</f>
        <v>0</v>
      </c>
      <c r="CW156" s="277" cm="1">
        <f t="array" ref="CW156">SUM(SUMIFS(D156:CU156,D$6:CU$6,{"INA(V)"}))</f>
        <v>0</v>
      </c>
      <c r="CX156" s="277" cm="1">
        <f t="array" ref="CX156">SUM(SUMIFS(D156:CU156,D$6:CU$6,{"EN(D)"}))</f>
        <v>0</v>
      </c>
      <c r="CY156" s="277" cm="1">
        <f t="array" ref="CY156">SUM(SUMIFS(D156:CU156,D$6:CU$6,{"INA(D)"}))</f>
        <v>0</v>
      </c>
      <c r="CZ156" s="277" cm="1">
        <f t="array" ref="CZ156">SUM(SUMIFS(D156:CU156,D$6:CU$6,{"EN(D)","EN(V)","INA(D)","INA(V)"}))</f>
        <v>0</v>
      </c>
      <c r="DA156" s="299"/>
      <c r="DB156" s="299"/>
      <c r="DC156" s="299"/>
      <c r="DD156" s="299"/>
      <c r="DE156" s="297"/>
      <c r="DF156" s="297"/>
      <c r="DG156" s="297"/>
      <c r="DH156" s="297"/>
      <c r="DI156" s="299"/>
      <c r="DJ156" s="299"/>
      <c r="DK156" s="299"/>
      <c r="DL156" s="299"/>
      <c r="DM156" s="297"/>
      <c r="DN156" s="297"/>
      <c r="DO156" s="297"/>
      <c r="DP156" s="297"/>
      <c r="DQ156" s="299"/>
      <c r="DR156" s="299"/>
      <c r="DS156" s="299"/>
      <c r="DT156" s="299"/>
      <c r="DU156" s="297"/>
      <c r="DV156" s="297"/>
      <c r="DW156" s="297"/>
      <c r="DX156" s="297"/>
      <c r="DY156" s="299"/>
      <c r="DZ156" s="299"/>
      <c r="EA156" s="299"/>
      <c r="EB156" s="299"/>
      <c r="EC156" s="297"/>
      <c r="ED156" s="297"/>
      <c r="EE156" s="297"/>
      <c r="EF156" s="297"/>
      <c r="EG156" s="299"/>
      <c r="EH156" s="299"/>
      <c r="EI156" s="299"/>
      <c r="EJ156" s="299"/>
      <c r="EK156" s="297"/>
      <c r="EL156" s="297"/>
      <c r="EM156" s="297"/>
      <c r="EN156" s="297"/>
      <c r="EO156" s="299"/>
      <c r="EP156" s="299"/>
      <c r="EQ156" s="299"/>
      <c r="ER156" s="299"/>
      <c r="ES156" s="297"/>
      <c r="ET156" s="297"/>
      <c r="EU156" s="297"/>
      <c r="EV156" s="297"/>
      <c r="EW156" s="299"/>
      <c r="EX156" s="299"/>
      <c r="EY156" s="299"/>
      <c r="EZ156" s="299"/>
      <c r="FA156" s="297"/>
      <c r="FB156" s="297"/>
      <c r="FC156" s="297"/>
      <c r="FD156" s="297"/>
      <c r="FE156" s="299"/>
      <c r="FF156" s="299"/>
      <c r="FG156" s="299"/>
      <c r="FH156" s="299"/>
      <c r="FI156" s="297"/>
      <c r="FJ156" s="297"/>
      <c r="FK156" s="297"/>
      <c r="FL156" s="297"/>
      <c r="FM156" s="299"/>
      <c r="FN156" s="299"/>
      <c r="FO156" s="299"/>
      <c r="FP156" s="299"/>
      <c r="FQ156" s="297"/>
      <c r="FR156" s="297"/>
      <c r="FS156" s="297"/>
      <c r="FT156" s="297"/>
      <c r="FU156" s="299"/>
      <c r="FV156" s="299"/>
      <c r="FW156" s="299"/>
      <c r="FX156" s="299"/>
      <c r="FY156" s="297"/>
      <c r="FZ156" s="297"/>
      <c r="GA156" s="297"/>
      <c r="GB156" s="297"/>
      <c r="GC156" s="299"/>
      <c r="GD156" s="299"/>
      <c r="GE156" s="299"/>
      <c r="GF156" s="299"/>
      <c r="GG156" s="297"/>
      <c r="GH156" s="297"/>
      <c r="GI156" s="297"/>
      <c r="GJ156" s="297"/>
      <c r="GK156" s="299"/>
      <c r="GL156" s="299"/>
      <c r="GM156" s="299"/>
      <c r="GN156" s="299"/>
      <c r="GO156" s="297"/>
      <c r="GP156" s="297"/>
      <c r="GQ156" s="297"/>
      <c r="GR156" s="297"/>
      <c r="GS156" s="277" cm="1">
        <f t="array" ref="GS156">SUM(SUMIFS(DA156:GR156,DA$6:GR$6,{"EN(V)"}))</f>
        <v>0</v>
      </c>
      <c r="GT156" s="277" cm="1">
        <f t="array" ref="GT156">SUM(SUMIFS(DA156:GR156,DA$6:GR$6,{"INA(V)"}))</f>
        <v>0</v>
      </c>
      <c r="GU156" s="277" cm="1">
        <f t="array" ref="GU156">SUM(SUMIFS(DA156:GR156,DA$6:GR$6,{"EN(D)"}))</f>
        <v>0</v>
      </c>
      <c r="GV156" s="277" cm="1">
        <f t="array" ref="GV156">SUM(SUMIFS(DA156:GR156,DA$6:GR$6,{"INA(D)"}))</f>
        <v>0</v>
      </c>
      <c r="GW156" s="277" cm="1">
        <f t="array" ref="GW156">SUM(SUMIFS(DA156:GR156,DA$6:GR$6,{"EN(D)","EN(V)","INA(D)","INA(V)"}))</f>
        <v>0</v>
      </c>
      <c r="GX156" s="299"/>
      <c r="GY156" s="299"/>
      <c r="GZ156" s="299"/>
      <c r="HA156" s="299"/>
      <c r="HB156" s="297"/>
      <c r="HC156" s="297"/>
      <c r="HD156" s="297"/>
      <c r="HE156" s="297"/>
      <c r="HF156" s="299"/>
      <c r="HG156" s="299"/>
      <c r="HH156" s="299"/>
      <c r="HI156" s="299"/>
      <c r="HJ156" s="297"/>
      <c r="HK156" s="297"/>
      <c r="HL156" s="297"/>
      <c r="HM156" s="297"/>
      <c r="HN156" s="299"/>
      <c r="HO156" s="299"/>
      <c r="HP156" s="299"/>
      <c r="HQ156" s="299"/>
      <c r="HR156" s="297"/>
      <c r="HS156" s="297"/>
      <c r="HT156" s="297"/>
      <c r="HU156" s="297"/>
      <c r="HV156" s="299"/>
      <c r="HW156" s="299"/>
      <c r="HX156" s="299"/>
      <c r="HY156" s="299"/>
      <c r="HZ156" s="297"/>
      <c r="IA156" s="297"/>
      <c r="IB156" s="297"/>
      <c r="IC156" s="297"/>
      <c r="ID156" s="299"/>
      <c r="IE156" s="299"/>
      <c r="IF156" s="299"/>
      <c r="IG156" s="299"/>
      <c r="IH156" s="297"/>
      <c r="II156" s="297"/>
      <c r="IJ156" s="297"/>
      <c r="IK156" s="297"/>
      <c r="IL156" s="299"/>
      <c r="IM156" s="299"/>
      <c r="IN156" s="299"/>
      <c r="IO156" s="299"/>
      <c r="IP156" s="297"/>
      <c r="IQ156" s="297"/>
      <c r="IR156" s="297"/>
      <c r="IS156" s="297"/>
      <c r="IT156" s="299"/>
      <c r="IU156" s="299"/>
      <c r="IV156" s="299"/>
      <c r="IW156" s="299"/>
      <c r="IX156" s="297"/>
      <c r="IY156" s="297"/>
      <c r="IZ156" s="297"/>
      <c r="JA156" s="297"/>
      <c r="JB156" s="299"/>
      <c r="JC156" s="299"/>
      <c r="JD156" s="299"/>
      <c r="JE156" s="299"/>
      <c r="JF156" s="297"/>
      <c r="JG156" s="297"/>
      <c r="JH156" s="297"/>
      <c r="JI156" s="297"/>
      <c r="JJ156" s="299"/>
      <c r="JK156" s="299"/>
      <c r="JL156" s="299"/>
      <c r="JM156" s="299"/>
      <c r="JN156" s="297"/>
      <c r="JO156" s="297"/>
      <c r="JP156" s="297"/>
      <c r="JQ156" s="297"/>
      <c r="JR156" s="299"/>
      <c r="JS156" s="299"/>
      <c r="JT156" s="299"/>
      <c r="JU156" s="299"/>
      <c r="JV156" s="297"/>
      <c r="JW156" s="297"/>
      <c r="JX156" s="297"/>
      <c r="JY156" s="297"/>
      <c r="JZ156" s="299"/>
      <c r="KA156" s="299"/>
      <c r="KB156" s="299"/>
      <c r="KC156" s="299"/>
      <c r="KD156" s="297"/>
      <c r="KE156" s="297"/>
      <c r="KF156" s="297"/>
      <c r="KG156" s="297"/>
      <c r="KH156" s="299"/>
      <c r="KI156" s="299"/>
      <c r="KJ156" s="299"/>
      <c r="KK156" s="299"/>
      <c r="KL156" s="297"/>
      <c r="KM156" s="297"/>
      <c r="KN156" s="297"/>
      <c r="KO156" s="297"/>
      <c r="KP156" s="277" cm="1">
        <f t="array" ref="KP156">SUM(SUMIFS(GX156:KO156,GX$6:KO$6,{"EN(V)"}))</f>
        <v>0</v>
      </c>
      <c r="KQ156" s="277" cm="1">
        <f t="array" ref="KQ156">SUM(SUMIFS(GX156:KO156,GX$6:KO$6,{"INA(V)"}))</f>
        <v>0</v>
      </c>
      <c r="KR156" s="277" cm="1">
        <f t="array" ref="KR156">SUM(SUMIFS(GX156:KO156,GX$6:KO$6,{"EN(D)"}))</f>
        <v>0</v>
      </c>
      <c r="KS156" s="277" cm="1">
        <f t="array" ref="KS156">SUM(SUMIFS(GX156:KO156,GX$6:KO$6,{"INA(D)"}))</f>
        <v>0</v>
      </c>
      <c r="KT156" s="277" cm="1">
        <f t="array" ref="KT156">SUM(SUMIFS(GX156:KO156,GX$6:KO$6,{"EN(D)","EN(V)","INA(D)","INA(V)"}))</f>
        <v>0</v>
      </c>
      <c r="KU156" s="299"/>
      <c r="KV156" s="299"/>
      <c r="KW156" s="299"/>
      <c r="KX156" s="299"/>
      <c r="KY156" s="297"/>
      <c r="KZ156" s="297"/>
      <c r="LA156" s="297"/>
      <c r="LB156" s="297"/>
      <c r="LC156" s="299"/>
      <c r="LD156" s="299"/>
      <c r="LE156" s="299"/>
      <c r="LF156" s="299"/>
      <c r="LG156" s="297"/>
      <c r="LH156" s="297"/>
      <c r="LI156" s="297"/>
      <c r="LJ156" s="297"/>
      <c r="LK156" s="299"/>
      <c r="LL156" s="299"/>
      <c r="LM156" s="299"/>
      <c r="LN156" s="299"/>
      <c r="LO156" s="297"/>
      <c r="LP156" s="297"/>
      <c r="LQ156" s="297"/>
      <c r="LR156" s="297"/>
      <c r="LS156" s="299"/>
      <c r="LT156" s="299"/>
      <c r="LU156" s="299"/>
      <c r="LV156" s="299"/>
      <c r="LW156" s="297"/>
      <c r="LX156" s="297"/>
      <c r="LY156" s="297"/>
      <c r="LZ156" s="297"/>
      <c r="MA156" s="299"/>
      <c r="MB156" s="299"/>
      <c r="MC156" s="299"/>
      <c r="MD156" s="299"/>
      <c r="ME156" s="297"/>
      <c r="MF156" s="297"/>
      <c r="MG156" s="297"/>
      <c r="MH156" s="297"/>
      <c r="MI156" s="299"/>
      <c r="MJ156" s="299"/>
      <c r="MK156" s="299"/>
      <c r="ML156" s="299"/>
      <c r="MM156" s="297"/>
      <c r="MN156" s="297"/>
      <c r="MO156" s="297"/>
      <c r="MP156" s="297"/>
      <c r="MQ156" s="299"/>
      <c r="MR156" s="299"/>
      <c r="MS156" s="299"/>
      <c r="MT156" s="299"/>
      <c r="MU156" s="297"/>
      <c r="MV156" s="297"/>
      <c r="MW156" s="297"/>
      <c r="MX156" s="297"/>
      <c r="MY156" s="299"/>
      <c r="MZ156" s="299">
        <v>4</v>
      </c>
      <c r="NA156" s="299"/>
      <c r="NB156" s="299"/>
      <c r="NC156" s="297"/>
      <c r="ND156" s="297"/>
      <c r="NE156" s="297"/>
      <c r="NF156" s="297"/>
      <c r="NG156" s="299"/>
      <c r="NH156" s="299">
        <v>15</v>
      </c>
      <c r="NI156" s="299"/>
      <c r="NJ156" s="299">
        <v>4</v>
      </c>
      <c r="NK156" s="297"/>
      <c r="NL156" s="297"/>
      <c r="NM156" s="297"/>
      <c r="NN156" s="297"/>
      <c r="NO156" s="299"/>
      <c r="NP156" s="299">
        <v>24</v>
      </c>
      <c r="NQ156" s="299"/>
      <c r="NR156" s="299">
        <v>5</v>
      </c>
      <c r="NS156" s="297"/>
      <c r="NT156" s="297"/>
      <c r="NU156" s="297"/>
      <c r="NV156" s="297"/>
      <c r="NW156" s="299"/>
      <c r="NX156" s="299">
        <v>15</v>
      </c>
      <c r="NY156" s="299"/>
      <c r="NZ156" s="299">
        <v>1</v>
      </c>
      <c r="OA156" s="297"/>
      <c r="OB156" s="297"/>
      <c r="OC156" s="297"/>
      <c r="OD156" s="297"/>
      <c r="OE156" s="299"/>
      <c r="OF156" s="299">
        <v>6</v>
      </c>
      <c r="OG156" s="299"/>
      <c r="OH156" s="299">
        <v>1</v>
      </c>
      <c r="OI156" s="297"/>
      <c r="OJ156" s="297"/>
      <c r="OK156" s="297"/>
      <c r="OL156" s="297"/>
      <c r="OM156" s="277" cm="1">
        <f t="array" ref="OM156">SUM(SUMIFS(KU156:OL156,KU$6:OL$6,{"EN(V)"}))</f>
        <v>64</v>
      </c>
      <c r="ON156" s="277" cm="1">
        <f t="array" ref="ON156">SUM(SUMIFS(KU156:OL156,KU$6:OL$6,{"INA(V)"}))</f>
        <v>0</v>
      </c>
      <c r="OO156" s="277" cm="1">
        <f t="array" ref="OO156">SUM(SUMIFS(KU156:OL156,KU$6:OL$6,{"EN(D)"}))</f>
        <v>11</v>
      </c>
      <c r="OP156" s="277" cm="1">
        <f t="array" ref="OP156">SUM(SUMIFS(KU156:OL156,KU$6:OL$6,{"INA(D)"}))</f>
        <v>0</v>
      </c>
      <c r="OQ156" s="277" cm="1">
        <f t="array" ref="OQ156">SUM(SUMIFS(KU156:OL156,KU$6:OL$6,{"EN(D)","EN(V)","INA(D)","INA(V)"}))</f>
        <v>75</v>
      </c>
      <c r="OR156" s="299"/>
      <c r="OS156" s="299">
        <v>3</v>
      </c>
      <c r="OT156" s="299"/>
      <c r="OU156" s="299">
        <v>2</v>
      </c>
      <c r="OV156" s="297"/>
      <c r="OW156" s="297"/>
      <c r="OX156" s="297"/>
      <c r="OY156" s="297"/>
      <c r="OZ156" s="299"/>
      <c r="PA156" s="299">
        <v>17</v>
      </c>
      <c r="PB156" s="299"/>
      <c r="PC156" s="299">
        <v>5</v>
      </c>
      <c r="PD156" s="297"/>
      <c r="PE156" s="297"/>
      <c r="PF156" s="297"/>
      <c r="PG156" s="297"/>
      <c r="PH156" s="299"/>
      <c r="PI156" s="299"/>
      <c r="PJ156" s="299"/>
      <c r="PK156" s="299"/>
      <c r="PL156" s="297"/>
      <c r="PM156" s="297">
        <v>20</v>
      </c>
      <c r="PN156" s="297"/>
      <c r="PO156" s="297">
        <v>2</v>
      </c>
      <c r="PP156" s="299"/>
      <c r="PQ156" s="299">
        <v>7</v>
      </c>
      <c r="PR156" s="299"/>
      <c r="PS156" s="299">
        <v>3</v>
      </c>
      <c r="PT156" s="297"/>
      <c r="PU156" s="297"/>
      <c r="PV156" s="297"/>
      <c r="PW156" s="297"/>
      <c r="PX156" s="299"/>
      <c r="PY156" s="299">
        <v>10</v>
      </c>
      <c r="PZ156" s="299"/>
      <c r="QA156" s="299">
        <v>3</v>
      </c>
      <c r="QB156" s="297"/>
      <c r="QC156" s="297"/>
      <c r="QD156" s="297"/>
      <c r="QE156" s="297"/>
      <c r="QF156" s="299"/>
      <c r="QG156" s="299">
        <v>7</v>
      </c>
      <c r="QH156" s="299"/>
      <c r="QI156" s="299"/>
      <c r="QJ156" s="297"/>
      <c r="QK156" s="297"/>
      <c r="QL156" s="297"/>
      <c r="QM156" s="297"/>
      <c r="QN156" s="299"/>
      <c r="QO156" s="299">
        <v>6</v>
      </c>
      <c r="QP156" s="299"/>
      <c r="QQ156" s="299">
        <v>1</v>
      </c>
      <c r="QR156" s="297"/>
      <c r="QS156" s="297"/>
      <c r="QT156" s="297"/>
      <c r="QU156" s="297"/>
      <c r="QV156" s="299"/>
      <c r="QW156" s="299"/>
      <c r="QX156" s="299"/>
      <c r="QY156" s="299"/>
      <c r="QZ156" s="297"/>
      <c r="RA156" s="297"/>
      <c r="RB156" s="297"/>
      <c r="RC156" s="297"/>
      <c r="RD156" s="299"/>
      <c r="RE156" s="299"/>
      <c r="RF156" s="299"/>
      <c r="RG156" s="299"/>
      <c r="RH156" s="297"/>
      <c r="RI156" s="297"/>
      <c r="RJ156" s="297"/>
      <c r="RK156" s="297"/>
      <c r="RL156" s="299"/>
      <c r="RM156" s="299"/>
      <c r="RN156" s="299"/>
      <c r="RO156" s="299"/>
      <c r="RP156" s="297"/>
      <c r="RQ156" s="297"/>
      <c r="RR156" s="297"/>
      <c r="RS156" s="297"/>
      <c r="RT156" s="299"/>
      <c r="RU156" s="299"/>
      <c r="RV156" s="299"/>
      <c r="RW156" s="299"/>
      <c r="RX156" s="297"/>
      <c r="RY156" s="297"/>
      <c r="RZ156" s="297"/>
      <c r="SA156" s="297"/>
      <c r="SB156" s="299"/>
      <c r="SC156" s="299"/>
      <c r="SD156" s="299"/>
      <c r="SE156" s="299"/>
      <c r="SF156" s="297"/>
      <c r="SG156" s="297"/>
      <c r="SH156" s="297"/>
      <c r="SI156" s="297"/>
      <c r="SJ156" s="277" cm="1">
        <f t="array" ref="SJ156">SUM(SUMIFS(OR156:SI156,OR$6:SI$6,{"EN(V)"}))</f>
        <v>50</v>
      </c>
      <c r="SK156" s="277" cm="1">
        <f t="array" ref="SK156">SUM(SUMIFS(OR156:SI156,OR$6:SI$6,{"INA(V)"}))</f>
        <v>20</v>
      </c>
      <c r="SL156" s="277" cm="1">
        <f t="array" ref="SL156">SUM(SUMIFS(OR156:SI156,OR$6:SI$6,{"EN(D)"}))</f>
        <v>14</v>
      </c>
      <c r="SM156" s="277" cm="1">
        <f t="array" ref="SM156">SUM(SUMIFS(OR156:SI156,OR$6:SI$6,{"INA(D)"}))</f>
        <v>2</v>
      </c>
      <c r="SN156" s="277" cm="1">
        <f t="array" ref="SN156">SUM(SUMIFS(OR156:SI156,OR$6:SI$6,{"EN(D)","EN(V)","INA(D)","INA(V)"}))</f>
        <v>86</v>
      </c>
    </row>
    <row r="157" spans="1:508" ht="30">
      <c r="A157" s="296">
        <v>151</v>
      </c>
      <c r="B157" s="281" t="s">
        <v>2848</v>
      </c>
      <c r="C157" s="301">
        <v>44774</v>
      </c>
      <c r="D157" s="299"/>
      <c r="E157" s="299"/>
      <c r="F157" s="299"/>
      <c r="G157" s="299"/>
      <c r="H157" s="297"/>
      <c r="I157" s="297"/>
      <c r="J157" s="297"/>
      <c r="K157" s="297"/>
      <c r="L157" s="299"/>
      <c r="M157" s="299"/>
      <c r="N157" s="299"/>
      <c r="O157" s="299"/>
      <c r="P157" s="297"/>
      <c r="Q157" s="297"/>
      <c r="R157" s="297"/>
      <c r="S157" s="297"/>
      <c r="T157" s="299"/>
      <c r="U157" s="299"/>
      <c r="V157" s="299"/>
      <c r="W157" s="299"/>
      <c r="X157" s="297"/>
      <c r="Y157" s="297"/>
      <c r="Z157" s="297"/>
      <c r="AA157" s="297"/>
      <c r="AB157" s="299"/>
      <c r="AC157" s="299"/>
      <c r="AD157" s="299"/>
      <c r="AE157" s="299"/>
      <c r="AF157" s="297"/>
      <c r="AG157" s="297"/>
      <c r="AH157" s="297"/>
      <c r="AI157" s="297"/>
      <c r="AJ157" s="299"/>
      <c r="AK157" s="299"/>
      <c r="AL157" s="299"/>
      <c r="AM157" s="299"/>
      <c r="AN157" s="297"/>
      <c r="AO157" s="297"/>
      <c r="AP157" s="297"/>
      <c r="AQ157" s="297"/>
      <c r="AR157" s="299"/>
      <c r="AS157" s="299"/>
      <c r="AT157" s="299"/>
      <c r="AU157" s="299"/>
      <c r="AV157" s="297"/>
      <c r="AW157" s="297"/>
      <c r="AX157" s="297"/>
      <c r="AY157" s="297"/>
      <c r="AZ157" s="299"/>
      <c r="BA157" s="299"/>
      <c r="BB157" s="299"/>
      <c r="BC157" s="299"/>
      <c r="BD157" s="297"/>
      <c r="BE157" s="297"/>
      <c r="BF157" s="297"/>
      <c r="BG157" s="297"/>
      <c r="BH157" s="299"/>
      <c r="BI157" s="299"/>
      <c r="BJ157" s="299"/>
      <c r="BK157" s="299"/>
      <c r="BL157" s="297"/>
      <c r="BM157" s="297"/>
      <c r="BN157" s="297"/>
      <c r="BO157" s="297"/>
      <c r="BP157" s="299"/>
      <c r="BQ157" s="299"/>
      <c r="BR157" s="299"/>
      <c r="BS157" s="299"/>
      <c r="BT157" s="297"/>
      <c r="BU157" s="297"/>
      <c r="BV157" s="297"/>
      <c r="BW157" s="297"/>
      <c r="BX157" s="299"/>
      <c r="BY157" s="299"/>
      <c r="BZ157" s="299"/>
      <c r="CA157" s="299"/>
      <c r="CB157" s="297"/>
      <c r="CC157" s="297"/>
      <c r="CD157" s="297"/>
      <c r="CE157" s="297"/>
      <c r="CF157" s="299"/>
      <c r="CG157" s="299"/>
      <c r="CH157" s="299"/>
      <c r="CI157" s="299"/>
      <c r="CJ157" s="297"/>
      <c r="CK157" s="297"/>
      <c r="CL157" s="297"/>
      <c r="CM157" s="297"/>
      <c r="CN157" s="299"/>
      <c r="CO157" s="299"/>
      <c r="CP157" s="299"/>
      <c r="CQ157" s="299"/>
      <c r="CR157" s="297"/>
      <c r="CS157" s="297"/>
      <c r="CT157" s="297"/>
      <c r="CU157" s="297"/>
      <c r="CV157" s="277" cm="1">
        <f t="array" ref="CV157">SUM(SUMIFS(D157:CU157,D$6:CU$6,{"EN(V)"}))</f>
        <v>0</v>
      </c>
      <c r="CW157" s="277" cm="1">
        <f t="array" ref="CW157">SUM(SUMIFS(D157:CU157,D$6:CU$6,{"INA(V)"}))</f>
        <v>0</v>
      </c>
      <c r="CX157" s="277" cm="1">
        <f t="array" ref="CX157">SUM(SUMIFS(D157:CU157,D$6:CU$6,{"EN(D)"}))</f>
        <v>0</v>
      </c>
      <c r="CY157" s="277" cm="1">
        <f t="array" ref="CY157">SUM(SUMIFS(D157:CU157,D$6:CU$6,{"INA(D)"}))</f>
        <v>0</v>
      </c>
      <c r="CZ157" s="277" cm="1">
        <f t="array" ref="CZ157">SUM(SUMIFS(D157:CU157,D$6:CU$6,{"EN(D)","EN(V)","INA(D)","INA(V)"}))</f>
        <v>0</v>
      </c>
      <c r="DA157" s="299"/>
      <c r="DB157" s="299"/>
      <c r="DC157" s="299"/>
      <c r="DD157" s="299"/>
      <c r="DE157" s="297"/>
      <c r="DF157" s="297"/>
      <c r="DG157" s="297"/>
      <c r="DH157" s="297"/>
      <c r="DI157" s="299"/>
      <c r="DJ157" s="299"/>
      <c r="DK157" s="299"/>
      <c r="DL157" s="299"/>
      <c r="DM157" s="297"/>
      <c r="DN157" s="297"/>
      <c r="DO157" s="297"/>
      <c r="DP157" s="297"/>
      <c r="DQ157" s="299"/>
      <c r="DR157" s="299"/>
      <c r="DS157" s="299"/>
      <c r="DT157" s="299"/>
      <c r="DU157" s="297"/>
      <c r="DV157" s="297"/>
      <c r="DW157" s="297"/>
      <c r="DX157" s="297"/>
      <c r="DY157" s="299"/>
      <c r="DZ157" s="299"/>
      <c r="EA157" s="299"/>
      <c r="EB157" s="299"/>
      <c r="EC157" s="297"/>
      <c r="ED157" s="297"/>
      <c r="EE157" s="297"/>
      <c r="EF157" s="297"/>
      <c r="EG157" s="299"/>
      <c r="EH157" s="299"/>
      <c r="EI157" s="299"/>
      <c r="EJ157" s="299"/>
      <c r="EK157" s="297"/>
      <c r="EL157" s="297"/>
      <c r="EM157" s="297"/>
      <c r="EN157" s="297"/>
      <c r="EO157" s="299"/>
      <c r="EP157" s="299"/>
      <c r="EQ157" s="299"/>
      <c r="ER157" s="299"/>
      <c r="ES157" s="297"/>
      <c r="ET157" s="297"/>
      <c r="EU157" s="297"/>
      <c r="EV157" s="297"/>
      <c r="EW157" s="299"/>
      <c r="EX157" s="299"/>
      <c r="EY157" s="299"/>
      <c r="EZ157" s="299"/>
      <c r="FA157" s="297"/>
      <c r="FB157" s="297"/>
      <c r="FC157" s="297"/>
      <c r="FD157" s="297"/>
      <c r="FE157" s="299"/>
      <c r="FF157" s="299"/>
      <c r="FG157" s="299"/>
      <c r="FH157" s="299"/>
      <c r="FI157" s="297"/>
      <c r="FJ157" s="297"/>
      <c r="FK157" s="297"/>
      <c r="FL157" s="297"/>
      <c r="FM157" s="299"/>
      <c r="FN157" s="299"/>
      <c r="FO157" s="299"/>
      <c r="FP157" s="299"/>
      <c r="FQ157" s="297"/>
      <c r="FR157" s="297"/>
      <c r="FS157" s="297"/>
      <c r="FT157" s="297"/>
      <c r="FU157" s="299"/>
      <c r="FV157" s="299"/>
      <c r="FW157" s="299"/>
      <c r="FX157" s="299"/>
      <c r="FY157" s="297"/>
      <c r="FZ157" s="297"/>
      <c r="GA157" s="297"/>
      <c r="GB157" s="297"/>
      <c r="GC157" s="299"/>
      <c r="GD157" s="299"/>
      <c r="GE157" s="299"/>
      <c r="GF157" s="299"/>
      <c r="GG157" s="297"/>
      <c r="GH157" s="297"/>
      <c r="GI157" s="297"/>
      <c r="GJ157" s="297"/>
      <c r="GK157" s="299"/>
      <c r="GL157" s="299"/>
      <c r="GM157" s="299"/>
      <c r="GN157" s="299"/>
      <c r="GO157" s="297"/>
      <c r="GP157" s="297"/>
      <c r="GQ157" s="297"/>
      <c r="GR157" s="297"/>
      <c r="GS157" s="277" cm="1">
        <f t="array" ref="GS157">SUM(SUMIFS(DA157:GR157,DA$6:GR$6,{"EN(V)"}))</f>
        <v>0</v>
      </c>
      <c r="GT157" s="277" cm="1">
        <f t="array" ref="GT157">SUM(SUMIFS(DA157:GR157,DA$6:GR$6,{"INA(V)"}))</f>
        <v>0</v>
      </c>
      <c r="GU157" s="277" cm="1">
        <f t="array" ref="GU157">SUM(SUMIFS(DA157:GR157,DA$6:GR$6,{"EN(D)"}))</f>
        <v>0</v>
      </c>
      <c r="GV157" s="277" cm="1">
        <f t="array" ref="GV157">SUM(SUMIFS(DA157:GR157,DA$6:GR$6,{"INA(D)"}))</f>
        <v>0</v>
      </c>
      <c r="GW157" s="277" cm="1">
        <f t="array" ref="GW157">SUM(SUMIFS(DA157:GR157,DA$6:GR$6,{"EN(D)","EN(V)","INA(D)","INA(V)"}))</f>
        <v>0</v>
      </c>
      <c r="GX157" s="299"/>
      <c r="GY157" s="299"/>
      <c r="GZ157" s="299"/>
      <c r="HA157" s="299"/>
      <c r="HB157" s="297"/>
      <c r="HC157" s="297"/>
      <c r="HD157" s="297"/>
      <c r="HE157" s="297"/>
      <c r="HF157" s="299"/>
      <c r="HG157" s="299"/>
      <c r="HH157" s="299"/>
      <c r="HI157" s="299"/>
      <c r="HJ157" s="297"/>
      <c r="HK157" s="297"/>
      <c r="HL157" s="297"/>
      <c r="HM157" s="297"/>
      <c r="HN157" s="299"/>
      <c r="HO157" s="299"/>
      <c r="HP157" s="299"/>
      <c r="HQ157" s="299"/>
      <c r="HR157" s="297"/>
      <c r="HS157" s="297"/>
      <c r="HT157" s="297"/>
      <c r="HU157" s="297"/>
      <c r="HV157" s="299"/>
      <c r="HW157" s="299"/>
      <c r="HX157" s="299"/>
      <c r="HY157" s="299"/>
      <c r="HZ157" s="297"/>
      <c r="IA157" s="297"/>
      <c r="IB157" s="297"/>
      <c r="IC157" s="297"/>
      <c r="ID157" s="299"/>
      <c r="IE157" s="299"/>
      <c r="IF157" s="299"/>
      <c r="IG157" s="299"/>
      <c r="IH157" s="297"/>
      <c r="II157" s="297"/>
      <c r="IJ157" s="297"/>
      <c r="IK157" s="297"/>
      <c r="IL157" s="299"/>
      <c r="IM157" s="299"/>
      <c r="IN157" s="299"/>
      <c r="IO157" s="299"/>
      <c r="IP157" s="297"/>
      <c r="IQ157" s="297"/>
      <c r="IR157" s="297"/>
      <c r="IS157" s="297"/>
      <c r="IT157" s="299"/>
      <c r="IU157" s="299"/>
      <c r="IV157" s="299"/>
      <c r="IW157" s="299"/>
      <c r="IX157" s="297"/>
      <c r="IY157" s="297"/>
      <c r="IZ157" s="297"/>
      <c r="JA157" s="297"/>
      <c r="JB157" s="299"/>
      <c r="JC157" s="299"/>
      <c r="JD157" s="299"/>
      <c r="JE157" s="299"/>
      <c r="JF157" s="297"/>
      <c r="JG157" s="297"/>
      <c r="JH157" s="297"/>
      <c r="JI157" s="297"/>
      <c r="JJ157" s="299"/>
      <c r="JK157" s="299"/>
      <c r="JL157" s="299"/>
      <c r="JM157" s="299"/>
      <c r="JN157" s="297"/>
      <c r="JO157" s="297"/>
      <c r="JP157" s="297"/>
      <c r="JQ157" s="297"/>
      <c r="JR157" s="299"/>
      <c r="JS157" s="299"/>
      <c r="JT157" s="299"/>
      <c r="JU157" s="299"/>
      <c r="JV157" s="297"/>
      <c r="JW157" s="297"/>
      <c r="JX157" s="297"/>
      <c r="JY157" s="297"/>
      <c r="JZ157" s="299"/>
      <c r="KA157" s="299"/>
      <c r="KB157" s="299"/>
      <c r="KC157" s="299"/>
      <c r="KD157" s="297"/>
      <c r="KE157" s="297"/>
      <c r="KF157" s="297"/>
      <c r="KG157" s="297"/>
      <c r="KH157" s="299"/>
      <c r="KI157" s="299"/>
      <c r="KJ157" s="299"/>
      <c r="KK157" s="299"/>
      <c r="KL157" s="297"/>
      <c r="KM157" s="297"/>
      <c r="KN157" s="297"/>
      <c r="KO157" s="297"/>
      <c r="KP157" s="277" cm="1">
        <f t="array" ref="KP157">SUM(SUMIFS(GX157:KO157,GX$6:KO$6,{"EN(V)"}))</f>
        <v>0</v>
      </c>
      <c r="KQ157" s="277" cm="1">
        <f t="array" ref="KQ157">SUM(SUMIFS(GX157:KO157,GX$6:KO$6,{"INA(V)"}))</f>
        <v>0</v>
      </c>
      <c r="KR157" s="277" cm="1">
        <f t="array" ref="KR157">SUM(SUMIFS(GX157:KO157,GX$6:KO$6,{"EN(D)"}))</f>
        <v>0</v>
      </c>
      <c r="KS157" s="277" cm="1">
        <f t="array" ref="KS157">SUM(SUMIFS(GX157:KO157,GX$6:KO$6,{"INA(D)"}))</f>
        <v>0</v>
      </c>
      <c r="KT157" s="277" cm="1">
        <f t="array" ref="KT157">SUM(SUMIFS(GX157:KO157,GX$6:KO$6,{"EN(D)","EN(V)","INA(D)","INA(V)"}))</f>
        <v>0</v>
      </c>
      <c r="KU157" s="299"/>
      <c r="KV157" s="299"/>
      <c r="KW157" s="299"/>
      <c r="KX157" s="299"/>
      <c r="KY157" s="297"/>
      <c r="KZ157" s="297"/>
      <c r="LA157" s="297"/>
      <c r="LB157" s="297"/>
      <c r="LC157" s="299"/>
      <c r="LD157" s="299"/>
      <c r="LE157" s="299"/>
      <c r="LF157" s="299"/>
      <c r="LG157" s="297"/>
      <c r="LH157" s="297"/>
      <c r="LI157" s="297"/>
      <c r="LJ157" s="297"/>
      <c r="LK157" s="299"/>
      <c r="LL157" s="299"/>
      <c r="LM157" s="299"/>
      <c r="LN157" s="299"/>
      <c r="LO157" s="297"/>
      <c r="LP157" s="297"/>
      <c r="LQ157" s="297"/>
      <c r="LR157" s="297"/>
      <c r="LS157" s="299"/>
      <c r="LT157" s="299"/>
      <c r="LU157" s="299"/>
      <c r="LV157" s="299"/>
      <c r="LW157" s="297"/>
      <c r="LX157" s="297"/>
      <c r="LY157" s="297"/>
      <c r="LZ157" s="297"/>
      <c r="MA157" s="299"/>
      <c r="MB157" s="299"/>
      <c r="MC157" s="299"/>
      <c r="MD157" s="299"/>
      <c r="ME157" s="297"/>
      <c r="MF157" s="297"/>
      <c r="MG157" s="297"/>
      <c r="MH157" s="297"/>
      <c r="MI157" s="299"/>
      <c r="MJ157" s="299"/>
      <c r="MK157" s="299"/>
      <c r="ML157" s="299"/>
      <c r="MM157" s="297"/>
      <c r="MN157" s="297"/>
      <c r="MO157" s="297"/>
      <c r="MP157" s="297"/>
      <c r="MQ157" s="299"/>
      <c r="MR157" s="299"/>
      <c r="MS157" s="299"/>
      <c r="MT157" s="299"/>
      <c r="MU157" s="297"/>
      <c r="MV157" s="297"/>
      <c r="MW157" s="297"/>
      <c r="MX157" s="297"/>
      <c r="MY157" s="299"/>
      <c r="MZ157" s="299"/>
      <c r="NA157" s="299"/>
      <c r="NB157" s="299"/>
      <c r="NC157" s="297"/>
      <c r="ND157" s="297">
        <v>7</v>
      </c>
      <c r="NE157" s="297"/>
      <c r="NF157" s="297">
        <v>2</v>
      </c>
      <c r="NG157" s="299"/>
      <c r="NH157" s="299"/>
      <c r="NI157" s="299"/>
      <c r="NJ157" s="299"/>
      <c r="NK157" s="297"/>
      <c r="NL157" s="297">
        <v>17</v>
      </c>
      <c r="NM157" s="297"/>
      <c r="NN157" s="297">
        <v>8</v>
      </c>
      <c r="NO157" s="299"/>
      <c r="NP157" s="299"/>
      <c r="NQ157" s="299"/>
      <c r="NR157" s="299"/>
      <c r="NS157" s="297"/>
      <c r="NT157" s="297"/>
      <c r="NU157" s="297"/>
      <c r="NV157" s="297"/>
      <c r="NW157" s="299"/>
      <c r="NX157" s="299"/>
      <c r="NY157" s="299"/>
      <c r="NZ157" s="299"/>
      <c r="OA157" s="297"/>
      <c r="OB157" s="297">
        <v>53</v>
      </c>
      <c r="OC157" s="297"/>
      <c r="OD157" s="297">
        <v>6</v>
      </c>
      <c r="OE157" s="299"/>
      <c r="OF157" s="299"/>
      <c r="OG157" s="299"/>
      <c r="OH157" s="299"/>
      <c r="OI157" s="297"/>
      <c r="OJ157" s="297">
        <v>43</v>
      </c>
      <c r="OK157" s="297"/>
      <c r="OL157" s="297">
        <v>4</v>
      </c>
      <c r="OM157" s="277" cm="1">
        <f t="array" ref="OM157">SUM(SUMIFS(KU157:OL157,KU$6:OL$6,{"EN(V)"}))</f>
        <v>0</v>
      </c>
      <c r="ON157" s="277" cm="1">
        <f t="array" ref="ON157">SUM(SUMIFS(KU157:OL157,KU$6:OL$6,{"INA(V)"}))</f>
        <v>120</v>
      </c>
      <c r="OO157" s="277" cm="1">
        <f t="array" ref="OO157">SUM(SUMIFS(KU157:OL157,KU$6:OL$6,{"EN(D)"}))</f>
        <v>0</v>
      </c>
      <c r="OP157" s="277" cm="1">
        <f t="array" ref="OP157">SUM(SUMIFS(KU157:OL157,KU$6:OL$6,{"INA(D)"}))</f>
        <v>20</v>
      </c>
      <c r="OQ157" s="277" cm="1">
        <f t="array" ref="OQ157">SUM(SUMIFS(KU157:OL157,KU$6:OL$6,{"EN(D)","EN(V)","INA(D)","INA(V)"}))</f>
        <v>140</v>
      </c>
      <c r="OR157" s="299"/>
      <c r="OS157" s="299"/>
      <c r="OT157" s="299"/>
      <c r="OU157" s="299"/>
      <c r="OV157" s="297"/>
      <c r="OW157" s="297">
        <v>22</v>
      </c>
      <c r="OX157" s="297"/>
      <c r="OY157" s="297">
        <v>1</v>
      </c>
      <c r="OZ157" s="299"/>
      <c r="PA157" s="299"/>
      <c r="PB157" s="299"/>
      <c r="PC157" s="299"/>
      <c r="PD157" s="297"/>
      <c r="PE157" s="297">
        <v>13</v>
      </c>
      <c r="PF157" s="297"/>
      <c r="PG157" s="297">
        <v>5</v>
      </c>
      <c r="PH157" s="299"/>
      <c r="PI157" s="299"/>
      <c r="PJ157" s="299"/>
      <c r="PK157" s="299"/>
      <c r="PL157" s="297"/>
      <c r="PM157" s="297">
        <v>9</v>
      </c>
      <c r="PN157" s="297"/>
      <c r="PO157" s="297">
        <v>3</v>
      </c>
      <c r="PP157" s="299"/>
      <c r="PQ157" s="299"/>
      <c r="PR157" s="299"/>
      <c r="PS157" s="299"/>
      <c r="PT157" s="297"/>
      <c r="PU157" s="297">
        <v>7</v>
      </c>
      <c r="PV157" s="297"/>
      <c r="PW157" s="297">
        <v>1</v>
      </c>
      <c r="PX157" s="299"/>
      <c r="PY157" s="299"/>
      <c r="PZ157" s="299"/>
      <c r="QA157" s="299"/>
      <c r="QB157" s="297"/>
      <c r="QC157" s="297">
        <v>10</v>
      </c>
      <c r="QD157" s="297"/>
      <c r="QE157" s="297"/>
      <c r="QF157" s="299"/>
      <c r="QG157" s="299"/>
      <c r="QH157" s="299"/>
      <c r="QI157" s="299"/>
      <c r="QJ157" s="297"/>
      <c r="QK157" s="297">
        <v>12</v>
      </c>
      <c r="QL157" s="297"/>
      <c r="QM157" s="297">
        <v>4</v>
      </c>
      <c r="QN157" s="299"/>
      <c r="QO157" s="299"/>
      <c r="QP157" s="299"/>
      <c r="QQ157" s="299"/>
      <c r="QR157" s="297"/>
      <c r="QS157" s="297">
        <v>1</v>
      </c>
      <c r="QT157" s="297"/>
      <c r="QU157" s="297">
        <v>1</v>
      </c>
      <c r="QV157" s="299"/>
      <c r="QW157" s="299"/>
      <c r="QX157" s="299"/>
      <c r="QY157" s="299"/>
      <c r="QZ157" s="297"/>
      <c r="RA157" s="297"/>
      <c r="RB157" s="297"/>
      <c r="RC157" s="297"/>
      <c r="RD157" s="299"/>
      <c r="RE157" s="299"/>
      <c r="RF157" s="299"/>
      <c r="RG157" s="299"/>
      <c r="RH157" s="297"/>
      <c r="RI157" s="297"/>
      <c r="RJ157" s="297"/>
      <c r="RK157" s="297"/>
      <c r="RL157" s="299"/>
      <c r="RM157" s="299"/>
      <c r="RN157" s="299"/>
      <c r="RO157" s="299"/>
      <c r="RP157" s="297"/>
      <c r="RQ157" s="297"/>
      <c r="RR157" s="297"/>
      <c r="RS157" s="297"/>
      <c r="RT157" s="299"/>
      <c r="RU157" s="299"/>
      <c r="RV157" s="299"/>
      <c r="RW157" s="299"/>
      <c r="RX157" s="297"/>
      <c r="RY157" s="297"/>
      <c r="RZ157" s="297"/>
      <c r="SA157" s="297"/>
      <c r="SB157" s="299"/>
      <c r="SC157" s="299"/>
      <c r="SD157" s="299"/>
      <c r="SE157" s="299"/>
      <c r="SF157" s="297"/>
      <c r="SG157" s="297"/>
      <c r="SH157" s="297"/>
      <c r="SI157" s="297"/>
      <c r="SJ157" s="277" cm="1">
        <f t="array" ref="SJ157">SUM(SUMIFS(OR157:SI157,OR$6:SI$6,{"EN(V)"}))</f>
        <v>0</v>
      </c>
      <c r="SK157" s="277" cm="1">
        <f t="array" ref="SK157">SUM(SUMIFS(OR157:SI157,OR$6:SI$6,{"INA(V)"}))</f>
        <v>74</v>
      </c>
      <c r="SL157" s="277" cm="1">
        <f t="array" ref="SL157">SUM(SUMIFS(OR157:SI157,OR$6:SI$6,{"EN(D)"}))</f>
        <v>0</v>
      </c>
      <c r="SM157" s="277" cm="1">
        <f t="array" ref="SM157">SUM(SUMIFS(OR157:SI157,OR$6:SI$6,{"INA(D)"}))</f>
        <v>15</v>
      </c>
      <c r="SN157" s="277" cm="1">
        <f t="array" ref="SN157">SUM(SUMIFS(OR157:SI157,OR$6:SI$6,{"EN(D)","EN(V)","INA(D)","INA(V)"}))</f>
        <v>89</v>
      </c>
    </row>
    <row r="158" spans="1:508" ht="30">
      <c r="A158" s="296">
        <v>152</v>
      </c>
      <c r="B158" s="281" t="s">
        <v>2922</v>
      </c>
      <c r="C158" s="301">
        <v>44774</v>
      </c>
      <c r="D158" s="299"/>
      <c r="E158" s="299"/>
      <c r="F158" s="299"/>
      <c r="G158" s="299"/>
      <c r="H158" s="297"/>
      <c r="I158" s="297"/>
      <c r="J158" s="297"/>
      <c r="K158" s="297"/>
      <c r="L158" s="299"/>
      <c r="M158" s="299"/>
      <c r="N158" s="299"/>
      <c r="O158" s="299"/>
      <c r="P158" s="297"/>
      <c r="Q158" s="297"/>
      <c r="R158" s="297"/>
      <c r="S158" s="297"/>
      <c r="T158" s="299"/>
      <c r="U158" s="299"/>
      <c r="V158" s="299"/>
      <c r="W158" s="299"/>
      <c r="X158" s="297"/>
      <c r="Y158" s="297"/>
      <c r="Z158" s="297"/>
      <c r="AA158" s="297"/>
      <c r="AB158" s="299"/>
      <c r="AC158" s="299"/>
      <c r="AD158" s="299"/>
      <c r="AE158" s="299"/>
      <c r="AF158" s="297"/>
      <c r="AG158" s="297"/>
      <c r="AH158" s="297"/>
      <c r="AI158" s="297"/>
      <c r="AJ158" s="299"/>
      <c r="AK158" s="299"/>
      <c r="AL158" s="299"/>
      <c r="AM158" s="299"/>
      <c r="AN158" s="297"/>
      <c r="AO158" s="297"/>
      <c r="AP158" s="297"/>
      <c r="AQ158" s="297"/>
      <c r="AR158" s="299"/>
      <c r="AS158" s="299"/>
      <c r="AT158" s="299"/>
      <c r="AU158" s="299"/>
      <c r="AV158" s="297"/>
      <c r="AW158" s="297"/>
      <c r="AX158" s="297"/>
      <c r="AY158" s="297"/>
      <c r="AZ158" s="299"/>
      <c r="BA158" s="299"/>
      <c r="BB158" s="299"/>
      <c r="BC158" s="299"/>
      <c r="BD158" s="297"/>
      <c r="BE158" s="297"/>
      <c r="BF158" s="297"/>
      <c r="BG158" s="297"/>
      <c r="BH158" s="299"/>
      <c r="BI158" s="299"/>
      <c r="BJ158" s="299"/>
      <c r="BK158" s="299"/>
      <c r="BL158" s="297"/>
      <c r="BM158" s="297"/>
      <c r="BN158" s="297"/>
      <c r="BO158" s="297"/>
      <c r="BP158" s="299"/>
      <c r="BQ158" s="299"/>
      <c r="BR158" s="299"/>
      <c r="BS158" s="299"/>
      <c r="BT158" s="297"/>
      <c r="BU158" s="297"/>
      <c r="BV158" s="297"/>
      <c r="BW158" s="297"/>
      <c r="BX158" s="299"/>
      <c r="BY158" s="299"/>
      <c r="BZ158" s="299"/>
      <c r="CA158" s="299"/>
      <c r="CB158" s="297"/>
      <c r="CC158" s="297"/>
      <c r="CD158" s="297"/>
      <c r="CE158" s="297"/>
      <c r="CF158" s="299"/>
      <c r="CG158" s="299"/>
      <c r="CH158" s="299"/>
      <c r="CI158" s="299"/>
      <c r="CJ158" s="297"/>
      <c r="CK158" s="297"/>
      <c r="CL158" s="297"/>
      <c r="CM158" s="297"/>
      <c r="CN158" s="299"/>
      <c r="CO158" s="299"/>
      <c r="CP158" s="299"/>
      <c r="CQ158" s="299"/>
      <c r="CR158" s="297"/>
      <c r="CS158" s="297"/>
      <c r="CT158" s="297"/>
      <c r="CU158" s="297"/>
      <c r="CV158" s="277" cm="1">
        <f t="array" ref="CV158">SUM(SUMIFS(D158:CU158,D$6:CU$6,{"EN(V)"}))</f>
        <v>0</v>
      </c>
      <c r="CW158" s="277" cm="1">
        <f t="array" ref="CW158">SUM(SUMIFS(D158:CU158,D$6:CU$6,{"INA(V)"}))</f>
        <v>0</v>
      </c>
      <c r="CX158" s="277" cm="1">
        <f t="array" ref="CX158">SUM(SUMIFS(D158:CU158,D$6:CU$6,{"EN(D)"}))</f>
        <v>0</v>
      </c>
      <c r="CY158" s="277" cm="1">
        <f t="array" ref="CY158">SUM(SUMIFS(D158:CU158,D$6:CU$6,{"INA(D)"}))</f>
        <v>0</v>
      </c>
      <c r="CZ158" s="277" cm="1">
        <f t="array" ref="CZ158">SUM(SUMIFS(D158:CU158,D$6:CU$6,{"EN(D)","EN(V)","INA(D)","INA(V)"}))</f>
        <v>0</v>
      </c>
      <c r="DA158" s="299"/>
      <c r="DB158" s="299"/>
      <c r="DC158" s="299"/>
      <c r="DD158" s="299"/>
      <c r="DE158" s="297"/>
      <c r="DF158" s="297"/>
      <c r="DG158" s="297"/>
      <c r="DH158" s="297"/>
      <c r="DI158" s="299"/>
      <c r="DJ158" s="299"/>
      <c r="DK158" s="299"/>
      <c r="DL158" s="299"/>
      <c r="DM158" s="297"/>
      <c r="DN158" s="297"/>
      <c r="DO158" s="297"/>
      <c r="DP158" s="297"/>
      <c r="DQ158" s="299"/>
      <c r="DR158" s="299"/>
      <c r="DS158" s="299"/>
      <c r="DT158" s="299"/>
      <c r="DU158" s="297"/>
      <c r="DV158" s="297"/>
      <c r="DW158" s="297"/>
      <c r="DX158" s="297"/>
      <c r="DY158" s="299"/>
      <c r="DZ158" s="299"/>
      <c r="EA158" s="299"/>
      <c r="EB158" s="299"/>
      <c r="EC158" s="297"/>
      <c r="ED158" s="297"/>
      <c r="EE158" s="297"/>
      <c r="EF158" s="297"/>
      <c r="EG158" s="299"/>
      <c r="EH158" s="299"/>
      <c r="EI158" s="299"/>
      <c r="EJ158" s="299"/>
      <c r="EK158" s="297"/>
      <c r="EL158" s="297"/>
      <c r="EM158" s="297"/>
      <c r="EN158" s="297"/>
      <c r="EO158" s="299"/>
      <c r="EP158" s="299"/>
      <c r="EQ158" s="299"/>
      <c r="ER158" s="299"/>
      <c r="ES158" s="297"/>
      <c r="ET158" s="297"/>
      <c r="EU158" s="297"/>
      <c r="EV158" s="297"/>
      <c r="EW158" s="299"/>
      <c r="EX158" s="299"/>
      <c r="EY158" s="299"/>
      <c r="EZ158" s="299"/>
      <c r="FA158" s="297"/>
      <c r="FB158" s="297"/>
      <c r="FC158" s="297"/>
      <c r="FD158" s="297"/>
      <c r="FE158" s="299"/>
      <c r="FF158" s="299"/>
      <c r="FG158" s="299"/>
      <c r="FH158" s="299"/>
      <c r="FI158" s="297"/>
      <c r="FJ158" s="297"/>
      <c r="FK158" s="297"/>
      <c r="FL158" s="297"/>
      <c r="FM158" s="299"/>
      <c r="FN158" s="299"/>
      <c r="FO158" s="299"/>
      <c r="FP158" s="299"/>
      <c r="FQ158" s="297"/>
      <c r="FR158" s="297"/>
      <c r="FS158" s="297"/>
      <c r="FT158" s="297"/>
      <c r="FU158" s="299"/>
      <c r="FV158" s="299"/>
      <c r="FW158" s="299"/>
      <c r="FX158" s="299"/>
      <c r="FY158" s="297"/>
      <c r="FZ158" s="297"/>
      <c r="GA158" s="297"/>
      <c r="GB158" s="297"/>
      <c r="GC158" s="299"/>
      <c r="GD158" s="299"/>
      <c r="GE158" s="299"/>
      <c r="GF158" s="299"/>
      <c r="GG158" s="297"/>
      <c r="GH158" s="297"/>
      <c r="GI158" s="297"/>
      <c r="GJ158" s="297"/>
      <c r="GK158" s="299"/>
      <c r="GL158" s="299"/>
      <c r="GM158" s="299"/>
      <c r="GN158" s="299"/>
      <c r="GO158" s="297"/>
      <c r="GP158" s="297"/>
      <c r="GQ158" s="297"/>
      <c r="GR158" s="297"/>
      <c r="GS158" s="277" cm="1">
        <f t="array" ref="GS158">SUM(SUMIFS(DA158:GR158,DA$6:GR$6,{"EN(V)"}))</f>
        <v>0</v>
      </c>
      <c r="GT158" s="277" cm="1">
        <f t="array" ref="GT158">SUM(SUMIFS(DA158:GR158,DA$6:GR$6,{"INA(V)"}))</f>
        <v>0</v>
      </c>
      <c r="GU158" s="277" cm="1">
        <f t="array" ref="GU158">SUM(SUMIFS(DA158:GR158,DA$6:GR$6,{"EN(D)"}))</f>
        <v>0</v>
      </c>
      <c r="GV158" s="277" cm="1">
        <f t="array" ref="GV158">SUM(SUMIFS(DA158:GR158,DA$6:GR$6,{"INA(D)"}))</f>
        <v>0</v>
      </c>
      <c r="GW158" s="277" cm="1">
        <f t="array" ref="GW158">SUM(SUMIFS(DA158:GR158,DA$6:GR$6,{"EN(D)","EN(V)","INA(D)","INA(V)"}))</f>
        <v>0</v>
      </c>
      <c r="GX158" s="299"/>
      <c r="GY158" s="299"/>
      <c r="GZ158" s="299"/>
      <c r="HA158" s="299"/>
      <c r="HB158" s="297"/>
      <c r="HC158" s="297"/>
      <c r="HD158" s="297"/>
      <c r="HE158" s="297"/>
      <c r="HF158" s="299"/>
      <c r="HG158" s="299"/>
      <c r="HH158" s="299"/>
      <c r="HI158" s="299"/>
      <c r="HJ158" s="297"/>
      <c r="HK158" s="297"/>
      <c r="HL158" s="297"/>
      <c r="HM158" s="297"/>
      <c r="HN158" s="299"/>
      <c r="HO158" s="299"/>
      <c r="HP158" s="299"/>
      <c r="HQ158" s="299"/>
      <c r="HR158" s="297"/>
      <c r="HS158" s="297"/>
      <c r="HT158" s="297"/>
      <c r="HU158" s="297"/>
      <c r="HV158" s="299"/>
      <c r="HW158" s="299"/>
      <c r="HX158" s="299"/>
      <c r="HY158" s="299"/>
      <c r="HZ158" s="297"/>
      <c r="IA158" s="297"/>
      <c r="IB158" s="297"/>
      <c r="IC158" s="297"/>
      <c r="ID158" s="299"/>
      <c r="IE158" s="299"/>
      <c r="IF158" s="299"/>
      <c r="IG158" s="299"/>
      <c r="IH158" s="297"/>
      <c r="II158" s="297"/>
      <c r="IJ158" s="297"/>
      <c r="IK158" s="297"/>
      <c r="IL158" s="299"/>
      <c r="IM158" s="299"/>
      <c r="IN158" s="299"/>
      <c r="IO158" s="299"/>
      <c r="IP158" s="297"/>
      <c r="IQ158" s="297"/>
      <c r="IR158" s="297"/>
      <c r="IS158" s="297"/>
      <c r="IT158" s="299"/>
      <c r="IU158" s="299"/>
      <c r="IV158" s="299"/>
      <c r="IW158" s="299"/>
      <c r="IX158" s="297"/>
      <c r="IY158" s="297"/>
      <c r="IZ158" s="297"/>
      <c r="JA158" s="297"/>
      <c r="JB158" s="299"/>
      <c r="JC158" s="299"/>
      <c r="JD158" s="299"/>
      <c r="JE158" s="299"/>
      <c r="JF158" s="297"/>
      <c r="JG158" s="297"/>
      <c r="JH158" s="297"/>
      <c r="JI158" s="297"/>
      <c r="JJ158" s="299"/>
      <c r="JK158" s="299"/>
      <c r="JL158" s="299"/>
      <c r="JM158" s="299"/>
      <c r="JN158" s="297"/>
      <c r="JO158" s="297"/>
      <c r="JP158" s="297"/>
      <c r="JQ158" s="297"/>
      <c r="JR158" s="299"/>
      <c r="JS158" s="299"/>
      <c r="JT158" s="299"/>
      <c r="JU158" s="299"/>
      <c r="JV158" s="297"/>
      <c r="JW158" s="297"/>
      <c r="JX158" s="297"/>
      <c r="JY158" s="297"/>
      <c r="JZ158" s="299"/>
      <c r="KA158" s="299"/>
      <c r="KB158" s="299"/>
      <c r="KC158" s="299"/>
      <c r="KD158" s="297"/>
      <c r="KE158" s="297"/>
      <c r="KF158" s="297"/>
      <c r="KG158" s="297"/>
      <c r="KH158" s="299"/>
      <c r="KI158" s="299"/>
      <c r="KJ158" s="299"/>
      <c r="KK158" s="299"/>
      <c r="KL158" s="297"/>
      <c r="KM158" s="297"/>
      <c r="KN158" s="297"/>
      <c r="KO158" s="297"/>
      <c r="KP158" s="277" cm="1">
        <f t="array" ref="KP158">SUM(SUMIFS(GX158:KO158,GX$6:KO$6,{"EN(V)"}))</f>
        <v>0</v>
      </c>
      <c r="KQ158" s="277" cm="1">
        <f t="array" ref="KQ158">SUM(SUMIFS(GX158:KO158,GX$6:KO$6,{"INA(V)"}))</f>
        <v>0</v>
      </c>
      <c r="KR158" s="277" cm="1">
        <f t="array" ref="KR158">SUM(SUMIFS(GX158:KO158,GX$6:KO$6,{"EN(D)"}))</f>
        <v>0</v>
      </c>
      <c r="KS158" s="277" cm="1">
        <f t="array" ref="KS158">SUM(SUMIFS(GX158:KO158,GX$6:KO$6,{"INA(D)"}))</f>
        <v>0</v>
      </c>
      <c r="KT158" s="277" cm="1">
        <f t="array" ref="KT158">SUM(SUMIFS(GX158:KO158,GX$6:KO$6,{"EN(D)","EN(V)","INA(D)","INA(V)"}))</f>
        <v>0</v>
      </c>
      <c r="KU158" s="299"/>
      <c r="KV158" s="299"/>
      <c r="KW158" s="299"/>
      <c r="KX158" s="299"/>
      <c r="KY158" s="297"/>
      <c r="KZ158" s="297"/>
      <c r="LA158" s="297"/>
      <c r="LB158" s="297"/>
      <c r="LC158" s="299"/>
      <c r="LD158" s="299"/>
      <c r="LE158" s="299"/>
      <c r="LF158" s="299"/>
      <c r="LG158" s="297"/>
      <c r="LH158" s="297"/>
      <c r="LI158" s="297"/>
      <c r="LJ158" s="297"/>
      <c r="LK158" s="299"/>
      <c r="LL158" s="299"/>
      <c r="LM158" s="299"/>
      <c r="LN158" s="299"/>
      <c r="LO158" s="297"/>
      <c r="LP158" s="297"/>
      <c r="LQ158" s="297"/>
      <c r="LR158" s="297"/>
      <c r="LS158" s="299"/>
      <c r="LT158" s="299"/>
      <c r="LU158" s="299"/>
      <c r="LV158" s="299"/>
      <c r="LW158" s="297"/>
      <c r="LX158" s="297"/>
      <c r="LY158" s="297"/>
      <c r="LZ158" s="297"/>
      <c r="MA158" s="299"/>
      <c r="MB158" s="299"/>
      <c r="MC158" s="299"/>
      <c r="MD158" s="299"/>
      <c r="ME158" s="297"/>
      <c r="MF158" s="297"/>
      <c r="MG158" s="297"/>
      <c r="MH158" s="297"/>
      <c r="MI158" s="299"/>
      <c r="MJ158" s="299"/>
      <c r="MK158" s="299"/>
      <c r="ML158" s="299"/>
      <c r="MM158" s="297"/>
      <c r="MN158" s="297"/>
      <c r="MO158" s="297"/>
      <c r="MP158" s="297"/>
      <c r="MQ158" s="299"/>
      <c r="MR158" s="299"/>
      <c r="MS158" s="299"/>
      <c r="MT158" s="299"/>
      <c r="MU158" s="297"/>
      <c r="MV158" s="297"/>
      <c r="MW158" s="297"/>
      <c r="MX158" s="297"/>
      <c r="MY158" s="299"/>
      <c r="MZ158" s="299"/>
      <c r="NA158" s="299"/>
      <c r="NB158" s="299"/>
      <c r="NC158" s="297"/>
      <c r="ND158" s="297"/>
      <c r="NE158" s="297"/>
      <c r="NF158" s="297"/>
      <c r="NG158" s="299"/>
      <c r="NH158" s="299">
        <v>14</v>
      </c>
      <c r="NI158" s="299"/>
      <c r="NJ158" s="299">
        <v>3</v>
      </c>
      <c r="NK158" s="297"/>
      <c r="NL158" s="297"/>
      <c r="NM158" s="297"/>
      <c r="NN158" s="297"/>
      <c r="NO158" s="299"/>
      <c r="NP158" s="299"/>
      <c r="NQ158" s="299"/>
      <c r="NR158" s="299"/>
      <c r="NS158" s="297"/>
      <c r="NT158" s="297">
        <v>31</v>
      </c>
      <c r="NU158" s="297"/>
      <c r="NV158" s="297"/>
      <c r="NW158" s="299"/>
      <c r="NX158" s="299">
        <v>52</v>
      </c>
      <c r="NY158" s="299"/>
      <c r="NZ158" s="299">
        <v>9</v>
      </c>
      <c r="OA158" s="297"/>
      <c r="OB158" s="297"/>
      <c r="OC158" s="297"/>
      <c r="OD158" s="297"/>
      <c r="OE158" s="299"/>
      <c r="OF158" s="299">
        <v>53</v>
      </c>
      <c r="OG158" s="299"/>
      <c r="OH158" s="299">
        <v>4</v>
      </c>
      <c r="OI158" s="297"/>
      <c r="OJ158" s="297"/>
      <c r="OK158" s="297"/>
      <c r="OL158" s="297"/>
      <c r="OM158" s="277" cm="1">
        <f t="array" ref="OM158">SUM(SUMIFS(KU158:OL158,KU$6:OL$6,{"EN(V)"}))</f>
        <v>119</v>
      </c>
      <c r="ON158" s="277" cm="1">
        <f t="array" ref="ON158">SUM(SUMIFS(KU158:OL158,KU$6:OL$6,{"INA(V)"}))</f>
        <v>31</v>
      </c>
      <c r="OO158" s="277" cm="1">
        <f t="array" ref="OO158">SUM(SUMIFS(KU158:OL158,KU$6:OL$6,{"EN(D)"}))</f>
        <v>16</v>
      </c>
      <c r="OP158" s="277" cm="1">
        <f t="array" ref="OP158">SUM(SUMIFS(KU158:OL158,KU$6:OL$6,{"INA(D)"}))</f>
        <v>0</v>
      </c>
      <c r="OQ158" s="277" cm="1">
        <f t="array" ref="OQ158">SUM(SUMIFS(KU158:OL158,KU$6:OL$6,{"EN(D)","EN(V)","INA(D)","INA(V)"}))</f>
        <v>166</v>
      </c>
      <c r="OR158" s="299"/>
      <c r="OS158" s="299">
        <v>30</v>
      </c>
      <c r="OT158" s="299"/>
      <c r="OU158" s="299">
        <v>3</v>
      </c>
      <c r="OV158" s="297"/>
      <c r="OW158" s="297"/>
      <c r="OX158" s="297"/>
      <c r="OY158" s="297"/>
      <c r="OZ158" s="299"/>
      <c r="PA158" s="299">
        <v>18</v>
      </c>
      <c r="PB158" s="299"/>
      <c r="PC158" s="299">
        <v>1</v>
      </c>
      <c r="PD158" s="297"/>
      <c r="PE158" s="297"/>
      <c r="PF158" s="297"/>
      <c r="PG158" s="297"/>
      <c r="PH158" s="299"/>
      <c r="PI158" s="299">
        <v>26</v>
      </c>
      <c r="PJ158" s="299"/>
      <c r="PK158" s="299">
        <v>6</v>
      </c>
      <c r="PL158" s="297"/>
      <c r="PM158" s="297"/>
      <c r="PN158" s="297"/>
      <c r="PO158" s="297"/>
      <c r="PP158" s="299"/>
      <c r="PQ158" s="299">
        <v>7</v>
      </c>
      <c r="PR158" s="299"/>
      <c r="PS158" s="299"/>
      <c r="PT158" s="297"/>
      <c r="PU158" s="297"/>
      <c r="PV158" s="297"/>
      <c r="PW158" s="297"/>
      <c r="PX158" s="299"/>
      <c r="PY158" s="299">
        <v>8</v>
      </c>
      <c r="PZ158" s="299"/>
      <c r="QA158" s="299"/>
      <c r="QB158" s="297"/>
      <c r="QC158" s="297"/>
      <c r="QD158" s="297"/>
      <c r="QE158" s="297"/>
      <c r="QF158" s="299"/>
      <c r="QG158" s="299">
        <v>3</v>
      </c>
      <c r="QH158" s="299"/>
      <c r="QI158" s="299">
        <v>1</v>
      </c>
      <c r="QJ158" s="297"/>
      <c r="QK158" s="297"/>
      <c r="QL158" s="297"/>
      <c r="QM158" s="297"/>
      <c r="QN158" s="299"/>
      <c r="QO158" s="299">
        <v>8</v>
      </c>
      <c r="QP158" s="299"/>
      <c r="QQ158" s="299">
        <v>1</v>
      </c>
      <c r="QR158" s="297"/>
      <c r="QS158" s="297"/>
      <c r="QT158" s="297"/>
      <c r="QU158" s="297"/>
      <c r="QV158" s="299"/>
      <c r="QW158" s="299"/>
      <c r="QX158" s="299"/>
      <c r="QY158" s="299"/>
      <c r="QZ158" s="297"/>
      <c r="RA158" s="297"/>
      <c r="RB158" s="297"/>
      <c r="RC158" s="297"/>
      <c r="RD158" s="299"/>
      <c r="RE158" s="299"/>
      <c r="RF158" s="299"/>
      <c r="RG158" s="299"/>
      <c r="RH158" s="297"/>
      <c r="RI158" s="297"/>
      <c r="RJ158" s="297"/>
      <c r="RK158" s="297"/>
      <c r="RL158" s="299"/>
      <c r="RM158" s="299"/>
      <c r="RN158" s="299"/>
      <c r="RO158" s="299"/>
      <c r="RP158" s="297"/>
      <c r="RQ158" s="297"/>
      <c r="RR158" s="297"/>
      <c r="RS158" s="297"/>
      <c r="RT158" s="299"/>
      <c r="RU158" s="299"/>
      <c r="RV158" s="299"/>
      <c r="RW158" s="299"/>
      <c r="RX158" s="297"/>
      <c r="RY158" s="297"/>
      <c r="RZ158" s="297"/>
      <c r="SA158" s="297"/>
      <c r="SB158" s="299"/>
      <c r="SC158" s="299"/>
      <c r="SD158" s="299"/>
      <c r="SE158" s="299"/>
      <c r="SF158" s="297"/>
      <c r="SG158" s="297"/>
      <c r="SH158" s="297"/>
      <c r="SI158" s="297"/>
      <c r="SJ158" s="277" cm="1">
        <f t="array" ref="SJ158">SUM(SUMIFS(OR158:SI158,OR$6:SI$6,{"EN(V)"}))</f>
        <v>100</v>
      </c>
      <c r="SK158" s="277" cm="1">
        <f t="array" ref="SK158">SUM(SUMIFS(OR158:SI158,OR$6:SI$6,{"INA(V)"}))</f>
        <v>0</v>
      </c>
      <c r="SL158" s="277" cm="1">
        <f t="array" ref="SL158">SUM(SUMIFS(OR158:SI158,OR$6:SI$6,{"EN(D)"}))</f>
        <v>12</v>
      </c>
      <c r="SM158" s="277" cm="1">
        <f t="array" ref="SM158">SUM(SUMIFS(OR158:SI158,OR$6:SI$6,{"INA(D)"}))</f>
        <v>0</v>
      </c>
      <c r="SN158" s="277" cm="1">
        <f t="array" ref="SN158">SUM(SUMIFS(OR158:SI158,OR$6:SI$6,{"EN(D)","EN(V)","INA(D)","INA(V)"}))</f>
        <v>112</v>
      </c>
    </row>
    <row r="159" spans="1:508" ht="45">
      <c r="A159" s="296">
        <v>153</v>
      </c>
      <c r="B159" s="281" t="s">
        <v>2924</v>
      </c>
      <c r="C159" s="301">
        <v>44774</v>
      </c>
      <c r="D159" s="299"/>
      <c r="E159" s="299"/>
      <c r="F159" s="299"/>
      <c r="G159" s="299"/>
      <c r="H159" s="297"/>
      <c r="I159" s="297"/>
      <c r="J159" s="297"/>
      <c r="K159" s="297"/>
      <c r="L159" s="299"/>
      <c r="M159" s="299"/>
      <c r="N159" s="299"/>
      <c r="O159" s="299"/>
      <c r="P159" s="297"/>
      <c r="Q159" s="297"/>
      <c r="R159" s="297"/>
      <c r="S159" s="297"/>
      <c r="T159" s="299"/>
      <c r="U159" s="299"/>
      <c r="V159" s="299"/>
      <c r="W159" s="299"/>
      <c r="X159" s="297"/>
      <c r="Y159" s="297"/>
      <c r="Z159" s="297"/>
      <c r="AA159" s="297"/>
      <c r="AB159" s="299"/>
      <c r="AC159" s="299"/>
      <c r="AD159" s="299"/>
      <c r="AE159" s="299"/>
      <c r="AF159" s="297"/>
      <c r="AG159" s="297"/>
      <c r="AH159" s="297"/>
      <c r="AI159" s="297"/>
      <c r="AJ159" s="299"/>
      <c r="AK159" s="299"/>
      <c r="AL159" s="299"/>
      <c r="AM159" s="299"/>
      <c r="AN159" s="297"/>
      <c r="AO159" s="297"/>
      <c r="AP159" s="297"/>
      <c r="AQ159" s="297"/>
      <c r="AR159" s="299"/>
      <c r="AS159" s="299"/>
      <c r="AT159" s="299"/>
      <c r="AU159" s="299"/>
      <c r="AV159" s="297"/>
      <c r="AW159" s="297"/>
      <c r="AX159" s="297"/>
      <c r="AY159" s="297"/>
      <c r="AZ159" s="299"/>
      <c r="BA159" s="299"/>
      <c r="BB159" s="299"/>
      <c r="BC159" s="299"/>
      <c r="BD159" s="297"/>
      <c r="BE159" s="297"/>
      <c r="BF159" s="297"/>
      <c r="BG159" s="297"/>
      <c r="BH159" s="299"/>
      <c r="BI159" s="299"/>
      <c r="BJ159" s="299"/>
      <c r="BK159" s="299"/>
      <c r="BL159" s="297"/>
      <c r="BM159" s="297"/>
      <c r="BN159" s="297"/>
      <c r="BO159" s="297"/>
      <c r="BP159" s="299"/>
      <c r="BQ159" s="299"/>
      <c r="BR159" s="299"/>
      <c r="BS159" s="299"/>
      <c r="BT159" s="297"/>
      <c r="BU159" s="297"/>
      <c r="BV159" s="297"/>
      <c r="BW159" s="297"/>
      <c r="BX159" s="299"/>
      <c r="BY159" s="299"/>
      <c r="BZ159" s="299"/>
      <c r="CA159" s="299"/>
      <c r="CB159" s="297"/>
      <c r="CC159" s="297"/>
      <c r="CD159" s="297"/>
      <c r="CE159" s="297"/>
      <c r="CF159" s="299"/>
      <c r="CG159" s="299"/>
      <c r="CH159" s="299"/>
      <c r="CI159" s="299"/>
      <c r="CJ159" s="297"/>
      <c r="CK159" s="297"/>
      <c r="CL159" s="297"/>
      <c r="CM159" s="297"/>
      <c r="CN159" s="299"/>
      <c r="CO159" s="299"/>
      <c r="CP159" s="299"/>
      <c r="CQ159" s="299"/>
      <c r="CR159" s="297"/>
      <c r="CS159" s="297"/>
      <c r="CT159" s="297"/>
      <c r="CU159" s="297"/>
      <c r="CV159" s="277" cm="1">
        <f t="array" ref="CV159">SUM(SUMIFS(D159:CU159,D$6:CU$6,{"EN(V)"}))</f>
        <v>0</v>
      </c>
      <c r="CW159" s="277" cm="1">
        <f t="array" ref="CW159">SUM(SUMIFS(D159:CU159,D$6:CU$6,{"INA(V)"}))</f>
        <v>0</v>
      </c>
      <c r="CX159" s="277" cm="1">
        <f t="array" ref="CX159">SUM(SUMIFS(D159:CU159,D$6:CU$6,{"EN(D)"}))</f>
        <v>0</v>
      </c>
      <c r="CY159" s="277" cm="1">
        <f t="array" ref="CY159">SUM(SUMIFS(D159:CU159,D$6:CU$6,{"INA(D)"}))</f>
        <v>0</v>
      </c>
      <c r="CZ159" s="277" cm="1">
        <f t="array" ref="CZ159">SUM(SUMIFS(D159:CU159,D$6:CU$6,{"EN(D)","EN(V)","INA(D)","INA(V)"}))</f>
        <v>0</v>
      </c>
      <c r="DA159" s="299"/>
      <c r="DB159" s="299"/>
      <c r="DC159" s="299"/>
      <c r="DD159" s="299"/>
      <c r="DE159" s="297"/>
      <c r="DF159" s="297"/>
      <c r="DG159" s="297"/>
      <c r="DH159" s="297"/>
      <c r="DI159" s="299"/>
      <c r="DJ159" s="299"/>
      <c r="DK159" s="299"/>
      <c r="DL159" s="299"/>
      <c r="DM159" s="297"/>
      <c r="DN159" s="297"/>
      <c r="DO159" s="297"/>
      <c r="DP159" s="297"/>
      <c r="DQ159" s="299"/>
      <c r="DR159" s="299"/>
      <c r="DS159" s="299"/>
      <c r="DT159" s="299"/>
      <c r="DU159" s="297"/>
      <c r="DV159" s="297"/>
      <c r="DW159" s="297"/>
      <c r="DX159" s="297"/>
      <c r="DY159" s="299"/>
      <c r="DZ159" s="299"/>
      <c r="EA159" s="299"/>
      <c r="EB159" s="299"/>
      <c r="EC159" s="297"/>
      <c r="ED159" s="297"/>
      <c r="EE159" s="297"/>
      <c r="EF159" s="297"/>
      <c r="EG159" s="299"/>
      <c r="EH159" s="299"/>
      <c r="EI159" s="299"/>
      <c r="EJ159" s="299"/>
      <c r="EK159" s="297"/>
      <c r="EL159" s="297"/>
      <c r="EM159" s="297"/>
      <c r="EN159" s="297"/>
      <c r="EO159" s="299"/>
      <c r="EP159" s="299"/>
      <c r="EQ159" s="299"/>
      <c r="ER159" s="299"/>
      <c r="ES159" s="297"/>
      <c r="ET159" s="297"/>
      <c r="EU159" s="297"/>
      <c r="EV159" s="297"/>
      <c r="EW159" s="299"/>
      <c r="EX159" s="299"/>
      <c r="EY159" s="299"/>
      <c r="EZ159" s="299"/>
      <c r="FA159" s="297"/>
      <c r="FB159" s="297"/>
      <c r="FC159" s="297"/>
      <c r="FD159" s="297"/>
      <c r="FE159" s="299"/>
      <c r="FF159" s="299"/>
      <c r="FG159" s="299"/>
      <c r="FH159" s="299"/>
      <c r="FI159" s="297"/>
      <c r="FJ159" s="297"/>
      <c r="FK159" s="297"/>
      <c r="FL159" s="297"/>
      <c r="FM159" s="299"/>
      <c r="FN159" s="299"/>
      <c r="FO159" s="299"/>
      <c r="FP159" s="299"/>
      <c r="FQ159" s="297"/>
      <c r="FR159" s="297"/>
      <c r="FS159" s="297"/>
      <c r="FT159" s="297"/>
      <c r="FU159" s="299"/>
      <c r="FV159" s="299"/>
      <c r="FW159" s="299"/>
      <c r="FX159" s="299"/>
      <c r="FY159" s="297"/>
      <c r="FZ159" s="297"/>
      <c r="GA159" s="297"/>
      <c r="GB159" s="297"/>
      <c r="GC159" s="299"/>
      <c r="GD159" s="299"/>
      <c r="GE159" s="299"/>
      <c r="GF159" s="299"/>
      <c r="GG159" s="297"/>
      <c r="GH159" s="297"/>
      <c r="GI159" s="297"/>
      <c r="GJ159" s="297"/>
      <c r="GK159" s="299"/>
      <c r="GL159" s="299"/>
      <c r="GM159" s="299"/>
      <c r="GN159" s="299"/>
      <c r="GO159" s="297"/>
      <c r="GP159" s="297"/>
      <c r="GQ159" s="297"/>
      <c r="GR159" s="297"/>
      <c r="GS159" s="277" cm="1">
        <f t="array" ref="GS159">SUM(SUMIFS(DA159:GR159,DA$6:GR$6,{"EN(V)"}))</f>
        <v>0</v>
      </c>
      <c r="GT159" s="277" cm="1">
        <f t="array" ref="GT159">SUM(SUMIFS(DA159:GR159,DA$6:GR$6,{"INA(V)"}))</f>
        <v>0</v>
      </c>
      <c r="GU159" s="277" cm="1">
        <f t="array" ref="GU159">SUM(SUMIFS(DA159:GR159,DA$6:GR$6,{"EN(D)"}))</f>
        <v>0</v>
      </c>
      <c r="GV159" s="277" cm="1">
        <f t="array" ref="GV159">SUM(SUMIFS(DA159:GR159,DA$6:GR$6,{"INA(D)"}))</f>
        <v>0</v>
      </c>
      <c r="GW159" s="277" cm="1">
        <f t="array" ref="GW159">SUM(SUMIFS(DA159:GR159,DA$6:GR$6,{"EN(D)","EN(V)","INA(D)","INA(V)"}))</f>
        <v>0</v>
      </c>
      <c r="GX159" s="299"/>
      <c r="GY159" s="299"/>
      <c r="GZ159" s="299"/>
      <c r="HA159" s="299"/>
      <c r="HB159" s="297"/>
      <c r="HC159" s="297"/>
      <c r="HD159" s="297"/>
      <c r="HE159" s="297"/>
      <c r="HF159" s="299"/>
      <c r="HG159" s="299"/>
      <c r="HH159" s="299"/>
      <c r="HI159" s="299"/>
      <c r="HJ159" s="297"/>
      <c r="HK159" s="297"/>
      <c r="HL159" s="297"/>
      <c r="HM159" s="297"/>
      <c r="HN159" s="299"/>
      <c r="HO159" s="299"/>
      <c r="HP159" s="299"/>
      <c r="HQ159" s="299"/>
      <c r="HR159" s="297"/>
      <c r="HS159" s="297"/>
      <c r="HT159" s="297"/>
      <c r="HU159" s="297"/>
      <c r="HV159" s="299"/>
      <c r="HW159" s="299"/>
      <c r="HX159" s="299"/>
      <c r="HY159" s="299"/>
      <c r="HZ159" s="297"/>
      <c r="IA159" s="297"/>
      <c r="IB159" s="297"/>
      <c r="IC159" s="297"/>
      <c r="ID159" s="299"/>
      <c r="IE159" s="299"/>
      <c r="IF159" s="299"/>
      <c r="IG159" s="299"/>
      <c r="IH159" s="297"/>
      <c r="II159" s="297"/>
      <c r="IJ159" s="297"/>
      <c r="IK159" s="297"/>
      <c r="IL159" s="299"/>
      <c r="IM159" s="299"/>
      <c r="IN159" s="299"/>
      <c r="IO159" s="299"/>
      <c r="IP159" s="297"/>
      <c r="IQ159" s="297"/>
      <c r="IR159" s="297"/>
      <c r="IS159" s="297"/>
      <c r="IT159" s="299"/>
      <c r="IU159" s="299"/>
      <c r="IV159" s="299"/>
      <c r="IW159" s="299"/>
      <c r="IX159" s="297"/>
      <c r="IY159" s="297"/>
      <c r="IZ159" s="297"/>
      <c r="JA159" s="297"/>
      <c r="JB159" s="299"/>
      <c r="JC159" s="299"/>
      <c r="JD159" s="299"/>
      <c r="JE159" s="299"/>
      <c r="JF159" s="297"/>
      <c r="JG159" s="297"/>
      <c r="JH159" s="297"/>
      <c r="JI159" s="297"/>
      <c r="JJ159" s="299"/>
      <c r="JK159" s="299"/>
      <c r="JL159" s="299"/>
      <c r="JM159" s="299"/>
      <c r="JN159" s="297"/>
      <c r="JO159" s="297"/>
      <c r="JP159" s="297"/>
      <c r="JQ159" s="297"/>
      <c r="JR159" s="299"/>
      <c r="JS159" s="299"/>
      <c r="JT159" s="299"/>
      <c r="JU159" s="299"/>
      <c r="JV159" s="297"/>
      <c r="JW159" s="297"/>
      <c r="JX159" s="297"/>
      <c r="JY159" s="297"/>
      <c r="JZ159" s="299"/>
      <c r="KA159" s="299"/>
      <c r="KB159" s="299"/>
      <c r="KC159" s="299"/>
      <c r="KD159" s="297"/>
      <c r="KE159" s="297"/>
      <c r="KF159" s="297"/>
      <c r="KG159" s="297"/>
      <c r="KH159" s="299"/>
      <c r="KI159" s="299"/>
      <c r="KJ159" s="299"/>
      <c r="KK159" s="299"/>
      <c r="KL159" s="297"/>
      <c r="KM159" s="297"/>
      <c r="KN159" s="297"/>
      <c r="KO159" s="297"/>
      <c r="KP159" s="277" cm="1">
        <f t="array" ref="KP159">SUM(SUMIFS(GX159:KO159,GX$6:KO$6,{"EN(V)"}))</f>
        <v>0</v>
      </c>
      <c r="KQ159" s="277" cm="1">
        <f t="array" ref="KQ159">SUM(SUMIFS(GX159:KO159,GX$6:KO$6,{"INA(V)"}))</f>
        <v>0</v>
      </c>
      <c r="KR159" s="277" cm="1">
        <f t="array" ref="KR159">SUM(SUMIFS(GX159:KO159,GX$6:KO$6,{"EN(D)"}))</f>
        <v>0</v>
      </c>
      <c r="KS159" s="277" cm="1">
        <f t="array" ref="KS159">SUM(SUMIFS(GX159:KO159,GX$6:KO$6,{"INA(D)"}))</f>
        <v>0</v>
      </c>
      <c r="KT159" s="277" cm="1">
        <f t="array" ref="KT159">SUM(SUMIFS(GX159:KO159,GX$6:KO$6,{"EN(D)","EN(V)","INA(D)","INA(V)"}))</f>
        <v>0</v>
      </c>
      <c r="KU159" s="299"/>
      <c r="KV159" s="299"/>
      <c r="KW159" s="299"/>
      <c r="KX159" s="299"/>
      <c r="KY159" s="297"/>
      <c r="KZ159" s="297"/>
      <c r="LA159" s="297"/>
      <c r="LB159" s="297"/>
      <c r="LC159" s="299"/>
      <c r="LD159" s="299"/>
      <c r="LE159" s="299"/>
      <c r="LF159" s="299"/>
      <c r="LG159" s="297"/>
      <c r="LH159" s="297"/>
      <c r="LI159" s="297"/>
      <c r="LJ159" s="297"/>
      <c r="LK159" s="299"/>
      <c r="LL159" s="299"/>
      <c r="LM159" s="299"/>
      <c r="LN159" s="299"/>
      <c r="LO159" s="297"/>
      <c r="LP159" s="297"/>
      <c r="LQ159" s="297"/>
      <c r="LR159" s="297"/>
      <c r="LS159" s="299"/>
      <c r="LT159" s="299"/>
      <c r="LU159" s="299"/>
      <c r="LV159" s="299"/>
      <c r="LW159" s="297"/>
      <c r="LX159" s="297"/>
      <c r="LY159" s="297"/>
      <c r="LZ159" s="297"/>
      <c r="MA159" s="299"/>
      <c r="MB159" s="299"/>
      <c r="MC159" s="299"/>
      <c r="MD159" s="299"/>
      <c r="ME159" s="297"/>
      <c r="MF159" s="297"/>
      <c r="MG159" s="297"/>
      <c r="MH159" s="297"/>
      <c r="MI159" s="299"/>
      <c r="MJ159" s="299"/>
      <c r="MK159" s="299"/>
      <c r="ML159" s="299"/>
      <c r="MM159" s="297"/>
      <c r="MN159" s="297"/>
      <c r="MO159" s="297"/>
      <c r="MP159" s="297"/>
      <c r="MQ159" s="299"/>
      <c r="MR159" s="299"/>
      <c r="MS159" s="299"/>
      <c r="MT159" s="299"/>
      <c r="MU159" s="297"/>
      <c r="MV159" s="297"/>
      <c r="MW159" s="297"/>
      <c r="MX159" s="297"/>
      <c r="MY159" s="299"/>
      <c r="MZ159" s="299"/>
      <c r="NA159" s="299"/>
      <c r="NB159" s="299"/>
      <c r="NC159" s="297"/>
      <c r="ND159" s="297"/>
      <c r="NE159" s="297"/>
      <c r="NF159" s="297"/>
      <c r="NG159" s="299"/>
      <c r="NH159" s="299"/>
      <c r="NI159" s="299"/>
      <c r="NJ159" s="299"/>
      <c r="NK159" s="297"/>
      <c r="NL159" s="297">
        <v>17</v>
      </c>
      <c r="NM159" s="297"/>
      <c r="NN159" s="297">
        <v>11</v>
      </c>
      <c r="NO159" s="299"/>
      <c r="NP159" s="299"/>
      <c r="NQ159" s="299"/>
      <c r="NR159" s="299"/>
      <c r="NS159" s="297"/>
      <c r="NT159" s="297">
        <v>103</v>
      </c>
      <c r="NU159" s="297"/>
      <c r="NV159" s="297">
        <v>11</v>
      </c>
      <c r="NW159" s="299"/>
      <c r="NX159" s="299"/>
      <c r="NY159" s="299"/>
      <c r="NZ159" s="299"/>
      <c r="OA159" s="297"/>
      <c r="OB159" s="297">
        <v>275</v>
      </c>
      <c r="OC159" s="297"/>
      <c r="OD159" s="297">
        <v>29</v>
      </c>
      <c r="OE159" s="299"/>
      <c r="OF159" s="299"/>
      <c r="OG159" s="299"/>
      <c r="OH159" s="299"/>
      <c r="OI159" s="297"/>
      <c r="OJ159" s="297">
        <v>190</v>
      </c>
      <c r="OK159" s="297"/>
      <c r="OL159" s="297">
        <v>26</v>
      </c>
      <c r="OM159" s="277" cm="1">
        <f t="array" ref="OM159">SUM(SUMIFS(KU159:OL159,KU$6:OL$6,{"EN(V)"}))</f>
        <v>0</v>
      </c>
      <c r="ON159" s="277" cm="1">
        <f t="array" ref="ON159">SUM(SUMIFS(KU159:OL159,KU$6:OL$6,{"INA(V)"}))</f>
        <v>585</v>
      </c>
      <c r="OO159" s="277" cm="1">
        <f t="array" ref="OO159">SUM(SUMIFS(KU159:OL159,KU$6:OL$6,{"EN(D)"}))</f>
        <v>0</v>
      </c>
      <c r="OP159" s="277" cm="1">
        <f t="array" ref="OP159">SUM(SUMIFS(KU159:OL159,KU$6:OL$6,{"INA(D)"}))</f>
        <v>77</v>
      </c>
      <c r="OQ159" s="277" cm="1">
        <f t="array" ref="OQ159">SUM(SUMIFS(KU159:OL159,KU$6:OL$6,{"EN(D)","EN(V)","INA(D)","INA(V)"}))</f>
        <v>662</v>
      </c>
      <c r="OR159" s="299"/>
      <c r="OS159" s="299"/>
      <c r="OT159" s="299"/>
      <c r="OU159" s="299"/>
      <c r="OV159" s="297"/>
      <c r="OW159" s="297">
        <v>125</v>
      </c>
      <c r="OX159" s="297"/>
      <c r="OY159" s="297">
        <v>12</v>
      </c>
      <c r="OZ159" s="299"/>
      <c r="PA159" s="299"/>
      <c r="PB159" s="299"/>
      <c r="PC159" s="299"/>
      <c r="PD159" s="297"/>
      <c r="PE159" s="297">
        <v>61</v>
      </c>
      <c r="PF159" s="297"/>
      <c r="PG159" s="297">
        <v>8</v>
      </c>
      <c r="PH159" s="299"/>
      <c r="PI159" s="299"/>
      <c r="PJ159" s="299"/>
      <c r="PK159" s="299"/>
      <c r="PL159" s="297"/>
      <c r="PM159" s="297">
        <v>63</v>
      </c>
      <c r="PN159" s="297"/>
      <c r="PO159" s="297">
        <v>6</v>
      </c>
      <c r="PP159" s="299"/>
      <c r="PQ159" s="299"/>
      <c r="PR159" s="299"/>
      <c r="PS159" s="299"/>
      <c r="PT159" s="297"/>
      <c r="PU159" s="297">
        <v>6</v>
      </c>
      <c r="PV159" s="297"/>
      <c r="PW159" s="297">
        <v>1</v>
      </c>
      <c r="PX159" s="299"/>
      <c r="PY159" s="299"/>
      <c r="PZ159" s="299"/>
      <c r="QA159" s="299"/>
      <c r="QB159" s="297"/>
      <c r="QC159" s="297">
        <v>21</v>
      </c>
      <c r="QD159" s="297"/>
      <c r="QE159" s="297">
        <v>6</v>
      </c>
      <c r="QF159" s="299"/>
      <c r="QG159" s="299"/>
      <c r="QH159" s="299"/>
      <c r="QI159" s="299"/>
      <c r="QJ159" s="297"/>
      <c r="QK159" s="297">
        <v>24</v>
      </c>
      <c r="QL159" s="297"/>
      <c r="QM159" s="297">
        <v>4</v>
      </c>
      <c r="QN159" s="299"/>
      <c r="QO159" s="299"/>
      <c r="QP159" s="299"/>
      <c r="QQ159" s="299"/>
      <c r="QR159" s="297"/>
      <c r="QS159" s="297">
        <v>6</v>
      </c>
      <c r="QT159" s="297"/>
      <c r="QU159" s="297"/>
      <c r="QV159" s="299"/>
      <c r="QW159" s="299"/>
      <c r="QX159" s="299"/>
      <c r="QY159" s="299"/>
      <c r="QZ159" s="297"/>
      <c r="RA159" s="297"/>
      <c r="RB159" s="297"/>
      <c r="RC159" s="297"/>
      <c r="RD159" s="299"/>
      <c r="RE159" s="299"/>
      <c r="RF159" s="299"/>
      <c r="RG159" s="299"/>
      <c r="RH159" s="297"/>
      <c r="RI159" s="297"/>
      <c r="RJ159" s="297"/>
      <c r="RK159" s="297"/>
      <c r="RL159" s="299"/>
      <c r="RM159" s="299"/>
      <c r="RN159" s="299"/>
      <c r="RO159" s="299"/>
      <c r="RP159" s="297"/>
      <c r="RQ159" s="297"/>
      <c r="RR159" s="297"/>
      <c r="RS159" s="297"/>
      <c r="RT159" s="299"/>
      <c r="RU159" s="299"/>
      <c r="RV159" s="299"/>
      <c r="RW159" s="299"/>
      <c r="RX159" s="297"/>
      <c r="RY159" s="297"/>
      <c r="RZ159" s="297"/>
      <c r="SA159" s="297"/>
      <c r="SB159" s="299"/>
      <c r="SC159" s="299"/>
      <c r="SD159" s="299"/>
      <c r="SE159" s="299"/>
      <c r="SF159" s="297"/>
      <c r="SG159" s="297"/>
      <c r="SH159" s="297"/>
      <c r="SI159" s="297"/>
      <c r="SJ159" s="277" cm="1">
        <f t="array" ref="SJ159">SUM(SUMIFS(OR159:SI159,OR$6:SI$6,{"EN(V)"}))</f>
        <v>0</v>
      </c>
      <c r="SK159" s="277" cm="1">
        <f t="array" ref="SK159">SUM(SUMIFS(OR159:SI159,OR$6:SI$6,{"INA(V)"}))</f>
        <v>306</v>
      </c>
      <c r="SL159" s="277" cm="1">
        <f t="array" ref="SL159">SUM(SUMIFS(OR159:SI159,OR$6:SI$6,{"EN(D)"}))</f>
        <v>0</v>
      </c>
      <c r="SM159" s="277" cm="1">
        <f t="array" ref="SM159">SUM(SUMIFS(OR159:SI159,OR$6:SI$6,{"INA(D)"}))</f>
        <v>37</v>
      </c>
      <c r="SN159" s="277" cm="1">
        <f t="array" ref="SN159">SUM(SUMIFS(OR159:SI159,OR$6:SI$6,{"EN(D)","EN(V)","INA(D)","INA(V)"}))</f>
        <v>343</v>
      </c>
    </row>
    <row r="160" spans="1:508" ht="30">
      <c r="A160" s="296">
        <v>154</v>
      </c>
      <c r="B160" s="281" t="s">
        <v>2926</v>
      </c>
      <c r="C160" s="301">
        <v>44805</v>
      </c>
      <c r="D160" s="299"/>
      <c r="E160" s="299"/>
      <c r="F160" s="299"/>
      <c r="G160" s="299"/>
      <c r="H160" s="297"/>
      <c r="I160" s="297"/>
      <c r="J160" s="297"/>
      <c r="K160" s="297"/>
      <c r="L160" s="299"/>
      <c r="M160" s="299"/>
      <c r="N160" s="299"/>
      <c r="O160" s="299"/>
      <c r="P160" s="297"/>
      <c r="Q160" s="297"/>
      <c r="R160" s="297"/>
      <c r="S160" s="297"/>
      <c r="T160" s="299"/>
      <c r="U160" s="299"/>
      <c r="V160" s="299"/>
      <c r="W160" s="299"/>
      <c r="X160" s="297"/>
      <c r="Y160" s="297"/>
      <c r="Z160" s="297"/>
      <c r="AA160" s="297"/>
      <c r="AB160" s="299"/>
      <c r="AC160" s="299"/>
      <c r="AD160" s="299"/>
      <c r="AE160" s="299"/>
      <c r="AF160" s="297"/>
      <c r="AG160" s="297"/>
      <c r="AH160" s="297"/>
      <c r="AI160" s="297"/>
      <c r="AJ160" s="299"/>
      <c r="AK160" s="299"/>
      <c r="AL160" s="299"/>
      <c r="AM160" s="299"/>
      <c r="AN160" s="297"/>
      <c r="AO160" s="297"/>
      <c r="AP160" s="297"/>
      <c r="AQ160" s="297"/>
      <c r="AR160" s="299"/>
      <c r="AS160" s="299"/>
      <c r="AT160" s="299"/>
      <c r="AU160" s="299"/>
      <c r="AV160" s="297"/>
      <c r="AW160" s="297"/>
      <c r="AX160" s="297"/>
      <c r="AY160" s="297"/>
      <c r="AZ160" s="299"/>
      <c r="BA160" s="299"/>
      <c r="BB160" s="299"/>
      <c r="BC160" s="299"/>
      <c r="BD160" s="297"/>
      <c r="BE160" s="297"/>
      <c r="BF160" s="297"/>
      <c r="BG160" s="297"/>
      <c r="BH160" s="299"/>
      <c r="BI160" s="299"/>
      <c r="BJ160" s="299"/>
      <c r="BK160" s="299"/>
      <c r="BL160" s="297"/>
      <c r="BM160" s="297"/>
      <c r="BN160" s="297"/>
      <c r="BO160" s="297"/>
      <c r="BP160" s="299"/>
      <c r="BQ160" s="299"/>
      <c r="BR160" s="299"/>
      <c r="BS160" s="299"/>
      <c r="BT160" s="297"/>
      <c r="BU160" s="297"/>
      <c r="BV160" s="297"/>
      <c r="BW160" s="297"/>
      <c r="BX160" s="299"/>
      <c r="BY160" s="299"/>
      <c r="BZ160" s="299"/>
      <c r="CA160" s="299"/>
      <c r="CB160" s="297"/>
      <c r="CC160" s="297"/>
      <c r="CD160" s="297"/>
      <c r="CE160" s="297"/>
      <c r="CF160" s="299"/>
      <c r="CG160" s="299"/>
      <c r="CH160" s="299"/>
      <c r="CI160" s="299"/>
      <c r="CJ160" s="297"/>
      <c r="CK160" s="297"/>
      <c r="CL160" s="297"/>
      <c r="CM160" s="297"/>
      <c r="CN160" s="299"/>
      <c r="CO160" s="299"/>
      <c r="CP160" s="299"/>
      <c r="CQ160" s="299"/>
      <c r="CR160" s="297"/>
      <c r="CS160" s="297"/>
      <c r="CT160" s="297"/>
      <c r="CU160" s="297"/>
      <c r="CV160" s="277" cm="1">
        <f t="array" ref="CV160">SUM(SUMIFS(D160:CU160,D$6:CU$6,{"EN(V)"}))</f>
        <v>0</v>
      </c>
      <c r="CW160" s="277" cm="1">
        <f t="array" ref="CW160">SUM(SUMIFS(D160:CU160,D$6:CU$6,{"INA(V)"}))</f>
        <v>0</v>
      </c>
      <c r="CX160" s="277" cm="1">
        <f t="array" ref="CX160">SUM(SUMIFS(D160:CU160,D$6:CU$6,{"EN(D)"}))</f>
        <v>0</v>
      </c>
      <c r="CY160" s="277" cm="1">
        <f t="array" ref="CY160">SUM(SUMIFS(D160:CU160,D$6:CU$6,{"INA(D)"}))</f>
        <v>0</v>
      </c>
      <c r="CZ160" s="277" cm="1">
        <f t="array" ref="CZ160">SUM(SUMIFS(D160:CU160,D$6:CU$6,{"EN(D)","EN(V)","INA(D)","INA(V)"}))</f>
        <v>0</v>
      </c>
      <c r="DA160" s="299"/>
      <c r="DB160" s="299"/>
      <c r="DC160" s="299"/>
      <c r="DD160" s="299"/>
      <c r="DE160" s="297"/>
      <c r="DF160" s="297"/>
      <c r="DG160" s="297"/>
      <c r="DH160" s="297"/>
      <c r="DI160" s="299"/>
      <c r="DJ160" s="299"/>
      <c r="DK160" s="299"/>
      <c r="DL160" s="299"/>
      <c r="DM160" s="297"/>
      <c r="DN160" s="297"/>
      <c r="DO160" s="297"/>
      <c r="DP160" s="297"/>
      <c r="DQ160" s="299"/>
      <c r="DR160" s="299"/>
      <c r="DS160" s="299"/>
      <c r="DT160" s="299"/>
      <c r="DU160" s="297"/>
      <c r="DV160" s="297"/>
      <c r="DW160" s="297"/>
      <c r="DX160" s="297"/>
      <c r="DY160" s="299"/>
      <c r="DZ160" s="299"/>
      <c r="EA160" s="299"/>
      <c r="EB160" s="299"/>
      <c r="EC160" s="297"/>
      <c r="ED160" s="297"/>
      <c r="EE160" s="297"/>
      <c r="EF160" s="297"/>
      <c r="EG160" s="299"/>
      <c r="EH160" s="299"/>
      <c r="EI160" s="299"/>
      <c r="EJ160" s="299"/>
      <c r="EK160" s="297"/>
      <c r="EL160" s="297"/>
      <c r="EM160" s="297"/>
      <c r="EN160" s="297"/>
      <c r="EO160" s="299"/>
      <c r="EP160" s="299"/>
      <c r="EQ160" s="299"/>
      <c r="ER160" s="299"/>
      <c r="ES160" s="297"/>
      <c r="ET160" s="297"/>
      <c r="EU160" s="297"/>
      <c r="EV160" s="297"/>
      <c r="EW160" s="299"/>
      <c r="EX160" s="299"/>
      <c r="EY160" s="299"/>
      <c r="EZ160" s="299"/>
      <c r="FA160" s="297"/>
      <c r="FB160" s="297"/>
      <c r="FC160" s="297"/>
      <c r="FD160" s="297"/>
      <c r="FE160" s="299"/>
      <c r="FF160" s="299"/>
      <c r="FG160" s="299"/>
      <c r="FH160" s="299"/>
      <c r="FI160" s="297"/>
      <c r="FJ160" s="297"/>
      <c r="FK160" s="297"/>
      <c r="FL160" s="297"/>
      <c r="FM160" s="299"/>
      <c r="FN160" s="299"/>
      <c r="FO160" s="299"/>
      <c r="FP160" s="299"/>
      <c r="FQ160" s="297"/>
      <c r="FR160" s="297"/>
      <c r="FS160" s="297"/>
      <c r="FT160" s="297"/>
      <c r="FU160" s="299"/>
      <c r="FV160" s="299"/>
      <c r="FW160" s="299"/>
      <c r="FX160" s="299"/>
      <c r="FY160" s="297"/>
      <c r="FZ160" s="297"/>
      <c r="GA160" s="297"/>
      <c r="GB160" s="297"/>
      <c r="GC160" s="299"/>
      <c r="GD160" s="299"/>
      <c r="GE160" s="299"/>
      <c r="GF160" s="299"/>
      <c r="GG160" s="297"/>
      <c r="GH160" s="297"/>
      <c r="GI160" s="297"/>
      <c r="GJ160" s="297"/>
      <c r="GK160" s="299"/>
      <c r="GL160" s="299"/>
      <c r="GM160" s="299"/>
      <c r="GN160" s="299"/>
      <c r="GO160" s="297"/>
      <c r="GP160" s="297"/>
      <c r="GQ160" s="297"/>
      <c r="GR160" s="297"/>
      <c r="GS160" s="277" cm="1">
        <f t="array" ref="GS160">SUM(SUMIFS(DA160:GR160,DA$6:GR$6,{"EN(V)"}))</f>
        <v>0</v>
      </c>
      <c r="GT160" s="277" cm="1">
        <f t="array" ref="GT160">SUM(SUMIFS(DA160:GR160,DA$6:GR$6,{"INA(V)"}))</f>
        <v>0</v>
      </c>
      <c r="GU160" s="277" cm="1">
        <f t="array" ref="GU160">SUM(SUMIFS(DA160:GR160,DA$6:GR$6,{"EN(D)"}))</f>
        <v>0</v>
      </c>
      <c r="GV160" s="277" cm="1">
        <f t="array" ref="GV160">SUM(SUMIFS(DA160:GR160,DA$6:GR$6,{"INA(D)"}))</f>
        <v>0</v>
      </c>
      <c r="GW160" s="277" cm="1">
        <f t="array" ref="GW160">SUM(SUMIFS(DA160:GR160,DA$6:GR$6,{"EN(D)","EN(V)","INA(D)","INA(V)"}))</f>
        <v>0</v>
      </c>
      <c r="GX160" s="299"/>
      <c r="GY160" s="299"/>
      <c r="GZ160" s="299"/>
      <c r="HA160" s="299"/>
      <c r="HB160" s="297"/>
      <c r="HC160" s="297"/>
      <c r="HD160" s="297"/>
      <c r="HE160" s="297"/>
      <c r="HF160" s="299"/>
      <c r="HG160" s="299"/>
      <c r="HH160" s="299"/>
      <c r="HI160" s="299"/>
      <c r="HJ160" s="297"/>
      <c r="HK160" s="297"/>
      <c r="HL160" s="297"/>
      <c r="HM160" s="297"/>
      <c r="HN160" s="299"/>
      <c r="HO160" s="299"/>
      <c r="HP160" s="299"/>
      <c r="HQ160" s="299"/>
      <c r="HR160" s="297"/>
      <c r="HS160" s="297"/>
      <c r="HT160" s="297"/>
      <c r="HU160" s="297"/>
      <c r="HV160" s="299"/>
      <c r="HW160" s="299"/>
      <c r="HX160" s="299"/>
      <c r="HY160" s="299"/>
      <c r="HZ160" s="297"/>
      <c r="IA160" s="297"/>
      <c r="IB160" s="297"/>
      <c r="IC160" s="297"/>
      <c r="ID160" s="299"/>
      <c r="IE160" s="299"/>
      <c r="IF160" s="299"/>
      <c r="IG160" s="299"/>
      <c r="IH160" s="297"/>
      <c r="II160" s="297"/>
      <c r="IJ160" s="297"/>
      <c r="IK160" s="297"/>
      <c r="IL160" s="299"/>
      <c r="IM160" s="299"/>
      <c r="IN160" s="299"/>
      <c r="IO160" s="299"/>
      <c r="IP160" s="297"/>
      <c r="IQ160" s="297"/>
      <c r="IR160" s="297"/>
      <c r="IS160" s="297"/>
      <c r="IT160" s="299"/>
      <c r="IU160" s="299"/>
      <c r="IV160" s="299"/>
      <c r="IW160" s="299"/>
      <c r="IX160" s="297"/>
      <c r="IY160" s="297"/>
      <c r="IZ160" s="297"/>
      <c r="JA160" s="297"/>
      <c r="JB160" s="299"/>
      <c r="JC160" s="299"/>
      <c r="JD160" s="299"/>
      <c r="JE160" s="299"/>
      <c r="JF160" s="297"/>
      <c r="JG160" s="297"/>
      <c r="JH160" s="297"/>
      <c r="JI160" s="297"/>
      <c r="JJ160" s="299"/>
      <c r="JK160" s="299"/>
      <c r="JL160" s="299"/>
      <c r="JM160" s="299"/>
      <c r="JN160" s="297"/>
      <c r="JO160" s="297"/>
      <c r="JP160" s="297"/>
      <c r="JQ160" s="297"/>
      <c r="JR160" s="299"/>
      <c r="JS160" s="299"/>
      <c r="JT160" s="299"/>
      <c r="JU160" s="299"/>
      <c r="JV160" s="297"/>
      <c r="JW160" s="297"/>
      <c r="JX160" s="297"/>
      <c r="JY160" s="297"/>
      <c r="JZ160" s="299"/>
      <c r="KA160" s="299"/>
      <c r="KB160" s="299"/>
      <c r="KC160" s="299"/>
      <c r="KD160" s="297"/>
      <c r="KE160" s="297"/>
      <c r="KF160" s="297"/>
      <c r="KG160" s="297"/>
      <c r="KH160" s="299"/>
      <c r="KI160" s="299"/>
      <c r="KJ160" s="299"/>
      <c r="KK160" s="299"/>
      <c r="KL160" s="297"/>
      <c r="KM160" s="297"/>
      <c r="KN160" s="297"/>
      <c r="KO160" s="297"/>
      <c r="KP160" s="277" cm="1">
        <f t="array" ref="KP160">SUM(SUMIFS(GX160:KO160,GX$6:KO$6,{"EN(V)"}))</f>
        <v>0</v>
      </c>
      <c r="KQ160" s="277" cm="1">
        <f t="array" ref="KQ160">SUM(SUMIFS(GX160:KO160,GX$6:KO$6,{"INA(V)"}))</f>
        <v>0</v>
      </c>
      <c r="KR160" s="277" cm="1">
        <f t="array" ref="KR160">SUM(SUMIFS(GX160:KO160,GX$6:KO$6,{"EN(D)"}))</f>
        <v>0</v>
      </c>
      <c r="KS160" s="277" cm="1">
        <f t="array" ref="KS160">SUM(SUMIFS(GX160:KO160,GX$6:KO$6,{"INA(D)"}))</f>
        <v>0</v>
      </c>
      <c r="KT160" s="277" cm="1">
        <f t="array" ref="KT160">SUM(SUMIFS(GX160:KO160,GX$6:KO$6,{"EN(D)","EN(V)","INA(D)","INA(V)"}))</f>
        <v>0</v>
      </c>
      <c r="KU160" s="299"/>
      <c r="KV160" s="299"/>
      <c r="KW160" s="299"/>
      <c r="KX160" s="299"/>
      <c r="KY160" s="297"/>
      <c r="KZ160" s="297"/>
      <c r="LA160" s="297"/>
      <c r="LB160" s="297"/>
      <c r="LC160" s="299"/>
      <c r="LD160" s="299"/>
      <c r="LE160" s="299"/>
      <c r="LF160" s="299"/>
      <c r="LG160" s="297"/>
      <c r="LH160" s="297"/>
      <c r="LI160" s="297"/>
      <c r="LJ160" s="297"/>
      <c r="LK160" s="299"/>
      <c r="LL160" s="299"/>
      <c r="LM160" s="299"/>
      <c r="LN160" s="299"/>
      <c r="LO160" s="297"/>
      <c r="LP160" s="297"/>
      <c r="LQ160" s="297"/>
      <c r="LR160" s="297"/>
      <c r="LS160" s="299"/>
      <c r="LT160" s="299"/>
      <c r="LU160" s="299"/>
      <c r="LV160" s="299"/>
      <c r="LW160" s="297"/>
      <c r="LX160" s="297"/>
      <c r="LY160" s="297"/>
      <c r="LZ160" s="297"/>
      <c r="MA160" s="299"/>
      <c r="MB160" s="299"/>
      <c r="MC160" s="299"/>
      <c r="MD160" s="299"/>
      <c r="ME160" s="297"/>
      <c r="MF160" s="297"/>
      <c r="MG160" s="297"/>
      <c r="MH160" s="297"/>
      <c r="MI160" s="299"/>
      <c r="MJ160" s="299"/>
      <c r="MK160" s="299"/>
      <c r="ML160" s="299"/>
      <c r="MM160" s="297"/>
      <c r="MN160" s="297"/>
      <c r="MO160" s="297"/>
      <c r="MP160" s="297"/>
      <c r="MQ160" s="299"/>
      <c r="MR160" s="299"/>
      <c r="MS160" s="299"/>
      <c r="MT160" s="299"/>
      <c r="MU160" s="297"/>
      <c r="MV160" s="297"/>
      <c r="MW160" s="297"/>
      <c r="MX160" s="297"/>
      <c r="MY160" s="299"/>
      <c r="MZ160" s="299"/>
      <c r="NA160" s="299"/>
      <c r="NB160" s="299"/>
      <c r="NC160" s="297"/>
      <c r="ND160" s="297"/>
      <c r="NE160" s="297"/>
      <c r="NF160" s="297"/>
      <c r="NG160" s="299"/>
      <c r="NH160" s="299">
        <v>2</v>
      </c>
      <c r="NI160" s="299"/>
      <c r="NJ160" s="299">
        <v>2</v>
      </c>
      <c r="NK160" s="297"/>
      <c r="NL160" s="297"/>
      <c r="NM160" s="297"/>
      <c r="NN160" s="297"/>
      <c r="NO160" s="299"/>
      <c r="NP160" s="299">
        <v>25</v>
      </c>
      <c r="NQ160" s="299"/>
      <c r="NR160" s="299">
        <v>4</v>
      </c>
      <c r="NS160" s="297"/>
      <c r="NT160" s="297"/>
      <c r="NU160" s="297"/>
      <c r="NV160" s="297"/>
      <c r="NW160" s="299"/>
      <c r="NX160" s="299">
        <v>25</v>
      </c>
      <c r="NY160" s="299"/>
      <c r="NZ160" s="299">
        <v>4</v>
      </c>
      <c r="OA160" s="297"/>
      <c r="OB160" s="297"/>
      <c r="OC160" s="297"/>
      <c r="OD160" s="297"/>
      <c r="OE160" s="299"/>
      <c r="OF160" s="299">
        <v>16</v>
      </c>
      <c r="OG160" s="299"/>
      <c r="OH160" s="299">
        <v>2</v>
      </c>
      <c r="OI160" s="297"/>
      <c r="OJ160" s="297"/>
      <c r="OK160" s="297"/>
      <c r="OL160" s="297"/>
      <c r="OM160" s="277" cm="1">
        <f t="array" ref="OM160">SUM(SUMIFS(KU160:OL160,KU$6:OL$6,{"EN(V)"}))</f>
        <v>68</v>
      </c>
      <c r="ON160" s="277" cm="1">
        <f t="array" ref="ON160">SUM(SUMIFS(KU160:OL160,KU$6:OL$6,{"INA(V)"}))</f>
        <v>0</v>
      </c>
      <c r="OO160" s="277" cm="1">
        <f t="array" ref="OO160">SUM(SUMIFS(KU160:OL160,KU$6:OL$6,{"EN(D)"}))</f>
        <v>12</v>
      </c>
      <c r="OP160" s="277" cm="1">
        <f t="array" ref="OP160">SUM(SUMIFS(KU160:OL160,KU$6:OL$6,{"INA(D)"}))</f>
        <v>0</v>
      </c>
      <c r="OQ160" s="277" cm="1">
        <f t="array" ref="OQ160">SUM(SUMIFS(KU160:OL160,KU$6:OL$6,{"EN(D)","EN(V)","INA(D)","INA(V)"}))</f>
        <v>80</v>
      </c>
      <c r="OR160" s="299"/>
      <c r="OS160" s="299">
        <v>15</v>
      </c>
      <c r="OT160" s="299"/>
      <c r="OU160" s="299">
        <v>4</v>
      </c>
      <c r="OV160" s="297"/>
      <c r="OW160" s="297"/>
      <c r="OX160" s="297"/>
      <c r="OY160" s="297"/>
      <c r="OZ160" s="299"/>
      <c r="PA160" s="299">
        <v>15</v>
      </c>
      <c r="PB160" s="299"/>
      <c r="PC160" s="299">
        <v>2</v>
      </c>
      <c r="PD160" s="297"/>
      <c r="PE160" s="297"/>
      <c r="PF160" s="297"/>
      <c r="PG160" s="297"/>
      <c r="PH160" s="299"/>
      <c r="PI160" s="299">
        <v>13</v>
      </c>
      <c r="PJ160" s="299"/>
      <c r="PK160" s="299">
        <v>1</v>
      </c>
      <c r="PL160" s="297"/>
      <c r="PM160" s="297"/>
      <c r="PN160" s="297"/>
      <c r="PO160" s="297"/>
      <c r="PP160" s="299"/>
      <c r="PQ160" s="299">
        <v>8</v>
      </c>
      <c r="PR160" s="299"/>
      <c r="PS160" s="299">
        <v>4</v>
      </c>
      <c r="PT160" s="297"/>
      <c r="PU160" s="297"/>
      <c r="PV160" s="297"/>
      <c r="PW160" s="297"/>
      <c r="PX160" s="299"/>
      <c r="PY160" s="299">
        <v>20</v>
      </c>
      <c r="PZ160" s="299"/>
      <c r="QA160" s="299"/>
      <c r="QB160" s="297"/>
      <c r="QC160" s="297"/>
      <c r="QD160" s="297"/>
      <c r="QE160" s="297"/>
      <c r="QF160" s="299"/>
      <c r="QG160" s="299">
        <v>2</v>
      </c>
      <c r="QH160" s="299"/>
      <c r="QI160" s="299"/>
      <c r="QJ160" s="297"/>
      <c r="QK160" s="297"/>
      <c r="QL160" s="297"/>
      <c r="QM160" s="297"/>
      <c r="QN160" s="299"/>
      <c r="QO160" s="299">
        <v>2</v>
      </c>
      <c r="QP160" s="299"/>
      <c r="QQ160" s="299">
        <v>1</v>
      </c>
      <c r="QR160" s="297"/>
      <c r="QS160" s="297"/>
      <c r="QT160" s="297"/>
      <c r="QU160" s="297"/>
      <c r="QV160" s="299"/>
      <c r="QW160" s="299"/>
      <c r="QX160" s="299"/>
      <c r="QY160" s="299"/>
      <c r="QZ160" s="297"/>
      <c r="RA160" s="297"/>
      <c r="RB160" s="297"/>
      <c r="RC160" s="297"/>
      <c r="RD160" s="299"/>
      <c r="RE160" s="299"/>
      <c r="RF160" s="299"/>
      <c r="RG160" s="299"/>
      <c r="RH160" s="297"/>
      <c r="RI160" s="297"/>
      <c r="RJ160" s="297"/>
      <c r="RK160" s="297"/>
      <c r="RL160" s="299"/>
      <c r="RM160" s="299"/>
      <c r="RN160" s="299"/>
      <c r="RO160" s="299"/>
      <c r="RP160" s="297"/>
      <c r="RQ160" s="297"/>
      <c r="RR160" s="297"/>
      <c r="RS160" s="297"/>
      <c r="RT160" s="299"/>
      <c r="RU160" s="299"/>
      <c r="RV160" s="299"/>
      <c r="RW160" s="299"/>
      <c r="RX160" s="297"/>
      <c r="RY160" s="297"/>
      <c r="RZ160" s="297"/>
      <c r="SA160" s="297"/>
      <c r="SB160" s="299"/>
      <c r="SC160" s="299"/>
      <c r="SD160" s="299"/>
      <c r="SE160" s="299"/>
      <c r="SF160" s="297"/>
      <c r="SG160" s="297"/>
      <c r="SH160" s="297"/>
      <c r="SI160" s="297"/>
      <c r="SJ160" s="277" cm="1">
        <f t="array" ref="SJ160">SUM(SUMIFS(OR160:SI160,OR$6:SI$6,{"EN(V)"}))</f>
        <v>75</v>
      </c>
      <c r="SK160" s="277" cm="1">
        <f t="array" ref="SK160">SUM(SUMIFS(OR160:SI160,OR$6:SI$6,{"INA(V)"}))</f>
        <v>0</v>
      </c>
      <c r="SL160" s="277" cm="1">
        <f t="array" ref="SL160">SUM(SUMIFS(OR160:SI160,OR$6:SI$6,{"EN(D)"}))</f>
        <v>12</v>
      </c>
      <c r="SM160" s="277" cm="1">
        <f t="array" ref="SM160">SUM(SUMIFS(OR160:SI160,OR$6:SI$6,{"INA(D)"}))</f>
        <v>0</v>
      </c>
      <c r="SN160" s="277" cm="1">
        <f t="array" ref="SN160">SUM(SUMIFS(OR160:SI160,OR$6:SI$6,{"EN(D)","EN(V)","INA(D)","INA(V)"}))</f>
        <v>87</v>
      </c>
    </row>
    <row r="161" spans="1:508" ht="45">
      <c r="A161" s="296">
        <v>155</v>
      </c>
      <c r="B161" s="281" t="s">
        <v>2928</v>
      </c>
      <c r="C161" s="301">
        <v>44805</v>
      </c>
      <c r="D161" s="299"/>
      <c r="E161" s="299"/>
      <c r="F161" s="299"/>
      <c r="G161" s="299"/>
      <c r="H161" s="297"/>
      <c r="I161" s="297"/>
      <c r="J161" s="297"/>
      <c r="K161" s="297"/>
      <c r="L161" s="299"/>
      <c r="M161" s="299"/>
      <c r="N161" s="299"/>
      <c r="O161" s="299"/>
      <c r="P161" s="297"/>
      <c r="Q161" s="297"/>
      <c r="R161" s="297"/>
      <c r="S161" s="297"/>
      <c r="T161" s="299"/>
      <c r="U161" s="299"/>
      <c r="V161" s="299"/>
      <c r="W161" s="299"/>
      <c r="X161" s="297"/>
      <c r="Y161" s="297"/>
      <c r="Z161" s="297"/>
      <c r="AA161" s="297"/>
      <c r="AB161" s="299"/>
      <c r="AC161" s="299"/>
      <c r="AD161" s="299"/>
      <c r="AE161" s="299"/>
      <c r="AF161" s="297"/>
      <c r="AG161" s="297"/>
      <c r="AH161" s="297"/>
      <c r="AI161" s="297"/>
      <c r="AJ161" s="299"/>
      <c r="AK161" s="299"/>
      <c r="AL161" s="299"/>
      <c r="AM161" s="299"/>
      <c r="AN161" s="297"/>
      <c r="AO161" s="297"/>
      <c r="AP161" s="297"/>
      <c r="AQ161" s="297"/>
      <c r="AR161" s="299"/>
      <c r="AS161" s="299"/>
      <c r="AT161" s="299"/>
      <c r="AU161" s="299"/>
      <c r="AV161" s="297"/>
      <c r="AW161" s="297"/>
      <c r="AX161" s="297"/>
      <c r="AY161" s="297"/>
      <c r="AZ161" s="299"/>
      <c r="BA161" s="299"/>
      <c r="BB161" s="299"/>
      <c r="BC161" s="299"/>
      <c r="BD161" s="297"/>
      <c r="BE161" s="297"/>
      <c r="BF161" s="297"/>
      <c r="BG161" s="297"/>
      <c r="BH161" s="299"/>
      <c r="BI161" s="299"/>
      <c r="BJ161" s="299"/>
      <c r="BK161" s="299"/>
      <c r="BL161" s="297"/>
      <c r="BM161" s="297"/>
      <c r="BN161" s="297"/>
      <c r="BO161" s="297"/>
      <c r="BP161" s="299"/>
      <c r="BQ161" s="299"/>
      <c r="BR161" s="299"/>
      <c r="BS161" s="299"/>
      <c r="BT161" s="297"/>
      <c r="BU161" s="297"/>
      <c r="BV161" s="297"/>
      <c r="BW161" s="297"/>
      <c r="BX161" s="299"/>
      <c r="BY161" s="299"/>
      <c r="BZ161" s="299"/>
      <c r="CA161" s="299"/>
      <c r="CB161" s="297"/>
      <c r="CC161" s="297"/>
      <c r="CD161" s="297"/>
      <c r="CE161" s="297"/>
      <c r="CF161" s="299"/>
      <c r="CG161" s="299"/>
      <c r="CH161" s="299"/>
      <c r="CI161" s="299"/>
      <c r="CJ161" s="297"/>
      <c r="CK161" s="297"/>
      <c r="CL161" s="297"/>
      <c r="CM161" s="297"/>
      <c r="CN161" s="299"/>
      <c r="CO161" s="299"/>
      <c r="CP161" s="299"/>
      <c r="CQ161" s="299"/>
      <c r="CR161" s="297"/>
      <c r="CS161" s="297"/>
      <c r="CT161" s="297"/>
      <c r="CU161" s="297"/>
      <c r="CV161" s="277" cm="1">
        <f t="array" ref="CV161">SUM(SUMIFS(D161:CU161,D$6:CU$6,{"EN(V)"}))</f>
        <v>0</v>
      </c>
      <c r="CW161" s="277" cm="1">
        <f t="array" ref="CW161">SUM(SUMIFS(D161:CU161,D$6:CU$6,{"INA(V)"}))</f>
        <v>0</v>
      </c>
      <c r="CX161" s="277" cm="1">
        <f t="array" ref="CX161">SUM(SUMIFS(D161:CU161,D$6:CU$6,{"EN(D)"}))</f>
        <v>0</v>
      </c>
      <c r="CY161" s="277" cm="1">
        <f t="array" ref="CY161">SUM(SUMIFS(D161:CU161,D$6:CU$6,{"INA(D)"}))</f>
        <v>0</v>
      </c>
      <c r="CZ161" s="277" cm="1">
        <f t="array" ref="CZ161">SUM(SUMIFS(D161:CU161,D$6:CU$6,{"EN(D)","EN(V)","INA(D)","INA(V)"}))</f>
        <v>0</v>
      </c>
      <c r="DA161" s="299"/>
      <c r="DB161" s="299"/>
      <c r="DC161" s="299"/>
      <c r="DD161" s="299"/>
      <c r="DE161" s="297"/>
      <c r="DF161" s="297"/>
      <c r="DG161" s="297"/>
      <c r="DH161" s="297"/>
      <c r="DI161" s="299"/>
      <c r="DJ161" s="299"/>
      <c r="DK161" s="299"/>
      <c r="DL161" s="299"/>
      <c r="DM161" s="297"/>
      <c r="DN161" s="297"/>
      <c r="DO161" s="297"/>
      <c r="DP161" s="297"/>
      <c r="DQ161" s="299"/>
      <c r="DR161" s="299"/>
      <c r="DS161" s="299"/>
      <c r="DT161" s="299"/>
      <c r="DU161" s="297"/>
      <c r="DV161" s="297"/>
      <c r="DW161" s="297"/>
      <c r="DX161" s="297"/>
      <c r="DY161" s="299"/>
      <c r="DZ161" s="299"/>
      <c r="EA161" s="299"/>
      <c r="EB161" s="299"/>
      <c r="EC161" s="297"/>
      <c r="ED161" s="297"/>
      <c r="EE161" s="297"/>
      <c r="EF161" s="297"/>
      <c r="EG161" s="299"/>
      <c r="EH161" s="299"/>
      <c r="EI161" s="299"/>
      <c r="EJ161" s="299"/>
      <c r="EK161" s="297"/>
      <c r="EL161" s="297"/>
      <c r="EM161" s="297"/>
      <c r="EN161" s="297"/>
      <c r="EO161" s="299"/>
      <c r="EP161" s="299"/>
      <c r="EQ161" s="299"/>
      <c r="ER161" s="299"/>
      <c r="ES161" s="297"/>
      <c r="ET161" s="297"/>
      <c r="EU161" s="297"/>
      <c r="EV161" s="297"/>
      <c r="EW161" s="299"/>
      <c r="EX161" s="299"/>
      <c r="EY161" s="299"/>
      <c r="EZ161" s="299"/>
      <c r="FA161" s="297"/>
      <c r="FB161" s="297"/>
      <c r="FC161" s="297"/>
      <c r="FD161" s="297"/>
      <c r="FE161" s="299"/>
      <c r="FF161" s="299"/>
      <c r="FG161" s="299"/>
      <c r="FH161" s="299"/>
      <c r="FI161" s="297"/>
      <c r="FJ161" s="297"/>
      <c r="FK161" s="297"/>
      <c r="FL161" s="297"/>
      <c r="FM161" s="299"/>
      <c r="FN161" s="299"/>
      <c r="FO161" s="299"/>
      <c r="FP161" s="299"/>
      <c r="FQ161" s="297"/>
      <c r="FR161" s="297"/>
      <c r="FS161" s="297"/>
      <c r="FT161" s="297"/>
      <c r="FU161" s="299"/>
      <c r="FV161" s="299"/>
      <c r="FW161" s="299"/>
      <c r="FX161" s="299"/>
      <c r="FY161" s="297"/>
      <c r="FZ161" s="297"/>
      <c r="GA161" s="297"/>
      <c r="GB161" s="297"/>
      <c r="GC161" s="299"/>
      <c r="GD161" s="299"/>
      <c r="GE161" s="299"/>
      <c r="GF161" s="299"/>
      <c r="GG161" s="297"/>
      <c r="GH161" s="297"/>
      <c r="GI161" s="297"/>
      <c r="GJ161" s="297"/>
      <c r="GK161" s="299"/>
      <c r="GL161" s="299"/>
      <c r="GM161" s="299"/>
      <c r="GN161" s="299"/>
      <c r="GO161" s="297"/>
      <c r="GP161" s="297"/>
      <c r="GQ161" s="297"/>
      <c r="GR161" s="297"/>
      <c r="GS161" s="277" cm="1">
        <f t="array" ref="GS161">SUM(SUMIFS(DA161:GR161,DA$6:GR$6,{"EN(V)"}))</f>
        <v>0</v>
      </c>
      <c r="GT161" s="277" cm="1">
        <f t="array" ref="GT161">SUM(SUMIFS(DA161:GR161,DA$6:GR$6,{"INA(V)"}))</f>
        <v>0</v>
      </c>
      <c r="GU161" s="277" cm="1">
        <f t="array" ref="GU161">SUM(SUMIFS(DA161:GR161,DA$6:GR$6,{"EN(D)"}))</f>
        <v>0</v>
      </c>
      <c r="GV161" s="277" cm="1">
        <f t="array" ref="GV161">SUM(SUMIFS(DA161:GR161,DA$6:GR$6,{"INA(D)"}))</f>
        <v>0</v>
      </c>
      <c r="GW161" s="277" cm="1">
        <f t="array" ref="GW161">SUM(SUMIFS(DA161:GR161,DA$6:GR$6,{"EN(D)","EN(V)","INA(D)","INA(V)"}))</f>
        <v>0</v>
      </c>
      <c r="GX161" s="299"/>
      <c r="GY161" s="299"/>
      <c r="GZ161" s="299"/>
      <c r="HA161" s="299"/>
      <c r="HB161" s="297"/>
      <c r="HC161" s="297"/>
      <c r="HD161" s="297"/>
      <c r="HE161" s="297"/>
      <c r="HF161" s="299"/>
      <c r="HG161" s="299"/>
      <c r="HH161" s="299"/>
      <c r="HI161" s="299"/>
      <c r="HJ161" s="297"/>
      <c r="HK161" s="297"/>
      <c r="HL161" s="297"/>
      <c r="HM161" s="297"/>
      <c r="HN161" s="299"/>
      <c r="HO161" s="299"/>
      <c r="HP161" s="299"/>
      <c r="HQ161" s="299"/>
      <c r="HR161" s="297"/>
      <c r="HS161" s="297"/>
      <c r="HT161" s="297"/>
      <c r="HU161" s="297"/>
      <c r="HV161" s="299"/>
      <c r="HW161" s="299"/>
      <c r="HX161" s="299"/>
      <c r="HY161" s="299"/>
      <c r="HZ161" s="297"/>
      <c r="IA161" s="297"/>
      <c r="IB161" s="297"/>
      <c r="IC161" s="297"/>
      <c r="ID161" s="299"/>
      <c r="IE161" s="299"/>
      <c r="IF161" s="299"/>
      <c r="IG161" s="299"/>
      <c r="IH161" s="297"/>
      <c r="II161" s="297"/>
      <c r="IJ161" s="297"/>
      <c r="IK161" s="297"/>
      <c r="IL161" s="299"/>
      <c r="IM161" s="299"/>
      <c r="IN161" s="299"/>
      <c r="IO161" s="299"/>
      <c r="IP161" s="297"/>
      <c r="IQ161" s="297"/>
      <c r="IR161" s="297"/>
      <c r="IS161" s="297"/>
      <c r="IT161" s="299"/>
      <c r="IU161" s="299"/>
      <c r="IV161" s="299"/>
      <c r="IW161" s="299"/>
      <c r="IX161" s="297"/>
      <c r="IY161" s="297"/>
      <c r="IZ161" s="297"/>
      <c r="JA161" s="297"/>
      <c r="JB161" s="299"/>
      <c r="JC161" s="299"/>
      <c r="JD161" s="299"/>
      <c r="JE161" s="299"/>
      <c r="JF161" s="297"/>
      <c r="JG161" s="297"/>
      <c r="JH161" s="297"/>
      <c r="JI161" s="297"/>
      <c r="JJ161" s="299"/>
      <c r="JK161" s="299"/>
      <c r="JL161" s="299"/>
      <c r="JM161" s="299"/>
      <c r="JN161" s="297"/>
      <c r="JO161" s="297"/>
      <c r="JP161" s="297"/>
      <c r="JQ161" s="297"/>
      <c r="JR161" s="299"/>
      <c r="JS161" s="299"/>
      <c r="JT161" s="299"/>
      <c r="JU161" s="299"/>
      <c r="JV161" s="297"/>
      <c r="JW161" s="297"/>
      <c r="JX161" s="297"/>
      <c r="JY161" s="297"/>
      <c r="JZ161" s="299"/>
      <c r="KA161" s="299"/>
      <c r="KB161" s="299"/>
      <c r="KC161" s="299"/>
      <c r="KD161" s="297"/>
      <c r="KE161" s="297"/>
      <c r="KF161" s="297"/>
      <c r="KG161" s="297"/>
      <c r="KH161" s="299"/>
      <c r="KI161" s="299"/>
      <c r="KJ161" s="299"/>
      <c r="KK161" s="299"/>
      <c r="KL161" s="297"/>
      <c r="KM161" s="297"/>
      <c r="KN161" s="297"/>
      <c r="KO161" s="297"/>
      <c r="KP161" s="277" cm="1">
        <f t="array" ref="KP161">SUM(SUMIFS(GX161:KO161,GX$6:KO$6,{"EN(V)"}))</f>
        <v>0</v>
      </c>
      <c r="KQ161" s="277" cm="1">
        <f t="array" ref="KQ161">SUM(SUMIFS(GX161:KO161,GX$6:KO$6,{"INA(V)"}))</f>
        <v>0</v>
      </c>
      <c r="KR161" s="277" cm="1">
        <f t="array" ref="KR161">SUM(SUMIFS(GX161:KO161,GX$6:KO$6,{"EN(D)"}))</f>
        <v>0</v>
      </c>
      <c r="KS161" s="277" cm="1">
        <f t="array" ref="KS161">SUM(SUMIFS(GX161:KO161,GX$6:KO$6,{"INA(D)"}))</f>
        <v>0</v>
      </c>
      <c r="KT161" s="277" cm="1">
        <f t="array" ref="KT161">SUM(SUMIFS(GX161:KO161,GX$6:KO$6,{"EN(D)","EN(V)","INA(D)","INA(V)"}))</f>
        <v>0</v>
      </c>
      <c r="KU161" s="299"/>
      <c r="KV161" s="299"/>
      <c r="KW161" s="299"/>
      <c r="KX161" s="299"/>
      <c r="KY161" s="297"/>
      <c r="KZ161" s="297"/>
      <c r="LA161" s="297"/>
      <c r="LB161" s="297"/>
      <c r="LC161" s="299"/>
      <c r="LD161" s="299"/>
      <c r="LE161" s="299"/>
      <c r="LF161" s="299"/>
      <c r="LG161" s="297"/>
      <c r="LH161" s="297"/>
      <c r="LI161" s="297"/>
      <c r="LJ161" s="297"/>
      <c r="LK161" s="299"/>
      <c r="LL161" s="299"/>
      <c r="LM161" s="299"/>
      <c r="LN161" s="299"/>
      <c r="LO161" s="297"/>
      <c r="LP161" s="297"/>
      <c r="LQ161" s="297"/>
      <c r="LR161" s="297"/>
      <c r="LS161" s="299"/>
      <c r="LT161" s="299"/>
      <c r="LU161" s="299"/>
      <c r="LV161" s="299"/>
      <c r="LW161" s="297"/>
      <c r="LX161" s="297"/>
      <c r="LY161" s="297"/>
      <c r="LZ161" s="297"/>
      <c r="MA161" s="299"/>
      <c r="MB161" s="299"/>
      <c r="MC161" s="299"/>
      <c r="MD161" s="299"/>
      <c r="ME161" s="297"/>
      <c r="MF161" s="297"/>
      <c r="MG161" s="297"/>
      <c r="MH161" s="297"/>
      <c r="MI161" s="299"/>
      <c r="MJ161" s="299"/>
      <c r="MK161" s="299"/>
      <c r="ML161" s="299"/>
      <c r="MM161" s="297"/>
      <c r="MN161" s="297"/>
      <c r="MO161" s="297"/>
      <c r="MP161" s="297"/>
      <c r="MQ161" s="299"/>
      <c r="MR161" s="299"/>
      <c r="MS161" s="299"/>
      <c r="MT161" s="299"/>
      <c r="MU161" s="297"/>
      <c r="MV161" s="297"/>
      <c r="MW161" s="297"/>
      <c r="MX161" s="297"/>
      <c r="MY161" s="299"/>
      <c r="MZ161" s="299"/>
      <c r="NA161" s="299"/>
      <c r="NB161" s="299"/>
      <c r="NC161" s="297"/>
      <c r="ND161" s="297"/>
      <c r="NE161" s="297"/>
      <c r="NF161" s="297"/>
      <c r="NG161" s="299"/>
      <c r="NH161" s="299"/>
      <c r="NI161" s="299"/>
      <c r="NJ161" s="299"/>
      <c r="NK161" s="297"/>
      <c r="NL161" s="297">
        <v>1</v>
      </c>
      <c r="NM161" s="297"/>
      <c r="NN161" s="297">
        <v>1</v>
      </c>
      <c r="NO161" s="299"/>
      <c r="NP161" s="299"/>
      <c r="NQ161" s="299"/>
      <c r="NR161" s="299"/>
      <c r="NS161" s="297"/>
      <c r="NT161" s="297">
        <v>36</v>
      </c>
      <c r="NU161" s="297"/>
      <c r="NV161" s="297">
        <v>7</v>
      </c>
      <c r="NW161" s="299"/>
      <c r="NX161" s="299"/>
      <c r="NY161" s="299"/>
      <c r="NZ161" s="299"/>
      <c r="OA161" s="297"/>
      <c r="OB161" s="297">
        <v>65</v>
      </c>
      <c r="OC161" s="297"/>
      <c r="OD161" s="297">
        <v>18</v>
      </c>
      <c r="OE161" s="299"/>
      <c r="OF161" s="299"/>
      <c r="OG161" s="299"/>
      <c r="OH161" s="299"/>
      <c r="OI161" s="297"/>
      <c r="OJ161" s="297">
        <v>48</v>
      </c>
      <c r="OK161" s="297"/>
      <c r="OL161" s="297"/>
      <c r="OM161" s="277" cm="1">
        <f t="array" ref="OM161">SUM(SUMIFS(KU161:OL161,KU$6:OL$6,{"EN(V)"}))</f>
        <v>0</v>
      </c>
      <c r="ON161" s="277" cm="1">
        <f t="array" ref="ON161">SUM(SUMIFS(KU161:OL161,KU$6:OL$6,{"INA(V)"}))</f>
        <v>150</v>
      </c>
      <c r="OO161" s="277" cm="1">
        <f t="array" ref="OO161">SUM(SUMIFS(KU161:OL161,KU$6:OL$6,{"EN(D)"}))</f>
        <v>0</v>
      </c>
      <c r="OP161" s="277" cm="1">
        <f t="array" ref="OP161">SUM(SUMIFS(KU161:OL161,KU$6:OL$6,{"INA(D)"}))</f>
        <v>26</v>
      </c>
      <c r="OQ161" s="277" cm="1">
        <f t="array" ref="OQ161">SUM(SUMIFS(KU161:OL161,KU$6:OL$6,{"EN(D)","EN(V)","INA(D)","INA(V)"}))</f>
        <v>176</v>
      </c>
      <c r="OR161" s="299"/>
      <c r="OS161" s="299"/>
      <c r="OT161" s="299"/>
      <c r="OU161" s="299"/>
      <c r="OV161" s="297"/>
      <c r="OW161" s="297">
        <v>71</v>
      </c>
      <c r="OX161" s="297"/>
      <c r="OY161" s="297">
        <v>17</v>
      </c>
      <c r="OZ161" s="299"/>
      <c r="PA161" s="299"/>
      <c r="PB161" s="299"/>
      <c r="PC161" s="299"/>
      <c r="PD161" s="297"/>
      <c r="PE161" s="297">
        <v>54</v>
      </c>
      <c r="PF161" s="297"/>
      <c r="PG161" s="297">
        <v>7</v>
      </c>
      <c r="PH161" s="299"/>
      <c r="PI161" s="299"/>
      <c r="PJ161" s="299"/>
      <c r="PK161" s="299"/>
      <c r="PL161" s="297"/>
      <c r="PM161" s="297">
        <v>113</v>
      </c>
      <c r="PN161" s="297"/>
      <c r="PO161" s="297">
        <v>38</v>
      </c>
      <c r="PP161" s="299"/>
      <c r="PQ161" s="299"/>
      <c r="PR161" s="299"/>
      <c r="PS161" s="299"/>
      <c r="PT161" s="297"/>
      <c r="PU161" s="297">
        <v>30</v>
      </c>
      <c r="PV161" s="297"/>
      <c r="PW161" s="297">
        <v>12</v>
      </c>
      <c r="PX161" s="299"/>
      <c r="PY161" s="299"/>
      <c r="PZ161" s="299"/>
      <c r="QA161" s="299"/>
      <c r="QB161" s="297"/>
      <c r="QC161" s="297">
        <v>55</v>
      </c>
      <c r="QD161" s="297"/>
      <c r="QE161" s="297">
        <v>20</v>
      </c>
      <c r="QF161" s="299"/>
      <c r="QG161" s="299"/>
      <c r="QH161" s="299"/>
      <c r="QI161" s="299"/>
      <c r="QJ161" s="297"/>
      <c r="QK161" s="297">
        <v>31</v>
      </c>
      <c r="QL161" s="297"/>
      <c r="QM161" s="297">
        <v>11</v>
      </c>
      <c r="QN161" s="299"/>
      <c r="QO161" s="299"/>
      <c r="QP161" s="299"/>
      <c r="QQ161" s="299"/>
      <c r="QR161" s="297"/>
      <c r="QS161" s="297">
        <v>18</v>
      </c>
      <c r="QT161" s="297"/>
      <c r="QU161" s="297">
        <v>2</v>
      </c>
      <c r="QV161" s="299"/>
      <c r="QW161" s="299"/>
      <c r="QX161" s="299"/>
      <c r="QY161" s="299"/>
      <c r="QZ161" s="297"/>
      <c r="RA161" s="297"/>
      <c r="RB161" s="297"/>
      <c r="RC161" s="297"/>
      <c r="RD161" s="299"/>
      <c r="RE161" s="299"/>
      <c r="RF161" s="299"/>
      <c r="RG161" s="299"/>
      <c r="RH161" s="297"/>
      <c r="RI161" s="297"/>
      <c r="RJ161" s="297"/>
      <c r="RK161" s="297"/>
      <c r="RL161" s="299"/>
      <c r="RM161" s="299"/>
      <c r="RN161" s="299"/>
      <c r="RO161" s="299"/>
      <c r="RP161" s="297"/>
      <c r="RQ161" s="297"/>
      <c r="RR161" s="297"/>
      <c r="RS161" s="297"/>
      <c r="RT161" s="299"/>
      <c r="RU161" s="299"/>
      <c r="RV161" s="299"/>
      <c r="RW161" s="299"/>
      <c r="RX161" s="297"/>
      <c r="RY161" s="297"/>
      <c r="RZ161" s="297"/>
      <c r="SA161" s="297"/>
      <c r="SB161" s="299"/>
      <c r="SC161" s="299"/>
      <c r="SD161" s="299"/>
      <c r="SE161" s="299"/>
      <c r="SF161" s="297"/>
      <c r="SG161" s="297"/>
      <c r="SH161" s="297"/>
      <c r="SI161" s="297"/>
      <c r="SJ161" s="277" cm="1">
        <f t="array" ref="SJ161">SUM(SUMIFS(OR161:SI161,OR$6:SI$6,{"EN(V)"}))</f>
        <v>0</v>
      </c>
      <c r="SK161" s="277" cm="1">
        <f t="array" ref="SK161">SUM(SUMIFS(OR161:SI161,OR$6:SI$6,{"INA(V)"}))</f>
        <v>372</v>
      </c>
      <c r="SL161" s="277" cm="1">
        <f t="array" ref="SL161">SUM(SUMIFS(OR161:SI161,OR$6:SI$6,{"EN(D)"}))</f>
        <v>0</v>
      </c>
      <c r="SM161" s="277" cm="1">
        <f t="array" ref="SM161">SUM(SUMIFS(OR161:SI161,OR$6:SI$6,{"INA(D)"}))</f>
        <v>107</v>
      </c>
      <c r="SN161" s="277" cm="1">
        <f t="array" ref="SN161">SUM(SUMIFS(OR161:SI161,OR$6:SI$6,{"EN(D)","EN(V)","INA(D)","INA(V)"}))</f>
        <v>479</v>
      </c>
    </row>
    <row r="162" spans="1:508" ht="30">
      <c r="A162" s="296">
        <v>156</v>
      </c>
      <c r="B162" s="281" t="s">
        <v>3320</v>
      </c>
      <c r="C162" s="301">
        <v>44896</v>
      </c>
      <c r="D162" s="299"/>
      <c r="E162" s="299"/>
      <c r="F162" s="299"/>
      <c r="G162" s="299"/>
      <c r="H162" s="297"/>
      <c r="I162" s="297"/>
      <c r="J162" s="297"/>
      <c r="K162" s="297"/>
      <c r="L162" s="299"/>
      <c r="M162" s="299"/>
      <c r="N162" s="299"/>
      <c r="O162" s="299"/>
      <c r="P162" s="297"/>
      <c r="Q162" s="297"/>
      <c r="R162" s="297"/>
      <c r="S162" s="297"/>
      <c r="T162" s="299"/>
      <c r="U162" s="299"/>
      <c r="V162" s="299"/>
      <c r="W162" s="299"/>
      <c r="X162" s="297"/>
      <c r="Y162" s="297"/>
      <c r="Z162" s="297"/>
      <c r="AA162" s="297"/>
      <c r="AB162" s="299"/>
      <c r="AC162" s="299"/>
      <c r="AD162" s="299"/>
      <c r="AE162" s="299"/>
      <c r="AF162" s="297"/>
      <c r="AG162" s="297"/>
      <c r="AH162" s="297"/>
      <c r="AI162" s="297"/>
      <c r="AJ162" s="299"/>
      <c r="AK162" s="299"/>
      <c r="AL162" s="299"/>
      <c r="AM162" s="299"/>
      <c r="AN162" s="297"/>
      <c r="AO162" s="297"/>
      <c r="AP162" s="297"/>
      <c r="AQ162" s="297"/>
      <c r="AR162" s="299"/>
      <c r="AS162" s="299"/>
      <c r="AT162" s="299"/>
      <c r="AU162" s="299"/>
      <c r="AV162" s="297"/>
      <c r="AW162" s="297"/>
      <c r="AX162" s="297"/>
      <c r="AY162" s="297"/>
      <c r="AZ162" s="299"/>
      <c r="BA162" s="299"/>
      <c r="BB162" s="299"/>
      <c r="BC162" s="299"/>
      <c r="BD162" s="297"/>
      <c r="BE162" s="297"/>
      <c r="BF162" s="297"/>
      <c r="BG162" s="297"/>
      <c r="BH162" s="299"/>
      <c r="BI162" s="299"/>
      <c r="BJ162" s="299"/>
      <c r="BK162" s="299"/>
      <c r="BL162" s="297"/>
      <c r="BM162" s="297"/>
      <c r="BN162" s="297"/>
      <c r="BO162" s="297"/>
      <c r="BP162" s="299"/>
      <c r="BQ162" s="299"/>
      <c r="BR162" s="299"/>
      <c r="BS162" s="299"/>
      <c r="BT162" s="297"/>
      <c r="BU162" s="297"/>
      <c r="BV162" s="297"/>
      <c r="BW162" s="297"/>
      <c r="BX162" s="299"/>
      <c r="BY162" s="299"/>
      <c r="BZ162" s="299"/>
      <c r="CA162" s="299"/>
      <c r="CB162" s="297"/>
      <c r="CC162" s="297"/>
      <c r="CD162" s="297"/>
      <c r="CE162" s="297"/>
      <c r="CF162" s="299"/>
      <c r="CG162" s="299"/>
      <c r="CH162" s="299"/>
      <c r="CI162" s="299"/>
      <c r="CJ162" s="297"/>
      <c r="CK162" s="297"/>
      <c r="CL162" s="297"/>
      <c r="CM162" s="297"/>
      <c r="CN162" s="299"/>
      <c r="CO162" s="299"/>
      <c r="CP162" s="299"/>
      <c r="CQ162" s="299"/>
      <c r="CR162" s="297"/>
      <c r="CS162" s="297"/>
      <c r="CT162" s="297"/>
      <c r="CU162" s="297"/>
      <c r="CV162" s="277" cm="1">
        <f t="array" ref="CV162">SUM(SUMIFS(D162:CU162,D$6:CU$6,{"EN(V)"}))</f>
        <v>0</v>
      </c>
      <c r="CW162" s="277" cm="1">
        <f t="array" ref="CW162">SUM(SUMIFS(D162:CU162,D$6:CU$6,{"INA(V)"}))</f>
        <v>0</v>
      </c>
      <c r="CX162" s="277" cm="1">
        <f t="array" ref="CX162">SUM(SUMIFS(D162:CU162,D$6:CU$6,{"EN(D)"}))</f>
        <v>0</v>
      </c>
      <c r="CY162" s="277" cm="1">
        <f t="array" ref="CY162">SUM(SUMIFS(D162:CU162,D$6:CU$6,{"INA(D)"}))</f>
        <v>0</v>
      </c>
      <c r="CZ162" s="277" cm="1">
        <f t="array" ref="CZ162">SUM(SUMIFS(D162:CU162,D$6:CU$6,{"EN(D)","EN(V)","INA(D)","INA(V)"}))</f>
        <v>0</v>
      </c>
      <c r="DA162" s="299"/>
      <c r="DB162" s="299"/>
      <c r="DC162" s="299"/>
      <c r="DD162" s="299"/>
      <c r="DE162" s="297"/>
      <c r="DF162" s="297"/>
      <c r="DG162" s="297"/>
      <c r="DH162" s="297"/>
      <c r="DI162" s="299"/>
      <c r="DJ162" s="299"/>
      <c r="DK162" s="299"/>
      <c r="DL162" s="299"/>
      <c r="DM162" s="297"/>
      <c r="DN162" s="297"/>
      <c r="DO162" s="297"/>
      <c r="DP162" s="297"/>
      <c r="DQ162" s="299"/>
      <c r="DR162" s="299"/>
      <c r="DS162" s="299"/>
      <c r="DT162" s="299"/>
      <c r="DU162" s="297"/>
      <c r="DV162" s="297"/>
      <c r="DW162" s="297"/>
      <c r="DX162" s="297"/>
      <c r="DY162" s="299"/>
      <c r="DZ162" s="299"/>
      <c r="EA162" s="299"/>
      <c r="EB162" s="299"/>
      <c r="EC162" s="297"/>
      <c r="ED162" s="297"/>
      <c r="EE162" s="297"/>
      <c r="EF162" s="297"/>
      <c r="EG162" s="299"/>
      <c r="EH162" s="299"/>
      <c r="EI162" s="299"/>
      <c r="EJ162" s="299"/>
      <c r="EK162" s="297"/>
      <c r="EL162" s="297"/>
      <c r="EM162" s="297"/>
      <c r="EN162" s="297"/>
      <c r="EO162" s="299"/>
      <c r="EP162" s="299"/>
      <c r="EQ162" s="299"/>
      <c r="ER162" s="299"/>
      <c r="ES162" s="297"/>
      <c r="ET162" s="297"/>
      <c r="EU162" s="297"/>
      <c r="EV162" s="297"/>
      <c r="EW162" s="299"/>
      <c r="EX162" s="299"/>
      <c r="EY162" s="299"/>
      <c r="EZ162" s="299"/>
      <c r="FA162" s="297"/>
      <c r="FB162" s="297"/>
      <c r="FC162" s="297"/>
      <c r="FD162" s="297"/>
      <c r="FE162" s="299"/>
      <c r="FF162" s="299"/>
      <c r="FG162" s="299"/>
      <c r="FH162" s="299"/>
      <c r="FI162" s="297"/>
      <c r="FJ162" s="297"/>
      <c r="FK162" s="297"/>
      <c r="FL162" s="297"/>
      <c r="FM162" s="299"/>
      <c r="FN162" s="299"/>
      <c r="FO162" s="299"/>
      <c r="FP162" s="299"/>
      <c r="FQ162" s="297"/>
      <c r="FR162" s="297"/>
      <c r="FS162" s="297"/>
      <c r="FT162" s="297"/>
      <c r="FU162" s="299"/>
      <c r="FV162" s="299"/>
      <c r="FW162" s="299"/>
      <c r="FX162" s="299"/>
      <c r="FY162" s="297"/>
      <c r="FZ162" s="297"/>
      <c r="GA162" s="297"/>
      <c r="GB162" s="297"/>
      <c r="GC162" s="299"/>
      <c r="GD162" s="299"/>
      <c r="GE162" s="299"/>
      <c r="GF162" s="299"/>
      <c r="GG162" s="297"/>
      <c r="GH162" s="297"/>
      <c r="GI162" s="297"/>
      <c r="GJ162" s="297"/>
      <c r="GK162" s="299"/>
      <c r="GL162" s="299"/>
      <c r="GM162" s="299"/>
      <c r="GN162" s="299"/>
      <c r="GO162" s="297"/>
      <c r="GP162" s="297"/>
      <c r="GQ162" s="297"/>
      <c r="GR162" s="297"/>
      <c r="GS162" s="277" cm="1">
        <f t="array" ref="GS162">SUM(SUMIFS(DA162:GR162,DA$6:GR$6,{"EN(V)"}))</f>
        <v>0</v>
      </c>
      <c r="GT162" s="277" cm="1">
        <f t="array" ref="GT162">SUM(SUMIFS(DA162:GR162,DA$6:GR$6,{"INA(V)"}))</f>
        <v>0</v>
      </c>
      <c r="GU162" s="277" cm="1">
        <f t="array" ref="GU162">SUM(SUMIFS(DA162:GR162,DA$6:GR$6,{"EN(D)"}))</f>
        <v>0</v>
      </c>
      <c r="GV162" s="277" cm="1">
        <f t="array" ref="GV162">SUM(SUMIFS(DA162:GR162,DA$6:GR$6,{"INA(D)"}))</f>
        <v>0</v>
      </c>
      <c r="GW162" s="277" cm="1">
        <f t="array" ref="GW162">SUM(SUMIFS(DA162:GR162,DA$6:GR$6,{"EN(D)","EN(V)","INA(D)","INA(V)"}))</f>
        <v>0</v>
      </c>
      <c r="GX162" s="299"/>
      <c r="GY162" s="299"/>
      <c r="GZ162" s="299"/>
      <c r="HA162" s="299"/>
      <c r="HB162" s="297"/>
      <c r="HC162" s="297"/>
      <c r="HD162" s="297"/>
      <c r="HE162" s="297"/>
      <c r="HF162" s="299"/>
      <c r="HG162" s="299"/>
      <c r="HH162" s="299"/>
      <c r="HI162" s="299"/>
      <c r="HJ162" s="297"/>
      <c r="HK162" s="297"/>
      <c r="HL162" s="297"/>
      <c r="HM162" s="297"/>
      <c r="HN162" s="299"/>
      <c r="HO162" s="299"/>
      <c r="HP162" s="299"/>
      <c r="HQ162" s="299"/>
      <c r="HR162" s="297"/>
      <c r="HS162" s="297"/>
      <c r="HT162" s="297"/>
      <c r="HU162" s="297"/>
      <c r="HV162" s="299"/>
      <c r="HW162" s="299"/>
      <c r="HX162" s="299"/>
      <c r="HY162" s="299"/>
      <c r="HZ162" s="297"/>
      <c r="IA162" s="297"/>
      <c r="IB162" s="297"/>
      <c r="IC162" s="297"/>
      <c r="ID162" s="299"/>
      <c r="IE162" s="299"/>
      <c r="IF162" s="299"/>
      <c r="IG162" s="299"/>
      <c r="IH162" s="297"/>
      <c r="II162" s="297"/>
      <c r="IJ162" s="297"/>
      <c r="IK162" s="297"/>
      <c r="IL162" s="299"/>
      <c r="IM162" s="299"/>
      <c r="IN162" s="299"/>
      <c r="IO162" s="299"/>
      <c r="IP162" s="297"/>
      <c r="IQ162" s="297"/>
      <c r="IR162" s="297"/>
      <c r="IS162" s="297"/>
      <c r="IT162" s="299"/>
      <c r="IU162" s="299"/>
      <c r="IV162" s="299"/>
      <c r="IW162" s="299"/>
      <c r="IX162" s="297"/>
      <c r="IY162" s="297"/>
      <c r="IZ162" s="297"/>
      <c r="JA162" s="297"/>
      <c r="JB162" s="299"/>
      <c r="JC162" s="299"/>
      <c r="JD162" s="299"/>
      <c r="JE162" s="299"/>
      <c r="JF162" s="297"/>
      <c r="JG162" s="297"/>
      <c r="JH162" s="297"/>
      <c r="JI162" s="297"/>
      <c r="JJ162" s="299"/>
      <c r="JK162" s="299"/>
      <c r="JL162" s="299"/>
      <c r="JM162" s="299"/>
      <c r="JN162" s="297"/>
      <c r="JO162" s="297"/>
      <c r="JP162" s="297"/>
      <c r="JQ162" s="297"/>
      <c r="JR162" s="299"/>
      <c r="JS162" s="299"/>
      <c r="JT162" s="299"/>
      <c r="JU162" s="299"/>
      <c r="JV162" s="297"/>
      <c r="JW162" s="297"/>
      <c r="JX162" s="297"/>
      <c r="JY162" s="297"/>
      <c r="JZ162" s="299"/>
      <c r="KA162" s="299"/>
      <c r="KB162" s="299"/>
      <c r="KC162" s="299"/>
      <c r="KD162" s="297"/>
      <c r="KE162" s="297"/>
      <c r="KF162" s="297"/>
      <c r="KG162" s="297"/>
      <c r="KH162" s="299"/>
      <c r="KI162" s="299"/>
      <c r="KJ162" s="299"/>
      <c r="KK162" s="299"/>
      <c r="KL162" s="297"/>
      <c r="KM162" s="297"/>
      <c r="KN162" s="297"/>
      <c r="KO162" s="297"/>
      <c r="KP162" s="277" cm="1">
        <f t="array" ref="KP162">SUM(SUMIFS(GX162:KO162,GX$6:KO$6,{"EN(V)"}))</f>
        <v>0</v>
      </c>
      <c r="KQ162" s="277" cm="1">
        <f t="array" ref="KQ162">SUM(SUMIFS(GX162:KO162,GX$6:KO$6,{"INA(V)"}))</f>
        <v>0</v>
      </c>
      <c r="KR162" s="277" cm="1">
        <f t="array" ref="KR162">SUM(SUMIFS(GX162:KO162,GX$6:KO$6,{"EN(D)"}))</f>
        <v>0</v>
      </c>
      <c r="KS162" s="277" cm="1">
        <f t="array" ref="KS162">SUM(SUMIFS(GX162:KO162,GX$6:KO$6,{"INA(D)"}))</f>
        <v>0</v>
      </c>
      <c r="KT162" s="277" cm="1">
        <f t="array" ref="KT162">SUM(SUMIFS(GX162:KO162,GX$6:KO$6,{"EN(D)","EN(V)","INA(D)","INA(V)"}))</f>
        <v>0</v>
      </c>
      <c r="KU162" s="299"/>
      <c r="KV162" s="299"/>
      <c r="KW162" s="299"/>
      <c r="KX162" s="299"/>
      <c r="KY162" s="297"/>
      <c r="KZ162" s="297"/>
      <c r="LA162" s="297"/>
      <c r="LB162" s="297"/>
      <c r="LC162" s="299"/>
      <c r="LD162" s="299"/>
      <c r="LE162" s="299"/>
      <c r="LF162" s="299"/>
      <c r="LG162" s="297"/>
      <c r="LH162" s="297"/>
      <c r="LI162" s="297"/>
      <c r="LJ162" s="297"/>
      <c r="LK162" s="299"/>
      <c r="LL162" s="299"/>
      <c r="LM162" s="299"/>
      <c r="LN162" s="299"/>
      <c r="LO162" s="297"/>
      <c r="LP162" s="297"/>
      <c r="LQ162" s="297"/>
      <c r="LR162" s="297"/>
      <c r="LS162" s="299"/>
      <c r="LT162" s="299"/>
      <c r="LU162" s="299"/>
      <c r="LV162" s="299"/>
      <c r="LW162" s="297"/>
      <c r="LX162" s="297"/>
      <c r="LY162" s="297"/>
      <c r="LZ162" s="297"/>
      <c r="MA162" s="299"/>
      <c r="MB162" s="299"/>
      <c r="MC162" s="299"/>
      <c r="MD162" s="299"/>
      <c r="ME162" s="297"/>
      <c r="MF162" s="297"/>
      <c r="MG162" s="297"/>
      <c r="MH162" s="297"/>
      <c r="MI162" s="299"/>
      <c r="MJ162" s="299"/>
      <c r="MK162" s="299"/>
      <c r="ML162" s="299"/>
      <c r="MM162" s="297"/>
      <c r="MN162" s="297"/>
      <c r="MO162" s="297"/>
      <c r="MP162" s="297"/>
      <c r="MQ162" s="299"/>
      <c r="MR162" s="299"/>
      <c r="MS162" s="299"/>
      <c r="MT162" s="299"/>
      <c r="MU162" s="297"/>
      <c r="MV162" s="297"/>
      <c r="MW162" s="297"/>
      <c r="MX162" s="297"/>
      <c r="MY162" s="299"/>
      <c r="MZ162" s="299"/>
      <c r="NA162" s="299"/>
      <c r="NB162" s="299"/>
      <c r="NC162" s="297"/>
      <c r="ND162" s="297"/>
      <c r="NE162" s="297"/>
      <c r="NF162" s="297"/>
      <c r="NG162" s="299"/>
      <c r="NH162" s="299"/>
      <c r="NI162" s="299"/>
      <c r="NJ162" s="299"/>
      <c r="NK162" s="297"/>
      <c r="NL162" s="297"/>
      <c r="NM162" s="297"/>
      <c r="NN162" s="297"/>
      <c r="NO162" s="299"/>
      <c r="NP162" s="299"/>
      <c r="NQ162" s="299"/>
      <c r="NR162" s="299"/>
      <c r="NS162" s="297"/>
      <c r="NT162" s="297"/>
      <c r="NU162" s="297"/>
      <c r="NV162" s="297"/>
      <c r="NW162" s="299"/>
      <c r="NX162" s="299"/>
      <c r="NY162" s="299"/>
      <c r="NZ162" s="299"/>
      <c r="OA162" s="297"/>
      <c r="OB162" s="297"/>
      <c r="OC162" s="297"/>
      <c r="OD162" s="297"/>
      <c r="OE162" s="299"/>
      <c r="OF162" s="299">
        <v>16</v>
      </c>
      <c r="OG162" s="299"/>
      <c r="OH162" s="299">
        <v>5</v>
      </c>
      <c r="OI162" s="297"/>
      <c r="OJ162" s="297"/>
      <c r="OK162" s="297"/>
      <c r="OL162" s="297"/>
      <c r="OM162" s="277" cm="1">
        <f t="array" ref="OM162">SUM(SUMIFS(KU162:OL162,KU$6:OL$6,{"EN(V)"}))</f>
        <v>16</v>
      </c>
      <c r="ON162" s="277" cm="1">
        <f t="array" ref="ON162">SUM(SUMIFS(KU162:OL162,KU$6:OL$6,{"INA(V)"}))</f>
        <v>0</v>
      </c>
      <c r="OO162" s="277" cm="1">
        <f t="array" ref="OO162">SUM(SUMIFS(KU162:OL162,KU$6:OL$6,{"EN(D)"}))</f>
        <v>5</v>
      </c>
      <c r="OP162" s="277" cm="1">
        <f t="array" ref="OP162">SUM(SUMIFS(KU162:OL162,KU$6:OL$6,{"INA(D)"}))</f>
        <v>0</v>
      </c>
      <c r="OQ162" s="277" cm="1">
        <f t="array" ref="OQ162">SUM(SUMIFS(KU162:OL162,KU$6:OL$6,{"EN(D)","EN(V)","INA(D)","INA(V)"}))</f>
        <v>21</v>
      </c>
      <c r="OR162" s="299"/>
      <c r="OS162" s="299"/>
      <c r="OT162" s="299"/>
      <c r="OU162" s="299"/>
      <c r="OV162" s="297"/>
      <c r="OW162" s="297"/>
      <c r="OX162" s="297"/>
      <c r="OY162" s="297"/>
      <c r="OZ162" s="299"/>
      <c r="PA162" s="299"/>
      <c r="PB162" s="299"/>
      <c r="PC162" s="299"/>
      <c r="PD162" s="297"/>
      <c r="PE162" s="297"/>
      <c r="PF162" s="297"/>
      <c r="PG162" s="297"/>
      <c r="PH162" s="299"/>
      <c r="PI162" s="299">
        <v>12</v>
      </c>
      <c r="PJ162" s="299"/>
      <c r="PK162" s="299">
        <v>3</v>
      </c>
      <c r="PL162" s="297"/>
      <c r="PM162" s="297"/>
      <c r="PN162" s="297"/>
      <c r="PO162" s="297"/>
      <c r="PP162" s="299"/>
      <c r="PQ162" s="299">
        <v>2</v>
      </c>
      <c r="PR162" s="299"/>
      <c r="PS162" s="299">
        <v>1</v>
      </c>
      <c r="PT162" s="297"/>
      <c r="PU162" s="297"/>
      <c r="PV162" s="297"/>
      <c r="PW162" s="297"/>
      <c r="PX162" s="299"/>
      <c r="PY162" s="299">
        <v>10</v>
      </c>
      <c r="PZ162" s="299"/>
      <c r="QA162" s="299"/>
      <c r="QB162" s="297"/>
      <c r="QC162" s="297"/>
      <c r="QD162" s="297"/>
      <c r="QE162" s="297"/>
      <c r="QF162" s="299"/>
      <c r="QG162" s="299">
        <v>6</v>
      </c>
      <c r="QH162" s="299"/>
      <c r="QI162" s="299"/>
      <c r="QJ162" s="297"/>
      <c r="QK162" s="297"/>
      <c r="QL162" s="297"/>
      <c r="QM162" s="297"/>
      <c r="QN162" s="299"/>
      <c r="QO162" s="299">
        <v>2</v>
      </c>
      <c r="QP162" s="299"/>
      <c r="QQ162" s="299">
        <v>1</v>
      </c>
      <c r="QR162" s="297"/>
      <c r="QS162" s="297"/>
      <c r="QT162" s="297"/>
      <c r="QU162" s="297"/>
      <c r="QV162" s="299"/>
      <c r="QW162" s="299"/>
      <c r="QX162" s="299"/>
      <c r="QY162" s="299"/>
      <c r="QZ162" s="297"/>
      <c r="RA162" s="297"/>
      <c r="RB162" s="297"/>
      <c r="RC162" s="297"/>
      <c r="RD162" s="299"/>
      <c r="RE162" s="299"/>
      <c r="RF162" s="299"/>
      <c r="RG162" s="299"/>
      <c r="RH162" s="297"/>
      <c r="RI162" s="297"/>
      <c r="RJ162" s="297"/>
      <c r="RK162" s="297"/>
      <c r="RL162" s="299"/>
      <c r="RM162" s="299"/>
      <c r="RN162" s="299"/>
      <c r="RO162" s="299"/>
      <c r="RP162" s="297"/>
      <c r="RQ162" s="297"/>
      <c r="RR162" s="297"/>
      <c r="RS162" s="297"/>
      <c r="RT162" s="299"/>
      <c r="RU162" s="299"/>
      <c r="RV162" s="299"/>
      <c r="RW162" s="299"/>
      <c r="RX162" s="297"/>
      <c r="RY162" s="297"/>
      <c r="RZ162" s="297"/>
      <c r="SA162" s="297"/>
      <c r="SB162" s="299"/>
      <c r="SC162" s="299"/>
      <c r="SD162" s="299"/>
      <c r="SE162" s="299"/>
      <c r="SF162" s="297"/>
      <c r="SG162" s="297"/>
      <c r="SH162" s="297"/>
      <c r="SI162" s="297"/>
      <c r="SJ162" s="277" cm="1">
        <f t="array" ref="SJ162">SUM(SUMIFS(OR162:SI162,OR$6:SI$6,{"EN(V)"}))</f>
        <v>32</v>
      </c>
      <c r="SK162" s="277" cm="1">
        <f t="array" ref="SK162">SUM(SUMIFS(OR162:SI162,OR$6:SI$6,{"INA(V)"}))</f>
        <v>0</v>
      </c>
      <c r="SL162" s="277" cm="1">
        <f t="array" ref="SL162">SUM(SUMIFS(OR162:SI162,OR$6:SI$6,{"EN(D)"}))</f>
        <v>5</v>
      </c>
      <c r="SM162" s="277" cm="1">
        <f t="array" ref="SM162">SUM(SUMIFS(OR162:SI162,OR$6:SI$6,{"INA(D)"}))</f>
        <v>0</v>
      </c>
      <c r="SN162" s="277" cm="1">
        <f t="array" ref="SN162">SUM(SUMIFS(OR162:SI162,OR$6:SI$6,{"EN(D)","EN(V)","INA(D)","INA(V)"}))</f>
        <v>37</v>
      </c>
    </row>
    <row r="163" spans="1:508" ht="30">
      <c r="A163" s="296">
        <v>157</v>
      </c>
      <c r="B163" s="281" t="s">
        <v>3311</v>
      </c>
      <c r="C163" s="301">
        <v>44896</v>
      </c>
      <c r="D163" s="299"/>
      <c r="E163" s="299"/>
      <c r="F163" s="299"/>
      <c r="G163" s="299"/>
      <c r="H163" s="297"/>
      <c r="I163" s="297"/>
      <c r="J163" s="297"/>
      <c r="K163" s="297"/>
      <c r="L163" s="299"/>
      <c r="M163" s="299"/>
      <c r="N163" s="299"/>
      <c r="O163" s="299"/>
      <c r="P163" s="297"/>
      <c r="Q163" s="297"/>
      <c r="R163" s="297"/>
      <c r="S163" s="297"/>
      <c r="T163" s="299"/>
      <c r="U163" s="299"/>
      <c r="V163" s="299"/>
      <c r="W163" s="299"/>
      <c r="X163" s="297"/>
      <c r="Y163" s="297"/>
      <c r="Z163" s="297"/>
      <c r="AA163" s="297"/>
      <c r="AB163" s="299"/>
      <c r="AC163" s="299"/>
      <c r="AD163" s="299"/>
      <c r="AE163" s="299"/>
      <c r="AF163" s="297"/>
      <c r="AG163" s="297"/>
      <c r="AH163" s="297"/>
      <c r="AI163" s="297"/>
      <c r="AJ163" s="299"/>
      <c r="AK163" s="299"/>
      <c r="AL163" s="299"/>
      <c r="AM163" s="299"/>
      <c r="AN163" s="297"/>
      <c r="AO163" s="297"/>
      <c r="AP163" s="297"/>
      <c r="AQ163" s="297"/>
      <c r="AR163" s="299"/>
      <c r="AS163" s="299"/>
      <c r="AT163" s="299"/>
      <c r="AU163" s="299"/>
      <c r="AV163" s="297"/>
      <c r="AW163" s="297"/>
      <c r="AX163" s="297"/>
      <c r="AY163" s="297"/>
      <c r="AZ163" s="299"/>
      <c r="BA163" s="299"/>
      <c r="BB163" s="299"/>
      <c r="BC163" s="299"/>
      <c r="BD163" s="297"/>
      <c r="BE163" s="297"/>
      <c r="BF163" s="297"/>
      <c r="BG163" s="297"/>
      <c r="BH163" s="299"/>
      <c r="BI163" s="299"/>
      <c r="BJ163" s="299"/>
      <c r="BK163" s="299"/>
      <c r="BL163" s="297"/>
      <c r="BM163" s="297"/>
      <c r="BN163" s="297"/>
      <c r="BO163" s="297"/>
      <c r="BP163" s="299"/>
      <c r="BQ163" s="299"/>
      <c r="BR163" s="299"/>
      <c r="BS163" s="299"/>
      <c r="BT163" s="297"/>
      <c r="BU163" s="297"/>
      <c r="BV163" s="297"/>
      <c r="BW163" s="297"/>
      <c r="BX163" s="299"/>
      <c r="BY163" s="299"/>
      <c r="BZ163" s="299"/>
      <c r="CA163" s="299"/>
      <c r="CB163" s="297"/>
      <c r="CC163" s="297"/>
      <c r="CD163" s="297"/>
      <c r="CE163" s="297"/>
      <c r="CF163" s="299"/>
      <c r="CG163" s="299"/>
      <c r="CH163" s="299"/>
      <c r="CI163" s="299"/>
      <c r="CJ163" s="297"/>
      <c r="CK163" s="297"/>
      <c r="CL163" s="297"/>
      <c r="CM163" s="297"/>
      <c r="CN163" s="299"/>
      <c r="CO163" s="299"/>
      <c r="CP163" s="299"/>
      <c r="CQ163" s="299"/>
      <c r="CR163" s="297"/>
      <c r="CS163" s="297"/>
      <c r="CT163" s="297"/>
      <c r="CU163" s="297"/>
      <c r="CV163" s="277" cm="1">
        <f t="array" ref="CV163">SUM(SUMIFS(D163:CU163,D$6:CU$6,{"EN(V)"}))</f>
        <v>0</v>
      </c>
      <c r="CW163" s="277" cm="1">
        <f t="array" ref="CW163">SUM(SUMIFS(D163:CU163,D$6:CU$6,{"INA(V)"}))</f>
        <v>0</v>
      </c>
      <c r="CX163" s="277" cm="1">
        <f t="array" ref="CX163">SUM(SUMIFS(D163:CU163,D$6:CU$6,{"EN(D)"}))</f>
        <v>0</v>
      </c>
      <c r="CY163" s="277" cm="1">
        <f t="array" ref="CY163">SUM(SUMIFS(D163:CU163,D$6:CU$6,{"INA(D)"}))</f>
        <v>0</v>
      </c>
      <c r="CZ163" s="277" cm="1">
        <f t="array" ref="CZ163">SUM(SUMIFS(D163:CU163,D$6:CU$6,{"EN(D)","EN(V)","INA(D)","INA(V)"}))</f>
        <v>0</v>
      </c>
      <c r="DA163" s="299"/>
      <c r="DB163" s="299"/>
      <c r="DC163" s="299"/>
      <c r="DD163" s="299"/>
      <c r="DE163" s="297"/>
      <c r="DF163" s="297"/>
      <c r="DG163" s="297"/>
      <c r="DH163" s="297"/>
      <c r="DI163" s="299"/>
      <c r="DJ163" s="299"/>
      <c r="DK163" s="299"/>
      <c r="DL163" s="299"/>
      <c r="DM163" s="297"/>
      <c r="DN163" s="297"/>
      <c r="DO163" s="297"/>
      <c r="DP163" s="297"/>
      <c r="DQ163" s="299"/>
      <c r="DR163" s="299"/>
      <c r="DS163" s="299"/>
      <c r="DT163" s="299"/>
      <c r="DU163" s="297"/>
      <c r="DV163" s="297"/>
      <c r="DW163" s="297"/>
      <c r="DX163" s="297"/>
      <c r="DY163" s="299"/>
      <c r="DZ163" s="299"/>
      <c r="EA163" s="299"/>
      <c r="EB163" s="299"/>
      <c r="EC163" s="297"/>
      <c r="ED163" s="297"/>
      <c r="EE163" s="297"/>
      <c r="EF163" s="297"/>
      <c r="EG163" s="299"/>
      <c r="EH163" s="299"/>
      <c r="EI163" s="299"/>
      <c r="EJ163" s="299"/>
      <c r="EK163" s="297"/>
      <c r="EL163" s="297"/>
      <c r="EM163" s="297"/>
      <c r="EN163" s="297"/>
      <c r="EO163" s="299"/>
      <c r="EP163" s="299"/>
      <c r="EQ163" s="299"/>
      <c r="ER163" s="299"/>
      <c r="ES163" s="297"/>
      <c r="ET163" s="297"/>
      <c r="EU163" s="297"/>
      <c r="EV163" s="297"/>
      <c r="EW163" s="299"/>
      <c r="EX163" s="299"/>
      <c r="EY163" s="299"/>
      <c r="EZ163" s="299"/>
      <c r="FA163" s="297"/>
      <c r="FB163" s="297"/>
      <c r="FC163" s="297"/>
      <c r="FD163" s="297"/>
      <c r="FE163" s="299"/>
      <c r="FF163" s="299"/>
      <c r="FG163" s="299"/>
      <c r="FH163" s="299"/>
      <c r="FI163" s="297"/>
      <c r="FJ163" s="297"/>
      <c r="FK163" s="297"/>
      <c r="FL163" s="297"/>
      <c r="FM163" s="299"/>
      <c r="FN163" s="299"/>
      <c r="FO163" s="299"/>
      <c r="FP163" s="299"/>
      <c r="FQ163" s="297"/>
      <c r="FR163" s="297"/>
      <c r="FS163" s="297"/>
      <c r="FT163" s="297"/>
      <c r="FU163" s="299"/>
      <c r="FV163" s="299"/>
      <c r="FW163" s="299"/>
      <c r="FX163" s="299"/>
      <c r="FY163" s="297"/>
      <c r="FZ163" s="297"/>
      <c r="GA163" s="297"/>
      <c r="GB163" s="297"/>
      <c r="GC163" s="299"/>
      <c r="GD163" s="299"/>
      <c r="GE163" s="299"/>
      <c r="GF163" s="299"/>
      <c r="GG163" s="297"/>
      <c r="GH163" s="297"/>
      <c r="GI163" s="297"/>
      <c r="GJ163" s="297"/>
      <c r="GK163" s="299"/>
      <c r="GL163" s="299"/>
      <c r="GM163" s="299"/>
      <c r="GN163" s="299"/>
      <c r="GO163" s="297"/>
      <c r="GP163" s="297"/>
      <c r="GQ163" s="297"/>
      <c r="GR163" s="297"/>
      <c r="GS163" s="277" cm="1">
        <f t="array" ref="GS163">SUM(SUMIFS(DA163:GR163,DA$6:GR$6,{"EN(V)"}))</f>
        <v>0</v>
      </c>
      <c r="GT163" s="277" cm="1">
        <f t="array" ref="GT163">SUM(SUMIFS(DA163:GR163,DA$6:GR$6,{"INA(V)"}))</f>
        <v>0</v>
      </c>
      <c r="GU163" s="277" cm="1">
        <f t="array" ref="GU163">SUM(SUMIFS(DA163:GR163,DA$6:GR$6,{"EN(D)"}))</f>
        <v>0</v>
      </c>
      <c r="GV163" s="277" cm="1">
        <f t="array" ref="GV163">SUM(SUMIFS(DA163:GR163,DA$6:GR$6,{"INA(D)"}))</f>
        <v>0</v>
      </c>
      <c r="GW163" s="277" cm="1">
        <f t="array" ref="GW163">SUM(SUMIFS(DA163:GR163,DA$6:GR$6,{"EN(D)","EN(V)","INA(D)","INA(V)"}))</f>
        <v>0</v>
      </c>
      <c r="GX163" s="299"/>
      <c r="GY163" s="299"/>
      <c r="GZ163" s="299"/>
      <c r="HA163" s="299"/>
      <c r="HB163" s="297"/>
      <c r="HC163" s="297"/>
      <c r="HD163" s="297"/>
      <c r="HE163" s="297"/>
      <c r="HF163" s="299"/>
      <c r="HG163" s="299"/>
      <c r="HH163" s="299"/>
      <c r="HI163" s="299"/>
      <c r="HJ163" s="297"/>
      <c r="HK163" s="297"/>
      <c r="HL163" s="297"/>
      <c r="HM163" s="297"/>
      <c r="HN163" s="299"/>
      <c r="HO163" s="299"/>
      <c r="HP163" s="299"/>
      <c r="HQ163" s="299"/>
      <c r="HR163" s="297"/>
      <c r="HS163" s="297"/>
      <c r="HT163" s="297"/>
      <c r="HU163" s="297"/>
      <c r="HV163" s="299"/>
      <c r="HW163" s="299"/>
      <c r="HX163" s="299"/>
      <c r="HY163" s="299"/>
      <c r="HZ163" s="297"/>
      <c r="IA163" s="297"/>
      <c r="IB163" s="297"/>
      <c r="IC163" s="297"/>
      <c r="ID163" s="299"/>
      <c r="IE163" s="299"/>
      <c r="IF163" s="299"/>
      <c r="IG163" s="299"/>
      <c r="IH163" s="297"/>
      <c r="II163" s="297"/>
      <c r="IJ163" s="297"/>
      <c r="IK163" s="297"/>
      <c r="IL163" s="299"/>
      <c r="IM163" s="299"/>
      <c r="IN163" s="299"/>
      <c r="IO163" s="299"/>
      <c r="IP163" s="297"/>
      <c r="IQ163" s="297"/>
      <c r="IR163" s="297"/>
      <c r="IS163" s="297"/>
      <c r="IT163" s="299"/>
      <c r="IU163" s="299"/>
      <c r="IV163" s="299"/>
      <c r="IW163" s="299"/>
      <c r="IX163" s="297"/>
      <c r="IY163" s="297"/>
      <c r="IZ163" s="297"/>
      <c r="JA163" s="297"/>
      <c r="JB163" s="299"/>
      <c r="JC163" s="299"/>
      <c r="JD163" s="299"/>
      <c r="JE163" s="299"/>
      <c r="JF163" s="297"/>
      <c r="JG163" s="297"/>
      <c r="JH163" s="297"/>
      <c r="JI163" s="297"/>
      <c r="JJ163" s="299"/>
      <c r="JK163" s="299"/>
      <c r="JL163" s="299"/>
      <c r="JM163" s="299"/>
      <c r="JN163" s="297"/>
      <c r="JO163" s="297"/>
      <c r="JP163" s="297"/>
      <c r="JQ163" s="297"/>
      <c r="JR163" s="299"/>
      <c r="JS163" s="299"/>
      <c r="JT163" s="299"/>
      <c r="JU163" s="299"/>
      <c r="JV163" s="297"/>
      <c r="JW163" s="297"/>
      <c r="JX163" s="297"/>
      <c r="JY163" s="297"/>
      <c r="JZ163" s="299"/>
      <c r="KA163" s="299"/>
      <c r="KB163" s="299"/>
      <c r="KC163" s="299"/>
      <c r="KD163" s="297"/>
      <c r="KE163" s="297"/>
      <c r="KF163" s="297"/>
      <c r="KG163" s="297"/>
      <c r="KH163" s="299"/>
      <c r="KI163" s="299"/>
      <c r="KJ163" s="299"/>
      <c r="KK163" s="299"/>
      <c r="KL163" s="297"/>
      <c r="KM163" s="297"/>
      <c r="KN163" s="297"/>
      <c r="KO163" s="297"/>
      <c r="KP163" s="277" cm="1">
        <f t="array" ref="KP163">SUM(SUMIFS(GX163:KO163,GX$6:KO$6,{"EN(V)"}))</f>
        <v>0</v>
      </c>
      <c r="KQ163" s="277" cm="1">
        <f t="array" ref="KQ163">SUM(SUMIFS(GX163:KO163,GX$6:KO$6,{"INA(V)"}))</f>
        <v>0</v>
      </c>
      <c r="KR163" s="277" cm="1">
        <f t="array" ref="KR163">SUM(SUMIFS(GX163:KO163,GX$6:KO$6,{"EN(D)"}))</f>
        <v>0</v>
      </c>
      <c r="KS163" s="277" cm="1">
        <f t="array" ref="KS163">SUM(SUMIFS(GX163:KO163,GX$6:KO$6,{"INA(D)"}))</f>
        <v>0</v>
      </c>
      <c r="KT163" s="277" cm="1">
        <f t="array" ref="KT163">SUM(SUMIFS(GX163:KO163,GX$6:KO$6,{"EN(D)","EN(V)","INA(D)","INA(V)"}))</f>
        <v>0</v>
      </c>
      <c r="KU163" s="299"/>
      <c r="KV163" s="299"/>
      <c r="KW163" s="299"/>
      <c r="KX163" s="299"/>
      <c r="KY163" s="297"/>
      <c r="KZ163" s="297"/>
      <c r="LA163" s="297"/>
      <c r="LB163" s="297"/>
      <c r="LC163" s="299"/>
      <c r="LD163" s="299"/>
      <c r="LE163" s="299"/>
      <c r="LF163" s="299"/>
      <c r="LG163" s="297"/>
      <c r="LH163" s="297"/>
      <c r="LI163" s="297"/>
      <c r="LJ163" s="297"/>
      <c r="LK163" s="299"/>
      <c r="LL163" s="299"/>
      <c r="LM163" s="299"/>
      <c r="LN163" s="299"/>
      <c r="LO163" s="297"/>
      <c r="LP163" s="297"/>
      <c r="LQ163" s="297"/>
      <c r="LR163" s="297"/>
      <c r="LS163" s="299"/>
      <c r="LT163" s="299"/>
      <c r="LU163" s="299"/>
      <c r="LV163" s="299"/>
      <c r="LW163" s="297"/>
      <c r="LX163" s="297"/>
      <c r="LY163" s="297"/>
      <c r="LZ163" s="297"/>
      <c r="MA163" s="299"/>
      <c r="MB163" s="299"/>
      <c r="MC163" s="299"/>
      <c r="MD163" s="299"/>
      <c r="ME163" s="297"/>
      <c r="MF163" s="297"/>
      <c r="MG163" s="297"/>
      <c r="MH163" s="297"/>
      <c r="MI163" s="299"/>
      <c r="MJ163" s="299"/>
      <c r="MK163" s="299"/>
      <c r="ML163" s="299"/>
      <c r="MM163" s="297"/>
      <c r="MN163" s="297"/>
      <c r="MO163" s="297"/>
      <c r="MP163" s="297"/>
      <c r="MQ163" s="299"/>
      <c r="MR163" s="299"/>
      <c r="MS163" s="299"/>
      <c r="MT163" s="299"/>
      <c r="MU163" s="297"/>
      <c r="MV163" s="297"/>
      <c r="MW163" s="297"/>
      <c r="MX163" s="297"/>
      <c r="MY163" s="299"/>
      <c r="MZ163" s="299"/>
      <c r="NA163" s="299"/>
      <c r="NB163" s="299"/>
      <c r="NC163" s="297"/>
      <c r="ND163" s="297"/>
      <c r="NE163" s="297"/>
      <c r="NF163" s="297"/>
      <c r="NG163" s="299"/>
      <c r="NH163" s="299"/>
      <c r="NI163" s="299"/>
      <c r="NJ163" s="299"/>
      <c r="NK163" s="297"/>
      <c r="NL163" s="297"/>
      <c r="NM163" s="297"/>
      <c r="NN163" s="297"/>
      <c r="NO163" s="299"/>
      <c r="NP163" s="299"/>
      <c r="NQ163" s="299"/>
      <c r="NR163" s="299"/>
      <c r="NS163" s="297"/>
      <c r="NT163" s="297"/>
      <c r="NU163" s="297"/>
      <c r="NV163" s="297"/>
      <c r="NW163" s="299"/>
      <c r="NX163" s="299"/>
      <c r="NY163" s="299"/>
      <c r="NZ163" s="299"/>
      <c r="OA163" s="297"/>
      <c r="OB163" s="297"/>
      <c r="OC163" s="297"/>
      <c r="OD163" s="297"/>
      <c r="OE163" s="299"/>
      <c r="OF163" s="299"/>
      <c r="OG163" s="299"/>
      <c r="OH163" s="299"/>
      <c r="OI163" s="297"/>
      <c r="OJ163" s="297">
        <v>30</v>
      </c>
      <c r="OK163" s="297"/>
      <c r="OL163" s="297">
        <v>10</v>
      </c>
      <c r="OM163" s="277" cm="1">
        <f t="array" ref="OM163">SUM(SUMIFS(KU163:OL163,KU$6:OL$6,{"EN(V)"}))</f>
        <v>0</v>
      </c>
      <c r="ON163" s="277" cm="1">
        <f t="array" ref="ON163">SUM(SUMIFS(KU163:OL163,KU$6:OL$6,{"INA(V)"}))</f>
        <v>30</v>
      </c>
      <c r="OO163" s="277" cm="1">
        <f t="array" ref="OO163">SUM(SUMIFS(KU163:OL163,KU$6:OL$6,{"EN(D)"}))</f>
        <v>0</v>
      </c>
      <c r="OP163" s="277" cm="1">
        <f t="array" ref="OP163">SUM(SUMIFS(KU163:OL163,KU$6:OL$6,{"INA(D)"}))</f>
        <v>10</v>
      </c>
      <c r="OQ163" s="277" cm="1">
        <f t="array" ref="OQ163">SUM(SUMIFS(KU163:OL163,KU$6:OL$6,{"EN(D)","EN(V)","INA(D)","INA(V)"}))</f>
        <v>40</v>
      </c>
      <c r="OR163" s="299"/>
      <c r="OS163" s="299">
        <v>4</v>
      </c>
      <c r="OT163" s="299"/>
      <c r="OU163" s="299"/>
      <c r="OV163" s="297"/>
      <c r="OW163" s="297"/>
      <c r="OX163" s="297"/>
      <c r="OY163" s="297"/>
      <c r="OZ163" s="299"/>
      <c r="PA163" s="299">
        <v>12</v>
      </c>
      <c r="PB163" s="299"/>
      <c r="PC163" s="299">
        <v>1</v>
      </c>
      <c r="PD163" s="297"/>
      <c r="PE163" s="297"/>
      <c r="PF163" s="297"/>
      <c r="PG163" s="297"/>
      <c r="PH163" s="299"/>
      <c r="PI163" s="299"/>
      <c r="PJ163" s="299"/>
      <c r="PK163" s="299"/>
      <c r="PL163" s="297"/>
      <c r="PM163" s="297">
        <v>39</v>
      </c>
      <c r="PN163" s="297"/>
      <c r="PO163" s="297">
        <v>9</v>
      </c>
      <c r="PP163" s="299"/>
      <c r="PQ163" s="299"/>
      <c r="PR163" s="299"/>
      <c r="PS163" s="299"/>
      <c r="PT163" s="297"/>
      <c r="PU163" s="297">
        <v>18</v>
      </c>
      <c r="PV163" s="297"/>
      <c r="PW163" s="297">
        <v>8</v>
      </c>
      <c r="PX163" s="299"/>
      <c r="PY163" s="299"/>
      <c r="PZ163" s="299"/>
      <c r="QA163" s="299"/>
      <c r="QB163" s="297"/>
      <c r="QC163" s="297">
        <v>16</v>
      </c>
      <c r="QD163" s="297"/>
      <c r="QE163" s="297">
        <v>7</v>
      </c>
      <c r="QF163" s="299"/>
      <c r="QG163" s="299"/>
      <c r="QH163" s="299"/>
      <c r="QI163" s="299"/>
      <c r="QJ163" s="297"/>
      <c r="QK163" s="297">
        <v>26</v>
      </c>
      <c r="QL163" s="297"/>
      <c r="QM163" s="297">
        <v>6</v>
      </c>
      <c r="QN163" s="299"/>
      <c r="QO163" s="299"/>
      <c r="QP163" s="299"/>
      <c r="QQ163" s="299"/>
      <c r="QR163" s="297"/>
      <c r="QS163" s="297"/>
      <c r="QT163" s="297"/>
      <c r="QU163" s="297"/>
      <c r="QV163" s="299"/>
      <c r="QW163" s="299"/>
      <c r="QX163" s="299"/>
      <c r="QY163" s="299"/>
      <c r="QZ163" s="297"/>
      <c r="RA163" s="297"/>
      <c r="RB163" s="297"/>
      <c r="RC163" s="297"/>
      <c r="RD163" s="299"/>
      <c r="RE163" s="299"/>
      <c r="RF163" s="299"/>
      <c r="RG163" s="299"/>
      <c r="RH163" s="297"/>
      <c r="RI163" s="297"/>
      <c r="RJ163" s="297"/>
      <c r="RK163" s="297"/>
      <c r="RL163" s="299"/>
      <c r="RM163" s="299"/>
      <c r="RN163" s="299"/>
      <c r="RO163" s="299"/>
      <c r="RP163" s="297"/>
      <c r="RQ163" s="297"/>
      <c r="RR163" s="297"/>
      <c r="RS163" s="297"/>
      <c r="RT163" s="299"/>
      <c r="RU163" s="299"/>
      <c r="RV163" s="299"/>
      <c r="RW163" s="299"/>
      <c r="RX163" s="297"/>
      <c r="RY163" s="297"/>
      <c r="RZ163" s="297"/>
      <c r="SA163" s="297"/>
      <c r="SB163" s="299"/>
      <c r="SC163" s="299"/>
      <c r="SD163" s="299"/>
      <c r="SE163" s="299"/>
      <c r="SF163" s="297"/>
      <c r="SG163" s="297"/>
      <c r="SH163" s="297"/>
      <c r="SI163" s="297"/>
      <c r="SJ163" s="277" cm="1">
        <f t="array" ref="SJ163">SUM(SUMIFS(OR163:SI163,OR$6:SI$6,{"EN(V)"}))</f>
        <v>16</v>
      </c>
      <c r="SK163" s="277" cm="1">
        <f t="array" ref="SK163">SUM(SUMIFS(OR163:SI163,OR$6:SI$6,{"INA(V)"}))</f>
        <v>99</v>
      </c>
      <c r="SL163" s="277" cm="1">
        <f t="array" ref="SL163">SUM(SUMIFS(OR163:SI163,OR$6:SI$6,{"EN(D)"}))</f>
        <v>1</v>
      </c>
      <c r="SM163" s="277" cm="1">
        <f t="array" ref="SM163">SUM(SUMIFS(OR163:SI163,OR$6:SI$6,{"INA(D)"}))</f>
        <v>30</v>
      </c>
      <c r="SN163" s="277" cm="1">
        <f t="array" ref="SN163">SUM(SUMIFS(OR163:SI163,OR$6:SI$6,{"EN(D)","EN(V)","INA(D)","INA(V)"}))</f>
        <v>146</v>
      </c>
    </row>
    <row r="164" spans="1:508" ht="30">
      <c r="A164" s="296">
        <v>158</v>
      </c>
      <c r="B164" s="281" t="s">
        <v>3321</v>
      </c>
      <c r="C164" s="301">
        <v>44896</v>
      </c>
      <c r="D164" s="299"/>
      <c r="E164" s="299"/>
      <c r="F164" s="299"/>
      <c r="G164" s="299"/>
      <c r="H164" s="297"/>
      <c r="I164" s="297"/>
      <c r="J164" s="297"/>
      <c r="K164" s="297"/>
      <c r="L164" s="299"/>
      <c r="M164" s="299"/>
      <c r="N164" s="299"/>
      <c r="O164" s="299"/>
      <c r="P164" s="297"/>
      <c r="Q164" s="297"/>
      <c r="R164" s="297"/>
      <c r="S164" s="297"/>
      <c r="T164" s="299"/>
      <c r="U164" s="299"/>
      <c r="V164" s="299"/>
      <c r="W164" s="299"/>
      <c r="X164" s="297"/>
      <c r="Y164" s="297"/>
      <c r="Z164" s="297"/>
      <c r="AA164" s="297"/>
      <c r="AB164" s="299"/>
      <c r="AC164" s="299"/>
      <c r="AD164" s="299"/>
      <c r="AE164" s="299"/>
      <c r="AF164" s="297"/>
      <c r="AG164" s="297"/>
      <c r="AH164" s="297"/>
      <c r="AI164" s="297"/>
      <c r="AJ164" s="299"/>
      <c r="AK164" s="299"/>
      <c r="AL164" s="299"/>
      <c r="AM164" s="299"/>
      <c r="AN164" s="297"/>
      <c r="AO164" s="297"/>
      <c r="AP164" s="297"/>
      <c r="AQ164" s="297"/>
      <c r="AR164" s="299"/>
      <c r="AS164" s="299"/>
      <c r="AT164" s="299"/>
      <c r="AU164" s="299"/>
      <c r="AV164" s="297"/>
      <c r="AW164" s="297"/>
      <c r="AX164" s="297"/>
      <c r="AY164" s="297"/>
      <c r="AZ164" s="299"/>
      <c r="BA164" s="299"/>
      <c r="BB164" s="299"/>
      <c r="BC164" s="299"/>
      <c r="BD164" s="297"/>
      <c r="BE164" s="297"/>
      <c r="BF164" s="297"/>
      <c r="BG164" s="297"/>
      <c r="BH164" s="299"/>
      <c r="BI164" s="299"/>
      <c r="BJ164" s="299"/>
      <c r="BK164" s="299"/>
      <c r="BL164" s="297"/>
      <c r="BM164" s="297"/>
      <c r="BN164" s="297"/>
      <c r="BO164" s="297"/>
      <c r="BP164" s="299"/>
      <c r="BQ164" s="299"/>
      <c r="BR164" s="299"/>
      <c r="BS164" s="299"/>
      <c r="BT164" s="297"/>
      <c r="BU164" s="297"/>
      <c r="BV164" s="297"/>
      <c r="BW164" s="297"/>
      <c r="BX164" s="299"/>
      <c r="BY164" s="299"/>
      <c r="BZ164" s="299"/>
      <c r="CA164" s="299"/>
      <c r="CB164" s="297"/>
      <c r="CC164" s="297"/>
      <c r="CD164" s="297"/>
      <c r="CE164" s="297"/>
      <c r="CF164" s="299"/>
      <c r="CG164" s="299"/>
      <c r="CH164" s="299"/>
      <c r="CI164" s="299"/>
      <c r="CJ164" s="297"/>
      <c r="CK164" s="297"/>
      <c r="CL164" s="297"/>
      <c r="CM164" s="297"/>
      <c r="CN164" s="299"/>
      <c r="CO164" s="299"/>
      <c r="CP164" s="299"/>
      <c r="CQ164" s="299"/>
      <c r="CR164" s="297"/>
      <c r="CS164" s="297"/>
      <c r="CT164" s="297"/>
      <c r="CU164" s="297"/>
      <c r="CV164" s="277" cm="1">
        <f t="array" ref="CV164">SUM(SUMIFS(D164:CU164,D$6:CU$6,{"EN(V)"}))</f>
        <v>0</v>
      </c>
      <c r="CW164" s="277" cm="1">
        <f t="array" ref="CW164">SUM(SUMIFS(D164:CU164,D$6:CU$6,{"INA(V)"}))</f>
        <v>0</v>
      </c>
      <c r="CX164" s="277" cm="1">
        <f t="array" ref="CX164">SUM(SUMIFS(D164:CU164,D$6:CU$6,{"EN(D)"}))</f>
        <v>0</v>
      </c>
      <c r="CY164" s="277" cm="1">
        <f t="array" ref="CY164">SUM(SUMIFS(D164:CU164,D$6:CU$6,{"INA(D)"}))</f>
        <v>0</v>
      </c>
      <c r="CZ164" s="277" cm="1">
        <f t="array" ref="CZ164">SUM(SUMIFS(D164:CU164,D$6:CU$6,{"EN(D)","EN(V)","INA(D)","INA(V)"}))</f>
        <v>0</v>
      </c>
      <c r="DA164" s="299"/>
      <c r="DB164" s="299"/>
      <c r="DC164" s="299"/>
      <c r="DD164" s="299"/>
      <c r="DE164" s="297"/>
      <c r="DF164" s="297"/>
      <c r="DG164" s="297"/>
      <c r="DH164" s="297"/>
      <c r="DI164" s="299"/>
      <c r="DJ164" s="299"/>
      <c r="DK164" s="299"/>
      <c r="DL164" s="299"/>
      <c r="DM164" s="297"/>
      <c r="DN164" s="297"/>
      <c r="DO164" s="297"/>
      <c r="DP164" s="297"/>
      <c r="DQ164" s="299"/>
      <c r="DR164" s="299"/>
      <c r="DS164" s="299"/>
      <c r="DT164" s="299"/>
      <c r="DU164" s="297"/>
      <c r="DV164" s="297"/>
      <c r="DW164" s="297"/>
      <c r="DX164" s="297"/>
      <c r="DY164" s="299"/>
      <c r="DZ164" s="299"/>
      <c r="EA164" s="299"/>
      <c r="EB164" s="299"/>
      <c r="EC164" s="297"/>
      <c r="ED164" s="297"/>
      <c r="EE164" s="297"/>
      <c r="EF164" s="297"/>
      <c r="EG164" s="299"/>
      <c r="EH164" s="299"/>
      <c r="EI164" s="299"/>
      <c r="EJ164" s="299"/>
      <c r="EK164" s="297"/>
      <c r="EL164" s="297"/>
      <c r="EM164" s="297"/>
      <c r="EN164" s="297"/>
      <c r="EO164" s="299"/>
      <c r="EP164" s="299"/>
      <c r="EQ164" s="299"/>
      <c r="ER164" s="299"/>
      <c r="ES164" s="297"/>
      <c r="ET164" s="297"/>
      <c r="EU164" s="297"/>
      <c r="EV164" s="297"/>
      <c r="EW164" s="299"/>
      <c r="EX164" s="299"/>
      <c r="EY164" s="299"/>
      <c r="EZ164" s="299"/>
      <c r="FA164" s="297"/>
      <c r="FB164" s="297"/>
      <c r="FC164" s="297"/>
      <c r="FD164" s="297"/>
      <c r="FE164" s="299"/>
      <c r="FF164" s="299"/>
      <c r="FG164" s="299"/>
      <c r="FH164" s="299"/>
      <c r="FI164" s="297"/>
      <c r="FJ164" s="297"/>
      <c r="FK164" s="297"/>
      <c r="FL164" s="297"/>
      <c r="FM164" s="299"/>
      <c r="FN164" s="299"/>
      <c r="FO164" s="299"/>
      <c r="FP164" s="299"/>
      <c r="FQ164" s="297"/>
      <c r="FR164" s="297"/>
      <c r="FS164" s="297"/>
      <c r="FT164" s="297"/>
      <c r="FU164" s="299"/>
      <c r="FV164" s="299"/>
      <c r="FW164" s="299"/>
      <c r="FX164" s="299"/>
      <c r="FY164" s="297"/>
      <c r="FZ164" s="297"/>
      <c r="GA164" s="297"/>
      <c r="GB164" s="297"/>
      <c r="GC164" s="299"/>
      <c r="GD164" s="299"/>
      <c r="GE164" s="299"/>
      <c r="GF164" s="299"/>
      <c r="GG164" s="297"/>
      <c r="GH164" s="297"/>
      <c r="GI164" s="297"/>
      <c r="GJ164" s="297"/>
      <c r="GK164" s="299"/>
      <c r="GL164" s="299"/>
      <c r="GM164" s="299"/>
      <c r="GN164" s="299"/>
      <c r="GO164" s="297"/>
      <c r="GP164" s="297"/>
      <c r="GQ164" s="297"/>
      <c r="GR164" s="297"/>
      <c r="GS164" s="277" cm="1">
        <f t="array" ref="GS164">SUM(SUMIFS(DA164:GR164,DA$6:GR$6,{"EN(V)"}))</f>
        <v>0</v>
      </c>
      <c r="GT164" s="277" cm="1">
        <f t="array" ref="GT164">SUM(SUMIFS(DA164:GR164,DA$6:GR$6,{"INA(V)"}))</f>
        <v>0</v>
      </c>
      <c r="GU164" s="277" cm="1">
        <f t="array" ref="GU164">SUM(SUMIFS(DA164:GR164,DA$6:GR$6,{"EN(D)"}))</f>
        <v>0</v>
      </c>
      <c r="GV164" s="277" cm="1">
        <f t="array" ref="GV164">SUM(SUMIFS(DA164:GR164,DA$6:GR$6,{"INA(D)"}))</f>
        <v>0</v>
      </c>
      <c r="GW164" s="277" cm="1">
        <f t="array" ref="GW164">SUM(SUMIFS(DA164:GR164,DA$6:GR$6,{"EN(D)","EN(V)","INA(D)","INA(V)"}))</f>
        <v>0</v>
      </c>
      <c r="GX164" s="299"/>
      <c r="GY164" s="299"/>
      <c r="GZ164" s="299"/>
      <c r="HA164" s="299"/>
      <c r="HB164" s="297"/>
      <c r="HC164" s="297"/>
      <c r="HD164" s="297"/>
      <c r="HE164" s="297"/>
      <c r="HF164" s="299"/>
      <c r="HG164" s="299"/>
      <c r="HH164" s="299"/>
      <c r="HI164" s="299"/>
      <c r="HJ164" s="297"/>
      <c r="HK164" s="297"/>
      <c r="HL164" s="297"/>
      <c r="HM164" s="297"/>
      <c r="HN164" s="299"/>
      <c r="HO164" s="299"/>
      <c r="HP164" s="299"/>
      <c r="HQ164" s="299"/>
      <c r="HR164" s="297"/>
      <c r="HS164" s="297"/>
      <c r="HT164" s="297"/>
      <c r="HU164" s="297"/>
      <c r="HV164" s="299"/>
      <c r="HW164" s="299"/>
      <c r="HX164" s="299"/>
      <c r="HY164" s="299"/>
      <c r="HZ164" s="297"/>
      <c r="IA164" s="297"/>
      <c r="IB164" s="297"/>
      <c r="IC164" s="297"/>
      <c r="ID164" s="299"/>
      <c r="IE164" s="299"/>
      <c r="IF164" s="299"/>
      <c r="IG164" s="299"/>
      <c r="IH164" s="297"/>
      <c r="II164" s="297"/>
      <c r="IJ164" s="297"/>
      <c r="IK164" s="297"/>
      <c r="IL164" s="299"/>
      <c r="IM164" s="299"/>
      <c r="IN164" s="299"/>
      <c r="IO164" s="299"/>
      <c r="IP164" s="297"/>
      <c r="IQ164" s="297"/>
      <c r="IR164" s="297"/>
      <c r="IS164" s="297"/>
      <c r="IT164" s="299"/>
      <c r="IU164" s="299"/>
      <c r="IV164" s="299"/>
      <c r="IW164" s="299"/>
      <c r="IX164" s="297"/>
      <c r="IY164" s="297"/>
      <c r="IZ164" s="297"/>
      <c r="JA164" s="297"/>
      <c r="JB164" s="299"/>
      <c r="JC164" s="299"/>
      <c r="JD164" s="299"/>
      <c r="JE164" s="299"/>
      <c r="JF164" s="297"/>
      <c r="JG164" s="297"/>
      <c r="JH164" s="297"/>
      <c r="JI164" s="297"/>
      <c r="JJ164" s="299"/>
      <c r="JK164" s="299"/>
      <c r="JL164" s="299"/>
      <c r="JM164" s="299"/>
      <c r="JN164" s="297"/>
      <c r="JO164" s="297"/>
      <c r="JP164" s="297"/>
      <c r="JQ164" s="297"/>
      <c r="JR164" s="299"/>
      <c r="JS164" s="299"/>
      <c r="JT164" s="299"/>
      <c r="JU164" s="299"/>
      <c r="JV164" s="297"/>
      <c r="JW164" s="297"/>
      <c r="JX164" s="297"/>
      <c r="JY164" s="297"/>
      <c r="JZ164" s="299"/>
      <c r="KA164" s="299"/>
      <c r="KB164" s="299"/>
      <c r="KC164" s="299"/>
      <c r="KD164" s="297"/>
      <c r="KE164" s="297"/>
      <c r="KF164" s="297"/>
      <c r="KG164" s="297"/>
      <c r="KH164" s="299"/>
      <c r="KI164" s="299"/>
      <c r="KJ164" s="299"/>
      <c r="KK164" s="299"/>
      <c r="KL164" s="297"/>
      <c r="KM164" s="297"/>
      <c r="KN164" s="297"/>
      <c r="KO164" s="297"/>
      <c r="KP164" s="277" cm="1">
        <f t="array" ref="KP164">SUM(SUMIFS(GX164:KO164,GX$6:KO$6,{"EN(V)"}))</f>
        <v>0</v>
      </c>
      <c r="KQ164" s="277" cm="1">
        <f t="array" ref="KQ164">SUM(SUMIFS(GX164:KO164,GX$6:KO$6,{"INA(V)"}))</f>
        <v>0</v>
      </c>
      <c r="KR164" s="277" cm="1">
        <f t="array" ref="KR164">SUM(SUMIFS(GX164:KO164,GX$6:KO$6,{"EN(D)"}))</f>
        <v>0</v>
      </c>
      <c r="KS164" s="277" cm="1">
        <f t="array" ref="KS164">SUM(SUMIFS(GX164:KO164,GX$6:KO$6,{"INA(D)"}))</f>
        <v>0</v>
      </c>
      <c r="KT164" s="277" cm="1">
        <f t="array" ref="KT164">SUM(SUMIFS(GX164:KO164,GX$6:KO$6,{"EN(D)","EN(V)","INA(D)","INA(V)"}))</f>
        <v>0</v>
      </c>
      <c r="KU164" s="299"/>
      <c r="KV164" s="299"/>
      <c r="KW164" s="299"/>
      <c r="KX164" s="299"/>
      <c r="KY164" s="297"/>
      <c r="KZ164" s="297"/>
      <c r="LA164" s="297"/>
      <c r="LB164" s="297"/>
      <c r="LC164" s="299"/>
      <c r="LD164" s="299"/>
      <c r="LE164" s="299"/>
      <c r="LF164" s="299"/>
      <c r="LG164" s="297"/>
      <c r="LH164" s="297"/>
      <c r="LI164" s="297"/>
      <c r="LJ164" s="297"/>
      <c r="LK164" s="299"/>
      <c r="LL164" s="299"/>
      <c r="LM164" s="299"/>
      <c r="LN164" s="299"/>
      <c r="LO164" s="297"/>
      <c r="LP164" s="297"/>
      <c r="LQ164" s="297"/>
      <c r="LR164" s="297"/>
      <c r="LS164" s="299"/>
      <c r="LT164" s="299"/>
      <c r="LU164" s="299"/>
      <c r="LV164" s="299"/>
      <c r="LW164" s="297"/>
      <c r="LX164" s="297"/>
      <c r="LY164" s="297"/>
      <c r="LZ164" s="297"/>
      <c r="MA164" s="299"/>
      <c r="MB164" s="299"/>
      <c r="MC164" s="299"/>
      <c r="MD164" s="299"/>
      <c r="ME164" s="297"/>
      <c r="MF164" s="297"/>
      <c r="MG164" s="297"/>
      <c r="MH164" s="297"/>
      <c r="MI164" s="299"/>
      <c r="MJ164" s="299"/>
      <c r="MK164" s="299"/>
      <c r="ML164" s="299"/>
      <c r="MM164" s="297"/>
      <c r="MN164" s="297"/>
      <c r="MO164" s="297"/>
      <c r="MP164" s="297"/>
      <c r="MQ164" s="299"/>
      <c r="MR164" s="299"/>
      <c r="MS164" s="299"/>
      <c r="MT164" s="299"/>
      <c r="MU164" s="297"/>
      <c r="MV164" s="297"/>
      <c r="MW164" s="297"/>
      <c r="MX164" s="297"/>
      <c r="MY164" s="299"/>
      <c r="MZ164" s="299"/>
      <c r="NA164" s="299"/>
      <c r="NB164" s="299"/>
      <c r="NC164" s="297"/>
      <c r="ND164" s="297"/>
      <c r="NE164" s="297"/>
      <c r="NF164" s="297"/>
      <c r="NG164" s="299"/>
      <c r="NH164" s="299"/>
      <c r="NI164" s="299"/>
      <c r="NJ164" s="299"/>
      <c r="NK164" s="297"/>
      <c r="NL164" s="297"/>
      <c r="NM164" s="297"/>
      <c r="NN164" s="297"/>
      <c r="NO164" s="299"/>
      <c r="NP164" s="299"/>
      <c r="NQ164" s="299"/>
      <c r="NR164" s="299"/>
      <c r="NS164" s="297"/>
      <c r="NT164" s="297"/>
      <c r="NU164" s="297"/>
      <c r="NV164" s="297"/>
      <c r="NW164" s="299"/>
      <c r="NX164" s="299"/>
      <c r="NY164" s="299"/>
      <c r="NZ164" s="299"/>
      <c r="OA164" s="297"/>
      <c r="OB164" s="297"/>
      <c r="OC164" s="297"/>
      <c r="OD164" s="297"/>
      <c r="OE164" s="299"/>
      <c r="OF164" s="299"/>
      <c r="OG164" s="299"/>
      <c r="OH164" s="299"/>
      <c r="OI164" s="297"/>
      <c r="OJ164" s="297"/>
      <c r="OK164" s="297"/>
      <c r="OL164" s="297"/>
      <c r="OM164" s="277" cm="1">
        <f t="array" ref="OM164">SUM(SUMIFS(KU164:OL164,KU$6:OL$6,{"EN(V)"}))</f>
        <v>0</v>
      </c>
      <c r="ON164" s="277" cm="1">
        <f t="array" ref="ON164">SUM(SUMIFS(KU164:OL164,KU$6:OL$6,{"INA(V)"}))</f>
        <v>0</v>
      </c>
      <c r="OO164" s="277" cm="1">
        <f t="array" ref="OO164">SUM(SUMIFS(KU164:OL164,KU$6:OL$6,{"EN(D)"}))</f>
        <v>0</v>
      </c>
      <c r="OP164" s="277" cm="1">
        <f t="array" ref="OP164">SUM(SUMIFS(KU164:OL164,KU$6:OL$6,{"INA(D)"}))</f>
        <v>0</v>
      </c>
      <c r="OQ164" s="277" cm="1">
        <f t="array" ref="OQ164">SUM(SUMIFS(KU164:OL164,KU$6:OL$6,{"EN(D)","EN(V)","INA(D)","INA(V)"}))</f>
        <v>0</v>
      </c>
      <c r="OR164" s="299"/>
      <c r="OS164" s="299"/>
      <c r="OT164" s="299"/>
      <c r="OU164" s="299"/>
      <c r="OV164" s="297"/>
      <c r="OW164" s="297">
        <v>29</v>
      </c>
      <c r="OX164" s="297"/>
      <c r="OY164" s="297">
        <v>2</v>
      </c>
      <c r="OZ164" s="299"/>
      <c r="PA164" s="299"/>
      <c r="PB164" s="299"/>
      <c r="PC164" s="299"/>
      <c r="PD164" s="297"/>
      <c r="PE164" s="297">
        <v>32</v>
      </c>
      <c r="PF164" s="297"/>
      <c r="PG164" s="297">
        <v>6</v>
      </c>
      <c r="PH164" s="299"/>
      <c r="PI164" s="299"/>
      <c r="PJ164" s="299"/>
      <c r="PK164" s="299"/>
      <c r="PL164" s="297"/>
      <c r="PM164" s="297"/>
      <c r="PN164" s="297"/>
      <c r="PO164" s="297"/>
      <c r="PP164" s="299"/>
      <c r="PQ164" s="299"/>
      <c r="PR164" s="299"/>
      <c r="PS164" s="299"/>
      <c r="PT164" s="297"/>
      <c r="PU164" s="297"/>
      <c r="PV164" s="297"/>
      <c r="PW164" s="297"/>
      <c r="PX164" s="299"/>
      <c r="PY164" s="299">
        <v>15</v>
      </c>
      <c r="PZ164" s="299"/>
      <c r="QA164" s="299">
        <v>5</v>
      </c>
      <c r="QB164" s="297"/>
      <c r="QC164" s="297"/>
      <c r="QD164" s="297"/>
      <c r="QE164" s="297"/>
      <c r="QF164" s="299"/>
      <c r="QG164" s="299"/>
      <c r="QH164" s="299"/>
      <c r="QI164" s="299"/>
      <c r="QJ164" s="297"/>
      <c r="QK164" s="297"/>
      <c r="QL164" s="297"/>
      <c r="QM164" s="297"/>
      <c r="QN164" s="299"/>
      <c r="QO164" s="299">
        <v>1</v>
      </c>
      <c r="QP164" s="299"/>
      <c r="QQ164" s="299"/>
      <c r="QR164" s="297"/>
      <c r="QS164" s="297"/>
      <c r="QT164" s="297"/>
      <c r="QU164" s="297"/>
      <c r="QV164" s="299"/>
      <c r="QW164" s="299"/>
      <c r="QX164" s="299"/>
      <c r="QY164" s="299"/>
      <c r="QZ164" s="297"/>
      <c r="RA164" s="297"/>
      <c r="RB164" s="297"/>
      <c r="RC164" s="297"/>
      <c r="RD164" s="299"/>
      <c r="RE164" s="299"/>
      <c r="RF164" s="299"/>
      <c r="RG164" s="299"/>
      <c r="RH164" s="297"/>
      <c r="RI164" s="297"/>
      <c r="RJ164" s="297"/>
      <c r="RK164" s="297"/>
      <c r="RL164" s="299"/>
      <c r="RM164" s="299"/>
      <c r="RN164" s="299"/>
      <c r="RO164" s="299"/>
      <c r="RP164" s="297"/>
      <c r="RQ164" s="297"/>
      <c r="RR164" s="297"/>
      <c r="RS164" s="297"/>
      <c r="RT164" s="299"/>
      <c r="RU164" s="299"/>
      <c r="RV164" s="299"/>
      <c r="RW164" s="299"/>
      <c r="RX164" s="297"/>
      <c r="RY164" s="297"/>
      <c r="RZ164" s="297"/>
      <c r="SA164" s="297"/>
      <c r="SB164" s="299"/>
      <c r="SC164" s="299"/>
      <c r="SD164" s="299"/>
      <c r="SE164" s="299"/>
      <c r="SF164" s="297"/>
      <c r="SG164" s="297"/>
      <c r="SH164" s="297"/>
      <c r="SI164" s="297"/>
      <c r="SJ164" s="277" cm="1">
        <f t="array" ref="SJ164">SUM(SUMIFS(OR164:SI164,OR$6:SI$6,{"EN(V)"}))</f>
        <v>16</v>
      </c>
      <c r="SK164" s="277" cm="1">
        <f t="array" ref="SK164">SUM(SUMIFS(OR164:SI164,OR$6:SI$6,{"INA(V)"}))</f>
        <v>61</v>
      </c>
      <c r="SL164" s="277" cm="1">
        <f t="array" ref="SL164">SUM(SUMIFS(OR164:SI164,OR$6:SI$6,{"EN(D)"}))</f>
        <v>5</v>
      </c>
      <c r="SM164" s="277" cm="1">
        <f t="array" ref="SM164">SUM(SUMIFS(OR164:SI164,OR$6:SI$6,{"INA(D)"}))</f>
        <v>8</v>
      </c>
      <c r="SN164" s="277" cm="1">
        <f t="array" ref="SN164">SUM(SUMIFS(OR164:SI164,OR$6:SI$6,{"EN(D)","EN(V)","INA(D)","INA(V)"}))</f>
        <v>90</v>
      </c>
    </row>
    <row r="165" spans="1:508" ht="30">
      <c r="A165" s="296">
        <v>159</v>
      </c>
      <c r="B165" s="281" t="s">
        <v>3319</v>
      </c>
      <c r="C165" s="301">
        <v>44896</v>
      </c>
      <c r="D165" s="299"/>
      <c r="E165" s="299"/>
      <c r="F165" s="299"/>
      <c r="G165" s="299"/>
      <c r="H165" s="297"/>
      <c r="I165" s="297"/>
      <c r="J165" s="297"/>
      <c r="K165" s="297"/>
      <c r="L165" s="299"/>
      <c r="M165" s="299"/>
      <c r="N165" s="299"/>
      <c r="O165" s="299"/>
      <c r="P165" s="297"/>
      <c r="Q165" s="297"/>
      <c r="R165" s="297"/>
      <c r="S165" s="297"/>
      <c r="T165" s="299"/>
      <c r="U165" s="299"/>
      <c r="V165" s="299"/>
      <c r="W165" s="299"/>
      <c r="X165" s="297"/>
      <c r="Y165" s="297"/>
      <c r="Z165" s="297"/>
      <c r="AA165" s="297"/>
      <c r="AB165" s="299"/>
      <c r="AC165" s="299"/>
      <c r="AD165" s="299"/>
      <c r="AE165" s="299"/>
      <c r="AF165" s="297"/>
      <c r="AG165" s="297"/>
      <c r="AH165" s="297"/>
      <c r="AI165" s="297"/>
      <c r="AJ165" s="299"/>
      <c r="AK165" s="299"/>
      <c r="AL165" s="299"/>
      <c r="AM165" s="299"/>
      <c r="AN165" s="297"/>
      <c r="AO165" s="297"/>
      <c r="AP165" s="297"/>
      <c r="AQ165" s="297"/>
      <c r="AR165" s="299"/>
      <c r="AS165" s="299"/>
      <c r="AT165" s="299"/>
      <c r="AU165" s="299"/>
      <c r="AV165" s="297"/>
      <c r="AW165" s="297"/>
      <c r="AX165" s="297"/>
      <c r="AY165" s="297"/>
      <c r="AZ165" s="299"/>
      <c r="BA165" s="299"/>
      <c r="BB165" s="299"/>
      <c r="BC165" s="299"/>
      <c r="BD165" s="297"/>
      <c r="BE165" s="297"/>
      <c r="BF165" s="297"/>
      <c r="BG165" s="297"/>
      <c r="BH165" s="299"/>
      <c r="BI165" s="299"/>
      <c r="BJ165" s="299"/>
      <c r="BK165" s="299"/>
      <c r="BL165" s="297"/>
      <c r="BM165" s="297"/>
      <c r="BN165" s="297"/>
      <c r="BO165" s="297"/>
      <c r="BP165" s="299"/>
      <c r="BQ165" s="299"/>
      <c r="BR165" s="299"/>
      <c r="BS165" s="299"/>
      <c r="BT165" s="297"/>
      <c r="BU165" s="297"/>
      <c r="BV165" s="297"/>
      <c r="BW165" s="297"/>
      <c r="BX165" s="299"/>
      <c r="BY165" s="299"/>
      <c r="BZ165" s="299"/>
      <c r="CA165" s="299"/>
      <c r="CB165" s="297"/>
      <c r="CC165" s="297"/>
      <c r="CD165" s="297"/>
      <c r="CE165" s="297"/>
      <c r="CF165" s="299"/>
      <c r="CG165" s="299"/>
      <c r="CH165" s="299"/>
      <c r="CI165" s="299"/>
      <c r="CJ165" s="297"/>
      <c r="CK165" s="297"/>
      <c r="CL165" s="297"/>
      <c r="CM165" s="297"/>
      <c r="CN165" s="299"/>
      <c r="CO165" s="299"/>
      <c r="CP165" s="299"/>
      <c r="CQ165" s="299"/>
      <c r="CR165" s="297"/>
      <c r="CS165" s="297"/>
      <c r="CT165" s="297"/>
      <c r="CU165" s="297"/>
      <c r="CV165" s="277" cm="1">
        <f t="array" ref="CV165">SUM(SUMIFS(D165:CU165,D$6:CU$6,{"EN(V)"}))</f>
        <v>0</v>
      </c>
      <c r="CW165" s="277" cm="1">
        <f t="array" ref="CW165">SUM(SUMIFS(D165:CU165,D$6:CU$6,{"INA(V)"}))</f>
        <v>0</v>
      </c>
      <c r="CX165" s="277" cm="1">
        <f t="array" ref="CX165">SUM(SUMIFS(D165:CU165,D$6:CU$6,{"EN(D)"}))</f>
        <v>0</v>
      </c>
      <c r="CY165" s="277" cm="1">
        <f t="array" ref="CY165">SUM(SUMIFS(D165:CU165,D$6:CU$6,{"INA(D)"}))</f>
        <v>0</v>
      </c>
      <c r="CZ165" s="277" cm="1">
        <f t="array" ref="CZ165">SUM(SUMIFS(D165:CU165,D$6:CU$6,{"EN(D)","EN(V)","INA(D)","INA(V)"}))</f>
        <v>0</v>
      </c>
      <c r="DA165" s="299"/>
      <c r="DB165" s="299"/>
      <c r="DC165" s="299"/>
      <c r="DD165" s="299"/>
      <c r="DE165" s="297"/>
      <c r="DF165" s="297"/>
      <c r="DG165" s="297"/>
      <c r="DH165" s="297"/>
      <c r="DI165" s="299"/>
      <c r="DJ165" s="299"/>
      <c r="DK165" s="299"/>
      <c r="DL165" s="299"/>
      <c r="DM165" s="297"/>
      <c r="DN165" s="297"/>
      <c r="DO165" s="297"/>
      <c r="DP165" s="297"/>
      <c r="DQ165" s="299"/>
      <c r="DR165" s="299"/>
      <c r="DS165" s="299"/>
      <c r="DT165" s="299"/>
      <c r="DU165" s="297"/>
      <c r="DV165" s="297"/>
      <c r="DW165" s="297"/>
      <c r="DX165" s="297"/>
      <c r="DY165" s="299"/>
      <c r="DZ165" s="299"/>
      <c r="EA165" s="299"/>
      <c r="EB165" s="299"/>
      <c r="EC165" s="297"/>
      <c r="ED165" s="297"/>
      <c r="EE165" s="297"/>
      <c r="EF165" s="297"/>
      <c r="EG165" s="299"/>
      <c r="EH165" s="299"/>
      <c r="EI165" s="299"/>
      <c r="EJ165" s="299"/>
      <c r="EK165" s="297"/>
      <c r="EL165" s="297"/>
      <c r="EM165" s="297"/>
      <c r="EN165" s="297"/>
      <c r="EO165" s="299"/>
      <c r="EP165" s="299"/>
      <c r="EQ165" s="299"/>
      <c r="ER165" s="299"/>
      <c r="ES165" s="297"/>
      <c r="ET165" s="297"/>
      <c r="EU165" s="297"/>
      <c r="EV165" s="297"/>
      <c r="EW165" s="299"/>
      <c r="EX165" s="299"/>
      <c r="EY165" s="299"/>
      <c r="EZ165" s="299"/>
      <c r="FA165" s="297"/>
      <c r="FB165" s="297"/>
      <c r="FC165" s="297"/>
      <c r="FD165" s="297"/>
      <c r="FE165" s="299"/>
      <c r="FF165" s="299"/>
      <c r="FG165" s="299"/>
      <c r="FH165" s="299"/>
      <c r="FI165" s="297"/>
      <c r="FJ165" s="297"/>
      <c r="FK165" s="297"/>
      <c r="FL165" s="297"/>
      <c r="FM165" s="299"/>
      <c r="FN165" s="299"/>
      <c r="FO165" s="299"/>
      <c r="FP165" s="299"/>
      <c r="FQ165" s="297"/>
      <c r="FR165" s="297"/>
      <c r="FS165" s="297"/>
      <c r="FT165" s="297"/>
      <c r="FU165" s="299"/>
      <c r="FV165" s="299"/>
      <c r="FW165" s="299"/>
      <c r="FX165" s="299"/>
      <c r="FY165" s="297"/>
      <c r="FZ165" s="297"/>
      <c r="GA165" s="297"/>
      <c r="GB165" s="297"/>
      <c r="GC165" s="299"/>
      <c r="GD165" s="299"/>
      <c r="GE165" s="299"/>
      <c r="GF165" s="299"/>
      <c r="GG165" s="297"/>
      <c r="GH165" s="297"/>
      <c r="GI165" s="297"/>
      <c r="GJ165" s="297"/>
      <c r="GK165" s="299"/>
      <c r="GL165" s="299"/>
      <c r="GM165" s="299"/>
      <c r="GN165" s="299"/>
      <c r="GO165" s="297"/>
      <c r="GP165" s="297"/>
      <c r="GQ165" s="297"/>
      <c r="GR165" s="297"/>
      <c r="GS165" s="277" cm="1">
        <f t="array" ref="GS165">SUM(SUMIFS(DA165:GR165,DA$6:GR$6,{"EN(V)"}))</f>
        <v>0</v>
      </c>
      <c r="GT165" s="277" cm="1">
        <f t="array" ref="GT165">SUM(SUMIFS(DA165:GR165,DA$6:GR$6,{"INA(V)"}))</f>
        <v>0</v>
      </c>
      <c r="GU165" s="277" cm="1">
        <f t="array" ref="GU165">SUM(SUMIFS(DA165:GR165,DA$6:GR$6,{"EN(D)"}))</f>
        <v>0</v>
      </c>
      <c r="GV165" s="277" cm="1">
        <f t="array" ref="GV165">SUM(SUMIFS(DA165:GR165,DA$6:GR$6,{"INA(D)"}))</f>
        <v>0</v>
      </c>
      <c r="GW165" s="277" cm="1">
        <f t="array" ref="GW165">SUM(SUMIFS(DA165:GR165,DA$6:GR$6,{"EN(D)","EN(V)","INA(D)","INA(V)"}))</f>
        <v>0</v>
      </c>
      <c r="GX165" s="299"/>
      <c r="GY165" s="299"/>
      <c r="GZ165" s="299"/>
      <c r="HA165" s="299"/>
      <c r="HB165" s="297"/>
      <c r="HC165" s="297"/>
      <c r="HD165" s="297"/>
      <c r="HE165" s="297"/>
      <c r="HF165" s="299"/>
      <c r="HG165" s="299"/>
      <c r="HH165" s="299"/>
      <c r="HI165" s="299"/>
      <c r="HJ165" s="297"/>
      <c r="HK165" s="297"/>
      <c r="HL165" s="297"/>
      <c r="HM165" s="297"/>
      <c r="HN165" s="299"/>
      <c r="HO165" s="299"/>
      <c r="HP165" s="299"/>
      <c r="HQ165" s="299"/>
      <c r="HR165" s="297"/>
      <c r="HS165" s="297"/>
      <c r="HT165" s="297"/>
      <c r="HU165" s="297"/>
      <c r="HV165" s="299"/>
      <c r="HW165" s="299"/>
      <c r="HX165" s="299"/>
      <c r="HY165" s="299"/>
      <c r="HZ165" s="297"/>
      <c r="IA165" s="297"/>
      <c r="IB165" s="297"/>
      <c r="IC165" s="297"/>
      <c r="ID165" s="299"/>
      <c r="IE165" s="299"/>
      <c r="IF165" s="299"/>
      <c r="IG165" s="299"/>
      <c r="IH165" s="297"/>
      <c r="II165" s="297"/>
      <c r="IJ165" s="297"/>
      <c r="IK165" s="297"/>
      <c r="IL165" s="299"/>
      <c r="IM165" s="299"/>
      <c r="IN165" s="299"/>
      <c r="IO165" s="299"/>
      <c r="IP165" s="297"/>
      <c r="IQ165" s="297"/>
      <c r="IR165" s="297"/>
      <c r="IS165" s="297"/>
      <c r="IT165" s="299"/>
      <c r="IU165" s="299"/>
      <c r="IV165" s="299"/>
      <c r="IW165" s="299"/>
      <c r="IX165" s="297"/>
      <c r="IY165" s="297"/>
      <c r="IZ165" s="297"/>
      <c r="JA165" s="297"/>
      <c r="JB165" s="299"/>
      <c r="JC165" s="299"/>
      <c r="JD165" s="299"/>
      <c r="JE165" s="299"/>
      <c r="JF165" s="297"/>
      <c r="JG165" s="297"/>
      <c r="JH165" s="297"/>
      <c r="JI165" s="297"/>
      <c r="JJ165" s="299"/>
      <c r="JK165" s="299"/>
      <c r="JL165" s="299"/>
      <c r="JM165" s="299"/>
      <c r="JN165" s="297"/>
      <c r="JO165" s="297"/>
      <c r="JP165" s="297"/>
      <c r="JQ165" s="297"/>
      <c r="JR165" s="299"/>
      <c r="JS165" s="299"/>
      <c r="JT165" s="299"/>
      <c r="JU165" s="299"/>
      <c r="JV165" s="297"/>
      <c r="JW165" s="297"/>
      <c r="JX165" s="297"/>
      <c r="JY165" s="297"/>
      <c r="JZ165" s="299"/>
      <c r="KA165" s="299"/>
      <c r="KB165" s="299"/>
      <c r="KC165" s="299"/>
      <c r="KD165" s="297"/>
      <c r="KE165" s="297"/>
      <c r="KF165" s="297"/>
      <c r="KG165" s="297"/>
      <c r="KH165" s="299"/>
      <c r="KI165" s="299"/>
      <c r="KJ165" s="299"/>
      <c r="KK165" s="299"/>
      <c r="KL165" s="297"/>
      <c r="KM165" s="297"/>
      <c r="KN165" s="297"/>
      <c r="KO165" s="297"/>
      <c r="KP165" s="277" cm="1">
        <f t="array" ref="KP165">SUM(SUMIFS(GX165:KO165,GX$6:KO$6,{"EN(V)"}))</f>
        <v>0</v>
      </c>
      <c r="KQ165" s="277" cm="1">
        <f t="array" ref="KQ165">SUM(SUMIFS(GX165:KO165,GX$6:KO$6,{"INA(V)"}))</f>
        <v>0</v>
      </c>
      <c r="KR165" s="277" cm="1">
        <f t="array" ref="KR165">SUM(SUMIFS(GX165:KO165,GX$6:KO$6,{"EN(D)"}))</f>
        <v>0</v>
      </c>
      <c r="KS165" s="277" cm="1">
        <f t="array" ref="KS165">SUM(SUMIFS(GX165:KO165,GX$6:KO$6,{"INA(D)"}))</f>
        <v>0</v>
      </c>
      <c r="KT165" s="277" cm="1">
        <f t="array" ref="KT165">SUM(SUMIFS(GX165:KO165,GX$6:KO$6,{"EN(D)","EN(V)","INA(D)","INA(V)"}))</f>
        <v>0</v>
      </c>
      <c r="KU165" s="299"/>
      <c r="KV165" s="299"/>
      <c r="KW165" s="299"/>
      <c r="KX165" s="299"/>
      <c r="KY165" s="297"/>
      <c r="KZ165" s="297"/>
      <c r="LA165" s="297"/>
      <c r="LB165" s="297"/>
      <c r="LC165" s="299"/>
      <c r="LD165" s="299"/>
      <c r="LE165" s="299"/>
      <c r="LF165" s="299"/>
      <c r="LG165" s="297"/>
      <c r="LH165" s="297"/>
      <c r="LI165" s="297"/>
      <c r="LJ165" s="297"/>
      <c r="LK165" s="299"/>
      <c r="LL165" s="299"/>
      <c r="LM165" s="299"/>
      <c r="LN165" s="299"/>
      <c r="LO165" s="297"/>
      <c r="LP165" s="297"/>
      <c r="LQ165" s="297"/>
      <c r="LR165" s="297"/>
      <c r="LS165" s="299"/>
      <c r="LT165" s="299"/>
      <c r="LU165" s="299"/>
      <c r="LV165" s="299"/>
      <c r="LW165" s="297"/>
      <c r="LX165" s="297"/>
      <c r="LY165" s="297"/>
      <c r="LZ165" s="297"/>
      <c r="MA165" s="299"/>
      <c r="MB165" s="299"/>
      <c r="MC165" s="299"/>
      <c r="MD165" s="299"/>
      <c r="ME165" s="297"/>
      <c r="MF165" s="297"/>
      <c r="MG165" s="297"/>
      <c r="MH165" s="297"/>
      <c r="MI165" s="299"/>
      <c r="MJ165" s="299"/>
      <c r="MK165" s="299"/>
      <c r="ML165" s="299"/>
      <c r="MM165" s="297"/>
      <c r="MN165" s="297"/>
      <c r="MO165" s="297"/>
      <c r="MP165" s="297"/>
      <c r="MQ165" s="299"/>
      <c r="MR165" s="299"/>
      <c r="MS165" s="299"/>
      <c r="MT165" s="299"/>
      <c r="MU165" s="297"/>
      <c r="MV165" s="297"/>
      <c r="MW165" s="297"/>
      <c r="MX165" s="297"/>
      <c r="MY165" s="299"/>
      <c r="MZ165" s="299"/>
      <c r="NA165" s="299"/>
      <c r="NB165" s="299"/>
      <c r="NC165" s="297"/>
      <c r="ND165" s="297"/>
      <c r="NE165" s="297"/>
      <c r="NF165" s="297"/>
      <c r="NG165" s="299"/>
      <c r="NH165" s="299"/>
      <c r="NI165" s="299"/>
      <c r="NJ165" s="299"/>
      <c r="NK165" s="297"/>
      <c r="NL165" s="297"/>
      <c r="NM165" s="297"/>
      <c r="NN165" s="297"/>
      <c r="NO165" s="299"/>
      <c r="NP165" s="299"/>
      <c r="NQ165" s="299"/>
      <c r="NR165" s="299"/>
      <c r="NS165" s="297"/>
      <c r="NT165" s="297"/>
      <c r="NU165" s="297"/>
      <c r="NV165" s="297"/>
      <c r="NW165" s="299"/>
      <c r="NX165" s="299"/>
      <c r="NY165" s="299"/>
      <c r="NZ165" s="299"/>
      <c r="OA165" s="297"/>
      <c r="OB165" s="297"/>
      <c r="OC165" s="297"/>
      <c r="OD165" s="297"/>
      <c r="OE165" s="299"/>
      <c r="OF165" s="299"/>
      <c r="OG165" s="299"/>
      <c r="OH165" s="299"/>
      <c r="OI165" s="297"/>
      <c r="OJ165" s="297"/>
      <c r="OK165" s="297"/>
      <c r="OL165" s="297"/>
      <c r="OM165" s="277" cm="1">
        <f t="array" ref="OM165">SUM(SUMIFS(KU165:OL165,KU$6:OL$6,{"EN(V)"}))</f>
        <v>0</v>
      </c>
      <c r="ON165" s="277" cm="1">
        <f t="array" ref="ON165">SUM(SUMIFS(KU165:OL165,KU$6:OL$6,{"INA(V)"}))</f>
        <v>0</v>
      </c>
      <c r="OO165" s="277" cm="1">
        <f t="array" ref="OO165">SUM(SUMIFS(KU165:OL165,KU$6:OL$6,{"EN(D)"}))</f>
        <v>0</v>
      </c>
      <c r="OP165" s="277" cm="1">
        <f t="array" ref="OP165">SUM(SUMIFS(KU165:OL165,KU$6:OL$6,{"INA(D)"}))</f>
        <v>0</v>
      </c>
      <c r="OQ165" s="277" cm="1">
        <f t="array" ref="OQ165">SUM(SUMIFS(KU165:OL165,KU$6:OL$6,{"EN(D)","EN(V)","INA(D)","INA(V)"}))</f>
        <v>0</v>
      </c>
      <c r="OR165" s="299"/>
      <c r="OS165" s="299">
        <v>27</v>
      </c>
      <c r="OT165" s="299"/>
      <c r="OU165" s="299">
        <v>4</v>
      </c>
      <c r="OV165" s="297"/>
      <c r="OW165" s="297"/>
      <c r="OX165" s="297"/>
      <c r="OY165" s="297"/>
      <c r="OZ165" s="299"/>
      <c r="PA165" s="299">
        <v>34</v>
      </c>
      <c r="PB165" s="299"/>
      <c r="PC165" s="299">
        <v>3</v>
      </c>
      <c r="PD165" s="297"/>
      <c r="PE165" s="297"/>
      <c r="PF165" s="297"/>
      <c r="PG165" s="297"/>
      <c r="PH165" s="299"/>
      <c r="PI165" s="299"/>
      <c r="PJ165" s="299"/>
      <c r="PK165" s="299"/>
      <c r="PL165" s="297"/>
      <c r="PM165" s="297"/>
      <c r="PN165" s="297"/>
      <c r="PO165" s="297"/>
      <c r="PP165" s="299"/>
      <c r="PQ165" s="299"/>
      <c r="PR165" s="299"/>
      <c r="PS165" s="299"/>
      <c r="PT165" s="297"/>
      <c r="PU165" s="297"/>
      <c r="PV165" s="297"/>
      <c r="PW165" s="297"/>
      <c r="PX165" s="299"/>
      <c r="PY165" s="299"/>
      <c r="PZ165" s="299"/>
      <c r="QA165" s="299"/>
      <c r="QB165" s="297"/>
      <c r="QC165" s="297">
        <v>38</v>
      </c>
      <c r="QD165" s="297"/>
      <c r="QE165" s="297">
        <v>19</v>
      </c>
      <c r="QF165" s="299"/>
      <c r="QG165" s="299"/>
      <c r="QH165" s="299"/>
      <c r="QI165" s="299"/>
      <c r="QJ165" s="297"/>
      <c r="QK165" s="297"/>
      <c r="QL165" s="297"/>
      <c r="QM165" s="297"/>
      <c r="QN165" s="299"/>
      <c r="QO165" s="299"/>
      <c r="QP165" s="299"/>
      <c r="QQ165" s="299"/>
      <c r="QR165" s="297"/>
      <c r="QS165" s="297">
        <v>9</v>
      </c>
      <c r="QT165" s="297"/>
      <c r="QU165" s="297">
        <v>3</v>
      </c>
      <c r="QV165" s="299"/>
      <c r="QW165" s="299"/>
      <c r="QX165" s="299"/>
      <c r="QY165" s="299"/>
      <c r="QZ165" s="297"/>
      <c r="RA165" s="297"/>
      <c r="RB165" s="297"/>
      <c r="RC165" s="297"/>
      <c r="RD165" s="299"/>
      <c r="RE165" s="299"/>
      <c r="RF165" s="299"/>
      <c r="RG165" s="299"/>
      <c r="RH165" s="297"/>
      <c r="RI165" s="297"/>
      <c r="RJ165" s="297"/>
      <c r="RK165" s="297"/>
      <c r="RL165" s="299"/>
      <c r="RM165" s="299"/>
      <c r="RN165" s="299"/>
      <c r="RO165" s="299"/>
      <c r="RP165" s="297"/>
      <c r="RQ165" s="297"/>
      <c r="RR165" s="297"/>
      <c r="RS165" s="297"/>
      <c r="RT165" s="299"/>
      <c r="RU165" s="299"/>
      <c r="RV165" s="299"/>
      <c r="RW165" s="299"/>
      <c r="RX165" s="297"/>
      <c r="RY165" s="297"/>
      <c r="RZ165" s="297"/>
      <c r="SA165" s="297"/>
      <c r="SB165" s="299"/>
      <c r="SC165" s="299"/>
      <c r="SD165" s="299"/>
      <c r="SE165" s="299"/>
      <c r="SF165" s="297"/>
      <c r="SG165" s="297"/>
      <c r="SH165" s="297"/>
      <c r="SI165" s="297"/>
      <c r="SJ165" s="277" cm="1">
        <f t="array" ref="SJ165">SUM(SUMIFS(OR165:SI165,OR$6:SI$6,{"EN(V)"}))</f>
        <v>61</v>
      </c>
      <c r="SK165" s="277" cm="1">
        <f t="array" ref="SK165">SUM(SUMIFS(OR165:SI165,OR$6:SI$6,{"INA(V)"}))</f>
        <v>47</v>
      </c>
      <c r="SL165" s="277" cm="1">
        <f t="array" ref="SL165">SUM(SUMIFS(OR165:SI165,OR$6:SI$6,{"EN(D)"}))</f>
        <v>7</v>
      </c>
      <c r="SM165" s="277" cm="1">
        <f t="array" ref="SM165">SUM(SUMIFS(OR165:SI165,OR$6:SI$6,{"INA(D)"}))</f>
        <v>22</v>
      </c>
      <c r="SN165" s="277" cm="1">
        <f t="array" ref="SN165">SUM(SUMIFS(OR165:SI165,OR$6:SI$6,{"EN(D)","EN(V)","INA(D)","INA(V)"}))</f>
        <v>137</v>
      </c>
    </row>
    <row r="166" spans="1:508" ht="30">
      <c r="A166" s="296">
        <v>160</v>
      </c>
      <c r="B166" s="281" t="s">
        <v>3316</v>
      </c>
      <c r="C166" s="301">
        <v>44896</v>
      </c>
      <c r="D166" s="299"/>
      <c r="E166" s="299"/>
      <c r="F166" s="299"/>
      <c r="G166" s="299"/>
      <c r="H166" s="297"/>
      <c r="I166" s="297"/>
      <c r="J166" s="297"/>
      <c r="K166" s="297"/>
      <c r="L166" s="299"/>
      <c r="M166" s="299"/>
      <c r="N166" s="299"/>
      <c r="O166" s="299"/>
      <c r="P166" s="297"/>
      <c r="Q166" s="297"/>
      <c r="R166" s="297"/>
      <c r="S166" s="297"/>
      <c r="T166" s="299"/>
      <c r="U166" s="299"/>
      <c r="V166" s="299"/>
      <c r="W166" s="299"/>
      <c r="X166" s="297"/>
      <c r="Y166" s="297"/>
      <c r="Z166" s="297"/>
      <c r="AA166" s="297"/>
      <c r="AB166" s="299"/>
      <c r="AC166" s="299"/>
      <c r="AD166" s="299"/>
      <c r="AE166" s="299"/>
      <c r="AF166" s="297"/>
      <c r="AG166" s="297"/>
      <c r="AH166" s="297"/>
      <c r="AI166" s="297"/>
      <c r="AJ166" s="299"/>
      <c r="AK166" s="299"/>
      <c r="AL166" s="299"/>
      <c r="AM166" s="299"/>
      <c r="AN166" s="297"/>
      <c r="AO166" s="297"/>
      <c r="AP166" s="297"/>
      <c r="AQ166" s="297"/>
      <c r="AR166" s="299"/>
      <c r="AS166" s="299"/>
      <c r="AT166" s="299"/>
      <c r="AU166" s="299"/>
      <c r="AV166" s="297"/>
      <c r="AW166" s="297"/>
      <c r="AX166" s="297"/>
      <c r="AY166" s="297"/>
      <c r="AZ166" s="299"/>
      <c r="BA166" s="299"/>
      <c r="BB166" s="299"/>
      <c r="BC166" s="299"/>
      <c r="BD166" s="297"/>
      <c r="BE166" s="297"/>
      <c r="BF166" s="297"/>
      <c r="BG166" s="297"/>
      <c r="BH166" s="299"/>
      <c r="BI166" s="299"/>
      <c r="BJ166" s="299"/>
      <c r="BK166" s="299"/>
      <c r="BL166" s="297"/>
      <c r="BM166" s="297"/>
      <c r="BN166" s="297"/>
      <c r="BO166" s="297"/>
      <c r="BP166" s="299"/>
      <c r="BQ166" s="299"/>
      <c r="BR166" s="299"/>
      <c r="BS166" s="299"/>
      <c r="BT166" s="297"/>
      <c r="BU166" s="297"/>
      <c r="BV166" s="297"/>
      <c r="BW166" s="297"/>
      <c r="BX166" s="299"/>
      <c r="BY166" s="299"/>
      <c r="BZ166" s="299"/>
      <c r="CA166" s="299"/>
      <c r="CB166" s="297"/>
      <c r="CC166" s="297"/>
      <c r="CD166" s="297"/>
      <c r="CE166" s="297"/>
      <c r="CF166" s="299"/>
      <c r="CG166" s="299"/>
      <c r="CH166" s="299"/>
      <c r="CI166" s="299"/>
      <c r="CJ166" s="297"/>
      <c r="CK166" s="297"/>
      <c r="CL166" s="297"/>
      <c r="CM166" s="297"/>
      <c r="CN166" s="299"/>
      <c r="CO166" s="299"/>
      <c r="CP166" s="299"/>
      <c r="CQ166" s="299"/>
      <c r="CR166" s="297"/>
      <c r="CS166" s="297"/>
      <c r="CT166" s="297"/>
      <c r="CU166" s="297"/>
      <c r="CV166" s="277" cm="1">
        <f t="array" ref="CV166">SUM(SUMIFS(D166:CU166,D$6:CU$6,{"EN(V)"}))</f>
        <v>0</v>
      </c>
      <c r="CW166" s="277" cm="1">
        <f t="array" ref="CW166">SUM(SUMIFS(D166:CU166,D$6:CU$6,{"INA(V)"}))</f>
        <v>0</v>
      </c>
      <c r="CX166" s="277" cm="1">
        <f t="array" ref="CX166">SUM(SUMIFS(D166:CU166,D$6:CU$6,{"EN(D)"}))</f>
        <v>0</v>
      </c>
      <c r="CY166" s="277" cm="1">
        <f t="array" ref="CY166">SUM(SUMIFS(D166:CU166,D$6:CU$6,{"INA(D)"}))</f>
        <v>0</v>
      </c>
      <c r="CZ166" s="277" cm="1">
        <f t="array" ref="CZ166">SUM(SUMIFS(D166:CU166,D$6:CU$6,{"EN(D)","EN(V)","INA(D)","INA(V)"}))</f>
        <v>0</v>
      </c>
      <c r="DA166" s="299"/>
      <c r="DB166" s="299"/>
      <c r="DC166" s="299"/>
      <c r="DD166" s="299"/>
      <c r="DE166" s="297"/>
      <c r="DF166" s="297"/>
      <c r="DG166" s="297"/>
      <c r="DH166" s="297"/>
      <c r="DI166" s="299"/>
      <c r="DJ166" s="299"/>
      <c r="DK166" s="299"/>
      <c r="DL166" s="299"/>
      <c r="DM166" s="297"/>
      <c r="DN166" s="297"/>
      <c r="DO166" s="297"/>
      <c r="DP166" s="297"/>
      <c r="DQ166" s="299"/>
      <c r="DR166" s="299"/>
      <c r="DS166" s="299"/>
      <c r="DT166" s="299"/>
      <c r="DU166" s="297"/>
      <c r="DV166" s="297"/>
      <c r="DW166" s="297"/>
      <c r="DX166" s="297"/>
      <c r="DY166" s="299"/>
      <c r="DZ166" s="299"/>
      <c r="EA166" s="299"/>
      <c r="EB166" s="299"/>
      <c r="EC166" s="297"/>
      <c r="ED166" s="297"/>
      <c r="EE166" s="297"/>
      <c r="EF166" s="297"/>
      <c r="EG166" s="299"/>
      <c r="EH166" s="299"/>
      <c r="EI166" s="299"/>
      <c r="EJ166" s="299"/>
      <c r="EK166" s="297"/>
      <c r="EL166" s="297"/>
      <c r="EM166" s="297"/>
      <c r="EN166" s="297"/>
      <c r="EO166" s="299"/>
      <c r="EP166" s="299"/>
      <c r="EQ166" s="299"/>
      <c r="ER166" s="299"/>
      <c r="ES166" s="297"/>
      <c r="ET166" s="297"/>
      <c r="EU166" s="297"/>
      <c r="EV166" s="297"/>
      <c r="EW166" s="299"/>
      <c r="EX166" s="299"/>
      <c r="EY166" s="299"/>
      <c r="EZ166" s="299"/>
      <c r="FA166" s="297"/>
      <c r="FB166" s="297"/>
      <c r="FC166" s="297"/>
      <c r="FD166" s="297"/>
      <c r="FE166" s="299"/>
      <c r="FF166" s="299"/>
      <c r="FG166" s="299"/>
      <c r="FH166" s="299"/>
      <c r="FI166" s="297"/>
      <c r="FJ166" s="297"/>
      <c r="FK166" s="297"/>
      <c r="FL166" s="297"/>
      <c r="FM166" s="299"/>
      <c r="FN166" s="299"/>
      <c r="FO166" s="299"/>
      <c r="FP166" s="299"/>
      <c r="FQ166" s="297"/>
      <c r="FR166" s="297"/>
      <c r="FS166" s="297"/>
      <c r="FT166" s="297"/>
      <c r="FU166" s="299"/>
      <c r="FV166" s="299"/>
      <c r="FW166" s="299"/>
      <c r="FX166" s="299"/>
      <c r="FY166" s="297"/>
      <c r="FZ166" s="297"/>
      <c r="GA166" s="297"/>
      <c r="GB166" s="297"/>
      <c r="GC166" s="299"/>
      <c r="GD166" s="299"/>
      <c r="GE166" s="299"/>
      <c r="GF166" s="299"/>
      <c r="GG166" s="297"/>
      <c r="GH166" s="297"/>
      <c r="GI166" s="297"/>
      <c r="GJ166" s="297"/>
      <c r="GK166" s="299"/>
      <c r="GL166" s="299"/>
      <c r="GM166" s="299"/>
      <c r="GN166" s="299"/>
      <c r="GO166" s="297"/>
      <c r="GP166" s="297"/>
      <c r="GQ166" s="297"/>
      <c r="GR166" s="297"/>
      <c r="GS166" s="277" cm="1">
        <f t="array" ref="GS166">SUM(SUMIFS(DA166:GR166,DA$6:GR$6,{"EN(V)"}))</f>
        <v>0</v>
      </c>
      <c r="GT166" s="277" cm="1">
        <f t="array" ref="GT166">SUM(SUMIFS(DA166:GR166,DA$6:GR$6,{"INA(V)"}))</f>
        <v>0</v>
      </c>
      <c r="GU166" s="277" cm="1">
        <f t="array" ref="GU166">SUM(SUMIFS(DA166:GR166,DA$6:GR$6,{"EN(D)"}))</f>
        <v>0</v>
      </c>
      <c r="GV166" s="277" cm="1">
        <f t="array" ref="GV166">SUM(SUMIFS(DA166:GR166,DA$6:GR$6,{"INA(D)"}))</f>
        <v>0</v>
      </c>
      <c r="GW166" s="277" cm="1">
        <f t="array" ref="GW166">SUM(SUMIFS(DA166:GR166,DA$6:GR$6,{"EN(D)","EN(V)","INA(D)","INA(V)"}))</f>
        <v>0</v>
      </c>
      <c r="GX166" s="299"/>
      <c r="GY166" s="299"/>
      <c r="GZ166" s="299"/>
      <c r="HA166" s="299"/>
      <c r="HB166" s="297"/>
      <c r="HC166" s="297"/>
      <c r="HD166" s="297"/>
      <c r="HE166" s="297"/>
      <c r="HF166" s="299"/>
      <c r="HG166" s="299"/>
      <c r="HH166" s="299"/>
      <c r="HI166" s="299"/>
      <c r="HJ166" s="297"/>
      <c r="HK166" s="297"/>
      <c r="HL166" s="297"/>
      <c r="HM166" s="297"/>
      <c r="HN166" s="299"/>
      <c r="HO166" s="299"/>
      <c r="HP166" s="299"/>
      <c r="HQ166" s="299"/>
      <c r="HR166" s="297"/>
      <c r="HS166" s="297"/>
      <c r="HT166" s="297"/>
      <c r="HU166" s="297"/>
      <c r="HV166" s="299"/>
      <c r="HW166" s="299"/>
      <c r="HX166" s="299"/>
      <c r="HY166" s="299"/>
      <c r="HZ166" s="297"/>
      <c r="IA166" s="297"/>
      <c r="IB166" s="297"/>
      <c r="IC166" s="297"/>
      <c r="ID166" s="299"/>
      <c r="IE166" s="299"/>
      <c r="IF166" s="299"/>
      <c r="IG166" s="299"/>
      <c r="IH166" s="297"/>
      <c r="II166" s="297"/>
      <c r="IJ166" s="297"/>
      <c r="IK166" s="297"/>
      <c r="IL166" s="299"/>
      <c r="IM166" s="299"/>
      <c r="IN166" s="299"/>
      <c r="IO166" s="299"/>
      <c r="IP166" s="297"/>
      <c r="IQ166" s="297"/>
      <c r="IR166" s="297"/>
      <c r="IS166" s="297"/>
      <c r="IT166" s="299"/>
      <c r="IU166" s="299"/>
      <c r="IV166" s="299"/>
      <c r="IW166" s="299"/>
      <c r="IX166" s="297"/>
      <c r="IY166" s="297"/>
      <c r="IZ166" s="297"/>
      <c r="JA166" s="297"/>
      <c r="JB166" s="299"/>
      <c r="JC166" s="299"/>
      <c r="JD166" s="299"/>
      <c r="JE166" s="299"/>
      <c r="JF166" s="297"/>
      <c r="JG166" s="297"/>
      <c r="JH166" s="297"/>
      <c r="JI166" s="297"/>
      <c r="JJ166" s="299"/>
      <c r="JK166" s="299"/>
      <c r="JL166" s="299"/>
      <c r="JM166" s="299"/>
      <c r="JN166" s="297"/>
      <c r="JO166" s="297"/>
      <c r="JP166" s="297"/>
      <c r="JQ166" s="297"/>
      <c r="JR166" s="299"/>
      <c r="JS166" s="299"/>
      <c r="JT166" s="299"/>
      <c r="JU166" s="299"/>
      <c r="JV166" s="297"/>
      <c r="JW166" s="297"/>
      <c r="JX166" s="297"/>
      <c r="JY166" s="297"/>
      <c r="JZ166" s="299"/>
      <c r="KA166" s="299"/>
      <c r="KB166" s="299"/>
      <c r="KC166" s="299"/>
      <c r="KD166" s="297"/>
      <c r="KE166" s="297"/>
      <c r="KF166" s="297"/>
      <c r="KG166" s="297"/>
      <c r="KH166" s="299"/>
      <c r="KI166" s="299"/>
      <c r="KJ166" s="299"/>
      <c r="KK166" s="299"/>
      <c r="KL166" s="297"/>
      <c r="KM166" s="297"/>
      <c r="KN166" s="297"/>
      <c r="KO166" s="297"/>
      <c r="KP166" s="277" cm="1">
        <f t="array" ref="KP166">SUM(SUMIFS(GX166:KO166,GX$6:KO$6,{"EN(V)"}))</f>
        <v>0</v>
      </c>
      <c r="KQ166" s="277" cm="1">
        <f t="array" ref="KQ166">SUM(SUMIFS(GX166:KO166,GX$6:KO$6,{"INA(V)"}))</f>
        <v>0</v>
      </c>
      <c r="KR166" s="277" cm="1">
        <f t="array" ref="KR166">SUM(SUMIFS(GX166:KO166,GX$6:KO$6,{"EN(D)"}))</f>
        <v>0</v>
      </c>
      <c r="KS166" s="277" cm="1">
        <f t="array" ref="KS166">SUM(SUMIFS(GX166:KO166,GX$6:KO$6,{"INA(D)"}))</f>
        <v>0</v>
      </c>
      <c r="KT166" s="277" cm="1">
        <f t="array" ref="KT166">SUM(SUMIFS(GX166:KO166,GX$6:KO$6,{"EN(D)","EN(V)","INA(D)","INA(V)"}))</f>
        <v>0</v>
      </c>
      <c r="KU166" s="299"/>
      <c r="KV166" s="299"/>
      <c r="KW166" s="299"/>
      <c r="KX166" s="299"/>
      <c r="KY166" s="297"/>
      <c r="KZ166" s="297"/>
      <c r="LA166" s="297"/>
      <c r="LB166" s="297"/>
      <c r="LC166" s="299"/>
      <c r="LD166" s="299"/>
      <c r="LE166" s="299"/>
      <c r="LF166" s="299"/>
      <c r="LG166" s="297"/>
      <c r="LH166" s="297"/>
      <c r="LI166" s="297"/>
      <c r="LJ166" s="297"/>
      <c r="LK166" s="299"/>
      <c r="LL166" s="299"/>
      <c r="LM166" s="299"/>
      <c r="LN166" s="299"/>
      <c r="LO166" s="297"/>
      <c r="LP166" s="297"/>
      <c r="LQ166" s="297"/>
      <c r="LR166" s="297"/>
      <c r="LS166" s="299"/>
      <c r="LT166" s="299"/>
      <c r="LU166" s="299"/>
      <c r="LV166" s="299"/>
      <c r="LW166" s="297"/>
      <c r="LX166" s="297"/>
      <c r="LY166" s="297"/>
      <c r="LZ166" s="297"/>
      <c r="MA166" s="299"/>
      <c r="MB166" s="299"/>
      <c r="MC166" s="299"/>
      <c r="MD166" s="299"/>
      <c r="ME166" s="297"/>
      <c r="MF166" s="297"/>
      <c r="MG166" s="297"/>
      <c r="MH166" s="297"/>
      <c r="MI166" s="299"/>
      <c r="MJ166" s="299"/>
      <c r="MK166" s="299"/>
      <c r="ML166" s="299"/>
      <c r="MM166" s="297"/>
      <c r="MN166" s="297"/>
      <c r="MO166" s="297"/>
      <c r="MP166" s="297"/>
      <c r="MQ166" s="299"/>
      <c r="MR166" s="299"/>
      <c r="MS166" s="299"/>
      <c r="MT166" s="299"/>
      <c r="MU166" s="297"/>
      <c r="MV166" s="297"/>
      <c r="MW166" s="297"/>
      <c r="MX166" s="297"/>
      <c r="MY166" s="299"/>
      <c r="MZ166" s="299"/>
      <c r="NA166" s="299"/>
      <c r="NB166" s="299"/>
      <c r="NC166" s="297"/>
      <c r="ND166" s="297"/>
      <c r="NE166" s="297"/>
      <c r="NF166" s="297"/>
      <c r="NG166" s="299"/>
      <c r="NH166" s="299"/>
      <c r="NI166" s="299"/>
      <c r="NJ166" s="299"/>
      <c r="NK166" s="297"/>
      <c r="NL166" s="297"/>
      <c r="NM166" s="297"/>
      <c r="NN166" s="297"/>
      <c r="NO166" s="299"/>
      <c r="NP166" s="299"/>
      <c r="NQ166" s="299"/>
      <c r="NR166" s="299"/>
      <c r="NS166" s="297"/>
      <c r="NT166" s="297"/>
      <c r="NU166" s="297"/>
      <c r="NV166" s="297"/>
      <c r="NW166" s="299"/>
      <c r="NX166" s="299"/>
      <c r="NY166" s="299"/>
      <c r="NZ166" s="299"/>
      <c r="OA166" s="297"/>
      <c r="OB166" s="297"/>
      <c r="OC166" s="297"/>
      <c r="OD166" s="297"/>
      <c r="OE166" s="299"/>
      <c r="OF166" s="299">
        <v>16</v>
      </c>
      <c r="OG166" s="299"/>
      <c r="OH166" s="299">
        <v>2</v>
      </c>
      <c r="OI166" s="297"/>
      <c r="OJ166" s="297"/>
      <c r="OK166" s="297"/>
      <c r="OL166" s="297"/>
      <c r="OM166" s="277" cm="1">
        <f t="array" ref="OM166">SUM(SUMIFS(KU166:OL166,KU$6:OL$6,{"EN(V)"}))</f>
        <v>16</v>
      </c>
      <c r="ON166" s="277" cm="1">
        <f t="array" ref="ON166">SUM(SUMIFS(KU166:OL166,KU$6:OL$6,{"INA(V)"}))</f>
        <v>0</v>
      </c>
      <c r="OO166" s="277" cm="1">
        <f t="array" ref="OO166">SUM(SUMIFS(KU166:OL166,KU$6:OL$6,{"EN(D)"}))</f>
        <v>2</v>
      </c>
      <c r="OP166" s="277" cm="1">
        <f t="array" ref="OP166">SUM(SUMIFS(KU166:OL166,KU$6:OL$6,{"INA(D)"}))</f>
        <v>0</v>
      </c>
      <c r="OQ166" s="277" cm="1">
        <f t="array" ref="OQ166">SUM(SUMIFS(KU166:OL166,KU$6:OL$6,{"EN(D)","EN(V)","INA(D)","INA(V)"}))</f>
        <v>18</v>
      </c>
      <c r="OR166" s="299"/>
      <c r="OS166" s="299"/>
      <c r="OT166" s="299"/>
      <c r="OU166" s="299"/>
      <c r="OV166" s="297"/>
      <c r="OW166" s="297">
        <v>32</v>
      </c>
      <c r="OX166" s="297"/>
      <c r="OY166" s="297">
        <v>14</v>
      </c>
      <c r="OZ166" s="299"/>
      <c r="PA166" s="299"/>
      <c r="PB166" s="299"/>
      <c r="PC166" s="299"/>
      <c r="PD166" s="297"/>
      <c r="PE166" s="297">
        <v>35</v>
      </c>
      <c r="PF166" s="297"/>
      <c r="PG166" s="297">
        <v>11</v>
      </c>
      <c r="PH166" s="299"/>
      <c r="PI166" s="299">
        <v>19</v>
      </c>
      <c r="PJ166" s="299"/>
      <c r="PK166" s="299">
        <v>4</v>
      </c>
      <c r="PL166" s="297"/>
      <c r="PM166" s="297"/>
      <c r="PN166" s="297"/>
      <c r="PO166" s="297"/>
      <c r="PP166" s="299"/>
      <c r="PQ166" s="299">
        <v>4</v>
      </c>
      <c r="PR166" s="299"/>
      <c r="PS166" s="299"/>
      <c r="PT166" s="297"/>
      <c r="PU166" s="297"/>
      <c r="PV166" s="297"/>
      <c r="PW166" s="297"/>
      <c r="PX166" s="299"/>
      <c r="PY166" s="299">
        <v>2</v>
      </c>
      <c r="PZ166" s="299"/>
      <c r="QA166" s="299">
        <v>2</v>
      </c>
      <c r="QB166" s="297"/>
      <c r="QC166" s="297"/>
      <c r="QD166" s="297"/>
      <c r="QE166" s="297"/>
      <c r="QF166" s="299"/>
      <c r="QG166" s="299">
        <v>8</v>
      </c>
      <c r="QH166" s="299"/>
      <c r="QI166" s="299">
        <v>2</v>
      </c>
      <c r="QJ166" s="297"/>
      <c r="QK166" s="297"/>
      <c r="QL166" s="297"/>
      <c r="QM166" s="297"/>
      <c r="QN166" s="299"/>
      <c r="QO166" s="299">
        <v>9</v>
      </c>
      <c r="QP166" s="299"/>
      <c r="QQ166" s="299">
        <v>3</v>
      </c>
      <c r="QR166" s="297"/>
      <c r="QS166" s="297"/>
      <c r="QT166" s="297"/>
      <c r="QU166" s="297"/>
      <c r="QV166" s="299"/>
      <c r="QW166" s="299"/>
      <c r="QX166" s="299"/>
      <c r="QY166" s="299"/>
      <c r="QZ166" s="297"/>
      <c r="RA166" s="297"/>
      <c r="RB166" s="297"/>
      <c r="RC166" s="297"/>
      <c r="RD166" s="299"/>
      <c r="RE166" s="299"/>
      <c r="RF166" s="299"/>
      <c r="RG166" s="299"/>
      <c r="RH166" s="297"/>
      <c r="RI166" s="297"/>
      <c r="RJ166" s="297"/>
      <c r="RK166" s="297"/>
      <c r="RL166" s="299"/>
      <c r="RM166" s="299"/>
      <c r="RN166" s="299"/>
      <c r="RO166" s="299"/>
      <c r="RP166" s="297"/>
      <c r="RQ166" s="297"/>
      <c r="RR166" s="297"/>
      <c r="RS166" s="297"/>
      <c r="RT166" s="299"/>
      <c r="RU166" s="299"/>
      <c r="RV166" s="299"/>
      <c r="RW166" s="299"/>
      <c r="RX166" s="297"/>
      <c r="RY166" s="297"/>
      <c r="RZ166" s="297"/>
      <c r="SA166" s="297"/>
      <c r="SB166" s="299"/>
      <c r="SC166" s="299"/>
      <c r="SD166" s="299"/>
      <c r="SE166" s="299"/>
      <c r="SF166" s="297"/>
      <c r="SG166" s="297"/>
      <c r="SH166" s="297"/>
      <c r="SI166" s="297"/>
      <c r="SJ166" s="277" cm="1">
        <f t="array" ref="SJ166">SUM(SUMIFS(OR166:SI166,OR$6:SI$6,{"EN(V)"}))</f>
        <v>42</v>
      </c>
      <c r="SK166" s="277" cm="1">
        <f t="array" ref="SK166">SUM(SUMIFS(OR166:SI166,OR$6:SI$6,{"INA(V)"}))</f>
        <v>67</v>
      </c>
      <c r="SL166" s="277" cm="1">
        <f t="array" ref="SL166">SUM(SUMIFS(OR166:SI166,OR$6:SI$6,{"EN(D)"}))</f>
        <v>11</v>
      </c>
      <c r="SM166" s="277" cm="1">
        <f t="array" ref="SM166">SUM(SUMIFS(OR166:SI166,OR$6:SI$6,{"INA(D)"}))</f>
        <v>25</v>
      </c>
      <c r="SN166" s="277" cm="1">
        <f t="array" ref="SN166">SUM(SUMIFS(OR166:SI166,OR$6:SI$6,{"EN(D)","EN(V)","INA(D)","INA(V)"}))</f>
        <v>145</v>
      </c>
    </row>
    <row r="167" spans="1:508" ht="30">
      <c r="A167" s="296">
        <v>161</v>
      </c>
      <c r="B167" s="281" t="s">
        <v>3322</v>
      </c>
      <c r="C167" s="301">
        <v>44896</v>
      </c>
      <c r="D167" s="299"/>
      <c r="E167" s="299"/>
      <c r="F167" s="299"/>
      <c r="G167" s="299"/>
      <c r="H167" s="297"/>
      <c r="I167" s="297"/>
      <c r="J167" s="297"/>
      <c r="K167" s="297"/>
      <c r="L167" s="299"/>
      <c r="M167" s="299"/>
      <c r="N167" s="299"/>
      <c r="O167" s="299"/>
      <c r="P167" s="297"/>
      <c r="Q167" s="297"/>
      <c r="R167" s="297"/>
      <c r="S167" s="297"/>
      <c r="T167" s="299"/>
      <c r="U167" s="299"/>
      <c r="V167" s="299"/>
      <c r="W167" s="299"/>
      <c r="X167" s="297"/>
      <c r="Y167" s="297"/>
      <c r="Z167" s="297"/>
      <c r="AA167" s="297"/>
      <c r="AB167" s="299"/>
      <c r="AC167" s="299"/>
      <c r="AD167" s="299"/>
      <c r="AE167" s="299"/>
      <c r="AF167" s="297"/>
      <c r="AG167" s="297"/>
      <c r="AH167" s="297"/>
      <c r="AI167" s="297"/>
      <c r="AJ167" s="299"/>
      <c r="AK167" s="299"/>
      <c r="AL167" s="299"/>
      <c r="AM167" s="299"/>
      <c r="AN167" s="297"/>
      <c r="AO167" s="297"/>
      <c r="AP167" s="297"/>
      <c r="AQ167" s="297"/>
      <c r="AR167" s="299"/>
      <c r="AS167" s="299"/>
      <c r="AT167" s="299"/>
      <c r="AU167" s="299"/>
      <c r="AV167" s="297"/>
      <c r="AW167" s="297"/>
      <c r="AX167" s="297"/>
      <c r="AY167" s="297"/>
      <c r="AZ167" s="299"/>
      <c r="BA167" s="299"/>
      <c r="BB167" s="299"/>
      <c r="BC167" s="299"/>
      <c r="BD167" s="297"/>
      <c r="BE167" s="297"/>
      <c r="BF167" s="297"/>
      <c r="BG167" s="297"/>
      <c r="BH167" s="299"/>
      <c r="BI167" s="299"/>
      <c r="BJ167" s="299"/>
      <c r="BK167" s="299"/>
      <c r="BL167" s="297"/>
      <c r="BM167" s="297"/>
      <c r="BN167" s="297"/>
      <c r="BO167" s="297"/>
      <c r="BP167" s="299"/>
      <c r="BQ167" s="299"/>
      <c r="BR167" s="299"/>
      <c r="BS167" s="299"/>
      <c r="BT167" s="297"/>
      <c r="BU167" s="297"/>
      <c r="BV167" s="297"/>
      <c r="BW167" s="297"/>
      <c r="BX167" s="299"/>
      <c r="BY167" s="299"/>
      <c r="BZ167" s="299"/>
      <c r="CA167" s="299"/>
      <c r="CB167" s="297"/>
      <c r="CC167" s="297"/>
      <c r="CD167" s="297"/>
      <c r="CE167" s="297"/>
      <c r="CF167" s="299"/>
      <c r="CG167" s="299"/>
      <c r="CH167" s="299"/>
      <c r="CI167" s="299"/>
      <c r="CJ167" s="297"/>
      <c r="CK167" s="297"/>
      <c r="CL167" s="297"/>
      <c r="CM167" s="297"/>
      <c r="CN167" s="299"/>
      <c r="CO167" s="299"/>
      <c r="CP167" s="299"/>
      <c r="CQ167" s="299"/>
      <c r="CR167" s="297"/>
      <c r="CS167" s="297"/>
      <c r="CT167" s="297"/>
      <c r="CU167" s="297"/>
      <c r="CV167" s="277" cm="1">
        <f t="array" ref="CV167">SUM(SUMIFS(D167:CU167,D$6:CU$6,{"EN(V)"}))</f>
        <v>0</v>
      </c>
      <c r="CW167" s="277" cm="1">
        <f t="array" ref="CW167">SUM(SUMIFS(D167:CU167,D$6:CU$6,{"INA(V)"}))</f>
        <v>0</v>
      </c>
      <c r="CX167" s="277" cm="1">
        <f t="array" ref="CX167">SUM(SUMIFS(D167:CU167,D$6:CU$6,{"EN(D)"}))</f>
        <v>0</v>
      </c>
      <c r="CY167" s="277" cm="1">
        <f t="array" ref="CY167">SUM(SUMIFS(D167:CU167,D$6:CU$6,{"INA(D)"}))</f>
        <v>0</v>
      </c>
      <c r="CZ167" s="277" cm="1">
        <f t="array" ref="CZ167">SUM(SUMIFS(D167:CU167,D$6:CU$6,{"EN(D)","EN(V)","INA(D)","INA(V)"}))</f>
        <v>0</v>
      </c>
      <c r="DA167" s="299"/>
      <c r="DB167" s="299"/>
      <c r="DC167" s="299"/>
      <c r="DD167" s="299"/>
      <c r="DE167" s="297"/>
      <c r="DF167" s="297"/>
      <c r="DG167" s="297"/>
      <c r="DH167" s="297"/>
      <c r="DI167" s="299"/>
      <c r="DJ167" s="299"/>
      <c r="DK167" s="299"/>
      <c r="DL167" s="299"/>
      <c r="DM167" s="297"/>
      <c r="DN167" s="297"/>
      <c r="DO167" s="297"/>
      <c r="DP167" s="297"/>
      <c r="DQ167" s="299"/>
      <c r="DR167" s="299"/>
      <c r="DS167" s="299"/>
      <c r="DT167" s="299"/>
      <c r="DU167" s="297"/>
      <c r="DV167" s="297"/>
      <c r="DW167" s="297"/>
      <c r="DX167" s="297"/>
      <c r="DY167" s="299"/>
      <c r="DZ167" s="299"/>
      <c r="EA167" s="299"/>
      <c r="EB167" s="299"/>
      <c r="EC167" s="297"/>
      <c r="ED167" s="297"/>
      <c r="EE167" s="297"/>
      <c r="EF167" s="297"/>
      <c r="EG167" s="299"/>
      <c r="EH167" s="299"/>
      <c r="EI167" s="299"/>
      <c r="EJ167" s="299"/>
      <c r="EK167" s="297"/>
      <c r="EL167" s="297"/>
      <c r="EM167" s="297"/>
      <c r="EN167" s="297"/>
      <c r="EO167" s="299"/>
      <c r="EP167" s="299"/>
      <c r="EQ167" s="299"/>
      <c r="ER167" s="299"/>
      <c r="ES167" s="297"/>
      <c r="ET167" s="297"/>
      <c r="EU167" s="297"/>
      <c r="EV167" s="297"/>
      <c r="EW167" s="299"/>
      <c r="EX167" s="299"/>
      <c r="EY167" s="299"/>
      <c r="EZ167" s="299"/>
      <c r="FA167" s="297"/>
      <c r="FB167" s="297"/>
      <c r="FC167" s="297"/>
      <c r="FD167" s="297"/>
      <c r="FE167" s="299"/>
      <c r="FF167" s="299"/>
      <c r="FG167" s="299"/>
      <c r="FH167" s="299"/>
      <c r="FI167" s="297"/>
      <c r="FJ167" s="297"/>
      <c r="FK167" s="297"/>
      <c r="FL167" s="297"/>
      <c r="FM167" s="299"/>
      <c r="FN167" s="299"/>
      <c r="FO167" s="299"/>
      <c r="FP167" s="299"/>
      <c r="FQ167" s="297"/>
      <c r="FR167" s="297"/>
      <c r="FS167" s="297"/>
      <c r="FT167" s="297"/>
      <c r="FU167" s="299"/>
      <c r="FV167" s="299"/>
      <c r="FW167" s="299"/>
      <c r="FX167" s="299"/>
      <c r="FY167" s="297"/>
      <c r="FZ167" s="297"/>
      <c r="GA167" s="297"/>
      <c r="GB167" s="297"/>
      <c r="GC167" s="299"/>
      <c r="GD167" s="299"/>
      <c r="GE167" s="299"/>
      <c r="GF167" s="299"/>
      <c r="GG167" s="297"/>
      <c r="GH167" s="297"/>
      <c r="GI167" s="297"/>
      <c r="GJ167" s="297"/>
      <c r="GK167" s="299"/>
      <c r="GL167" s="299"/>
      <c r="GM167" s="299"/>
      <c r="GN167" s="299"/>
      <c r="GO167" s="297"/>
      <c r="GP167" s="297"/>
      <c r="GQ167" s="297"/>
      <c r="GR167" s="297"/>
      <c r="GS167" s="277" cm="1">
        <f t="array" ref="GS167">SUM(SUMIFS(DA167:GR167,DA$6:GR$6,{"EN(V)"}))</f>
        <v>0</v>
      </c>
      <c r="GT167" s="277" cm="1">
        <f t="array" ref="GT167">SUM(SUMIFS(DA167:GR167,DA$6:GR$6,{"INA(V)"}))</f>
        <v>0</v>
      </c>
      <c r="GU167" s="277" cm="1">
        <f t="array" ref="GU167">SUM(SUMIFS(DA167:GR167,DA$6:GR$6,{"EN(D)"}))</f>
        <v>0</v>
      </c>
      <c r="GV167" s="277" cm="1">
        <f t="array" ref="GV167">SUM(SUMIFS(DA167:GR167,DA$6:GR$6,{"INA(D)"}))</f>
        <v>0</v>
      </c>
      <c r="GW167" s="277" cm="1">
        <f t="array" ref="GW167">SUM(SUMIFS(DA167:GR167,DA$6:GR$6,{"EN(D)","EN(V)","INA(D)","INA(V)"}))</f>
        <v>0</v>
      </c>
      <c r="GX167" s="299"/>
      <c r="GY167" s="299"/>
      <c r="GZ167" s="299"/>
      <c r="HA167" s="299"/>
      <c r="HB167" s="297"/>
      <c r="HC167" s="297"/>
      <c r="HD167" s="297"/>
      <c r="HE167" s="297"/>
      <c r="HF167" s="299"/>
      <c r="HG167" s="299"/>
      <c r="HH167" s="299"/>
      <c r="HI167" s="299"/>
      <c r="HJ167" s="297"/>
      <c r="HK167" s="297"/>
      <c r="HL167" s="297"/>
      <c r="HM167" s="297"/>
      <c r="HN167" s="299"/>
      <c r="HO167" s="299"/>
      <c r="HP167" s="299"/>
      <c r="HQ167" s="299"/>
      <c r="HR167" s="297"/>
      <c r="HS167" s="297"/>
      <c r="HT167" s="297"/>
      <c r="HU167" s="297"/>
      <c r="HV167" s="299"/>
      <c r="HW167" s="299"/>
      <c r="HX167" s="299"/>
      <c r="HY167" s="299"/>
      <c r="HZ167" s="297"/>
      <c r="IA167" s="297"/>
      <c r="IB167" s="297"/>
      <c r="IC167" s="297"/>
      <c r="ID167" s="299"/>
      <c r="IE167" s="299"/>
      <c r="IF167" s="299"/>
      <c r="IG167" s="299"/>
      <c r="IH167" s="297"/>
      <c r="II167" s="297"/>
      <c r="IJ167" s="297"/>
      <c r="IK167" s="297"/>
      <c r="IL167" s="299"/>
      <c r="IM167" s="299"/>
      <c r="IN167" s="299"/>
      <c r="IO167" s="299"/>
      <c r="IP167" s="297"/>
      <c r="IQ167" s="297"/>
      <c r="IR167" s="297"/>
      <c r="IS167" s="297"/>
      <c r="IT167" s="299"/>
      <c r="IU167" s="299"/>
      <c r="IV167" s="299"/>
      <c r="IW167" s="299"/>
      <c r="IX167" s="297"/>
      <c r="IY167" s="297"/>
      <c r="IZ167" s="297"/>
      <c r="JA167" s="297"/>
      <c r="JB167" s="299"/>
      <c r="JC167" s="299"/>
      <c r="JD167" s="299"/>
      <c r="JE167" s="299"/>
      <c r="JF167" s="297"/>
      <c r="JG167" s="297"/>
      <c r="JH167" s="297"/>
      <c r="JI167" s="297"/>
      <c r="JJ167" s="299"/>
      <c r="JK167" s="299"/>
      <c r="JL167" s="299"/>
      <c r="JM167" s="299"/>
      <c r="JN167" s="297"/>
      <c r="JO167" s="297"/>
      <c r="JP167" s="297"/>
      <c r="JQ167" s="297"/>
      <c r="JR167" s="299"/>
      <c r="JS167" s="299"/>
      <c r="JT167" s="299"/>
      <c r="JU167" s="299"/>
      <c r="JV167" s="297"/>
      <c r="JW167" s="297"/>
      <c r="JX167" s="297"/>
      <c r="JY167" s="297"/>
      <c r="JZ167" s="299"/>
      <c r="KA167" s="299"/>
      <c r="KB167" s="299"/>
      <c r="KC167" s="299"/>
      <c r="KD167" s="297"/>
      <c r="KE167" s="297"/>
      <c r="KF167" s="297"/>
      <c r="KG167" s="297"/>
      <c r="KH167" s="299"/>
      <c r="KI167" s="299"/>
      <c r="KJ167" s="299"/>
      <c r="KK167" s="299"/>
      <c r="KL167" s="297"/>
      <c r="KM167" s="297"/>
      <c r="KN167" s="297"/>
      <c r="KO167" s="297"/>
      <c r="KP167" s="277" cm="1">
        <f t="array" ref="KP167">SUM(SUMIFS(GX167:KO167,GX$6:KO$6,{"EN(V)"}))</f>
        <v>0</v>
      </c>
      <c r="KQ167" s="277" cm="1">
        <f t="array" ref="KQ167">SUM(SUMIFS(GX167:KO167,GX$6:KO$6,{"INA(V)"}))</f>
        <v>0</v>
      </c>
      <c r="KR167" s="277" cm="1">
        <f t="array" ref="KR167">SUM(SUMIFS(GX167:KO167,GX$6:KO$6,{"EN(D)"}))</f>
        <v>0</v>
      </c>
      <c r="KS167" s="277" cm="1">
        <f t="array" ref="KS167">SUM(SUMIFS(GX167:KO167,GX$6:KO$6,{"INA(D)"}))</f>
        <v>0</v>
      </c>
      <c r="KT167" s="277" cm="1">
        <f t="array" ref="KT167">SUM(SUMIFS(GX167:KO167,GX$6:KO$6,{"EN(D)","EN(V)","INA(D)","INA(V)"}))</f>
        <v>0</v>
      </c>
      <c r="KU167" s="299"/>
      <c r="KV167" s="299"/>
      <c r="KW167" s="299"/>
      <c r="KX167" s="299"/>
      <c r="KY167" s="297"/>
      <c r="KZ167" s="297"/>
      <c r="LA167" s="297"/>
      <c r="LB167" s="297"/>
      <c r="LC167" s="299"/>
      <c r="LD167" s="299"/>
      <c r="LE167" s="299"/>
      <c r="LF167" s="299"/>
      <c r="LG167" s="297"/>
      <c r="LH167" s="297"/>
      <c r="LI167" s="297"/>
      <c r="LJ167" s="297"/>
      <c r="LK167" s="299"/>
      <c r="LL167" s="299"/>
      <c r="LM167" s="299"/>
      <c r="LN167" s="299"/>
      <c r="LO167" s="297"/>
      <c r="LP167" s="297"/>
      <c r="LQ167" s="297"/>
      <c r="LR167" s="297"/>
      <c r="LS167" s="299"/>
      <c r="LT167" s="299"/>
      <c r="LU167" s="299"/>
      <c r="LV167" s="299"/>
      <c r="LW167" s="297"/>
      <c r="LX167" s="297"/>
      <c r="LY167" s="297"/>
      <c r="LZ167" s="297"/>
      <c r="MA167" s="299"/>
      <c r="MB167" s="299"/>
      <c r="MC167" s="299"/>
      <c r="MD167" s="299"/>
      <c r="ME167" s="297"/>
      <c r="MF167" s="297"/>
      <c r="MG167" s="297"/>
      <c r="MH167" s="297"/>
      <c r="MI167" s="299"/>
      <c r="MJ167" s="299"/>
      <c r="MK167" s="299"/>
      <c r="ML167" s="299"/>
      <c r="MM167" s="297"/>
      <c r="MN167" s="297"/>
      <c r="MO167" s="297"/>
      <c r="MP167" s="297"/>
      <c r="MQ167" s="299"/>
      <c r="MR167" s="299"/>
      <c r="MS167" s="299"/>
      <c r="MT167" s="299"/>
      <c r="MU167" s="297"/>
      <c r="MV167" s="297"/>
      <c r="MW167" s="297"/>
      <c r="MX167" s="297"/>
      <c r="MY167" s="299"/>
      <c r="MZ167" s="299"/>
      <c r="NA167" s="299"/>
      <c r="NB167" s="299"/>
      <c r="NC167" s="297"/>
      <c r="ND167" s="297"/>
      <c r="NE167" s="297"/>
      <c r="NF167" s="297"/>
      <c r="NG167" s="299"/>
      <c r="NH167" s="299"/>
      <c r="NI167" s="299"/>
      <c r="NJ167" s="299"/>
      <c r="NK167" s="297"/>
      <c r="NL167" s="297"/>
      <c r="NM167" s="297"/>
      <c r="NN167" s="297"/>
      <c r="NO167" s="299"/>
      <c r="NP167" s="299"/>
      <c r="NQ167" s="299"/>
      <c r="NR167" s="299"/>
      <c r="NS167" s="297"/>
      <c r="NT167" s="297"/>
      <c r="NU167" s="297"/>
      <c r="NV167" s="297"/>
      <c r="NW167" s="299"/>
      <c r="NX167" s="299"/>
      <c r="NY167" s="299"/>
      <c r="NZ167" s="299"/>
      <c r="OA167" s="297"/>
      <c r="OB167" s="297"/>
      <c r="OC167" s="297"/>
      <c r="OD167" s="297"/>
      <c r="OE167" s="299"/>
      <c r="OF167" s="299"/>
      <c r="OG167" s="299"/>
      <c r="OH167" s="299"/>
      <c r="OI167" s="297"/>
      <c r="OJ167" s="297">
        <v>36</v>
      </c>
      <c r="OK167" s="297"/>
      <c r="OL167" s="297">
        <v>4</v>
      </c>
      <c r="OM167" s="277" cm="1">
        <f t="array" ref="OM167">SUM(SUMIFS(KU167:OL167,KU$6:OL$6,{"EN(V)"}))</f>
        <v>0</v>
      </c>
      <c r="ON167" s="277" cm="1">
        <f t="array" ref="ON167">SUM(SUMIFS(KU167:OL167,KU$6:OL$6,{"INA(V)"}))</f>
        <v>36</v>
      </c>
      <c r="OO167" s="277" cm="1">
        <f t="array" ref="OO167">SUM(SUMIFS(KU167:OL167,KU$6:OL$6,{"EN(D)"}))</f>
        <v>0</v>
      </c>
      <c r="OP167" s="277" cm="1">
        <f t="array" ref="OP167">SUM(SUMIFS(KU167:OL167,KU$6:OL$6,{"INA(D)"}))</f>
        <v>4</v>
      </c>
      <c r="OQ167" s="277" cm="1">
        <f t="array" ref="OQ167">SUM(SUMIFS(KU167:OL167,KU$6:OL$6,{"EN(D)","EN(V)","INA(D)","INA(V)"}))</f>
        <v>40</v>
      </c>
      <c r="OR167" s="299"/>
      <c r="OS167" s="299">
        <v>4</v>
      </c>
      <c r="OT167" s="299"/>
      <c r="OU167" s="299"/>
      <c r="OV167" s="297"/>
      <c r="OW167" s="297"/>
      <c r="OX167" s="297"/>
      <c r="OY167" s="297"/>
      <c r="OZ167" s="299"/>
      <c r="PA167" s="299">
        <v>12</v>
      </c>
      <c r="PB167" s="299"/>
      <c r="PC167" s="299">
        <v>3</v>
      </c>
      <c r="PD167" s="297"/>
      <c r="PE167" s="297"/>
      <c r="PF167" s="297"/>
      <c r="PG167" s="297"/>
      <c r="PH167" s="299"/>
      <c r="PI167" s="299"/>
      <c r="PJ167" s="299"/>
      <c r="PK167" s="299"/>
      <c r="PL167" s="297"/>
      <c r="PM167" s="297">
        <v>23</v>
      </c>
      <c r="PN167" s="297"/>
      <c r="PO167" s="297">
        <v>15</v>
      </c>
      <c r="PP167" s="299"/>
      <c r="PQ167" s="299"/>
      <c r="PR167" s="299"/>
      <c r="PS167" s="299"/>
      <c r="PT167" s="297"/>
      <c r="PU167" s="297">
        <v>22</v>
      </c>
      <c r="PV167" s="297"/>
      <c r="PW167" s="297">
        <v>5</v>
      </c>
      <c r="PX167" s="299"/>
      <c r="PY167" s="299"/>
      <c r="PZ167" s="299"/>
      <c r="QA167" s="299"/>
      <c r="QB167" s="297"/>
      <c r="QC167" s="297">
        <v>48</v>
      </c>
      <c r="QD167" s="297"/>
      <c r="QE167" s="297">
        <v>30</v>
      </c>
      <c r="QF167" s="299"/>
      <c r="QG167" s="299"/>
      <c r="QH167" s="299"/>
      <c r="QI167" s="299"/>
      <c r="QJ167" s="297"/>
      <c r="QK167" s="297">
        <v>11</v>
      </c>
      <c r="QL167" s="297"/>
      <c r="QM167" s="297">
        <v>7</v>
      </c>
      <c r="QN167" s="299"/>
      <c r="QO167" s="299"/>
      <c r="QP167" s="299"/>
      <c r="QQ167" s="299"/>
      <c r="QR167" s="297"/>
      <c r="QS167" s="297">
        <v>6</v>
      </c>
      <c r="QT167" s="297"/>
      <c r="QU167" s="297">
        <v>2</v>
      </c>
      <c r="QV167" s="299"/>
      <c r="QW167" s="299"/>
      <c r="QX167" s="299"/>
      <c r="QY167" s="299"/>
      <c r="QZ167" s="297"/>
      <c r="RA167" s="297"/>
      <c r="RB167" s="297"/>
      <c r="RC167" s="297"/>
      <c r="RD167" s="299"/>
      <c r="RE167" s="299"/>
      <c r="RF167" s="299"/>
      <c r="RG167" s="299"/>
      <c r="RH167" s="297"/>
      <c r="RI167" s="297"/>
      <c r="RJ167" s="297"/>
      <c r="RK167" s="297"/>
      <c r="RL167" s="299"/>
      <c r="RM167" s="299"/>
      <c r="RN167" s="299"/>
      <c r="RO167" s="299"/>
      <c r="RP167" s="297"/>
      <c r="RQ167" s="297"/>
      <c r="RR167" s="297"/>
      <c r="RS167" s="297"/>
      <c r="RT167" s="299"/>
      <c r="RU167" s="299"/>
      <c r="RV167" s="299"/>
      <c r="RW167" s="299"/>
      <c r="RX167" s="297"/>
      <c r="RY167" s="297"/>
      <c r="RZ167" s="297"/>
      <c r="SA167" s="297"/>
      <c r="SB167" s="299"/>
      <c r="SC167" s="299"/>
      <c r="SD167" s="299"/>
      <c r="SE167" s="299"/>
      <c r="SF167" s="297"/>
      <c r="SG167" s="297"/>
      <c r="SH167" s="297"/>
      <c r="SI167" s="297"/>
      <c r="SJ167" s="277" cm="1">
        <f t="array" ref="SJ167">SUM(SUMIFS(OR167:SI167,OR$6:SI$6,{"EN(V)"}))</f>
        <v>16</v>
      </c>
      <c r="SK167" s="277" cm="1">
        <f t="array" ref="SK167">SUM(SUMIFS(OR167:SI167,OR$6:SI$6,{"INA(V)"}))</f>
        <v>110</v>
      </c>
      <c r="SL167" s="277" cm="1">
        <f t="array" ref="SL167">SUM(SUMIFS(OR167:SI167,OR$6:SI$6,{"EN(D)"}))</f>
        <v>3</v>
      </c>
      <c r="SM167" s="277" cm="1">
        <f t="array" ref="SM167">SUM(SUMIFS(OR167:SI167,OR$6:SI$6,{"INA(D)"}))</f>
        <v>59</v>
      </c>
      <c r="SN167" s="277" cm="1">
        <f t="array" ref="SN167">SUM(SUMIFS(OR167:SI167,OR$6:SI$6,{"EN(D)","EN(V)","INA(D)","INA(V)"}))</f>
        <v>188</v>
      </c>
    </row>
    <row r="168" spans="1:508" ht="30">
      <c r="A168" s="296">
        <v>162</v>
      </c>
      <c r="B168" s="281" t="s">
        <v>3377</v>
      </c>
      <c r="C168" s="301"/>
      <c r="D168" s="299"/>
      <c r="E168" s="299"/>
      <c r="F168" s="299"/>
      <c r="G168" s="299"/>
      <c r="H168" s="297"/>
      <c r="I168" s="297"/>
      <c r="J168" s="297"/>
      <c r="K168" s="297"/>
      <c r="L168" s="299"/>
      <c r="M168" s="299"/>
      <c r="N168" s="299"/>
      <c r="O168" s="299"/>
      <c r="P168" s="297"/>
      <c r="Q168" s="297"/>
      <c r="R168" s="297"/>
      <c r="S168" s="297"/>
      <c r="T168" s="299"/>
      <c r="U168" s="299"/>
      <c r="V168" s="299"/>
      <c r="W168" s="299"/>
      <c r="X168" s="297"/>
      <c r="Y168" s="297"/>
      <c r="Z168" s="297"/>
      <c r="AA168" s="297"/>
      <c r="AB168" s="299"/>
      <c r="AC168" s="299"/>
      <c r="AD168" s="299"/>
      <c r="AE168" s="299"/>
      <c r="AF168" s="297"/>
      <c r="AG168" s="297"/>
      <c r="AH168" s="297"/>
      <c r="AI168" s="297"/>
      <c r="AJ168" s="299"/>
      <c r="AK168" s="299"/>
      <c r="AL168" s="299"/>
      <c r="AM168" s="299"/>
      <c r="AN168" s="297"/>
      <c r="AO168" s="297"/>
      <c r="AP168" s="297"/>
      <c r="AQ168" s="297"/>
      <c r="AR168" s="299"/>
      <c r="AS168" s="299"/>
      <c r="AT168" s="299"/>
      <c r="AU168" s="299"/>
      <c r="AV168" s="297"/>
      <c r="AW168" s="297"/>
      <c r="AX168" s="297"/>
      <c r="AY168" s="297"/>
      <c r="AZ168" s="299"/>
      <c r="BA168" s="299"/>
      <c r="BB168" s="299"/>
      <c r="BC168" s="299"/>
      <c r="BD168" s="297"/>
      <c r="BE168" s="297"/>
      <c r="BF168" s="297"/>
      <c r="BG168" s="297"/>
      <c r="BH168" s="299"/>
      <c r="BI168" s="299"/>
      <c r="BJ168" s="299"/>
      <c r="BK168" s="299"/>
      <c r="BL168" s="297"/>
      <c r="BM168" s="297"/>
      <c r="BN168" s="297"/>
      <c r="BO168" s="297"/>
      <c r="BP168" s="299"/>
      <c r="BQ168" s="299"/>
      <c r="BR168" s="299"/>
      <c r="BS168" s="299"/>
      <c r="BT168" s="297"/>
      <c r="BU168" s="297"/>
      <c r="BV168" s="297"/>
      <c r="BW168" s="297"/>
      <c r="BX168" s="299"/>
      <c r="BY168" s="299"/>
      <c r="BZ168" s="299"/>
      <c r="CA168" s="299"/>
      <c r="CB168" s="297"/>
      <c r="CC168" s="297"/>
      <c r="CD168" s="297"/>
      <c r="CE168" s="297"/>
      <c r="CF168" s="299"/>
      <c r="CG168" s="299"/>
      <c r="CH168" s="299"/>
      <c r="CI168" s="299"/>
      <c r="CJ168" s="297"/>
      <c r="CK168" s="297"/>
      <c r="CL168" s="297"/>
      <c r="CM168" s="297"/>
      <c r="CN168" s="299"/>
      <c r="CO168" s="299"/>
      <c r="CP168" s="299"/>
      <c r="CQ168" s="299"/>
      <c r="CR168" s="297"/>
      <c r="CS168" s="297"/>
      <c r="CT168" s="297"/>
      <c r="CU168" s="297"/>
      <c r="CV168" s="277" cm="1">
        <f t="array" ref="CV168">SUM(SUMIFS(D168:CU168,D$6:CU$6,{"EN(V)"}))</f>
        <v>0</v>
      </c>
      <c r="CW168" s="277" cm="1">
        <f t="array" ref="CW168">SUM(SUMIFS(D168:CU168,D$6:CU$6,{"INA(V)"}))</f>
        <v>0</v>
      </c>
      <c r="CX168" s="277" cm="1">
        <f t="array" ref="CX168">SUM(SUMIFS(D168:CU168,D$6:CU$6,{"EN(D)"}))</f>
        <v>0</v>
      </c>
      <c r="CY168" s="277" cm="1">
        <f t="array" ref="CY168">SUM(SUMIFS(D168:CU168,D$6:CU$6,{"INA(D)"}))</f>
        <v>0</v>
      </c>
      <c r="CZ168" s="277" cm="1">
        <f t="array" ref="CZ168">SUM(SUMIFS(D168:CU168,D$6:CU$6,{"EN(D)","EN(V)","INA(D)","INA(V)"}))</f>
        <v>0</v>
      </c>
      <c r="DA168" s="299"/>
      <c r="DB168" s="299"/>
      <c r="DC168" s="299"/>
      <c r="DD168" s="299"/>
      <c r="DE168" s="297"/>
      <c r="DF168" s="297"/>
      <c r="DG168" s="297"/>
      <c r="DH168" s="297"/>
      <c r="DI168" s="299"/>
      <c r="DJ168" s="299"/>
      <c r="DK168" s="299"/>
      <c r="DL168" s="299"/>
      <c r="DM168" s="297"/>
      <c r="DN168" s="297"/>
      <c r="DO168" s="297"/>
      <c r="DP168" s="297"/>
      <c r="DQ168" s="299"/>
      <c r="DR168" s="299"/>
      <c r="DS168" s="299"/>
      <c r="DT168" s="299"/>
      <c r="DU168" s="297"/>
      <c r="DV168" s="297"/>
      <c r="DW168" s="297"/>
      <c r="DX168" s="297"/>
      <c r="DY168" s="299"/>
      <c r="DZ168" s="299"/>
      <c r="EA168" s="299"/>
      <c r="EB168" s="299"/>
      <c r="EC168" s="297"/>
      <c r="ED168" s="297"/>
      <c r="EE168" s="297"/>
      <c r="EF168" s="297"/>
      <c r="EG168" s="299"/>
      <c r="EH168" s="299"/>
      <c r="EI168" s="299"/>
      <c r="EJ168" s="299"/>
      <c r="EK168" s="297"/>
      <c r="EL168" s="297"/>
      <c r="EM168" s="297"/>
      <c r="EN168" s="297"/>
      <c r="EO168" s="299"/>
      <c r="EP168" s="299"/>
      <c r="EQ168" s="299"/>
      <c r="ER168" s="299"/>
      <c r="ES168" s="297"/>
      <c r="ET168" s="297"/>
      <c r="EU168" s="297"/>
      <c r="EV168" s="297"/>
      <c r="EW168" s="299"/>
      <c r="EX168" s="299"/>
      <c r="EY168" s="299"/>
      <c r="EZ168" s="299"/>
      <c r="FA168" s="297"/>
      <c r="FB168" s="297"/>
      <c r="FC168" s="297"/>
      <c r="FD168" s="297"/>
      <c r="FE168" s="299"/>
      <c r="FF168" s="299"/>
      <c r="FG168" s="299"/>
      <c r="FH168" s="299"/>
      <c r="FI168" s="297"/>
      <c r="FJ168" s="297"/>
      <c r="FK168" s="297"/>
      <c r="FL168" s="297"/>
      <c r="FM168" s="299"/>
      <c r="FN168" s="299"/>
      <c r="FO168" s="299"/>
      <c r="FP168" s="299"/>
      <c r="FQ168" s="297"/>
      <c r="FR168" s="297"/>
      <c r="FS168" s="297"/>
      <c r="FT168" s="297"/>
      <c r="FU168" s="299"/>
      <c r="FV168" s="299"/>
      <c r="FW168" s="299"/>
      <c r="FX168" s="299"/>
      <c r="FY168" s="297"/>
      <c r="FZ168" s="297"/>
      <c r="GA168" s="297"/>
      <c r="GB168" s="297"/>
      <c r="GC168" s="299"/>
      <c r="GD168" s="299"/>
      <c r="GE168" s="299"/>
      <c r="GF168" s="299"/>
      <c r="GG168" s="297"/>
      <c r="GH168" s="297"/>
      <c r="GI168" s="297"/>
      <c r="GJ168" s="297"/>
      <c r="GK168" s="299"/>
      <c r="GL168" s="299"/>
      <c r="GM168" s="299"/>
      <c r="GN168" s="299"/>
      <c r="GO168" s="297"/>
      <c r="GP168" s="297"/>
      <c r="GQ168" s="297"/>
      <c r="GR168" s="297"/>
      <c r="GS168" s="277" cm="1">
        <f t="array" ref="GS168">SUM(SUMIFS(DA168:GR168,DA$6:GR$6,{"EN(V)"}))</f>
        <v>0</v>
      </c>
      <c r="GT168" s="277" cm="1">
        <f t="array" ref="GT168">SUM(SUMIFS(DA168:GR168,DA$6:GR$6,{"INA(V)"}))</f>
        <v>0</v>
      </c>
      <c r="GU168" s="277" cm="1">
        <f t="array" ref="GU168">SUM(SUMIFS(DA168:GR168,DA$6:GR$6,{"EN(D)"}))</f>
        <v>0</v>
      </c>
      <c r="GV168" s="277" cm="1">
        <f t="array" ref="GV168">SUM(SUMIFS(DA168:GR168,DA$6:GR$6,{"INA(D)"}))</f>
        <v>0</v>
      </c>
      <c r="GW168" s="277" cm="1">
        <f t="array" ref="GW168">SUM(SUMIFS(DA168:GR168,DA$6:GR$6,{"EN(D)","EN(V)","INA(D)","INA(V)"}))</f>
        <v>0</v>
      </c>
      <c r="GX168" s="299"/>
      <c r="GY168" s="299"/>
      <c r="GZ168" s="299"/>
      <c r="HA168" s="299"/>
      <c r="HB168" s="297"/>
      <c r="HC168" s="297"/>
      <c r="HD168" s="297"/>
      <c r="HE168" s="297"/>
      <c r="HF168" s="299"/>
      <c r="HG168" s="299"/>
      <c r="HH168" s="299"/>
      <c r="HI168" s="299"/>
      <c r="HJ168" s="297"/>
      <c r="HK168" s="297"/>
      <c r="HL168" s="297"/>
      <c r="HM168" s="297"/>
      <c r="HN168" s="299"/>
      <c r="HO168" s="299"/>
      <c r="HP168" s="299"/>
      <c r="HQ168" s="299"/>
      <c r="HR168" s="297"/>
      <c r="HS168" s="297"/>
      <c r="HT168" s="297"/>
      <c r="HU168" s="297"/>
      <c r="HV168" s="299"/>
      <c r="HW168" s="299"/>
      <c r="HX168" s="299"/>
      <c r="HY168" s="299"/>
      <c r="HZ168" s="297"/>
      <c r="IA168" s="297"/>
      <c r="IB168" s="297"/>
      <c r="IC168" s="297"/>
      <c r="ID168" s="299"/>
      <c r="IE168" s="299"/>
      <c r="IF168" s="299"/>
      <c r="IG168" s="299"/>
      <c r="IH168" s="297"/>
      <c r="II168" s="297"/>
      <c r="IJ168" s="297"/>
      <c r="IK168" s="297"/>
      <c r="IL168" s="299"/>
      <c r="IM168" s="299"/>
      <c r="IN168" s="299"/>
      <c r="IO168" s="299"/>
      <c r="IP168" s="297"/>
      <c r="IQ168" s="297"/>
      <c r="IR168" s="297"/>
      <c r="IS168" s="297"/>
      <c r="IT168" s="299"/>
      <c r="IU168" s="299"/>
      <c r="IV168" s="299"/>
      <c r="IW168" s="299"/>
      <c r="IX168" s="297"/>
      <c r="IY168" s="297"/>
      <c r="IZ168" s="297"/>
      <c r="JA168" s="297"/>
      <c r="JB168" s="299"/>
      <c r="JC168" s="299"/>
      <c r="JD168" s="299"/>
      <c r="JE168" s="299"/>
      <c r="JF168" s="297"/>
      <c r="JG168" s="297"/>
      <c r="JH168" s="297"/>
      <c r="JI168" s="297"/>
      <c r="JJ168" s="299"/>
      <c r="JK168" s="299"/>
      <c r="JL168" s="299"/>
      <c r="JM168" s="299"/>
      <c r="JN168" s="297"/>
      <c r="JO168" s="297"/>
      <c r="JP168" s="297"/>
      <c r="JQ168" s="297"/>
      <c r="JR168" s="299"/>
      <c r="JS168" s="299"/>
      <c r="JT168" s="299"/>
      <c r="JU168" s="299"/>
      <c r="JV168" s="297"/>
      <c r="JW168" s="297"/>
      <c r="JX168" s="297"/>
      <c r="JY168" s="297"/>
      <c r="JZ168" s="299"/>
      <c r="KA168" s="299"/>
      <c r="KB168" s="299"/>
      <c r="KC168" s="299"/>
      <c r="KD168" s="297"/>
      <c r="KE168" s="297"/>
      <c r="KF168" s="297"/>
      <c r="KG168" s="297"/>
      <c r="KH168" s="299"/>
      <c r="KI168" s="299"/>
      <c r="KJ168" s="299"/>
      <c r="KK168" s="299"/>
      <c r="KL168" s="297"/>
      <c r="KM168" s="297"/>
      <c r="KN168" s="297"/>
      <c r="KO168" s="297"/>
      <c r="KP168" s="277" cm="1">
        <f t="array" ref="KP168">SUM(SUMIFS(GX168:KO168,GX$6:KO$6,{"EN(V)"}))</f>
        <v>0</v>
      </c>
      <c r="KQ168" s="277" cm="1">
        <f t="array" ref="KQ168">SUM(SUMIFS(GX168:KO168,GX$6:KO$6,{"INA(V)"}))</f>
        <v>0</v>
      </c>
      <c r="KR168" s="277" cm="1">
        <f t="array" ref="KR168">SUM(SUMIFS(GX168:KO168,GX$6:KO$6,{"EN(D)"}))</f>
        <v>0</v>
      </c>
      <c r="KS168" s="277" cm="1">
        <f t="array" ref="KS168">SUM(SUMIFS(GX168:KO168,GX$6:KO$6,{"INA(D)"}))</f>
        <v>0</v>
      </c>
      <c r="KT168" s="277" cm="1">
        <f t="array" ref="KT168">SUM(SUMIFS(GX168:KO168,GX$6:KO$6,{"EN(D)","EN(V)","INA(D)","INA(V)"}))</f>
        <v>0</v>
      </c>
      <c r="KU168" s="299"/>
      <c r="KV168" s="299"/>
      <c r="KW168" s="299"/>
      <c r="KX168" s="299"/>
      <c r="KY168" s="297"/>
      <c r="KZ168" s="297"/>
      <c r="LA168" s="297"/>
      <c r="LB168" s="297"/>
      <c r="LC168" s="299"/>
      <c r="LD168" s="299"/>
      <c r="LE168" s="299"/>
      <c r="LF168" s="299"/>
      <c r="LG168" s="297"/>
      <c r="LH168" s="297"/>
      <c r="LI168" s="297"/>
      <c r="LJ168" s="297"/>
      <c r="LK168" s="299"/>
      <c r="LL168" s="299"/>
      <c r="LM168" s="299"/>
      <c r="LN168" s="299"/>
      <c r="LO168" s="297"/>
      <c r="LP168" s="297"/>
      <c r="LQ168" s="297"/>
      <c r="LR168" s="297"/>
      <c r="LS168" s="299"/>
      <c r="LT168" s="299"/>
      <c r="LU168" s="299"/>
      <c r="LV168" s="299"/>
      <c r="LW168" s="297"/>
      <c r="LX168" s="297"/>
      <c r="LY168" s="297"/>
      <c r="LZ168" s="297"/>
      <c r="MA168" s="299"/>
      <c r="MB168" s="299"/>
      <c r="MC168" s="299"/>
      <c r="MD168" s="299"/>
      <c r="ME168" s="297"/>
      <c r="MF168" s="297"/>
      <c r="MG168" s="297"/>
      <c r="MH168" s="297"/>
      <c r="MI168" s="299"/>
      <c r="MJ168" s="299"/>
      <c r="MK168" s="299"/>
      <c r="ML168" s="299"/>
      <c r="MM168" s="297"/>
      <c r="MN168" s="297"/>
      <c r="MO168" s="297"/>
      <c r="MP168" s="297"/>
      <c r="MQ168" s="299"/>
      <c r="MR168" s="299"/>
      <c r="MS168" s="299"/>
      <c r="MT168" s="299"/>
      <c r="MU168" s="297"/>
      <c r="MV168" s="297"/>
      <c r="MW168" s="297"/>
      <c r="MX168" s="297"/>
      <c r="MY168" s="299"/>
      <c r="MZ168" s="299"/>
      <c r="NA168" s="299"/>
      <c r="NB168" s="299"/>
      <c r="NC168" s="297"/>
      <c r="ND168" s="297"/>
      <c r="NE168" s="297"/>
      <c r="NF168" s="297"/>
      <c r="NG168" s="299"/>
      <c r="NH168" s="299"/>
      <c r="NI168" s="299"/>
      <c r="NJ168" s="299"/>
      <c r="NK168" s="297"/>
      <c r="NL168" s="297"/>
      <c r="NM168" s="297"/>
      <c r="NN168" s="297"/>
      <c r="NO168" s="299"/>
      <c r="NP168" s="299"/>
      <c r="NQ168" s="299"/>
      <c r="NR168" s="299"/>
      <c r="NS168" s="297"/>
      <c r="NT168" s="297"/>
      <c r="NU168" s="297"/>
      <c r="NV168" s="297"/>
      <c r="NW168" s="299"/>
      <c r="NX168" s="299"/>
      <c r="NY168" s="299"/>
      <c r="NZ168" s="299"/>
      <c r="OA168" s="297"/>
      <c r="OB168" s="297"/>
      <c r="OC168" s="297"/>
      <c r="OD168" s="297"/>
      <c r="OE168" s="299"/>
      <c r="OF168" s="299"/>
      <c r="OG168" s="299"/>
      <c r="OH168" s="299"/>
      <c r="OI168" s="297"/>
      <c r="OJ168" s="297"/>
      <c r="OK168" s="297"/>
      <c r="OL168" s="297"/>
      <c r="OM168" s="277" cm="1">
        <f t="array" ref="OM168">SUM(SUMIFS(KU168:OL168,KU$6:OL$6,{"EN(V)"}))</f>
        <v>0</v>
      </c>
      <c r="ON168" s="277" cm="1">
        <f t="array" ref="ON168">SUM(SUMIFS(KU168:OL168,KU$6:OL$6,{"INA(V)"}))</f>
        <v>0</v>
      </c>
      <c r="OO168" s="277" cm="1">
        <f t="array" ref="OO168">SUM(SUMIFS(KU168:OL168,KU$6:OL$6,{"EN(D)"}))</f>
        <v>0</v>
      </c>
      <c r="OP168" s="277" cm="1">
        <f t="array" ref="OP168">SUM(SUMIFS(KU168:OL168,KU$6:OL$6,{"INA(D)"}))</f>
        <v>0</v>
      </c>
      <c r="OQ168" s="277" cm="1">
        <f t="array" ref="OQ168">SUM(SUMIFS(KU168:OL168,KU$6:OL$6,{"EN(D)","EN(V)","INA(D)","INA(V)"}))</f>
        <v>0</v>
      </c>
      <c r="OR168" s="299"/>
      <c r="OS168" s="299"/>
      <c r="OT168" s="299"/>
      <c r="OU168" s="299"/>
      <c r="OV168" s="297"/>
      <c r="OW168" s="297">
        <v>1</v>
      </c>
      <c r="OX168" s="297"/>
      <c r="OY168" s="297">
        <v>1</v>
      </c>
      <c r="OZ168" s="299"/>
      <c r="PA168" s="299"/>
      <c r="PB168" s="299"/>
      <c r="PC168" s="299"/>
      <c r="PD168" s="297"/>
      <c r="PE168" s="297">
        <v>43</v>
      </c>
      <c r="PF168" s="297"/>
      <c r="PG168" s="297">
        <v>13</v>
      </c>
      <c r="PH168" s="299"/>
      <c r="PI168" s="299">
        <v>4</v>
      </c>
      <c r="PJ168" s="299"/>
      <c r="PK168" s="299"/>
      <c r="PL168" s="297"/>
      <c r="PM168" s="297"/>
      <c r="PN168" s="297"/>
      <c r="PO168" s="297"/>
      <c r="PP168" s="299"/>
      <c r="PQ168" s="299">
        <v>9</v>
      </c>
      <c r="PR168" s="299"/>
      <c r="PS168" s="299">
        <v>2</v>
      </c>
      <c r="PT168" s="297"/>
      <c r="PU168" s="297"/>
      <c r="PV168" s="297"/>
      <c r="PW168" s="297"/>
      <c r="PX168" s="299"/>
      <c r="PY168" s="299">
        <v>1</v>
      </c>
      <c r="PZ168" s="299"/>
      <c r="QA168" s="299">
        <v>1</v>
      </c>
      <c r="QB168" s="297"/>
      <c r="QC168" s="297"/>
      <c r="QD168" s="297"/>
      <c r="QE168" s="297"/>
      <c r="QF168" s="299"/>
      <c r="QG168" s="299">
        <v>3</v>
      </c>
      <c r="QH168" s="299"/>
      <c r="QI168" s="299"/>
      <c r="QJ168" s="297"/>
      <c r="QK168" s="297"/>
      <c r="QL168" s="297"/>
      <c r="QM168" s="297"/>
      <c r="QN168" s="299"/>
      <c r="QO168" s="299">
        <v>2</v>
      </c>
      <c r="QP168" s="299"/>
      <c r="QQ168" s="299"/>
      <c r="QR168" s="297"/>
      <c r="QS168" s="297"/>
      <c r="QT168" s="297"/>
      <c r="QU168" s="297"/>
      <c r="QV168" s="299"/>
      <c r="QW168" s="299"/>
      <c r="QX168" s="299"/>
      <c r="QY168" s="299"/>
      <c r="QZ168" s="297"/>
      <c r="RA168" s="297"/>
      <c r="RB168" s="297"/>
      <c r="RC168" s="297"/>
      <c r="RD168" s="299"/>
      <c r="RE168" s="299"/>
      <c r="RF168" s="299"/>
      <c r="RG168" s="299"/>
      <c r="RH168" s="297"/>
      <c r="RI168" s="297"/>
      <c r="RJ168" s="297"/>
      <c r="RK168" s="297"/>
      <c r="RL168" s="299"/>
      <c r="RM168" s="299"/>
      <c r="RN168" s="299"/>
      <c r="RO168" s="299"/>
      <c r="RP168" s="297"/>
      <c r="RQ168" s="297"/>
      <c r="RR168" s="297"/>
      <c r="RS168" s="297"/>
      <c r="RT168" s="299"/>
      <c r="RU168" s="299"/>
      <c r="RV168" s="299"/>
      <c r="RW168" s="299"/>
      <c r="RX168" s="297"/>
      <c r="RY168" s="297"/>
      <c r="RZ168" s="297"/>
      <c r="SA168" s="297"/>
      <c r="SB168" s="299"/>
      <c r="SC168" s="299"/>
      <c r="SD168" s="299"/>
      <c r="SE168" s="299"/>
      <c r="SF168" s="297"/>
      <c r="SG168" s="297"/>
      <c r="SH168" s="297"/>
      <c r="SI168" s="297"/>
      <c r="SJ168" s="277" cm="1">
        <f t="array" ref="SJ168">SUM(SUMIFS(OR168:SI168,OR$6:SI$6,{"EN(V)"}))</f>
        <v>19</v>
      </c>
      <c r="SK168" s="277" cm="1">
        <f t="array" ref="SK168">SUM(SUMIFS(OR168:SI168,OR$6:SI$6,{"INA(V)"}))</f>
        <v>44</v>
      </c>
      <c r="SL168" s="277" cm="1">
        <f t="array" ref="SL168">SUM(SUMIFS(OR168:SI168,OR$6:SI$6,{"EN(D)"}))</f>
        <v>3</v>
      </c>
      <c r="SM168" s="277" cm="1">
        <f t="array" ref="SM168">SUM(SUMIFS(OR168:SI168,OR$6:SI$6,{"INA(D)"}))</f>
        <v>14</v>
      </c>
      <c r="SN168" s="277" cm="1">
        <f t="array" ref="SN168">SUM(SUMIFS(OR168:SI168,OR$6:SI$6,{"EN(D)","EN(V)","INA(D)","INA(V)"}))</f>
        <v>80</v>
      </c>
    </row>
    <row r="169" spans="1:508" ht="30">
      <c r="A169" s="296">
        <v>163</v>
      </c>
      <c r="B169" s="281" t="s">
        <v>3380</v>
      </c>
      <c r="C169" s="301"/>
      <c r="D169" s="299"/>
      <c r="E169" s="299"/>
      <c r="F169" s="299"/>
      <c r="G169" s="299"/>
      <c r="H169" s="297"/>
      <c r="I169" s="297"/>
      <c r="J169" s="297"/>
      <c r="K169" s="297"/>
      <c r="L169" s="299"/>
      <c r="M169" s="299"/>
      <c r="N169" s="299"/>
      <c r="O169" s="299"/>
      <c r="P169" s="297"/>
      <c r="Q169" s="297"/>
      <c r="R169" s="297"/>
      <c r="S169" s="297"/>
      <c r="T169" s="299"/>
      <c r="U169" s="299"/>
      <c r="V169" s="299"/>
      <c r="W169" s="299"/>
      <c r="X169" s="297"/>
      <c r="Y169" s="297"/>
      <c r="Z169" s="297"/>
      <c r="AA169" s="297"/>
      <c r="AB169" s="299"/>
      <c r="AC169" s="299"/>
      <c r="AD169" s="299"/>
      <c r="AE169" s="299"/>
      <c r="AF169" s="297"/>
      <c r="AG169" s="297"/>
      <c r="AH169" s="297"/>
      <c r="AI169" s="297"/>
      <c r="AJ169" s="299"/>
      <c r="AK169" s="299"/>
      <c r="AL169" s="299"/>
      <c r="AM169" s="299"/>
      <c r="AN169" s="297"/>
      <c r="AO169" s="297"/>
      <c r="AP169" s="297"/>
      <c r="AQ169" s="297"/>
      <c r="AR169" s="299"/>
      <c r="AS169" s="299"/>
      <c r="AT169" s="299"/>
      <c r="AU169" s="299"/>
      <c r="AV169" s="297"/>
      <c r="AW169" s="297"/>
      <c r="AX169" s="297"/>
      <c r="AY169" s="297"/>
      <c r="AZ169" s="299"/>
      <c r="BA169" s="299"/>
      <c r="BB169" s="299"/>
      <c r="BC169" s="299"/>
      <c r="BD169" s="297"/>
      <c r="BE169" s="297"/>
      <c r="BF169" s="297"/>
      <c r="BG169" s="297"/>
      <c r="BH169" s="299"/>
      <c r="BI169" s="299"/>
      <c r="BJ169" s="299"/>
      <c r="BK169" s="299"/>
      <c r="BL169" s="297"/>
      <c r="BM169" s="297"/>
      <c r="BN169" s="297"/>
      <c r="BO169" s="297"/>
      <c r="BP169" s="299"/>
      <c r="BQ169" s="299"/>
      <c r="BR169" s="299"/>
      <c r="BS169" s="299"/>
      <c r="BT169" s="297"/>
      <c r="BU169" s="297"/>
      <c r="BV169" s="297"/>
      <c r="BW169" s="297"/>
      <c r="BX169" s="299"/>
      <c r="BY169" s="299"/>
      <c r="BZ169" s="299"/>
      <c r="CA169" s="299"/>
      <c r="CB169" s="297"/>
      <c r="CC169" s="297"/>
      <c r="CD169" s="297"/>
      <c r="CE169" s="297"/>
      <c r="CF169" s="299"/>
      <c r="CG169" s="299"/>
      <c r="CH169" s="299"/>
      <c r="CI169" s="299"/>
      <c r="CJ169" s="297"/>
      <c r="CK169" s="297"/>
      <c r="CL169" s="297"/>
      <c r="CM169" s="297"/>
      <c r="CN169" s="299"/>
      <c r="CO169" s="299"/>
      <c r="CP169" s="299"/>
      <c r="CQ169" s="299"/>
      <c r="CR169" s="297"/>
      <c r="CS169" s="297"/>
      <c r="CT169" s="297"/>
      <c r="CU169" s="297"/>
      <c r="CV169" s="277" cm="1">
        <f t="array" ref="CV169">SUM(SUMIFS(D169:CU169,D$6:CU$6,{"EN(V)"}))</f>
        <v>0</v>
      </c>
      <c r="CW169" s="277" cm="1">
        <f t="array" ref="CW169">SUM(SUMIFS(D169:CU169,D$6:CU$6,{"INA(V)"}))</f>
        <v>0</v>
      </c>
      <c r="CX169" s="277" cm="1">
        <f t="array" ref="CX169">SUM(SUMIFS(D169:CU169,D$6:CU$6,{"EN(D)"}))</f>
        <v>0</v>
      </c>
      <c r="CY169" s="277" cm="1">
        <f t="array" ref="CY169">SUM(SUMIFS(D169:CU169,D$6:CU$6,{"INA(D)"}))</f>
        <v>0</v>
      </c>
      <c r="CZ169" s="277" cm="1">
        <f t="array" ref="CZ169">SUM(SUMIFS(D169:CU169,D$6:CU$6,{"EN(D)","EN(V)","INA(D)","INA(V)"}))</f>
        <v>0</v>
      </c>
      <c r="DA169" s="299"/>
      <c r="DB169" s="299"/>
      <c r="DC169" s="299"/>
      <c r="DD169" s="299"/>
      <c r="DE169" s="297"/>
      <c r="DF169" s="297"/>
      <c r="DG169" s="297"/>
      <c r="DH169" s="297"/>
      <c r="DI169" s="299"/>
      <c r="DJ169" s="299"/>
      <c r="DK169" s="299"/>
      <c r="DL169" s="299"/>
      <c r="DM169" s="297"/>
      <c r="DN169" s="297"/>
      <c r="DO169" s="297"/>
      <c r="DP169" s="297"/>
      <c r="DQ169" s="299"/>
      <c r="DR169" s="299"/>
      <c r="DS169" s="299"/>
      <c r="DT169" s="299"/>
      <c r="DU169" s="297"/>
      <c r="DV169" s="297"/>
      <c r="DW169" s="297"/>
      <c r="DX169" s="297"/>
      <c r="DY169" s="299"/>
      <c r="DZ169" s="299"/>
      <c r="EA169" s="299"/>
      <c r="EB169" s="299"/>
      <c r="EC169" s="297"/>
      <c r="ED169" s="297"/>
      <c r="EE169" s="297"/>
      <c r="EF169" s="297"/>
      <c r="EG169" s="299"/>
      <c r="EH169" s="299"/>
      <c r="EI169" s="299"/>
      <c r="EJ169" s="299"/>
      <c r="EK169" s="297"/>
      <c r="EL169" s="297"/>
      <c r="EM169" s="297"/>
      <c r="EN169" s="297"/>
      <c r="EO169" s="299"/>
      <c r="EP169" s="299"/>
      <c r="EQ169" s="299"/>
      <c r="ER169" s="299"/>
      <c r="ES169" s="297"/>
      <c r="ET169" s="297"/>
      <c r="EU169" s="297"/>
      <c r="EV169" s="297"/>
      <c r="EW169" s="299"/>
      <c r="EX169" s="299"/>
      <c r="EY169" s="299"/>
      <c r="EZ169" s="299"/>
      <c r="FA169" s="297"/>
      <c r="FB169" s="297"/>
      <c r="FC169" s="297"/>
      <c r="FD169" s="297"/>
      <c r="FE169" s="299"/>
      <c r="FF169" s="299"/>
      <c r="FG169" s="299"/>
      <c r="FH169" s="299"/>
      <c r="FI169" s="297"/>
      <c r="FJ169" s="297"/>
      <c r="FK169" s="297"/>
      <c r="FL169" s="297"/>
      <c r="FM169" s="299"/>
      <c r="FN169" s="299"/>
      <c r="FO169" s="299"/>
      <c r="FP169" s="299"/>
      <c r="FQ169" s="297"/>
      <c r="FR169" s="297"/>
      <c r="FS169" s="297"/>
      <c r="FT169" s="297"/>
      <c r="FU169" s="299"/>
      <c r="FV169" s="299"/>
      <c r="FW169" s="299"/>
      <c r="FX169" s="299"/>
      <c r="FY169" s="297"/>
      <c r="FZ169" s="297"/>
      <c r="GA169" s="297"/>
      <c r="GB169" s="297"/>
      <c r="GC169" s="299"/>
      <c r="GD169" s="299"/>
      <c r="GE169" s="299"/>
      <c r="GF169" s="299"/>
      <c r="GG169" s="297"/>
      <c r="GH169" s="297"/>
      <c r="GI169" s="297"/>
      <c r="GJ169" s="297"/>
      <c r="GK169" s="299"/>
      <c r="GL169" s="299"/>
      <c r="GM169" s="299"/>
      <c r="GN169" s="299"/>
      <c r="GO169" s="297"/>
      <c r="GP169" s="297"/>
      <c r="GQ169" s="297"/>
      <c r="GR169" s="297"/>
      <c r="GS169" s="277" cm="1">
        <f t="array" ref="GS169">SUM(SUMIFS(DA169:GR169,DA$6:GR$6,{"EN(V)"}))</f>
        <v>0</v>
      </c>
      <c r="GT169" s="277" cm="1">
        <f t="array" ref="GT169">SUM(SUMIFS(DA169:GR169,DA$6:GR$6,{"INA(V)"}))</f>
        <v>0</v>
      </c>
      <c r="GU169" s="277" cm="1">
        <f t="array" ref="GU169">SUM(SUMIFS(DA169:GR169,DA$6:GR$6,{"EN(D)"}))</f>
        <v>0</v>
      </c>
      <c r="GV169" s="277" cm="1">
        <f t="array" ref="GV169">SUM(SUMIFS(DA169:GR169,DA$6:GR$6,{"INA(D)"}))</f>
        <v>0</v>
      </c>
      <c r="GW169" s="277" cm="1">
        <f t="array" ref="GW169">SUM(SUMIFS(DA169:GR169,DA$6:GR$6,{"EN(D)","EN(V)","INA(D)","INA(V)"}))</f>
        <v>0</v>
      </c>
      <c r="GX169" s="299"/>
      <c r="GY169" s="299"/>
      <c r="GZ169" s="299"/>
      <c r="HA169" s="299"/>
      <c r="HB169" s="297"/>
      <c r="HC169" s="297"/>
      <c r="HD169" s="297"/>
      <c r="HE169" s="297"/>
      <c r="HF169" s="299"/>
      <c r="HG169" s="299"/>
      <c r="HH169" s="299"/>
      <c r="HI169" s="299"/>
      <c r="HJ169" s="297"/>
      <c r="HK169" s="297"/>
      <c r="HL169" s="297"/>
      <c r="HM169" s="297"/>
      <c r="HN169" s="299"/>
      <c r="HO169" s="299"/>
      <c r="HP169" s="299"/>
      <c r="HQ169" s="299"/>
      <c r="HR169" s="297"/>
      <c r="HS169" s="297"/>
      <c r="HT169" s="297"/>
      <c r="HU169" s="297"/>
      <c r="HV169" s="299"/>
      <c r="HW169" s="299"/>
      <c r="HX169" s="299"/>
      <c r="HY169" s="299"/>
      <c r="HZ169" s="297"/>
      <c r="IA169" s="297"/>
      <c r="IB169" s="297"/>
      <c r="IC169" s="297"/>
      <c r="ID169" s="299"/>
      <c r="IE169" s="299"/>
      <c r="IF169" s="299"/>
      <c r="IG169" s="299"/>
      <c r="IH169" s="297"/>
      <c r="II169" s="297"/>
      <c r="IJ169" s="297"/>
      <c r="IK169" s="297"/>
      <c r="IL169" s="299"/>
      <c r="IM169" s="299"/>
      <c r="IN169" s="299"/>
      <c r="IO169" s="299"/>
      <c r="IP169" s="297"/>
      <c r="IQ169" s="297"/>
      <c r="IR169" s="297"/>
      <c r="IS169" s="297"/>
      <c r="IT169" s="299"/>
      <c r="IU169" s="299"/>
      <c r="IV169" s="299"/>
      <c r="IW169" s="299"/>
      <c r="IX169" s="297"/>
      <c r="IY169" s="297"/>
      <c r="IZ169" s="297"/>
      <c r="JA169" s="297"/>
      <c r="JB169" s="299"/>
      <c r="JC169" s="299"/>
      <c r="JD169" s="299"/>
      <c r="JE169" s="299"/>
      <c r="JF169" s="297"/>
      <c r="JG169" s="297"/>
      <c r="JH169" s="297"/>
      <c r="JI169" s="297"/>
      <c r="JJ169" s="299"/>
      <c r="JK169" s="299"/>
      <c r="JL169" s="299"/>
      <c r="JM169" s="299"/>
      <c r="JN169" s="297"/>
      <c r="JO169" s="297"/>
      <c r="JP169" s="297"/>
      <c r="JQ169" s="297"/>
      <c r="JR169" s="299"/>
      <c r="JS169" s="299"/>
      <c r="JT169" s="299"/>
      <c r="JU169" s="299"/>
      <c r="JV169" s="297"/>
      <c r="JW169" s="297"/>
      <c r="JX169" s="297"/>
      <c r="JY169" s="297"/>
      <c r="JZ169" s="299"/>
      <c r="KA169" s="299"/>
      <c r="KB169" s="299"/>
      <c r="KC169" s="299"/>
      <c r="KD169" s="297"/>
      <c r="KE169" s="297"/>
      <c r="KF169" s="297"/>
      <c r="KG169" s="297"/>
      <c r="KH169" s="299"/>
      <c r="KI169" s="299"/>
      <c r="KJ169" s="299"/>
      <c r="KK169" s="299"/>
      <c r="KL169" s="297"/>
      <c r="KM169" s="297"/>
      <c r="KN169" s="297"/>
      <c r="KO169" s="297"/>
      <c r="KP169" s="277" cm="1">
        <f t="array" ref="KP169">SUM(SUMIFS(GX169:KO169,GX$6:KO$6,{"EN(V)"}))</f>
        <v>0</v>
      </c>
      <c r="KQ169" s="277" cm="1">
        <f t="array" ref="KQ169">SUM(SUMIFS(GX169:KO169,GX$6:KO$6,{"INA(V)"}))</f>
        <v>0</v>
      </c>
      <c r="KR169" s="277" cm="1">
        <f t="array" ref="KR169">SUM(SUMIFS(GX169:KO169,GX$6:KO$6,{"EN(D)"}))</f>
        <v>0</v>
      </c>
      <c r="KS169" s="277" cm="1">
        <f t="array" ref="KS169">SUM(SUMIFS(GX169:KO169,GX$6:KO$6,{"INA(D)"}))</f>
        <v>0</v>
      </c>
      <c r="KT169" s="277" cm="1">
        <f t="array" ref="KT169">SUM(SUMIFS(GX169:KO169,GX$6:KO$6,{"EN(D)","EN(V)","INA(D)","INA(V)"}))</f>
        <v>0</v>
      </c>
      <c r="KU169" s="299"/>
      <c r="KV169" s="299"/>
      <c r="KW169" s="299"/>
      <c r="KX169" s="299"/>
      <c r="KY169" s="297"/>
      <c r="KZ169" s="297"/>
      <c r="LA169" s="297"/>
      <c r="LB169" s="297"/>
      <c r="LC169" s="299"/>
      <c r="LD169" s="299"/>
      <c r="LE169" s="299"/>
      <c r="LF169" s="299"/>
      <c r="LG169" s="297"/>
      <c r="LH169" s="297"/>
      <c r="LI169" s="297"/>
      <c r="LJ169" s="297"/>
      <c r="LK169" s="299"/>
      <c r="LL169" s="299"/>
      <c r="LM169" s="299"/>
      <c r="LN169" s="299"/>
      <c r="LO169" s="297"/>
      <c r="LP169" s="297"/>
      <c r="LQ169" s="297"/>
      <c r="LR169" s="297"/>
      <c r="LS169" s="299"/>
      <c r="LT169" s="299"/>
      <c r="LU169" s="299"/>
      <c r="LV169" s="299"/>
      <c r="LW169" s="297"/>
      <c r="LX169" s="297"/>
      <c r="LY169" s="297"/>
      <c r="LZ169" s="297"/>
      <c r="MA169" s="299"/>
      <c r="MB169" s="299"/>
      <c r="MC169" s="299"/>
      <c r="MD169" s="299"/>
      <c r="ME169" s="297"/>
      <c r="MF169" s="297"/>
      <c r="MG169" s="297"/>
      <c r="MH169" s="297"/>
      <c r="MI169" s="299"/>
      <c r="MJ169" s="299"/>
      <c r="MK169" s="299"/>
      <c r="ML169" s="299"/>
      <c r="MM169" s="297"/>
      <c r="MN169" s="297"/>
      <c r="MO169" s="297"/>
      <c r="MP169" s="297"/>
      <c r="MQ169" s="299"/>
      <c r="MR169" s="299"/>
      <c r="MS169" s="299"/>
      <c r="MT169" s="299"/>
      <c r="MU169" s="297"/>
      <c r="MV169" s="297"/>
      <c r="MW169" s="297"/>
      <c r="MX169" s="297"/>
      <c r="MY169" s="299"/>
      <c r="MZ169" s="299"/>
      <c r="NA169" s="299"/>
      <c r="NB169" s="299"/>
      <c r="NC169" s="297"/>
      <c r="ND169" s="297"/>
      <c r="NE169" s="297"/>
      <c r="NF169" s="297"/>
      <c r="NG169" s="299"/>
      <c r="NH169" s="299"/>
      <c r="NI169" s="299"/>
      <c r="NJ169" s="299"/>
      <c r="NK169" s="297"/>
      <c r="NL169" s="297"/>
      <c r="NM169" s="297"/>
      <c r="NN169" s="297"/>
      <c r="NO169" s="299"/>
      <c r="NP169" s="299"/>
      <c r="NQ169" s="299"/>
      <c r="NR169" s="299"/>
      <c r="NS169" s="297"/>
      <c r="NT169" s="297"/>
      <c r="NU169" s="297"/>
      <c r="NV169" s="297"/>
      <c r="NW169" s="299"/>
      <c r="NX169" s="299"/>
      <c r="NY169" s="299"/>
      <c r="NZ169" s="299"/>
      <c r="OA169" s="297"/>
      <c r="OB169" s="297"/>
      <c r="OC169" s="297"/>
      <c r="OD169" s="297"/>
      <c r="OE169" s="299"/>
      <c r="OF169" s="299"/>
      <c r="OG169" s="299"/>
      <c r="OH169" s="299"/>
      <c r="OI169" s="297"/>
      <c r="OJ169" s="297"/>
      <c r="OK169" s="297"/>
      <c r="OL169" s="297"/>
      <c r="OM169" s="277" cm="1">
        <f t="array" ref="OM169">SUM(SUMIFS(KU169:OL169,KU$6:OL$6,{"EN(V)"}))</f>
        <v>0</v>
      </c>
      <c r="ON169" s="277" cm="1">
        <f t="array" ref="ON169">SUM(SUMIFS(KU169:OL169,KU$6:OL$6,{"INA(V)"}))</f>
        <v>0</v>
      </c>
      <c r="OO169" s="277" cm="1">
        <f t="array" ref="OO169">SUM(SUMIFS(KU169:OL169,KU$6:OL$6,{"EN(D)"}))</f>
        <v>0</v>
      </c>
      <c r="OP169" s="277" cm="1">
        <f t="array" ref="OP169">SUM(SUMIFS(KU169:OL169,KU$6:OL$6,{"INA(D)"}))</f>
        <v>0</v>
      </c>
      <c r="OQ169" s="277" cm="1">
        <f t="array" ref="OQ169">SUM(SUMIFS(KU169:OL169,KU$6:OL$6,{"EN(D)","EN(V)","INA(D)","INA(V)"}))</f>
        <v>0</v>
      </c>
      <c r="OR169" s="299"/>
      <c r="OS169" s="299"/>
      <c r="OT169" s="299"/>
      <c r="OU169" s="299"/>
      <c r="OV169" s="297"/>
      <c r="OW169" s="297"/>
      <c r="OX169" s="297"/>
      <c r="OY169" s="297"/>
      <c r="OZ169" s="299"/>
      <c r="PA169" s="299">
        <v>15</v>
      </c>
      <c r="PB169" s="299"/>
      <c r="PC169" s="299">
        <v>2</v>
      </c>
      <c r="PD169" s="297"/>
      <c r="PE169" s="297"/>
      <c r="PF169" s="297"/>
      <c r="PG169" s="297"/>
      <c r="PH169" s="299"/>
      <c r="PI169" s="299"/>
      <c r="PJ169" s="299"/>
      <c r="PK169" s="299"/>
      <c r="PL169" s="297"/>
      <c r="PM169" s="297">
        <v>36</v>
      </c>
      <c r="PN169" s="297"/>
      <c r="PO169" s="297">
        <v>21</v>
      </c>
      <c r="PP169" s="299"/>
      <c r="PQ169" s="299"/>
      <c r="PR169" s="299"/>
      <c r="PS169" s="299"/>
      <c r="PT169" s="297"/>
      <c r="PU169" s="297">
        <v>14</v>
      </c>
      <c r="PV169" s="297"/>
      <c r="PW169" s="297">
        <v>5</v>
      </c>
      <c r="PX169" s="299"/>
      <c r="PY169" s="299"/>
      <c r="PZ169" s="299"/>
      <c r="QA169" s="299"/>
      <c r="QB169" s="297"/>
      <c r="QC169" s="297">
        <v>3</v>
      </c>
      <c r="QD169" s="297"/>
      <c r="QE169" s="297">
        <v>1</v>
      </c>
      <c r="QF169" s="299"/>
      <c r="QG169" s="299"/>
      <c r="QH169" s="299"/>
      <c r="QI169" s="299"/>
      <c r="QJ169" s="297"/>
      <c r="QK169" s="297">
        <v>19</v>
      </c>
      <c r="QL169" s="297"/>
      <c r="QM169" s="297">
        <v>10</v>
      </c>
      <c r="QN169" s="299"/>
      <c r="QO169" s="299"/>
      <c r="QP169" s="299"/>
      <c r="QQ169" s="299"/>
      <c r="QR169" s="297"/>
      <c r="QS169" s="297">
        <v>10</v>
      </c>
      <c r="QT169" s="297"/>
      <c r="QU169" s="297">
        <v>3</v>
      </c>
      <c r="QV169" s="299"/>
      <c r="QW169" s="299"/>
      <c r="QX169" s="299"/>
      <c r="QY169" s="299"/>
      <c r="QZ169" s="297"/>
      <c r="RA169" s="297"/>
      <c r="RB169" s="297"/>
      <c r="RC169" s="297"/>
      <c r="RD169" s="299"/>
      <c r="RE169" s="299"/>
      <c r="RF169" s="299"/>
      <c r="RG169" s="299"/>
      <c r="RH169" s="297"/>
      <c r="RI169" s="297"/>
      <c r="RJ169" s="297"/>
      <c r="RK169" s="297"/>
      <c r="RL169" s="299"/>
      <c r="RM169" s="299"/>
      <c r="RN169" s="299"/>
      <c r="RO169" s="299"/>
      <c r="RP169" s="297"/>
      <c r="RQ169" s="297"/>
      <c r="RR169" s="297"/>
      <c r="RS169" s="297"/>
      <c r="RT169" s="299"/>
      <c r="RU169" s="299"/>
      <c r="RV169" s="299"/>
      <c r="RW169" s="299"/>
      <c r="RX169" s="297"/>
      <c r="RY169" s="297"/>
      <c r="RZ169" s="297"/>
      <c r="SA169" s="297"/>
      <c r="SB169" s="299"/>
      <c r="SC169" s="299"/>
      <c r="SD169" s="299"/>
      <c r="SE169" s="299"/>
      <c r="SF169" s="297"/>
      <c r="SG169" s="297"/>
      <c r="SH169" s="297"/>
      <c r="SI169" s="297"/>
      <c r="SJ169" s="277" cm="1">
        <f t="array" ref="SJ169">SUM(SUMIFS(OR169:SI169,OR$6:SI$6,{"EN(V)"}))</f>
        <v>15</v>
      </c>
      <c r="SK169" s="277" cm="1">
        <f t="array" ref="SK169">SUM(SUMIFS(OR169:SI169,OR$6:SI$6,{"INA(V)"}))</f>
        <v>82</v>
      </c>
      <c r="SL169" s="277" cm="1">
        <f t="array" ref="SL169">SUM(SUMIFS(OR169:SI169,OR$6:SI$6,{"EN(D)"}))</f>
        <v>2</v>
      </c>
      <c r="SM169" s="277" cm="1">
        <f t="array" ref="SM169">SUM(SUMIFS(OR169:SI169,OR$6:SI$6,{"INA(D)"}))</f>
        <v>40</v>
      </c>
      <c r="SN169" s="277" cm="1">
        <f t="array" ref="SN169">SUM(SUMIFS(OR169:SI169,OR$6:SI$6,{"EN(D)","EN(V)","INA(D)","INA(V)"}))</f>
        <v>139</v>
      </c>
    </row>
    <row r="170" spans="1:508" ht="30">
      <c r="A170" s="296">
        <v>164</v>
      </c>
      <c r="B170" s="281" t="s">
        <v>3513</v>
      </c>
      <c r="C170" s="301"/>
      <c r="D170" s="299"/>
      <c r="E170" s="299"/>
      <c r="F170" s="299"/>
      <c r="G170" s="299"/>
      <c r="H170" s="297"/>
      <c r="I170" s="297"/>
      <c r="J170" s="297"/>
      <c r="K170" s="297"/>
      <c r="L170" s="299"/>
      <c r="M170" s="299"/>
      <c r="N170" s="299"/>
      <c r="O170" s="299"/>
      <c r="P170" s="297"/>
      <c r="Q170" s="297"/>
      <c r="R170" s="297"/>
      <c r="S170" s="297"/>
      <c r="T170" s="299"/>
      <c r="U170" s="299"/>
      <c r="V170" s="299"/>
      <c r="W170" s="299"/>
      <c r="X170" s="297"/>
      <c r="Y170" s="297"/>
      <c r="Z170" s="297"/>
      <c r="AA170" s="297"/>
      <c r="AB170" s="299"/>
      <c r="AC170" s="299"/>
      <c r="AD170" s="299"/>
      <c r="AE170" s="299"/>
      <c r="AF170" s="297"/>
      <c r="AG170" s="297"/>
      <c r="AH170" s="297"/>
      <c r="AI170" s="297"/>
      <c r="AJ170" s="299"/>
      <c r="AK170" s="299"/>
      <c r="AL170" s="299"/>
      <c r="AM170" s="299"/>
      <c r="AN170" s="297"/>
      <c r="AO170" s="297"/>
      <c r="AP170" s="297"/>
      <c r="AQ170" s="297"/>
      <c r="AR170" s="299"/>
      <c r="AS170" s="299"/>
      <c r="AT170" s="299"/>
      <c r="AU170" s="299"/>
      <c r="AV170" s="297"/>
      <c r="AW170" s="297"/>
      <c r="AX170" s="297"/>
      <c r="AY170" s="297"/>
      <c r="AZ170" s="299"/>
      <c r="BA170" s="299"/>
      <c r="BB170" s="299"/>
      <c r="BC170" s="299"/>
      <c r="BD170" s="297"/>
      <c r="BE170" s="297"/>
      <c r="BF170" s="297"/>
      <c r="BG170" s="297"/>
      <c r="BH170" s="299"/>
      <c r="BI170" s="299"/>
      <c r="BJ170" s="299"/>
      <c r="BK170" s="299"/>
      <c r="BL170" s="297"/>
      <c r="BM170" s="297"/>
      <c r="BN170" s="297"/>
      <c r="BO170" s="297"/>
      <c r="BP170" s="299"/>
      <c r="BQ170" s="299"/>
      <c r="BR170" s="299"/>
      <c r="BS170" s="299"/>
      <c r="BT170" s="297"/>
      <c r="BU170" s="297"/>
      <c r="BV170" s="297"/>
      <c r="BW170" s="297"/>
      <c r="BX170" s="299"/>
      <c r="BY170" s="299"/>
      <c r="BZ170" s="299"/>
      <c r="CA170" s="299"/>
      <c r="CB170" s="297"/>
      <c r="CC170" s="297"/>
      <c r="CD170" s="297"/>
      <c r="CE170" s="297"/>
      <c r="CF170" s="299"/>
      <c r="CG170" s="299"/>
      <c r="CH170" s="299"/>
      <c r="CI170" s="299"/>
      <c r="CJ170" s="297"/>
      <c r="CK170" s="297"/>
      <c r="CL170" s="297"/>
      <c r="CM170" s="297"/>
      <c r="CN170" s="299"/>
      <c r="CO170" s="299"/>
      <c r="CP170" s="299"/>
      <c r="CQ170" s="299"/>
      <c r="CR170" s="297"/>
      <c r="CS170" s="297"/>
      <c r="CT170" s="297"/>
      <c r="CU170" s="297"/>
      <c r="CV170" s="277" cm="1">
        <f t="array" ref="CV170">SUM(SUMIFS(D170:CU170,D$6:CU$6,{"EN(V)"}))</f>
        <v>0</v>
      </c>
      <c r="CW170" s="277" cm="1">
        <f t="array" ref="CW170">SUM(SUMIFS(D170:CU170,D$6:CU$6,{"INA(V)"}))</f>
        <v>0</v>
      </c>
      <c r="CX170" s="277" cm="1">
        <f t="array" ref="CX170">SUM(SUMIFS(D170:CU170,D$6:CU$6,{"EN(D)"}))</f>
        <v>0</v>
      </c>
      <c r="CY170" s="277" cm="1">
        <f t="array" ref="CY170">SUM(SUMIFS(D170:CU170,D$6:CU$6,{"INA(D)"}))</f>
        <v>0</v>
      </c>
      <c r="CZ170" s="277" cm="1">
        <f t="array" ref="CZ170">SUM(SUMIFS(D170:CU170,D$6:CU$6,{"EN(D)","EN(V)","INA(D)","INA(V)"}))</f>
        <v>0</v>
      </c>
      <c r="DA170" s="299"/>
      <c r="DB170" s="299"/>
      <c r="DC170" s="299"/>
      <c r="DD170" s="299"/>
      <c r="DE170" s="297"/>
      <c r="DF170" s="297"/>
      <c r="DG170" s="297"/>
      <c r="DH170" s="297"/>
      <c r="DI170" s="299"/>
      <c r="DJ170" s="299"/>
      <c r="DK170" s="299"/>
      <c r="DL170" s="299"/>
      <c r="DM170" s="297"/>
      <c r="DN170" s="297"/>
      <c r="DO170" s="297"/>
      <c r="DP170" s="297"/>
      <c r="DQ170" s="299"/>
      <c r="DR170" s="299"/>
      <c r="DS170" s="299"/>
      <c r="DT170" s="299"/>
      <c r="DU170" s="297"/>
      <c r="DV170" s="297"/>
      <c r="DW170" s="297"/>
      <c r="DX170" s="297"/>
      <c r="DY170" s="299"/>
      <c r="DZ170" s="299"/>
      <c r="EA170" s="299"/>
      <c r="EB170" s="299"/>
      <c r="EC170" s="297"/>
      <c r="ED170" s="297"/>
      <c r="EE170" s="297"/>
      <c r="EF170" s="297"/>
      <c r="EG170" s="299"/>
      <c r="EH170" s="299"/>
      <c r="EI170" s="299"/>
      <c r="EJ170" s="299"/>
      <c r="EK170" s="297"/>
      <c r="EL170" s="297"/>
      <c r="EM170" s="297"/>
      <c r="EN170" s="297"/>
      <c r="EO170" s="299"/>
      <c r="EP170" s="299"/>
      <c r="EQ170" s="299"/>
      <c r="ER170" s="299"/>
      <c r="ES170" s="297"/>
      <c r="ET170" s="297"/>
      <c r="EU170" s="297"/>
      <c r="EV170" s="297"/>
      <c r="EW170" s="299"/>
      <c r="EX170" s="299"/>
      <c r="EY170" s="299"/>
      <c r="EZ170" s="299"/>
      <c r="FA170" s="297"/>
      <c r="FB170" s="297"/>
      <c r="FC170" s="297"/>
      <c r="FD170" s="297"/>
      <c r="FE170" s="299"/>
      <c r="FF170" s="299"/>
      <c r="FG170" s="299"/>
      <c r="FH170" s="299"/>
      <c r="FI170" s="297"/>
      <c r="FJ170" s="297"/>
      <c r="FK170" s="297"/>
      <c r="FL170" s="297"/>
      <c r="FM170" s="299"/>
      <c r="FN170" s="299"/>
      <c r="FO170" s="299"/>
      <c r="FP170" s="299"/>
      <c r="FQ170" s="297"/>
      <c r="FR170" s="297"/>
      <c r="FS170" s="297"/>
      <c r="FT170" s="297"/>
      <c r="FU170" s="299"/>
      <c r="FV170" s="299"/>
      <c r="FW170" s="299"/>
      <c r="FX170" s="299"/>
      <c r="FY170" s="297"/>
      <c r="FZ170" s="297"/>
      <c r="GA170" s="297"/>
      <c r="GB170" s="297"/>
      <c r="GC170" s="299"/>
      <c r="GD170" s="299"/>
      <c r="GE170" s="299"/>
      <c r="GF170" s="299"/>
      <c r="GG170" s="297"/>
      <c r="GH170" s="297"/>
      <c r="GI170" s="297"/>
      <c r="GJ170" s="297"/>
      <c r="GK170" s="299"/>
      <c r="GL170" s="299"/>
      <c r="GM170" s="299"/>
      <c r="GN170" s="299"/>
      <c r="GO170" s="297"/>
      <c r="GP170" s="297"/>
      <c r="GQ170" s="297"/>
      <c r="GR170" s="297"/>
      <c r="GS170" s="277" cm="1">
        <f t="array" ref="GS170">SUM(SUMIFS(DA170:GR170,DA$6:GR$6,{"EN(V)"}))</f>
        <v>0</v>
      </c>
      <c r="GT170" s="277" cm="1">
        <f t="array" ref="GT170">SUM(SUMIFS(DA170:GR170,DA$6:GR$6,{"INA(V)"}))</f>
        <v>0</v>
      </c>
      <c r="GU170" s="277" cm="1">
        <f t="array" ref="GU170">SUM(SUMIFS(DA170:GR170,DA$6:GR$6,{"EN(D)"}))</f>
        <v>0</v>
      </c>
      <c r="GV170" s="277" cm="1">
        <f t="array" ref="GV170">SUM(SUMIFS(DA170:GR170,DA$6:GR$6,{"INA(D)"}))</f>
        <v>0</v>
      </c>
      <c r="GW170" s="277" cm="1">
        <f t="array" ref="GW170">SUM(SUMIFS(DA170:GR170,DA$6:GR$6,{"EN(D)","EN(V)","INA(D)","INA(V)"}))</f>
        <v>0</v>
      </c>
      <c r="GX170" s="299"/>
      <c r="GY170" s="299"/>
      <c r="GZ170" s="299"/>
      <c r="HA170" s="299"/>
      <c r="HB170" s="297"/>
      <c r="HC170" s="297"/>
      <c r="HD170" s="297"/>
      <c r="HE170" s="297"/>
      <c r="HF170" s="299"/>
      <c r="HG170" s="299"/>
      <c r="HH170" s="299"/>
      <c r="HI170" s="299"/>
      <c r="HJ170" s="297"/>
      <c r="HK170" s="297"/>
      <c r="HL170" s="297"/>
      <c r="HM170" s="297"/>
      <c r="HN170" s="299"/>
      <c r="HO170" s="299"/>
      <c r="HP170" s="299"/>
      <c r="HQ170" s="299"/>
      <c r="HR170" s="297"/>
      <c r="HS170" s="297"/>
      <c r="HT170" s="297"/>
      <c r="HU170" s="297"/>
      <c r="HV170" s="299"/>
      <c r="HW170" s="299"/>
      <c r="HX170" s="299"/>
      <c r="HY170" s="299"/>
      <c r="HZ170" s="297"/>
      <c r="IA170" s="297"/>
      <c r="IB170" s="297"/>
      <c r="IC170" s="297"/>
      <c r="ID170" s="299"/>
      <c r="IE170" s="299"/>
      <c r="IF170" s="299"/>
      <c r="IG170" s="299"/>
      <c r="IH170" s="297"/>
      <c r="II170" s="297"/>
      <c r="IJ170" s="297"/>
      <c r="IK170" s="297"/>
      <c r="IL170" s="299"/>
      <c r="IM170" s="299"/>
      <c r="IN170" s="299"/>
      <c r="IO170" s="299"/>
      <c r="IP170" s="297"/>
      <c r="IQ170" s="297"/>
      <c r="IR170" s="297"/>
      <c r="IS170" s="297"/>
      <c r="IT170" s="299"/>
      <c r="IU170" s="299"/>
      <c r="IV170" s="299"/>
      <c r="IW170" s="299"/>
      <c r="IX170" s="297"/>
      <c r="IY170" s="297"/>
      <c r="IZ170" s="297"/>
      <c r="JA170" s="297"/>
      <c r="JB170" s="299"/>
      <c r="JC170" s="299"/>
      <c r="JD170" s="299"/>
      <c r="JE170" s="299"/>
      <c r="JF170" s="297"/>
      <c r="JG170" s="297"/>
      <c r="JH170" s="297"/>
      <c r="JI170" s="297"/>
      <c r="JJ170" s="299"/>
      <c r="JK170" s="299"/>
      <c r="JL170" s="299"/>
      <c r="JM170" s="299"/>
      <c r="JN170" s="297"/>
      <c r="JO170" s="297"/>
      <c r="JP170" s="297"/>
      <c r="JQ170" s="297"/>
      <c r="JR170" s="299"/>
      <c r="JS170" s="299"/>
      <c r="JT170" s="299"/>
      <c r="JU170" s="299"/>
      <c r="JV170" s="297"/>
      <c r="JW170" s="297"/>
      <c r="JX170" s="297"/>
      <c r="JY170" s="297"/>
      <c r="JZ170" s="299"/>
      <c r="KA170" s="299"/>
      <c r="KB170" s="299"/>
      <c r="KC170" s="299"/>
      <c r="KD170" s="297"/>
      <c r="KE170" s="297"/>
      <c r="KF170" s="297"/>
      <c r="KG170" s="297"/>
      <c r="KH170" s="299"/>
      <c r="KI170" s="299"/>
      <c r="KJ170" s="299"/>
      <c r="KK170" s="299"/>
      <c r="KL170" s="297"/>
      <c r="KM170" s="297"/>
      <c r="KN170" s="297"/>
      <c r="KO170" s="297"/>
      <c r="KP170" s="277" cm="1">
        <f t="array" ref="KP170">SUM(SUMIFS(GX170:KO170,GX$6:KO$6,{"EN(V)"}))</f>
        <v>0</v>
      </c>
      <c r="KQ170" s="277" cm="1">
        <f t="array" ref="KQ170">SUM(SUMIFS(GX170:KO170,GX$6:KO$6,{"INA(V)"}))</f>
        <v>0</v>
      </c>
      <c r="KR170" s="277" cm="1">
        <f t="array" ref="KR170">SUM(SUMIFS(GX170:KO170,GX$6:KO$6,{"EN(D)"}))</f>
        <v>0</v>
      </c>
      <c r="KS170" s="277" cm="1">
        <f t="array" ref="KS170">SUM(SUMIFS(GX170:KO170,GX$6:KO$6,{"INA(D)"}))</f>
        <v>0</v>
      </c>
      <c r="KT170" s="277" cm="1">
        <f t="array" ref="KT170">SUM(SUMIFS(GX170:KO170,GX$6:KO$6,{"EN(D)","EN(V)","INA(D)","INA(V)"}))</f>
        <v>0</v>
      </c>
      <c r="KU170" s="299"/>
      <c r="KV170" s="299"/>
      <c r="KW170" s="299"/>
      <c r="KX170" s="299"/>
      <c r="KY170" s="297"/>
      <c r="KZ170" s="297"/>
      <c r="LA170" s="297"/>
      <c r="LB170" s="297"/>
      <c r="LC170" s="299"/>
      <c r="LD170" s="299"/>
      <c r="LE170" s="299"/>
      <c r="LF170" s="299"/>
      <c r="LG170" s="297"/>
      <c r="LH170" s="297"/>
      <c r="LI170" s="297"/>
      <c r="LJ170" s="297"/>
      <c r="LK170" s="299"/>
      <c r="LL170" s="299"/>
      <c r="LM170" s="299"/>
      <c r="LN170" s="299"/>
      <c r="LO170" s="297"/>
      <c r="LP170" s="297"/>
      <c r="LQ170" s="297"/>
      <c r="LR170" s="297"/>
      <c r="LS170" s="299"/>
      <c r="LT170" s="299"/>
      <c r="LU170" s="299"/>
      <c r="LV170" s="299"/>
      <c r="LW170" s="297"/>
      <c r="LX170" s="297"/>
      <c r="LY170" s="297"/>
      <c r="LZ170" s="297"/>
      <c r="MA170" s="299"/>
      <c r="MB170" s="299"/>
      <c r="MC170" s="299"/>
      <c r="MD170" s="299"/>
      <c r="ME170" s="297"/>
      <c r="MF170" s="297"/>
      <c r="MG170" s="297"/>
      <c r="MH170" s="297"/>
      <c r="MI170" s="299"/>
      <c r="MJ170" s="299"/>
      <c r="MK170" s="299"/>
      <c r="ML170" s="299"/>
      <c r="MM170" s="297"/>
      <c r="MN170" s="297"/>
      <c r="MO170" s="297"/>
      <c r="MP170" s="297"/>
      <c r="MQ170" s="299"/>
      <c r="MR170" s="299"/>
      <c r="MS170" s="299"/>
      <c r="MT170" s="299"/>
      <c r="MU170" s="297"/>
      <c r="MV170" s="297"/>
      <c r="MW170" s="297"/>
      <c r="MX170" s="297"/>
      <c r="MY170" s="299"/>
      <c r="MZ170" s="299"/>
      <c r="NA170" s="299"/>
      <c r="NB170" s="299"/>
      <c r="NC170" s="297"/>
      <c r="ND170" s="297"/>
      <c r="NE170" s="297"/>
      <c r="NF170" s="297"/>
      <c r="NG170" s="299"/>
      <c r="NH170" s="299"/>
      <c r="NI170" s="299"/>
      <c r="NJ170" s="299"/>
      <c r="NK170" s="297"/>
      <c r="NL170" s="297"/>
      <c r="NM170" s="297"/>
      <c r="NN170" s="297"/>
      <c r="NO170" s="299"/>
      <c r="NP170" s="299"/>
      <c r="NQ170" s="299"/>
      <c r="NR170" s="299"/>
      <c r="NS170" s="297"/>
      <c r="NT170" s="297"/>
      <c r="NU170" s="297"/>
      <c r="NV170" s="297"/>
      <c r="NW170" s="299"/>
      <c r="NX170" s="299"/>
      <c r="NY170" s="299"/>
      <c r="NZ170" s="299"/>
      <c r="OA170" s="297"/>
      <c r="OB170" s="297"/>
      <c r="OC170" s="297"/>
      <c r="OD170" s="297"/>
      <c r="OE170" s="299"/>
      <c r="OF170" s="299"/>
      <c r="OG170" s="299"/>
      <c r="OH170" s="299"/>
      <c r="OI170" s="297"/>
      <c r="OJ170" s="297"/>
      <c r="OK170" s="297"/>
      <c r="OL170" s="297"/>
      <c r="OM170" s="277" cm="1">
        <f t="array" ref="OM170">SUM(SUMIFS(KU170:OL170,KU$6:OL$6,{"EN(V)"}))</f>
        <v>0</v>
      </c>
      <c r="ON170" s="277" cm="1">
        <f t="array" ref="ON170">SUM(SUMIFS(KU170:OL170,KU$6:OL$6,{"INA(V)"}))</f>
        <v>0</v>
      </c>
      <c r="OO170" s="277" cm="1">
        <f t="array" ref="OO170">SUM(SUMIFS(KU170:OL170,KU$6:OL$6,{"EN(D)"}))</f>
        <v>0</v>
      </c>
      <c r="OP170" s="277" cm="1">
        <f t="array" ref="OP170">SUM(SUMIFS(KU170:OL170,KU$6:OL$6,{"INA(D)"}))</f>
        <v>0</v>
      </c>
      <c r="OQ170" s="277" cm="1">
        <f t="array" ref="OQ170">SUM(SUMIFS(KU170:OL170,KU$6:OL$6,{"EN(D)","EN(V)","INA(D)","INA(V)"}))</f>
        <v>0</v>
      </c>
      <c r="OR170" s="299"/>
      <c r="OS170" s="299"/>
      <c r="OT170" s="299"/>
      <c r="OU170" s="299"/>
      <c r="OV170" s="297"/>
      <c r="OW170" s="297"/>
      <c r="OX170" s="297"/>
      <c r="OY170" s="297"/>
      <c r="OZ170" s="299"/>
      <c r="PA170" s="299"/>
      <c r="PB170" s="299"/>
      <c r="PC170" s="299"/>
      <c r="PD170" s="297"/>
      <c r="PE170" s="297">
        <v>17</v>
      </c>
      <c r="PF170" s="297"/>
      <c r="PG170" s="297">
        <v>5</v>
      </c>
      <c r="PH170" s="299"/>
      <c r="PI170" s="299"/>
      <c r="PJ170" s="299"/>
      <c r="PK170" s="299">
        <v>1</v>
      </c>
      <c r="PL170" s="297"/>
      <c r="PM170" s="297"/>
      <c r="PN170" s="297"/>
      <c r="PO170" s="297"/>
      <c r="PP170" s="299"/>
      <c r="PQ170" s="299">
        <v>1</v>
      </c>
      <c r="PR170" s="299"/>
      <c r="PS170" s="299">
        <v>1</v>
      </c>
      <c r="PT170" s="297"/>
      <c r="PU170" s="297"/>
      <c r="PV170" s="297"/>
      <c r="PW170" s="297"/>
      <c r="PX170" s="299"/>
      <c r="PY170" s="299">
        <v>3</v>
      </c>
      <c r="PZ170" s="299"/>
      <c r="QA170" s="299">
        <v>1</v>
      </c>
      <c r="QB170" s="297"/>
      <c r="QC170" s="297"/>
      <c r="QD170" s="297"/>
      <c r="QE170" s="297"/>
      <c r="QF170" s="299"/>
      <c r="QG170" s="299">
        <v>6</v>
      </c>
      <c r="QH170" s="299"/>
      <c r="QI170" s="299">
        <v>2</v>
      </c>
      <c r="QJ170" s="297"/>
      <c r="QK170" s="297"/>
      <c r="QL170" s="297"/>
      <c r="QM170" s="297"/>
      <c r="QN170" s="299"/>
      <c r="QO170" s="299">
        <v>4</v>
      </c>
      <c r="QP170" s="299"/>
      <c r="QQ170" s="299">
        <v>1</v>
      </c>
      <c r="QR170" s="297"/>
      <c r="QS170" s="297"/>
      <c r="QT170" s="297"/>
      <c r="QU170" s="297"/>
      <c r="QV170" s="299"/>
      <c r="QW170" s="299"/>
      <c r="QX170" s="299"/>
      <c r="QY170" s="299"/>
      <c r="QZ170" s="297"/>
      <c r="RA170" s="297"/>
      <c r="RB170" s="297"/>
      <c r="RC170" s="297"/>
      <c r="RD170" s="299"/>
      <c r="RE170" s="299"/>
      <c r="RF170" s="299"/>
      <c r="RG170" s="299"/>
      <c r="RH170" s="297"/>
      <c r="RI170" s="297"/>
      <c r="RJ170" s="297"/>
      <c r="RK170" s="297"/>
      <c r="RL170" s="299"/>
      <c r="RM170" s="299"/>
      <c r="RN170" s="299"/>
      <c r="RO170" s="299"/>
      <c r="RP170" s="297"/>
      <c r="RQ170" s="297"/>
      <c r="RR170" s="297"/>
      <c r="RS170" s="297"/>
      <c r="RT170" s="299"/>
      <c r="RU170" s="299"/>
      <c r="RV170" s="299"/>
      <c r="RW170" s="299"/>
      <c r="RX170" s="297"/>
      <c r="RY170" s="297"/>
      <c r="RZ170" s="297"/>
      <c r="SA170" s="297"/>
      <c r="SB170" s="299"/>
      <c r="SC170" s="299"/>
      <c r="SD170" s="299"/>
      <c r="SE170" s="299"/>
      <c r="SF170" s="297"/>
      <c r="SG170" s="297"/>
      <c r="SH170" s="297"/>
      <c r="SI170" s="297"/>
      <c r="SJ170" s="277" cm="1">
        <f t="array" ref="SJ170">SUM(SUMIFS(OR170:SI170,OR$6:SI$6,{"EN(V)"}))</f>
        <v>14</v>
      </c>
      <c r="SK170" s="277" cm="1">
        <f t="array" ref="SK170">SUM(SUMIFS(OR170:SI170,OR$6:SI$6,{"INA(V)"}))</f>
        <v>17</v>
      </c>
      <c r="SL170" s="277" cm="1">
        <f t="array" ref="SL170">SUM(SUMIFS(OR170:SI170,OR$6:SI$6,{"EN(D)"}))</f>
        <v>6</v>
      </c>
      <c r="SM170" s="277" cm="1">
        <f t="array" ref="SM170">SUM(SUMIFS(OR170:SI170,OR$6:SI$6,{"INA(D)"}))</f>
        <v>5</v>
      </c>
      <c r="SN170" s="277" cm="1">
        <f t="array" ref="SN170">SUM(SUMIFS(OR170:SI170,OR$6:SI$6,{"EN(D)","EN(V)","INA(D)","INA(V)"}))</f>
        <v>42</v>
      </c>
    </row>
    <row r="171" spans="1:508" ht="15" customHeight="1">
      <c r="A171" s="296">
        <v>165</v>
      </c>
      <c r="B171" s="281" t="s">
        <v>3514</v>
      </c>
      <c r="C171" s="301"/>
      <c r="D171" s="299"/>
      <c r="E171" s="299"/>
      <c r="F171" s="299"/>
      <c r="G171" s="299"/>
      <c r="H171" s="297"/>
      <c r="I171" s="297"/>
      <c r="J171" s="297"/>
      <c r="K171" s="297"/>
      <c r="L171" s="299"/>
      <c r="M171" s="299"/>
      <c r="N171" s="299"/>
      <c r="O171" s="299"/>
      <c r="P171" s="297"/>
      <c r="Q171" s="297"/>
      <c r="R171" s="297"/>
      <c r="S171" s="297"/>
      <c r="T171" s="299"/>
      <c r="U171" s="299"/>
      <c r="V171" s="299"/>
      <c r="W171" s="299"/>
      <c r="X171" s="297"/>
      <c r="Y171" s="297"/>
      <c r="Z171" s="297"/>
      <c r="AA171" s="297"/>
      <c r="AB171" s="299"/>
      <c r="AC171" s="299"/>
      <c r="AD171" s="299"/>
      <c r="AE171" s="299"/>
      <c r="AF171" s="297"/>
      <c r="AG171" s="297"/>
      <c r="AH171" s="297"/>
      <c r="AI171" s="297"/>
      <c r="AJ171" s="299"/>
      <c r="AK171" s="299"/>
      <c r="AL171" s="299"/>
      <c r="AM171" s="299"/>
      <c r="AN171" s="297"/>
      <c r="AO171" s="297"/>
      <c r="AP171" s="297"/>
      <c r="AQ171" s="297"/>
      <c r="AR171" s="299"/>
      <c r="AS171" s="299"/>
      <c r="AT171" s="299"/>
      <c r="AU171" s="299"/>
      <c r="AV171" s="297"/>
      <c r="AW171" s="297"/>
      <c r="AX171" s="297"/>
      <c r="AY171" s="297"/>
      <c r="AZ171" s="299"/>
      <c r="BA171" s="299"/>
      <c r="BB171" s="299"/>
      <c r="BC171" s="299"/>
      <c r="BD171" s="297"/>
      <c r="BE171" s="297"/>
      <c r="BF171" s="297"/>
      <c r="BG171" s="297"/>
      <c r="BH171" s="299"/>
      <c r="BI171" s="299"/>
      <c r="BJ171" s="299"/>
      <c r="BK171" s="299"/>
      <c r="BL171" s="297"/>
      <c r="BM171" s="297"/>
      <c r="BN171" s="297"/>
      <c r="BO171" s="297"/>
      <c r="BP171" s="299"/>
      <c r="BQ171" s="299"/>
      <c r="BR171" s="299"/>
      <c r="BS171" s="299"/>
      <c r="BT171" s="297"/>
      <c r="BU171" s="297"/>
      <c r="BV171" s="297"/>
      <c r="BW171" s="297"/>
      <c r="BX171" s="299"/>
      <c r="BY171" s="299"/>
      <c r="BZ171" s="299"/>
      <c r="CA171" s="299"/>
      <c r="CB171" s="297"/>
      <c r="CC171" s="297"/>
      <c r="CD171" s="297"/>
      <c r="CE171" s="297"/>
      <c r="CF171" s="299"/>
      <c r="CG171" s="299"/>
      <c r="CH171" s="299"/>
      <c r="CI171" s="299"/>
      <c r="CJ171" s="297"/>
      <c r="CK171" s="297"/>
      <c r="CL171" s="297"/>
      <c r="CM171" s="297"/>
      <c r="CN171" s="299"/>
      <c r="CO171" s="299"/>
      <c r="CP171" s="299"/>
      <c r="CQ171" s="299"/>
      <c r="CR171" s="297"/>
      <c r="CS171" s="297"/>
      <c r="CT171" s="297"/>
      <c r="CU171" s="297"/>
      <c r="CV171" s="277" cm="1">
        <f t="array" ref="CV171">SUM(SUMIFS(D171:CU171,D$6:CU$6,{"EN(V)"}))</f>
        <v>0</v>
      </c>
      <c r="CW171" s="277" cm="1">
        <f t="array" ref="CW171">SUM(SUMIFS(D171:CU171,D$6:CU$6,{"INA(V)"}))</f>
        <v>0</v>
      </c>
      <c r="CX171" s="277" cm="1">
        <f t="array" ref="CX171">SUM(SUMIFS(D171:CU171,D$6:CU$6,{"EN(D)"}))</f>
        <v>0</v>
      </c>
      <c r="CY171" s="277" cm="1">
        <f t="array" ref="CY171">SUM(SUMIFS(D171:CU171,D$6:CU$6,{"INA(D)"}))</f>
        <v>0</v>
      </c>
      <c r="CZ171" s="277" cm="1">
        <f t="array" ref="CZ171">SUM(SUMIFS(D171:CU171,D$6:CU$6,{"EN(D)","EN(V)","INA(D)","INA(V)"}))</f>
        <v>0</v>
      </c>
      <c r="DA171" s="299"/>
      <c r="DB171" s="299"/>
      <c r="DC171" s="299"/>
      <c r="DD171" s="299"/>
      <c r="DE171" s="297"/>
      <c r="DF171" s="297"/>
      <c r="DG171" s="297"/>
      <c r="DH171" s="297"/>
      <c r="DI171" s="299"/>
      <c r="DJ171" s="299"/>
      <c r="DK171" s="299"/>
      <c r="DL171" s="299"/>
      <c r="DM171" s="297"/>
      <c r="DN171" s="297"/>
      <c r="DO171" s="297"/>
      <c r="DP171" s="297"/>
      <c r="DQ171" s="299"/>
      <c r="DR171" s="299"/>
      <c r="DS171" s="299"/>
      <c r="DT171" s="299"/>
      <c r="DU171" s="297"/>
      <c r="DV171" s="297"/>
      <c r="DW171" s="297"/>
      <c r="DX171" s="297"/>
      <c r="DY171" s="299"/>
      <c r="DZ171" s="299"/>
      <c r="EA171" s="299"/>
      <c r="EB171" s="299"/>
      <c r="EC171" s="297"/>
      <c r="ED171" s="297"/>
      <c r="EE171" s="297"/>
      <c r="EF171" s="297"/>
      <c r="EG171" s="299"/>
      <c r="EH171" s="299"/>
      <c r="EI171" s="299"/>
      <c r="EJ171" s="299"/>
      <c r="EK171" s="297"/>
      <c r="EL171" s="297"/>
      <c r="EM171" s="297"/>
      <c r="EN171" s="297"/>
      <c r="EO171" s="299"/>
      <c r="EP171" s="299"/>
      <c r="EQ171" s="299"/>
      <c r="ER171" s="299"/>
      <c r="ES171" s="297"/>
      <c r="ET171" s="297"/>
      <c r="EU171" s="297"/>
      <c r="EV171" s="297"/>
      <c r="EW171" s="299"/>
      <c r="EX171" s="299"/>
      <c r="EY171" s="299"/>
      <c r="EZ171" s="299"/>
      <c r="FA171" s="297"/>
      <c r="FB171" s="297"/>
      <c r="FC171" s="297"/>
      <c r="FD171" s="297"/>
      <c r="FE171" s="299"/>
      <c r="FF171" s="299"/>
      <c r="FG171" s="299"/>
      <c r="FH171" s="299"/>
      <c r="FI171" s="297"/>
      <c r="FJ171" s="297"/>
      <c r="FK171" s="297"/>
      <c r="FL171" s="297"/>
      <c r="FM171" s="299"/>
      <c r="FN171" s="299"/>
      <c r="FO171" s="299"/>
      <c r="FP171" s="299"/>
      <c r="FQ171" s="297"/>
      <c r="FR171" s="297"/>
      <c r="FS171" s="297"/>
      <c r="FT171" s="297"/>
      <c r="FU171" s="299"/>
      <c r="FV171" s="299"/>
      <c r="FW171" s="299"/>
      <c r="FX171" s="299"/>
      <c r="FY171" s="297"/>
      <c r="FZ171" s="297"/>
      <c r="GA171" s="297"/>
      <c r="GB171" s="297"/>
      <c r="GC171" s="299"/>
      <c r="GD171" s="299"/>
      <c r="GE171" s="299"/>
      <c r="GF171" s="299"/>
      <c r="GG171" s="297"/>
      <c r="GH171" s="297"/>
      <c r="GI171" s="297"/>
      <c r="GJ171" s="297"/>
      <c r="GK171" s="299"/>
      <c r="GL171" s="299"/>
      <c r="GM171" s="299"/>
      <c r="GN171" s="299"/>
      <c r="GO171" s="297"/>
      <c r="GP171" s="297"/>
      <c r="GQ171" s="297"/>
      <c r="GR171" s="297"/>
      <c r="GS171" s="277" cm="1">
        <f t="array" ref="GS171">SUM(SUMIFS(DA171:GR171,DA$6:GR$6,{"EN(V)"}))</f>
        <v>0</v>
      </c>
      <c r="GT171" s="277" cm="1">
        <f t="array" ref="GT171">SUM(SUMIFS(DA171:GR171,DA$6:GR$6,{"INA(V)"}))</f>
        <v>0</v>
      </c>
      <c r="GU171" s="277" cm="1">
        <f t="array" ref="GU171">SUM(SUMIFS(DA171:GR171,DA$6:GR$6,{"EN(D)"}))</f>
        <v>0</v>
      </c>
      <c r="GV171" s="277" cm="1">
        <f t="array" ref="GV171">SUM(SUMIFS(DA171:GR171,DA$6:GR$6,{"INA(D)"}))</f>
        <v>0</v>
      </c>
      <c r="GW171" s="277" cm="1">
        <f t="array" ref="GW171">SUM(SUMIFS(DA171:GR171,DA$6:GR$6,{"EN(D)","EN(V)","INA(D)","INA(V)"}))</f>
        <v>0</v>
      </c>
      <c r="GX171" s="299"/>
      <c r="GY171" s="299"/>
      <c r="GZ171" s="299"/>
      <c r="HA171" s="299"/>
      <c r="HB171" s="297"/>
      <c r="HC171" s="297"/>
      <c r="HD171" s="297"/>
      <c r="HE171" s="297"/>
      <c r="HF171" s="299"/>
      <c r="HG171" s="299"/>
      <c r="HH171" s="299"/>
      <c r="HI171" s="299"/>
      <c r="HJ171" s="297"/>
      <c r="HK171" s="297"/>
      <c r="HL171" s="297"/>
      <c r="HM171" s="297"/>
      <c r="HN171" s="299"/>
      <c r="HO171" s="299"/>
      <c r="HP171" s="299"/>
      <c r="HQ171" s="299"/>
      <c r="HR171" s="297"/>
      <c r="HS171" s="297"/>
      <c r="HT171" s="297"/>
      <c r="HU171" s="297"/>
      <c r="HV171" s="299"/>
      <c r="HW171" s="299"/>
      <c r="HX171" s="299"/>
      <c r="HY171" s="299"/>
      <c r="HZ171" s="297"/>
      <c r="IA171" s="297"/>
      <c r="IB171" s="297"/>
      <c r="IC171" s="297"/>
      <c r="ID171" s="299"/>
      <c r="IE171" s="299"/>
      <c r="IF171" s="299"/>
      <c r="IG171" s="299"/>
      <c r="IH171" s="297"/>
      <c r="II171" s="297"/>
      <c r="IJ171" s="297"/>
      <c r="IK171" s="297"/>
      <c r="IL171" s="299"/>
      <c r="IM171" s="299"/>
      <c r="IN171" s="299"/>
      <c r="IO171" s="299"/>
      <c r="IP171" s="297"/>
      <c r="IQ171" s="297"/>
      <c r="IR171" s="297"/>
      <c r="IS171" s="297"/>
      <c r="IT171" s="299"/>
      <c r="IU171" s="299"/>
      <c r="IV171" s="299"/>
      <c r="IW171" s="299"/>
      <c r="IX171" s="297"/>
      <c r="IY171" s="297"/>
      <c r="IZ171" s="297"/>
      <c r="JA171" s="297"/>
      <c r="JB171" s="299"/>
      <c r="JC171" s="299"/>
      <c r="JD171" s="299"/>
      <c r="JE171" s="299"/>
      <c r="JF171" s="297"/>
      <c r="JG171" s="297"/>
      <c r="JH171" s="297"/>
      <c r="JI171" s="297"/>
      <c r="JJ171" s="299"/>
      <c r="JK171" s="299"/>
      <c r="JL171" s="299"/>
      <c r="JM171" s="299"/>
      <c r="JN171" s="297"/>
      <c r="JO171" s="297"/>
      <c r="JP171" s="297"/>
      <c r="JQ171" s="297"/>
      <c r="JR171" s="299"/>
      <c r="JS171" s="299"/>
      <c r="JT171" s="299"/>
      <c r="JU171" s="299"/>
      <c r="JV171" s="297"/>
      <c r="JW171" s="297"/>
      <c r="JX171" s="297"/>
      <c r="JY171" s="297"/>
      <c r="JZ171" s="299"/>
      <c r="KA171" s="299"/>
      <c r="KB171" s="299"/>
      <c r="KC171" s="299"/>
      <c r="KD171" s="297"/>
      <c r="KE171" s="297"/>
      <c r="KF171" s="297"/>
      <c r="KG171" s="297"/>
      <c r="KH171" s="299"/>
      <c r="KI171" s="299"/>
      <c r="KJ171" s="299"/>
      <c r="KK171" s="299"/>
      <c r="KL171" s="297"/>
      <c r="KM171" s="297"/>
      <c r="KN171" s="297"/>
      <c r="KO171" s="297"/>
      <c r="KP171" s="277" cm="1">
        <f t="array" ref="KP171">SUM(SUMIFS(GX171:KO171,GX$6:KO$6,{"EN(V)"}))</f>
        <v>0</v>
      </c>
      <c r="KQ171" s="277" cm="1">
        <f t="array" ref="KQ171">SUM(SUMIFS(GX171:KO171,GX$6:KO$6,{"INA(V)"}))</f>
        <v>0</v>
      </c>
      <c r="KR171" s="277" cm="1">
        <f t="array" ref="KR171">SUM(SUMIFS(GX171:KO171,GX$6:KO$6,{"EN(D)"}))</f>
        <v>0</v>
      </c>
      <c r="KS171" s="277" cm="1">
        <f t="array" ref="KS171">SUM(SUMIFS(GX171:KO171,GX$6:KO$6,{"INA(D)"}))</f>
        <v>0</v>
      </c>
      <c r="KT171" s="277" cm="1">
        <f t="array" ref="KT171">SUM(SUMIFS(GX171:KO171,GX$6:KO$6,{"EN(D)","EN(V)","INA(D)","INA(V)"}))</f>
        <v>0</v>
      </c>
      <c r="KU171" s="299"/>
      <c r="KV171" s="299"/>
      <c r="KW171" s="299"/>
      <c r="KX171" s="299"/>
      <c r="KY171" s="297"/>
      <c r="KZ171" s="297"/>
      <c r="LA171" s="297"/>
      <c r="LB171" s="297"/>
      <c r="LC171" s="299"/>
      <c r="LD171" s="299"/>
      <c r="LE171" s="299"/>
      <c r="LF171" s="299"/>
      <c r="LG171" s="297"/>
      <c r="LH171" s="297"/>
      <c r="LI171" s="297"/>
      <c r="LJ171" s="297"/>
      <c r="LK171" s="299"/>
      <c r="LL171" s="299"/>
      <c r="LM171" s="299"/>
      <c r="LN171" s="299"/>
      <c r="LO171" s="297"/>
      <c r="LP171" s="297"/>
      <c r="LQ171" s="297"/>
      <c r="LR171" s="297"/>
      <c r="LS171" s="299"/>
      <c r="LT171" s="299"/>
      <c r="LU171" s="299"/>
      <c r="LV171" s="299"/>
      <c r="LW171" s="297"/>
      <c r="LX171" s="297"/>
      <c r="LY171" s="297"/>
      <c r="LZ171" s="297"/>
      <c r="MA171" s="299"/>
      <c r="MB171" s="299"/>
      <c r="MC171" s="299"/>
      <c r="MD171" s="299"/>
      <c r="ME171" s="297"/>
      <c r="MF171" s="297"/>
      <c r="MG171" s="297"/>
      <c r="MH171" s="297"/>
      <c r="MI171" s="299"/>
      <c r="MJ171" s="299"/>
      <c r="MK171" s="299"/>
      <c r="ML171" s="299"/>
      <c r="MM171" s="297"/>
      <c r="MN171" s="297"/>
      <c r="MO171" s="297"/>
      <c r="MP171" s="297"/>
      <c r="MQ171" s="299"/>
      <c r="MR171" s="299"/>
      <c r="MS171" s="299"/>
      <c r="MT171" s="299"/>
      <c r="MU171" s="297"/>
      <c r="MV171" s="297"/>
      <c r="MW171" s="297"/>
      <c r="MX171" s="297"/>
      <c r="MY171" s="299"/>
      <c r="MZ171" s="299"/>
      <c r="NA171" s="299"/>
      <c r="NB171" s="299"/>
      <c r="NC171" s="297"/>
      <c r="ND171" s="297"/>
      <c r="NE171" s="297"/>
      <c r="NF171" s="297"/>
      <c r="NG171" s="299"/>
      <c r="NH171" s="299"/>
      <c r="NI171" s="299"/>
      <c r="NJ171" s="299"/>
      <c r="NK171" s="297"/>
      <c r="NL171" s="297"/>
      <c r="NM171" s="297"/>
      <c r="NN171" s="297"/>
      <c r="NO171" s="299"/>
      <c r="NP171" s="299"/>
      <c r="NQ171" s="299"/>
      <c r="NR171" s="299"/>
      <c r="NS171" s="297"/>
      <c r="NT171" s="297"/>
      <c r="NU171" s="297"/>
      <c r="NV171" s="297"/>
      <c r="NW171" s="299"/>
      <c r="NX171" s="299"/>
      <c r="NY171" s="299"/>
      <c r="NZ171" s="299"/>
      <c r="OA171" s="297"/>
      <c r="OB171" s="297"/>
      <c r="OC171" s="297"/>
      <c r="OD171" s="297"/>
      <c r="OE171" s="299"/>
      <c r="OF171" s="299"/>
      <c r="OG171" s="299"/>
      <c r="OH171" s="299"/>
      <c r="OI171" s="297"/>
      <c r="OJ171" s="297"/>
      <c r="OK171" s="297"/>
      <c r="OL171" s="297"/>
      <c r="OM171" s="277" cm="1">
        <f t="array" ref="OM171">SUM(SUMIFS(KU171:OL171,KU$6:OL$6,{"EN(V)"}))</f>
        <v>0</v>
      </c>
      <c r="ON171" s="277" cm="1">
        <f t="array" ref="ON171">SUM(SUMIFS(KU171:OL171,KU$6:OL$6,{"INA(V)"}))</f>
        <v>0</v>
      </c>
      <c r="OO171" s="277" cm="1">
        <f t="array" ref="OO171">SUM(SUMIFS(KU171:OL171,KU$6:OL$6,{"EN(D)"}))</f>
        <v>0</v>
      </c>
      <c r="OP171" s="277" cm="1">
        <f t="array" ref="OP171">SUM(SUMIFS(KU171:OL171,KU$6:OL$6,{"INA(D)"}))</f>
        <v>0</v>
      </c>
      <c r="OQ171" s="277" cm="1">
        <f t="array" ref="OQ171">SUM(SUMIFS(KU171:OL171,KU$6:OL$6,{"EN(D)","EN(V)","INA(D)","INA(V)"}))</f>
        <v>0</v>
      </c>
      <c r="OR171" s="299"/>
      <c r="OS171" s="299">
        <v>6</v>
      </c>
      <c r="OT171" s="299"/>
      <c r="OU171" s="299">
        <v>1</v>
      </c>
      <c r="OV171" s="297"/>
      <c r="OW171" s="297"/>
      <c r="OX171" s="297"/>
      <c r="OY171" s="297"/>
      <c r="OZ171" s="299"/>
      <c r="PA171" s="299">
        <v>14</v>
      </c>
      <c r="PB171" s="299"/>
      <c r="PC171" s="299">
        <v>4</v>
      </c>
      <c r="PD171" s="297"/>
      <c r="PE171" s="297"/>
      <c r="PF171" s="297"/>
      <c r="PG171" s="297"/>
      <c r="PH171" s="299"/>
      <c r="PI171" s="299"/>
      <c r="PJ171" s="299"/>
      <c r="PK171" s="299"/>
      <c r="PL171" s="297"/>
      <c r="PM171" s="297">
        <v>9</v>
      </c>
      <c r="PN171" s="297"/>
      <c r="PO171" s="297"/>
      <c r="PP171" s="299"/>
      <c r="PQ171" s="299"/>
      <c r="PR171" s="299"/>
      <c r="PS171" s="299"/>
      <c r="PT171" s="297"/>
      <c r="PU171" s="297">
        <v>4</v>
      </c>
      <c r="PV171" s="297"/>
      <c r="PW171" s="297"/>
      <c r="PX171" s="299"/>
      <c r="PY171" s="299"/>
      <c r="PZ171" s="299"/>
      <c r="QA171" s="299"/>
      <c r="QB171" s="297"/>
      <c r="QC171" s="297">
        <v>10</v>
      </c>
      <c r="QD171" s="297"/>
      <c r="QE171" s="297">
        <v>5</v>
      </c>
      <c r="QF171" s="299"/>
      <c r="QG171" s="299"/>
      <c r="QH171" s="299"/>
      <c r="QI171" s="299"/>
      <c r="QJ171" s="297"/>
      <c r="QK171" s="297">
        <v>5</v>
      </c>
      <c r="QL171" s="297"/>
      <c r="QM171" s="297">
        <v>1</v>
      </c>
      <c r="QN171" s="299"/>
      <c r="QO171" s="299"/>
      <c r="QP171" s="299"/>
      <c r="QQ171" s="299"/>
      <c r="QR171" s="297"/>
      <c r="QS171" s="297">
        <v>10</v>
      </c>
      <c r="QT171" s="297"/>
      <c r="QU171" s="297">
        <v>4</v>
      </c>
      <c r="QV171" s="299"/>
      <c r="QW171" s="299"/>
      <c r="QX171" s="299"/>
      <c r="QY171" s="299"/>
      <c r="QZ171" s="297"/>
      <c r="RA171" s="297"/>
      <c r="RB171" s="297"/>
      <c r="RC171" s="297"/>
      <c r="RD171" s="299"/>
      <c r="RE171" s="299"/>
      <c r="RF171" s="299"/>
      <c r="RG171" s="299"/>
      <c r="RH171" s="297"/>
      <c r="RI171" s="297"/>
      <c r="RJ171" s="297"/>
      <c r="RK171" s="297"/>
      <c r="RL171" s="299"/>
      <c r="RM171" s="299"/>
      <c r="RN171" s="299"/>
      <c r="RO171" s="299"/>
      <c r="RP171" s="297"/>
      <c r="RQ171" s="297"/>
      <c r="RR171" s="297"/>
      <c r="RS171" s="297"/>
      <c r="RT171" s="299"/>
      <c r="RU171" s="299"/>
      <c r="RV171" s="299"/>
      <c r="RW171" s="299"/>
      <c r="RX171" s="297"/>
      <c r="RY171" s="297"/>
      <c r="RZ171" s="297"/>
      <c r="SA171" s="297"/>
      <c r="SB171" s="299"/>
      <c r="SC171" s="299"/>
      <c r="SD171" s="299"/>
      <c r="SE171" s="299"/>
      <c r="SF171" s="297"/>
      <c r="SG171" s="297"/>
      <c r="SH171" s="297"/>
      <c r="SI171" s="297"/>
      <c r="SJ171" s="277" cm="1">
        <f t="array" ref="SJ171">SUM(SUMIFS(OR171:SI171,OR$6:SI$6,{"EN(V)"}))</f>
        <v>20</v>
      </c>
      <c r="SK171" s="277" cm="1">
        <f t="array" ref="SK171">SUM(SUMIFS(OR171:SI171,OR$6:SI$6,{"INA(V)"}))</f>
        <v>38</v>
      </c>
      <c r="SL171" s="277" cm="1">
        <f t="array" ref="SL171">SUM(SUMIFS(OR171:SI171,OR$6:SI$6,{"EN(D)"}))</f>
        <v>5</v>
      </c>
      <c r="SM171" s="277" cm="1">
        <f t="array" ref="SM171">SUM(SUMIFS(OR171:SI171,OR$6:SI$6,{"INA(D)"}))</f>
        <v>10</v>
      </c>
      <c r="SN171" s="277" cm="1">
        <f t="array" ref="SN171">SUM(SUMIFS(OR171:SI171,OR$6:SI$6,{"EN(D)","EN(V)","INA(D)","INA(V)"}))</f>
        <v>73</v>
      </c>
    </row>
    <row r="172" spans="1:508" ht="30">
      <c r="A172" s="296">
        <v>166</v>
      </c>
      <c r="B172" s="281" t="s">
        <v>3376</v>
      </c>
      <c r="C172" s="301"/>
      <c r="D172" s="299"/>
      <c r="E172" s="299"/>
      <c r="F172" s="299"/>
      <c r="G172" s="299"/>
      <c r="H172" s="297"/>
      <c r="I172" s="297"/>
      <c r="J172" s="297"/>
      <c r="K172" s="297"/>
      <c r="L172" s="299"/>
      <c r="M172" s="299"/>
      <c r="N172" s="299"/>
      <c r="O172" s="299"/>
      <c r="P172" s="297"/>
      <c r="Q172" s="297"/>
      <c r="R172" s="297"/>
      <c r="S172" s="297"/>
      <c r="T172" s="299"/>
      <c r="U172" s="299"/>
      <c r="V172" s="299"/>
      <c r="W172" s="299"/>
      <c r="X172" s="297"/>
      <c r="Y172" s="297"/>
      <c r="Z172" s="297"/>
      <c r="AA172" s="297"/>
      <c r="AB172" s="299"/>
      <c r="AC172" s="299"/>
      <c r="AD172" s="299"/>
      <c r="AE172" s="299"/>
      <c r="AF172" s="297"/>
      <c r="AG172" s="297"/>
      <c r="AH172" s="297"/>
      <c r="AI172" s="297"/>
      <c r="AJ172" s="299"/>
      <c r="AK172" s="299"/>
      <c r="AL172" s="299"/>
      <c r="AM172" s="299"/>
      <c r="AN172" s="297"/>
      <c r="AO172" s="297"/>
      <c r="AP172" s="297"/>
      <c r="AQ172" s="297"/>
      <c r="AR172" s="299"/>
      <c r="AS172" s="299"/>
      <c r="AT172" s="299"/>
      <c r="AU172" s="299"/>
      <c r="AV172" s="297"/>
      <c r="AW172" s="297"/>
      <c r="AX172" s="297"/>
      <c r="AY172" s="297"/>
      <c r="AZ172" s="299"/>
      <c r="BA172" s="299"/>
      <c r="BB172" s="299"/>
      <c r="BC172" s="299"/>
      <c r="BD172" s="297"/>
      <c r="BE172" s="297"/>
      <c r="BF172" s="297"/>
      <c r="BG172" s="297"/>
      <c r="BH172" s="299"/>
      <c r="BI172" s="299"/>
      <c r="BJ172" s="299"/>
      <c r="BK172" s="299"/>
      <c r="BL172" s="297"/>
      <c r="BM172" s="297"/>
      <c r="BN172" s="297"/>
      <c r="BO172" s="297"/>
      <c r="BP172" s="299"/>
      <c r="BQ172" s="299"/>
      <c r="BR172" s="299"/>
      <c r="BS172" s="299"/>
      <c r="BT172" s="297"/>
      <c r="BU172" s="297"/>
      <c r="BV172" s="297"/>
      <c r="BW172" s="297"/>
      <c r="BX172" s="299"/>
      <c r="BY172" s="299"/>
      <c r="BZ172" s="299"/>
      <c r="CA172" s="299"/>
      <c r="CB172" s="297"/>
      <c r="CC172" s="297"/>
      <c r="CD172" s="297"/>
      <c r="CE172" s="297"/>
      <c r="CF172" s="299"/>
      <c r="CG172" s="299"/>
      <c r="CH172" s="299"/>
      <c r="CI172" s="299"/>
      <c r="CJ172" s="297"/>
      <c r="CK172" s="297"/>
      <c r="CL172" s="297"/>
      <c r="CM172" s="297"/>
      <c r="CN172" s="299"/>
      <c r="CO172" s="299"/>
      <c r="CP172" s="299"/>
      <c r="CQ172" s="299"/>
      <c r="CR172" s="297"/>
      <c r="CS172" s="297"/>
      <c r="CT172" s="297"/>
      <c r="CU172" s="297"/>
      <c r="CV172" s="277" cm="1">
        <f t="array" ref="CV172">SUM(SUMIFS(D172:CU172,D$6:CU$6,{"EN(V)"}))</f>
        <v>0</v>
      </c>
      <c r="CW172" s="277" cm="1">
        <f t="array" ref="CW172">SUM(SUMIFS(D172:CU172,D$6:CU$6,{"INA(V)"}))</f>
        <v>0</v>
      </c>
      <c r="CX172" s="277" cm="1">
        <f t="array" ref="CX172">SUM(SUMIFS(D172:CU172,D$6:CU$6,{"EN(D)"}))</f>
        <v>0</v>
      </c>
      <c r="CY172" s="277" cm="1">
        <f t="array" ref="CY172">SUM(SUMIFS(D172:CU172,D$6:CU$6,{"INA(D)"}))</f>
        <v>0</v>
      </c>
      <c r="CZ172" s="277" cm="1">
        <f t="array" ref="CZ172">SUM(SUMIFS(D172:CU172,D$6:CU$6,{"EN(D)","EN(V)","INA(D)","INA(V)"}))</f>
        <v>0</v>
      </c>
      <c r="DA172" s="299"/>
      <c r="DB172" s="299"/>
      <c r="DC172" s="299"/>
      <c r="DD172" s="299"/>
      <c r="DE172" s="297"/>
      <c r="DF172" s="297"/>
      <c r="DG172" s="297"/>
      <c r="DH172" s="297"/>
      <c r="DI172" s="299"/>
      <c r="DJ172" s="299"/>
      <c r="DK172" s="299"/>
      <c r="DL172" s="299"/>
      <c r="DM172" s="297"/>
      <c r="DN172" s="297"/>
      <c r="DO172" s="297"/>
      <c r="DP172" s="297"/>
      <c r="DQ172" s="299"/>
      <c r="DR172" s="299"/>
      <c r="DS172" s="299"/>
      <c r="DT172" s="299"/>
      <c r="DU172" s="297"/>
      <c r="DV172" s="297"/>
      <c r="DW172" s="297"/>
      <c r="DX172" s="297"/>
      <c r="DY172" s="299"/>
      <c r="DZ172" s="299"/>
      <c r="EA172" s="299"/>
      <c r="EB172" s="299"/>
      <c r="EC172" s="297"/>
      <c r="ED172" s="297"/>
      <c r="EE172" s="297"/>
      <c r="EF172" s="297"/>
      <c r="EG172" s="299"/>
      <c r="EH172" s="299"/>
      <c r="EI172" s="299"/>
      <c r="EJ172" s="299"/>
      <c r="EK172" s="297"/>
      <c r="EL172" s="297"/>
      <c r="EM172" s="297"/>
      <c r="EN172" s="297"/>
      <c r="EO172" s="299"/>
      <c r="EP172" s="299"/>
      <c r="EQ172" s="299"/>
      <c r="ER172" s="299"/>
      <c r="ES172" s="297"/>
      <c r="ET172" s="297"/>
      <c r="EU172" s="297"/>
      <c r="EV172" s="297"/>
      <c r="EW172" s="299"/>
      <c r="EX172" s="299"/>
      <c r="EY172" s="299"/>
      <c r="EZ172" s="299"/>
      <c r="FA172" s="297"/>
      <c r="FB172" s="297"/>
      <c r="FC172" s="297"/>
      <c r="FD172" s="297"/>
      <c r="FE172" s="299"/>
      <c r="FF172" s="299"/>
      <c r="FG172" s="299"/>
      <c r="FH172" s="299"/>
      <c r="FI172" s="297"/>
      <c r="FJ172" s="297"/>
      <c r="FK172" s="297"/>
      <c r="FL172" s="297"/>
      <c r="FM172" s="299"/>
      <c r="FN172" s="299"/>
      <c r="FO172" s="299"/>
      <c r="FP172" s="299"/>
      <c r="FQ172" s="297"/>
      <c r="FR172" s="297"/>
      <c r="FS172" s="297"/>
      <c r="FT172" s="297"/>
      <c r="FU172" s="299"/>
      <c r="FV172" s="299"/>
      <c r="FW172" s="299"/>
      <c r="FX172" s="299"/>
      <c r="FY172" s="297"/>
      <c r="FZ172" s="297"/>
      <c r="GA172" s="297"/>
      <c r="GB172" s="297"/>
      <c r="GC172" s="299"/>
      <c r="GD172" s="299"/>
      <c r="GE172" s="299"/>
      <c r="GF172" s="299"/>
      <c r="GG172" s="297"/>
      <c r="GH172" s="297"/>
      <c r="GI172" s="297"/>
      <c r="GJ172" s="297"/>
      <c r="GK172" s="299"/>
      <c r="GL172" s="299"/>
      <c r="GM172" s="299"/>
      <c r="GN172" s="299"/>
      <c r="GO172" s="297"/>
      <c r="GP172" s="297"/>
      <c r="GQ172" s="297"/>
      <c r="GR172" s="297"/>
      <c r="GS172" s="277" cm="1">
        <f t="array" ref="GS172">SUM(SUMIFS(DA172:GR172,DA$6:GR$6,{"EN(V)"}))</f>
        <v>0</v>
      </c>
      <c r="GT172" s="277" cm="1">
        <f t="array" ref="GT172">SUM(SUMIFS(DA172:GR172,DA$6:GR$6,{"INA(V)"}))</f>
        <v>0</v>
      </c>
      <c r="GU172" s="277" cm="1">
        <f t="array" ref="GU172">SUM(SUMIFS(DA172:GR172,DA$6:GR$6,{"EN(D)"}))</f>
        <v>0</v>
      </c>
      <c r="GV172" s="277" cm="1">
        <f t="array" ref="GV172">SUM(SUMIFS(DA172:GR172,DA$6:GR$6,{"INA(D)"}))</f>
        <v>0</v>
      </c>
      <c r="GW172" s="277" cm="1">
        <f t="array" ref="GW172">SUM(SUMIFS(DA172:GR172,DA$6:GR$6,{"EN(D)","EN(V)","INA(D)","INA(V)"}))</f>
        <v>0</v>
      </c>
      <c r="GX172" s="299"/>
      <c r="GY172" s="299"/>
      <c r="GZ172" s="299"/>
      <c r="HA172" s="299"/>
      <c r="HB172" s="297"/>
      <c r="HC172" s="297"/>
      <c r="HD172" s="297"/>
      <c r="HE172" s="297"/>
      <c r="HF172" s="299"/>
      <c r="HG172" s="299"/>
      <c r="HH172" s="299"/>
      <c r="HI172" s="299"/>
      <c r="HJ172" s="297"/>
      <c r="HK172" s="297"/>
      <c r="HL172" s="297"/>
      <c r="HM172" s="297"/>
      <c r="HN172" s="299"/>
      <c r="HO172" s="299"/>
      <c r="HP172" s="299"/>
      <c r="HQ172" s="299"/>
      <c r="HR172" s="297"/>
      <c r="HS172" s="297"/>
      <c r="HT172" s="297"/>
      <c r="HU172" s="297"/>
      <c r="HV172" s="299"/>
      <c r="HW172" s="299"/>
      <c r="HX172" s="299"/>
      <c r="HY172" s="299"/>
      <c r="HZ172" s="297"/>
      <c r="IA172" s="297"/>
      <c r="IB172" s="297"/>
      <c r="IC172" s="297"/>
      <c r="ID172" s="299"/>
      <c r="IE172" s="299"/>
      <c r="IF172" s="299"/>
      <c r="IG172" s="299"/>
      <c r="IH172" s="297"/>
      <c r="II172" s="297"/>
      <c r="IJ172" s="297"/>
      <c r="IK172" s="297"/>
      <c r="IL172" s="299"/>
      <c r="IM172" s="299"/>
      <c r="IN172" s="299"/>
      <c r="IO172" s="299"/>
      <c r="IP172" s="297"/>
      <c r="IQ172" s="297"/>
      <c r="IR172" s="297"/>
      <c r="IS172" s="297"/>
      <c r="IT172" s="299"/>
      <c r="IU172" s="299"/>
      <c r="IV172" s="299"/>
      <c r="IW172" s="299"/>
      <c r="IX172" s="297"/>
      <c r="IY172" s="297"/>
      <c r="IZ172" s="297"/>
      <c r="JA172" s="297"/>
      <c r="JB172" s="299"/>
      <c r="JC172" s="299"/>
      <c r="JD172" s="299"/>
      <c r="JE172" s="299"/>
      <c r="JF172" s="297"/>
      <c r="JG172" s="297"/>
      <c r="JH172" s="297"/>
      <c r="JI172" s="297"/>
      <c r="JJ172" s="299"/>
      <c r="JK172" s="299"/>
      <c r="JL172" s="299"/>
      <c r="JM172" s="299"/>
      <c r="JN172" s="297"/>
      <c r="JO172" s="297"/>
      <c r="JP172" s="297"/>
      <c r="JQ172" s="297"/>
      <c r="JR172" s="299"/>
      <c r="JS172" s="299"/>
      <c r="JT172" s="299"/>
      <c r="JU172" s="299"/>
      <c r="JV172" s="297"/>
      <c r="JW172" s="297"/>
      <c r="JX172" s="297"/>
      <c r="JY172" s="297"/>
      <c r="JZ172" s="299"/>
      <c r="KA172" s="299"/>
      <c r="KB172" s="299"/>
      <c r="KC172" s="299"/>
      <c r="KD172" s="297"/>
      <c r="KE172" s="297"/>
      <c r="KF172" s="297"/>
      <c r="KG172" s="297"/>
      <c r="KH172" s="299"/>
      <c r="KI172" s="299"/>
      <c r="KJ172" s="299"/>
      <c r="KK172" s="299"/>
      <c r="KL172" s="297"/>
      <c r="KM172" s="297"/>
      <c r="KN172" s="297"/>
      <c r="KO172" s="297"/>
      <c r="KP172" s="277" cm="1">
        <f t="array" ref="KP172">SUM(SUMIFS(GX172:KO172,GX$6:KO$6,{"EN(V)"}))</f>
        <v>0</v>
      </c>
      <c r="KQ172" s="277" cm="1">
        <f t="array" ref="KQ172">SUM(SUMIFS(GX172:KO172,GX$6:KO$6,{"INA(V)"}))</f>
        <v>0</v>
      </c>
      <c r="KR172" s="277" cm="1">
        <f t="array" ref="KR172">SUM(SUMIFS(GX172:KO172,GX$6:KO$6,{"EN(D)"}))</f>
        <v>0</v>
      </c>
      <c r="KS172" s="277" cm="1">
        <f t="array" ref="KS172">SUM(SUMIFS(GX172:KO172,GX$6:KO$6,{"INA(D)"}))</f>
        <v>0</v>
      </c>
      <c r="KT172" s="277" cm="1">
        <f t="array" ref="KT172">SUM(SUMIFS(GX172:KO172,GX$6:KO$6,{"EN(D)","EN(V)","INA(D)","INA(V)"}))</f>
        <v>0</v>
      </c>
      <c r="KU172" s="299"/>
      <c r="KV172" s="299"/>
      <c r="KW172" s="299"/>
      <c r="KX172" s="299"/>
      <c r="KY172" s="297"/>
      <c r="KZ172" s="297"/>
      <c r="LA172" s="297"/>
      <c r="LB172" s="297"/>
      <c r="LC172" s="299"/>
      <c r="LD172" s="299"/>
      <c r="LE172" s="299"/>
      <c r="LF172" s="299"/>
      <c r="LG172" s="297"/>
      <c r="LH172" s="297"/>
      <c r="LI172" s="297"/>
      <c r="LJ172" s="297"/>
      <c r="LK172" s="299"/>
      <c r="LL172" s="299"/>
      <c r="LM172" s="299"/>
      <c r="LN172" s="299"/>
      <c r="LO172" s="297"/>
      <c r="LP172" s="297"/>
      <c r="LQ172" s="297"/>
      <c r="LR172" s="297"/>
      <c r="LS172" s="299"/>
      <c r="LT172" s="299"/>
      <c r="LU172" s="299"/>
      <c r="LV172" s="299"/>
      <c r="LW172" s="297"/>
      <c r="LX172" s="297"/>
      <c r="LY172" s="297"/>
      <c r="LZ172" s="297"/>
      <c r="MA172" s="299"/>
      <c r="MB172" s="299"/>
      <c r="MC172" s="299"/>
      <c r="MD172" s="299"/>
      <c r="ME172" s="297"/>
      <c r="MF172" s="297"/>
      <c r="MG172" s="297"/>
      <c r="MH172" s="297"/>
      <c r="MI172" s="299"/>
      <c r="MJ172" s="299"/>
      <c r="MK172" s="299"/>
      <c r="ML172" s="299"/>
      <c r="MM172" s="297"/>
      <c r="MN172" s="297"/>
      <c r="MO172" s="297"/>
      <c r="MP172" s="297"/>
      <c r="MQ172" s="299"/>
      <c r="MR172" s="299"/>
      <c r="MS172" s="299"/>
      <c r="MT172" s="299"/>
      <c r="MU172" s="297"/>
      <c r="MV172" s="297"/>
      <c r="MW172" s="297"/>
      <c r="MX172" s="297"/>
      <c r="MY172" s="299"/>
      <c r="MZ172" s="299"/>
      <c r="NA172" s="299"/>
      <c r="NB172" s="299"/>
      <c r="NC172" s="297"/>
      <c r="ND172" s="297"/>
      <c r="NE172" s="297"/>
      <c r="NF172" s="297"/>
      <c r="NG172" s="299"/>
      <c r="NH172" s="299"/>
      <c r="NI172" s="299"/>
      <c r="NJ172" s="299"/>
      <c r="NK172" s="297"/>
      <c r="NL172" s="297"/>
      <c r="NM172" s="297"/>
      <c r="NN172" s="297"/>
      <c r="NO172" s="299"/>
      <c r="NP172" s="299"/>
      <c r="NQ172" s="299"/>
      <c r="NR172" s="299"/>
      <c r="NS172" s="297"/>
      <c r="NT172" s="297"/>
      <c r="NU172" s="297"/>
      <c r="NV172" s="297"/>
      <c r="NW172" s="299"/>
      <c r="NX172" s="299"/>
      <c r="NY172" s="299"/>
      <c r="NZ172" s="299"/>
      <c r="OA172" s="297"/>
      <c r="OB172" s="297"/>
      <c r="OC172" s="297"/>
      <c r="OD172" s="297"/>
      <c r="OE172" s="299"/>
      <c r="OF172" s="299"/>
      <c r="OG172" s="299"/>
      <c r="OH172" s="299"/>
      <c r="OI172" s="297"/>
      <c r="OJ172" s="297"/>
      <c r="OK172" s="297"/>
      <c r="OL172" s="297"/>
      <c r="OM172" s="277" cm="1">
        <f t="array" ref="OM172">SUM(SUMIFS(KU172:OL172,KU$6:OL$6,{"EN(V)"}))</f>
        <v>0</v>
      </c>
      <c r="ON172" s="277" cm="1">
        <f t="array" ref="ON172">SUM(SUMIFS(KU172:OL172,KU$6:OL$6,{"INA(V)"}))</f>
        <v>0</v>
      </c>
      <c r="OO172" s="277" cm="1">
        <f t="array" ref="OO172">SUM(SUMIFS(KU172:OL172,KU$6:OL$6,{"EN(D)"}))</f>
        <v>0</v>
      </c>
      <c r="OP172" s="277" cm="1">
        <f t="array" ref="OP172">SUM(SUMIFS(KU172:OL172,KU$6:OL$6,{"INA(D)"}))</f>
        <v>0</v>
      </c>
      <c r="OQ172" s="277" cm="1">
        <f t="array" ref="OQ172">SUM(SUMIFS(KU172:OL172,KU$6:OL$6,{"EN(D)","EN(V)","INA(D)","INA(V)"}))</f>
        <v>0</v>
      </c>
      <c r="OR172" s="299"/>
      <c r="OS172" s="299"/>
      <c r="OT172" s="299"/>
      <c r="OU172" s="299"/>
      <c r="OV172" s="297"/>
      <c r="OW172" s="297">
        <v>9</v>
      </c>
      <c r="OX172" s="297"/>
      <c r="OY172" s="297">
        <v>3</v>
      </c>
      <c r="OZ172" s="299"/>
      <c r="PA172" s="299"/>
      <c r="PB172" s="299"/>
      <c r="PC172" s="299"/>
      <c r="PD172" s="297"/>
      <c r="PE172" s="297">
        <v>11</v>
      </c>
      <c r="PF172" s="297"/>
      <c r="PG172" s="297">
        <v>2</v>
      </c>
      <c r="PH172" s="299"/>
      <c r="PI172" s="299">
        <v>2</v>
      </c>
      <c r="PJ172" s="299"/>
      <c r="PK172" s="299"/>
      <c r="PL172" s="297"/>
      <c r="PM172" s="297"/>
      <c r="PN172" s="297"/>
      <c r="PO172" s="297"/>
      <c r="PP172" s="299"/>
      <c r="PQ172" s="299">
        <v>2</v>
      </c>
      <c r="PR172" s="299"/>
      <c r="PS172" s="299"/>
      <c r="PT172" s="297"/>
      <c r="PU172" s="297"/>
      <c r="PV172" s="297"/>
      <c r="PW172" s="297"/>
      <c r="PX172" s="299"/>
      <c r="PY172" s="299">
        <v>15</v>
      </c>
      <c r="PZ172" s="299"/>
      <c r="QA172" s="299">
        <v>2</v>
      </c>
      <c r="QB172" s="297"/>
      <c r="QC172" s="297"/>
      <c r="QD172" s="297"/>
      <c r="QE172" s="297"/>
      <c r="QF172" s="299"/>
      <c r="QG172" s="299">
        <v>1</v>
      </c>
      <c r="QH172" s="299"/>
      <c r="QI172" s="299">
        <v>2</v>
      </c>
      <c r="QJ172" s="297"/>
      <c r="QK172" s="297"/>
      <c r="QL172" s="297"/>
      <c r="QM172" s="297"/>
      <c r="QN172" s="299"/>
      <c r="QO172" s="299">
        <v>7</v>
      </c>
      <c r="QP172" s="299"/>
      <c r="QQ172" s="299">
        <v>3</v>
      </c>
      <c r="QR172" s="297"/>
      <c r="QS172" s="297"/>
      <c r="QT172" s="297"/>
      <c r="QU172" s="297"/>
      <c r="QV172" s="299"/>
      <c r="QW172" s="299"/>
      <c r="QX172" s="299"/>
      <c r="QY172" s="299"/>
      <c r="QZ172" s="297"/>
      <c r="RA172" s="297"/>
      <c r="RB172" s="297"/>
      <c r="RC172" s="297"/>
      <c r="RD172" s="299"/>
      <c r="RE172" s="299"/>
      <c r="RF172" s="299"/>
      <c r="RG172" s="299"/>
      <c r="RH172" s="297"/>
      <c r="RI172" s="297"/>
      <c r="RJ172" s="297"/>
      <c r="RK172" s="297"/>
      <c r="RL172" s="299"/>
      <c r="RM172" s="299"/>
      <c r="RN172" s="299"/>
      <c r="RO172" s="299"/>
      <c r="RP172" s="297"/>
      <c r="RQ172" s="297"/>
      <c r="RR172" s="297"/>
      <c r="RS172" s="297"/>
      <c r="RT172" s="299"/>
      <c r="RU172" s="299"/>
      <c r="RV172" s="299"/>
      <c r="RW172" s="299"/>
      <c r="RX172" s="297"/>
      <c r="RY172" s="297"/>
      <c r="RZ172" s="297"/>
      <c r="SA172" s="297"/>
      <c r="SB172" s="299"/>
      <c r="SC172" s="299"/>
      <c r="SD172" s="299"/>
      <c r="SE172" s="299"/>
      <c r="SF172" s="297"/>
      <c r="SG172" s="297"/>
      <c r="SH172" s="297"/>
      <c r="SI172" s="297"/>
      <c r="SJ172" s="277" cm="1">
        <f t="array" ref="SJ172">SUM(SUMIFS(OR172:SI172,OR$6:SI$6,{"EN(V)"}))</f>
        <v>27</v>
      </c>
      <c r="SK172" s="277" cm="1">
        <f t="array" ref="SK172">SUM(SUMIFS(OR172:SI172,OR$6:SI$6,{"INA(V)"}))</f>
        <v>20</v>
      </c>
      <c r="SL172" s="277" cm="1">
        <f t="array" ref="SL172">SUM(SUMIFS(OR172:SI172,OR$6:SI$6,{"EN(D)"}))</f>
        <v>7</v>
      </c>
      <c r="SM172" s="277" cm="1">
        <f t="array" ref="SM172">SUM(SUMIFS(OR172:SI172,OR$6:SI$6,{"INA(D)"}))</f>
        <v>5</v>
      </c>
      <c r="SN172" s="277" cm="1">
        <f t="array" ref="SN172">SUM(SUMIFS(OR172:SI172,OR$6:SI$6,{"EN(D)","EN(V)","INA(D)","INA(V)"}))</f>
        <v>59</v>
      </c>
    </row>
    <row r="173" spans="1:508" ht="15" customHeight="1">
      <c r="A173" s="296">
        <v>167</v>
      </c>
      <c r="B173" s="281" t="s">
        <v>3381</v>
      </c>
      <c r="C173" s="301"/>
      <c r="D173" s="299"/>
      <c r="E173" s="299"/>
      <c r="F173" s="299"/>
      <c r="G173" s="299"/>
      <c r="H173" s="297"/>
      <c r="I173" s="297"/>
      <c r="J173" s="297"/>
      <c r="K173" s="297"/>
      <c r="L173" s="299"/>
      <c r="M173" s="299"/>
      <c r="N173" s="299"/>
      <c r="O173" s="299"/>
      <c r="P173" s="297"/>
      <c r="Q173" s="297"/>
      <c r="R173" s="297"/>
      <c r="S173" s="297"/>
      <c r="T173" s="299"/>
      <c r="U173" s="299"/>
      <c r="V173" s="299"/>
      <c r="W173" s="299"/>
      <c r="X173" s="297"/>
      <c r="Y173" s="297"/>
      <c r="Z173" s="297"/>
      <c r="AA173" s="297"/>
      <c r="AB173" s="299"/>
      <c r="AC173" s="299"/>
      <c r="AD173" s="299"/>
      <c r="AE173" s="299"/>
      <c r="AF173" s="297"/>
      <c r="AG173" s="297"/>
      <c r="AH173" s="297"/>
      <c r="AI173" s="297"/>
      <c r="AJ173" s="299"/>
      <c r="AK173" s="299"/>
      <c r="AL173" s="299"/>
      <c r="AM173" s="299"/>
      <c r="AN173" s="297"/>
      <c r="AO173" s="297"/>
      <c r="AP173" s="297"/>
      <c r="AQ173" s="297"/>
      <c r="AR173" s="299"/>
      <c r="AS173" s="299"/>
      <c r="AT173" s="299"/>
      <c r="AU173" s="299"/>
      <c r="AV173" s="297"/>
      <c r="AW173" s="297"/>
      <c r="AX173" s="297"/>
      <c r="AY173" s="297"/>
      <c r="AZ173" s="299"/>
      <c r="BA173" s="299"/>
      <c r="BB173" s="299"/>
      <c r="BC173" s="299"/>
      <c r="BD173" s="297"/>
      <c r="BE173" s="297"/>
      <c r="BF173" s="297"/>
      <c r="BG173" s="297"/>
      <c r="BH173" s="299"/>
      <c r="BI173" s="299"/>
      <c r="BJ173" s="299"/>
      <c r="BK173" s="299"/>
      <c r="BL173" s="297"/>
      <c r="BM173" s="297"/>
      <c r="BN173" s="297"/>
      <c r="BO173" s="297"/>
      <c r="BP173" s="299"/>
      <c r="BQ173" s="299"/>
      <c r="BR173" s="299"/>
      <c r="BS173" s="299"/>
      <c r="BT173" s="297"/>
      <c r="BU173" s="297"/>
      <c r="BV173" s="297"/>
      <c r="BW173" s="297"/>
      <c r="BX173" s="299"/>
      <c r="BY173" s="299"/>
      <c r="BZ173" s="299"/>
      <c r="CA173" s="299"/>
      <c r="CB173" s="297"/>
      <c r="CC173" s="297"/>
      <c r="CD173" s="297"/>
      <c r="CE173" s="297"/>
      <c r="CF173" s="299"/>
      <c r="CG173" s="299"/>
      <c r="CH173" s="299"/>
      <c r="CI173" s="299"/>
      <c r="CJ173" s="297"/>
      <c r="CK173" s="297"/>
      <c r="CL173" s="297"/>
      <c r="CM173" s="297"/>
      <c r="CN173" s="299"/>
      <c r="CO173" s="299"/>
      <c r="CP173" s="299"/>
      <c r="CQ173" s="299"/>
      <c r="CR173" s="297"/>
      <c r="CS173" s="297"/>
      <c r="CT173" s="297"/>
      <c r="CU173" s="297"/>
      <c r="CV173" s="277" cm="1">
        <f t="array" ref="CV173">SUM(SUMIFS(D173:CU173,D$6:CU$6,{"EN(V)"}))</f>
        <v>0</v>
      </c>
      <c r="CW173" s="277" cm="1">
        <f t="array" ref="CW173">SUM(SUMIFS(D173:CU173,D$6:CU$6,{"INA(V)"}))</f>
        <v>0</v>
      </c>
      <c r="CX173" s="277" cm="1">
        <f t="array" ref="CX173">SUM(SUMIFS(D173:CU173,D$6:CU$6,{"EN(D)"}))</f>
        <v>0</v>
      </c>
      <c r="CY173" s="277" cm="1">
        <f t="array" ref="CY173">SUM(SUMIFS(D173:CU173,D$6:CU$6,{"INA(D)"}))</f>
        <v>0</v>
      </c>
      <c r="CZ173" s="277" cm="1">
        <f t="array" ref="CZ173">SUM(SUMIFS(D173:CU173,D$6:CU$6,{"EN(D)","EN(V)","INA(D)","INA(V)"}))</f>
        <v>0</v>
      </c>
      <c r="DA173" s="299"/>
      <c r="DB173" s="299"/>
      <c r="DC173" s="299"/>
      <c r="DD173" s="299"/>
      <c r="DE173" s="297"/>
      <c r="DF173" s="297"/>
      <c r="DG173" s="297"/>
      <c r="DH173" s="297"/>
      <c r="DI173" s="299"/>
      <c r="DJ173" s="299"/>
      <c r="DK173" s="299"/>
      <c r="DL173" s="299"/>
      <c r="DM173" s="297"/>
      <c r="DN173" s="297"/>
      <c r="DO173" s="297"/>
      <c r="DP173" s="297"/>
      <c r="DQ173" s="299"/>
      <c r="DR173" s="299"/>
      <c r="DS173" s="299"/>
      <c r="DT173" s="299"/>
      <c r="DU173" s="297"/>
      <c r="DV173" s="297"/>
      <c r="DW173" s="297"/>
      <c r="DX173" s="297"/>
      <c r="DY173" s="299"/>
      <c r="DZ173" s="299"/>
      <c r="EA173" s="299"/>
      <c r="EB173" s="299"/>
      <c r="EC173" s="297"/>
      <c r="ED173" s="297"/>
      <c r="EE173" s="297"/>
      <c r="EF173" s="297"/>
      <c r="EG173" s="299"/>
      <c r="EH173" s="299"/>
      <c r="EI173" s="299"/>
      <c r="EJ173" s="299"/>
      <c r="EK173" s="297"/>
      <c r="EL173" s="297"/>
      <c r="EM173" s="297"/>
      <c r="EN173" s="297"/>
      <c r="EO173" s="299"/>
      <c r="EP173" s="299"/>
      <c r="EQ173" s="299"/>
      <c r="ER173" s="299"/>
      <c r="ES173" s="297"/>
      <c r="ET173" s="297"/>
      <c r="EU173" s="297"/>
      <c r="EV173" s="297"/>
      <c r="EW173" s="299"/>
      <c r="EX173" s="299"/>
      <c r="EY173" s="299"/>
      <c r="EZ173" s="299"/>
      <c r="FA173" s="297"/>
      <c r="FB173" s="297"/>
      <c r="FC173" s="297"/>
      <c r="FD173" s="297"/>
      <c r="FE173" s="299"/>
      <c r="FF173" s="299"/>
      <c r="FG173" s="299"/>
      <c r="FH173" s="299"/>
      <c r="FI173" s="297"/>
      <c r="FJ173" s="297"/>
      <c r="FK173" s="297"/>
      <c r="FL173" s="297"/>
      <c r="FM173" s="299"/>
      <c r="FN173" s="299"/>
      <c r="FO173" s="299"/>
      <c r="FP173" s="299"/>
      <c r="FQ173" s="297"/>
      <c r="FR173" s="297"/>
      <c r="FS173" s="297"/>
      <c r="FT173" s="297"/>
      <c r="FU173" s="299"/>
      <c r="FV173" s="299"/>
      <c r="FW173" s="299"/>
      <c r="FX173" s="299"/>
      <c r="FY173" s="297"/>
      <c r="FZ173" s="297"/>
      <c r="GA173" s="297"/>
      <c r="GB173" s="297"/>
      <c r="GC173" s="299"/>
      <c r="GD173" s="299"/>
      <c r="GE173" s="299"/>
      <c r="GF173" s="299"/>
      <c r="GG173" s="297"/>
      <c r="GH173" s="297"/>
      <c r="GI173" s="297"/>
      <c r="GJ173" s="297"/>
      <c r="GK173" s="299"/>
      <c r="GL173" s="299"/>
      <c r="GM173" s="299"/>
      <c r="GN173" s="299"/>
      <c r="GO173" s="297"/>
      <c r="GP173" s="297"/>
      <c r="GQ173" s="297"/>
      <c r="GR173" s="297"/>
      <c r="GS173" s="277" cm="1">
        <f t="array" ref="GS173">SUM(SUMIFS(DA173:GR173,DA$6:GR$6,{"EN(V)"}))</f>
        <v>0</v>
      </c>
      <c r="GT173" s="277" cm="1">
        <f t="array" ref="GT173">SUM(SUMIFS(DA173:GR173,DA$6:GR$6,{"INA(V)"}))</f>
        <v>0</v>
      </c>
      <c r="GU173" s="277" cm="1">
        <f t="array" ref="GU173">SUM(SUMIFS(DA173:GR173,DA$6:GR$6,{"EN(D)"}))</f>
        <v>0</v>
      </c>
      <c r="GV173" s="277" cm="1">
        <f t="array" ref="GV173">SUM(SUMIFS(DA173:GR173,DA$6:GR$6,{"INA(D)"}))</f>
        <v>0</v>
      </c>
      <c r="GW173" s="277" cm="1">
        <f t="array" ref="GW173">SUM(SUMIFS(DA173:GR173,DA$6:GR$6,{"EN(D)","EN(V)","INA(D)","INA(V)"}))</f>
        <v>0</v>
      </c>
      <c r="GX173" s="299"/>
      <c r="GY173" s="299"/>
      <c r="GZ173" s="299"/>
      <c r="HA173" s="299"/>
      <c r="HB173" s="297"/>
      <c r="HC173" s="297"/>
      <c r="HD173" s="297"/>
      <c r="HE173" s="297"/>
      <c r="HF173" s="299"/>
      <c r="HG173" s="299"/>
      <c r="HH173" s="299"/>
      <c r="HI173" s="299"/>
      <c r="HJ173" s="297"/>
      <c r="HK173" s="297"/>
      <c r="HL173" s="297"/>
      <c r="HM173" s="297"/>
      <c r="HN173" s="299"/>
      <c r="HO173" s="299"/>
      <c r="HP173" s="299"/>
      <c r="HQ173" s="299"/>
      <c r="HR173" s="297"/>
      <c r="HS173" s="297"/>
      <c r="HT173" s="297"/>
      <c r="HU173" s="297"/>
      <c r="HV173" s="299"/>
      <c r="HW173" s="299"/>
      <c r="HX173" s="299"/>
      <c r="HY173" s="299"/>
      <c r="HZ173" s="297"/>
      <c r="IA173" s="297"/>
      <c r="IB173" s="297"/>
      <c r="IC173" s="297"/>
      <c r="ID173" s="299"/>
      <c r="IE173" s="299"/>
      <c r="IF173" s="299"/>
      <c r="IG173" s="299"/>
      <c r="IH173" s="297"/>
      <c r="II173" s="297"/>
      <c r="IJ173" s="297"/>
      <c r="IK173" s="297"/>
      <c r="IL173" s="299"/>
      <c r="IM173" s="299"/>
      <c r="IN173" s="299"/>
      <c r="IO173" s="299"/>
      <c r="IP173" s="297"/>
      <c r="IQ173" s="297"/>
      <c r="IR173" s="297"/>
      <c r="IS173" s="297"/>
      <c r="IT173" s="299"/>
      <c r="IU173" s="299"/>
      <c r="IV173" s="299"/>
      <c r="IW173" s="299"/>
      <c r="IX173" s="297"/>
      <c r="IY173" s="297"/>
      <c r="IZ173" s="297"/>
      <c r="JA173" s="297"/>
      <c r="JB173" s="299"/>
      <c r="JC173" s="299"/>
      <c r="JD173" s="299"/>
      <c r="JE173" s="299"/>
      <c r="JF173" s="297"/>
      <c r="JG173" s="297"/>
      <c r="JH173" s="297"/>
      <c r="JI173" s="297"/>
      <c r="JJ173" s="299"/>
      <c r="JK173" s="299"/>
      <c r="JL173" s="299"/>
      <c r="JM173" s="299"/>
      <c r="JN173" s="297"/>
      <c r="JO173" s="297"/>
      <c r="JP173" s="297"/>
      <c r="JQ173" s="297"/>
      <c r="JR173" s="299"/>
      <c r="JS173" s="299"/>
      <c r="JT173" s="299"/>
      <c r="JU173" s="299"/>
      <c r="JV173" s="297"/>
      <c r="JW173" s="297"/>
      <c r="JX173" s="297"/>
      <c r="JY173" s="297"/>
      <c r="JZ173" s="299"/>
      <c r="KA173" s="299"/>
      <c r="KB173" s="299"/>
      <c r="KC173" s="299"/>
      <c r="KD173" s="297"/>
      <c r="KE173" s="297"/>
      <c r="KF173" s="297"/>
      <c r="KG173" s="297"/>
      <c r="KH173" s="299"/>
      <c r="KI173" s="299"/>
      <c r="KJ173" s="299"/>
      <c r="KK173" s="299"/>
      <c r="KL173" s="297"/>
      <c r="KM173" s="297"/>
      <c r="KN173" s="297"/>
      <c r="KO173" s="297"/>
      <c r="KP173" s="277" cm="1">
        <f t="array" ref="KP173">SUM(SUMIFS(GX173:KO173,GX$6:KO$6,{"EN(V)"}))</f>
        <v>0</v>
      </c>
      <c r="KQ173" s="277" cm="1">
        <f t="array" ref="KQ173">SUM(SUMIFS(GX173:KO173,GX$6:KO$6,{"INA(V)"}))</f>
        <v>0</v>
      </c>
      <c r="KR173" s="277" cm="1">
        <f t="array" ref="KR173">SUM(SUMIFS(GX173:KO173,GX$6:KO$6,{"EN(D)"}))</f>
        <v>0</v>
      </c>
      <c r="KS173" s="277" cm="1">
        <f t="array" ref="KS173">SUM(SUMIFS(GX173:KO173,GX$6:KO$6,{"INA(D)"}))</f>
        <v>0</v>
      </c>
      <c r="KT173" s="277" cm="1">
        <f t="array" ref="KT173">SUM(SUMIFS(GX173:KO173,GX$6:KO$6,{"EN(D)","EN(V)","INA(D)","INA(V)"}))</f>
        <v>0</v>
      </c>
      <c r="KU173" s="299"/>
      <c r="KV173" s="299"/>
      <c r="KW173" s="299"/>
      <c r="KX173" s="299"/>
      <c r="KY173" s="297"/>
      <c r="KZ173" s="297"/>
      <c r="LA173" s="297"/>
      <c r="LB173" s="297"/>
      <c r="LC173" s="299"/>
      <c r="LD173" s="299"/>
      <c r="LE173" s="299"/>
      <c r="LF173" s="299"/>
      <c r="LG173" s="297"/>
      <c r="LH173" s="297"/>
      <c r="LI173" s="297"/>
      <c r="LJ173" s="297"/>
      <c r="LK173" s="299"/>
      <c r="LL173" s="299"/>
      <c r="LM173" s="299"/>
      <c r="LN173" s="299"/>
      <c r="LO173" s="297"/>
      <c r="LP173" s="297"/>
      <c r="LQ173" s="297"/>
      <c r="LR173" s="297"/>
      <c r="LS173" s="299"/>
      <c r="LT173" s="299"/>
      <c r="LU173" s="299"/>
      <c r="LV173" s="299"/>
      <c r="LW173" s="297"/>
      <c r="LX173" s="297"/>
      <c r="LY173" s="297"/>
      <c r="LZ173" s="297"/>
      <c r="MA173" s="299"/>
      <c r="MB173" s="299"/>
      <c r="MC173" s="299"/>
      <c r="MD173" s="299"/>
      <c r="ME173" s="297"/>
      <c r="MF173" s="297"/>
      <c r="MG173" s="297"/>
      <c r="MH173" s="297"/>
      <c r="MI173" s="299"/>
      <c r="MJ173" s="299"/>
      <c r="MK173" s="299"/>
      <c r="ML173" s="299"/>
      <c r="MM173" s="297"/>
      <c r="MN173" s="297"/>
      <c r="MO173" s="297"/>
      <c r="MP173" s="297"/>
      <c r="MQ173" s="299"/>
      <c r="MR173" s="299"/>
      <c r="MS173" s="299"/>
      <c r="MT173" s="299"/>
      <c r="MU173" s="297"/>
      <c r="MV173" s="297"/>
      <c r="MW173" s="297"/>
      <c r="MX173" s="297"/>
      <c r="MY173" s="299"/>
      <c r="MZ173" s="299"/>
      <c r="NA173" s="299"/>
      <c r="NB173" s="299"/>
      <c r="NC173" s="297"/>
      <c r="ND173" s="297"/>
      <c r="NE173" s="297"/>
      <c r="NF173" s="297"/>
      <c r="NG173" s="299"/>
      <c r="NH173" s="299"/>
      <c r="NI173" s="299"/>
      <c r="NJ173" s="299"/>
      <c r="NK173" s="297"/>
      <c r="NL173" s="297"/>
      <c r="NM173" s="297"/>
      <c r="NN173" s="297"/>
      <c r="NO173" s="299"/>
      <c r="NP173" s="299"/>
      <c r="NQ173" s="299"/>
      <c r="NR173" s="299"/>
      <c r="NS173" s="297"/>
      <c r="NT173" s="297"/>
      <c r="NU173" s="297"/>
      <c r="NV173" s="297"/>
      <c r="NW173" s="299"/>
      <c r="NX173" s="299"/>
      <c r="NY173" s="299"/>
      <c r="NZ173" s="299"/>
      <c r="OA173" s="297"/>
      <c r="OB173" s="297"/>
      <c r="OC173" s="297"/>
      <c r="OD173" s="297"/>
      <c r="OE173" s="299"/>
      <c r="OF173" s="299"/>
      <c r="OG173" s="299"/>
      <c r="OH173" s="299"/>
      <c r="OI173" s="297"/>
      <c r="OJ173" s="297"/>
      <c r="OK173" s="297"/>
      <c r="OL173" s="297"/>
      <c r="OM173" s="277" cm="1">
        <f t="array" ref="OM173">SUM(SUMIFS(KU173:OL173,KU$6:OL$6,{"EN(V)"}))</f>
        <v>0</v>
      </c>
      <c r="ON173" s="277" cm="1">
        <f t="array" ref="ON173">SUM(SUMIFS(KU173:OL173,KU$6:OL$6,{"INA(V)"}))</f>
        <v>0</v>
      </c>
      <c r="OO173" s="277" cm="1">
        <f t="array" ref="OO173">SUM(SUMIFS(KU173:OL173,KU$6:OL$6,{"EN(D)"}))</f>
        <v>0</v>
      </c>
      <c r="OP173" s="277" cm="1">
        <f t="array" ref="OP173">SUM(SUMIFS(KU173:OL173,KU$6:OL$6,{"INA(D)"}))</f>
        <v>0</v>
      </c>
      <c r="OQ173" s="277" cm="1">
        <f t="array" ref="OQ173">SUM(SUMIFS(KU173:OL173,KU$6:OL$6,{"EN(D)","EN(V)","INA(D)","INA(V)"}))</f>
        <v>0</v>
      </c>
      <c r="OR173" s="299"/>
      <c r="OS173" s="299"/>
      <c r="OT173" s="299"/>
      <c r="OU173" s="299"/>
      <c r="OV173" s="297"/>
      <c r="OW173" s="297"/>
      <c r="OX173" s="297"/>
      <c r="OY173" s="297"/>
      <c r="OZ173" s="299"/>
      <c r="PA173" s="299">
        <v>7</v>
      </c>
      <c r="PB173" s="299"/>
      <c r="PC173" s="299"/>
      <c r="PD173" s="297"/>
      <c r="PE173" s="297"/>
      <c r="PF173" s="297"/>
      <c r="PG173" s="297"/>
      <c r="PH173" s="299"/>
      <c r="PI173" s="299"/>
      <c r="PJ173" s="299"/>
      <c r="PK173" s="299"/>
      <c r="PL173" s="297"/>
      <c r="PM173" s="297">
        <v>12</v>
      </c>
      <c r="PN173" s="297"/>
      <c r="PO173" s="297">
        <v>6</v>
      </c>
      <c r="PP173" s="299"/>
      <c r="PQ173" s="299"/>
      <c r="PR173" s="299"/>
      <c r="PS173" s="299"/>
      <c r="PT173" s="297"/>
      <c r="PU173" s="297">
        <v>1</v>
      </c>
      <c r="PV173" s="297"/>
      <c r="PW173" s="297"/>
      <c r="PX173" s="299"/>
      <c r="PY173" s="299"/>
      <c r="PZ173" s="299"/>
      <c r="QA173" s="299"/>
      <c r="QB173" s="297"/>
      <c r="QC173" s="297">
        <v>9</v>
      </c>
      <c r="QD173" s="297"/>
      <c r="QE173" s="297">
        <v>1</v>
      </c>
      <c r="QF173" s="299"/>
      <c r="QG173" s="299"/>
      <c r="QH173" s="299"/>
      <c r="QI173" s="299"/>
      <c r="QJ173" s="297"/>
      <c r="QK173" s="297">
        <v>8</v>
      </c>
      <c r="QL173" s="297"/>
      <c r="QM173" s="297">
        <v>3</v>
      </c>
      <c r="QN173" s="299"/>
      <c r="QO173" s="299"/>
      <c r="QP173" s="299"/>
      <c r="QQ173" s="299"/>
      <c r="QR173" s="297"/>
      <c r="QS173" s="297">
        <v>4</v>
      </c>
      <c r="QT173" s="297"/>
      <c r="QU173" s="297"/>
      <c r="QV173" s="299"/>
      <c r="QW173" s="299"/>
      <c r="QX173" s="299"/>
      <c r="QY173" s="299"/>
      <c r="QZ173" s="297"/>
      <c r="RA173" s="297"/>
      <c r="RB173" s="297"/>
      <c r="RC173" s="297"/>
      <c r="RD173" s="299"/>
      <c r="RE173" s="299"/>
      <c r="RF173" s="299"/>
      <c r="RG173" s="299"/>
      <c r="RH173" s="297"/>
      <c r="RI173" s="297"/>
      <c r="RJ173" s="297"/>
      <c r="RK173" s="297"/>
      <c r="RL173" s="299"/>
      <c r="RM173" s="299"/>
      <c r="RN173" s="299"/>
      <c r="RO173" s="299"/>
      <c r="RP173" s="297"/>
      <c r="RQ173" s="297"/>
      <c r="RR173" s="297"/>
      <c r="RS173" s="297"/>
      <c r="RT173" s="299"/>
      <c r="RU173" s="299"/>
      <c r="RV173" s="299"/>
      <c r="RW173" s="299"/>
      <c r="RX173" s="297"/>
      <c r="RY173" s="297"/>
      <c r="RZ173" s="297"/>
      <c r="SA173" s="297"/>
      <c r="SB173" s="299"/>
      <c r="SC173" s="299"/>
      <c r="SD173" s="299"/>
      <c r="SE173" s="299"/>
      <c r="SF173" s="297"/>
      <c r="SG173" s="297"/>
      <c r="SH173" s="297"/>
      <c r="SI173" s="297"/>
      <c r="SJ173" s="277" cm="1">
        <f t="array" ref="SJ173">SUM(SUMIFS(OR173:SI173,OR$6:SI$6,{"EN(V)"}))</f>
        <v>7</v>
      </c>
      <c r="SK173" s="277" cm="1">
        <f t="array" ref="SK173">SUM(SUMIFS(OR173:SI173,OR$6:SI$6,{"INA(V)"}))</f>
        <v>34</v>
      </c>
      <c r="SL173" s="277" cm="1">
        <f t="array" ref="SL173">SUM(SUMIFS(OR173:SI173,OR$6:SI$6,{"EN(D)"}))</f>
        <v>0</v>
      </c>
      <c r="SM173" s="277" cm="1">
        <f t="array" ref="SM173">SUM(SUMIFS(OR173:SI173,OR$6:SI$6,{"INA(D)"}))</f>
        <v>10</v>
      </c>
      <c r="SN173" s="277" cm="1">
        <f t="array" ref="SN173">SUM(SUMIFS(OR173:SI173,OR$6:SI$6,{"EN(D)","EN(V)","INA(D)","INA(V)"}))</f>
        <v>51</v>
      </c>
    </row>
    <row r="174" spans="1:508" ht="30">
      <c r="A174" s="296">
        <v>168</v>
      </c>
      <c r="B174" s="281" t="s">
        <v>3515</v>
      </c>
      <c r="C174" s="301"/>
      <c r="D174" s="299"/>
      <c r="E174" s="299"/>
      <c r="F174" s="299"/>
      <c r="G174" s="299"/>
      <c r="H174" s="297"/>
      <c r="I174" s="297"/>
      <c r="J174" s="297"/>
      <c r="K174" s="297"/>
      <c r="L174" s="299"/>
      <c r="M174" s="299"/>
      <c r="N174" s="299"/>
      <c r="O174" s="299"/>
      <c r="P174" s="297"/>
      <c r="Q174" s="297"/>
      <c r="R174" s="297"/>
      <c r="S174" s="297"/>
      <c r="T174" s="299"/>
      <c r="U174" s="299"/>
      <c r="V174" s="299"/>
      <c r="W174" s="299"/>
      <c r="X174" s="297"/>
      <c r="Y174" s="297"/>
      <c r="Z174" s="297"/>
      <c r="AA174" s="297"/>
      <c r="AB174" s="299"/>
      <c r="AC174" s="299"/>
      <c r="AD174" s="299"/>
      <c r="AE174" s="299"/>
      <c r="AF174" s="297"/>
      <c r="AG174" s="297"/>
      <c r="AH174" s="297"/>
      <c r="AI174" s="297"/>
      <c r="AJ174" s="299"/>
      <c r="AK174" s="299"/>
      <c r="AL174" s="299"/>
      <c r="AM174" s="299"/>
      <c r="AN174" s="297"/>
      <c r="AO174" s="297"/>
      <c r="AP174" s="297"/>
      <c r="AQ174" s="297"/>
      <c r="AR174" s="299"/>
      <c r="AS174" s="299"/>
      <c r="AT174" s="299"/>
      <c r="AU174" s="299"/>
      <c r="AV174" s="297"/>
      <c r="AW174" s="297"/>
      <c r="AX174" s="297"/>
      <c r="AY174" s="297"/>
      <c r="AZ174" s="299"/>
      <c r="BA174" s="299"/>
      <c r="BB174" s="299"/>
      <c r="BC174" s="299"/>
      <c r="BD174" s="297"/>
      <c r="BE174" s="297"/>
      <c r="BF174" s="297"/>
      <c r="BG174" s="297"/>
      <c r="BH174" s="299"/>
      <c r="BI174" s="299"/>
      <c r="BJ174" s="299"/>
      <c r="BK174" s="299"/>
      <c r="BL174" s="297"/>
      <c r="BM174" s="297"/>
      <c r="BN174" s="297"/>
      <c r="BO174" s="297"/>
      <c r="BP174" s="299"/>
      <c r="BQ174" s="299"/>
      <c r="BR174" s="299"/>
      <c r="BS174" s="299"/>
      <c r="BT174" s="297"/>
      <c r="BU174" s="297"/>
      <c r="BV174" s="297"/>
      <c r="BW174" s="297"/>
      <c r="BX174" s="299"/>
      <c r="BY174" s="299"/>
      <c r="BZ174" s="299"/>
      <c r="CA174" s="299"/>
      <c r="CB174" s="297"/>
      <c r="CC174" s="297"/>
      <c r="CD174" s="297"/>
      <c r="CE174" s="297"/>
      <c r="CF174" s="299"/>
      <c r="CG174" s="299"/>
      <c r="CH174" s="299"/>
      <c r="CI174" s="299"/>
      <c r="CJ174" s="297"/>
      <c r="CK174" s="297"/>
      <c r="CL174" s="297"/>
      <c r="CM174" s="297"/>
      <c r="CN174" s="299"/>
      <c r="CO174" s="299"/>
      <c r="CP174" s="299"/>
      <c r="CQ174" s="299"/>
      <c r="CR174" s="297"/>
      <c r="CS174" s="297"/>
      <c r="CT174" s="297"/>
      <c r="CU174" s="297"/>
      <c r="CV174" s="277" cm="1">
        <f t="array" ref="CV174">SUM(SUMIFS(D174:CU174,D$6:CU$6,{"EN(V)"}))</f>
        <v>0</v>
      </c>
      <c r="CW174" s="277" cm="1">
        <f t="array" ref="CW174">SUM(SUMIFS(D174:CU174,D$6:CU$6,{"INA(V)"}))</f>
        <v>0</v>
      </c>
      <c r="CX174" s="277" cm="1">
        <f t="array" ref="CX174">SUM(SUMIFS(D174:CU174,D$6:CU$6,{"EN(D)"}))</f>
        <v>0</v>
      </c>
      <c r="CY174" s="277" cm="1">
        <f t="array" ref="CY174">SUM(SUMIFS(D174:CU174,D$6:CU$6,{"INA(D)"}))</f>
        <v>0</v>
      </c>
      <c r="CZ174" s="277" cm="1">
        <f t="array" ref="CZ174">SUM(SUMIFS(D174:CU174,D$6:CU$6,{"EN(D)","EN(V)","INA(D)","INA(V)"}))</f>
        <v>0</v>
      </c>
      <c r="DA174" s="299"/>
      <c r="DB174" s="299"/>
      <c r="DC174" s="299"/>
      <c r="DD174" s="299"/>
      <c r="DE174" s="297"/>
      <c r="DF174" s="297"/>
      <c r="DG174" s="297"/>
      <c r="DH174" s="297"/>
      <c r="DI174" s="299"/>
      <c r="DJ174" s="299"/>
      <c r="DK174" s="299"/>
      <c r="DL174" s="299"/>
      <c r="DM174" s="297"/>
      <c r="DN174" s="297"/>
      <c r="DO174" s="297"/>
      <c r="DP174" s="297"/>
      <c r="DQ174" s="299"/>
      <c r="DR174" s="299"/>
      <c r="DS174" s="299"/>
      <c r="DT174" s="299"/>
      <c r="DU174" s="297"/>
      <c r="DV174" s="297"/>
      <c r="DW174" s="297"/>
      <c r="DX174" s="297"/>
      <c r="DY174" s="299"/>
      <c r="DZ174" s="299"/>
      <c r="EA174" s="299"/>
      <c r="EB174" s="299"/>
      <c r="EC174" s="297"/>
      <c r="ED174" s="297"/>
      <c r="EE174" s="297"/>
      <c r="EF174" s="297"/>
      <c r="EG174" s="299"/>
      <c r="EH174" s="299"/>
      <c r="EI174" s="299"/>
      <c r="EJ174" s="299"/>
      <c r="EK174" s="297"/>
      <c r="EL174" s="297"/>
      <c r="EM174" s="297"/>
      <c r="EN174" s="297"/>
      <c r="EO174" s="299"/>
      <c r="EP174" s="299"/>
      <c r="EQ174" s="299"/>
      <c r="ER174" s="299"/>
      <c r="ES174" s="297"/>
      <c r="ET174" s="297"/>
      <c r="EU174" s="297"/>
      <c r="EV174" s="297"/>
      <c r="EW174" s="299"/>
      <c r="EX174" s="299"/>
      <c r="EY174" s="299"/>
      <c r="EZ174" s="299"/>
      <c r="FA174" s="297"/>
      <c r="FB174" s="297"/>
      <c r="FC174" s="297"/>
      <c r="FD174" s="297"/>
      <c r="FE174" s="299"/>
      <c r="FF174" s="299"/>
      <c r="FG174" s="299"/>
      <c r="FH174" s="299"/>
      <c r="FI174" s="297"/>
      <c r="FJ174" s="297"/>
      <c r="FK174" s="297"/>
      <c r="FL174" s="297"/>
      <c r="FM174" s="299"/>
      <c r="FN174" s="299"/>
      <c r="FO174" s="299"/>
      <c r="FP174" s="299"/>
      <c r="FQ174" s="297"/>
      <c r="FR174" s="297"/>
      <c r="FS174" s="297"/>
      <c r="FT174" s="297"/>
      <c r="FU174" s="299"/>
      <c r="FV174" s="299"/>
      <c r="FW174" s="299"/>
      <c r="FX174" s="299"/>
      <c r="FY174" s="297"/>
      <c r="FZ174" s="297"/>
      <c r="GA174" s="297"/>
      <c r="GB174" s="297"/>
      <c r="GC174" s="299"/>
      <c r="GD174" s="299"/>
      <c r="GE174" s="299"/>
      <c r="GF174" s="299"/>
      <c r="GG174" s="297"/>
      <c r="GH174" s="297"/>
      <c r="GI174" s="297"/>
      <c r="GJ174" s="297"/>
      <c r="GK174" s="299"/>
      <c r="GL174" s="299"/>
      <c r="GM174" s="299"/>
      <c r="GN174" s="299"/>
      <c r="GO174" s="297"/>
      <c r="GP174" s="297"/>
      <c r="GQ174" s="297"/>
      <c r="GR174" s="297"/>
      <c r="GS174" s="277" cm="1">
        <f t="array" ref="GS174">SUM(SUMIFS(DA174:GR174,DA$6:GR$6,{"EN(V)"}))</f>
        <v>0</v>
      </c>
      <c r="GT174" s="277" cm="1">
        <f t="array" ref="GT174">SUM(SUMIFS(DA174:GR174,DA$6:GR$6,{"INA(V)"}))</f>
        <v>0</v>
      </c>
      <c r="GU174" s="277" cm="1">
        <f t="array" ref="GU174">SUM(SUMIFS(DA174:GR174,DA$6:GR$6,{"EN(D)"}))</f>
        <v>0</v>
      </c>
      <c r="GV174" s="277" cm="1">
        <f t="array" ref="GV174">SUM(SUMIFS(DA174:GR174,DA$6:GR$6,{"INA(D)"}))</f>
        <v>0</v>
      </c>
      <c r="GW174" s="277" cm="1">
        <f t="array" ref="GW174">SUM(SUMIFS(DA174:GR174,DA$6:GR$6,{"EN(D)","EN(V)","INA(D)","INA(V)"}))</f>
        <v>0</v>
      </c>
      <c r="GX174" s="299"/>
      <c r="GY174" s="299"/>
      <c r="GZ174" s="299"/>
      <c r="HA174" s="299"/>
      <c r="HB174" s="297"/>
      <c r="HC174" s="297"/>
      <c r="HD174" s="297"/>
      <c r="HE174" s="297"/>
      <c r="HF174" s="299"/>
      <c r="HG174" s="299"/>
      <c r="HH174" s="299"/>
      <c r="HI174" s="299"/>
      <c r="HJ174" s="297"/>
      <c r="HK174" s="297"/>
      <c r="HL174" s="297"/>
      <c r="HM174" s="297"/>
      <c r="HN174" s="299"/>
      <c r="HO174" s="299"/>
      <c r="HP174" s="299"/>
      <c r="HQ174" s="299"/>
      <c r="HR174" s="297"/>
      <c r="HS174" s="297"/>
      <c r="HT174" s="297"/>
      <c r="HU174" s="297"/>
      <c r="HV174" s="299"/>
      <c r="HW174" s="299"/>
      <c r="HX174" s="299"/>
      <c r="HY174" s="299"/>
      <c r="HZ174" s="297"/>
      <c r="IA174" s="297"/>
      <c r="IB174" s="297"/>
      <c r="IC174" s="297"/>
      <c r="ID174" s="299"/>
      <c r="IE174" s="299"/>
      <c r="IF174" s="299"/>
      <c r="IG174" s="299"/>
      <c r="IH174" s="297"/>
      <c r="II174" s="297"/>
      <c r="IJ174" s="297"/>
      <c r="IK174" s="297"/>
      <c r="IL174" s="299"/>
      <c r="IM174" s="299"/>
      <c r="IN174" s="299"/>
      <c r="IO174" s="299"/>
      <c r="IP174" s="297"/>
      <c r="IQ174" s="297"/>
      <c r="IR174" s="297"/>
      <c r="IS174" s="297"/>
      <c r="IT174" s="299"/>
      <c r="IU174" s="299"/>
      <c r="IV174" s="299"/>
      <c r="IW174" s="299"/>
      <c r="IX174" s="297"/>
      <c r="IY174" s="297"/>
      <c r="IZ174" s="297"/>
      <c r="JA174" s="297"/>
      <c r="JB174" s="299"/>
      <c r="JC174" s="299"/>
      <c r="JD174" s="299"/>
      <c r="JE174" s="299"/>
      <c r="JF174" s="297"/>
      <c r="JG174" s="297"/>
      <c r="JH174" s="297"/>
      <c r="JI174" s="297"/>
      <c r="JJ174" s="299"/>
      <c r="JK174" s="299"/>
      <c r="JL174" s="299"/>
      <c r="JM174" s="299"/>
      <c r="JN174" s="297"/>
      <c r="JO174" s="297"/>
      <c r="JP174" s="297"/>
      <c r="JQ174" s="297"/>
      <c r="JR174" s="299"/>
      <c r="JS174" s="299"/>
      <c r="JT174" s="299"/>
      <c r="JU174" s="299"/>
      <c r="JV174" s="297"/>
      <c r="JW174" s="297"/>
      <c r="JX174" s="297"/>
      <c r="JY174" s="297"/>
      <c r="JZ174" s="299"/>
      <c r="KA174" s="299"/>
      <c r="KB174" s="299"/>
      <c r="KC174" s="299"/>
      <c r="KD174" s="297"/>
      <c r="KE174" s="297"/>
      <c r="KF174" s="297"/>
      <c r="KG174" s="297"/>
      <c r="KH174" s="299"/>
      <c r="KI174" s="299"/>
      <c r="KJ174" s="299"/>
      <c r="KK174" s="299"/>
      <c r="KL174" s="297"/>
      <c r="KM174" s="297"/>
      <c r="KN174" s="297"/>
      <c r="KO174" s="297"/>
      <c r="KP174" s="277" cm="1">
        <f t="array" ref="KP174">SUM(SUMIFS(GX174:KO174,GX$6:KO$6,{"EN(V)"}))</f>
        <v>0</v>
      </c>
      <c r="KQ174" s="277" cm="1">
        <f t="array" ref="KQ174">SUM(SUMIFS(GX174:KO174,GX$6:KO$6,{"INA(V)"}))</f>
        <v>0</v>
      </c>
      <c r="KR174" s="277" cm="1">
        <f t="array" ref="KR174">SUM(SUMIFS(GX174:KO174,GX$6:KO$6,{"EN(D)"}))</f>
        <v>0</v>
      </c>
      <c r="KS174" s="277" cm="1">
        <f t="array" ref="KS174">SUM(SUMIFS(GX174:KO174,GX$6:KO$6,{"INA(D)"}))</f>
        <v>0</v>
      </c>
      <c r="KT174" s="277" cm="1">
        <f t="array" ref="KT174">SUM(SUMIFS(GX174:KO174,GX$6:KO$6,{"EN(D)","EN(V)","INA(D)","INA(V)"}))</f>
        <v>0</v>
      </c>
      <c r="KU174" s="299"/>
      <c r="KV174" s="299"/>
      <c r="KW174" s="299"/>
      <c r="KX174" s="299"/>
      <c r="KY174" s="297"/>
      <c r="KZ174" s="297"/>
      <c r="LA174" s="297"/>
      <c r="LB174" s="297"/>
      <c r="LC174" s="299"/>
      <c r="LD174" s="299"/>
      <c r="LE174" s="299"/>
      <c r="LF174" s="299"/>
      <c r="LG174" s="297"/>
      <c r="LH174" s="297"/>
      <c r="LI174" s="297"/>
      <c r="LJ174" s="297"/>
      <c r="LK174" s="299"/>
      <c r="LL174" s="299"/>
      <c r="LM174" s="299"/>
      <c r="LN174" s="299"/>
      <c r="LO174" s="297"/>
      <c r="LP174" s="297"/>
      <c r="LQ174" s="297"/>
      <c r="LR174" s="297"/>
      <c r="LS174" s="299"/>
      <c r="LT174" s="299"/>
      <c r="LU174" s="299"/>
      <c r="LV174" s="299"/>
      <c r="LW174" s="297"/>
      <c r="LX174" s="297"/>
      <c r="LY174" s="297"/>
      <c r="LZ174" s="297"/>
      <c r="MA174" s="299"/>
      <c r="MB174" s="299"/>
      <c r="MC174" s="299"/>
      <c r="MD174" s="299"/>
      <c r="ME174" s="297"/>
      <c r="MF174" s="297"/>
      <c r="MG174" s="297"/>
      <c r="MH174" s="297"/>
      <c r="MI174" s="299"/>
      <c r="MJ174" s="299"/>
      <c r="MK174" s="299"/>
      <c r="ML174" s="299"/>
      <c r="MM174" s="297"/>
      <c r="MN174" s="297"/>
      <c r="MO174" s="297"/>
      <c r="MP174" s="297"/>
      <c r="MQ174" s="299"/>
      <c r="MR174" s="299"/>
      <c r="MS174" s="299"/>
      <c r="MT174" s="299"/>
      <c r="MU174" s="297"/>
      <c r="MV174" s="297"/>
      <c r="MW174" s="297"/>
      <c r="MX174" s="297"/>
      <c r="MY174" s="299"/>
      <c r="MZ174" s="299"/>
      <c r="NA174" s="299"/>
      <c r="NB174" s="299"/>
      <c r="NC174" s="297"/>
      <c r="ND174" s="297"/>
      <c r="NE174" s="297"/>
      <c r="NF174" s="297"/>
      <c r="NG174" s="299"/>
      <c r="NH174" s="299"/>
      <c r="NI174" s="299"/>
      <c r="NJ174" s="299"/>
      <c r="NK174" s="297"/>
      <c r="NL174" s="297"/>
      <c r="NM174" s="297"/>
      <c r="NN174" s="297"/>
      <c r="NO174" s="299"/>
      <c r="NP174" s="299"/>
      <c r="NQ174" s="299"/>
      <c r="NR174" s="299"/>
      <c r="NS174" s="297"/>
      <c r="NT174" s="297"/>
      <c r="NU174" s="297"/>
      <c r="NV174" s="297"/>
      <c r="NW174" s="299"/>
      <c r="NX174" s="299"/>
      <c r="NY174" s="299"/>
      <c r="NZ174" s="299"/>
      <c r="OA174" s="297"/>
      <c r="OB174" s="297"/>
      <c r="OC174" s="297"/>
      <c r="OD174" s="297"/>
      <c r="OE174" s="299"/>
      <c r="OF174" s="299"/>
      <c r="OG174" s="299"/>
      <c r="OH174" s="299"/>
      <c r="OI174" s="297"/>
      <c r="OJ174" s="297"/>
      <c r="OK174" s="297"/>
      <c r="OL174" s="297"/>
      <c r="OM174" s="277" cm="1">
        <f t="array" ref="OM174">SUM(SUMIFS(KU174:OL174,KU$6:OL$6,{"EN(V)"}))</f>
        <v>0</v>
      </c>
      <c r="ON174" s="277" cm="1">
        <f t="array" ref="ON174">SUM(SUMIFS(KU174:OL174,KU$6:OL$6,{"INA(V)"}))</f>
        <v>0</v>
      </c>
      <c r="OO174" s="277" cm="1">
        <f t="array" ref="OO174">SUM(SUMIFS(KU174:OL174,KU$6:OL$6,{"EN(D)"}))</f>
        <v>0</v>
      </c>
      <c r="OP174" s="277" cm="1">
        <f t="array" ref="OP174">SUM(SUMIFS(KU174:OL174,KU$6:OL$6,{"INA(D)"}))</f>
        <v>0</v>
      </c>
      <c r="OQ174" s="277" cm="1">
        <f t="array" ref="OQ174">SUM(SUMIFS(KU174:OL174,KU$6:OL$6,{"EN(D)","EN(V)","INA(D)","INA(V)"}))</f>
        <v>0</v>
      </c>
      <c r="OR174" s="299"/>
      <c r="OS174" s="299"/>
      <c r="OT174" s="299"/>
      <c r="OU174" s="299"/>
      <c r="OV174" s="297"/>
      <c r="OW174" s="297"/>
      <c r="OX174" s="297"/>
      <c r="OY174" s="297"/>
      <c r="OZ174" s="299"/>
      <c r="PA174" s="299"/>
      <c r="PB174" s="299"/>
      <c r="PC174" s="299"/>
      <c r="PD174" s="297"/>
      <c r="PE174" s="297">
        <v>8</v>
      </c>
      <c r="PF174" s="297"/>
      <c r="PG174" s="297"/>
      <c r="PH174" s="299"/>
      <c r="PI174" s="299">
        <v>14</v>
      </c>
      <c r="PJ174" s="299"/>
      <c r="PK174" s="299">
        <v>3</v>
      </c>
      <c r="PL174" s="297"/>
      <c r="PM174" s="297"/>
      <c r="PN174" s="297"/>
      <c r="PO174" s="297"/>
      <c r="PP174" s="299"/>
      <c r="PQ174" s="299">
        <v>6</v>
      </c>
      <c r="PR174" s="299"/>
      <c r="PS174" s="299"/>
      <c r="PT174" s="297"/>
      <c r="PU174" s="297"/>
      <c r="PV174" s="297"/>
      <c r="PW174" s="297"/>
      <c r="PX174" s="299"/>
      <c r="PY174" s="299">
        <v>11</v>
      </c>
      <c r="PZ174" s="299"/>
      <c r="QA174" s="299">
        <v>8</v>
      </c>
      <c r="QB174" s="297"/>
      <c r="QC174" s="297"/>
      <c r="QD174" s="297"/>
      <c r="QE174" s="297"/>
      <c r="QF174" s="299"/>
      <c r="QG174" s="299">
        <v>8</v>
      </c>
      <c r="QH174" s="299"/>
      <c r="QI174" s="299">
        <v>5</v>
      </c>
      <c r="QJ174" s="297"/>
      <c r="QK174" s="297"/>
      <c r="QL174" s="297"/>
      <c r="QM174" s="297"/>
      <c r="QN174" s="299"/>
      <c r="QO174" s="299">
        <v>5</v>
      </c>
      <c r="QP174" s="299"/>
      <c r="QQ174" s="299">
        <v>5</v>
      </c>
      <c r="QR174" s="297"/>
      <c r="QS174" s="297"/>
      <c r="QT174" s="297"/>
      <c r="QU174" s="297"/>
      <c r="QV174" s="299"/>
      <c r="QW174" s="299"/>
      <c r="QX174" s="299"/>
      <c r="QY174" s="299"/>
      <c r="QZ174" s="297"/>
      <c r="RA174" s="297"/>
      <c r="RB174" s="297"/>
      <c r="RC174" s="297"/>
      <c r="RD174" s="299"/>
      <c r="RE174" s="299"/>
      <c r="RF174" s="299"/>
      <c r="RG174" s="299"/>
      <c r="RH174" s="297"/>
      <c r="RI174" s="297"/>
      <c r="RJ174" s="297"/>
      <c r="RK174" s="297"/>
      <c r="RL174" s="299"/>
      <c r="RM174" s="299"/>
      <c r="RN174" s="299"/>
      <c r="RO174" s="299"/>
      <c r="RP174" s="297"/>
      <c r="RQ174" s="297"/>
      <c r="RR174" s="297"/>
      <c r="RS174" s="297"/>
      <c r="RT174" s="299"/>
      <c r="RU174" s="299"/>
      <c r="RV174" s="299"/>
      <c r="RW174" s="299"/>
      <c r="RX174" s="297"/>
      <c r="RY174" s="297"/>
      <c r="RZ174" s="297"/>
      <c r="SA174" s="297"/>
      <c r="SB174" s="299"/>
      <c r="SC174" s="299"/>
      <c r="SD174" s="299"/>
      <c r="SE174" s="299"/>
      <c r="SF174" s="297"/>
      <c r="SG174" s="297"/>
      <c r="SH174" s="297"/>
      <c r="SI174" s="297"/>
      <c r="SJ174" s="277" cm="1">
        <f t="array" ref="SJ174">SUM(SUMIFS(OR174:SI174,OR$6:SI$6,{"EN(V)"}))</f>
        <v>44</v>
      </c>
      <c r="SK174" s="277" cm="1">
        <f t="array" ref="SK174">SUM(SUMIFS(OR174:SI174,OR$6:SI$6,{"INA(V)"}))</f>
        <v>8</v>
      </c>
      <c r="SL174" s="277" cm="1">
        <f t="array" ref="SL174">SUM(SUMIFS(OR174:SI174,OR$6:SI$6,{"EN(D)"}))</f>
        <v>21</v>
      </c>
      <c r="SM174" s="277" cm="1">
        <f t="array" ref="SM174">SUM(SUMIFS(OR174:SI174,OR$6:SI$6,{"INA(D)"}))</f>
        <v>0</v>
      </c>
      <c r="SN174" s="277" cm="1">
        <f t="array" ref="SN174">SUM(SUMIFS(OR174:SI174,OR$6:SI$6,{"EN(D)","EN(V)","INA(D)","INA(V)"}))</f>
        <v>73</v>
      </c>
    </row>
    <row r="175" spans="1:508">
      <c r="A175" s="296">
        <v>169</v>
      </c>
      <c r="B175" s="281" t="s">
        <v>3516</v>
      </c>
      <c r="C175" s="301"/>
      <c r="D175" s="299"/>
      <c r="E175" s="299"/>
      <c r="F175" s="299"/>
      <c r="G175" s="299"/>
      <c r="H175" s="297"/>
      <c r="I175" s="297"/>
      <c r="J175" s="297"/>
      <c r="K175" s="297"/>
      <c r="L175" s="299"/>
      <c r="M175" s="299"/>
      <c r="N175" s="299"/>
      <c r="O175" s="299"/>
      <c r="P175" s="297"/>
      <c r="Q175" s="297"/>
      <c r="R175" s="297"/>
      <c r="S175" s="297"/>
      <c r="T175" s="299"/>
      <c r="U175" s="299"/>
      <c r="V175" s="299"/>
      <c r="W175" s="299"/>
      <c r="X175" s="297"/>
      <c r="Y175" s="297"/>
      <c r="Z175" s="297"/>
      <c r="AA175" s="297"/>
      <c r="AB175" s="299"/>
      <c r="AC175" s="299"/>
      <c r="AD175" s="299"/>
      <c r="AE175" s="299"/>
      <c r="AF175" s="297"/>
      <c r="AG175" s="297"/>
      <c r="AH175" s="297"/>
      <c r="AI175" s="297"/>
      <c r="AJ175" s="299"/>
      <c r="AK175" s="299"/>
      <c r="AL175" s="299"/>
      <c r="AM175" s="299"/>
      <c r="AN175" s="297"/>
      <c r="AO175" s="297"/>
      <c r="AP175" s="297"/>
      <c r="AQ175" s="297"/>
      <c r="AR175" s="299"/>
      <c r="AS175" s="299"/>
      <c r="AT175" s="299"/>
      <c r="AU175" s="299"/>
      <c r="AV175" s="297"/>
      <c r="AW175" s="297"/>
      <c r="AX175" s="297"/>
      <c r="AY175" s="297"/>
      <c r="AZ175" s="299"/>
      <c r="BA175" s="299"/>
      <c r="BB175" s="299"/>
      <c r="BC175" s="299"/>
      <c r="BD175" s="297"/>
      <c r="BE175" s="297"/>
      <c r="BF175" s="297"/>
      <c r="BG175" s="297"/>
      <c r="BH175" s="299"/>
      <c r="BI175" s="299"/>
      <c r="BJ175" s="299"/>
      <c r="BK175" s="299"/>
      <c r="BL175" s="297"/>
      <c r="BM175" s="297"/>
      <c r="BN175" s="297"/>
      <c r="BO175" s="297"/>
      <c r="BP175" s="299"/>
      <c r="BQ175" s="299"/>
      <c r="BR175" s="299"/>
      <c r="BS175" s="299"/>
      <c r="BT175" s="297"/>
      <c r="BU175" s="297"/>
      <c r="BV175" s="297"/>
      <c r="BW175" s="297"/>
      <c r="BX175" s="299"/>
      <c r="BY175" s="299"/>
      <c r="BZ175" s="299"/>
      <c r="CA175" s="299"/>
      <c r="CB175" s="297"/>
      <c r="CC175" s="297"/>
      <c r="CD175" s="297"/>
      <c r="CE175" s="297"/>
      <c r="CF175" s="299"/>
      <c r="CG175" s="299"/>
      <c r="CH175" s="299"/>
      <c r="CI175" s="299"/>
      <c r="CJ175" s="297"/>
      <c r="CK175" s="297"/>
      <c r="CL175" s="297"/>
      <c r="CM175" s="297"/>
      <c r="CN175" s="299"/>
      <c r="CO175" s="299"/>
      <c r="CP175" s="299"/>
      <c r="CQ175" s="299"/>
      <c r="CR175" s="297"/>
      <c r="CS175" s="297"/>
      <c r="CT175" s="297"/>
      <c r="CU175" s="297"/>
      <c r="DA175" s="299"/>
      <c r="DB175" s="299"/>
      <c r="DC175" s="299"/>
      <c r="DD175" s="299"/>
      <c r="DE175" s="297"/>
      <c r="DF175" s="297"/>
      <c r="DG175" s="297"/>
      <c r="DH175" s="297"/>
      <c r="DI175" s="299"/>
      <c r="DJ175" s="299"/>
      <c r="DK175" s="299"/>
      <c r="DL175" s="299"/>
      <c r="DM175" s="297"/>
      <c r="DN175" s="297"/>
      <c r="DO175" s="297"/>
      <c r="DP175" s="297"/>
      <c r="DQ175" s="299"/>
      <c r="DR175" s="299"/>
      <c r="DS175" s="299"/>
      <c r="DT175" s="299"/>
      <c r="DU175" s="297"/>
      <c r="DV175" s="297"/>
      <c r="DW175" s="297"/>
      <c r="DX175" s="297"/>
      <c r="DY175" s="299"/>
      <c r="DZ175" s="299"/>
      <c r="EA175" s="299"/>
      <c r="EB175" s="299"/>
      <c r="EC175" s="297"/>
      <c r="ED175" s="297"/>
      <c r="EE175" s="297"/>
      <c r="EF175" s="297"/>
      <c r="EG175" s="299"/>
      <c r="EH175" s="299"/>
      <c r="EI175" s="299"/>
      <c r="EJ175" s="299"/>
      <c r="EK175" s="297"/>
      <c r="EL175" s="297"/>
      <c r="EM175" s="297"/>
      <c r="EN175" s="297"/>
      <c r="EO175" s="299"/>
      <c r="EP175" s="299"/>
      <c r="EQ175" s="299"/>
      <c r="ER175" s="299"/>
      <c r="ES175" s="297"/>
      <c r="ET175" s="297"/>
      <c r="EU175" s="297"/>
      <c r="EV175" s="297"/>
      <c r="EW175" s="299"/>
      <c r="EX175" s="299"/>
      <c r="EY175" s="299"/>
      <c r="EZ175" s="299"/>
      <c r="FA175" s="297"/>
      <c r="FB175" s="297"/>
      <c r="FC175" s="297"/>
      <c r="FD175" s="297"/>
      <c r="FE175" s="299"/>
      <c r="FF175" s="299"/>
      <c r="FG175" s="299"/>
      <c r="FH175" s="299"/>
      <c r="FI175" s="297"/>
      <c r="FJ175" s="297"/>
      <c r="FK175" s="297"/>
      <c r="FL175" s="297"/>
      <c r="FM175" s="299"/>
      <c r="FN175" s="299"/>
      <c r="FO175" s="299"/>
      <c r="FP175" s="299"/>
      <c r="FQ175" s="297"/>
      <c r="FR175" s="297"/>
      <c r="FS175" s="297"/>
      <c r="FT175" s="297"/>
      <c r="FU175" s="299"/>
      <c r="FV175" s="299"/>
      <c r="FW175" s="299"/>
      <c r="FX175" s="299"/>
      <c r="FY175" s="297"/>
      <c r="FZ175" s="297"/>
      <c r="GA175" s="297"/>
      <c r="GB175" s="297"/>
      <c r="GC175" s="299"/>
      <c r="GD175" s="299"/>
      <c r="GE175" s="299"/>
      <c r="GF175" s="299"/>
      <c r="GG175" s="297"/>
      <c r="GH175" s="297"/>
      <c r="GI175" s="297"/>
      <c r="GJ175" s="297"/>
      <c r="GK175" s="299"/>
      <c r="GL175" s="299"/>
      <c r="GM175" s="299"/>
      <c r="GN175" s="299"/>
      <c r="GO175" s="297"/>
      <c r="GP175" s="297"/>
      <c r="GQ175" s="297"/>
      <c r="GR175" s="297"/>
      <c r="GX175" s="299"/>
      <c r="GY175" s="299"/>
      <c r="GZ175" s="299"/>
      <c r="HA175" s="299"/>
      <c r="HB175" s="297"/>
      <c r="HC175" s="297"/>
      <c r="HD175" s="297"/>
      <c r="HE175" s="297"/>
      <c r="HF175" s="299"/>
      <c r="HG175" s="299"/>
      <c r="HH175" s="299"/>
      <c r="HI175" s="299"/>
      <c r="HJ175" s="297"/>
      <c r="HK175" s="297"/>
      <c r="HL175" s="297"/>
      <c r="HM175" s="297"/>
      <c r="HN175" s="299"/>
      <c r="HO175" s="299"/>
      <c r="HP175" s="299"/>
      <c r="HQ175" s="299"/>
      <c r="HR175" s="297"/>
      <c r="HS175" s="297"/>
      <c r="HT175" s="297"/>
      <c r="HU175" s="297"/>
      <c r="HV175" s="299"/>
      <c r="HW175" s="299"/>
      <c r="HX175" s="299"/>
      <c r="HY175" s="299"/>
      <c r="HZ175" s="297"/>
      <c r="IA175" s="297"/>
      <c r="IB175" s="297"/>
      <c r="IC175" s="297"/>
      <c r="ID175" s="299"/>
      <c r="IE175" s="299"/>
      <c r="IF175" s="299"/>
      <c r="IG175" s="299"/>
      <c r="IH175" s="297"/>
      <c r="II175" s="297"/>
      <c r="IJ175" s="297"/>
      <c r="IK175" s="297"/>
      <c r="IL175" s="299"/>
      <c r="IM175" s="299"/>
      <c r="IN175" s="299"/>
      <c r="IO175" s="299"/>
      <c r="IP175" s="297"/>
      <c r="IQ175" s="297"/>
      <c r="IR175" s="297"/>
      <c r="IS175" s="297"/>
      <c r="IT175" s="299"/>
      <c r="IU175" s="299"/>
      <c r="IV175" s="299"/>
      <c r="IW175" s="299"/>
      <c r="IX175" s="297"/>
      <c r="IY175" s="297"/>
      <c r="IZ175" s="297"/>
      <c r="JA175" s="297"/>
      <c r="JB175" s="299"/>
      <c r="JC175" s="299"/>
      <c r="JD175" s="299"/>
      <c r="JE175" s="299"/>
      <c r="JF175" s="297"/>
      <c r="JG175" s="297"/>
      <c r="JH175" s="297"/>
      <c r="JI175" s="297"/>
      <c r="JJ175" s="299"/>
      <c r="JK175" s="299"/>
      <c r="JL175" s="299"/>
      <c r="JM175" s="299"/>
      <c r="JN175" s="297"/>
      <c r="JO175" s="297"/>
      <c r="JP175" s="297"/>
      <c r="JQ175" s="297"/>
      <c r="JR175" s="299"/>
      <c r="JS175" s="299"/>
      <c r="JT175" s="299"/>
      <c r="JU175" s="299"/>
      <c r="JV175" s="297"/>
      <c r="JW175" s="297"/>
      <c r="JX175" s="297"/>
      <c r="JY175" s="297"/>
      <c r="JZ175" s="299"/>
      <c r="KA175" s="299"/>
      <c r="KB175" s="299"/>
      <c r="KC175" s="299"/>
      <c r="KD175" s="297"/>
      <c r="KE175" s="297"/>
      <c r="KF175" s="297"/>
      <c r="KG175" s="297"/>
      <c r="KH175" s="299"/>
      <c r="KI175" s="299"/>
      <c r="KJ175" s="299"/>
      <c r="KK175" s="299"/>
      <c r="KL175" s="297"/>
      <c r="KM175" s="297"/>
      <c r="KN175" s="297"/>
      <c r="KO175" s="297"/>
      <c r="KU175" s="299"/>
      <c r="KV175" s="299"/>
      <c r="KW175" s="299"/>
      <c r="KX175" s="299"/>
      <c r="KY175" s="297"/>
      <c r="KZ175" s="297"/>
      <c r="LA175" s="297"/>
      <c r="LB175" s="297"/>
      <c r="LC175" s="299"/>
      <c r="LD175" s="299"/>
      <c r="LE175" s="299"/>
      <c r="LF175" s="299"/>
      <c r="LG175" s="297"/>
      <c r="LH175" s="297"/>
      <c r="LI175" s="297"/>
      <c r="LJ175" s="297"/>
      <c r="LK175" s="299"/>
      <c r="LL175" s="299"/>
      <c r="LM175" s="299"/>
      <c r="LN175" s="299"/>
      <c r="LO175" s="297"/>
      <c r="LP175" s="297"/>
      <c r="LQ175" s="297"/>
      <c r="LR175" s="297"/>
      <c r="LS175" s="299"/>
      <c r="LT175" s="299"/>
      <c r="LU175" s="299"/>
      <c r="LV175" s="299"/>
      <c r="LW175" s="297"/>
      <c r="LX175" s="297"/>
      <c r="LY175" s="297"/>
      <c r="LZ175" s="297"/>
      <c r="MA175" s="299"/>
      <c r="MB175" s="299"/>
      <c r="MC175" s="299"/>
      <c r="MD175" s="299"/>
      <c r="ME175" s="297"/>
      <c r="MF175" s="297"/>
      <c r="MG175" s="297"/>
      <c r="MH175" s="297"/>
      <c r="MI175" s="299"/>
      <c r="MJ175" s="299"/>
      <c r="MK175" s="299"/>
      <c r="ML175" s="299"/>
      <c r="MM175" s="297"/>
      <c r="MN175" s="297"/>
      <c r="MO175" s="297"/>
      <c r="MP175" s="297"/>
      <c r="MQ175" s="299"/>
      <c r="MR175" s="299"/>
      <c r="MS175" s="299"/>
      <c r="MT175" s="299"/>
      <c r="MU175" s="297"/>
      <c r="MV175" s="297"/>
      <c r="MW175" s="297"/>
      <c r="MX175" s="297"/>
      <c r="MY175" s="299"/>
      <c r="MZ175" s="299"/>
      <c r="NA175" s="299"/>
      <c r="NB175" s="299"/>
      <c r="NC175" s="297"/>
      <c r="ND175" s="297"/>
      <c r="NE175" s="297"/>
      <c r="NF175" s="297"/>
      <c r="NG175" s="299"/>
      <c r="NH175" s="299"/>
      <c r="NI175" s="299"/>
      <c r="NJ175" s="299"/>
      <c r="NK175" s="297"/>
      <c r="NL175" s="297"/>
      <c r="NM175" s="297"/>
      <c r="NN175" s="297"/>
      <c r="NO175" s="299"/>
      <c r="NP175" s="299"/>
      <c r="NQ175" s="299"/>
      <c r="NR175" s="299"/>
      <c r="NS175" s="297"/>
      <c r="NT175" s="297"/>
      <c r="NU175" s="297"/>
      <c r="NV175" s="297"/>
      <c r="NW175" s="299"/>
      <c r="NX175" s="299"/>
      <c r="NY175" s="299"/>
      <c r="NZ175" s="299"/>
      <c r="OA175" s="297"/>
      <c r="OB175" s="297"/>
      <c r="OC175" s="297"/>
      <c r="OD175" s="297"/>
      <c r="OE175" s="299"/>
      <c r="OF175" s="299"/>
      <c r="OG175" s="299"/>
      <c r="OH175" s="299"/>
      <c r="OI175" s="297"/>
      <c r="OJ175" s="297"/>
      <c r="OK175" s="297"/>
      <c r="OL175" s="297"/>
      <c r="OR175" s="299"/>
      <c r="OS175" s="299"/>
      <c r="OT175" s="299"/>
      <c r="OU175" s="299"/>
      <c r="OV175" s="297"/>
      <c r="OW175" s="297"/>
      <c r="OX175" s="297"/>
      <c r="OY175" s="297"/>
      <c r="OZ175" s="299"/>
      <c r="PA175" s="299"/>
      <c r="PB175" s="299"/>
      <c r="PC175" s="299"/>
      <c r="PD175" s="297"/>
      <c r="PE175" s="297"/>
      <c r="PF175" s="297"/>
      <c r="PG175" s="297"/>
      <c r="PH175" s="299"/>
      <c r="PI175" s="299"/>
      <c r="PJ175" s="299"/>
      <c r="PK175" s="299"/>
      <c r="PL175" s="297"/>
      <c r="PM175" s="297">
        <v>16</v>
      </c>
      <c r="PN175" s="297"/>
      <c r="PO175" s="297">
        <v>10</v>
      </c>
      <c r="PP175" s="299"/>
      <c r="PQ175" s="299"/>
      <c r="PR175" s="299"/>
      <c r="PS175" s="299"/>
      <c r="PT175" s="297"/>
      <c r="PU175" s="297">
        <v>2</v>
      </c>
      <c r="PV175" s="297"/>
      <c r="PW175" s="297">
        <v>2</v>
      </c>
      <c r="PX175" s="299"/>
      <c r="PY175" s="299"/>
      <c r="PZ175" s="299"/>
      <c r="QA175" s="299"/>
      <c r="QB175" s="297"/>
      <c r="QC175" s="297">
        <v>6</v>
      </c>
      <c r="QD175" s="297"/>
      <c r="QE175" s="297">
        <v>3</v>
      </c>
      <c r="QF175" s="299"/>
      <c r="QG175" s="299"/>
      <c r="QH175" s="299"/>
      <c r="QI175" s="299"/>
      <c r="QJ175" s="297"/>
      <c r="QK175" s="297">
        <v>6</v>
      </c>
      <c r="QL175" s="297"/>
      <c r="QM175" s="297">
        <v>1</v>
      </c>
      <c r="QN175" s="299"/>
      <c r="QO175" s="299"/>
      <c r="QP175" s="299"/>
      <c r="QQ175" s="299"/>
      <c r="QR175" s="297"/>
      <c r="QS175" s="297">
        <v>3</v>
      </c>
      <c r="QT175" s="297"/>
      <c r="QU175" s="297">
        <v>4</v>
      </c>
      <c r="QV175" s="299"/>
      <c r="QW175" s="299"/>
      <c r="QX175" s="299"/>
      <c r="QY175" s="299"/>
      <c r="QZ175" s="297"/>
      <c r="RA175" s="297"/>
      <c r="RB175" s="297"/>
      <c r="RC175" s="297"/>
      <c r="RD175" s="299"/>
      <c r="RE175" s="299"/>
      <c r="RF175" s="299"/>
      <c r="RG175" s="299"/>
      <c r="RH175" s="297"/>
      <c r="RI175" s="297"/>
      <c r="RJ175" s="297"/>
      <c r="RK175" s="297"/>
      <c r="RL175" s="299"/>
      <c r="RM175" s="299"/>
      <c r="RN175" s="299"/>
      <c r="RO175" s="299"/>
      <c r="RP175" s="297"/>
      <c r="RQ175" s="297"/>
      <c r="RR175" s="297"/>
      <c r="RS175" s="297"/>
      <c r="RT175" s="299"/>
      <c r="RU175" s="299"/>
      <c r="RV175" s="299"/>
      <c r="RW175" s="299"/>
      <c r="RX175" s="297"/>
      <c r="RY175" s="297"/>
      <c r="RZ175" s="297"/>
      <c r="SA175" s="297"/>
      <c r="SB175" s="299"/>
      <c r="SC175" s="299"/>
      <c r="SD175" s="299"/>
      <c r="SE175" s="299"/>
      <c r="SF175" s="297"/>
      <c r="SG175" s="297"/>
      <c r="SH175" s="297"/>
      <c r="SI175" s="297"/>
      <c r="SJ175" s="277" cm="1">
        <f t="array" ref="SJ175">SUM(SUMIFS(OR175:SI175,OR$6:SI$6,{"EN(V)"}))</f>
        <v>0</v>
      </c>
      <c r="SK175" s="277" cm="1">
        <f t="array" ref="SK175">SUM(SUMIFS(OR175:SI175,OR$6:SI$6,{"INA(V)"}))</f>
        <v>33</v>
      </c>
      <c r="SL175" s="277" cm="1">
        <f t="array" ref="SL175">SUM(SUMIFS(OR175:SI175,OR$6:SI$6,{"EN(D)"}))</f>
        <v>0</v>
      </c>
      <c r="SM175" s="277" cm="1">
        <f t="array" ref="SM175">SUM(SUMIFS(OR175:SI175,OR$6:SI$6,{"INA(D)"}))</f>
        <v>20</v>
      </c>
      <c r="SN175" s="277" cm="1">
        <f t="array" ref="SN175">SUM(SUMIFS(OR175:SI175,OR$6:SI$6,{"EN(D)","EN(V)","INA(D)","INA(V)"}))</f>
        <v>53</v>
      </c>
    </row>
    <row r="176" spans="1:508" ht="30">
      <c r="A176" s="296">
        <v>170</v>
      </c>
      <c r="B176" s="281" t="s">
        <v>3528</v>
      </c>
      <c r="C176" s="301"/>
      <c r="D176" s="299"/>
      <c r="E176" s="299"/>
      <c r="F176" s="299"/>
      <c r="G176" s="299"/>
      <c r="H176" s="297"/>
      <c r="I176" s="297"/>
      <c r="J176" s="297"/>
      <c r="K176" s="297"/>
      <c r="L176" s="299"/>
      <c r="M176" s="299"/>
      <c r="N176" s="299"/>
      <c r="O176" s="299"/>
      <c r="P176" s="297"/>
      <c r="Q176" s="297"/>
      <c r="R176" s="297"/>
      <c r="S176" s="297"/>
      <c r="T176" s="299"/>
      <c r="U176" s="299"/>
      <c r="V176" s="299"/>
      <c r="W176" s="299"/>
      <c r="X176" s="297"/>
      <c r="Y176" s="297"/>
      <c r="Z176" s="297"/>
      <c r="AA176" s="297"/>
      <c r="AB176" s="299"/>
      <c r="AC176" s="299"/>
      <c r="AD176" s="299"/>
      <c r="AE176" s="299"/>
      <c r="AF176" s="297"/>
      <c r="AG176" s="297"/>
      <c r="AH176" s="297"/>
      <c r="AI176" s="297"/>
      <c r="AJ176" s="299"/>
      <c r="AK176" s="299"/>
      <c r="AL176" s="299"/>
      <c r="AM176" s="299"/>
      <c r="AN176" s="297"/>
      <c r="AO176" s="297"/>
      <c r="AP176" s="297"/>
      <c r="AQ176" s="297"/>
      <c r="AR176" s="299"/>
      <c r="AS176" s="299"/>
      <c r="AT176" s="299"/>
      <c r="AU176" s="299"/>
      <c r="AV176" s="297"/>
      <c r="AW176" s="297"/>
      <c r="AX176" s="297"/>
      <c r="AY176" s="297"/>
      <c r="AZ176" s="299"/>
      <c r="BA176" s="299"/>
      <c r="BB176" s="299"/>
      <c r="BC176" s="299"/>
      <c r="BD176" s="297"/>
      <c r="BE176" s="297"/>
      <c r="BF176" s="297"/>
      <c r="BG176" s="297"/>
      <c r="BH176" s="299"/>
      <c r="BI176" s="299"/>
      <c r="BJ176" s="299"/>
      <c r="BK176" s="299"/>
      <c r="BL176" s="297"/>
      <c r="BM176" s="297"/>
      <c r="BN176" s="297"/>
      <c r="BO176" s="297"/>
      <c r="BP176" s="299"/>
      <c r="BQ176" s="299"/>
      <c r="BR176" s="299"/>
      <c r="BS176" s="299"/>
      <c r="BT176" s="297"/>
      <c r="BU176" s="297"/>
      <c r="BV176" s="297"/>
      <c r="BW176" s="297"/>
      <c r="BX176" s="299"/>
      <c r="BY176" s="299"/>
      <c r="BZ176" s="299"/>
      <c r="CA176" s="299"/>
      <c r="CB176" s="297"/>
      <c r="CC176" s="297"/>
      <c r="CD176" s="297"/>
      <c r="CE176" s="297"/>
      <c r="CF176" s="299"/>
      <c r="CG176" s="299"/>
      <c r="CH176" s="299"/>
      <c r="CI176" s="299"/>
      <c r="CJ176" s="297"/>
      <c r="CK176" s="297"/>
      <c r="CL176" s="297"/>
      <c r="CM176" s="297"/>
      <c r="CN176" s="299"/>
      <c r="CO176" s="299"/>
      <c r="CP176" s="299"/>
      <c r="CQ176" s="299"/>
      <c r="CR176" s="297"/>
      <c r="CS176" s="297"/>
      <c r="CT176" s="297"/>
      <c r="CU176" s="297"/>
      <c r="DA176" s="299"/>
      <c r="DB176" s="299"/>
      <c r="DC176" s="299"/>
      <c r="DD176" s="299"/>
      <c r="DE176" s="297"/>
      <c r="DF176" s="297"/>
      <c r="DG176" s="297"/>
      <c r="DH176" s="297"/>
      <c r="DI176" s="299"/>
      <c r="DJ176" s="299"/>
      <c r="DK176" s="299"/>
      <c r="DL176" s="299"/>
      <c r="DM176" s="297"/>
      <c r="DN176" s="297"/>
      <c r="DO176" s="297"/>
      <c r="DP176" s="297"/>
      <c r="DQ176" s="299"/>
      <c r="DR176" s="299"/>
      <c r="DS176" s="299"/>
      <c r="DT176" s="299"/>
      <c r="DU176" s="297"/>
      <c r="DV176" s="297"/>
      <c r="DW176" s="297"/>
      <c r="DX176" s="297"/>
      <c r="DY176" s="299"/>
      <c r="DZ176" s="299"/>
      <c r="EA176" s="299"/>
      <c r="EB176" s="299"/>
      <c r="EC176" s="297"/>
      <c r="ED176" s="297"/>
      <c r="EE176" s="297"/>
      <c r="EF176" s="297"/>
      <c r="EG176" s="299"/>
      <c r="EH176" s="299"/>
      <c r="EI176" s="299"/>
      <c r="EJ176" s="299"/>
      <c r="EK176" s="297"/>
      <c r="EL176" s="297"/>
      <c r="EM176" s="297"/>
      <c r="EN176" s="297"/>
      <c r="EO176" s="299"/>
      <c r="EP176" s="299"/>
      <c r="EQ176" s="299"/>
      <c r="ER176" s="299"/>
      <c r="ES176" s="297"/>
      <c r="ET176" s="297"/>
      <c r="EU176" s="297"/>
      <c r="EV176" s="297"/>
      <c r="EW176" s="299"/>
      <c r="EX176" s="299"/>
      <c r="EY176" s="299"/>
      <c r="EZ176" s="299"/>
      <c r="FA176" s="297"/>
      <c r="FB176" s="297"/>
      <c r="FC176" s="297"/>
      <c r="FD176" s="297"/>
      <c r="FE176" s="299"/>
      <c r="FF176" s="299"/>
      <c r="FG176" s="299"/>
      <c r="FH176" s="299"/>
      <c r="FI176" s="297"/>
      <c r="FJ176" s="297"/>
      <c r="FK176" s="297"/>
      <c r="FL176" s="297"/>
      <c r="FM176" s="299"/>
      <c r="FN176" s="299"/>
      <c r="FO176" s="299"/>
      <c r="FP176" s="299"/>
      <c r="FQ176" s="297"/>
      <c r="FR176" s="297"/>
      <c r="FS176" s="297"/>
      <c r="FT176" s="297"/>
      <c r="FU176" s="299"/>
      <c r="FV176" s="299"/>
      <c r="FW176" s="299"/>
      <c r="FX176" s="299"/>
      <c r="FY176" s="297"/>
      <c r="FZ176" s="297"/>
      <c r="GA176" s="297"/>
      <c r="GB176" s="297"/>
      <c r="GC176" s="299"/>
      <c r="GD176" s="299"/>
      <c r="GE176" s="299"/>
      <c r="GF176" s="299"/>
      <c r="GG176" s="297"/>
      <c r="GH176" s="297"/>
      <c r="GI176" s="297"/>
      <c r="GJ176" s="297"/>
      <c r="GK176" s="299"/>
      <c r="GL176" s="299"/>
      <c r="GM176" s="299"/>
      <c r="GN176" s="299"/>
      <c r="GO176" s="297"/>
      <c r="GP176" s="297"/>
      <c r="GQ176" s="297"/>
      <c r="GR176" s="297"/>
      <c r="GX176" s="299"/>
      <c r="GY176" s="299"/>
      <c r="GZ176" s="299"/>
      <c r="HA176" s="299"/>
      <c r="HB176" s="297"/>
      <c r="HC176" s="297"/>
      <c r="HD176" s="297"/>
      <c r="HE176" s="297"/>
      <c r="HF176" s="299"/>
      <c r="HG176" s="299"/>
      <c r="HH176" s="299"/>
      <c r="HI176" s="299"/>
      <c r="HJ176" s="297"/>
      <c r="HK176" s="297"/>
      <c r="HL176" s="297"/>
      <c r="HM176" s="297"/>
      <c r="HN176" s="299"/>
      <c r="HO176" s="299"/>
      <c r="HP176" s="299"/>
      <c r="HQ176" s="299"/>
      <c r="HR176" s="297"/>
      <c r="HS176" s="297"/>
      <c r="HT176" s="297"/>
      <c r="HU176" s="297"/>
      <c r="HV176" s="299"/>
      <c r="HW176" s="299"/>
      <c r="HX176" s="299"/>
      <c r="HY176" s="299"/>
      <c r="HZ176" s="297"/>
      <c r="IA176" s="297"/>
      <c r="IB176" s="297"/>
      <c r="IC176" s="297"/>
      <c r="ID176" s="299"/>
      <c r="IE176" s="299"/>
      <c r="IF176" s="299"/>
      <c r="IG176" s="299"/>
      <c r="IH176" s="297"/>
      <c r="II176" s="297"/>
      <c r="IJ176" s="297"/>
      <c r="IK176" s="297"/>
      <c r="IL176" s="299"/>
      <c r="IM176" s="299"/>
      <c r="IN176" s="299"/>
      <c r="IO176" s="299"/>
      <c r="IP176" s="297"/>
      <c r="IQ176" s="297"/>
      <c r="IR176" s="297"/>
      <c r="IS176" s="297"/>
      <c r="IT176" s="299"/>
      <c r="IU176" s="299"/>
      <c r="IV176" s="299"/>
      <c r="IW176" s="299"/>
      <c r="IX176" s="297"/>
      <c r="IY176" s="297"/>
      <c r="IZ176" s="297"/>
      <c r="JA176" s="297"/>
      <c r="JB176" s="299"/>
      <c r="JC176" s="299"/>
      <c r="JD176" s="299"/>
      <c r="JE176" s="299"/>
      <c r="JF176" s="297"/>
      <c r="JG176" s="297"/>
      <c r="JH176" s="297"/>
      <c r="JI176" s="297"/>
      <c r="JJ176" s="299"/>
      <c r="JK176" s="299"/>
      <c r="JL176" s="299"/>
      <c r="JM176" s="299"/>
      <c r="JN176" s="297"/>
      <c r="JO176" s="297"/>
      <c r="JP176" s="297"/>
      <c r="JQ176" s="297"/>
      <c r="JR176" s="299"/>
      <c r="JS176" s="299"/>
      <c r="JT176" s="299"/>
      <c r="JU176" s="299"/>
      <c r="JV176" s="297"/>
      <c r="JW176" s="297"/>
      <c r="JX176" s="297"/>
      <c r="JY176" s="297"/>
      <c r="JZ176" s="299"/>
      <c r="KA176" s="299"/>
      <c r="KB176" s="299"/>
      <c r="KC176" s="299"/>
      <c r="KD176" s="297"/>
      <c r="KE176" s="297"/>
      <c r="KF176" s="297"/>
      <c r="KG176" s="297"/>
      <c r="KH176" s="299"/>
      <c r="KI176" s="299"/>
      <c r="KJ176" s="299"/>
      <c r="KK176" s="299"/>
      <c r="KL176" s="297"/>
      <c r="KM176" s="297"/>
      <c r="KN176" s="297"/>
      <c r="KO176" s="297"/>
      <c r="KU176" s="299"/>
      <c r="KV176" s="299"/>
      <c r="KW176" s="299"/>
      <c r="KX176" s="299"/>
      <c r="KY176" s="297"/>
      <c r="KZ176" s="297"/>
      <c r="LA176" s="297"/>
      <c r="LB176" s="297"/>
      <c r="LC176" s="299"/>
      <c r="LD176" s="299"/>
      <c r="LE176" s="299"/>
      <c r="LF176" s="299"/>
      <c r="LG176" s="297"/>
      <c r="LH176" s="297"/>
      <c r="LI176" s="297"/>
      <c r="LJ176" s="297"/>
      <c r="LK176" s="299"/>
      <c r="LL176" s="299"/>
      <c r="LM176" s="299"/>
      <c r="LN176" s="299"/>
      <c r="LO176" s="297"/>
      <c r="LP176" s="297"/>
      <c r="LQ176" s="297"/>
      <c r="LR176" s="297"/>
      <c r="LS176" s="299"/>
      <c r="LT176" s="299"/>
      <c r="LU176" s="299"/>
      <c r="LV176" s="299"/>
      <c r="LW176" s="297"/>
      <c r="LX176" s="297"/>
      <c r="LY176" s="297"/>
      <c r="LZ176" s="297"/>
      <c r="MA176" s="299"/>
      <c r="MB176" s="299"/>
      <c r="MC176" s="299"/>
      <c r="MD176" s="299"/>
      <c r="ME176" s="297"/>
      <c r="MF176" s="297"/>
      <c r="MG176" s="297"/>
      <c r="MH176" s="297"/>
      <c r="MI176" s="299"/>
      <c r="MJ176" s="299"/>
      <c r="MK176" s="299"/>
      <c r="ML176" s="299"/>
      <c r="MM176" s="297"/>
      <c r="MN176" s="297"/>
      <c r="MO176" s="297"/>
      <c r="MP176" s="297"/>
      <c r="MQ176" s="299"/>
      <c r="MR176" s="299"/>
      <c r="MS176" s="299"/>
      <c r="MT176" s="299"/>
      <c r="MU176" s="297"/>
      <c r="MV176" s="297"/>
      <c r="MW176" s="297"/>
      <c r="MX176" s="297"/>
      <c r="MY176" s="299"/>
      <c r="MZ176" s="299"/>
      <c r="NA176" s="299"/>
      <c r="NB176" s="299"/>
      <c r="NC176" s="297"/>
      <c r="ND176" s="297"/>
      <c r="NE176" s="297"/>
      <c r="NF176" s="297"/>
      <c r="NG176" s="299"/>
      <c r="NH176" s="299"/>
      <c r="NI176" s="299"/>
      <c r="NJ176" s="299"/>
      <c r="NK176" s="297"/>
      <c r="NL176" s="297"/>
      <c r="NM176" s="297"/>
      <c r="NN176" s="297"/>
      <c r="NO176" s="299"/>
      <c r="NP176" s="299"/>
      <c r="NQ176" s="299"/>
      <c r="NR176" s="299"/>
      <c r="NS176" s="297"/>
      <c r="NT176" s="297"/>
      <c r="NU176" s="297"/>
      <c r="NV176" s="297"/>
      <c r="NW176" s="299"/>
      <c r="NX176" s="299"/>
      <c r="NY176" s="299"/>
      <c r="NZ176" s="299"/>
      <c r="OA176" s="297"/>
      <c r="OB176" s="297"/>
      <c r="OC176" s="297"/>
      <c r="OD176" s="297"/>
      <c r="OE176" s="299"/>
      <c r="OF176" s="299"/>
      <c r="OG176" s="299"/>
      <c r="OH176" s="299"/>
      <c r="OI176" s="297"/>
      <c r="OJ176" s="297"/>
      <c r="OK176" s="297"/>
      <c r="OL176" s="297"/>
      <c r="OR176" s="299"/>
      <c r="OS176" s="299"/>
      <c r="OT176" s="299"/>
      <c r="OU176" s="299"/>
      <c r="OV176" s="297"/>
      <c r="OW176" s="297"/>
      <c r="OX176" s="297"/>
      <c r="OY176" s="297"/>
      <c r="OZ176" s="299"/>
      <c r="PA176" s="299"/>
      <c r="PB176" s="299"/>
      <c r="PC176" s="299"/>
      <c r="PD176" s="297"/>
      <c r="PE176" s="297"/>
      <c r="PF176" s="297"/>
      <c r="PG176" s="297"/>
      <c r="PH176" s="299"/>
      <c r="PI176" s="299"/>
      <c r="PJ176" s="299"/>
      <c r="PK176" s="299"/>
      <c r="PL176" s="297"/>
      <c r="PM176" s="297"/>
      <c r="PN176" s="297"/>
      <c r="PO176" s="297"/>
      <c r="PP176" s="299"/>
      <c r="PQ176" s="299">
        <v>19</v>
      </c>
      <c r="PR176" s="299"/>
      <c r="PS176" s="299">
        <v>3</v>
      </c>
      <c r="PT176" s="297"/>
      <c r="PU176" s="297"/>
      <c r="PV176" s="297"/>
      <c r="PW176" s="297"/>
      <c r="PX176" s="299"/>
      <c r="PY176" s="299">
        <v>24</v>
      </c>
      <c r="PZ176" s="299"/>
      <c r="QA176" s="299">
        <v>8</v>
      </c>
      <c r="QB176" s="297"/>
      <c r="QC176" s="297"/>
      <c r="QD176" s="297"/>
      <c r="QE176" s="297"/>
      <c r="QF176" s="299"/>
      <c r="QG176" s="299">
        <v>8</v>
      </c>
      <c r="QH176" s="299"/>
      <c r="QI176" s="299">
        <v>8</v>
      </c>
      <c r="QJ176" s="297"/>
      <c r="QK176" s="297"/>
      <c r="QL176" s="297"/>
      <c r="QM176" s="297"/>
      <c r="QN176" s="299"/>
      <c r="QO176" s="299">
        <v>9</v>
      </c>
      <c r="QP176" s="299"/>
      <c r="QQ176" s="299">
        <v>4</v>
      </c>
      <c r="QR176" s="297"/>
      <c r="QS176" s="297"/>
      <c r="QT176" s="297"/>
      <c r="QU176" s="297"/>
      <c r="QV176" s="299"/>
      <c r="QW176" s="299"/>
      <c r="QX176" s="299"/>
      <c r="QY176" s="299"/>
      <c r="QZ176" s="297"/>
      <c r="RA176" s="297"/>
      <c r="RB176" s="297"/>
      <c r="RC176" s="297"/>
      <c r="RD176" s="299"/>
      <c r="RE176" s="299"/>
      <c r="RF176" s="299"/>
      <c r="RG176" s="299"/>
      <c r="RH176" s="297"/>
      <c r="RI176" s="297"/>
      <c r="RJ176" s="297"/>
      <c r="RK176" s="297"/>
      <c r="RL176" s="299"/>
      <c r="RM176" s="299"/>
      <c r="RN176" s="299"/>
      <c r="RO176" s="299"/>
      <c r="RP176" s="297"/>
      <c r="RQ176" s="297"/>
      <c r="RR176" s="297"/>
      <c r="RS176" s="297"/>
      <c r="RT176" s="299"/>
      <c r="RU176" s="299"/>
      <c r="RV176" s="299"/>
      <c r="RW176" s="299"/>
      <c r="RX176" s="297"/>
      <c r="RY176" s="297"/>
      <c r="RZ176" s="297"/>
      <c r="SA176" s="297"/>
      <c r="SB176" s="299"/>
      <c r="SC176" s="299"/>
      <c r="SD176" s="299"/>
      <c r="SE176" s="299"/>
      <c r="SF176" s="297"/>
      <c r="SG176" s="297"/>
      <c r="SH176" s="297"/>
      <c r="SI176" s="297"/>
      <c r="SJ176" s="277" cm="1">
        <f t="array" ref="SJ176">SUM(SUMIFS(OR176:SI176,OR$6:SI$6,{"EN(V)"}))</f>
        <v>60</v>
      </c>
      <c r="SK176" s="277" cm="1">
        <f t="array" ref="SK176">SUM(SUMIFS(OR176:SI176,OR$6:SI$6,{"INA(V)"}))</f>
        <v>0</v>
      </c>
      <c r="SL176" s="277" cm="1">
        <f t="array" ref="SL176">SUM(SUMIFS(OR176:SI176,OR$6:SI$6,{"EN(D)"}))</f>
        <v>23</v>
      </c>
      <c r="SM176" s="277" cm="1">
        <f t="array" ref="SM176">SUM(SUMIFS(OR176:SI176,OR$6:SI$6,{"INA(D)"}))</f>
        <v>0</v>
      </c>
      <c r="SN176" s="277" cm="1">
        <f t="array" ref="SN176">SUM(SUMIFS(OR176:SI176,OR$6:SI$6,{"EN(D)","EN(V)","INA(D)","INA(V)"}))</f>
        <v>83</v>
      </c>
    </row>
    <row r="177" spans="1:508" ht="30">
      <c r="A177" s="296">
        <v>171</v>
      </c>
      <c r="B177" s="281" t="s">
        <v>3632</v>
      </c>
      <c r="C177" s="301"/>
      <c r="D177" s="299"/>
      <c r="E177" s="299"/>
      <c r="F177" s="299"/>
      <c r="G177" s="299"/>
      <c r="H177" s="297"/>
      <c r="I177" s="297"/>
      <c r="J177" s="297"/>
      <c r="K177" s="297"/>
      <c r="L177" s="299"/>
      <c r="M177" s="299"/>
      <c r="N177" s="299"/>
      <c r="O177" s="299"/>
      <c r="P177" s="297"/>
      <c r="Q177" s="297"/>
      <c r="R177" s="297"/>
      <c r="S177" s="297"/>
      <c r="T177" s="299"/>
      <c r="U177" s="299"/>
      <c r="V177" s="299"/>
      <c r="W177" s="299"/>
      <c r="X177" s="297"/>
      <c r="Y177" s="297"/>
      <c r="Z177" s="297"/>
      <c r="AA177" s="297"/>
      <c r="AB177" s="299"/>
      <c r="AC177" s="299"/>
      <c r="AD177" s="299"/>
      <c r="AE177" s="299"/>
      <c r="AF177" s="297"/>
      <c r="AG177" s="297"/>
      <c r="AH177" s="297"/>
      <c r="AI177" s="297"/>
      <c r="AJ177" s="299"/>
      <c r="AK177" s="299"/>
      <c r="AL177" s="299"/>
      <c r="AM177" s="299"/>
      <c r="AN177" s="297"/>
      <c r="AO177" s="297"/>
      <c r="AP177" s="297"/>
      <c r="AQ177" s="297"/>
      <c r="AR177" s="299"/>
      <c r="AS177" s="299"/>
      <c r="AT177" s="299"/>
      <c r="AU177" s="299"/>
      <c r="AV177" s="297"/>
      <c r="AW177" s="297"/>
      <c r="AX177" s="297"/>
      <c r="AY177" s="297"/>
      <c r="AZ177" s="299"/>
      <c r="BA177" s="299"/>
      <c r="BB177" s="299"/>
      <c r="BC177" s="299"/>
      <c r="BD177" s="297"/>
      <c r="BE177" s="297"/>
      <c r="BF177" s="297"/>
      <c r="BG177" s="297"/>
      <c r="BH177" s="299"/>
      <c r="BI177" s="299"/>
      <c r="BJ177" s="299"/>
      <c r="BK177" s="299"/>
      <c r="BL177" s="297"/>
      <c r="BM177" s="297"/>
      <c r="BN177" s="297"/>
      <c r="BO177" s="297"/>
      <c r="BP177" s="299"/>
      <c r="BQ177" s="299"/>
      <c r="BR177" s="299"/>
      <c r="BS177" s="299"/>
      <c r="BT177" s="297"/>
      <c r="BU177" s="297"/>
      <c r="BV177" s="297"/>
      <c r="BW177" s="297"/>
      <c r="BX177" s="299"/>
      <c r="BY177" s="299"/>
      <c r="BZ177" s="299"/>
      <c r="CA177" s="299"/>
      <c r="CB177" s="297"/>
      <c r="CC177" s="297"/>
      <c r="CD177" s="297"/>
      <c r="CE177" s="297"/>
      <c r="CF177" s="299"/>
      <c r="CG177" s="299"/>
      <c r="CH177" s="299"/>
      <c r="CI177" s="299"/>
      <c r="CJ177" s="297"/>
      <c r="CK177" s="297"/>
      <c r="CL177" s="297"/>
      <c r="CM177" s="297"/>
      <c r="CN177" s="299"/>
      <c r="CO177" s="299"/>
      <c r="CP177" s="299"/>
      <c r="CQ177" s="299"/>
      <c r="CR177" s="297"/>
      <c r="CS177" s="297"/>
      <c r="CT177" s="297"/>
      <c r="CU177" s="297"/>
      <c r="DA177" s="299"/>
      <c r="DB177" s="299"/>
      <c r="DC177" s="299"/>
      <c r="DD177" s="299"/>
      <c r="DE177" s="297"/>
      <c r="DF177" s="297"/>
      <c r="DG177" s="297"/>
      <c r="DH177" s="297"/>
      <c r="DI177" s="299"/>
      <c r="DJ177" s="299"/>
      <c r="DK177" s="299"/>
      <c r="DL177" s="299"/>
      <c r="DM177" s="297"/>
      <c r="DN177" s="297"/>
      <c r="DO177" s="297"/>
      <c r="DP177" s="297"/>
      <c r="DQ177" s="299"/>
      <c r="DR177" s="299"/>
      <c r="DS177" s="299"/>
      <c r="DT177" s="299"/>
      <c r="DU177" s="297"/>
      <c r="DV177" s="297"/>
      <c r="DW177" s="297"/>
      <c r="DX177" s="297"/>
      <c r="DY177" s="299"/>
      <c r="DZ177" s="299"/>
      <c r="EA177" s="299"/>
      <c r="EB177" s="299"/>
      <c r="EC177" s="297"/>
      <c r="ED177" s="297"/>
      <c r="EE177" s="297"/>
      <c r="EF177" s="297"/>
      <c r="EG177" s="299"/>
      <c r="EH177" s="299"/>
      <c r="EI177" s="299"/>
      <c r="EJ177" s="299"/>
      <c r="EK177" s="297"/>
      <c r="EL177" s="297"/>
      <c r="EM177" s="297"/>
      <c r="EN177" s="297"/>
      <c r="EO177" s="299"/>
      <c r="EP177" s="299"/>
      <c r="EQ177" s="299"/>
      <c r="ER177" s="299"/>
      <c r="ES177" s="297"/>
      <c r="ET177" s="297"/>
      <c r="EU177" s="297"/>
      <c r="EV177" s="297"/>
      <c r="EW177" s="299"/>
      <c r="EX177" s="299"/>
      <c r="EY177" s="299"/>
      <c r="EZ177" s="299"/>
      <c r="FA177" s="297"/>
      <c r="FB177" s="297"/>
      <c r="FC177" s="297"/>
      <c r="FD177" s="297"/>
      <c r="FE177" s="299"/>
      <c r="FF177" s="299"/>
      <c r="FG177" s="299"/>
      <c r="FH177" s="299"/>
      <c r="FI177" s="297"/>
      <c r="FJ177" s="297"/>
      <c r="FK177" s="297"/>
      <c r="FL177" s="297"/>
      <c r="FM177" s="299"/>
      <c r="FN177" s="299"/>
      <c r="FO177" s="299"/>
      <c r="FP177" s="299"/>
      <c r="FQ177" s="297"/>
      <c r="FR177" s="297"/>
      <c r="FS177" s="297"/>
      <c r="FT177" s="297"/>
      <c r="FU177" s="299"/>
      <c r="FV177" s="299"/>
      <c r="FW177" s="299"/>
      <c r="FX177" s="299"/>
      <c r="FY177" s="297"/>
      <c r="FZ177" s="297"/>
      <c r="GA177" s="297"/>
      <c r="GB177" s="297"/>
      <c r="GC177" s="299"/>
      <c r="GD177" s="299"/>
      <c r="GE177" s="299"/>
      <c r="GF177" s="299"/>
      <c r="GG177" s="297"/>
      <c r="GH177" s="297"/>
      <c r="GI177" s="297"/>
      <c r="GJ177" s="297"/>
      <c r="GK177" s="299"/>
      <c r="GL177" s="299"/>
      <c r="GM177" s="299"/>
      <c r="GN177" s="299"/>
      <c r="GO177" s="297"/>
      <c r="GP177" s="297"/>
      <c r="GQ177" s="297"/>
      <c r="GR177" s="297"/>
      <c r="GX177" s="299"/>
      <c r="GY177" s="299"/>
      <c r="GZ177" s="299"/>
      <c r="HA177" s="299"/>
      <c r="HB177" s="297"/>
      <c r="HC177" s="297"/>
      <c r="HD177" s="297"/>
      <c r="HE177" s="297"/>
      <c r="HF177" s="299"/>
      <c r="HG177" s="299"/>
      <c r="HH177" s="299"/>
      <c r="HI177" s="299"/>
      <c r="HJ177" s="297"/>
      <c r="HK177" s="297"/>
      <c r="HL177" s="297"/>
      <c r="HM177" s="297"/>
      <c r="HN177" s="299"/>
      <c r="HO177" s="299"/>
      <c r="HP177" s="299"/>
      <c r="HQ177" s="299"/>
      <c r="HR177" s="297"/>
      <c r="HS177" s="297"/>
      <c r="HT177" s="297"/>
      <c r="HU177" s="297"/>
      <c r="HV177" s="299"/>
      <c r="HW177" s="299"/>
      <c r="HX177" s="299"/>
      <c r="HY177" s="299"/>
      <c r="HZ177" s="297"/>
      <c r="IA177" s="297"/>
      <c r="IB177" s="297"/>
      <c r="IC177" s="297"/>
      <c r="ID177" s="299"/>
      <c r="IE177" s="299"/>
      <c r="IF177" s="299"/>
      <c r="IG177" s="299"/>
      <c r="IH177" s="297"/>
      <c r="II177" s="297"/>
      <c r="IJ177" s="297"/>
      <c r="IK177" s="297"/>
      <c r="IL177" s="299"/>
      <c r="IM177" s="299"/>
      <c r="IN177" s="299"/>
      <c r="IO177" s="299"/>
      <c r="IP177" s="297"/>
      <c r="IQ177" s="297"/>
      <c r="IR177" s="297"/>
      <c r="IS177" s="297"/>
      <c r="IT177" s="299"/>
      <c r="IU177" s="299"/>
      <c r="IV177" s="299"/>
      <c r="IW177" s="299"/>
      <c r="IX177" s="297"/>
      <c r="IY177" s="297"/>
      <c r="IZ177" s="297"/>
      <c r="JA177" s="297"/>
      <c r="JB177" s="299"/>
      <c r="JC177" s="299"/>
      <c r="JD177" s="299"/>
      <c r="JE177" s="299"/>
      <c r="JF177" s="297"/>
      <c r="JG177" s="297"/>
      <c r="JH177" s="297"/>
      <c r="JI177" s="297"/>
      <c r="JJ177" s="299"/>
      <c r="JK177" s="299"/>
      <c r="JL177" s="299"/>
      <c r="JM177" s="299"/>
      <c r="JN177" s="297"/>
      <c r="JO177" s="297"/>
      <c r="JP177" s="297"/>
      <c r="JQ177" s="297"/>
      <c r="JR177" s="299"/>
      <c r="JS177" s="299"/>
      <c r="JT177" s="299"/>
      <c r="JU177" s="299"/>
      <c r="JV177" s="297"/>
      <c r="JW177" s="297"/>
      <c r="JX177" s="297"/>
      <c r="JY177" s="297"/>
      <c r="JZ177" s="299"/>
      <c r="KA177" s="299"/>
      <c r="KB177" s="299"/>
      <c r="KC177" s="299"/>
      <c r="KD177" s="297"/>
      <c r="KE177" s="297"/>
      <c r="KF177" s="297"/>
      <c r="KG177" s="297"/>
      <c r="KH177" s="299"/>
      <c r="KI177" s="299"/>
      <c r="KJ177" s="299"/>
      <c r="KK177" s="299"/>
      <c r="KL177" s="297"/>
      <c r="KM177" s="297"/>
      <c r="KN177" s="297"/>
      <c r="KO177" s="297"/>
      <c r="KU177" s="299"/>
      <c r="KV177" s="299"/>
      <c r="KW177" s="299"/>
      <c r="KX177" s="299"/>
      <c r="KY177" s="297"/>
      <c r="KZ177" s="297"/>
      <c r="LA177" s="297"/>
      <c r="LB177" s="297"/>
      <c r="LC177" s="299"/>
      <c r="LD177" s="299"/>
      <c r="LE177" s="299"/>
      <c r="LF177" s="299"/>
      <c r="LG177" s="297"/>
      <c r="LH177" s="297"/>
      <c r="LI177" s="297"/>
      <c r="LJ177" s="297"/>
      <c r="LK177" s="299"/>
      <c r="LL177" s="299"/>
      <c r="LM177" s="299"/>
      <c r="LN177" s="299"/>
      <c r="LO177" s="297"/>
      <c r="LP177" s="297"/>
      <c r="LQ177" s="297"/>
      <c r="LR177" s="297"/>
      <c r="LS177" s="299"/>
      <c r="LT177" s="299"/>
      <c r="LU177" s="299"/>
      <c r="LV177" s="299"/>
      <c r="LW177" s="297"/>
      <c r="LX177" s="297"/>
      <c r="LY177" s="297"/>
      <c r="LZ177" s="297"/>
      <c r="MA177" s="299"/>
      <c r="MB177" s="299"/>
      <c r="MC177" s="299"/>
      <c r="MD177" s="299"/>
      <c r="ME177" s="297"/>
      <c r="MF177" s="297"/>
      <c r="MG177" s="297"/>
      <c r="MH177" s="297"/>
      <c r="MI177" s="299"/>
      <c r="MJ177" s="299"/>
      <c r="MK177" s="299"/>
      <c r="ML177" s="299"/>
      <c r="MM177" s="297"/>
      <c r="MN177" s="297"/>
      <c r="MO177" s="297"/>
      <c r="MP177" s="297"/>
      <c r="MQ177" s="299"/>
      <c r="MR177" s="299"/>
      <c r="MS177" s="299"/>
      <c r="MT177" s="299"/>
      <c r="MU177" s="297"/>
      <c r="MV177" s="297"/>
      <c r="MW177" s="297"/>
      <c r="MX177" s="297"/>
      <c r="MY177" s="299"/>
      <c r="MZ177" s="299"/>
      <c r="NA177" s="299"/>
      <c r="NB177" s="299"/>
      <c r="NC177" s="297"/>
      <c r="ND177" s="297"/>
      <c r="NE177" s="297"/>
      <c r="NF177" s="297"/>
      <c r="NG177" s="299"/>
      <c r="NH177" s="299"/>
      <c r="NI177" s="299"/>
      <c r="NJ177" s="299"/>
      <c r="NK177" s="297"/>
      <c r="NL177" s="297"/>
      <c r="NM177" s="297"/>
      <c r="NN177" s="297"/>
      <c r="NO177" s="299"/>
      <c r="NP177" s="299"/>
      <c r="NQ177" s="299"/>
      <c r="NR177" s="299"/>
      <c r="NS177" s="297"/>
      <c r="NT177" s="297"/>
      <c r="NU177" s="297"/>
      <c r="NV177" s="297"/>
      <c r="NW177" s="299"/>
      <c r="NX177" s="299"/>
      <c r="NY177" s="299"/>
      <c r="NZ177" s="299"/>
      <c r="OA177" s="297"/>
      <c r="OB177" s="297"/>
      <c r="OC177" s="297"/>
      <c r="OD177" s="297"/>
      <c r="OE177" s="299"/>
      <c r="OF177" s="299"/>
      <c r="OG177" s="299"/>
      <c r="OH177" s="299"/>
      <c r="OI177" s="297"/>
      <c r="OJ177" s="297"/>
      <c r="OK177" s="297"/>
      <c r="OL177" s="297"/>
      <c r="OR177" s="299"/>
      <c r="OS177" s="299"/>
      <c r="OT177" s="299"/>
      <c r="OU177" s="299"/>
      <c r="OV177" s="297"/>
      <c r="OW177" s="297"/>
      <c r="OX177" s="297"/>
      <c r="OY177" s="297"/>
      <c r="OZ177" s="299"/>
      <c r="PA177" s="299"/>
      <c r="PB177" s="299"/>
      <c r="PC177" s="299"/>
      <c r="PD177" s="297"/>
      <c r="PE177" s="297"/>
      <c r="PF177" s="297"/>
      <c r="PG177" s="297"/>
      <c r="PH177" s="299"/>
      <c r="PI177" s="299"/>
      <c r="PJ177" s="299"/>
      <c r="PK177" s="299"/>
      <c r="PL177" s="297"/>
      <c r="PM177" s="297"/>
      <c r="PN177" s="297"/>
      <c r="PO177" s="297"/>
      <c r="PP177" s="299"/>
      <c r="PQ177" s="299"/>
      <c r="PR177" s="299"/>
      <c r="PS177" s="299"/>
      <c r="PT177" s="297"/>
      <c r="PU177" s="297"/>
      <c r="PV177" s="297"/>
      <c r="PW177" s="297"/>
      <c r="PX177" s="299"/>
      <c r="PY177" s="299"/>
      <c r="PZ177" s="299"/>
      <c r="QA177" s="299"/>
      <c r="QB177" s="297"/>
      <c r="QC177" s="297">
        <v>16</v>
      </c>
      <c r="QD177" s="297"/>
      <c r="QE177" s="297">
        <v>6</v>
      </c>
      <c r="QF177" s="299"/>
      <c r="QG177" s="299"/>
      <c r="QH177" s="299"/>
      <c r="QI177" s="299"/>
      <c r="QJ177" s="297"/>
      <c r="QK177" s="297">
        <v>11</v>
      </c>
      <c r="QL177" s="297"/>
      <c r="QM177" s="297">
        <v>5</v>
      </c>
      <c r="QN177" s="299"/>
      <c r="QO177" s="299"/>
      <c r="QP177" s="299"/>
      <c r="QQ177" s="299"/>
      <c r="QR177" s="297"/>
      <c r="QS177" s="297">
        <v>2</v>
      </c>
      <c r="QT177" s="297"/>
      <c r="QU177" s="297">
        <v>1</v>
      </c>
      <c r="QV177" s="299"/>
      <c r="QW177" s="299"/>
      <c r="QX177" s="299"/>
      <c r="QY177" s="299"/>
      <c r="QZ177" s="297"/>
      <c r="RA177" s="297"/>
      <c r="RB177" s="297"/>
      <c r="RC177" s="297"/>
      <c r="RD177" s="299"/>
      <c r="RE177" s="299"/>
      <c r="RF177" s="299"/>
      <c r="RG177" s="299"/>
      <c r="RH177" s="297"/>
      <c r="RI177" s="297"/>
      <c r="RJ177" s="297"/>
      <c r="RK177" s="297"/>
      <c r="RL177" s="299"/>
      <c r="RM177" s="299"/>
      <c r="RN177" s="299"/>
      <c r="RO177" s="299"/>
      <c r="RP177" s="297"/>
      <c r="RQ177" s="297"/>
      <c r="RR177" s="297"/>
      <c r="RS177" s="297"/>
      <c r="RT177" s="299"/>
      <c r="RU177" s="299"/>
      <c r="RV177" s="299"/>
      <c r="RW177" s="299"/>
      <c r="RX177" s="297"/>
      <c r="RY177" s="297"/>
      <c r="RZ177" s="297"/>
      <c r="SA177" s="297"/>
      <c r="SB177" s="299"/>
      <c r="SC177" s="299"/>
      <c r="SD177" s="299"/>
      <c r="SE177" s="299"/>
      <c r="SF177" s="297"/>
      <c r="SG177" s="297"/>
      <c r="SH177" s="297"/>
      <c r="SI177" s="297"/>
      <c r="SJ177" s="277" cm="1">
        <f t="array" ref="SJ177">SUM(SUMIFS(OR177:SI177,OR$6:SI$6,{"EN(V)"}))</f>
        <v>0</v>
      </c>
      <c r="SK177" s="277" cm="1">
        <f t="array" ref="SK177">SUM(SUMIFS(OR177:SI177,OR$6:SI$6,{"INA(V)"}))</f>
        <v>29</v>
      </c>
      <c r="SL177" s="277" cm="1">
        <f t="array" ref="SL177">SUM(SUMIFS(OR177:SI177,OR$6:SI$6,{"EN(D)"}))</f>
        <v>0</v>
      </c>
      <c r="SM177" s="277" cm="1">
        <f t="array" ref="SM177">SUM(SUMIFS(OR177:SI177,OR$6:SI$6,{"INA(D)"}))</f>
        <v>12</v>
      </c>
      <c r="SN177" s="277" cm="1">
        <f t="array" ref="SN177">SUM(SUMIFS(OR177:SI177,OR$6:SI$6,{"EN(D)","EN(V)","INA(D)","INA(V)"}))</f>
        <v>41</v>
      </c>
    </row>
    <row r="178" spans="1:508" ht="30">
      <c r="A178" s="296">
        <v>172</v>
      </c>
      <c r="B178" s="281" t="s">
        <v>3629</v>
      </c>
      <c r="C178" s="301"/>
      <c r="D178" s="299"/>
      <c r="E178" s="299"/>
      <c r="F178" s="299"/>
      <c r="G178" s="299"/>
      <c r="H178" s="297"/>
      <c r="I178" s="297"/>
      <c r="J178" s="297"/>
      <c r="K178" s="297"/>
      <c r="L178" s="299"/>
      <c r="M178" s="299"/>
      <c r="N178" s="299"/>
      <c r="O178" s="299"/>
      <c r="P178" s="297"/>
      <c r="Q178" s="297"/>
      <c r="R178" s="297"/>
      <c r="S178" s="297"/>
      <c r="T178" s="299"/>
      <c r="U178" s="299"/>
      <c r="V178" s="299"/>
      <c r="W178" s="299"/>
      <c r="X178" s="297"/>
      <c r="Y178" s="297"/>
      <c r="Z178" s="297"/>
      <c r="AA178" s="297"/>
      <c r="AB178" s="299"/>
      <c r="AC178" s="299"/>
      <c r="AD178" s="299"/>
      <c r="AE178" s="299"/>
      <c r="AF178" s="297"/>
      <c r="AG178" s="297"/>
      <c r="AH178" s="297"/>
      <c r="AI178" s="297"/>
      <c r="AJ178" s="299"/>
      <c r="AK178" s="299"/>
      <c r="AL178" s="299"/>
      <c r="AM178" s="299"/>
      <c r="AN178" s="297"/>
      <c r="AO178" s="297"/>
      <c r="AP178" s="297"/>
      <c r="AQ178" s="297"/>
      <c r="AR178" s="299"/>
      <c r="AS178" s="299"/>
      <c r="AT178" s="299"/>
      <c r="AU178" s="299"/>
      <c r="AV178" s="297"/>
      <c r="AW178" s="297"/>
      <c r="AX178" s="297"/>
      <c r="AY178" s="297"/>
      <c r="AZ178" s="299"/>
      <c r="BA178" s="299"/>
      <c r="BB178" s="299"/>
      <c r="BC178" s="299"/>
      <c r="BD178" s="297"/>
      <c r="BE178" s="297"/>
      <c r="BF178" s="297"/>
      <c r="BG178" s="297"/>
      <c r="BH178" s="299"/>
      <c r="BI178" s="299"/>
      <c r="BJ178" s="299"/>
      <c r="BK178" s="299"/>
      <c r="BL178" s="297"/>
      <c r="BM178" s="297"/>
      <c r="BN178" s="297"/>
      <c r="BO178" s="297"/>
      <c r="BP178" s="299"/>
      <c r="BQ178" s="299"/>
      <c r="BR178" s="299"/>
      <c r="BS178" s="299"/>
      <c r="BT178" s="297"/>
      <c r="BU178" s="297"/>
      <c r="BV178" s="297"/>
      <c r="BW178" s="297"/>
      <c r="BX178" s="299"/>
      <c r="BY178" s="299"/>
      <c r="BZ178" s="299"/>
      <c r="CA178" s="299"/>
      <c r="CB178" s="297"/>
      <c r="CC178" s="297"/>
      <c r="CD178" s="297"/>
      <c r="CE178" s="297"/>
      <c r="CF178" s="299"/>
      <c r="CG178" s="299"/>
      <c r="CH178" s="299"/>
      <c r="CI178" s="299"/>
      <c r="CJ178" s="297"/>
      <c r="CK178" s="297"/>
      <c r="CL178" s="297"/>
      <c r="CM178" s="297"/>
      <c r="CN178" s="299"/>
      <c r="CO178" s="299"/>
      <c r="CP178" s="299"/>
      <c r="CQ178" s="299"/>
      <c r="CR178" s="297"/>
      <c r="CS178" s="297"/>
      <c r="CT178" s="297"/>
      <c r="CU178" s="297"/>
      <c r="DA178" s="299"/>
      <c r="DB178" s="299"/>
      <c r="DC178" s="299"/>
      <c r="DD178" s="299"/>
      <c r="DE178" s="297"/>
      <c r="DF178" s="297"/>
      <c r="DG178" s="297"/>
      <c r="DH178" s="297"/>
      <c r="DI178" s="299"/>
      <c r="DJ178" s="299"/>
      <c r="DK178" s="299"/>
      <c r="DL178" s="299"/>
      <c r="DM178" s="297"/>
      <c r="DN178" s="297"/>
      <c r="DO178" s="297"/>
      <c r="DP178" s="297"/>
      <c r="DQ178" s="299"/>
      <c r="DR178" s="299"/>
      <c r="DS178" s="299"/>
      <c r="DT178" s="299"/>
      <c r="DU178" s="297"/>
      <c r="DV178" s="297"/>
      <c r="DW178" s="297"/>
      <c r="DX178" s="297"/>
      <c r="DY178" s="299"/>
      <c r="DZ178" s="299"/>
      <c r="EA178" s="299"/>
      <c r="EB178" s="299"/>
      <c r="EC178" s="297"/>
      <c r="ED178" s="297"/>
      <c r="EE178" s="297"/>
      <c r="EF178" s="297"/>
      <c r="EG178" s="299"/>
      <c r="EH178" s="299"/>
      <c r="EI178" s="299"/>
      <c r="EJ178" s="299"/>
      <c r="EK178" s="297"/>
      <c r="EL178" s="297"/>
      <c r="EM178" s="297"/>
      <c r="EN178" s="297"/>
      <c r="EO178" s="299"/>
      <c r="EP178" s="299"/>
      <c r="EQ178" s="299"/>
      <c r="ER178" s="299"/>
      <c r="ES178" s="297"/>
      <c r="ET178" s="297"/>
      <c r="EU178" s="297"/>
      <c r="EV178" s="297"/>
      <c r="EW178" s="299"/>
      <c r="EX178" s="299"/>
      <c r="EY178" s="299"/>
      <c r="EZ178" s="299"/>
      <c r="FA178" s="297"/>
      <c r="FB178" s="297"/>
      <c r="FC178" s="297"/>
      <c r="FD178" s="297"/>
      <c r="FE178" s="299"/>
      <c r="FF178" s="299"/>
      <c r="FG178" s="299"/>
      <c r="FH178" s="299"/>
      <c r="FI178" s="297"/>
      <c r="FJ178" s="297"/>
      <c r="FK178" s="297"/>
      <c r="FL178" s="297"/>
      <c r="FM178" s="299"/>
      <c r="FN178" s="299"/>
      <c r="FO178" s="299"/>
      <c r="FP178" s="299"/>
      <c r="FQ178" s="297"/>
      <c r="FR178" s="297"/>
      <c r="FS178" s="297"/>
      <c r="FT178" s="297"/>
      <c r="FU178" s="299"/>
      <c r="FV178" s="299"/>
      <c r="FW178" s="299"/>
      <c r="FX178" s="299"/>
      <c r="FY178" s="297"/>
      <c r="FZ178" s="297"/>
      <c r="GA178" s="297"/>
      <c r="GB178" s="297"/>
      <c r="GC178" s="299"/>
      <c r="GD178" s="299"/>
      <c r="GE178" s="299"/>
      <c r="GF178" s="299"/>
      <c r="GG178" s="297"/>
      <c r="GH178" s="297"/>
      <c r="GI178" s="297"/>
      <c r="GJ178" s="297"/>
      <c r="GK178" s="299"/>
      <c r="GL178" s="299"/>
      <c r="GM178" s="299"/>
      <c r="GN178" s="299"/>
      <c r="GO178" s="297"/>
      <c r="GP178" s="297"/>
      <c r="GQ178" s="297"/>
      <c r="GR178" s="297"/>
      <c r="GX178" s="299"/>
      <c r="GY178" s="299"/>
      <c r="GZ178" s="299"/>
      <c r="HA178" s="299"/>
      <c r="HB178" s="297"/>
      <c r="HC178" s="297"/>
      <c r="HD178" s="297"/>
      <c r="HE178" s="297"/>
      <c r="HF178" s="299"/>
      <c r="HG178" s="299"/>
      <c r="HH178" s="299"/>
      <c r="HI178" s="299"/>
      <c r="HJ178" s="297"/>
      <c r="HK178" s="297"/>
      <c r="HL178" s="297"/>
      <c r="HM178" s="297"/>
      <c r="HN178" s="299"/>
      <c r="HO178" s="299"/>
      <c r="HP178" s="299"/>
      <c r="HQ178" s="299"/>
      <c r="HR178" s="297"/>
      <c r="HS178" s="297"/>
      <c r="HT178" s="297"/>
      <c r="HU178" s="297"/>
      <c r="HV178" s="299"/>
      <c r="HW178" s="299"/>
      <c r="HX178" s="299"/>
      <c r="HY178" s="299"/>
      <c r="HZ178" s="297"/>
      <c r="IA178" s="297"/>
      <c r="IB178" s="297"/>
      <c r="IC178" s="297"/>
      <c r="ID178" s="299"/>
      <c r="IE178" s="299"/>
      <c r="IF178" s="299"/>
      <c r="IG178" s="299"/>
      <c r="IH178" s="297"/>
      <c r="II178" s="297"/>
      <c r="IJ178" s="297"/>
      <c r="IK178" s="297"/>
      <c r="IL178" s="299"/>
      <c r="IM178" s="299"/>
      <c r="IN178" s="299"/>
      <c r="IO178" s="299"/>
      <c r="IP178" s="297"/>
      <c r="IQ178" s="297"/>
      <c r="IR178" s="297"/>
      <c r="IS178" s="297"/>
      <c r="IT178" s="299"/>
      <c r="IU178" s="299"/>
      <c r="IV178" s="299"/>
      <c r="IW178" s="299"/>
      <c r="IX178" s="297"/>
      <c r="IY178" s="297"/>
      <c r="IZ178" s="297"/>
      <c r="JA178" s="297"/>
      <c r="JB178" s="299"/>
      <c r="JC178" s="299"/>
      <c r="JD178" s="299"/>
      <c r="JE178" s="299"/>
      <c r="JF178" s="297"/>
      <c r="JG178" s="297"/>
      <c r="JH178" s="297"/>
      <c r="JI178" s="297"/>
      <c r="JJ178" s="299"/>
      <c r="JK178" s="299"/>
      <c r="JL178" s="299"/>
      <c r="JM178" s="299"/>
      <c r="JN178" s="297"/>
      <c r="JO178" s="297"/>
      <c r="JP178" s="297"/>
      <c r="JQ178" s="297"/>
      <c r="JR178" s="299"/>
      <c r="JS178" s="299"/>
      <c r="JT178" s="299"/>
      <c r="JU178" s="299"/>
      <c r="JV178" s="297"/>
      <c r="JW178" s="297"/>
      <c r="JX178" s="297"/>
      <c r="JY178" s="297"/>
      <c r="JZ178" s="299"/>
      <c r="KA178" s="299"/>
      <c r="KB178" s="299"/>
      <c r="KC178" s="299"/>
      <c r="KD178" s="297"/>
      <c r="KE178" s="297"/>
      <c r="KF178" s="297"/>
      <c r="KG178" s="297"/>
      <c r="KH178" s="299"/>
      <c r="KI178" s="299"/>
      <c r="KJ178" s="299"/>
      <c r="KK178" s="299"/>
      <c r="KL178" s="297"/>
      <c r="KM178" s="297"/>
      <c r="KN178" s="297"/>
      <c r="KO178" s="297"/>
      <c r="KU178" s="299"/>
      <c r="KV178" s="299"/>
      <c r="KW178" s="299"/>
      <c r="KX178" s="299"/>
      <c r="KY178" s="297"/>
      <c r="KZ178" s="297"/>
      <c r="LA178" s="297"/>
      <c r="LB178" s="297"/>
      <c r="LC178" s="299"/>
      <c r="LD178" s="299"/>
      <c r="LE178" s="299"/>
      <c r="LF178" s="299"/>
      <c r="LG178" s="297"/>
      <c r="LH178" s="297"/>
      <c r="LI178" s="297"/>
      <c r="LJ178" s="297"/>
      <c r="LK178" s="299"/>
      <c r="LL178" s="299"/>
      <c r="LM178" s="299"/>
      <c r="LN178" s="299"/>
      <c r="LO178" s="297"/>
      <c r="LP178" s="297"/>
      <c r="LQ178" s="297"/>
      <c r="LR178" s="297"/>
      <c r="LS178" s="299"/>
      <c r="LT178" s="299"/>
      <c r="LU178" s="299"/>
      <c r="LV178" s="299"/>
      <c r="LW178" s="297"/>
      <c r="LX178" s="297"/>
      <c r="LY178" s="297"/>
      <c r="LZ178" s="297"/>
      <c r="MA178" s="299"/>
      <c r="MB178" s="299"/>
      <c r="MC178" s="299"/>
      <c r="MD178" s="299"/>
      <c r="ME178" s="297"/>
      <c r="MF178" s="297"/>
      <c r="MG178" s="297"/>
      <c r="MH178" s="297"/>
      <c r="MI178" s="299"/>
      <c r="MJ178" s="299"/>
      <c r="MK178" s="299"/>
      <c r="ML178" s="299"/>
      <c r="MM178" s="297"/>
      <c r="MN178" s="297"/>
      <c r="MO178" s="297"/>
      <c r="MP178" s="297"/>
      <c r="MQ178" s="299"/>
      <c r="MR178" s="299"/>
      <c r="MS178" s="299"/>
      <c r="MT178" s="299"/>
      <c r="MU178" s="297"/>
      <c r="MV178" s="297"/>
      <c r="MW178" s="297"/>
      <c r="MX178" s="297"/>
      <c r="MY178" s="299"/>
      <c r="MZ178" s="299"/>
      <c r="NA178" s="299"/>
      <c r="NB178" s="299"/>
      <c r="NC178" s="297"/>
      <c r="ND178" s="297"/>
      <c r="NE178" s="297"/>
      <c r="NF178" s="297"/>
      <c r="NG178" s="299"/>
      <c r="NH178" s="299"/>
      <c r="NI178" s="299"/>
      <c r="NJ178" s="299"/>
      <c r="NK178" s="297"/>
      <c r="NL178" s="297"/>
      <c r="NM178" s="297"/>
      <c r="NN178" s="297"/>
      <c r="NO178" s="299"/>
      <c r="NP178" s="299"/>
      <c r="NQ178" s="299"/>
      <c r="NR178" s="299"/>
      <c r="NS178" s="297"/>
      <c r="NT178" s="297"/>
      <c r="NU178" s="297"/>
      <c r="NV178" s="297"/>
      <c r="NW178" s="299"/>
      <c r="NX178" s="299"/>
      <c r="NY178" s="299"/>
      <c r="NZ178" s="299"/>
      <c r="OA178" s="297"/>
      <c r="OB178" s="297"/>
      <c r="OC178" s="297"/>
      <c r="OD178" s="297"/>
      <c r="OE178" s="299"/>
      <c r="OF178" s="299"/>
      <c r="OG178" s="299"/>
      <c r="OH178" s="299"/>
      <c r="OI178" s="297"/>
      <c r="OJ178" s="297"/>
      <c r="OK178" s="297"/>
      <c r="OL178" s="297"/>
      <c r="OR178" s="299"/>
      <c r="OS178" s="299"/>
      <c r="OT178" s="299"/>
      <c r="OU178" s="299"/>
      <c r="OV178" s="297"/>
      <c r="OW178" s="297"/>
      <c r="OX178" s="297"/>
      <c r="OY178" s="297"/>
      <c r="OZ178" s="299"/>
      <c r="PA178" s="299"/>
      <c r="PB178" s="299"/>
      <c r="PC178" s="299"/>
      <c r="PD178" s="297"/>
      <c r="PE178" s="297"/>
      <c r="PF178" s="297"/>
      <c r="PG178" s="297"/>
      <c r="PH178" s="299"/>
      <c r="PI178" s="299"/>
      <c r="PJ178" s="299"/>
      <c r="PK178" s="299"/>
      <c r="PL178" s="297"/>
      <c r="PM178" s="297"/>
      <c r="PN178" s="297"/>
      <c r="PO178" s="297"/>
      <c r="PP178" s="299"/>
      <c r="PQ178" s="299"/>
      <c r="PR178" s="299"/>
      <c r="PS178" s="299"/>
      <c r="PT178" s="297"/>
      <c r="PU178" s="297"/>
      <c r="PV178" s="297"/>
      <c r="PW178" s="297"/>
      <c r="PX178" s="299"/>
      <c r="PY178" s="299"/>
      <c r="PZ178" s="299"/>
      <c r="QA178" s="299"/>
      <c r="QB178" s="297"/>
      <c r="QC178" s="297"/>
      <c r="QD178" s="297"/>
      <c r="QE178" s="297"/>
      <c r="QF178" s="299"/>
      <c r="QG178" s="299">
        <v>51</v>
      </c>
      <c r="QH178" s="299"/>
      <c r="QI178" s="299">
        <v>12</v>
      </c>
      <c r="QJ178" s="297"/>
      <c r="QK178" s="297"/>
      <c r="QL178" s="297"/>
      <c r="QM178" s="297"/>
      <c r="QN178" s="299"/>
      <c r="QO178" s="299">
        <v>32</v>
      </c>
      <c r="QP178" s="299"/>
      <c r="QQ178" s="299">
        <v>7</v>
      </c>
      <c r="QR178" s="297"/>
      <c r="QS178" s="297"/>
      <c r="QT178" s="297"/>
      <c r="QU178" s="297"/>
      <c r="QV178" s="299"/>
      <c r="QW178" s="299"/>
      <c r="QX178" s="299"/>
      <c r="QY178" s="299"/>
      <c r="QZ178" s="297"/>
      <c r="RA178" s="297"/>
      <c r="RB178" s="297"/>
      <c r="RC178" s="297"/>
      <c r="RD178" s="299"/>
      <c r="RE178" s="299"/>
      <c r="RF178" s="299"/>
      <c r="RG178" s="299"/>
      <c r="RH178" s="297"/>
      <c r="RI178" s="297"/>
      <c r="RJ178" s="297"/>
      <c r="RK178" s="297"/>
      <c r="RL178" s="299"/>
      <c r="RM178" s="299"/>
      <c r="RN178" s="299"/>
      <c r="RO178" s="299"/>
      <c r="RP178" s="297"/>
      <c r="RQ178" s="297"/>
      <c r="RR178" s="297"/>
      <c r="RS178" s="297"/>
      <c r="RT178" s="299"/>
      <c r="RU178" s="299"/>
      <c r="RV178" s="299"/>
      <c r="RW178" s="299"/>
      <c r="RX178" s="297"/>
      <c r="RY178" s="297"/>
      <c r="RZ178" s="297"/>
      <c r="SA178" s="297"/>
      <c r="SB178" s="299"/>
      <c r="SC178" s="299"/>
      <c r="SD178" s="299"/>
      <c r="SE178" s="299"/>
      <c r="SF178" s="297"/>
      <c r="SG178" s="297"/>
      <c r="SH178" s="297"/>
      <c r="SI178" s="297"/>
      <c r="SJ178" s="277" cm="1">
        <f t="array" ref="SJ178">SUM(SUMIFS(OR178:SI178,OR$6:SI$6,{"EN(V)"}))</f>
        <v>83</v>
      </c>
      <c r="SK178" s="277" cm="1">
        <f t="array" ref="SK178">SUM(SUMIFS(OR178:SI178,OR$6:SI$6,{"INA(V)"}))</f>
        <v>0</v>
      </c>
      <c r="SL178" s="277" cm="1">
        <f t="array" ref="SL178">SUM(SUMIFS(OR178:SI178,OR$6:SI$6,{"EN(D)"}))</f>
        <v>19</v>
      </c>
      <c r="SM178" s="277" cm="1">
        <f t="array" ref="SM178">SUM(SUMIFS(OR178:SI178,OR$6:SI$6,{"INA(D)"}))</f>
        <v>0</v>
      </c>
      <c r="SN178" s="277" cm="1">
        <f t="array" ref="SN178">SUM(SUMIFS(OR178:SI178,OR$6:SI$6,{"EN(D)","EN(V)","INA(D)","INA(V)"}))</f>
        <v>102</v>
      </c>
    </row>
    <row r="179" spans="1:508" ht="30">
      <c r="A179" s="296">
        <v>173</v>
      </c>
      <c r="B179" s="281" t="s">
        <v>3631</v>
      </c>
      <c r="C179" s="301"/>
      <c r="D179" s="299"/>
      <c r="E179" s="299"/>
      <c r="F179" s="299"/>
      <c r="G179" s="299"/>
      <c r="H179" s="297"/>
      <c r="I179" s="297"/>
      <c r="J179" s="297"/>
      <c r="K179" s="297"/>
      <c r="L179" s="299"/>
      <c r="M179" s="299"/>
      <c r="N179" s="299"/>
      <c r="O179" s="299"/>
      <c r="P179" s="297"/>
      <c r="Q179" s="297"/>
      <c r="R179" s="297"/>
      <c r="S179" s="297"/>
      <c r="T179" s="299"/>
      <c r="U179" s="299"/>
      <c r="V179" s="299"/>
      <c r="W179" s="299"/>
      <c r="X179" s="297"/>
      <c r="Y179" s="297"/>
      <c r="Z179" s="297"/>
      <c r="AA179" s="297"/>
      <c r="AB179" s="299"/>
      <c r="AC179" s="299"/>
      <c r="AD179" s="299"/>
      <c r="AE179" s="299"/>
      <c r="AF179" s="297"/>
      <c r="AG179" s="297"/>
      <c r="AH179" s="297"/>
      <c r="AI179" s="297"/>
      <c r="AJ179" s="299"/>
      <c r="AK179" s="299"/>
      <c r="AL179" s="299"/>
      <c r="AM179" s="299"/>
      <c r="AN179" s="297"/>
      <c r="AO179" s="297"/>
      <c r="AP179" s="297"/>
      <c r="AQ179" s="297"/>
      <c r="AR179" s="299"/>
      <c r="AS179" s="299"/>
      <c r="AT179" s="299"/>
      <c r="AU179" s="299"/>
      <c r="AV179" s="297"/>
      <c r="AW179" s="297"/>
      <c r="AX179" s="297"/>
      <c r="AY179" s="297"/>
      <c r="AZ179" s="299"/>
      <c r="BA179" s="299"/>
      <c r="BB179" s="299"/>
      <c r="BC179" s="299"/>
      <c r="BD179" s="297"/>
      <c r="BE179" s="297"/>
      <c r="BF179" s="297"/>
      <c r="BG179" s="297"/>
      <c r="BH179" s="299"/>
      <c r="BI179" s="299"/>
      <c r="BJ179" s="299"/>
      <c r="BK179" s="299"/>
      <c r="BL179" s="297"/>
      <c r="BM179" s="297"/>
      <c r="BN179" s="297"/>
      <c r="BO179" s="297"/>
      <c r="BP179" s="299"/>
      <c r="BQ179" s="299"/>
      <c r="BR179" s="299"/>
      <c r="BS179" s="299"/>
      <c r="BT179" s="297"/>
      <c r="BU179" s="297"/>
      <c r="BV179" s="297"/>
      <c r="BW179" s="297"/>
      <c r="BX179" s="299"/>
      <c r="BY179" s="299"/>
      <c r="BZ179" s="299"/>
      <c r="CA179" s="299"/>
      <c r="CB179" s="297"/>
      <c r="CC179" s="297"/>
      <c r="CD179" s="297"/>
      <c r="CE179" s="297"/>
      <c r="CF179" s="299"/>
      <c r="CG179" s="299"/>
      <c r="CH179" s="299"/>
      <c r="CI179" s="299"/>
      <c r="CJ179" s="297"/>
      <c r="CK179" s="297"/>
      <c r="CL179" s="297"/>
      <c r="CM179" s="297"/>
      <c r="CN179" s="299"/>
      <c r="CO179" s="299"/>
      <c r="CP179" s="299"/>
      <c r="CQ179" s="299"/>
      <c r="CR179" s="297"/>
      <c r="CS179" s="297"/>
      <c r="CT179" s="297"/>
      <c r="CU179" s="297"/>
      <c r="DA179" s="299"/>
      <c r="DB179" s="299"/>
      <c r="DC179" s="299"/>
      <c r="DD179" s="299"/>
      <c r="DE179" s="297"/>
      <c r="DF179" s="297"/>
      <c r="DG179" s="297"/>
      <c r="DH179" s="297"/>
      <c r="DI179" s="299"/>
      <c r="DJ179" s="299"/>
      <c r="DK179" s="299"/>
      <c r="DL179" s="299"/>
      <c r="DM179" s="297"/>
      <c r="DN179" s="297"/>
      <c r="DO179" s="297"/>
      <c r="DP179" s="297"/>
      <c r="DQ179" s="299"/>
      <c r="DR179" s="299"/>
      <c r="DS179" s="299"/>
      <c r="DT179" s="299"/>
      <c r="DU179" s="297"/>
      <c r="DV179" s="297"/>
      <c r="DW179" s="297"/>
      <c r="DX179" s="297"/>
      <c r="DY179" s="299"/>
      <c r="DZ179" s="299"/>
      <c r="EA179" s="299"/>
      <c r="EB179" s="299"/>
      <c r="EC179" s="297"/>
      <c r="ED179" s="297"/>
      <c r="EE179" s="297"/>
      <c r="EF179" s="297"/>
      <c r="EG179" s="299"/>
      <c r="EH179" s="299"/>
      <c r="EI179" s="299"/>
      <c r="EJ179" s="299"/>
      <c r="EK179" s="297"/>
      <c r="EL179" s="297"/>
      <c r="EM179" s="297"/>
      <c r="EN179" s="297"/>
      <c r="EO179" s="299"/>
      <c r="EP179" s="299"/>
      <c r="EQ179" s="299"/>
      <c r="ER179" s="299"/>
      <c r="ES179" s="297"/>
      <c r="ET179" s="297"/>
      <c r="EU179" s="297"/>
      <c r="EV179" s="297"/>
      <c r="EW179" s="299"/>
      <c r="EX179" s="299"/>
      <c r="EY179" s="299"/>
      <c r="EZ179" s="299"/>
      <c r="FA179" s="297"/>
      <c r="FB179" s="297"/>
      <c r="FC179" s="297"/>
      <c r="FD179" s="297"/>
      <c r="FE179" s="299"/>
      <c r="FF179" s="299"/>
      <c r="FG179" s="299"/>
      <c r="FH179" s="299"/>
      <c r="FI179" s="297"/>
      <c r="FJ179" s="297"/>
      <c r="FK179" s="297"/>
      <c r="FL179" s="297"/>
      <c r="FM179" s="299"/>
      <c r="FN179" s="299"/>
      <c r="FO179" s="299"/>
      <c r="FP179" s="299"/>
      <c r="FQ179" s="297"/>
      <c r="FR179" s="297"/>
      <c r="FS179" s="297"/>
      <c r="FT179" s="297"/>
      <c r="FU179" s="299"/>
      <c r="FV179" s="299"/>
      <c r="FW179" s="299"/>
      <c r="FX179" s="299"/>
      <c r="FY179" s="297"/>
      <c r="FZ179" s="297"/>
      <c r="GA179" s="297"/>
      <c r="GB179" s="297"/>
      <c r="GC179" s="299"/>
      <c r="GD179" s="299"/>
      <c r="GE179" s="299"/>
      <c r="GF179" s="299"/>
      <c r="GG179" s="297"/>
      <c r="GH179" s="297"/>
      <c r="GI179" s="297"/>
      <c r="GJ179" s="297"/>
      <c r="GK179" s="299"/>
      <c r="GL179" s="299"/>
      <c r="GM179" s="299"/>
      <c r="GN179" s="299"/>
      <c r="GO179" s="297"/>
      <c r="GP179" s="297"/>
      <c r="GQ179" s="297"/>
      <c r="GR179" s="297"/>
      <c r="GX179" s="299"/>
      <c r="GY179" s="299"/>
      <c r="GZ179" s="299"/>
      <c r="HA179" s="299"/>
      <c r="HB179" s="297"/>
      <c r="HC179" s="297"/>
      <c r="HD179" s="297"/>
      <c r="HE179" s="297"/>
      <c r="HF179" s="299"/>
      <c r="HG179" s="299"/>
      <c r="HH179" s="299"/>
      <c r="HI179" s="299"/>
      <c r="HJ179" s="297"/>
      <c r="HK179" s="297"/>
      <c r="HL179" s="297"/>
      <c r="HM179" s="297"/>
      <c r="HN179" s="299"/>
      <c r="HO179" s="299"/>
      <c r="HP179" s="299"/>
      <c r="HQ179" s="299"/>
      <c r="HR179" s="297"/>
      <c r="HS179" s="297"/>
      <c r="HT179" s="297"/>
      <c r="HU179" s="297"/>
      <c r="HV179" s="299"/>
      <c r="HW179" s="299"/>
      <c r="HX179" s="299"/>
      <c r="HY179" s="299"/>
      <c r="HZ179" s="297"/>
      <c r="IA179" s="297"/>
      <c r="IB179" s="297"/>
      <c r="IC179" s="297"/>
      <c r="ID179" s="299"/>
      <c r="IE179" s="299"/>
      <c r="IF179" s="299"/>
      <c r="IG179" s="299"/>
      <c r="IH179" s="297"/>
      <c r="II179" s="297"/>
      <c r="IJ179" s="297"/>
      <c r="IK179" s="297"/>
      <c r="IL179" s="299"/>
      <c r="IM179" s="299"/>
      <c r="IN179" s="299"/>
      <c r="IO179" s="299"/>
      <c r="IP179" s="297"/>
      <c r="IQ179" s="297"/>
      <c r="IR179" s="297"/>
      <c r="IS179" s="297"/>
      <c r="IT179" s="299"/>
      <c r="IU179" s="299"/>
      <c r="IV179" s="299"/>
      <c r="IW179" s="299"/>
      <c r="IX179" s="297"/>
      <c r="IY179" s="297"/>
      <c r="IZ179" s="297"/>
      <c r="JA179" s="297"/>
      <c r="JB179" s="299"/>
      <c r="JC179" s="299"/>
      <c r="JD179" s="299"/>
      <c r="JE179" s="299"/>
      <c r="JF179" s="297"/>
      <c r="JG179" s="297"/>
      <c r="JH179" s="297"/>
      <c r="JI179" s="297"/>
      <c r="JJ179" s="299"/>
      <c r="JK179" s="299"/>
      <c r="JL179" s="299"/>
      <c r="JM179" s="299"/>
      <c r="JN179" s="297"/>
      <c r="JO179" s="297"/>
      <c r="JP179" s="297"/>
      <c r="JQ179" s="297"/>
      <c r="JR179" s="299"/>
      <c r="JS179" s="299"/>
      <c r="JT179" s="299"/>
      <c r="JU179" s="299"/>
      <c r="JV179" s="297"/>
      <c r="JW179" s="297"/>
      <c r="JX179" s="297"/>
      <c r="JY179" s="297"/>
      <c r="JZ179" s="299"/>
      <c r="KA179" s="299"/>
      <c r="KB179" s="299"/>
      <c r="KC179" s="299"/>
      <c r="KD179" s="297"/>
      <c r="KE179" s="297"/>
      <c r="KF179" s="297"/>
      <c r="KG179" s="297"/>
      <c r="KH179" s="299"/>
      <c r="KI179" s="299"/>
      <c r="KJ179" s="299"/>
      <c r="KK179" s="299"/>
      <c r="KL179" s="297"/>
      <c r="KM179" s="297"/>
      <c r="KN179" s="297"/>
      <c r="KO179" s="297"/>
      <c r="KU179" s="299"/>
      <c r="KV179" s="299"/>
      <c r="KW179" s="299"/>
      <c r="KX179" s="299"/>
      <c r="KY179" s="297"/>
      <c r="KZ179" s="297"/>
      <c r="LA179" s="297"/>
      <c r="LB179" s="297"/>
      <c r="LC179" s="299"/>
      <c r="LD179" s="299"/>
      <c r="LE179" s="299"/>
      <c r="LF179" s="299"/>
      <c r="LG179" s="297"/>
      <c r="LH179" s="297"/>
      <c r="LI179" s="297"/>
      <c r="LJ179" s="297"/>
      <c r="LK179" s="299"/>
      <c r="LL179" s="299"/>
      <c r="LM179" s="299"/>
      <c r="LN179" s="299"/>
      <c r="LO179" s="297"/>
      <c r="LP179" s="297"/>
      <c r="LQ179" s="297"/>
      <c r="LR179" s="297"/>
      <c r="LS179" s="299"/>
      <c r="LT179" s="299"/>
      <c r="LU179" s="299"/>
      <c r="LV179" s="299"/>
      <c r="LW179" s="297"/>
      <c r="LX179" s="297"/>
      <c r="LY179" s="297"/>
      <c r="LZ179" s="297"/>
      <c r="MA179" s="299"/>
      <c r="MB179" s="299"/>
      <c r="MC179" s="299"/>
      <c r="MD179" s="299"/>
      <c r="ME179" s="297"/>
      <c r="MF179" s="297"/>
      <c r="MG179" s="297"/>
      <c r="MH179" s="297"/>
      <c r="MI179" s="299"/>
      <c r="MJ179" s="299"/>
      <c r="MK179" s="299"/>
      <c r="ML179" s="299"/>
      <c r="MM179" s="297"/>
      <c r="MN179" s="297"/>
      <c r="MO179" s="297"/>
      <c r="MP179" s="297"/>
      <c r="MQ179" s="299"/>
      <c r="MR179" s="299"/>
      <c r="MS179" s="299"/>
      <c r="MT179" s="299"/>
      <c r="MU179" s="297"/>
      <c r="MV179" s="297"/>
      <c r="MW179" s="297"/>
      <c r="MX179" s="297"/>
      <c r="MY179" s="299"/>
      <c r="MZ179" s="299"/>
      <c r="NA179" s="299"/>
      <c r="NB179" s="299"/>
      <c r="NC179" s="297"/>
      <c r="ND179" s="297"/>
      <c r="NE179" s="297"/>
      <c r="NF179" s="297"/>
      <c r="NG179" s="299"/>
      <c r="NH179" s="299"/>
      <c r="NI179" s="299"/>
      <c r="NJ179" s="299"/>
      <c r="NK179" s="297"/>
      <c r="NL179" s="297"/>
      <c r="NM179" s="297"/>
      <c r="NN179" s="297"/>
      <c r="NO179" s="299"/>
      <c r="NP179" s="299"/>
      <c r="NQ179" s="299"/>
      <c r="NR179" s="299"/>
      <c r="NS179" s="297"/>
      <c r="NT179" s="297"/>
      <c r="NU179" s="297"/>
      <c r="NV179" s="297"/>
      <c r="NW179" s="299"/>
      <c r="NX179" s="299"/>
      <c r="NY179" s="299"/>
      <c r="NZ179" s="299"/>
      <c r="OA179" s="297"/>
      <c r="OB179" s="297"/>
      <c r="OC179" s="297"/>
      <c r="OD179" s="297"/>
      <c r="OE179" s="299"/>
      <c r="OF179" s="299"/>
      <c r="OG179" s="299"/>
      <c r="OH179" s="299"/>
      <c r="OI179" s="297"/>
      <c r="OJ179" s="297"/>
      <c r="OK179" s="297"/>
      <c r="OL179" s="297"/>
      <c r="OR179" s="299"/>
      <c r="OS179" s="299"/>
      <c r="OT179" s="299"/>
      <c r="OU179" s="299"/>
      <c r="OV179" s="297"/>
      <c r="OW179" s="297"/>
      <c r="OX179" s="297"/>
      <c r="OY179" s="297"/>
      <c r="OZ179" s="299"/>
      <c r="PA179" s="299"/>
      <c r="PB179" s="299"/>
      <c r="PC179" s="299"/>
      <c r="PD179" s="297"/>
      <c r="PE179" s="297"/>
      <c r="PF179" s="297"/>
      <c r="PG179" s="297"/>
      <c r="PH179" s="299"/>
      <c r="PI179" s="299"/>
      <c r="PJ179" s="299"/>
      <c r="PK179" s="299"/>
      <c r="PL179" s="297"/>
      <c r="PM179" s="297"/>
      <c r="PN179" s="297"/>
      <c r="PO179" s="297"/>
      <c r="PP179" s="299"/>
      <c r="PQ179" s="299"/>
      <c r="PR179" s="299"/>
      <c r="PS179" s="299"/>
      <c r="PT179" s="297"/>
      <c r="PU179" s="297"/>
      <c r="PV179" s="297"/>
      <c r="PW179" s="297"/>
      <c r="PX179" s="299"/>
      <c r="PY179" s="299"/>
      <c r="PZ179" s="299"/>
      <c r="QA179" s="299"/>
      <c r="QB179" s="297"/>
      <c r="QC179" s="297"/>
      <c r="QD179" s="297"/>
      <c r="QE179" s="297"/>
      <c r="QF179" s="299"/>
      <c r="QG179" s="299"/>
      <c r="QH179" s="299"/>
      <c r="QI179" s="299"/>
      <c r="QJ179" s="297"/>
      <c r="QK179" s="297">
        <v>16</v>
      </c>
      <c r="QL179" s="297"/>
      <c r="QM179" s="297">
        <v>3</v>
      </c>
      <c r="QN179" s="299"/>
      <c r="QO179" s="299"/>
      <c r="QP179" s="299"/>
      <c r="QQ179" s="299"/>
      <c r="QR179" s="297"/>
      <c r="QS179" s="297">
        <v>5</v>
      </c>
      <c r="QT179" s="297"/>
      <c r="QU179" s="297">
        <v>3</v>
      </c>
      <c r="QV179" s="299"/>
      <c r="QW179" s="299"/>
      <c r="QX179" s="299"/>
      <c r="QY179" s="299"/>
      <c r="QZ179" s="297"/>
      <c r="RA179" s="297"/>
      <c r="RB179" s="297"/>
      <c r="RC179" s="297"/>
      <c r="RD179" s="299"/>
      <c r="RE179" s="299"/>
      <c r="RF179" s="299"/>
      <c r="RG179" s="299"/>
      <c r="RH179" s="297"/>
      <c r="RI179" s="297"/>
      <c r="RJ179" s="297"/>
      <c r="RK179" s="297"/>
      <c r="RL179" s="299"/>
      <c r="RM179" s="299"/>
      <c r="RN179" s="299"/>
      <c r="RO179" s="299"/>
      <c r="RP179" s="297"/>
      <c r="RQ179" s="297"/>
      <c r="RR179" s="297"/>
      <c r="RS179" s="297"/>
      <c r="RT179" s="299"/>
      <c r="RU179" s="299"/>
      <c r="RV179" s="299"/>
      <c r="RW179" s="299"/>
      <c r="RX179" s="297"/>
      <c r="RY179" s="297"/>
      <c r="RZ179" s="297"/>
      <c r="SA179" s="297"/>
      <c r="SB179" s="299"/>
      <c r="SC179" s="299"/>
      <c r="SD179" s="299"/>
      <c r="SE179" s="299"/>
      <c r="SF179" s="297"/>
      <c r="SG179" s="297"/>
      <c r="SH179" s="297"/>
      <c r="SI179" s="297"/>
      <c r="SJ179" s="277" cm="1">
        <f t="array" ref="SJ179">SUM(SUMIFS(OR179:SI179,OR$6:SI$6,{"EN(V)"}))</f>
        <v>0</v>
      </c>
      <c r="SK179" s="277" cm="1">
        <f t="array" ref="SK179">SUM(SUMIFS(OR179:SI179,OR$6:SI$6,{"INA(V)"}))</f>
        <v>21</v>
      </c>
      <c r="SL179" s="277" cm="1">
        <f t="array" ref="SL179">SUM(SUMIFS(OR179:SI179,OR$6:SI$6,{"EN(D)"}))</f>
        <v>0</v>
      </c>
      <c r="SM179" s="277" cm="1">
        <f t="array" ref="SM179">SUM(SUMIFS(OR179:SI179,OR$6:SI$6,{"INA(D)"}))</f>
        <v>6</v>
      </c>
      <c r="SN179" s="277" cm="1">
        <f t="array" ref="SN179">SUM(SUMIFS(OR179:SI179,OR$6:SI$6,{"EN(D)","EN(V)","INA(D)","INA(V)"}))</f>
        <v>27</v>
      </c>
    </row>
    <row r="180" spans="1:508" ht="30">
      <c r="A180" s="296">
        <v>174</v>
      </c>
      <c r="B180" s="281" t="s">
        <v>3700</v>
      </c>
      <c r="C180" s="301"/>
      <c r="D180" s="299"/>
      <c r="E180" s="299"/>
      <c r="F180" s="299"/>
      <c r="G180" s="299"/>
      <c r="H180" s="297"/>
      <c r="I180" s="297"/>
      <c r="J180" s="297"/>
      <c r="K180" s="297"/>
      <c r="L180" s="299"/>
      <c r="M180" s="299"/>
      <c r="N180" s="299"/>
      <c r="O180" s="299"/>
      <c r="P180" s="297"/>
      <c r="Q180" s="297"/>
      <c r="R180" s="297"/>
      <c r="S180" s="297"/>
      <c r="T180" s="299"/>
      <c r="U180" s="299"/>
      <c r="V180" s="299"/>
      <c r="W180" s="299"/>
      <c r="X180" s="297"/>
      <c r="Y180" s="297"/>
      <c r="Z180" s="297"/>
      <c r="AA180" s="297"/>
      <c r="AB180" s="299"/>
      <c r="AC180" s="299"/>
      <c r="AD180" s="299"/>
      <c r="AE180" s="299"/>
      <c r="AF180" s="297"/>
      <c r="AG180" s="297"/>
      <c r="AH180" s="297"/>
      <c r="AI180" s="297"/>
      <c r="AJ180" s="299"/>
      <c r="AK180" s="299"/>
      <c r="AL180" s="299"/>
      <c r="AM180" s="299"/>
      <c r="AN180" s="297"/>
      <c r="AO180" s="297"/>
      <c r="AP180" s="297"/>
      <c r="AQ180" s="297"/>
      <c r="AR180" s="299"/>
      <c r="AS180" s="299"/>
      <c r="AT180" s="299"/>
      <c r="AU180" s="299"/>
      <c r="AV180" s="297"/>
      <c r="AW180" s="297"/>
      <c r="AX180" s="297"/>
      <c r="AY180" s="297"/>
      <c r="AZ180" s="299"/>
      <c r="BA180" s="299"/>
      <c r="BB180" s="299"/>
      <c r="BC180" s="299"/>
      <c r="BD180" s="297"/>
      <c r="BE180" s="297"/>
      <c r="BF180" s="297"/>
      <c r="BG180" s="297"/>
      <c r="BH180" s="299"/>
      <c r="BI180" s="299"/>
      <c r="BJ180" s="299"/>
      <c r="BK180" s="299"/>
      <c r="BL180" s="297"/>
      <c r="BM180" s="297"/>
      <c r="BN180" s="297"/>
      <c r="BO180" s="297"/>
      <c r="BP180" s="299"/>
      <c r="BQ180" s="299"/>
      <c r="BR180" s="299"/>
      <c r="BS180" s="299"/>
      <c r="BT180" s="297"/>
      <c r="BU180" s="297"/>
      <c r="BV180" s="297"/>
      <c r="BW180" s="297"/>
      <c r="BX180" s="299"/>
      <c r="BY180" s="299"/>
      <c r="BZ180" s="299"/>
      <c r="CA180" s="299"/>
      <c r="CB180" s="297"/>
      <c r="CC180" s="297"/>
      <c r="CD180" s="297"/>
      <c r="CE180" s="297"/>
      <c r="CF180" s="299"/>
      <c r="CG180" s="299"/>
      <c r="CH180" s="299"/>
      <c r="CI180" s="299"/>
      <c r="CJ180" s="297"/>
      <c r="CK180" s="297"/>
      <c r="CL180" s="297"/>
      <c r="CM180" s="297"/>
      <c r="CN180" s="299"/>
      <c r="CO180" s="299"/>
      <c r="CP180" s="299"/>
      <c r="CQ180" s="299"/>
      <c r="CR180" s="297"/>
      <c r="CS180" s="297"/>
      <c r="CT180" s="297"/>
      <c r="CU180" s="297"/>
      <c r="DA180" s="299"/>
      <c r="DB180" s="299"/>
      <c r="DC180" s="299"/>
      <c r="DD180" s="299"/>
      <c r="DE180" s="297"/>
      <c r="DF180" s="297"/>
      <c r="DG180" s="297"/>
      <c r="DH180" s="297"/>
      <c r="DI180" s="299"/>
      <c r="DJ180" s="299"/>
      <c r="DK180" s="299"/>
      <c r="DL180" s="299"/>
      <c r="DM180" s="297"/>
      <c r="DN180" s="297"/>
      <c r="DO180" s="297"/>
      <c r="DP180" s="297"/>
      <c r="DQ180" s="299"/>
      <c r="DR180" s="299"/>
      <c r="DS180" s="299"/>
      <c r="DT180" s="299"/>
      <c r="DU180" s="297"/>
      <c r="DV180" s="297"/>
      <c r="DW180" s="297"/>
      <c r="DX180" s="297"/>
      <c r="DY180" s="299"/>
      <c r="DZ180" s="299"/>
      <c r="EA180" s="299"/>
      <c r="EB180" s="299"/>
      <c r="EC180" s="297"/>
      <c r="ED180" s="297"/>
      <c r="EE180" s="297"/>
      <c r="EF180" s="297"/>
      <c r="EG180" s="299"/>
      <c r="EH180" s="299"/>
      <c r="EI180" s="299"/>
      <c r="EJ180" s="299"/>
      <c r="EK180" s="297"/>
      <c r="EL180" s="297"/>
      <c r="EM180" s="297"/>
      <c r="EN180" s="297"/>
      <c r="EO180" s="299"/>
      <c r="EP180" s="299"/>
      <c r="EQ180" s="299"/>
      <c r="ER180" s="299"/>
      <c r="ES180" s="297"/>
      <c r="ET180" s="297"/>
      <c r="EU180" s="297"/>
      <c r="EV180" s="297"/>
      <c r="EW180" s="299"/>
      <c r="EX180" s="299"/>
      <c r="EY180" s="299"/>
      <c r="EZ180" s="299"/>
      <c r="FA180" s="297"/>
      <c r="FB180" s="297"/>
      <c r="FC180" s="297"/>
      <c r="FD180" s="297"/>
      <c r="FE180" s="299"/>
      <c r="FF180" s="299"/>
      <c r="FG180" s="299"/>
      <c r="FH180" s="299"/>
      <c r="FI180" s="297"/>
      <c r="FJ180" s="297"/>
      <c r="FK180" s="297"/>
      <c r="FL180" s="297"/>
      <c r="FM180" s="299"/>
      <c r="FN180" s="299"/>
      <c r="FO180" s="299"/>
      <c r="FP180" s="299"/>
      <c r="FQ180" s="297"/>
      <c r="FR180" s="297"/>
      <c r="FS180" s="297"/>
      <c r="FT180" s="297"/>
      <c r="FU180" s="299"/>
      <c r="FV180" s="299"/>
      <c r="FW180" s="299"/>
      <c r="FX180" s="299"/>
      <c r="FY180" s="297"/>
      <c r="FZ180" s="297"/>
      <c r="GA180" s="297"/>
      <c r="GB180" s="297"/>
      <c r="GC180" s="299"/>
      <c r="GD180" s="299"/>
      <c r="GE180" s="299"/>
      <c r="GF180" s="299"/>
      <c r="GG180" s="297"/>
      <c r="GH180" s="297"/>
      <c r="GI180" s="297"/>
      <c r="GJ180" s="297"/>
      <c r="GK180" s="299"/>
      <c r="GL180" s="299"/>
      <c r="GM180" s="299"/>
      <c r="GN180" s="299"/>
      <c r="GO180" s="297"/>
      <c r="GP180" s="297"/>
      <c r="GQ180" s="297"/>
      <c r="GR180" s="297"/>
      <c r="GX180" s="299"/>
      <c r="GY180" s="299"/>
      <c r="GZ180" s="299"/>
      <c r="HA180" s="299"/>
      <c r="HB180" s="297"/>
      <c r="HC180" s="297"/>
      <c r="HD180" s="297"/>
      <c r="HE180" s="297"/>
      <c r="HF180" s="299"/>
      <c r="HG180" s="299"/>
      <c r="HH180" s="299"/>
      <c r="HI180" s="299"/>
      <c r="HJ180" s="297"/>
      <c r="HK180" s="297"/>
      <c r="HL180" s="297"/>
      <c r="HM180" s="297"/>
      <c r="HN180" s="299"/>
      <c r="HO180" s="299"/>
      <c r="HP180" s="299"/>
      <c r="HQ180" s="299"/>
      <c r="HR180" s="297"/>
      <c r="HS180" s="297"/>
      <c r="HT180" s="297"/>
      <c r="HU180" s="297"/>
      <c r="HV180" s="299"/>
      <c r="HW180" s="299"/>
      <c r="HX180" s="299"/>
      <c r="HY180" s="299"/>
      <c r="HZ180" s="297"/>
      <c r="IA180" s="297"/>
      <c r="IB180" s="297"/>
      <c r="IC180" s="297"/>
      <c r="ID180" s="299"/>
      <c r="IE180" s="299"/>
      <c r="IF180" s="299"/>
      <c r="IG180" s="299"/>
      <c r="IH180" s="297"/>
      <c r="II180" s="297"/>
      <c r="IJ180" s="297"/>
      <c r="IK180" s="297"/>
      <c r="IL180" s="299"/>
      <c r="IM180" s="299"/>
      <c r="IN180" s="299"/>
      <c r="IO180" s="299"/>
      <c r="IP180" s="297"/>
      <c r="IQ180" s="297"/>
      <c r="IR180" s="297"/>
      <c r="IS180" s="297"/>
      <c r="IT180" s="299"/>
      <c r="IU180" s="299"/>
      <c r="IV180" s="299"/>
      <c r="IW180" s="299"/>
      <c r="IX180" s="297"/>
      <c r="IY180" s="297"/>
      <c r="IZ180" s="297"/>
      <c r="JA180" s="297"/>
      <c r="JB180" s="299"/>
      <c r="JC180" s="299"/>
      <c r="JD180" s="299"/>
      <c r="JE180" s="299"/>
      <c r="JF180" s="297"/>
      <c r="JG180" s="297"/>
      <c r="JH180" s="297"/>
      <c r="JI180" s="297"/>
      <c r="JJ180" s="299"/>
      <c r="JK180" s="299"/>
      <c r="JL180" s="299"/>
      <c r="JM180" s="299"/>
      <c r="JN180" s="297"/>
      <c r="JO180" s="297"/>
      <c r="JP180" s="297"/>
      <c r="JQ180" s="297"/>
      <c r="JR180" s="299"/>
      <c r="JS180" s="299"/>
      <c r="JT180" s="299"/>
      <c r="JU180" s="299"/>
      <c r="JV180" s="297"/>
      <c r="JW180" s="297"/>
      <c r="JX180" s="297"/>
      <c r="JY180" s="297"/>
      <c r="JZ180" s="299"/>
      <c r="KA180" s="299"/>
      <c r="KB180" s="299"/>
      <c r="KC180" s="299"/>
      <c r="KD180" s="297"/>
      <c r="KE180" s="297"/>
      <c r="KF180" s="297"/>
      <c r="KG180" s="297"/>
      <c r="KH180" s="299"/>
      <c r="KI180" s="299"/>
      <c r="KJ180" s="299"/>
      <c r="KK180" s="299"/>
      <c r="KL180" s="297"/>
      <c r="KM180" s="297"/>
      <c r="KN180" s="297"/>
      <c r="KO180" s="297"/>
      <c r="KU180" s="299"/>
      <c r="KV180" s="299"/>
      <c r="KW180" s="299"/>
      <c r="KX180" s="299"/>
      <c r="KY180" s="297"/>
      <c r="KZ180" s="297"/>
      <c r="LA180" s="297"/>
      <c r="LB180" s="297"/>
      <c r="LC180" s="299"/>
      <c r="LD180" s="299"/>
      <c r="LE180" s="299"/>
      <c r="LF180" s="299"/>
      <c r="LG180" s="297"/>
      <c r="LH180" s="297"/>
      <c r="LI180" s="297"/>
      <c r="LJ180" s="297"/>
      <c r="LK180" s="299"/>
      <c r="LL180" s="299"/>
      <c r="LM180" s="299"/>
      <c r="LN180" s="299"/>
      <c r="LO180" s="297"/>
      <c r="LP180" s="297"/>
      <c r="LQ180" s="297"/>
      <c r="LR180" s="297"/>
      <c r="LS180" s="299"/>
      <c r="LT180" s="299"/>
      <c r="LU180" s="299"/>
      <c r="LV180" s="299"/>
      <c r="LW180" s="297"/>
      <c r="LX180" s="297"/>
      <c r="LY180" s="297"/>
      <c r="LZ180" s="297"/>
      <c r="MA180" s="299"/>
      <c r="MB180" s="299"/>
      <c r="MC180" s="299"/>
      <c r="MD180" s="299"/>
      <c r="ME180" s="297"/>
      <c r="MF180" s="297"/>
      <c r="MG180" s="297"/>
      <c r="MH180" s="297"/>
      <c r="MI180" s="299"/>
      <c r="MJ180" s="299"/>
      <c r="MK180" s="299"/>
      <c r="ML180" s="299"/>
      <c r="MM180" s="297"/>
      <c r="MN180" s="297"/>
      <c r="MO180" s="297"/>
      <c r="MP180" s="297"/>
      <c r="MQ180" s="299"/>
      <c r="MR180" s="299"/>
      <c r="MS180" s="299"/>
      <c r="MT180" s="299"/>
      <c r="MU180" s="297"/>
      <c r="MV180" s="297"/>
      <c r="MW180" s="297"/>
      <c r="MX180" s="297"/>
      <c r="MY180" s="299"/>
      <c r="MZ180" s="299"/>
      <c r="NA180" s="299"/>
      <c r="NB180" s="299"/>
      <c r="NC180" s="297"/>
      <c r="ND180" s="297"/>
      <c r="NE180" s="297"/>
      <c r="NF180" s="297"/>
      <c r="NG180" s="299"/>
      <c r="NH180" s="299"/>
      <c r="NI180" s="299"/>
      <c r="NJ180" s="299"/>
      <c r="NK180" s="297"/>
      <c r="NL180" s="297"/>
      <c r="NM180" s="297"/>
      <c r="NN180" s="297"/>
      <c r="NO180" s="299"/>
      <c r="NP180" s="299"/>
      <c r="NQ180" s="299"/>
      <c r="NR180" s="299"/>
      <c r="NS180" s="297"/>
      <c r="NT180" s="297"/>
      <c r="NU180" s="297"/>
      <c r="NV180" s="297"/>
      <c r="NW180" s="299"/>
      <c r="NX180" s="299"/>
      <c r="NY180" s="299"/>
      <c r="NZ180" s="299"/>
      <c r="OA180" s="297"/>
      <c r="OB180" s="297"/>
      <c r="OC180" s="297"/>
      <c r="OD180" s="297"/>
      <c r="OE180" s="299"/>
      <c r="OF180" s="299"/>
      <c r="OG180" s="299"/>
      <c r="OH180" s="299"/>
      <c r="OI180" s="297"/>
      <c r="OJ180" s="297"/>
      <c r="OK180" s="297"/>
      <c r="OL180" s="297"/>
      <c r="OR180" s="299"/>
      <c r="OS180" s="299"/>
      <c r="OT180" s="299"/>
      <c r="OU180" s="299"/>
      <c r="OV180" s="297"/>
      <c r="OW180" s="297"/>
      <c r="OX180" s="297"/>
      <c r="OY180" s="297"/>
      <c r="OZ180" s="299"/>
      <c r="PA180" s="299"/>
      <c r="PB180" s="299"/>
      <c r="PC180" s="299"/>
      <c r="PD180" s="297"/>
      <c r="PE180" s="297"/>
      <c r="PF180" s="297"/>
      <c r="PG180" s="297"/>
      <c r="PH180" s="299"/>
      <c r="PI180" s="299"/>
      <c r="PJ180" s="299"/>
      <c r="PK180" s="299"/>
      <c r="PL180" s="297"/>
      <c r="PM180" s="297"/>
      <c r="PN180" s="297"/>
      <c r="PO180" s="297"/>
      <c r="PP180" s="299"/>
      <c r="PQ180" s="299"/>
      <c r="PR180" s="299"/>
      <c r="PS180" s="299"/>
      <c r="PT180" s="297"/>
      <c r="PU180" s="297"/>
      <c r="PV180" s="297"/>
      <c r="PW180" s="297"/>
      <c r="PX180" s="299"/>
      <c r="PY180" s="299"/>
      <c r="PZ180" s="299"/>
      <c r="QA180" s="299"/>
      <c r="QB180" s="297"/>
      <c r="QC180" s="297"/>
      <c r="QD180" s="297"/>
      <c r="QE180" s="297"/>
      <c r="QF180" s="299"/>
      <c r="QG180" s="299"/>
      <c r="QH180" s="299"/>
      <c r="QI180" s="299"/>
      <c r="QJ180" s="297"/>
      <c r="QK180" s="297"/>
      <c r="QL180" s="297"/>
      <c r="QM180" s="297"/>
      <c r="QN180" s="299"/>
      <c r="QO180" s="299">
        <v>1</v>
      </c>
      <c r="QP180" s="299"/>
      <c r="QQ180" s="299">
        <v>1</v>
      </c>
      <c r="QR180" s="297"/>
      <c r="QS180" s="297"/>
      <c r="QT180" s="297"/>
      <c r="QU180" s="297"/>
      <c r="QV180" s="299"/>
      <c r="QW180" s="299"/>
      <c r="QX180" s="299"/>
      <c r="QY180" s="299"/>
      <c r="QZ180" s="297"/>
      <c r="RA180" s="297"/>
      <c r="RB180" s="297"/>
      <c r="RC180" s="297"/>
      <c r="RD180" s="299"/>
      <c r="RE180" s="299"/>
      <c r="RF180" s="299"/>
      <c r="RG180" s="299"/>
      <c r="RH180" s="297"/>
      <c r="RI180" s="297"/>
      <c r="RJ180" s="297"/>
      <c r="RK180" s="297"/>
      <c r="RL180" s="299"/>
      <c r="RM180" s="299"/>
      <c r="RN180" s="299"/>
      <c r="RO180" s="299"/>
      <c r="RP180" s="297"/>
      <c r="RQ180" s="297"/>
      <c r="RR180" s="297"/>
      <c r="RS180" s="297"/>
      <c r="RT180" s="299"/>
      <c r="RU180" s="299"/>
      <c r="RV180" s="299"/>
      <c r="RW180" s="299"/>
      <c r="RX180" s="297"/>
      <c r="RY180" s="297"/>
      <c r="RZ180" s="297"/>
      <c r="SA180" s="297"/>
      <c r="SB180" s="299"/>
      <c r="SC180" s="299"/>
      <c r="SD180" s="299"/>
      <c r="SE180" s="299"/>
      <c r="SF180" s="297"/>
      <c r="SG180" s="297"/>
      <c r="SH180" s="297"/>
      <c r="SI180" s="297"/>
      <c r="SJ180" s="277" cm="1">
        <f t="array" ref="SJ180">SUM(SUMIFS(OR180:SI180,OR$6:SI$6,{"EN(V)"}))</f>
        <v>1</v>
      </c>
      <c r="SK180" s="277" cm="1">
        <f t="array" ref="SK180">SUM(SUMIFS(OR180:SI180,OR$6:SI$6,{"INA(V)"}))</f>
        <v>0</v>
      </c>
      <c r="SL180" s="277" cm="1">
        <f t="array" ref="SL180">SUM(SUMIFS(OR180:SI180,OR$6:SI$6,{"EN(D)"}))</f>
        <v>1</v>
      </c>
      <c r="SM180" s="277" cm="1">
        <f t="array" ref="SM180">SUM(SUMIFS(OR180:SI180,OR$6:SI$6,{"INA(D)"}))</f>
        <v>0</v>
      </c>
      <c r="SN180" s="277" cm="1">
        <f t="array" ref="SN180">SUM(SUMIFS(OR180:SI180,OR$6:SI$6,{"EN(D)","EN(V)","INA(D)","INA(V)"}))</f>
        <v>2</v>
      </c>
    </row>
    <row r="181" spans="1:508" ht="30">
      <c r="A181" s="296">
        <v>175</v>
      </c>
      <c r="B181" s="281" t="s">
        <v>3778</v>
      </c>
      <c r="C181" s="301"/>
      <c r="D181" s="299"/>
      <c r="E181" s="299"/>
      <c r="F181" s="299"/>
      <c r="G181" s="299"/>
      <c r="H181" s="297"/>
      <c r="I181" s="297"/>
      <c r="J181" s="297"/>
      <c r="K181" s="297"/>
      <c r="L181" s="299"/>
      <c r="M181" s="299"/>
      <c r="N181" s="299"/>
      <c r="O181" s="299"/>
      <c r="P181" s="297"/>
      <c r="Q181" s="297"/>
      <c r="R181" s="297"/>
      <c r="S181" s="297"/>
      <c r="T181" s="299"/>
      <c r="U181" s="299"/>
      <c r="V181" s="299"/>
      <c r="W181" s="299"/>
      <c r="X181" s="297"/>
      <c r="Y181" s="297"/>
      <c r="Z181" s="297"/>
      <c r="AA181" s="297"/>
      <c r="AB181" s="299"/>
      <c r="AC181" s="299"/>
      <c r="AD181" s="299"/>
      <c r="AE181" s="299"/>
      <c r="AF181" s="297"/>
      <c r="AG181" s="297"/>
      <c r="AH181" s="297"/>
      <c r="AI181" s="297"/>
      <c r="AJ181" s="299"/>
      <c r="AK181" s="299"/>
      <c r="AL181" s="299"/>
      <c r="AM181" s="299"/>
      <c r="AN181" s="297"/>
      <c r="AO181" s="297"/>
      <c r="AP181" s="297"/>
      <c r="AQ181" s="297"/>
      <c r="AR181" s="299"/>
      <c r="AS181" s="299"/>
      <c r="AT181" s="299"/>
      <c r="AU181" s="299"/>
      <c r="AV181" s="297"/>
      <c r="AW181" s="297"/>
      <c r="AX181" s="297"/>
      <c r="AY181" s="297"/>
      <c r="AZ181" s="299"/>
      <c r="BA181" s="299"/>
      <c r="BB181" s="299"/>
      <c r="BC181" s="299"/>
      <c r="BD181" s="297"/>
      <c r="BE181" s="297"/>
      <c r="BF181" s="297"/>
      <c r="BG181" s="297"/>
      <c r="BH181" s="299"/>
      <c r="BI181" s="299"/>
      <c r="BJ181" s="299"/>
      <c r="BK181" s="299"/>
      <c r="BL181" s="297"/>
      <c r="BM181" s="297"/>
      <c r="BN181" s="297"/>
      <c r="BO181" s="297"/>
      <c r="BP181" s="299"/>
      <c r="BQ181" s="299"/>
      <c r="BR181" s="299"/>
      <c r="BS181" s="299"/>
      <c r="BT181" s="297"/>
      <c r="BU181" s="297"/>
      <c r="BV181" s="297"/>
      <c r="BW181" s="297"/>
      <c r="BX181" s="299"/>
      <c r="BY181" s="299"/>
      <c r="BZ181" s="299"/>
      <c r="CA181" s="299"/>
      <c r="CB181" s="297"/>
      <c r="CC181" s="297"/>
      <c r="CD181" s="297"/>
      <c r="CE181" s="297"/>
      <c r="CF181" s="299"/>
      <c r="CG181" s="299"/>
      <c r="CH181" s="299"/>
      <c r="CI181" s="299"/>
      <c r="CJ181" s="297"/>
      <c r="CK181" s="297"/>
      <c r="CL181" s="297"/>
      <c r="CM181" s="297"/>
      <c r="CN181" s="299"/>
      <c r="CO181" s="299"/>
      <c r="CP181" s="299"/>
      <c r="CQ181" s="299"/>
      <c r="CR181" s="297"/>
      <c r="CS181" s="297"/>
      <c r="CT181" s="297"/>
      <c r="CU181" s="297"/>
      <c r="DA181" s="299"/>
      <c r="DB181" s="299"/>
      <c r="DC181" s="299"/>
      <c r="DD181" s="299"/>
      <c r="DE181" s="297"/>
      <c r="DF181" s="297"/>
      <c r="DG181" s="297"/>
      <c r="DH181" s="297"/>
      <c r="DI181" s="299"/>
      <c r="DJ181" s="299"/>
      <c r="DK181" s="299"/>
      <c r="DL181" s="299"/>
      <c r="DM181" s="297"/>
      <c r="DN181" s="297"/>
      <c r="DO181" s="297"/>
      <c r="DP181" s="297"/>
      <c r="DQ181" s="299"/>
      <c r="DR181" s="299"/>
      <c r="DS181" s="299"/>
      <c r="DT181" s="299"/>
      <c r="DU181" s="297"/>
      <c r="DV181" s="297"/>
      <c r="DW181" s="297"/>
      <c r="DX181" s="297"/>
      <c r="DY181" s="299"/>
      <c r="DZ181" s="299"/>
      <c r="EA181" s="299"/>
      <c r="EB181" s="299"/>
      <c r="EC181" s="297"/>
      <c r="ED181" s="297"/>
      <c r="EE181" s="297"/>
      <c r="EF181" s="297"/>
      <c r="EG181" s="299"/>
      <c r="EH181" s="299"/>
      <c r="EI181" s="299"/>
      <c r="EJ181" s="299"/>
      <c r="EK181" s="297"/>
      <c r="EL181" s="297"/>
      <c r="EM181" s="297"/>
      <c r="EN181" s="297"/>
      <c r="EO181" s="299"/>
      <c r="EP181" s="299"/>
      <c r="EQ181" s="299"/>
      <c r="ER181" s="299"/>
      <c r="ES181" s="297"/>
      <c r="ET181" s="297"/>
      <c r="EU181" s="297"/>
      <c r="EV181" s="297"/>
      <c r="EW181" s="299"/>
      <c r="EX181" s="299"/>
      <c r="EY181" s="299"/>
      <c r="EZ181" s="299"/>
      <c r="FA181" s="297"/>
      <c r="FB181" s="297"/>
      <c r="FC181" s="297"/>
      <c r="FD181" s="297"/>
      <c r="FE181" s="299"/>
      <c r="FF181" s="299"/>
      <c r="FG181" s="299"/>
      <c r="FH181" s="299"/>
      <c r="FI181" s="297"/>
      <c r="FJ181" s="297"/>
      <c r="FK181" s="297"/>
      <c r="FL181" s="297"/>
      <c r="FM181" s="299"/>
      <c r="FN181" s="299"/>
      <c r="FO181" s="299"/>
      <c r="FP181" s="299"/>
      <c r="FQ181" s="297"/>
      <c r="FR181" s="297"/>
      <c r="FS181" s="297"/>
      <c r="FT181" s="297"/>
      <c r="FU181" s="299"/>
      <c r="FV181" s="299"/>
      <c r="FW181" s="299"/>
      <c r="FX181" s="299"/>
      <c r="FY181" s="297"/>
      <c r="FZ181" s="297"/>
      <c r="GA181" s="297"/>
      <c r="GB181" s="297"/>
      <c r="GC181" s="299"/>
      <c r="GD181" s="299"/>
      <c r="GE181" s="299"/>
      <c r="GF181" s="299"/>
      <c r="GG181" s="297"/>
      <c r="GH181" s="297"/>
      <c r="GI181" s="297"/>
      <c r="GJ181" s="297"/>
      <c r="GK181" s="299"/>
      <c r="GL181" s="299"/>
      <c r="GM181" s="299"/>
      <c r="GN181" s="299"/>
      <c r="GO181" s="297"/>
      <c r="GP181" s="297"/>
      <c r="GQ181" s="297"/>
      <c r="GR181" s="297"/>
      <c r="GX181" s="299"/>
      <c r="GY181" s="299"/>
      <c r="GZ181" s="299"/>
      <c r="HA181" s="299"/>
      <c r="HB181" s="297"/>
      <c r="HC181" s="297"/>
      <c r="HD181" s="297"/>
      <c r="HE181" s="297"/>
      <c r="HF181" s="299"/>
      <c r="HG181" s="299"/>
      <c r="HH181" s="299"/>
      <c r="HI181" s="299"/>
      <c r="HJ181" s="297"/>
      <c r="HK181" s="297"/>
      <c r="HL181" s="297"/>
      <c r="HM181" s="297"/>
      <c r="HN181" s="299"/>
      <c r="HO181" s="299"/>
      <c r="HP181" s="299"/>
      <c r="HQ181" s="299"/>
      <c r="HR181" s="297"/>
      <c r="HS181" s="297"/>
      <c r="HT181" s="297"/>
      <c r="HU181" s="297"/>
      <c r="HV181" s="299"/>
      <c r="HW181" s="299"/>
      <c r="HX181" s="299"/>
      <c r="HY181" s="299"/>
      <c r="HZ181" s="297"/>
      <c r="IA181" s="297"/>
      <c r="IB181" s="297"/>
      <c r="IC181" s="297"/>
      <c r="ID181" s="299"/>
      <c r="IE181" s="299"/>
      <c r="IF181" s="299"/>
      <c r="IG181" s="299"/>
      <c r="IH181" s="297"/>
      <c r="II181" s="297"/>
      <c r="IJ181" s="297"/>
      <c r="IK181" s="297"/>
      <c r="IL181" s="299"/>
      <c r="IM181" s="299"/>
      <c r="IN181" s="299"/>
      <c r="IO181" s="299"/>
      <c r="IP181" s="297"/>
      <c r="IQ181" s="297"/>
      <c r="IR181" s="297"/>
      <c r="IS181" s="297"/>
      <c r="IT181" s="299"/>
      <c r="IU181" s="299"/>
      <c r="IV181" s="299"/>
      <c r="IW181" s="299"/>
      <c r="IX181" s="297"/>
      <c r="IY181" s="297"/>
      <c r="IZ181" s="297"/>
      <c r="JA181" s="297"/>
      <c r="JB181" s="299"/>
      <c r="JC181" s="299"/>
      <c r="JD181" s="299"/>
      <c r="JE181" s="299"/>
      <c r="JF181" s="297"/>
      <c r="JG181" s="297"/>
      <c r="JH181" s="297"/>
      <c r="JI181" s="297"/>
      <c r="JJ181" s="299"/>
      <c r="JK181" s="299"/>
      <c r="JL181" s="299"/>
      <c r="JM181" s="299"/>
      <c r="JN181" s="297"/>
      <c r="JO181" s="297"/>
      <c r="JP181" s="297"/>
      <c r="JQ181" s="297"/>
      <c r="JR181" s="299"/>
      <c r="JS181" s="299"/>
      <c r="JT181" s="299"/>
      <c r="JU181" s="299"/>
      <c r="JV181" s="297"/>
      <c r="JW181" s="297"/>
      <c r="JX181" s="297"/>
      <c r="JY181" s="297"/>
      <c r="JZ181" s="299"/>
      <c r="KA181" s="299"/>
      <c r="KB181" s="299"/>
      <c r="KC181" s="299"/>
      <c r="KD181" s="297"/>
      <c r="KE181" s="297"/>
      <c r="KF181" s="297"/>
      <c r="KG181" s="297"/>
      <c r="KH181" s="299"/>
      <c r="KI181" s="299"/>
      <c r="KJ181" s="299"/>
      <c r="KK181" s="299"/>
      <c r="KL181" s="297"/>
      <c r="KM181" s="297"/>
      <c r="KN181" s="297"/>
      <c r="KO181" s="297"/>
      <c r="KU181" s="299"/>
      <c r="KV181" s="299"/>
      <c r="KW181" s="299"/>
      <c r="KX181" s="299"/>
      <c r="KY181" s="297"/>
      <c r="KZ181" s="297"/>
      <c r="LA181" s="297"/>
      <c r="LB181" s="297"/>
      <c r="LC181" s="299"/>
      <c r="LD181" s="299"/>
      <c r="LE181" s="299"/>
      <c r="LF181" s="299"/>
      <c r="LG181" s="297"/>
      <c r="LH181" s="297"/>
      <c r="LI181" s="297"/>
      <c r="LJ181" s="297"/>
      <c r="LK181" s="299"/>
      <c r="LL181" s="299"/>
      <c r="LM181" s="299"/>
      <c r="LN181" s="299"/>
      <c r="LO181" s="297"/>
      <c r="LP181" s="297"/>
      <c r="LQ181" s="297"/>
      <c r="LR181" s="297"/>
      <c r="LS181" s="299"/>
      <c r="LT181" s="299"/>
      <c r="LU181" s="299"/>
      <c r="LV181" s="299"/>
      <c r="LW181" s="297"/>
      <c r="LX181" s="297"/>
      <c r="LY181" s="297"/>
      <c r="LZ181" s="297"/>
      <c r="MA181" s="299"/>
      <c r="MB181" s="299"/>
      <c r="MC181" s="299"/>
      <c r="MD181" s="299"/>
      <c r="ME181" s="297"/>
      <c r="MF181" s="297"/>
      <c r="MG181" s="297"/>
      <c r="MH181" s="297"/>
      <c r="MI181" s="299"/>
      <c r="MJ181" s="299"/>
      <c r="MK181" s="299"/>
      <c r="ML181" s="299"/>
      <c r="MM181" s="297"/>
      <c r="MN181" s="297"/>
      <c r="MO181" s="297"/>
      <c r="MP181" s="297"/>
      <c r="MQ181" s="299"/>
      <c r="MR181" s="299"/>
      <c r="MS181" s="299"/>
      <c r="MT181" s="299"/>
      <c r="MU181" s="297"/>
      <c r="MV181" s="297"/>
      <c r="MW181" s="297"/>
      <c r="MX181" s="297"/>
      <c r="MY181" s="299"/>
      <c r="MZ181" s="299"/>
      <c r="NA181" s="299"/>
      <c r="NB181" s="299"/>
      <c r="NC181" s="297"/>
      <c r="ND181" s="297"/>
      <c r="NE181" s="297"/>
      <c r="NF181" s="297"/>
      <c r="NG181" s="299"/>
      <c r="NH181" s="299"/>
      <c r="NI181" s="299"/>
      <c r="NJ181" s="299"/>
      <c r="NK181" s="297"/>
      <c r="NL181" s="297"/>
      <c r="NM181" s="297"/>
      <c r="NN181" s="297"/>
      <c r="NO181" s="299"/>
      <c r="NP181" s="299"/>
      <c r="NQ181" s="299"/>
      <c r="NR181" s="299"/>
      <c r="NS181" s="297"/>
      <c r="NT181" s="297"/>
      <c r="NU181" s="297"/>
      <c r="NV181" s="297"/>
      <c r="NW181" s="299"/>
      <c r="NX181" s="299"/>
      <c r="NY181" s="299"/>
      <c r="NZ181" s="299"/>
      <c r="OA181" s="297"/>
      <c r="OB181" s="297"/>
      <c r="OC181" s="297"/>
      <c r="OD181" s="297"/>
      <c r="OE181" s="299"/>
      <c r="OF181" s="299"/>
      <c r="OG181" s="299"/>
      <c r="OH181" s="299"/>
      <c r="OI181" s="297"/>
      <c r="OJ181" s="297"/>
      <c r="OK181" s="297"/>
      <c r="OL181" s="297"/>
      <c r="OR181" s="299"/>
      <c r="OS181" s="299"/>
      <c r="OT181" s="299"/>
      <c r="OU181" s="299"/>
      <c r="OV181" s="297"/>
      <c r="OW181" s="297"/>
      <c r="OX181" s="297"/>
      <c r="OY181" s="297"/>
      <c r="OZ181" s="299"/>
      <c r="PA181" s="299"/>
      <c r="PB181" s="299"/>
      <c r="PC181" s="299"/>
      <c r="PD181" s="297"/>
      <c r="PE181" s="297"/>
      <c r="PF181" s="297"/>
      <c r="PG181" s="297"/>
      <c r="PH181" s="299"/>
      <c r="PI181" s="299"/>
      <c r="PJ181" s="299"/>
      <c r="PK181" s="299"/>
      <c r="PL181" s="297"/>
      <c r="PM181" s="297"/>
      <c r="PN181" s="297"/>
      <c r="PO181" s="297"/>
      <c r="PP181" s="299"/>
      <c r="PQ181" s="299"/>
      <c r="PR181" s="299"/>
      <c r="PS181" s="299"/>
      <c r="PT181" s="297"/>
      <c r="PU181" s="297"/>
      <c r="PV181" s="297"/>
      <c r="PW181" s="297"/>
      <c r="PX181" s="299"/>
      <c r="PY181" s="299"/>
      <c r="PZ181" s="299"/>
      <c r="QA181" s="299"/>
      <c r="QB181" s="297"/>
      <c r="QC181" s="297"/>
      <c r="QD181" s="297"/>
      <c r="QE181" s="297"/>
      <c r="QF181" s="299"/>
      <c r="QG181" s="299"/>
      <c r="QH181" s="299"/>
      <c r="QI181" s="299"/>
      <c r="QJ181" s="297"/>
      <c r="QK181" s="297">
        <v>2</v>
      </c>
      <c r="QL181" s="297"/>
      <c r="QM181" s="297"/>
      <c r="QN181" s="299"/>
      <c r="QO181" s="299"/>
      <c r="QP181" s="299"/>
      <c r="QQ181" s="299"/>
      <c r="QR181" s="297"/>
      <c r="QS181" s="297">
        <v>12</v>
      </c>
      <c r="QT181" s="297"/>
      <c r="QU181" s="297">
        <v>8</v>
      </c>
      <c r="QV181" s="299"/>
      <c r="QW181" s="299"/>
      <c r="QX181" s="299"/>
      <c r="QY181" s="299"/>
      <c r="QZ181" s="297"/>
      <c r="RA181" s="297"/>
      <c r="RB181" s="297"/>
      <c r="RC181" s="297"/>
      <c r="RD181" s="299"/>
      <c r="RE181" s="299"/>
      <c r="RF181" s="299"/>
      <c r="RG181" s="299"/>
      <c r="RH181" s="297"/>
      <c r="RI181" s="297"/>
      <c r="RJ181" s="297"/>
      <c r="RK181" s="297"/>
      <c r="RL181" s="299"/>
      <c r="RM181" s="299"/>
      <c r="RN181" s="299"/>
      <c r="RO181" s="299"/>
      <c r="RP181" s="297"/>
      <c r="RQ181" s="297"/>
      <c r="RR181" s="297"/>
      <c r="RS181" s="297"/>
      <c r="RT181" s="299"/>
      <c r="RU181" s="299"/>
      <c r="RV181" s="299"/>
      <c r="RW181" s="299"/>
      <c r="RX181" s="297"/>
      <c r="RY181" s="297"/>
      <c r="RZ181" s="297"/>
      <c r="SA181" s="297"/>
      <c r="SB181" s="299"/>
      <c r="SC181" s="299"/>
      <c r="SD181" s="299"/>
      <c r="SE181" s="299"/>
      <c r="SF181" s="297"/>
      <c r="SG181" s="297"/>
      <c r="SH181" s="297"/>
      <c r="SI181" s="297"/>
      <c r="SJ181" s="277" cm="1">
        <f t="array" ref="SJ181">SUM(SUMIFS(OR181:SI181,OR$6:SI$6,{"EN(V)"}))</f>
        <v>0</v>
      </c>
      <c r="SK181" s="277" cm="1">
        <f t="array" ref="SK181">SUM(SUMIFS(OR181:SI181,OR$6:SI$6,{"INA(V)"}))</f>
        <v>14</v>
      </c>
      <c r="SL181" s="277" cm="1">
        <f t="array" ref="SL181">SUM(SUMIFS(OR181:SI181,OR$6:SI$6,{"EN(D)"}))</f>
        <v>0</v>
      </c>
      <c r="SM181" s="277" cm="1">
        <f t="array" ref="SM181">SUM(SUMIFS(OR181:SI181,OR$6:SI$6,{"INA(D)"}))</f>
        <v>8</v>
      </c>
      <c r="SN181" s="277" cm="1">
        <f t="array" ref="SN181">SUM(SUMIFS(OR181:SI181,OR$6:SI$6,{"EN(D)","EN(V)","INA(D)","INA(V)"}))</f>
        <v>22</v>
      </c>
    </row>
    <row r="182" spans="1:508">
      <c r="A182" s="296">
        <v>176</v>
      </c>
      <c r="B182" s="281" t="s">
        <v>3779</v>
      </c>
      <c r="C182" s="301"/>
      <c r="D182" s="299"/>
      <c r="E182" s="299"/>
      <c r="F182" s="299"/>
      <c r="G182" s="299"/>
      <c r="H182" s="297"/>
      <c r="I182" s="297"/>
      <c r="J182" s="297"/>
      <c r="K182" s="297"/>
      <c r="L182" s="299"/>
      <c r="M182" s="299"/>
      <c r="N182" s="299"/>
      <c r="O182" s="299"/>
      <c r="P182" s="297"/>
      <c r="Q182" s="297"/>
      <c r="R182" s="297"/>
      <c r="S182" s="297"/>
      <c r="T182" s="299"/>
      <c r="U182" s="299"/>
      <c r="V182" s="299"/>
      <c r="W182" s="299"/>
      <c r="X182" s="297"/>
      <c r="Y182" s="297"/>
      <c r="Z182" s="297"/>
      <c r="AA182" s="297"/>
      <c r="AB182" s="299"/>
      <c r="AC182" s="299"/>
      <c r="AD182" s="299"/>
      <c r="AE182" s="299"/>
      <c r="AF182" s="297"/>
      <c r="AG182" s="297"/>
      <c r="AH182" s="297"/>
      <c r="AI182" s="297"/>
      <c r="AJ182" s="299"/>
      <c r="AK182" s="299"/>
      <c r="AL182" s="299"/>
      <c r="AM182" s="299"/>
      <c r="AN182" s="297"/>
      <c r="AO182" s="297"/>
      <c r="AP182" s="297"/>
      <c r="AQ182" s="297"/>
      <c r="AR182" s="299"/>
      <c r="AS182" s="299"/>
      <c r="AT182" s="299"/>
      <c r="AU182" s="299"/>
      <c r="AV182" s="297"/>
      <c r="AW182" s="297"/>
      <c r="AX182" s="297"/>
      <c r="AY182" s="297"/>
      <c r="AZ182" s="299"/>
      <c r="BA182" s="299"/>
      <c r="BB182" s="299"/>
      <c r="BC182" s="299"/>
      <c r="BD182" s="297"/>
      <c r="BE182" s="297"/>
      <c r="BF182" s="297"/>
      <c r="BG182" s="297"/>
      <c r="BH182" s="299"/>
      <c r="BI182" s="299"/>
      <c r="BJ182" s="299"/>
      <c r="BK182" s="299"/>
      <c r="BL182" s="297"/>
      <c r="BM182" s="297"/>
      <c r="BN182" s="297"/>
      <c r="BO182" s="297"/>
      <c r="BP182" s="299"/>
      <c r="BQ182" s="299"/>
      <c r="BR182" s="299"/>
      <c r="BS182" s="299"/>
      <c r="BT182" s="297"/>
      <c r="BU182" s="297"/>
      <c r="BV182" s="297"/>
      <c r="BW182" s="297"/>
      <c r="BX182" s="299"/>
      <c r="BY182" s="299"/>
      <c r="BZ182" s="299"/>
      <c r="CA182" s="299"/>
      <c r="CB182" s="297"/>
      <c r="CC182" s="297"/>
      <c r="CD182" s="297"/>
      <c r="CE182" s="297"/>
      <c r="CF182" s="299"/>
      <c r="CG182" s="299"/>
      <c r="CH182" s="299"/>
      <c r="CI182" s="299"/>
      <c r="CJ182" s="297"/>
      <c r="CK182" s="297"/>
      <c r="CL182" s="297"/>
      <c r="CM182" s="297"/>
      <c r="CN182" s="299"/>
      <c r="CO182" s="299"/>
      <c r="CP182" s="299"/>
      <c r="CQ182" s="299"/>
      <c r="CR182" s="297"/>
      <c r="CS182" s="297"/>
      <c r="CT182" s="297"/>
      <c r="CU182" s="297"/>
      <c r="DA182" s="299"/>
      <c r="DB182" s="299"/>
      <c r="DC182" s="299"/>
      <c r="DD182" s="299"/>
      <c r="DE182" s="297"/>
      <c r="DF182" s="297"/>
      <c r="DG182" s="297"/>
      <c r="DH182" s="297"/>
      <c r="DI182" s="299"/>
      <c r="DJ182" s="299"/>
      <c r="DK182" s="299"/>
      <c r="DL182" s="299"/>
      <c r="DM182" s="297"/>
      <c r="DN182" s="297"/>
      <c r="DO182" s="297"/>
      <c r="DP182" s="297"/>
      <c r="DQ182" s="299"/>
      <c r="DR182" s="299"/>
      <c r="DS182" s="299"/>
      <c r="DT182" s="299"/>
      <c r="DU182" s="297"/>
      <c r="DV182" s="297"/>
      <c r="DW182" s="297"/>
      <c r="DX182" s="297"/>
      <c r="DY182" s="299"/>
      <c r="DZ182" s="299"/>
      <c r="EA182" s="299"/>
      <c r="EB182" s="299"/>
      <c r="EC182" s="297"/>
      <c r="ED182" s="297"/>
      <c r="EE182" s="297"/>
      <c r="EF182" s="297"/>
      <c r="EG182" s="299"/>
      <c r="EH182" s="299"/>
      <c r="EI182" s="299"/>
      <c r="EJ182" s="299"/>
      <c r="EK182" s="297"/>
      <c r="EL182" s="297"/>
      <c r="EM182" s="297"/>
      <c r="EN182" s="297"/>
      <c r="EO182" s="299"/>
      <c r="EP182" s="299"/>
      <c r="EQ182" s="299"/>
      <c r="ER182" s="299"/>
      <c r="ES182" s="297"/>
      <c r="ET182" s="297"/>
      <c r="EU182" s="297"/>
      <c r="EV182" s="297"/>
      <c r="EW182" s="299"/>
      <c r="EX182" s="299"/>
      <c r="EY182" s="299"/>
      <c r="EZ182" s="299"/>
      <c r="FA182" s="297"/>
      <c r="FB182" s="297"/>
      <c r="FC182" s="297"/>
      <c r="FD182" s="297"/>
      <c r="FE182" s="299"/>
      <c r="FF182" s="299"/>
      <c r="FG182" s="299"/>
      <c r="FH182" s="299"/>
      <c r="FI182" s="297"/>
      <c r="FJ182" s="297"/>
      <c r="FK182" s="297"/>
      <c r="FL182" s="297"/>
      <c r="FM182" s="299"/>
      <c r="FN182" s="299"/>
      <c r="FO182" s="299"/>
      <c r="FP182" s="299"/>
      <c r="FQ182" s="297"/>
      <c r="FR182" s="297"/>
      <c r="FS182" s="297"/>
      <c r="FT182" s="297"/>
      <c r="FU182" s="299"/>
      <c r="FV182" s="299"/>
      <c r="FW182" s="299"/>
      <c r="FX182" s="299"/>
      <c r="FY182" s="297"/>
      <c r="FZ182" s="297"/>
      <c r="GA182" s="297"/>
      <c r="GB182" s="297"/>
      <c r="GC182" s="299"/>
      <c r="GD182" s="299"/>
      <c r="GE182" s="299"/>
      <c r="GF182" s="299"/>
      <c r="GG182" s="297"/>
      <c r="GH182" s="297"/>
      <c r="GI182" s="297"/>
      <c r="GJ182" s="297"/>
      <c r="GK182" s="299"/>
      <c r="GL182" s="299"/>
      <c r="GM182" s="299"/>
      <c r="GN182" s="299"/>
      <c r="GO182" s="297"/>
      <c r="GP182" s="297"/>
      <c r="GQ182" s="297"/>
      <c r="GR182" s="297"/>
      <c r="GX182" s="299"/>
      <c r="GY182" s="299"/>
      <c r="GZ182" s="299"/>
      <c r="HA182" s="299"/>
      <c r="HB182" s="297"/>
      <c r="HC182" s="297"/>
      <c r="HD182" s="297"/>
      <c r="HE182" s="297"/>
      <c r="HF182" s="299"/>
      <c r="HG182" s="299"/>
      <c r="HH182" s="299"/>
      <c r="HI182" s="299"/>
      <c r="HJ182" s="297"/>
      <c r="HK182" s="297"/>
      <c r="HL182" s="297"/>
      <c r="HM182" s="297"/>
      <c r="HN182" s="299"/>
      <c r="HO182" s="299"/>
      <c r="HP182" s="299"/>
      <c r="HQ182" s="299"/>
      <c r="HR182" s="297"/>
      <c r="HS182" s="297"/>
      <c r="HT182" s="297"/>
      <c r="HU182" s="297"/>
      <c r="HV182" s="299"/>
      <c r="HW182" s="299"/>
      <c r="HX182" s="299"/>
      <c r="HY182" s="299"/>
      <c r="HZ182" s="297"/>
      <c r="IA182" s="297"/>
      <c r="IB182" s="297"/>
      <c r="IC182" s="297"/>
      <c r="ID182" s="299"/>
      <c r="IE182" s="299"/>
      <c r="IF182" s="299"/>
      <c r="IG182" s="299"/>
      <c r="IH182" s="297"/>
      <c r="II182" s="297"/>
      <c r="IJ182" s="297"/>
      <c r="IK182" s="297"/>
      <c r="IL182" s="299"/>
      <c r="IM182" s="299"/>
      <c r="IN182" s="299"/>
      <c r="IO182" s="299"/>
      <c r="IP182" s="297"/>
      <c r="IQ182" s="297"/>
      <c r="IR182" s="297"/>
      <c r="IS182" s="297"/>
      <c r="IT182" s="299"/>
      <c r="IU182" s="299"/>
      <c r="IV182" s="299"/>
      <c r="IW182" s="299"/>
      <c r="IX182" s="297"/>
      <c r="IY182" s="297"/>
      <c r="IZ182" s="297"/>
      <c r="JA182" s="297"/>
      <c r="JB182" s="299"/>
      <c r="JC182" s="299"/>
      <c r="JD182" s="299"/>
      <c r="JE182" s="299"/>
      <c r="JF182" s="297"/>
      <c r="JG182" s="297"/>
      <c r="JH182" s="297"/>
      <c r="JI182" s="297"/>
      <c r="JJ182" s="299"/>
      <c r="JK182" s="299"/>
      <c r="JL182" s="299"/>
      <c r="JM182" s="299"/>
      <c r="JN182" s="297"/>
      <c r="JO182" s="297"/>
      <c r="JP182" s="297"/>
      <c r="JQ182" s="297"/>
      <c r="JR182" s="299"/>
      <c r="JS182" s="299"/>
      <c r="JT182" s="299"/>
      <c r="JU182" s="299"/>
      <c r="JV182" s="297"/>
      <c r="JW182" s="297"/>
      <c r="JX182" s="297"/>
      <c r="JY182" s="297"/>
      <c r="JZ182" s="299"/>
      <c r="KA182" s="299"/>
      <c r="KB182" s="299"/>
      <c r="KC182" s="299"/>
      <c r="KD182" s="297"/>
      <c r="KE182" s="297"/>
      <c r="KF182" s="297"/>
      <c r="KG182" s="297"/>
      <c r="KH182" s="299"/>
      <c r="KI182" s="299"/>
      <c r="KJ182" s="299"/>
      <c r="KK182" s="299"/>
      <c r="KL182" s="297"/>
      <c r="KM182" s="297"/>
      <c r="KN182" s="297"/>
      <c r="KO182" s="297"/>
      <c r="KU182" s="299"/>
      <c r="KV182" s="299"/>
      <c r="KW182" s="299"/>
      <c r="KX182" s="299"/>
      <c r="KY182" s="297"/>
      <c r="KZ182" s="297"/>
      <c r="LA182" s="297"/>
      <c r="LB182" s="297"/>
      <c r="LC182" s="299"/>
      <c r="LD182" s="299"/>
      <c r="LE182" s="299"/>
      <c r="LF182" s="299"/>
      <c r="LG182" s="297"/>
      <c r="LH182" s="297"/>
      <c r="LI182" s="297"/>
      <c r="LJ182" s="297"/>
      <c r="LK182" s="299"/>
      <c r="LL182" s="299"/>
      <c r="LM182" s="299"/>
      <c r="LN182" s="299"/>
      <c r="LO182" s="297"/>
      <c r="LP182" s="297"/>
      <c r="LQ182" s="297"/>
      <c r="LR182" s="297"/>
      <c r="LS182" s="299"/>
      <c r="LT182" s="299"/>
      <c r="LU182" s="299"/>
      <c r="LV182" s="299"/>
      <c r="LW182" s="297"/>
      <c r="LX182" s="297"/>
      <c r="LY182" s="297"/>
      <c r="LZ182" s="297"/>
      <c r="MA182" s="299"/>
      <c r="MB182" s="299"/>
      <c r="MC182" s="299"/>
      <c r="MD182" s="299"/>
      <c r="ME182" s="297"/>
      <c r="MF182" s="297"/>
      <c r="MG182" s="297"/>
      <c r="MH182" s="297"/>
      <c r="MI182" s="299"/>
      <c r="MJ182" s="299"/>
      <c r="MK182" s="299"/>
      <c r="ML182" s="299"/>
      <c r="MM182" s="297"/>
      <c r="MN182" s="297"/>
      <c r="MO182" s="297"/>
      <c r="MP182" s="297"/>
      <c r="MQ182" s="299"/>
      <c r="MR182" s="299"/>
      <c r="MS182" s="299"/>
      <c r="MT182" s="299"/>
      <c r="MU182" s="297"/>
      <c r="MV182" s="297"/>
      <c r="MW182" s="297"/>
      <c r="MX182" s="297"/>
      <c r="MY182" s="299"/>
      <c r="MZ182" s="299"/>
      <c r="NA182" s="299"/>
      <c r="NB182" s="299"/>
      <c r="NC182" s="297"/>
      <c r="ND182" s="297"/>
      <c r="NE182" s="297"/>
      <c r="NF182" s="297"/>
      <c r="NG182" s="299"/>
      <c r="NH182" s="299"/>
      <c r="NI182" s="299"/>
      <c r="NJ182" s="299"/>
      <c r="NK182" s="297"/>
      <c r="NL182" s="297"/>
      <c r="NM182" s="297"/>
      <c r="NN182" s="297"/>
      <c r="NO182" s="299"/>
      <c r="NP182" s="299"/>
      <c r="NQ182" s="299"/>
      <c r="NR182" s="299"/>
      <c r="NS182" s="297"/>
      <c r="NT182" s="297"/>
      <c r="NU182" s="297"/>
      <c r="NV182" s="297"/>
      <c r="NW182" s="299"/>
      <c r="NX182" s="299"/>
      <c r="NY182" s="299"/>
      <c r="NZ182" s="299"/>
      <c r="OA182" s="297"/>
      <c r="OB182" s="297"/>
      <c r="OC182" s="297"/>
      <c r="OD182" s="297"/>
      <c r="OE182" s="299"/>
      <c r="OF182" s="299"/>
      <c r="OG182" s="299"/>
      <c r="OH182" s="299"/>
      <c r="OI182" s="297"/>
      <c r="OJ182" s="297"/>
      <c r="OK182" s="297"/>
      <c r="OL182" s="297"/>
      <c r="OR182" s="299"/>
      <c r="OS182" s="299"/>
      <c r="OT182" s="299"/>
      <c r="OU182" s="299"/>
      <c r="OV182" s="297"/>
      <c r="OW182" s="297"/>
      <c r="OX182" s="297"/>
      <c r="OY182" s="297"/>
      <c r="OZ182" s="299"/>
      <c r="PA182" s="299"/>
      <c r="PB182" s="299"/>
      <c r="PC182" s="299"/>
      <c r="PD182" s="297"/>
      <c r="PE182" s="297"/>
      <c r="PF182" s="297"/>
      <c r="PG182" s="297"/>
      <c r="PH182" s="299"/>
      <c r="PI182" s="299"/>
      <c r="PJ182" s="299"/>
      <c r="PK182" s="299"/>
      <c r="PL182" s="297"/>
      <c r="PM182" s="297"/>
      <c r="PN182" s="297"/>
      <c r="PO182" s="297"/>
      <c r="PP182" s="299"/>
      <c r="PQ182" s="299"/>
      <c r="PR182" s="299"/>
      <c r="PS182" s="299"/>
      <c r="PT182" s="297"/>
      <c r="PU182" s="297"/>
      <c r="PV182" s="297"/>
      <c r="PW182" s="297"/>
      <c r="PX182" s="299"/>
      <c r="PY182" s="299"/>
      <c r="PZ182" s="299"/>
      <c r="QA182" s="299"/>
      <c r="QB182" s="297"/>
      <c r="QC182" s="297"/>
      <c r="QD182" s="297"/>
      <c r="QE182" s="297"/>
      <c r="QF182" s="299"/>
      <c r="QG182" s="299"/>
      <c r="QH182" s="299"/>
      <c r="QI182" s="299"/>
      <c r="QJ182" s="297"/>
      <c r="QK182" s="297"/>
      <c r="QL182" s="297"/>
      <c r="QM182" s="297"/>
      <c r="QN182" s="299"/>
      <c r="QO182" s="299">
        <v>6</v>
      </c>
      <c r="QP182" s="299"/>
      <c r="QQ182" s="299">
        <v>1</v>
      </c>
      <c r="QR182" s="297"/>
      <c r="QS182" s="297"/>
      <c r="QT182" s="297"/>
      <c r="QU182" s="297"/>
      <c r="QV182" s="299"/>
      <c r="QW182" s="299"/>
      <c r="QX182" s="299"/>
      <c r="QY182" s="299"/>
      <c r="QZ182" s="297"/>
      <c r="RA182" s="297"/>
      <c r="RB182" s="297"/>
      <c r="RC182" s="297"/>
      <c r="RD182" s="299"/>
      <c r="RE182" s="299"/>
      <c r="RF182" s="299"/>
      <c r="RG182" s="299"/>
      <c r="RH182" s="297"/>
      <c r="RI182" s="297"/>
      <c r="RJ182" s="297"/>
      <c r="RK182" s="297"/>
      <c r="RL182" s="299"/>
      <c r="RM182" s="299"/>
      <c r="RN182" s="299"/>
      <c r="RO182" s="299"/>
      <c r="RP182" s="297"/>
      <c r="RQ182" s="297"/>
      <c r="RR182" s="297"/>
      <c r="RS182" s="297"/>
      <c r="RT182" s="299"/>
      <c r="RU182" s="299"/>
      <c r="RV182" s="299"/>
      <c r="RW182" s="299"/>
      <c r="RX182" s="297"/>
      <c r="RY182" s="297"/>
      <c r="RZ182" s="297"/>
      <c r="SA182" s="297"/>
      <c r="SB182" s="299"/>
      <c r="SC182" s="299"/>
      <c r="SD182" s="299"/>
      <c r="SE182" s="299"/>
      <c r="SF182" s="297"/>
      <c r="SG182" s="297"/>
      <c r="SH182" s="297"/>
      <c r="SI182" s="297"/>
      <c r="SJ182" s="277" cm="1">
        <f t="array" ref="SJ182">SUM(SUMIFS(OR182:SI182,OR$6:SI$6,{"EN(V)"}))</f>
        <v>6</v>
      </c>
      <c r="SK182" s="277" cm="1">
        <f t="array" ref="SK182">SUM(SUMIFS(OR182:SI182,OR$6:SI$6,{"INA(V)"}))</f>
        <v>0</v>
      </c>
      <c r="SL182" s="277" cm="1">
        <f t="array" ref="SL182">SUM(SUMIFS(OR182:SI182,OR$6:SI$6,{"EN(D)"}))</f>
        <v>1</v>
      </c>
      <c r="SM182" s="277" cm="1">
        <f t="array" ref="SM182">SUM(SUMIFS(OR182:SI182,OR$6:SI$6,{"INA(D)"}))</f>
        <v>0</v>
      </c>
      <c r="SN182" s="277" cm="1">
        <f t="array" ref="SN182">SUM(SUMIFS(OR182:SI182,OR$6:SI$6,{"EN(D)","EN(V)","INA(D)","INA(V)"}))</f>
        <v>7</v>
      </c>
    </row>
  </sheetData>
  <mergeCells count="70">
    <mergeCell ref="RT4:SA4"/>
    <mergeCell ref="SB4:SI4"/>
    <mergeCell ref="SJ4:SN4"/>
    <mergeCell ref="QF4:QM4"/>
    <mergeCell ref="QN4:QU4"/>
    <mergeCell ref="QV4:RC4"/>
    <mergeCell ref="RD4:RK4"/>
    <mergeCell ref="RL4:RS4"/>
    <mergeCell ref="OR4:OY4"/>
    <mergeCell ref="OZ4:PG4"/>
    <mergeCell ref="PH4:PO4"/>
    <mergeCell ref="PP4:PW4"/>
    <mergeCell ref="PX4:QE4"/>
    <mergeCell ref="NW4:OD4"/>
    <mergeCell ref="OE4:OL4"/>
    <mergeCell ref="OM4:OQ4"/>
    <mergeCell ref="MI4:MP4"/>
    <mergeCell ref="MQ4:MX4"/>
    <mergeCell ref="MY4:NF4"/>
    <mergeCell ref="NG4:NN4"/>
    <mergeCell ref="NO4:NV4"/>
    <mergeCell ref="KU4:LB4"/>
    <mergeCell ref="LC4:LJ4"/>
    <mergeCell ref="LK4:LR4"/>
    <mergeCell ref="LS4:LZ4"/>
    <mergeCell ref="MA4:MH4"/>
    <mergeCell ref="C4:C6"/>
    <mergeCell ref="B4:B6"/>
    <mergeCell ref="GS4:GW4"/>
    <mergeCell ref="KP4:KT4"/>
    <mergeCell ref="CV4:CZ4"/>
    <mergeCell ref="DQ4:DX4"/>
    <mergeCell ref="DY4:EF4"/>
    <mergeCell ref="EG4:EN4"/>
    <mergeCell ref="AJ4:AQ4"/>
    <mergeCell ref="AR4:AY4"/>
    <mergeCell ref="AZ4:BG4"/>
    <mergeCell ref="BH4:BO4"/>
    <mergeCell ref="BP4:BW4"/>
    <mergeCell ref="BX4:CE4"/>
    <mergeCell ref="DI4:DP4"/>
    <mergeCell ref="D4:K4"/>
    <mergeCell ref="L4:S4"/>
    <mergeCell ref="T4:AA4"/>
    <mergeCell ref="AB4:AI4"/>
    <mergeCell ref="JR4:JY4"/>
    <mergeCell ref="JZ4:KG4"/>
    <mergeCell ref="KH4:KO4"/>
    <mergeCell ref="HN4:HU4"/>
    <mergeCell ref="HV4:IC4"/>
    <mergeCell ref="ID4:IK4"/>
    <mergeCell ref="IL4:IS4"/>
    <mergeCell ref="IT4:JA4"/>
    <mergeCell ref="JB4:JI4"/>
    <mergeCell ref="A4:A6"/>
    <mergeCell ref="H2:I2"/>
    <mergeCell ref="H1:I1"/>
    <mergeCell ref="HF4:HM4"/>
    <mergeCell ref="JJ4:JQ4"/>
    <mergeCell ref="GK4:GR4"/>
    <mergeCell ref="GX4:HE4"/>
    <mergeCell ref="EO4:EV4"/>
    <mergeCell ref="EW4:FD4"/>
    <mergeCell ref="FE4:FL4"/>
    <mergeCell ref="FM4:FT4"/>
    <mergeCell ref="FU4:GB4"/>
    <mergeCell ref="GC4:GJ4"/>
    <mergeCell ref="CF4:CM4"/>
    <mergeCell ref="CN4:CU4"/>
    <mergeCell ref="DA4:DH4"/>
  </mergeCells>
  <hyperlinks>
    <hyperlink ref="B9" r:id="rId1" xr:uid="{490F189C-56F2-4D56-9E34-2B9662954D85}"/>
    <hyperlink ref="B10" r:id="rId2" xr:uid="{C1AC8356-97DF-4E4B-B4E5-53A5351CEB0D}"/>
    <hyperlink ref="B21" r:id="rId3" xr:uid="{75F823C5-3680-48D5-AB63-3DD7E53DB6F2}"/>
    <hyperlink ref="B51" r:id="rId4" xr:uid="{BCF3105C-931A-457F-947F-FB1F376F5EFB}"/>
    <hyperlink ref="B52" r:id="rId5" xr:uid="{3B186751-B093-40F2-ADA9-388A35FEE9D1}"/>
  </hyperlinks>
  <pageMargins left="0.7" right="0.7" top="0.75" bottom="0.75" header="0.3" footer="0.3"/>
  <pageSetup paperSize="9" orientation="portrait" horizontalDpi="1200" verticalDpi="1200" r:id="rId6"/>
  <drawing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A62D9-0687-4375-AC52-13C830E2E2AD}">
  <sheetPr codeName="Sheet14">
    <tabColor theme="8" tint="0.79998168889431442"/>
  </sheetPr>
  <dimension ref="A1:AB309"/>
  <sheetViews>
    <sheetView showGridLines="0" zoomScale="85" zoomScaleNormal="85" workbookViewId="0">
      <pane xSplit="5" ySplit="4" topLeftCell="F291" activePane="bottomRight" state="frozen"/>
      <selection activeCell="M3" sqref="M3"/>
      <selection pane="topRight" activeCell="M3" sqref="M3"/>
      <selection pane="bottomLeft" activeCell="M3" sqref="M3"/>
      <selection pane="bottomRight" activeCell="A309" sqref="A309"/>
    </sheetView>
  </sheetViews>
  <sheetFormatPr defaultColWidth="8.85546875" defaultRowHeight="15"/>
  <cols>
    <col min="1" max="1" width="8.5703125" style="4"/>
    <col min="2" max="2" width="54.42578125" customWidth="1"/>
    <col min="3" max="3" width="18.140625" customWidth="1"/>
    <col min="4" max="4" width="14.85546875" customWidth="1"/>
    <col min="5" max="5" width="15.42578125" customWidth="1"/>
    <col min="6" max="6" width="15.85546875" customWidth="1"/>
    <col min="7" max="7" width="15.85546875" style="320" hidden="1" customWidth="1"/>
    <col min="8" max="8" width="14.85546875" style="5" customWidth="1"/>
    <col min="9" max="9" width="15.5703125" style="320" bestFit="1" customWidth="1"/>
    <col min="10" max="10" width="20.140625" style="320" customWidth="1"/>
    <col min="11" max="11" width="18.42578125" style="4" customWidth="1"/>
    <col min="12" max="12" width="18.42578125" style="40" customWidth="1"/>
    <col min="13" max="13" width="52.42578125" bestFit="1" customWidth="1"/>
  </cols>
  <sheetData>
    <row r="1" spans="1:28" ht="80.25" customHeight="1">
      <c r="A1" s="30" t="s">
        <v>919</v>
      </c>
      <c r="B1" s="30"/>
      <c r="C1" s="30"/>
      <c r="D1" s="52" t="s">
        <v>1174</v>
      </c>
      <c r="E1" s="53">
        <v>2023</v>
      </c>
      <c r="F1" s="60"/>
      <c r="G1" s="446"/>
      <c r="H1" s="446"/>
      <c r="I1" s="446"/>
      <c r="J1" s="446"/>
      <c r="M1" s="30"/>
      <c r="O1" s="34"/>
      <c r="P1" s="34"/>
      <c r="Q1" s="34"/>
      <c r="R1" s="34"/>
      <c r="S1" s="34"/>
    </row>
    <row r="2" spans="1:28" ht="27" customHeight="1">
      <c r="A2" s="24" t="str">
        <f>COUNTA(A5:A10286) &amp; " video(s)."</f>
        <v>305 video(s).</v>
      </c>
      <c r="B2" s="24"/>
      <c r="C2" s="24"/>
      <c r="D2" s="26" t="s">
        <v>914</v>
      </c>
      <c r="E2" s="35">
        <v>0</v>
      </c>
      <c r="F2" s="36"/>
      <c r="G2" s="323"/>
      <c r="H2" s="324"/>
      <c r="I2" s="315"/>
      <c r="J2" s="321"/>
      <c r="K2" s="41"/>
      <c r="L2" s="42"/>
      <c r="M2" s="37"/>
    </row>
    <row r="3" spans="1:28" ht="30.75" customHeight="1">
      <c r="A3" s="271"/>
      <c r="B3" s="271"/>
      <c r="C3" s="271"/>
      <c r="D3" s="271"/>
      <c r="E3" s="271"/>
      <c r="F3" s="271"/>
      <c r="G3" s="316"/>
      <c r="H3" s="325"/>
      <c r="I3" s="316"/>
      <c r="J3" s="316"/>
      <c r="K3" s="271"/>
      <c r="L3" s="272"/>
      <c r="M3" s="271"/>
    </row>
    <row r="4" spans="1:28" s="1" customFormat="1" ht="35.25" customHeight="1">
      <c r="A4" s="243" t="s">
        <v>1167</v>
      </c>
      <c r="B4" s="243" t="s">
        <v>1</v>
      </c>
      <c r="C4" s="243" t="s">
        <v>1172</v>
      </c>
      <c r="D4" s="243" t="s">
        <v>1169</v>
      </c>
      <c r="E4" s="243" t="s">
        <v>1892</v>
      </c>
      <c r="F4" s="243" t="s">
        <v>942</v>
      </c>
      <c r="G4" s="317" t="s">
        <v>484</v>
      </c>
      <c r="H4" s="326" t="s">
        <v>470</v>
      </c>
      <c r="I4" s="317" t="s">
        <v>1509</v>
      </c>
      <c r="J4" s="317" t="s">
        <v>1510</v>
      </c>
      <c r="K4" s="243" t="s">
        <v>471</v>
      </c>
      <c r="L4" s="255" t="s">
        <v>472</v>
      </c>
      <c r="M4" s="243" t="s">
        <v>0</v>
      </c>
      <c r="AA4"/>
      <c r="AB4"/>
    </row>
    <row r="5" spans="1:28">
      <c r="A5" s="268">
        <v>1</v>
      </c>
      <c r="B5" s="270" t="s">
        <v>1336</v>
      </c>
      <c r="C5" s="270"/>
      <c r="D5" s="268" t="s">
        <v>466</v>
      </c>
      <c r="E5" s="288">
        <v>42102</v>
      </c>
      <c r="F5" s="288"/>
      <c r="G5" s="288">
        <f t="shared" ref="G5:G20" si="0">F5+30</f>
        <v>30</v>
      </c>
      <c r="H5" s="261">
        <v>1283</v>
      </c>
      <c r="I5" s="322">
        <v>0.49791666666666662</v>
      </c>
      <c r="J5" s="322">
        <v>5.4166666666666669E-2</v>
      </c>
      <c r="K5" s="261">
        <v>8489</v>
      </c>
      <c r="L5" s="262" t="s">
        <v>1337</v>
      </c>
      <c r="M5" s="268" t="s">
        <v>1338</v>
      </c>
    </row>
    <row r="6" spans="1:28" ht="30">
      <c r="A6" s="268">
        <v>2</v>
      </c>
      <c r="B6" s="251" t="s">
        <v>1339</v>
      </c>
      <c r="C6" s="270"/>
      <c r="D6" s="268" t="s">
        <v>466</v>
      </c>
      <c r="E6" s="288">
        <v>42107</v>
      </c>
      <c r="F6" s="288"/>
      <c r="G6" s="288">
        <f t="shared" si="0"/>
        <v>30</v>
      </c>
      <c r="H6" s="261">
        <v>3598</v>
      </c>
      <c r="I6" s="322">
        <v>2.3171296296296297E-2</v>
      </c>
      <c r="J6" s="322">
        <v>0.13402777777777777</v>
      </c>
      <c r="K6" s="261">
        <v>13527</v>
      </c>
      <c r="L6" s="262" t="s">
        <v>1340</v>
      </c>
      <c r="M6" s="268" t="s">
        <v>1341</v>
      </c>
    </row>
    <row r="7" spans="1:28" ht="30">
      <c r="A7" s="268">
        <v>3</v>
      </c>
      <c r="B7" s="251" t="s">
        <v>1342</v>
      </c>
      <c r="C7" s="251"/>
      <c r="D7" s="268" t="s">
        <v>466</v>
      </c>
      <c r="E7" s="288">
        <v>42110</v>
      </c>
      <c r="F7" s="288"/>
      <c r="G7" s="288">
        <f t="shared" si="0"/>
        <v>30</v>
      </c>
      <c r="H7" s="261">
        <v>538</v>
      </c>
      <c r="I7" s="322">
        <v>1.9953703703703706E-2</v>
      </c>
      <c r="J7" s="322">
        <v>0.27569444444444446</v>
      </c>
      <c r="K7" s="261">
        <v>3107</v>
      </c>
      <c r="L7" s="262" t="s">
        <v>1343</v>
      </c>
      <c r="M7" s="268" t="s">
        <v>1344</v>
      </c>
    </row>
    <row r="8" spans="1:28">
      <c r="A8" s="268">
        <v>4</v>
      </c>
      <c r="B8" s="270" t="s">
        <v>1345</v>
      </c>
      <c r="C8" s="252"/>
      <c r="D8" s="268" t="s">
        <v>466</v>
      </c>
      <c r="E8" s="288">
        <v>42177</v>
      </c>
      <c r="F8" s="288"/>
      <c r="G8" s="288">
        <f t="shared" si="0"/>
        <v>30</v>
      </c>
      <c r="H8" s="261">
        <v>226</v>
      </c>
      <c r="I8" s="322">
        <v>2.4189814814814816E-3</v>
      </c>
      <c r="J8" s="322">
        <v>6.3194444444444442E-2</v>
      </c>
      <c r="K8" s="261">
        <v>1016</v>
      </c>
      <c r="L8" s="262" t="s">
        <v>1346</v>
      </c>
      <c r="M8" s="268" t="s">
        <v>1347</v>
      </c>
    </row>
    <row r="9" spans="1:28">
      <c r="A9" s="268">
        <v>5</v>
      </c>
      <c r="B9" s="270" t="s">
        <v>1348</v>
      </c>
      <c r="C9" s="252"/>
      <c r="D9" s="268" t="s">
        <v>466</v>
      </c>
      <c r="E9" s="288">
        <v>42264</v>
      </c>
      <c r="F9" s="288"/>
      <c r="G9" s="288">
        <f t="shared" si="0"/>
        <v>30</v>
      </c>
      <c r="H9" s="261">
        <v>539</v>
      </c>
      <c r="I9" s="322">
        <v>2.1527777777777778E-3</v>
      </c>
      <c r="J9" s="322">
        <v>6.8749999999999992E-2</v>
      </c>
      <c r="K9" s="261">
        <v>2338</v>
      </c>
      <c r="L9" s="262" t="s">
        <v>1350</v>
      </c>
      <c r="M9" s="268" t="s">
        <v>1349</v>
      </c>
    </row>
    <row r="10" spans="1:28">
      <c r="A10" s="268">
        <v>6</v>
      </c>
      <c r="B10" s="270" t="s">
        <v>1351</v>
      </c>
      <c r="C10" s="252"/>
      <c r="D10" s="268" t="s">
        <v>466</v>
      </c>
      <c r="E10" s="288">
        <v>42300</v>
      </c>
      <c r="F10" s="288"/>
      <c r="G10" s="288">
        <f t="shared" si="0"/>
        <v>30</v>
      </c>
      <c r="H10" s="261">
        <v>1305</v>
      </c>
      <c r="I10" s="322">
        <v>1.9560185185185184E-3</v>
      </c>
      <c r="J10" s="322">
        <v>5.0694444444444452E-2</v>
      </c>
      <c r="K10" s="261">
        <v>7225</v>
      </c>
      <c r="L10" s="262" t="s">
        <v>1352</v>
      </c>
      <c r="M10" s="268" t="s">
        <v>1353</v>
      </c>
    </row>
    <row r="11" spans="1:28" ht="30">
      <c r="A11" s="268">
        <v>7</v>
      </c>
      <c r="B11" s="251" t="s">
        <v>1354</v>
      </c>
      <c r="C11" s="252"/>
      <c r="D11" s="268" t="s">
        <v>466</v>
      </c>
      <c r="E11" s="288">
        <v>42573</v>
      </c>
      <c r="F11" s="288"/>
      <c r="G11" s="288">
        <f t="shared" si="0"/>
        <v>30</v>
      </c>
      <c r="H11" s="261">
        <v>188</v>
      </c>
      <c r="I11" s="322">
        <v>1.5856481481481479E-3</v>
      </c>
      <c r="J11" s="322">
        <v>4.7222222222222221E-2</v>
      </c>
      <c r="K11" s="261">
        <v>1446</v>
      </c>
      <c r="L11" s="262" t="s">
        <v>1355</v>
      </c>
      <c r="M11" s="268" t="s">
        <v>1356</v>
      </c>
    </row>
    <row r="12" spans="1:28" ht="30">
      <c r="A12" s="268">
        <v>8</v>
      </c>
      <c r="B12" s="252" t="s">
        <v>1357</v>
      </c>
      <c r="C12" s="252"/>
      <c r="D12" s="268" t="s">
        <v>466</v>
      </c>
      <c r="E12" s="288">
        <v>42637</v>
      </c>
      <c r="F12" s="288"/>
      <c r="G12" s="288">
        <f t="shared" si="0"/>
        <v>30</v>
      </c>
      <c r="H12" s="261">
        <v>216</v>
      </c>
      <c r="I12" s="322">
        <v>2.7893518518518519E-3</v>
      </c>
      <c r="J12" s="322">
        <v>6.3194444444444442E-2</v>
      </c>
      <c r="K12" s="261">
        <v>1420</v>
      </c>
      <c r="L12" s="262" t="s">
        <v>1375</v>
      </c>
      <c r="M12" s="268" t="s">
        <v>1374</v>
      </c>
    </row>
    <row r="13" spans="1:28">
      <c r="A13" s="268">
        <v>9</v>
      </c>
      <c r="B13" s="252" t="s">
        <v>1358</v>
      </c>
      <c r="C13" s="252"/>
      <c r="D13" s="268" t="s">
        <v>466</v>
      </c>
      <c r="E13" s="288">
        <v>42670</v>
      </c>
      <c r="F13" s="288"/>
      <c r="G13" s="288">
        <f t="shared" si="0"/>
        <v>30</v>
      </c>
      <c r="H13" s="261">
        <v>278</v>
      </c>
      <c r="I13" s="322">
        <v>1.1111111111111111E-3</v>
      </c>
      <c r="J13" s="322">
        <v>3.888888888888889E-2</v>
      </c>
      <c r="K13" s="261">
        <v>2235</v>
      </c>
      <c r="L13" s="262" t="s">
        <v>1346</v>
      </c>
      <c r="M13" s="268" t="s">
        <v>1373</v>
      </c>
    </row>
    <row r="14" spans="1:28" ht="30">
      <c r="A14" s="268">
        <v>10</v>
      </c>
      <c r="B14" s="252" t="s">
        <v>1359</v>
      </c>
      <c r="C14" s="252"/>
      <c r="D14" s="268" t="s">
        <v>466</v>
      </c>
      <c r="E14" s="288">
        <v>42720</v>
      </c>
      <c r="F14" s="288"/>
      <c r="G14" s="288">
        <f t="shared" si="0"/>
        <v>30</v>
      </c>
      <c r="H14" s="261">
        <v>3215</v>
      </c>
      <c r="I14" s="322">
        <v>1.5277777777777779E-3</v>
      </c>
      <c r="J14" s="322">
        <v>5.2777777777777778E-2</v>
      </c>
      <c r="K14" s="261">
        <v>38792</v>
      </c>
      <c r="L14" s="262" t="s">
        <v>1375</v>
      </c>
      <c r="M14" s="268" t="s">
        <v>1372</v>
      </c>
    </row>
    <row r="15" spans="1:28" ht="30">
      <c r="A15" s="268">
        <v>11</v>
      </c>
      <c r="B15" s="252" t="s">
        <v>1360</v>
      </c>
      <c r="C15" s="252"/>
      <c r="D15" s="268" t="s">
        <v>466</v>
      </c>
      <c r="E15" s="288">
        <v>42722</v>
      </c>
      <c r="F15" s="288"/>
      <c r="G15" s="288">
        <f t="shared" si="0"/>
        <v>30</v>
      </c>
      <c r="H15" s="261">
        <v>809</v>
      </c>
      <c r="I15" s="322">
        <v>1.4467592592592594E-3</v>
      </c>
      <c r="J15" s="322">
        <v>4.1666666666666664E-2</v>
      </c>
      <c r="K15" s="261">
        <v>9473</v>
      </c>
      <c r="L15" s="262" t="s">
        <v>1343</v>
      </c>
      <c r="M15" s="268" t="s">
        <v>1371</v>
      </c>
    </row>
    <row r="16" spans="1:28" ht="30">
      <c r="A16" s="268">
        <v>12</v>
      </c>
      <c r="B16" s="252" t="s">
        <v>1361</v>
      </c>
      <c r="C16" s="252"/>
      <c r="D16" s="268" t="s">
        <v>466</v>
      </c>
      <c r="E16" s="288">
        <v>42723</v>
      </c>
      <c r="F16" s="288"/>
      <c r="G16" s="288">
        <f t="shared" si="0"/>
        <v>30</v>
      </c>
      <c r="H16" s="261">
        <v>320</v>
      </c>
      <c r="I16" s="322">
        <v>1.2962962962962963E-3</v>
      </c>
      <c r="J16" s="322">
        <v>4.027777777777778E-2</v>
      </c>
      <c r="K16" s="261">
        <v>3658</v>
      </c>
      <c r="L16" s="262" t="s">
        <v>1376</v>
      </c>
      <c r="M16" s="268" t="s">
        <v>1370</v>
      </c>
    </row>
    <row r="17" spans="1:13" ht="30">
      <c r="A17" s="268">
        <v>13</v>
      </c>
      <c r="B17" s="252" t="s">
        <v>1362</v>
      </c>
      <c r="C17" s="252"/>
      <c r="D17" s="268" t="s">
        <v>466</v>
      </c>
      <c r="E17" s="288">
        <v>42780</v>
      </c>
      <c r="F17" s="288"/>
      <c r="G17" s="288">
        <f t="shared" si="0"/>
        <v>30</v>
      </c>
      <c r="H17" s="261">
        <v>247</v>
      </c>
      <c r="I17" s="322">
        <v>1.8055555555555557E-3</v>
      </c>
      <c r="J17" s="322">
        <v>5.5555555555555552E-2</v>
      </c>
      <c r="K17" s="261">
        <v>3964</v>
      </c>
      <c r="L17" s="262" t="s">
        <v>1377</v>
      </c>
      <c r="M17" s="268" t="s">
        <v>1369</v>
      </c>
    </row>
    <row r="18" spans="1:13" ht="30">
      <c r="A18" s="268">
        <v>14</v>
      </c>
      <c r="B18" s="252" t="s">
        <v>1363</v>
      </c>
      <c r="C18" s="252"/>
      <c r="D18" s="268" t="s">
        <v>466</v>
      </c>
      <c r="E18" s="288">
        <v>42782</v>
      </c>
      <c r="F18" s="288"/>
      <c r="G18" s="288">
        <f t="shared" si="0"/>
        <v>30</v>
      </c>
      <c r="H18" s="261">
        <v>139</v>
      </c>
      <c r="I18" s="322">
        <v>2.6504629629629625E-3</v>
      </c>
      <c r="J18" s="322">
        <v>6.25E-2</v>
      </c>
      <c r="K18" s="261">
        <v>2004</v>
      </c>
      <c r="L18" s="262" t="s">
        <v>1378</v>
      </c>
      <c r="M18" s="268" t="s">
        <v>1368</v>
      </c>
    </row>
    <row r="19" spans="1:13" ht="30">
      <c r="A19" s="268">
        <v>15</v>
      </c>
      <c r="B19" s="252" t="s">
        <v>1364</v>
      </c>
      <c r="C19" s="252"/>
      <c r="D19" s="268" t="s">
        <v>466</v>
      </c>
      <c r="E19" s="288">
        <v>42786</v>
      </c>
      <c r="F19" s="288"/>
      <c r="G19" s="288">
        <f t="shared" si="0"/>
        <v>30</v>
      </c>
      <c r="H19" s="261">
        <v>243</v>
      </c>
      <c r="I19" s="322">
        <v>1.1458333333333333E-3</v>
      </c>
      <c r="J19" s="322">
        <v>3.9583333333333331E-2</v>
      </c>
      <c r="K19" s="261">
        <v>2837</v>
      </c>
      <c r="L19" s="262" t="s">
        <v>1379</v>
      </c>
      <c r="M19" s="268" t="s">
        <v>1367</v>
      </c>
    </row>
    <row r="20" spans="1:13" ht="30">
      <c r="A20" s="268">
        <v>16</v>
      </c>
      <c r="B20" s="252" t="s">
        <v>1365</v>
      </c>
      <c r="C20" s="252"/>
      <c r="D20" s="268" t="s">
        <v>466</v>
      </c>
      <c r="E20" s="288">
        <v>42786</v>
      </c>
      <c r="F20" s="288"/>
      <c r="G20" s="288">
        <f t="shared" si="0"/>
        <v>30</v>
      </c>
      <c r="H20" s="261">
        <v>326</v>
      </c>
      <c r="I20" s="322">
        <v>3.7384259259259263E-3</v>
      </c>
      <c r="J20" s="322">
        <v>7.5694444444444439E-2</v>
      </c>
      <c r="K20" s="261">
        <v>819</v>
      </c>
      <c r="L20" s="262" t="s">
        <v>1350</v>
      </c>
      <c r="M20" s="268" t="s">
        <v>1366</v>
      </c>
    </row>
    <row r="21" spans="1:13" ht="30">
      <c r="A21" s="268">
        <v>17</v>
      </c>
      <c r="B21" s="252" t="s">
        <v>1504</v>
      </c>
      <c r="C21" s="252"/>
      <c r="D21" s="268" t="s">
        <v>466</v>
      </c>
      <c r="E21" s="288">
        <v>42893</v>
      </c>
      <c r="F21" s="288"/>
      <c r="G21" s="288"/>
      <c r="H21" s="261">
        <v>283</v>
      </c>
      <c r="I21" s="322">
        <v>2.5462962962962961E-4</v>
      </c>
      <c r="J21" s="322">
        <v>1.7361111111111112E-4</v>
      </c>
      <c r="K21" s="261">
        <v>1157</v>
      </c>
      <c r="L21" s="262">
        <v>5.0999999999999997E-2</v>
      </c>
      <c r="M21" s="268" t="s">
        <v>1514</v>
      </c>
    </row>
    <row r="22" spans="1:13" ht="30">
      <c r="A22" s="268">
        <v>18</v>
      </c>
      <c r="B22" s="252" t="s">
        <v>1505</v>
      </c>
      <c r="C22" s="252"/>
      <c r="D22" s="268" t="s">
        <v>466</v>
      </c>
      <c r="E22" s="288">
        <v>42919</v>
      </c>
      <c r="F22" s="288"/>
      <c r="G22" s="288"/>
      <c r="H22" s="261">
        <v>188</v>
      </c>
      <c r="I22" s="322">
        <v>2.8935185185185189E-4</v>
      </c>
      <c r="J22" s="322">
        <v>2.3148148148148146E-4</v>
      </c>
      <c r="K22" s="261">
        <v>1112</v>
      </c>
      <c r="L22" s="262">
        <v>5.0999999999999997E-2</v>
      </c>
      <c r="M22" s="268" t="s">
        <v>1517</v>
      </c>
    </row>
    <row r="23" spans="1:13" ht="30">
      <c r="A23" s="268">
        <v>19</v>
      </c>
      <c r="B23" s="252" t="s">
        <v>1506</v>
      </c>
      <c r="C23" s="252"/>
      <c r="D23" s="268" t="s">
        <v>466</v>
      </c>
      <c r="E23" s="288">
        <v>42926</v>
      </c>
      <c r="F23" s="288"/>
      <c r="G23" s="288"/>
      <c r="H23" s="261">
        <v>224</v>
      </c>
      <c r="I23" s="322">
        <v>2.5462962962962961E-4</v>
      </c>
      <c r="J23" s="322">
        <v>1.9675925925925926E-4</v>
      </c>
      <c r="K23" s="261">
        <v>1423</v>
      </c>
      <c r="L23" s="262">
        <v>2.7E-2</v>
      </c>
      <c r="M23" s="268" t="s">
        <v>1515</v>
      </c>
    </row>
    <row r="24" spans="1:13">
      <c r="A24" s="268">
        <v>20</v>
      </c>
      <c r="B24" s="252" t="s">
        <v>1507</v>
      </c>
      <c r="C24" s="252"/>
      <c r="D24" s="268" t="s">
        <v>466</v>
      </c>
      <c r="E24" s="288">
        <v>42926</v>
      </c>
      <c r="F24" s="288"/>
      <c r="G24" s="288"/>
      <c r="H24" s="261">
        <v>233</v>
      </c>
      <c r="I24" s="322">
        <v>3.0092592592592595E-4</v>
      </c>
      <c r="J24" s="322">
        <v>2.3148148148148146E-4</v>
      </c>
      <c r="K24" s="261">
        <v>1495</v>
      </c>
      <c r="L24" s="262">
        <v>3.4000000000000002E-2</v>
      </c>
      <c r="M24" s="268" t="s">
        <v>1518</v>
      </c>
    </row>
    <row r="25" spans="1:13" ht="30">
      <c r="A25" s="268">
        <v>21</v>
      </c>
      <c r="B25" s="252" t="s">
        <v>1511</v>
      </c>
      <c r="C25" s="252"/>
      <c r="D25" s="268" t="s">
        <v>466</v>
      </c>
      <c r="E25" s="288">
        <v>42927</v>
      </c>
      <c r="F25" s="288"/>
      <c r="G25" s="288"/>
      <c r="H25" s="261">
        <v>911</v>
      </c>
      <c r="I25" s="322">
        <v>6.030092592592593E-3</v>
      </c>
      <c r="J25" s="322">
        <v>3.1712962962962958E-3</v>
      </c>
      <c r="K25" s="261">
        <v>22</v>
      </c>
      <c r="L25" s="262">
        <v>7.0999999999999994E-2</v>
      </c>
      <c r="M25" s="268" t="s">
        <v>1520</v>
      </c>
    </row>
    <row r="26" spans="1:13" ht="30">
      <c r="A26" s="268">
        <v>22</v>
      </c>
      <c r="B26" s="252" t="s">
        <v>1512</v>
      </c>
      <c r="C26" s="252"/>
      <c r="D26" s="268" t="s">
        <v>466</v>
      </c>
      <c r="E26" s="288">
        <v>42928</v>
      </c>
      <c r="F26" s="288"/>
      <c r="G26" s="288"/>
      <c r="H26" s="261">
        <v>557</v>
      </c>
      <c r="I26" s="322">
        <v>5.162037037037037E-3</v>
      </c>
      <c r="J26" s="322">
        <v>3.483796296296296E-3</v>
      </c>
      <c r="K26" s="261">
        <v>20</v>
      </c>
      <c r="L26" s="262">
        <v>4.7E-2</v>
      </c>
      <c r="M26" s="268" t="s">
        <v>1522</v>
      </c>
    </row>
    <row r="27" spans="1:13" ht="30">
      <c r="A27" s="268">
        <v>23</v>
      </c>
      <c r="B27" s="252" t="s">
        <v>1513</v>
      </c>
      <c r="C27" s="252"/>
      <c r="D27" s="268" t="s">
        <v>466</v>
      </c>
      <c r="E27" s="288">
        <v>42928</v>
      </c>
      <c r="F27" s="288"/>
      <c r="G27" s="288"/>
      <c r="H27" s="261">
        <v>454</v>
      </c>
      <c r="I27" s="322">
        <v>3.3912037037037036E-3</v>
      </c>
      <c r="J27" s="322">
        <v>2.5231481481481481E-3</v>
      </c>
      <c r="K27" s="261">
        <v>15</v>
      </c>
      <c r="L27" s="262">
        <v>5.8000000000000003E-2</v>
      </c>
      <c r="M27" s="268" t="s">
        <v>1524</v>
      </c>
    </row>
    <row r="28" spans="1:13" ht="30">
      <c r="A28" s="268">
        <v>24</v>
      </c>
      <c r="B28" s="252" t="s">
        <v>1516</v>
      </c>
      <c r="C28" s="252"/>
      <c r="D28" s="268" t="s">
        <v>466</v>
      </c>
      <c r="E28" s="288">
        <v>42928</v>
      </c>
      <c r="F28" s="288"/>
      <c r="G28" s="288"/>
      <c r="H28" s="261">
        <v>397</v>
      </c>
      <c r="I28" s="322">
        <v>3.6226851851851854E-3</v>
      </c>
      <c r="J28" s="322">
        <v>2.8009259259259259E-3</v>
      </c>
      <c r="K28" s="261">
        <v>13</v>
      </c>
      <c r="L28" s="262">
        <v>3.3000000000000002E-2</v>
      </c>
      <c r="M28" s="268" t="s">
        <v>1526</v>
      </c>
    </row>
    <row r="29" spans="1:13">
      <c r="A29" s="268">
        <v>25</v>
      </c>
      <c r="B29" s="252" t="s">
        <v>1519</v>
      </c>
      <c r="C29" s="252"/>
      <c r="D29" s="268" t="s">
        <v>466</v>
      </c>
      <c r="E29" s="288">
        <v>42928</v>
      </c>
      <c r="F29" s="288"/>
      <c r="G29" s="288"/>
      <c r="H29" s="261">
        <v>364</v>
      </c>
      <c r="I29" s="322">
        <v>3.1712962962962958E-3</v>
      </c>
      <c r="J29" s="322">
        <v>2.4189814814814816E-3</v>
      </c>
      <c r="K29" s="261">
        <v>12</v>
      </c>
      <c r="L29" s="262">
        <v>1.7999999999999999E-2</v>
      </c>
      <c r="M29" s="268" t="s">
        <v>1528</v>
      </c>
    </row>
    <row r="30" spans="1:13">
      <c r="A30" s="268">
        <v>26</v>
      </c>
      <c r="B30" s="252" t="s">
        <v>1521</v>
      </c>
      <c r="C30" s="252"/>
      <c r="D30" s="268" t="s">
        <v>466</v>
      </c>
      <c r="E30" s="288">
        <v>42928</v>
      </c>
      <c r="F30" s="288"/>
      <c r="G30" s="288"/>
      <c r="H30" s="261">
        <v>286</v>
      </c>
      <c r="I30" s="322">
        <v>2.4421296296296296E-3</v>
      </c>
      <c r="J30" s="322">
        <v>1.7013888888888892E-3</v>
      </c>
      <c r="K30" s="261">
        <v>13</v>
      </c>
      <c r="L30" s="262">
        <v>5.3999999999999999E-2</v>
      </c>
      <c r="M30" s="268" t="s">
        <v>1530</v>
      </c>
    </row>
    <row r="31" spans="1:13">
      <c r="A31" s="268">
        <v>27</v>
      </c>
      <c r="B31" s="252" t="s">
        <v>1523</v>
      </c>
      <c r="C31" s="252"/>
      <c r="D31" s="268" t="s">
        <v>466</v>
      </c>
      <c r="E31" s="288">
        <v>42928</v>
      </c>
      <c r="F31" s="288"/>
      <c r="G31" s="288"/>
      <c r="H31" s="261">
        <v>336</v>
      </c>
      <c r="I31" s="322">
        <v>3.5763888888888894E-3</v>
      </c>
      <c r="J31" s="322">
        <v>2.2685185185185182E-3</v>
      </c>
      <c r="K31" s="261">
        <v>10</v>
      </c>
      <c r="L31" s="262">
        <v>0.02</v>
      </c>
      <c r="M31" s="268" t="s">
        <v>1532</v>
      </c>
    </row>
    <row r="32" spans="1:13" ht="30">
      <c r="A32" s="268">
        <v>28</v>
      </c>
      <c r="B32" s="252" t="s">
        <v>1525</v>
      </c>
      <c r="C32" s="252"/>
      <c r="D32" s="268" t="s">
        <v>466</v>
      </c>
      <c r="E32" s="288">
        <v>42928</v>
      </c>
      <c r="F32" s="288"/>
      <c r="G32" s="288"/>
      <c r="H32" s="261">
        <v>272</v>
      </c>
      <c r="I32" s="322">
        <v>2.8124999999999995E-3</v>
      </c>
      <c r="J32" s="322">
        <v>2.1643518518518518E-3</v>
      </c>
      <c r="K32" s="261">
        <v>20</v>
      </c>
      <c r="L32" s="262">
        <v>1.7999999999999999E-2</v>
      </c>
      <c r="M32" s="268" t="s">
        <v>1534</v>
      </c>
    </row>
    <row r="33" spans="1:13" ht="30">
      <c r="A33" s="268">
        <v>29</v>
      </c>
      <c r="B33" s="252" t="s">
        <v>1527</v>
      </c>
      <c r="C33" s="252"/>
      <c r="D33" s="268" t="s">
        <v>466</v>
      </c>
      <c r="E33" s="288">
        <v>42928</v>
      </c>
      <c r="F33" s="288"/>
      <c r="G33" s="288"/>
      <c r="H33" s="261">
        <v>250</v>
      </c>
      <c r="I33" s="322">
        <v>3.7615740740740739E-3</v>
      </c>
      <c r="J33" s="322">
        <v>2.5925925925925925E-3</v>
      </c>
      <c r="K33" s="261">
        <v>7</v>
      </c>
      <c r="L33" s="262">
        <v>2.5000000000000001E-2</v>
      </c>
      <c r="M33" s="268" t="s">
        <v>1536</v>
      </c>
    </row>
    <row r="34" spans="1:13">
      <c r="A34" s="268">
        <v>30</v>
      </c>
      <c r="B34" s="268" t="s">
        <v>1529</v>
      </c>
      <c r="C34" s="252"/>
      <c r="D34" s="268" t="s">
        <v>466</v>
      </c>
      <c r="E34" s="288">
        <v>42928</v>
      </c>
      <c r="F34" s="288"/>
      <c r="G34" s="288"/>
      <c r="H34" s="261">
        <v>240</v>
      </c>
      <c r="I34" s="322">
        <v>2.4537037037037036E-3</v>
      </c>
      <c r="J34" s="322">
        <v>1.712962962962963E-3</v>
      </c>
      <c r="K34" s="261">
        <v>8</v>
      </c>
      <c r="L34" s="262">
        <v>2.5000000000000001E-2</v>
      </c>
      <c r="M34" s="268" t="s">
        <v>1542</v>
      </c>
    </row>
    <row r="35" spans="1:13" ht="30">
      <c r="A35" s="268">
        <v>31</v>
      </c>
      <c r="B35" s="252" t="s">
        <v>1531</v>
      </c>
      <c r="C35" s="252"/>
      <c r="D35" s="268" t="s">
        <v>466</v>
      </c>
      <c r="E35" s="288">
        <v>42928</v>
      </c>
      <c r="F35" s="288"/>
      <c r="G35" s="288"/>
      <c r="H35" s="261">
        <v>212</v>
      </c>
      <c r="I35" s="322">
        <v>2.7199074074074074E-3</v>
      </c>
      <c r="J35" s="322">
        <v>1.9444444444444442E-3</v>
      </c>
      <c r="K35" s="261">
        <v>7</v>
      </c>
      <c r="L35" s="262">
        <v>0.03</v>
      </c>
      <c r="M35" s="268" t="s">
        <v>1543</v>
      </c>
    </row>
    <row r="36" spans="1:13" ht="30">
      <c r="A36" s="268">
        <v>32</v>
      </c>
      <c r="B36" s="252" t="s">
        <v>1533</v>
      </c>
      <c r="C36" s="252"/>
      <c r="D36" s="268" t="s">
        <v>466</v>
      </c>
      <c r="E36" s="288">
        <v>42928</v>
      </c>
      <c r="F36" s="288"/>
      <c r="G36" s="288"/>
      <c r="H36" s="261">
        <v>168</v>
      </c>
      <c r="I36" s="322">
        <v>2.4074074074074076E-3</v>
      </c>
      <c r="J36" s="322">
        <v>1.5972222222222221E-3</v>
      </c>
      <c r="K36" s="261">
        <v>5</v>
      </c>
      <c r="L36" s="262"/>
      <c r="M36" s="268" t="s">
        <v>1544</v>
      </c>
    </row>
    <row r="37" spans="1:13" ht="30">
      <c r="A37" s="268">
        <v>33</v>
      </c>
      <c r="B37" s="252" t="s">
        <v>1535</v>
      </c>
      <c r="C37" s="252"/>
      <c r="D37" s="268" t="s">
        <v>466</v>
      </c>
      <c r="E37" s="288">
        <v>42928</v>
      </c>
      <c r="F37" s="288"/>
      <c r="G37" s="288"/>
      <c r="H37" s="261">
        <v>223</v>
      </c>
      <c r="I37" s="322">
        <v>4.0972222222222226E-3</v>
      </c>
      <c r="J37" s="322">
        <v>2.7893518518518519E-3</v>
      </c>
      <c r="K37" s="261">
        <v>6</v>
      </c>
      <c r="L37" s="262">
        <v>3.2000000000000001E-2</v>
      </c>
      <c r="M37" s="268" t="s">
        <v>1545</v>
      </c>
    </row>
    <row r="38" spans="1:13" ht="30">
      <c r="A38" s="268">
        <v>34</v>
      </c>
      <c r="B38" s="252" t="s">
        <v>1537</v>
      </c>
      <c r="C38" s="252"/>
      <c r="D38" s="268" t="s">
        <v>466</v>
      </c>
      <c r="E38" s="288">
        <v>42928</v>
      </c>
      <c r="F38" s="288"/>
      <c r="G38" s="288"/>
      <c r="H38" s="261">
        <v>187</v>
      </c>
      <c r="I38" s="322">
        <v>2.7199074074074074E-3</v>
      </c>
      <c r="J38" s="322">
        <v>1.9097222222222222E-3</v>
      </c>
      <c r="K38" s="261">
        <v>7</v>
      </c>
      <c r="L38" s="262">
        <v>3.2000000000000001E-2</v>
      </c>
      <c r="M38" s="268" t="s">
        <v>1546</v>
      </c>
    </row>
    <row r="39" spans="1:13" ht="30">
      <c r="A39" s="268">
        <v>35</v>
      </c>
      <c r="B39" s="252" t="s">
        <v>1538</v>
      </c>
      <c r="C39" s="252"/>
      <c r="D39" s="268" t="s">
        <v>466</v>
      </c>
      <c r="E39" s="288">
        <v>42928</v>
      </c>
      <c r="F39" s="288"/>
      <c r="G39" s="288"/>
      <c r="H39" s="261">
        <v>160</v>
      </c>
      <c r="I39" s="322">
        <v>3.2407407407407406E-3</v>
      </c>
      <c r="J39" s="322">
        <v>2.3263888888888887E-3</v>
      </c>
      <c r="K39" s="261">
        <v>6</v>
      </c>
      <c r="L39" s="262">
        <v>3.5000000000000003E-2</v>
      </c>
      <c r="M39" s="268" t="s">
        <v>1552</v>
      </c>
    </row>
    <row r="40" spans="1:13" ht="30">
      <c r="A40" s="268">
        <v>36</v>
      </c>
      <c r="B40" s="252" t="s">
        <v>1539</v>
      </c>
      <c r="C40" s="252"/>
      <c r="D40" s="268" t="s">
        <v>466</v>
      </c>
      <c r="E40" s="288">
        <v>42928</v>
      </c>
      <c r="F40" s="288"/>
      <c r="G40" s="288"/>
      <c r="H40" s="261">
        <v>173</v>
      </c>
      <c r="I40" s="322">
        <v>4.2361111111111106E-3</v>
      </c>
      <c r="J40" s="322">
        <v>2.8472222222222219E-3</v>
      </c>
      <c r="K40" s="261">
        <v>6</v>
      </c>
      <c r="L40" s="262">
        <v>6.9000000000000006E-2</v>
      </c>
      <c r="M40" s="268" t="s">
        <v>1553</v>
      </c>
    </row>
    <row r="41" spans="1:13" ht="30">
      <c r="A41" s="268">
        <v>37</v>
      </c>
      <c r="B41" s="252" t="s">
        <v>1540</v>
      </c>
      <c r="C41" s="252"/>
      <c r="D41" s="268" t="s">
        <v>466</v>
      </c>
      <c r="E41" s="288">
        <v>42928</v>
      </c>
      <c r="F41" s="288"/>
      <c r="G41" s="288"/>
      <c r="H41" s="261">
        <v>165</v>
      </c>
      <c r="I41" s="322">
        <v>3.1018518518518522E-3</v>
      </c>
      <c r="J41" s="322">
        <v>2.1874999999999998E-3</v>
      </c>
      <c r="K41" s="261">
        <v>6</v>
      </c>
      <c r="L41" s="262">
        <v>4.2000000000000003E-2</v>
      </c>
      <c r="M41" s="268" t="s">
        <v>1554</v>
      </c>
    </row>
    <row r="42" spans="1:13" ht="30">
      <c r="A42" s="268">
        <v>38</v>
      </c>
      <c r="B42" s="252" t="s">
        <v>1541</v>
      </c>
      <c r="C42" s="252"/>
      <c r="D42" s="268" t="s">
        <v>466</v>
      </c>
      <c r="E42" s="288">
        <v>42928</v>
      </c>
      <c r="F42" s="288"/>
      <c r="G42" s="288"/>
      <c r="H42" s="261">
        <v>119</v>
      </c>
      <c r="I42" s="322">
        <v>2.3842592592592591E-3</v>
      </c>
      <c r="J42" s="322">
        <v>1.8055555555555557E-3</v>
      </c>
      <c r="K42" s="261">
        <v>6</v>
      </c>
      <c r="L42" s="262"/>
      <c r="M42" s="268" t="s">
        <v>1555</v>
      </c>
    </row>
    <row r="43" spans="1:13" ht="30">
      <c r="A43" s="268">
        <v>39</v>
      </c>
      <c r="B43" s="252" t="s">
        <v>1547</v>
      </c>
      <c r="C43" s="252"/>
      <c r="D43" s="268" t="s">
        <v>466</v>
      </c>
      <c r="E43" s="288">
        <v>42928</v>
      </c>
      <c r="F43" s="288"/>
      <c r="G43" s="288"/>
      <c r="H43" s="261">
        <v>171</v>
      </c>
      <c r="I43" s="322">
        <v>4.1666666666666666E-3</v>
      </c>
      <c r="J43" s="322">
        <v>2.7662037037037034E-3</v>
      </c>
      <c r="K43" s="261">
        <v>23</v>
      </c>
      <c r="L43" s="262"/>
      <c r="M43" s="268" t="s">
        <v>1556</v>
      </c>
    </row>
    <row r="44" spans="1:13" ht="30">
      <c r="A44" s="268">
        <v>40</v>
      </c>
      <c r="B44" s="252" t="s">
        <v>1548</v>
      </c>
      <c r="C44" s="252"/>
      <c r="D44" s="268" t="s">
        <v>466</v>
      </c>
      <c r="E44" s="288">
        <v>42928</v>
      </c>
      <c r="F44" s="288"/>
      <c r="G44" s="288"/>
      <c r="H44" s="261">
        <v>146</v>
      </c>
      <c r="I44" s="322">
        <v>3.2060185185185191E-3</v>
      </c>
      <c r="J44" s="322">
        <v>2.2685185185185182E-3</v>
      </c>
      <c r="K44" s="261">
        <v>22</v>
      </c>
      <c r="L44" s="262"/>
      <c r="M44" s="268" t="s">
        <v>1558</v>
      </c>
    </row>
    <row r="45" spans="1:13" ht="30">
      <c r="A45" s="268">
        <v>41</v>
      </c>
      <c r="B45" s="252" t="s">
        <v>1549</v>
      </c>
      <c r="C45" s="252"/>
      <c r="D45" s="268" t="s">
        <v>466</v>
      </c>
      <c r="E45" s="288">
        <v>42928</v>
      </c>
      <c r="F45" s="288"/>
      <c r="G45" s="288"/>
      <c r="H45" s="261">
        <v>136</v>
      </c>
      <c r="I45" s="322">
        <v>4.1666666666666666E-3</v>
      </c>
      <c r="J45" s="322">
        <v>2.7083333333333334E-3</v>
      </c>
      <c r="K45" s="261">
        <v>29</v>
      </c>
      <c r="L45" s="262">
        <v>3.5000000000000003E-2</v>
      </c>
      <c r="M45" s="268" t="s">
        <v>1560</v>
      </c>
    </row>
    <row r="46" spans="1:13" ht="30">
      <c r="A46" s="268">
        <v>42</v>
      </c>
      <c r="B46" s="252" t="s">
        <v>1550</v>
      </c>
      <c r="C46" s="252"/>
      <c r="D46" s="268" t="s">
        <v>466</v>
      </c>
      <c r="E46" s="288">
        <v>42928</v>
      </c>
      <c r="F46" s="288"/>
      <c r="G46" s="288"/>
      <c r="H46" s="261">
        <v>100</v>
      </c>
      <c r="I46" s="322">
        <v>3.1481481481481482E-3</v>
      </c>
      <c r="J46" s="322">
        <v>1.9328703703703704E-3</v>
      </c>
      <c r="K46" s="261">
        <v>19</v>
      </c>
      <c r="L46" s="262">
        <v>0.105</v>
      </c>
      <c r="M46" s="268" t="s">
        <v>1562</v>
      </c>
    </row>
    <row r="47" spans="1:13" ht="30">
      <c r="A47" s="268">
        <v>43</v>
      </c>
      <c r="B47" s="252" t="s">
        <v>1551</v>
      </c>
      <c r="C47" s="252"/>
      <c r="D47" s="268" t="s">
        <v>466</v>
      </c>
      <c r="E47" s="288">
        <v>42928</v>
      </c>
      <c r="F47" s="288"/>
      <c r="G47" s="288"/>
      <c r="H47" s="261">
        <v>223</v>
      </c>
      <c r="I47" s="322">
        <v>7.175925925925927E-4</v>
      </c>
      <c r="J47" s="322">
        <v>5.2083333333333333E-4</v>
      </c>
      <c r="K47" s="261">
        <v>2400</v>
      </c>
      <c r="L47" s="262">
        <v>4.5999999999999999E-2</v>
      </c>
      <c r="M47" s="268" t="s">
        <v>1564</v>
      </c>
    </row>
    <row r="48" spans="1:13" ht="30">
      <c r="A48" s="268">
        <v>44</v>
      </c>
      <c r="B48" s="252" t="s">
        <v>1557</v>
      </c>
      <c r="C48" s="252"/>
      <c r="D48" s="268" t="s">
        <v>466</v>
      </c>
      <c r="E48" s="288">
        <v>42997</v>
      </c>
      <c r="F48" s="288"/>
      <c r="G48" s="288"/>
      <c r="H48" s="261">
        <v>2292</v>
      </c>
      <c r="I48" s="322">
        <v>3.425925925925926E-3</v>
      </c>
      <c r="J48" s="322">
        <v>1.1805555555555556E-3</v>
      </c>
      <c r="K48" s="261">
        <v>22200</v>
      </c>
      <c r="L48" s="262">
        <v>4.7E-2</v>
      </c>
      <c r="M48" s="268" t="s">
        <v>1566</v>
      </c>
    </row>
    <row r="49" spans="1:13" ht="30">
      <c r="A49" s="268">
        <v>45</v>
      </c>
      <c r="B49" s="252" t="s">
        <v>1559</v>
      </c>
      <c r="C49" s="252"/>
      <c r="D49" s="268" t="s">
        <v>466</v>
      </c>
      <c r="E49" s="288">
        <v>42997</v>
      </c>
      <c r="F49" s="288"/>
      <c r="G49" s="288"/>
      <c r="H49" s="261">
        <v>3873</v>
      </c>
      <c r="I49" s="322">
        <v>3.2870370370370367E-3</v>
      </c>
      <c r="J49" s="322">
        <v>1.5624999999999999E-3</v>
      </c>
      <c r="K49" s="261">
        <v>30500</v>
      </c>
      <c r="L49" s="262">
        <v>5.3999999999999999E-2</v>
      </c>
      <c r="M49" s="268" t="s">
        <v>1568</v>
      </c>
    </row>
    <row r="50" spans="1:13" ht="30">
      <c r="A50" s="268">
        <v>46</v>
      </c>
      <c r="B50" s="252" t="s">
        <v>1561</v>
      </c>
      <c r="C50" s="252"/>
      <c r="D50" s="268" t="s">
        <v>466</v>
      </c>
      <c r="E50" s="288">
        <v>42997</v>
      </c>
      <c r="F50" s="288"/>
      <c r="G50" s="288"/>
      <c r="H50" s="261">
        <v>2225</v>
      </c>
      <c r="I50" s="322">
        <v>3.2870370370370367E-3</v>
      </c>
      <c r="J50" s="322">
        <v>1.4467592592592594E-3</v>
      </c>
      <c r="K50" s="261">
        <v>26600</v>
      </c>
      <c r="L50" s="262">
        <v>4.1000000000000002E-2</v>
      </c>
      <c r="M50" s="268" t="s">
        <v>1571</v>
      </c>
    </row>
    <row r="51" spans="1:13">
      <c r="A51" s="268">
        <v>47</v>
      </c>
      <c r="B51" s="252" t="s">
        <v>1563</v>
      </c>
      <c r="C51" s="252"/>
      <c r="D51" s="268" t="s">
        <v>466</v>
      </c>
      <c r="E51" s="288">
        <v>42997</v>
      </c>
      <c r="F51" s="288"/>
      <c r="G51" s="288"/>
      <c r="H51" s="261">
        <v>153</v>
      </c>
      <c r="I51" s="322">
        <v>3.2870370370370367E-3</v>
      </c>
      <c r="J51" s="322">
        <v>8.6805555555555551E-4</v>
      </c>
      <c r="K51" s="261">
        <v>2200</v>
      </c>
      <c r="L51" s="262">
        <v>2.8000000000000001E-2</v>
      </c>
      <c r="M51" s="268" t="s">
        <v>1572</v>
      </c>
    </row>
    <row r="52" spans="1:13" ht="30">
      <c r="A52" s="268">
        <v>48</v>
      </c>
      <c r="B52" s="252" t="s">
        <v>1565</v>
      </c>
      <c r="C52" s="252"/>
      <c r="D52" s="268" t="s">
        <v>466</v>
      </c>
      <c r="E52" s="288">
        <v>42997</v>
      </c>
      <c r="F52" s="288"/>
      <c r="G52" s="288"/>
      <c r="H52" s="261">
        <v>254</v>
      </c>
      <c r="I52" s="322">
        <v>3.425925925925926E-3</v>
      </c>
      <c r="J52" s="322">
        <v>8.6805555555555551E-4</v>
      </c>
      <c r="K52" s="261">
        <v>4400</v>
      </c>
      <c r="L52" s="262">
        <v>3.9E-2</v>
      </c>
      <c r="M52" s="268" t="s">
        <v>1574</v>
      </c>
    </row>
    <row r="53" spans="1:13" ht="30">
      <c r="A53" s="268">
        <v>49</v>
      </c>
      <c r="B53" s="252" t="s">
        <v>1567</v>
      </c>
      <c r="C53" s="252"/>
      <c r="D53" s="268" t="s">
        <v>466</v>
      </c>
      <c r="E53" s="288">
        <v>42997</v>
      </c>
      <c r="F53" s="288"/>
      <c r="G53" s="288"/>
      <c r="H53" s="261">
        <v>295</v>
      </c>
      <c r="I53" s="322">
        <v>3.2870370370370367E-3</v>
      </c>
      <c r="J53" s="322">
        <v>9.9537037037037042E-4</v>
      </c>
      <c r="K53" s="261">
        <v>2900</v>
      </c>
      <c r="L53" s="262">
        <v>2.1000000000000001E-2</v>
      </c>
      <c r="M53" s="268" t="s">
        <v>1576</v>
      </c>
    </row>
    <row r="54" spans="1:13" ht="30">
      <c r="A54" s="268">
        <v>50</v>
      </c>
      <c r="B54" s="252" t="s">
        <v>1569</v>
      </c>
      <c r="C54" s="252"/>
      <c r="D54" s="268" t="s">
        <v>466</v>
      </c>
      <c r="E54" s="288">
        <v>43173</v>
      </c>
      <c r="F54" s="288"/>
      <c r="G54" s="288"/>
      <c r="H54" s="261">
        <v>25</v>
      </c>
      <c r="I54" s="322">
        <v>3.6469907407407402E-2</v>
      </c>
      <c r="J54" s="322">
        <v>3.9351851851851857E-3</v>
      </c>
      <c r="K54" s="261">
        <v>1000</v>
      </c>
      <c r="L54" s="262">
        <v>1.0999999999999999E-2</v>
      </c>
      <c r="M54" s="268" t="s">
        <v>1578</v>
      </c>
    </row>
    <row r="55" spans="1:13" ht="30">
      <c r="A55" s="268">
        <v>51</v>
      </c>
      <c r="B55" s="252" t="s">
        <v>1570</v>
      </c>
      <c r="C55" s="252"/>
      <c r="D55" s="268" t="s">
        <v>466</v>
      </c>
      <c r="E55" s="288">
        <v>43173</v>
      </c>
      <c r="F55" s="288"/>
      <c r="G55" s="288"/>
      <c r="H55" s="261">
        <v>23</v>
      </c>
      <c r="I55" s="322">
        <v>3.4421296296296297E-2</v>
      </c>
      <c r="J55" s="322">
        <v>6.4814814814814813E-4</v>
      </c>
      <c r="K55" s="261">
        <v>1600</v>
      </c>
      <c r="L55" s="262">
        <v>8.0000000000000002E-3</v>
      </c>
      <c r="M55" s="268" t="s">
        <v>1580</v>
      </c>
    </row>
    <row r="56" spans="1:13" ht="30">
      <c r="A56" s="268">
        <v>52</v>
      </c>
      <c r="B56" s="252" t="s">
        <v>1573</v>
      </c>
      <c r="C56" s="252"/>
      <c r="D56" s="268" t="s">
        <v>466</v>
      </c>
      <c r="E56" s="288">
        <v>43173</v>
      </c>
      <c r="F56" s="288"/>
      <c r="G56" s="288"/>
      <c r="H56" s="261">
        <v>276</v>
      </c>
      <c r="I56" s="322">
        <v>3.8356481481481484E-2</v>
      </c>
      <c r="J56" s="322">
        <v>3.4953703703703705E-3</v>
      </c>
      <c r="K56" s="261">
        <v>6600</v>
      </c>
      <c r="L56" s="262">
        <v>2.5000000000000001E-2</v>
      </c>
      <c r="M56" s="268" t="s">
        <v>1582</v>
      </c>
    </row>
    <row r="57" spans="1:13" ht="30">
      <c r="A57" s="268">
        <v>53</v>
      </c>
      <c r="B57" s="252" t="s">
        <v>1575</v>
      </c>
      <c r="C57" s="252"/>
      <c r="D57" s="268" t="s">
        <v>466</v>
      </c>
      <c r="E57" s="288">
        <v>43173</v>
      </c>
      <c r="F57" s="288"/>
      <c r="G57" s="288"/>
      <c r="H57" s="261">
        <v>940</v>
      </c>
      <c r="I57" s="322">
        <v>1.3078703703703703E-2</v>
      </c>
      <c r="J57" s="322">
        <v>3.7384259259259263E-3</v>
      </c>
      <c r="K57" s="261">
        <v>16300</v>
      </c>
      <c r="L57" s="262">
        <v>0.02</v>
      </c>
      <c r="M57" s="268" t="s">
        <v>1584</v>
      </c>
    </row>
    <row r="58" spans="1:13">
      <c r="A58" s="268">
        <v>54</v>
      </c>
      <c r="B58" s="252" t="s">
        <v>1577</v>
      </c>
      <c r="C58" s="252"/>
      <c r="D58" s="268" t="s">
        <v>466</v>
      </c>
      <c r="E58" s="288">
        <v>43173</v>
      </c>
      <c r="F58" s="288"/>
      <c r="G58" s="288"/>
      <c r="H58" s="261">
        <v>292</v>
      </c>
      <c r="I58" s="322">
        <v>4.7858796296296295E-2</v>
      </c>
      <c r="J58" s="322">
        <v>1.9328703703703704E-3</v>
      </c>
      <c r="K58" s="261">
        <v>4700</v>
      </c>
      <c r="L58" s="262">
        <v>1.9E-2</v>
      </c>
      <c r="M58" s="268" t="s">
        <v>1370</v>
      </c>
    </row>
    <row r="59" spans="1:13">
      <c r="A59" s="268">
        <v>55</v>
      </c>
      <c r="B59" s="252" t="s">
        <v>1579</v>
      </c>
      <c r="C59" s="252"/>
      <c r="D59" s="268" t="s">
        <v>466</v>
      </c>
      <c r="E59" s="288">
        <v>43173</v>
      </c>
      <c r="F59" s="288"/>
      <c r="G59" s="288"/>
      <c r="H59" s="261">
        <v>167</v>
      </c>
      <c r="I59" s="322">
        <v>2.627314814814815E-3</v>
      </c>
      <c r="J59" s="322">
        <v>8.7962962962962962E-4</v>
      </c>
      <c r="K59" s="261">
        <v>1600</v>
      </c>
      <c r="L59" s="262">
        <v>3.9E-2</v>
      </c>
      <c r="M59" s="268" t="s">
        <v>1587</v>
      </c>
    </row>
    <row r="60" spans="1:13" ht="30">
      <c r="A60" s="268">
        <v>56</v>
      </c>
      <c r="B60" s="252" t="s">
        <v>1581</v>
      </c>
      <c r="C60" s="252"/>
      <c r="D60" s="268" t="s">
        <v>466</v>
      </c>
      <c r="E60" s="288">
        <v>43173</v>
      </c>
      <c r="F60" s="288"/>
      <c r="G60" s="288"/>
      <c r="H60" s="261">
        <v>66</v>
      </c>
      <c r="I60" s="322">
        <v>2.1064814814814814E-2</v>
      </c>
      <c r="J60" s="322">
        <v>1.6666666666666668E-3</v>
      </c>
      <c r="K60" s="261">
        <v>2700</v>
      </c>
      <c r="L60" s="262">
        <v>5.0000000000000001E-3</v>
      </c>
      <c r="M60" s="268" t="s">
        <v>1589</v>
      </c>
    </row>
    <row r="61" spans="1:13">
      <c r="A61" s="268">
        <v>57</v>
      </c>
      <c r="B61" s="252" t="s">
        <v>1583</v>
      </c>
      <c r="C61" s="252"/>
      <c r="D61" s="268" t="s">
        <v>466</v>
      </c>
      <c r="E61" s="288">
        <v>43173</v>
      </c>
      <c r="F61" s="288"/>
      <c r="G61" s="288"/>
      <c r="H61" s="261">
        <v>69</v>
      </c>
      <c r="I61" s="322">
        <v>1.1342592592592592E-2</v>
      </c>
      <c r="J61" s="322">
        <v>1.8402777777777777E-3</v>
      </c>
      <c r="K61" s="261">
        <v>1800</v>
      </c>
      <c r="L61" s="262">
        <v>2.3E-2</v>
      </c>
      <c r="M61" s="268" t="s">
        <v>1591</v>
      </c>
    </row>
    <row r="62" spans="1:13" ht="30">
      <c r="A62" s="268">
        <v>58</v>
      </c>
      <c r="B62" s="252" t="s">
        <v>1585</v>
      </c>
      <c r="C62" s="252"/>
      <c r="D62" s="268" t="s">
        <v>466</v>
      </c>
      <c r="E62" s="288">
        <v>43173</v>
      </c>
      <c r="F62" s="288"/>
      <c r="G62" s="288"/>
      <c r="H62" s="261">
        <v>19</v>
      </c>
      <c r="I62" s="322">
        <v>3.4386574074074076E-2</v>
      </c>
      <c r="J62" s="322">
        <v>1.1574074074074073E-3</v>
      </c>
      <c r="K62" s="261">
        <v>1200</v>
      </c>
      <c r="L62" s="262">
        <v>1.0999999999999999E-2</v>
      </c>
      <c r="M62" s="268" t="s">
        <v>1593</v>
      </c>
    </row>
    <row r="63" spans="1:13">
      <c r="A63" s="268">
        <v>59</v>
      </c>
      <c r="B63" s="252" t="s">
        <v>1586</v>
      </c>
      <c r="C63" s="252"/>
      <c r="D63" s="268" t="s">
        <v>466</v>
      </c>
      <c r="E63" s="288">
        <v>43173</v>
      </c>
      <c r="F63" s="288"/>
      <c r="G63" s="288"/>
      <c r="H63" s="261">
        <v>28</v>
      </c>
      <c r="I63" s="322">
        <v>8.9467592592592585E-3</v>
      </c>
      <c r="J63" s="322">
        <v>1.2962962962962963E-3</v>
      </c>
      <c r="K63" s="261">
        <v>1200</v>
      </c>
      <c r="L63" s="262">
        <v>0.01</v>
      </c>
      <c r="M63" s="268" t="s">
        <v>1595</v>
      </c>
    </row>
    <row r="64" spans="1:13" ht="30">
      <c r="A64" s="268">
        <v>60</v>
      </c>
      <c r="B64" s="252" t="s">
        <v>1588</v>
      </c>
      <c r="C64" s="252"/>
      <c r="D64" s="268" t="s">
        <v>466</v>
      </c>
      <c r="E64" s="288">
        <v>43173</v>
      </c>
      <c r="F64" s="288"/>
      <c r="G64" s="288"/>
      <c r="H64" s="261">
        <v>52</v>
      </c>
      <c r="I64" s="322">
        <v>4.0509259259259259E-2</v>
      </c>
      <c r="J64" s="322">
        <v>1.9328703703703704E-3</v>
      </c>
      <c r="K64" s="261">
        <v>1700</v>
      </c>
      <c r="L64" s="262">
        <v>0.02</v>
      </c>
      <c r="M64" s="268" t="s">
        <v>1597</v>
      </c>
    </row>
    <row r="65" spans="1:13" ht="30">
      <c r="A65" s="268">
        <v>61</v>
      </c>
      <c r="B65" s="252" t="s">
        <v>1590</v>
      </c>
      <c r="C65" s="252"/>
      <c r="D65" s="268" t="s">
        <v>466</v>
      </c>
      <c r="E65" s="288">
        <v>43173</v>
      </c>
      <c r="F65" s="288"/>
      <c r="G65" s="288"/>
      <c r="H65" s="261">
        <v>375</v>
      </c>
      <c r="I65" s="322">
        <v>3.920138888888889E-2</v>
      </c>
      <c r="J65" s="322">
        <v>5.1504629629629635E-3</v>
      </c>
      <c r="K65" s="261">
        <v>8000</v>
      </c>
      <c r="L65" s="262">
        <v>3.2000000000000001E-2</v>
      </c>
      <c r="M65" s="268" t="s">
        <v>1599</v>
      </c>
    </row>
    <row r="66" spans="1:13" ht="30">
      <c r="A66" s="268">
        <v>62</v>
      </c>
      <c r="B66" s="252" t="s">
        <v>1592</v>
      </c>
      <c r="C66" s="252"/>
      <c r="D66" s="268" t="s">
        <v>466</v>
      </c>
      <c r="E66" s="288">
        <v>43173</v>
      </c>
      <c r="F66" s="288"/>
      <c r="G66" s="288"/>
      <c r="H66" s="261">
        <v>18</v>
      </c>
      <c r="I66" s="322">
        <v>3.9988425925925927E-2</v>
      </c>
      <c r="J66" s="322">
        <v>1.8518518518518518E-4</v>
      </c>
      <c r="K66" s="261">
        <v>990</v>
      </c>
      <c r="L66" s="262">
        <v>1.2E-2</v>
      </c>
      <c r="M66" s="268" t="s">
        <v>1601</v>
      </c>
    </row>
    <row r="67" spans="1:13" ht="30">
      <c r="A67" s="268">
        <v>63</v>
      </c>
      <c r="B67" s="252" t="s">
        <v>1594</v>
      </c>
      <c r="C67" s="252"/>
      <c r="D67" s="268" t="s">
        <v>466</v>
      </c>
      <c r="E67" s="288">
        <v>43173</v>
      </c>
      <c r="F67" s="288"/>
      <c r="G67" s="288"/>
      <c r="H67" s="261">
        <v>23</v>
      </c>
      <c r="I67" s="322">
        <v>3.9317129629629625E-2</v>
      </c>
      <c r="J67" s="322">
        <v>1.7013888888888892E-3</v>
      </c>
      <c r="K67" s="261">
        <v>1500</v>
      </c>
      <c r="L67" s="262">
        <v>7.0000000000000001E-3</v>
      </c>
      <c r="M67" s="268" t="s">
        <v>1603</v>
      </c>
    </row>
    <row r="68" spans="1:13">
      <c r="A68" s="268">
        <v>64</v>
      </c>
      <c r="B68" s="252" t="s">
        <v>1596</v>
      </c>
      <c r="C68" s="252"/>
      <c r="D68" s="268" t="s">
        <v>466</v>
      </c>
      <c r="E68" s="288">
        <v>43173</v>
      </c>
      <c r="F68" s="288"/>
      <c r="G68" s="288"/>
      <c r="H68" s="261">
        <v>22</v>
      </c>
      <c r="I68" s="322">
        <v>6.9629629629629639E-2</v>
      </c>
      <c r="J68" s="322">
        <v>2.3958333333333336E-3</v>
      </c>
      <c r="K68" s="261">
        <v>2100</v>
      </c>
      <c r="L68" s="262">
        <v>5.0000000000000001E-3</v>
      </c>
      <c r="M68" s="268" t="s">
        <v>1605</v>
      </c>
    </row>
    <row r="69" spans="1:13" ht="30">
      <c r="A69" s="268">
        <v>65</v>
      </c>
      <c r="B69" s="252" t="s">
        <v>1598</v>
      </c>
      <c r="C69" s="252"/>
      <c r="D69" s="268" t="s">
        <v>466</v>
      </c>
      <c r="E69" s="288">
        <v>43173</v>
      </c>
      <c r="F69" s="288"/>
      <c r="G69" s="288"/>
      <c r="H69" s="261">
        <v>82</v>
      </c>
      <c r="I69" s="322">
        <v>1.082175925925926E-2</v>
      </c>
      <c r="J69" s="322">
        <v>1.4120370370370369E-3</v>
      </c>
      <c r="K69" s="261">
        <v>1700</v>
      </c>
      <c r="L69" s="262">
        <v>2.3E-2</v>
      </c>
      <c r="M69" s="268" t="s">
        <v>1607</v>
      </c>
    </row>
    <row r="70" spans="1:13" ht="30">
      <c r="A70" s="268">
        <v>66</v>
      </c>
      <c r="B70" s="252" t="s">
        <v>1600</v>
      </c>
      <c r="C70" s="252"/>
      <c r="D70" s="268" t="s">
        <v>466</v>
      </c>
      <c r="E70" s="288">
        <v>43173</v>
      </c>
      <c r="F70" s="288"/>
      <c r="G70" s="288"/>
      <c r="H70" s="261">
        <v>61</v>
      </c>
      <c r="I70" s="322">
        <v>4.1655092592592598E-2</v>
      </c>
      <c r="J70" s="322">
        <v>2.8587962962962963E-3</v>
      </c>
      <c r="K70" s="261">
        <v>2200</v>
      </c>
      <c r="L70" s="262">
        <v>1.7000000000000001E-2</v>
      </c>
      <c r="M70" s="268" t="s">
        <v>1609</v>
      </c>
    </row>
    <row r="71" spans="1:13">
      <c r="A71" s="268">
        <v>67</v>
      </c>
      <c r="B71" s="252" t="s">
        <v>1602</v>
      </c>
      <c r="C71" s="252"/>
      <c r="D71" s="268" t="s">
        <v>466</v>
      </c>
      <c r="E71" s="288">
        <v>43173</v>
      </c>
      <c r="F71" s="288"/>
      <c r="G71" s="288"/>
      <c r="H71" s="261">
        <v>86</v>
      </c>
      <c r="I71" s="322">
        <v>4.9062500000000002E-2</v>
      </c>
      <c r="J71" s="322">
        <v>2.6504629629629625E-3</v>
      </c>
      <c r="K71" s="261">
        <v>2400</v>
      </c>
      <c r="L71" s="262">
        <v>1.7000000000000001E-2</v>
      </c>
      <c r="M71" s="268" t="s">
        <v>1611</v>
      </c>
    </row>
    <row r="72" spans="1:13" ht="30">
      <c r="A72" s="268">
        <v>68</v>
      </c>
      <c r="B72" s="252" t="s">
        <v>1604</v>
      </c>
      <c r="C72" s="252"/>
      <c r="D72" s="268" t="s">
        <v>466</v>
      </c>
      <c r="E72" s="288">
        <v>43173</v>
      </c>
      <c r="F72" s="288"/>
      <c r="G72" s="288"/>
      <c r="H72" s="261">
        <v>183</v>
      </c>
      <c r="I72" s="322">
        <v>1.224537037037037E-2</v>
      </c>
      <c r="J72" s="322">
        <v>1.2731481481481483E-3</v>
      </c>
      <c r="K72" s="261">
        <v>5300</v>
      </c>
      <c r="L72" s="262">
        <v>2.3E-2</v>
      </c>
      <c r="M72" s="268" t="s">
        <v>1613</v>
      </c>
    </row>
    <row r="73" spans="1:13">
      <c r="A73" s="268">
        <v>69</v>
      </c>
      <c r="B73" s="252" t="s">
        <v>1606</v>
      </c>
      <c r="C73" s="252"/>
      <c r="D73" s="268" t="s">
        <v>466</v>
      </c>
      <c r="E73" s="288">
        <v>43173</v>
      </c>
      <c r="F73" s="288"/>
      <c r="G73" s="288"/>
      <c r="H73" s="261">
        <v>5809</v>
      </c>
      <c r="I73" s="322">
        <v>1.2430555555555554E-2</v>
      </c>
      <c r="J73" s="322">
        <v>4.4560185185185189E-3</v>
      </c>
      <c r="K73" s="261">
        <v>70400</v>
      </c>
      <c r="L73" s="262">
        <v>0.05</v>
      </c>
      <c r="M73" s="268" t="s">
        <v>1615</v>
      </c>
    </row>
    <row r="74" spans="1:13" ht="30">
      <c r="A74" s="268">
        <v>70</v>
      </c>
      <c r="B74" s="252" t="s">
        <v>1608</v>
      </c>
      <c r="C74" s="252"/>
      <c r="D74" s="268" t="s">
        <v>466</v>
      </c>
      <c r="E74" s="288">
        <v>43173</v>
      </c>
      <c r="F74" s="288"/>
      <c r="G74" s="288"/>
      <c r="H74" s="261">
        <v>3304</v>
      </c>
      <c r="I74" s="322">
        <v>2.0358796296296295E-2</v>
      </c>
      <c r="J74" s="322">
        <v>1.4780092592592595E-2</v>
      </c>
      <c r="K74" s="261">
        <v>23100</v>
      </c>
      <c r="L74" s="262">
        <v>4.8000000000000001E-2</v>
      </c>
      <c r="M74" s="268" t="s">
        <v>1617</v>
      </c>
    </row>
    <row r="75" spans="1:13">
      <c r="A75" s="268">
        <v>71</v>
      </c>
      <c r="B75" s="252" t="s">
        <v>1610</v>
      </c>
      <c r="C75" s="252"/>
      <c r="D75" s="268" t="s">
        <v>466</v>
      </c>
      <c r="E75" s="288">
        <v>43326</v>
      </c>
      <c r="F75" s="288"/>
      <c r="G75" s="288"/>
      <c r="H75" s="261">
        <v>125</v>
      </c>
      <c r="I75" s="322">
        <v>6.7129629629629625E-4</v>
      </c>
      <c r="J75" s="322">
        <v>4.8611111111111104E-4</v>
      </c>
      <c r="K75" s="261">
        <v>2401</v>
      </c>
      <c r="L75" s="262">
        <v>3.4000000000000002E-2</v>
      </c>
      <c r="M75" s="268" t="s">
        <v>1629</v>
      </c>
    </row>
    <row r="76" spans="1:13" ht="30">
      <c r="A76" s="268">
        <v>72</v>
      </c>
      <c r="B76" s="252" t="s">
        <v>1612</v>
      </c>
      <c r="C76" s="252"/>
      <c r="D76" s="268" t="s">
        <v>466</v>
      </c>
      <c r="E76" s="288">
        <v>43363</v>
      </c>
      <c r="F76" s="288"/>
      <c r="G76" s="288"/>
      <c r="H76" s="261">
        <v>398</v>
      </c>
      <c r="I76" s="322">
        <v>3.5879629629629635E-4</v>
      </c>
      <c r="J76" s="322"/>
      <c r="K76" s="261">
        <v>14</v>
      </c>
      <c r="L76" s="262"/>
      <c r="M76" s="268"/>
    </row>
    <row r="77" spans="1:13" ht="30">
      <c r="A77" s="268">
        <v>73</v>
      </c>
      <c r="B77" s="252" t="s">
        <v>1614</v>
      </c>
      <c r="C77" s="252"/>
      <c r="D77" s="268" t="s">
        <v>466</v>
      </c>
      <c r="E77" s="288">
        <v>43367</v>
      </c>
      <c r="F77" s="288"/>
      <c r="G77" s="288"/>
      <c r="H77" s="261">
        <v>302</v>
      </c>
      <c r="I77" s="322">
        <v>3.5879629629629635E-4</v>
      </c>
      <c r="J77" s="322"/>
      <c r="K77" s="261">
        <v>36</v>
      </c>
      <c r="L77" s="262"/>
      <c r="M77" s="268"/>
    </row>
    <row r="78" spans="1:13" ht="30">
      <c r="A78" s="268">
        <v>74</v>
      </c>
      <c r="B78" s="252" t="s">
        <v>1616</v>
      </c>
      <c r="C78" s="252"/>
      <c r="D78" s="268" t="s">
        <v>466</v>
      </c>
      <c r="E78" s="288">
        <v>43370</v>
      </c>
      <c r="F78" s="288"/>
      <c r="G78" s="288"/>
      <c r="H78" s="261">
        <v>560</v>
      </c>
      <c r="I78" s="322">
        <v>3.4722222222222224E-4</v>
      </c>
      <c r="J78" s="322"/>
      <c r="K78" s="261">
        <v>57</v>
      </c>
      <c r="L78" s="262"/>
      <c r="M78" s="268"/>
    </row>
    <row r="79" spans="1:13">
      <c r="A79" s="268">
        <v>75</v>
      </c>
      <c r="B79" s="252" t="s">
        <v>1618</v>
      </c>
      <c r="C79" s="252"/>
      <c r="D79" s="268" t="s">
        <v>466</v>
      </c>
      <c r="E79" s="288">
        <v>43371</v>
      </c>
      <c r="F79" s="288"/>
      <c r="G79" s="288"/>
      <c r="H79" s="261">
        <v>447</v>
      </c>
      <c r="I79" s="322">
        <v>3.4722222222222224E-4</v>
      </c>
      <c r="J79" s="322"/>
      <c r="K79" s="261">
        <v>57</v>
      </c>
      <c r="L79" s="262"/>
      <c r="M79" s="268"/>
    </row>
    <row r="80" spans="1:13">
      <c r="A80" s="268">
        <v>76</v>
      </c>
      <c r="B80" s="252" t="s">
        <v>1619</v>
      </c>
      <c r="C80" s="252"/>
      <c r="D80" s="268" t="s">
        <v>466</v>
      </c>
      <c r="E80" s="288">
        <v>43382</v>
      </c>
      <c r="F80" s="288"/>
      <c r="G80" s="288"/>
      <c r="H80" s="261">
        <v>235</v>
      </c>
      <c r="I80" s="322">
        <v>4.1666666666666669E-4</v>
      </c>
      <c r="J80" s="322"/>
      <c r="K80" s="261">
        <v>11</v>
      </c>
      <c r="L80" s="262"/>
      <c r="M80" s="268"/>
    </row>
    <row r="81" spans="1:13">
      <c r="A81" s="268">
        <v>77</v>
      </c>
      <c r="B81" s="252" t="s">
        <v>1620</v>
      </c>
      <c r="C81" s="252"/>
      <c r="D81" s="268" t="s">
        <v>466</v>
      </c>
      <c r="E81" s="288">
        <v>43383</v>
      </c>
      <c r="F81" s="288"/>
      <c r="G81" s="288"/>
      <c r="H81" s="261">
        <v>317</v>
      </c>
      <c r="I81" s="322">
        <v>4.2824074074074075E-4</v>
      </c>
      <c r="J81" s="322"/>
      <c r="K81" s="261">
        <v>10</v>
      </c>
      <c r="L81" s="262"/>
      <c r="M81" s="268"/>
    </row>
    <row r="82" spans="1:13" ht="30">
      <c r="A82" s="268">
        <v>78</v>
      </c>
      <c r="B82" s="252" t="s">
        <v>1621</v>
      </c>
      <c r="C82" s="252"/>
      <c r="D82" s="268" t="s">
        <v>466</v>
      </c>
      <c r="E82" s="288">
        <v>43389</v>
      </c>
      <c r="F82" s="288"/>
      <c r="G82" s="288"/>
      <c r="H82" s="261">
        <v>221</v>
      </c>
      <c r="I82" s="322">
        <v>6.9444444444444447E-4</v>
      </c>
      <c r="J82" s="322">
        <v>4.3981481481481481E-4</v>
      </c>
      <c r="K82" s="261">
        <v>4603</v>
      </c>
      <c r="L82" s="262">
        <v>3.1E-2</v>
      </c>
      <c r="M82" s="268" t="s">
        <v>1630</v>
      </c>
    </row>
    <row r="83" spans="1:13">
      <c r="A83" s="268">
        <v>79</v>
      </c>
      <c r="B83" s="252" t="s">
        <v>1622</v>
      </c>
      <c r="C83" s="252"/>
      <c r="D83" s="268" t="s">
        <v>466</v>
      </c>
      <c r="E83" s="288">
        <v>43419</v>
      </c>
      <c r="F83" s="288"/>
      <c r="G83" s="288"/>
      <c r="H83" s="261">
        <v>291</v>
      </c>
      <c r="I83" s="322">
        <v>6.8287037037037025E-4</v>
      </c>
      <c r="J83" s="322"/>
      <c r="K83" s="261">
        <v>10</v>
      </c>
      <c r="L83" s="262"/>
      <c r="M83" s="268"/>
    </row>
    <row r="84" spans="1:13" ht="30">
      <c r="A84" s="268">
        <v>80</v>
      </c>
      <c r="B84" s="252" t="s">
        <v>1623</v>
      </c>
      <c r="C84" s="252"/>
      <c r="D84" s="268" t="s">
        <v>466</v>
      </c>
      <c r="E84" s="288">
        <v>43452</v>
      </c>
      <c r="F84" s="288"/>
      <c r="G84" s="288"/>
      <c r="H84" s="261">
        <v>316</v>
      </c>
      <c r="I84" s="322">
        <v>4.6296296296296294E-5</v>
      </c>
      <c r="J84" s="322"/>
      <c r="K84" s="261">
        <v>7</v>
      </c>
      <c r="L84" s="262"/>
      <c r="M84" s="268"/>
    </row>
    <row r="85" spans="1:13" ht="30">
      <c r="A85" s="268">
        <v>81</v>
      </c>
      <c r="B85" s="252" t="s">
        <v>1624</v>
      </c>
      <c r="C85" s="252"/>
      <c r="D85" s="268" t="s">
        <v>466</v>
      </c>
      <c r="E85" s="288">
        <v>43467</v>
      </c>
      <c r="F85" s="288"/>
      <c r="G85" s="288"/>
      <c r="H85" s="261">
        <v>312</v>
      </c>
      <c r="I85" s="322">
        <v>1.3888888888888889E-4</v>
      </c>
      <c r="J85" s="322"/>
      <c r="K85" s="261">
        <v>8</v>
      </c>
      <c r="L85" s="262"/>
      <c r="M85" s="268"/>
    </row>
    <row r="86" spans="1:13">
      <c r="A86" s="268">
        <v>82</v>
      </c>
      <c r="B86" s="252" t="s">
        <v>1625</v>
      </c>
      <c r="C86" s="252" t="s">
        <v>1628</v>
      </c>
      <c r="D86" s="268" t="s">
        <v>466</v>
      </c>
      <c r="E86" s="288">
        <v>43493</v>
      </c>
      <c r="F86" s="288"/>
      <c r="G86" s="288"/>
      <c r="H86" s="261">
        <v>72</v>
      </c>
      <c r="I86" s="322">
        <v>5.9027777777777778E-4</v>
      </c>
      <c r="J86" s="322">
        <v>3.5879629629629635E-4</v>
      </c>
      <c r="K86" s="261">
        <v>1936</v>
      </c>
      <c r="L86" s="262">
        <v>2.4E-2</v>
      </c>
      <c r="M86" s="268" t="s">
        <v>1631</v>
      </c>
    </row>
    <row r="87" spans="1:13">
      <c r="A87" s="268">
        <v>83</v>
      </c>
      <c r="B87" s="252" t="s">
        <v>1626</v>
      </c>
      <c r="C87" s="252"/>
      <c r="D87" s="268" t="s">
        <v>466</v>
      </c>
      <c r="E87" s="288">
        <v>43515</v>
      </c>
      <c r="F87" s="288"/>
      <c r="G87" s="288"/>
      <c r="H87" s="261">
        <v>4773</v>
      </c>
      <c r="I87" s="322">
        <v>1.8518518518518517E-3</v>
      </c>
      <c r="J87" s="322">
        <v>6.134259259259259E-4</v>
      </c>
      <c r="K87" s="261">
        <v>21048</v>
      </c>
      <c r="L87" s="262">
        <v>5.8999999999999997E-2</v>
      </c>
      <c r="M87" s="268" t="s">
        <v>1632</v>
      </c>
    </row>
    <row r="88" spans="1:13" ht="30">
      <c r="A88" s="268">
        <v>84</v>
      </c>
      <c r="B88" s="252" t="s">
        <v>1637</v>
      </c>
      <c r="C88" s="252"/>
      <c r="D88" s="268" t="s">
        <v>466</v>
      </c>
      <c r="E88" s="288">
        <v>43516</v>
      </c>
      <c r="F88" s="288"/>
      <c r="G88" s="288"/>
      <c r="H88" s="261">
        <v>363</v>
      </c>
      <c r="I88" s="322">
        <v>3.9351851851851852E-4</v>
      </c>
      <c r="J88" s="322"/>
      <c r="K88" s="261">
        <v>23</v>
      </c>
      <c r="L88" s="262"/>
      <c r="M88" s="268"/>
    </row>
    <row r="89" spans="1:13" ht="30">
      <c r="A89" s="268">
        <v>85</v>
      </c>
      <c r="B89" s="252" t="s">
        <v>1639</v>
      </c>
      <c r="C89" s="252"/>
      <c r="D89" s="268" t="s">
        <v>466</v>
      </c>
      <c r="E89" s="288">
        <v>43545</v>
      </c>
      <c r="F89" s="288"/>
      <c r="G89" s="288"/>
      <c r="H89" s="261">
        <v>117</v>
      </c>
      <c r="I89" s="322">
        <v>9.9537037037037042E-4</v>
      </c>
      <c r="J89" s="322">
        <v>6.134259259259259E-4</v>
      </c>
      <c r="K89" s="261">
        <v>2678</v>
      </c>
      <c r="L89" s="262">
        <v>2.3E-2</v>
      </c>
      <c r="M89" s="268" t="s">
        <v>1633</v>
      </c>
    </row>
    <row r="90" spans="1:13" ht="30">
      <c r="A90" s="268">
        <v>86</v>
      </c>
      <c r="B90" s="252" t="s">
        <v>1640</v>
      </c>
      <c r="C90" s="252"/>
      <c r="D90" s="268" t="s">
        <v>466</v>
      </c>
      <c r="E90" s="288">
        <v>43551</v>
      </c>
      <c r="F90" s="288"/>
      <c r="G90" s="288"/>
      <c r="H90" s="261">
        <v>357</v>
      </c>
      <c r="I90" s="322">
        <v>4.3981481481481481E-4</v>
      </c>
      <c r="J90" s="322"/>
      <c r="K90" s="261">
        <v>9</v>
      </c>
      <c r="L90" s="262"/>
      <c r="M90" s="268"/>
    </row>
    <row r="91" spans="1:13" ht="30">
      <c r="A91" s="268">
        <v>87</v>
      </c>
      <c r="B91" s="252" t="s">
        <v>1641</v>
      </c>
      <c r="C91" s="252"/>
      <c r="D91" s="268" t="s">
        <v>466</v>
      </c>
      <c r="E91" s="288">
        <v>43573</v>
      </c>
      <c r="F91" s="288"/>
      <c r="G91" s="288"/>
      <c r="H91" s="261">
        <v>542</v>
      </c>
      <c r="I91" s="322">
        <v>5.0925925925925921E-4</v>
      </c>
      <c r="J91" s="322"/>
      <c r="K91" s="261">
        <v>130</v>
      </c>
      <c r="L91" s="262"/>
      <c r="M91" s="268"/>
    </row>
    <row r="92" spans="1:13" ht="30">
      <c r="A92" s="268">
        <v>88</v>
      </c>
      <c r="B92" s="252" t="s">
        <v>1642</v>
      </c>
      <c r="C92" s="252"/>
      <c r="D92" s="268" t="s">
        <v>466</v>
      </c>
      <c r="E92" s="288">
        <v>43661</v>
      </c>
      <c r="F92" s="288"/>
      <c r="G92" s="288"/>
      <c r="H92" s="261">
        <v>547</v>
      </c>
      <c r="I92" s="322">
        <v>6.8287037037037025E-4</v>
      </c>
      <c r="J92" s="322"/>
      <c r="K92" s="261">
        <v>21</v>
      </c>
      <c r="L92" s="262"/>
      <c r="M92" s="268"/>
    </row>
    <row r="93" spans="1:13" ht="30">
      <c r="A93" s="268">
        <v>89</v>
      </c>
      <c r="B93" s="252" t="s">
        <v>1643</v>
      </c>
      <c r="C93" s="252"/>
      <c r="D93" s="268" t="s">
        <v>466</v>
      </c>
      <c r="E93" s="288">
        <v>43741</v>
      </c>
      <c r="F93" s="288"/>
      <c r="G93" s="288"/>
      <c r="H93" s="261">
        <v>86</v>
      </c>
      <c r="I93" s="322">
        <v>6.9444444444444447E-4</v>
      </c>
      <c r="J93" s="322">
        <v>4.1666666666666669E-4</v>
      </c>
      <c r="K93" s="261">
        <v>1344</v>
      </c>
      <c r="L93" s="262">
        <v>3.9E-2</v>
      </c>
      <c r="M93" s="268" t="s">
        <v>1634</v>
      </c>
    </row>
    <row r="94" spans="1:13" ht="30">
      <c r="A94" s="268">
        <v>90</v>
      </c>
      <c r="B94" s="252" t="s">
        <v>1644</v>
      </c>
      <c r="C94" s="252"/>
      <c r="D94" s="268" t="s">
        <v>466</v>
      </c>
      <c r="E94" s="288">
        <v>43756</v>
      </c>
      <c r="F94" s="288"/>
      <c r="G94" s="288"/>
      <c r="H94" s="261">
        <v>679</v>
      </c>
      <c r="I94" s="322">
        <v>1.423611111111111E-3</v>
      </c>
      <c r="J94" s="322">
        <v>6.2500000000000001E-4</v>
      </c>
      <c r="K94" s="261">
        <v>3156</v>
      </c>
      <c r="L94" s="262">
        <v>4.2000000000000003E-2</v>
      </c>
      <c r="M94" s="268" t="s">
        <v>1635</v>
      </c>
    </row>
    <row r="95" spans="1:13" ht="30">
      <c r="A95" s="268">
        <v>91</v>
      </c>
      <c r="B95" s="252" t="s">
        <v>1645</v>
      </c>
      <c r="C95" s="252"/>
      <c r="D95" s="268" t="s">
        <v>466</v>
      </c>
      <c r="E95" s="288">
        <v>43761</v>
      </c>
      <c r="F95" s="288"/>
      <c r="G95" s="288"/>
      <c r="H95" s="261">
        <v>2082</v>
      </c>
      <c r="I95" s="322">
        <v>1.1574074074074073E-4</v>
      </c>
      <c r="J95" s="322"/>
      <c r="K95" s="261">
        <v>19</v>
      </c>
      <c r="L95" s="262"/>
      <c r="M95" s="268" t="s">
        <v>1370</v>
      </c>
    </row>
    <row r="96" spans="1:13" ht="30">
      <c r="A96" s="268">
        <v>92</v>
      </c>
      <c r="B96" s="252" t="s">
        <v>1646</v>
      </c>
      <c r="C96" s="252"/>
      <c r="D96" s="268" t="s">
        <v>466</v>
      </c>
      <c r="E96" s="288">
        <v>43768</v>
      </c>
      <c r="F96" s="288"/>
      <c r="G96" s="288"/>
      <c r="H96" s="261">
        <v>293</v>
      </c>
      <c r="I96" s="322">
        <v>7.1527777777777787E-3</v>
      </c>
      <c r="J96" s="322">
        <v>2.1759259259259258E-3</v>
      </c>
      <c r="K96" s="261">
        <v>4320</v>
      </c>
      <c r="L96" s="262">
        <v>2.8000000000000001E-2</v>
      </c>
      <c r="M96" s="268" t="s">
        <v>1627</v>
      </c>
    </row>
    <row r="97" spans="1:13" ht="30">
      <c r="A97" s="268">
        <v>93</v>
      </c>
      <c r="B97" s="252" t="s">
        <v>1647</v>
      </c>
      <c r="C97" s="252"/>
      <c r="D97" s="268" t="s">
        <v>466</v>
      </c>
      <c r="E97" s="288">
        <v>43775</v>
      </c>
      <c r="F97" s="288"/>
      <c r="G97" s="288"/>
      <c r="H97" s="261">
        <v>538</v>
      </c>
      <c r="I97" s="322">
        <v>1.9675925925925926E-4</v>
      </c>
      <c r="J97" s="322"/>
      <c r="K97" s="261">
        <v>28</v>
      </c>
      <c r="L97" s="262"/>
      <c r="M97" s="268" t="s">
        <v>1370</v>
      </c>
    </row>
    <row r="98" spans="1:13" ht="30">
      <c r="A98" s="268">
        <v>94</v>
      </c>
      <c r="B98" s="252" t="s">
        <v>1657</v>
      </c>
      <c r="C98" s="252"/>
      <c r="D98" s="268" t="s">
        <v>466</v>
      </c>
      <c r="E98" s="288">
        <v>43777</v>
      </c>
      <c r="F98" s="288"/>
      <c r="G98" s="288"/>
      <c r="H98" s="261">
        <v>290</v>
      </c>
      <c r="I98" s="322">
        <v>1.8518518518518518E-4</v>
      </c>
      <c r="J98" s="322"/>
      <c r="K98" s="261">
        <v>19</v>
      </c>
      <c r="L98" s="262"/>
      <c r="M98" s="268" t="s">
        <v>1370</v>
      </c>
    </row>
    <row r="99" spans="1:13" ht="30">
      <c r="A99" s="268">
        <v>95</v>
      </c>
      <c r="B99" s="252" t="s">
        <v>1658</v>
      </c>
      <c r="C99" s="252"/>
      <c r="D99" s="268" t="s">
        <v>466</v>
      </c>
      <c r="E99" s="288">
        <v>43811</v>
      </c>
      <c r="F99" s="288"/>
      <c r="G99" s="288"/>
      <c r="H99" s="261">
        <v>549</v>
      </c>
      <c r="I99" s="322">
        <v>1.4004629629629629E-3</v>
      </c>
      <c r="J99" s="322">
        <v>9.7222222222222209E-4</v>
      </c>
      <c r="K99" s="261">
        <v>3855</v>
      </c>
      <c r="L99" s="262">
        <v>7.0999999999999994E-2</v>
      </c>
      <c r="M99" s="268" t="s">
        <v>1636</v>
      </c>
    </row>
    <row r="100" spans="1:13" ht="30">
      <c r="A100" s="268">
        <v>96</v>
      </c>
      <c r="B100" s="252" t="s">
        <v>1659</v>
      </c>
      <c r="C100" s="252"/>
      <c r="D100" s="268" t="s">
        <v>466</v>
      </c>
      <c r="E100" s="288">
        <v>43822</v>
      </c>
      <c r="F100" s="288"/>
      <c r="G100" s="288"/>
      <c r="H100" s="261">
        <v>451</v>
      </c>
      <c r="I100" s="322">
        <v>6.9444444444444444E-5</v>
      </c>
      <c r="J100" s="322"/>
      <c r="K100" s="261">
        <v>41</v>
      </c>
      <c r="L100" s="262"/>
      <c r="M100" s="268" t="s">
        <v>1370</v>
      </c>
    </row>
    <row r="101" spans="1:13" ht="30">
      <c r="A101" s="345">
        <v>97</v>
      </c>
      <c r="B101" s="252" t="s">
        <v>1637</v>
      </c>
      <c r="C101" s="252"/>
      <c r="D101" s="268" t="s">
        <v>466</v>
      </c>
      <c r="E101" s="288">
        <v>43904</v>
      </c>
      <c r="F101" s="288"/>
      <c r="G101" s="288"/>
      <c r="H101" s="261">
        <v>148</v>
      </c>
      <c r="I101" s="322">
        <v>2.2337962962962967E-3</v>
      </c>
      <c r="J101" s="322">
        <v>1.1805555555555556E-3</v>
      </c>
      <c r="K101" s="261">
        <v>2015</v>
      </c>
      <c r="L101" s="262">
        <v>3.6999999999999998E-2</v>
      </c>
      <c r="M101" s="310" t="s">
        <v>1638</v>
      </c>
    </row>
    <row r="102" spans="1:13" ht="30">
      <c r="A102" s="268">
        <v>98</v>
      </c>
      <c r="B102" s="252" t="s">
        <v>1639</v>
      </c>
      <c r="C102" s="252"/>
      <c r="D102" s="268" t="s">
        <v>466</v>
      </c>
      <c r="E102" s="288">
        <v>43927</v>
      </c>
      <c r="F102" s="288"/>
      <c r="G102" s="288"/>
      <c r="H102" s="261">
        <v>2149</v>
      </c>
      <c r="I102" s="322">
        <v>2.960648148148148E-2</v>
      </c>
      <c r="J102" s="322">
        <v>4.2708333333333339E-3</v>
      </c>
      <c r="K102" s="261">
        <v>46196</v>
      </c>
      <c r="L102" s="262">
        <v>2.8000000000000001E-2</v>
      </c>
      <c r="M102" s="344" t="s">
        <v>1648</v>
      </c>
    </row>
    <row r="103" spans="1:13" ht="30">
      <c r="A103" s="268">
        <v>99</v>
      </c>
      <c r="B103" s="252" t="s">
        <v>1640</v>
      </c>
      <c r="C103" s="252"/>
      <c r="D103" s="268" t="s">
        <v>466</v>
      </c>
      <c r="E103" s="288">
        <v>43936</v>
      </c>
      <c r="F103" s="288"/>
      <c r="G103" s="288"/>
      <c r="H103" s="261">
        <v>728</v>
      </c>
      <c r="I103" s="322">
        <v>4.6828703703703706E-2</v>
      </c>
      <c r="J103" s="322">
        <v>6.0185185185185177E-3</v>
      </c>
      <c r="K103" s="261">
        <v>31146</v>
      </c>
      <c r="L103" s="262">
        <v>0.01</v>
      </c>
      <c r="M103" s="344" t="s">
        <v>1649</v>
      </c>
    </row>
    <row r="104" spans="1:13" ht="30">
      <c r="A104" s="268">
        <v>100</v>
      </c>
      <c r="B104" s="252" t="s">
        <v>1641</v>
      </c>
      <c r="C104" s="252"/>
      <c r="D104" s="268" t="s">
        <v>466</v>
      </c>
      <c r="E104" s="288">
        <v>43941</v>
      </c>
      <c r="F104" s="288"/>
      <c r="G104" s="288"/>
      <c r="H104" s="261">
        <v>570</v>
      </c>
      <c r="I104" s="322">
        <v>5.9988425925925924E-2</v>
      </c>
      <c r="J104" s="322">
        <v>5.3587962962962964E-3</v>
      </c>
      <c r="K104" s="261">
        <v>21984</v>
      </c>
      <c r="L104" s="262">
        <v>1.2999999999999999E-2</v>
      </c>
      <c r="M104" s="268" t="s">
        <v>1650</v>
      </c>
    </row>
    <row r="105" spans="1:13" ht="30">
      <c r="A105" s="268">
        <v>101</v>
      </c>
      <c r="B105" s="252" t="s">
        <v>1642</v>
      </c>
      <c r="C105" s="252"/>
      <c r="D105" s="268" t="s">
        <v>466</v>
      </c>
      <c r="E105" s="288">
        <v>43945</v>
      </c>
      <c r="F105" s="288"/>
      <c r="G105" s="288"/>
      <c r="H105" s="261">
        <v>1196</v>
      </c>
      <c r="I105" s="322">
        <v>4.311342592592593E-2</v>
      </c>
      <c r="J105" s="322">
        <v>4.4560185185185189E-3</v>
      </c>
      <c r="K105" s="261">
        <v>56589</v>
      </c>
      <c r="L105" s="262">
        <v>1.2E-2</v>
      </c>
      <c r="M105" s="268" t="s">
        <v>1651</v>
      </c>
    </row>
    <row r="106" spans="1:13" ht="30">
      <c r="A106" s="268">
        <v>102</v>
      </c>
      <c r="B106" s="252" t="s">
        <v>1643</v>
      </c>
      <c r="C106" s="252"/>
      <c r="D106" s="268" t="s">
        <v>466</v>
      </c>
      <c r="E106" s="288">
        <v>43951</v>
      </c>
      <c r="F106" s="288"/>
      <c r="G106" s="288"/>
      <c r="H106" s="261">
        <v>629</v>
      </c>
      <c r="I106" s="322">
        <v>5.5532407407407412E-2</v>
      </c>
      <c r="J106" s="322">
        <v>4.9189814814814816E-3</v>
      </c>
      <c r="K106" s="261">
        <v>30642</v>
      </c>
      <c r="L106" s="262">
        <v>1.0999999999999999E-2</v>
      </c>
      <c r="M106" s="268" t="s">
        <v>1652</v>
      </c>
    </row>
    <row r="107" spans="1:13" ht="30">
      <c r="A107" s="268">
        <v>103</v>
      </c>
      <c r="B107" s="252" t="s">
        <v>1644</v>
      </c>
      <c r="C107" s="252"/>
      <c r="D107" s="268" t="s">
        <v>466</v>
      </c>
      <c r="E107" s="288">
        <v>43953</v>
      </c>
      <c r="F107" s="288"/>
      <c r="G107" s="288"/>
      <c r="H107" s="261">
        <v>132</v>
      </c>
      <c r="I107" s="322">
        <v>1.6319444444444445E-3</v>
      </c>
      <c r="J107" s="322">
        <v>7.0601851851851847E-4</v>
      </c>
      <c r="K107" s="261">
        <v>2656</v>
      </c>
      <c r="L107" s="262">
        <v>2.9000000000000001E-2</v>
      </c>
      <c r="M107" s="268" t="s">
        <v>1653</v>
      </c>
    </row>
    <row r="108" spans="1:13" ht="30">
      <c r="A108" s="268">
        <v>104</v>
      </c>
      <c r="B108" s="252" t="s">
        <v>1645</v>
      </c>
      <c r="C108" s="252"/>
      <c r="D108" s="268" t="s">
        <v>466</v>
      </c>
      <c r="E108" s="288">
        <v>43957</v>
      </c>
      <c r="F108" s="288"/>
      <c r="G108" s="288"/>
      <c r="H108" s="261">
        <v>567</v>
      </c>
      <c r="I108" s="322">
        <v>5.2708333333333336E-2</v>
      </c>
      <c r="J108" s="322">
        <v>5.4745370370370373E-3</v>
      </c>
      <c r="K108" s="261">
        <v>16625</v>
      </c>
      <c r="L108" s="262">
        <v>1.2999999999999999E-2</v>
      </c>
      <c r="M108" s="268" t="s">
        <v>1654</v>
      </c>
    </row>
    <row r="109" spans="1:13" ht="30">
      <c r="A109" s="268">
        <v>105</v>
      </c>
      <c r="B109" s="252" t="s">
        <v>1646</v>
      </c>
      <c r="C109" s="252"/>
      <c r="D109" s="268" t="s">
        <v>466</v>
      </c>
      <c r="E109" s="288">
        <v>43964</v>
      </c>
      <c r="F109" s="288"/>
      <c r="G109" s="288"/>
      <c r="H109" s="261">
        <v>382</v>
      </c>
      <c r="I109" s="322">
        <v>2.685185185185185E-3</v>
      </c>
      <c r="J109" s="322">
        <v>9.3750000000000007E-4</v>
      </c>
      <c r="K109" s="261">
        <v>4246</v>
      </c>
      <c r="L109" s="262">
        <v>5.3999999999999999E-2</v>
      </c>
      <c r="M109" s="268" t="s">
        <v>1655</v>
      </c>
    </row>
    <row r="110" spans="1:13" ht="30">
      <c r="A110" s="268">
        <v>106</v>
      </c>
      <c r="B110" s="252" t="s">
        <v>1647</v>
      </c>
      <c r="C110" s="252"/>
      <c r="D110" s="268" t="s">
        <v>466</v>
      </c>
      <c r="E110" s="288">
        <v>43966</v>
      </c>
      <c r="F110" s="288"/>
      <c r="G110" s="288"/>
      <c r="H110" s="261">
        <v>289</v>
      </c>
      <c r="I110" s="322">
        <v>5.785879629629629E-2</v>
      </c>
      <c r="J110" s="322">
        <v>4.6759259259259263E-3</v>
      </c>
      <c r="K110" s="261">
        <v>10774</v>
      </c>
      <c r="L110" s="262">
        <v>1.7000000000000001E-2</v>
      </c>
      <c r="M110" s="268" t="s">
        <v>1656</v>
      </c>
    </row>
    <row r="111" spans="1:13" ht="30">
      <c r="A111" s="268">
        <v>107</v>
      </c>
      <c r="B111" s="252" t="s">
        <v>1657</v>
      </c>
      <c r="C111" s="252"/>
      <c r="D111" s="268" t="s">
        <v>466</v>
      </c>
      <c r="E111" s="288">
        <v>43992</v>
      </c>
      <c r="F111" s="288"/>
      <c r="G111" s="288"/>
      <c r="H111" s="261">
        <v>281</v>
      </c>
      <c r="I111" s="322">
        <v>7.0196759259259264E-2</v>
      </c>
      <c r="J111" s="322">
        <v>3.8425925925925923E-3</v>
      </c>
      <c r="K111" s="261">
        <v>27627</v>
      </c>
      <c r="L111" s="262">
        <v>7.0000000000000001E-3</v>
      </c>
      <c r="M111" s="268" t="s">
        <v>1661</v>
      </c>
    </row>
    <row r="112" spans="1:13" ht="30">
      <c r="A112" s="268">
        <v>108</v>
      </c>
      <c r="B112" s="252" t="s">
        <v>1658</v>
      </c>
      <c r="C112" s="252"/>
      <c r="D112" s="268" t="s">
        <v>466</v>
      </c>
      <c r="E112" s="288">
        <v>43992</v>
      </c>
      <c r="F112" s="288"/>
      <c r="G112" s="288"/>
      <c r="H112" s="261">
        <v>344</v>
      </c>
      <c r="I112" s="322">
        <v>5.9675925925925931E-2</v>
      </c>
      <c r="J112" s="322">
        <v>5.3009259259259251E-3</v>
      </c>
      <c r="K112" s="261">
        <v>23079</v>
      </c>
      <c r="L112" s="262">
        <v>8.9999999999999993E-3</v>
      </c>
      <c r="M112" s="268" t="s">
        <v>1662</v>
      </c>
    </row>
    <row r="113" spans="1:27" s="352" customFormat="1">
      <c r="A113" s="346">
        <v>109</v>
      </c>
      <c r="B113" s="347" t="s">
        <v>2144</v>
      </c>
      <c r="C113" s="347" t="s">
        <v>1754</v>
      </c>
      <c r="D113" s="346" t="s">
        <v>465</v>
      </c>
      <c r="E113" s="348">
        <v>43993</v>
      </c>
      <c r="F113" s="348"/>
      <c r="G113" s="348"/>
      <c r="H113" s="349">
        <v>194</v>
      </c>
      <c r="I113" s="350">
        <v>3.0092592592592595E-4</v>
      </c>
      <c r="J113" s="350"/>
      <c r="K113" s="349">
        <v>614</v>
      </c>
      <c r="L113" s="351"/>
      <c r="M113" s="346" t="s">
        <v>2143</v>
      </c>
      <c r="AA113"/>
    </row>
    <row r="114" spans="1:27">
      <c r="A114" s="268">
        <v>110</v>
      </c>
      <c r="B114" s="347" t="s">
        <v>2144</v>
      </c>
      <c r="C114" s="252" t="s">
        <v>1754</v>
      </c>
      <c r="D114" s="268" t="s">
        <v>465</v>
      </c>
      <c r="E114" s="288">
        <v>43993</v>
      </c>
      <c r="F114" s="288"/>
      <c r="G114" s="288"/>
      <c r="H114" s="261">
        <v>310</v>
      </c>
      <c r="I114" s="322">
        <v>4.9768518518518521E-4</v>
      </c>
      <c r="J114" s="322"/>
      <c r="K114" s="261">
        <v>842</v>
      </c>
      <c r="L114" s="262"/>
      <c r="M114" s="268" t="s">
        <v>2145</v>
      </c>
    </row>
    <row r="115" spans="1:27">
      <c r="A115" s="268">
        <v>111</v>
      </c>
      <c r="B115" s="347" t="s">
        <v>2144</v>
      </c>
      <c r="C115" s="252" t="s">
        <v>1895</v>
      </c>
      <c r="D115" s="268" t="s">
        <v>465</v>
      </c>
      <c r="E115" s="288">
        <v>43998</v>
      </c>
      <c r="F115" s="288"/>
      <c r="G115" s="288"/>
      <c r="H115" s="261">
        <v>561</v>
      </c>
      <c r="I115" s="322">
        <v>5.5555555555555556E-4</v>
      </c>
      <c r="J115" s="322"/>
      <c r="K115" s="261">
        <v>1338</v>
      </c>
      <c r="L115" s="262"/>
      <c r="M115" s="268" t="s">
        <v>2146</v>
      </c>
    </row>
    <row r="116" spans="1:27" ht="30">
      <c r="A116" s="268">
        <v>112</v>
      </c>
      <c r="B116" s="252" t="s">
        <v>2147</v>
      </c>
      <c r="C116" s="252" t="s">
        <v>1895</v>
      </c>
      <c r="D116" s="268" t="s">
        <v>466</v>
      </c>
      <c r="E116" s="288">
        <v>44005</v>
      </c>
      <c r="F116" s="288"/>
      <c r="G116" s="288"/>
      <c r="H116" s="261">
        <v>490</v>
      </c>
      <c r="I116" s="322">
        <v>4.3182870370370365E-2</v>
      </c>
      <c r="J116" s="322">
        <v>6.782407407407408E-3</v>
      </c>
      <c r="K116" s="261">
        <v>9325</v>
      </c>
      <c r="L116" s="262">
        <v>2.3E-2</v>
      </c>
      <c r="M116" s="268" t="s">
        <v>1663</v>
      </c>
    </row>
    <row r="117" spans="1:27">
      <c r="A117" s="268">
        <v>113</v>
      </c>
      <c r="B117" s="252" t="s">
        <v>2148</v>
      </c>
      <c r="C117" s="252" t="s">
        <v>1895</v>
      </c>
      <c r="D117" s="268" t="s">
        <v>465</v>
      </c>
      <c r="E117" s="288">
        <v>44013</v>
      </c>
      <c r="F117" s="288"/>
      <c r="G117" s="288"/>
      <c r="H117" s="261">
        <v>624</v>
      </c>
      <c r="I117" s="322">
        <v>3.0995370370370371E-2</v>
      </c>
      <c r="J117" s="322"/>
      <c r="K117" s="261">
        <v>1321</v>
      </c>
      <c r="L117" s="262"/>
      <c r="M117" s="268" t="s">
        <v>2149</v>
      </c>
    </row>
    <row r="118" spans="1:27" ht="30">
      <c r="A118" s="268">
        <v>114</v>
      </c>
      <c r="B118" s="252" t="s">
        <v>2150</v>
      </c>
      <c r="C118" s="252" t="s">
        <v>1895</v>
      </c>
      <c r="D118" s="268" t="s">
        <v>466</v>
      </c>
      <c r="E118" s="288">
        <v>44014</v>
      </c>
      <c r="F118" s="288"/>
      <c r="G118" s="288"/>
      <c r="H118" s="261">
        <v>1934</v>
      </c>
      <c r="I118" s="322">
        <v>6.3275462962962964E-2</v>
      </c>
      <c r="J118" s="322">
        <v>1.0462962962962964E-2</v>
      </c>
      <c r="K118" s="261">
        <v>36012</v>
      </c>
      <c r="L118" s="262">
        <v>2.5000000000000001E-2</v>
      </c>
      <c r="M118" s="268" t="s">
        <v>1664</v>
      </c>
    </row>
    <row r="119" spans="1:27">
      <c r="A119" s="268">
        <v>115</v>
      </c>
      <c r="B119" s="252" t="s">
        <v>2151</v>
      </c>
      <c r="C119" s="252" t="s">
        <v>1895</v>
      </c>
      <c r="D119" s="268" t="s">
        <v>465</v>
      </c>
      <c r="E119" s="288">
        <v>44026</v>
      </c>
      <c r="F119" s="288"/>
      <c r="G119" s="288"/>
      <c r="H119" s="261">
        <v>15100</v>
      </c>
      <c r="I119" s="322">
        <v>2.7777777777777778E-4</v>
      </c>
      <c r="J119" s="322"/>
      <c r="K119" s="261">
        <v>93122</v>
      </c>
      <c r="L119" s="262"/>
      <c r="M119" s="268" t="s">
        <v>2152</v>
      </c>
    </row>
    <row r="120" spans="1:27" ht="30">
      <c r="A120" s="268">
        <v>116</v>
      </c>
      <c r="B120" s="252" t="s">
        <v>2153</v>
      </c>
      <c r="C120" s="252" t="s">
        <v>1895</v>
      </c>
      <c r="D120" s="268" t="s">
        <v>466</v>
      </c>
      <c r="E120" s="288">
        <v>44032</v>
      </c>
      <c r="F120" s="288"/>
      <c r="G120" s="288"/>
      <c r="H120" s="261">
        <v>164</v>
      </c>
      <c r="I120" s="322">
        <v>2.8935185185185189E-4</v>
      </c>
      <c r="J120" s="322">
        <v>1.7361111111111112E-4</v>
      </c>
      <c r="K120" s="261">
        <v>2225</v>
      </c>
      <c r="L120" s="262">
        <v>2.5999999999999999E-2</v>
      </c>
      <c r="M120" s="268" t="s">
        <v>1666</v>
      </c>
    </row>
    <row r="121" spans="1:27">
      <c r="A121" s="268">
        <v>117</v>
      </c>
      <c r="B121" s="252" t="s">
        <v>2154</v>
      </c>
      <c r="C121" s="252" t="s">
        <v>1895</v>
      </c>
      <c r="D121" s="268" t="s">
        <v>466</v>
      </c>
      <c r="E121" s="288">
        <v>44033</v>
      </c>
      <c r="F121" s="288"/>
      <c r="G121" s="288"/>
      <c r="H121" s="261">
        <v>559</v>
      </c>
      <c r="I121" s="322">
        <v>6.7361111111111103E-3</v>
      </c>
      <c r="J121" s="322">
        <v>4.2129629629629626E-3</v>
      </c>
      <c r="K121" s="261">
        <v>5167</v>
      </c>
      <c r="L121" s="262">
        <v>3.5000000000000003E-2</v>
      </c>
      <c r="M121" s="268" t="s">
        <v>1668</v>
      </c>
    </row>
    <row r="122" spans="1:27" ht="30">
      <c r="A122" s="268">
        <v>118</v>
      </c>
      <c r="B122" s="252" t="s">
        <v>2155</v>
      </c>
      <c r="C122" s="252" t="s">
        <v>1895</v>
      </c>
      <c r="D122" s="268" t="s">
        <v>466</v>
      </c>
      <c r="E122" s="288">
        <v>44033</v>
      </c>
      <c r="F122" s="288"/>
      <c r="G122" s="288"/>
      <c r="H122" s="261">
        <v>399</v>
      </c>
      <c r="I122" s="322">
        <v>5.9791666666666667E-2</v>
      </c>
      <c r="J122" s="322">
        <v>4.2129629629629626E-3</v>
      </c>
      <c r="K122" s="261">
        <v>5176</v>
      </c>
      <c r="L122" s="262">
        <v>3.2000000000000001E-2</v>
      </c>
      <c r="M122" s="268" t="s">
        <v>1667</v>
      </c>
    </row>
    <row r="123" spans="1:27" ht="30">
      <c r="A123" s="268">
        <v>119</v>
      </c>
      <c r="B123" s="252" t="s">
        <v>2156</v>
      </c>
      <c r="C123" s="252" t="s">
        <v>1895</v>
      </c>
      <c r="D123" s="268" t="s">
        <v>466</v>
      </c>
      <c r="E123" s="288">
        <v>44034</v>
      </c>
      <c r="F123" s="288"/>
      <c r="G123" s="288"/>
      <c r="H123" s="261">
        <v>419</v>
      </c>
      <c r="I123" s="322">
        <v>6.5555555555555547E-2</v>
      </c>
      <c r="J123" s="322">
        <v>6.4699074074074069E-3</v>
      </c>
      <c r="K123" s="261">
        <v>12933</v>
      </c>
      <c r="L123" s="262">
        <v>1.6E-2</v>
      </c>
      <c r="M123" s="268" t="s">
        <v>1669</v>
      </c>
    </row>
    <row r="124" spans="1:27">
      <c r="A124" s="268">
        <v>120</v>
      </c>
      <c r="B124" s="252" t="s">
        <v>2157</v>
      </c>
      <c r="C124" s="252" t="s">
        <v>1895</v>
      </c>
      <c r="D124" s="268" t="s">
        <v>466</v>
      </c>
      <c r="E124" s="288">
        <v>44035</v>
      </c>
      <c r="F124" s="288"/>
      <c r="G124" s="288"/>
      <c r="H124" s="261">
        <v>386</v>
      </c>
      <c r="I124" s="322">
        <v>8.3807870370370366E-2</v>
      </c>
      <c r="J124" s="322">
        <v>3.1944444444444442E-3</v>
      </c>
      <c r="K124" s="261">
        <v>26052</v>
      </c>
      <c r="L124" s="262">
        <v>6.0000000000000001E-3</v>
      </c>
      <c r="M124" s="268" t="s">
        <v>1670</v>
      </c>
    </row>
    <row r="125" spans="1:27" ht="30">
      <c r="A125" s="268">
        <v>121</v>
      </c>
      <c r="B125" s="252" t="s">
        <v>2158</v>
      </c>
      <c r="C125" s="252" t="s">
        <v>1895</v>
      </c>
      <c r="D125" s="268" t="s">
        <v>466</v>
      </c>
      <c r="E125" s="288">
        <v>44036</v>
      </c>
      <c r="F125" s="288"/>
      <c r="G125" s="288"/>
      <c r="H125" s="261">
        <v>175</v>
      </c>
      <c r="I125" s="322">
        <v>7.1469907407407399E-2</v>
      </c>
      <c r="J125" s="322">
        <v>5.2893518518518515E-3</v>
      </c>
      <c r="K125" s="261">
        <v>2855</v>
      </c>
      <c r="L125" s="262">
        <v>2.2200000000000001E-2</v>
      </c>
      <c r="M125" s="268" t="s">
        <v>1671</v>
      </c>
    </row>
    <row r="126" spans="1:27" ht="30">
      <c r="A126" s="268">
        <v>122</v>
      </c>
      <c r="B126" s="252" t="s">
        <v>2159</v>
      </c>
      <c r="C126" s="252" t="s">
        <v>1895</v>
      </c>
      <c r="D126" s="268" t="s">
        <v>466</v>
      </c>
      <c r="E126" s="288">
        <v>44036</v>
      </c>
      <c r="F126" s="288"/>
      <c r="G126" s="288"/>
      <c r="H126" s="261">
        <v>324</v>
      </c>
      <c r="I126" s="322">
        <v>6.8240740740740741E-2</v>
      </c>
      <c r="J126" s="322">
        <v>6.2268518518518515E-3</v>
      </c>
      <c r="K126" s="261">
        <v>15739</v>
      </c>
      <c r="L126" s="262">
        <v>8.0000000000000002E-3</v>
      </c>
      <c r="M126" s="268" t="s">
        <v>1672</v>
      </c>
    </row>
    <row r="127" spans="1:27" ht="30">
      <c r="A127" s="268">
        <v>123</v>
      </c>
      <c r="B127" s="252" t="s">
        <v>2160</v>
      </c>
      <c r="C127" s="252" t="s">
        <v>1895</v>
      </c>
      <c r="D127" s="268" t="s">
        <v>466</v>
      </c>
      <c r="E127" s="288">
        <v>44042</v>
      </c>
      <c r="F127" s="288"/>
      <c r="G127" s="288"/>
      <c r="H127" s="261">
        <v>373</v>
      </c>
      <c r="I127" s="322">
        <v>6.3171296296296295E-2</v>
      </c>
      <c r="J127" s="322">
        <v>8.0671296296296307E-3</v>
      </c>
      <c r="K127" s="261">
        <v>10562</v>
      </c>
      <c r="L127" s="262">
        <v>1.4999999999999999E-2</v>
      </c>
      <c r="M127" s="268" t="s">
        <v>1678</v>
      </c>
    </row>
    <row r="128" spans="1:27" ht="30">
      <c r="A128" s="268">
        <v>124</v>
      </c>
      <c r="B128" s="252" t="s">
        <v>2161</v>
      </c>
      <c r="C128" s="252" t="s">
        <v>1895</v>
      </c>
      <c r="D128" s="268" t="s">
        <v>466</v>
      </c>
      <c r="E128" s="288">
        <v>44047</v>
      </c>
      <c r="F128" s="288"/>
      <c r="G128" s="288"/>
      <c r="H128" s="261">
        <v>86</v>
      </c>
      <c r="I128" s="322">
        <v>5.3553240740740742E-2</v>
      </c>
      <c r="J128" s="322">
        <v>3.9236111111111112E-3</v>
      </c>
      <c r="K128" s="261">
        <v>2193</v>
      </c>
      <c r="L128" s="262">
        <v>2.9000000000000001E-2</v>
      </c>
      <c r="M128" s="344" t="s">
        <v>2162</v>
      </c>
    </row>
    <row r="129" spans="1:13" ht="30">
      <c r="A129" s="268">
        <v>125</v>
      </c>
      <c r="B129" s="252" t="s">
        <v>2163</v>
      </c>
      <c r="C129" s="252" t="s">
        <v>1895</v>
      </c>
      <c r="D129" s="268" t="s">
        <v>466</v>
      </c>
      <c r="E129" s="288">
        <v>44056</v>
      </c>
      <c r="F129" s="288"/>
      <c r="G129" s="288"/>
      <c r="H129" s="261">
        <v>1021</v>
      </c>
      <c r="I129" s="322">
        <v>6.0636574074074079E-2</v>
      </c>
      <c r="J129" s="322">
        <v>6.4351851851851861E-3</v>
      </c>
      <c r="K129" s="261">
        <v>27027</v>
      </c>
      <c r="L129" s="262">
        <v>1.7000000000000001E-2</v>
      </c>
      <c r="M129" s="268" t="s">
        <v>1679</v>
      </c>
    </row>
    <row r="130" spans="1:13" ht="30">
      <c r="A130" s="268">
        <v>126</v>
      </c>
      <c r="B130" s="252" t="s">
        <v>1673</v>
      </c>
      <c r="C130" s="252" t="s">
        <v>1895</v>
      </c>
      <c r="D130" s="268" t="s">
        <v>466</v>
      </c>
      <c r="E130" s="288">
        <v>44068</v>
      </c>
      <c r="F130" s="288"/>
      <c r="G130" s="288"/>
      <c r="H130" s="261">
        <v>861</v>
      </c>
      <c r="I130" s="322">
        <v>6.2916666666666662E-2</v>
      </c>
      <c r="J130" s="322">
        <v>5.8101851851851856E-3</v>
      </c>
      <c r="K130" s="261">
        <v>33426</v>
      </c>
      <c r="L130" s="262">
        <v>1.4E-2</v>
      </c>
      <c r="M130" s="268" t="s">
        <v>1680</v>
      </c>
    </row>
    <row r="131" spans="1:13" ht="30">
      <c r="A131" s="268">
        <v>127</v>
      </c>
      <c r="B131" s="252" t="s">
        <v>1674</v>
      </c>
      <c r="C131" s="252" t="s">
        <v>1895</v>
      </c>
      <c r="D131" s="268" t="s">
        <v>466</v>
      </c>
      <c r="E131" s="288">
        <v>44076</v>
      </c>
      <c r="F131" s="288"/>
      <c r="G131" s="288"/>
      <c r="H131" s="261">
        <v>238</v>
      </c>
      <c r="I131" s="322">
        <v>6.0648148148148145E-2</v>
      </c>
      <c r="J131" s="322">
        <v>8.6689814814814806E-3</v>
      </c>
      <c r="K131" s="261">
        <v>4043</v>
      </c>
      <c r="L131" s="262" t="s">
        <v>1376</v>
      </c>
      <c r="M131" s="268" t="s">
        <v>1681</v>
      </c>
    </row>
    <row r="132" spans="1:13" ht="30">
      <c r="A132" s="268">
        <v>128</v>
      </c>
      <c r="B132" s="252" t="s">
        <v>1675</v>
      </c>
      <c r="C132" s="252" t="s">
        <v>1895</v>
      </c>
      <c r="D132" s="268" t="s">
        <v>466</v>
      </c>
      <c r="E132" s="288">
        <v>44082</v>
      </c>
      <c r="F132" s="288"/>
      <c r="G132" s="288"/>
      <c r="H132" s="261">
        <v>366</v>
      </c>
      <c r="I132" s="322">
        <v>6.3078703703703706E-2</v>
      </c>
      <c r="J132" s="322">
        <v>8.0787037037037043E-3</v>
      </c>
      <c r="K132" s="261">
        <v>18609</v>
      </c>
      <c r="L132" s="262">
        <v>8.9999999999999993E-3</v>
      </c>
      <c r="M132" s="268" t="s">
        <v>1682</v>
      </c>
    </row>
    <row r="133" spans="1:13" ht="30">
      <c r="A133" s="268">
        <v>129</v>
      </c>
      <c r="B133" s="252" t="s">
        <v>1676</v>
      </c>
      <c r="C133" s="252" t="s">
        <v>1895</v>
      </c>
      <c r="D133" s="268" t="s">
        <v>466</v>
      </c>
      <c r="E133" s="288">
        <v>44088</v>
      </c>
      <c r="F133" s="288"/>
      <c r="G133" s="288"/>
      <c r="H133" s="261">
        <v>308</v>
      </c>
      <c r="I133" s="322">
        <v>6.2106481481481485E-2</v>
      </c>
      <c r="J133" s="322">
        <v>6.3310185185185197E-3</v>
      </c>
      <c r="K133" s="261">
        <v>17159</v>
      </c>
      <c r="L133" s="262">
        <v>7.0000000000000001E-3</v>
      </c>
      <c r="M133" s="268" t="s">
        <v>1683</v>
      </c>
    </row>
    <row r="134" spans="1:13">
      <c r="A134" s="268">
        <v>130</v>
      </c>
      <c r="B134" s="252" t="s">
        <v>1677</v>
      </c>
      <c r="C134" s="252" t="s">
        <v>1895</v>
      </c>
      <c r="D134" s="268" t="s">
        <v>466</v>
      </c>
      <c r="E134" s="288">
        <v>44090</v>
      </c>
      <c r="F134" s="288"/>
      <c r="G134" s="288"/>
      <c r="H134" s="261">
        <v>153</v>
      </c>
      <c r="I134" s="322">
        <v>9.4907407407407408E-4</v>
      </c>
      <c r="J134" s="322">
        <v>5.5555555555555556E-4</v>
      </c>
      <c r="K134" s="261">
        <v>1837</v>
      </c>
      <c r="L134" s="262">
        <v>4.3999999999999997E-2</v>
      </c>
      <c r="M134" s="268" t="s">
        <v>1684</v>
      </c>
    </row>
    <row r="135" spans="1:13" ht="30">
      <c r="A135" s="268">
        <v>131</v>
      </c>
      <c r="B135" s="252" t="s">
        <v>2164</v>
      </c>
      <c r="C135" s="252" t="s">
        <v>1895</v>
      </c>
      <c r="D135" s="268" t="s">
        <v>466</v>
      </c>
      <c r="E135" s="288">
        <v>44110</v>
      </c>
      <c r="F135" s="288"/>
      <c r="G135" s="288"/>
      <c r="H135" s="261">
        <v>263</v>
      </c>
      <c r="I135" s="322">
        <v>6.3738425925925921E-2</v>
      </c>
      <c r="J135" s="322">
        <v>3.2060185185185191E-3</v>
      </c>
      <c r="K135" s="261">
        <v>24456</v>
      </c>
      <c r="L135" s="262">
        <v>5.0000000000000001E-3</v>
      </c>
      <c r="M135" s="268" t="s">
        <v>2165</v>
      </c>
    </row>
    <row r="136" spans="1:13" ht="30">
      <c r="A136" s="268">
        <v>132</v>
      </c>
      <c r="B136" s="252" t="s">
        <v>1685</v>
      </c>
      <c r="C136" s="252" t="s">
        <v>1895</v>
      </c>
      <c r="D136" s="268" t="s">
        <v>466</v>
      </c>
      <c r="E136" s="288">
        <v>44119</v>
      </c>
      <c r="F136" s="288"/>
      <c r="G136" s="288"/>
      <c r="H136" s="261">
        <v>1507</v>
      </c>
      <c r="I136" s="322">
        <v>5.5104166666666669E-2</v>
      </c>
      <c r="J136" s="322">
        <v>6.4120370370370364E-3</v>
      </c>
      <c r="K136" s="261">
        <v>24283</v>
      </c>
      <c r="L136" s="262">
        <v>2.1000000000000001E-2</v>
      </c>
      <c r="M136" s="268" t="s">
        <v>1686</v>
      </c>
    </row>
    <row r="137" spans="1:13" ht="30">
      <c r="A137" s="268">
        <v>133</v>
      </c>
      <c r="B137" s="252" t="s">
        <v>1687</v>
      </c>
      <c r="C137" s="252" t="s">
        <v>1895</v>
      </c>
      <c r="D137" s="268" t="s">
        <v>466</v>
      </c>
      <c r="E137" s="288">
        <v>44124</v>
      </c>
      <c r="F137" s="288"/>
      <c r="G137" s="288"/>
      <c r="H137" s="261">
        <v>430</v>
      </c>
      <c r="I137" s="322">
        <v>6.1782407407407404E-2</v>
      </c>
      <c r="J137" s="322">
        <v>4.4212962962962956E-3</v>
      </c>
      <c r="K137" s="261">
        <v>18847</v>
      </c>
      <c r="L137" s="262">
        <v>8.9999999999999993E-3</v>
      </c>
      <c r="M137" s="268" t="s">
        <v>1688</v>
      </c>
    </row>
    <row r="138" spans="1:13" ht="30">
      <c r="A138" s="268">
        <v>134</v>
      </c>
      <c r="B138" s="252" t="s">
        <v>1689</v>
      </c>
      <c r="C138" s="252" t="s">
        <v>1895</v>
      </c>
      <c r="D138" s="268" t="s">
        <v>466</v>
      </c>
      <c r="E138" s="288">
        <v>44138</v>
      </c>
      <c r="F138" s="288"/>
      <c r="G138" s="288"/>
      <c r="H138" s="261">
        <v>344</v>
      </c>
      <c r="I138" s="322">
        <v>6.7511574074074085E-2</v>
      </c>
      <c r="J138" s="322">
        <v>8.3217592592592596E-3</v>
      </c>
      <c r="K138" s="261">
        <v>11505</v>
      </c>
      <c r="L138" s="262">
        <v>0.01</v>
      </c>
      <c r="M138" s="268" t="s">
        <v>1690</v>
      </c>
    </row>
    <row r="139" spans="1:13">
      <c r="A139" s="268">
        <v>135</v>
      </c>
      <c r="B139" s="252" t="s">
        <v>2167</v>
      </c>
      <c r="C139" s="252" t="s">
        <v>1895</v>
      </c>
      <c r="D139" s="268" t="s">
        <v>465</v>
      </c>
      <c r="E139" s="288">
        <v>44138</v>
      </c>
      <c r="F139" s="288"/>
      <c r="G139" s="288"/>
      <c r="H139" s="261">
        <v>9327</v>
      </c>
      <c r="I139" s="322">
        <v>2.199074074074074E-4</v>
      </c>
      <c r="J139" s="322"/>
      <c r="K139" s="261">
        <v>76918</v>
      </c>
      <c r="L139" s="262"/>
      <c r="M139" s="268" t="s">
        <v>2166</v>
      </c>
    </row>
    <row r="140" spans="1:13">
      <c r="A140" s="268">
        <v>136</v>
      </c>
      <c r="B140" s="252" t="s">
        <v>2168</v>
      </c>
      <c r="C140" s="252" t="s">
        <v>2169</v>
      </c>
      <c r="D140" s="268" t="s">
        <v>466</v>
      </c>
      <c r="E140" s="288">
        <v>44144</v>
      </c>
      <c r="F140" s="288"/>
      <c r="G140" s="288"/>
      <c r="H140" s="261">
        <v>158</v>
      </c>
      <c r="I140" s="322">
        <v>2.3611111111111111E-3</v>
      </c>
      <c r="J140" s="322">
        <v>8.9120370370370362E-4</v>
      </c>
      <c r="K140" s="261">
        <v>2068</v>
      </c>
      <c r="L140" s="262">
        <v>3.5999999999999997E-2</v>
      </c>
      <c r="M140" s="268" t="s">
        <v>1691</v>
      </c>
    </row>
    <row r="141" spans="1:13">
      <c r="A141" s="268">
        <v>137</v>
      </c>
      <c r="B141" s="252" t="s">
        <v>2168</v>
      </c>
      <c r="C141" s="252" t="s">
        <v>2169</v>
      </c>
      <c r="D141" s="268" t="s">
        <v>465</v>
      </c>
      <c r="E141" s="288">
        <v>44145</v>
      </c>
      <c r="F141" s="288"/>
      <c r="G141" s="288"/>
      <c r="H141" s="261">
        <v>487</v>
      </c>
      <c r="I141" s="322">
        <v>2.3611111111111111E-3</v>
      </c>
      <c r="J141" s="322"/>
      <c r="K141" s="261">
        <v>661</v>
      </c>
      <c r="L141" s="262"/>
      <c r="M141" s="268" t="s">
        <v>2170</v>
      </c>
    </row>
    <row r="142" spans="1:13">
      <c r="A142" s="268">
        <v>138</v>
      </c>
      <c r="B142" s="252" t="s">
        <v>1692</v>
      </c>
      <c r="C142" s="252" t="s">
        <v>2169</v>
      </c>
      <c r="D142" s="268" t="s">
        <v>466</v>
      </c>
      <c r="E142" s="288">
        <v>44147</v>
      </c>
      <c r="F142" s="288"/>
      <c r="G142" s="288"/>
      <c r="H142" s="261">
        <v>2254</v>
      </c>
      <c r="I142" s="322">
        <v>2.7083333333333334E-3</v>
      </c>
      <c r="J142" s="322">
        <v>4.0509259259259258E-4</v>
      </c>
      <c r="K142" s="261">
        <v>3155</v>
      </c>
      <c r="L142" s="262">
        <v>5.0999999999999997E-2</v>
      </c>
      <c r="M142" s="268" t="s">
        <v>1697</v>
      </c>
    </row>
    <row r="143" spans="1:13" ht="30">
      <c r="A143" s="268">
        <v>139</v>
      </c>
      <c r="B143" s="252" t="s">
        <v>1693</v>
      </c>
      <c r="C143" s="252" t="s">
        <v>2169</v>
      </c>
      <c r="D143" s="268" t="s">
        <v>466</v>
      </c>
      <c r="E143" s="288">
        <v>44147</v>
      </c>
      <c r="F143" s="288"/>
      <c r="G143" s="288"/>
      <c r="H143" s="261">
        <v>1214</v>
      </c>
      <c r="I143" s="322">
        <v>2.3263888888888887E-3</v>
      </c>
      <c r="J143" s="322">
        <v>4.7453703703703704E-4</v>
      </c>
      <c r="K143" s="261">
        <v>3164</v>
      </c>
      <c r="L143" s="262">
        <v>5.1999999999999998E-2</v>
      </c>
      <c r="M143" s="268" t="s">
        <v>1698</v>
      </c>
    </row>
    <row r="144" spans="1:13">
      <c r="A144" s="268">
        <v>140</v>
      </c>
      <c r="B144" s="252" t="s">
        <v>2172</v>
      </c>
      <c r="C144" s="252" t="s">
        <v>2169</v>
      </c>
      <c r="D144" s="268" t="s">
        <v>465</v>
      </c>
      <c r="E144" s="288">
        <v>44152</v>
      </c>
      <c r="F144" s="288"/>
      <c r="G144" s="288"/>
      <c r="H144" s="261">
        <v>462</v>
      </c>
      <c r="I144" s="322">
        <v>2.3263888888888887E-3</v>
      </c>
      <c r="J144" s="322"/>
      <c r="K144" s="261">
        <v>798</v>
      </c>
      <c r="L144" s="262"/>
      <c r="M144" s="268" t="s">
        <v>2171</v>
      </c>
    </row>
    <row r="145" spans="1:13">
      <c r="A145" s="268">
        <v>141</v>
      </c>
      <c r="B145" s="252" t="s">
        <v>2173</v>
      </c>
      <c r="C145" s="252" t="s">
        <v>2169</v>
      </c>
      <c r="D145" s="268" t="s">
        <v>465</v>
      </c>
      <c r="E145" s="288">
        <v>44153</v>
      </c>
      <c r="F145" s="288"/>
      <c r="G145" s="288"/>
      <c r="H145" s="261">
        <v>362</v>
      </c>
      <c r="I145" s="322">
        <v>2.7083333333333334E-3</v>
      </c>
      <c r="J145" s="322"/>
      <c r="K145" s="261">
        <v>581</v>
      </c>
      <c r="L145" s="262"/>
      <c r="M145" s="268" t="s">
        <v>1370</v>
      </c>
    </row>
    <row r="146" spans="1:13">
      <c r="A146" s="268">
        <v>142</v>
      </c>
      <c r="B146" s="252" t="s">
        <v>1694</v>
      </c>
      <c r="C146" s="252" t="s">
        <v>2169</v>
      </c>
      <c r="D146" s="268" t="s">
        <v>466</v>
      </c>
      <c r="E146" s="288">
        <v>44162</v>
      </c>
      <c r="F146" s="288"/>
      <c r="G146" s="288"/>
      <c r="H146" s="261">
        <v>1370</v>
      </c>
      <c r="I146" s="322">
        <v>7.719907407407408E-3</v>
      </c>
      <c r="J146" s="322">
        <v>3.5879629629629635E-4</v>
      </c>
      <c r="K146" s="261">
        <v>1964</v>
      </c>
      <c r="L146" s="262">
        <v>0.05</v>
      </c>
      <c r="M146" s="268" t="s">
        <v>1699</v>
      </c>
    </row>
    <row r="147" spans="1:13" ht="30">
      <c r="A147" s="268">
        <v>143</v>
      </c>
      <c r="B147" s="252" t="s">
        <v>1695</v>
      </c>
      <c r="C147" s="252" t="s">
        <v>2169</v>
      </c>
      <c r="D147" s="268" t="s">
        <v>466</v>
      </c>
      <c r="E147" s="288">
        <v>44162</v>
      </c>
      <c r="F147" s="288"/>
      <c r="G147" s="288"/>
      <c r="H147" s="261">
        <v>1527</v>
      </c>
      <c r="I147" s="322">
        <v>5.1041666666666666E-3</v>
      </c>
      <c r="J147" s="322">
        <v>5.0925925925925921E-4</v>
      </c>
      <c r="K147" s="261">
        <v>4558</v>
      </c>
      <c r="L147" s="262">
        <v>0.08</v>
      </c>
      <c r="M147" s="268" t="s">
        <v>1700</v>
      </c>
    </row>
    <row r="148" spans="1:13">
      <c r="A148" s="268">
        <v>144</v>
      </c>
      <c r="B148" s="252" t="s">
        <v>1696</v>
      </c>
      <c r="C148" s="252" t="s">
        <v>2169</v>
      </c>
      <c r="D148" s="268" t="s">
        <v>466</v>
      </c>
      <c r="E148" s="288">
        <v>44162</v>
      </c>
      <c r="F148" s="288"/>
      <c r="G148" s="288"/>
      <c r="H148" s="261">
        <v>1450</v>
      </c>
      <c r="I148" s="322">
        <v>4.9537037037037041E-3</v>
      </c>
      <c r="J148" s="322">
        <v>2.6620370370370372E-4</v>
      </c>
      <c r="K148" s="261">
        <v>2100</v>
      </c>
      <c r="L148" s="262">
        <v>3.2000000000000001E-2</v>
      </c>
      <c r="M148" s="268" t="s">
        <v>1701</v>
      </c>
    </row>
    <row r="149" spans="1:13">
      <c r="A149" s="268">
        <v>145</v>
      </c>
      <c r="B149" s="252" t="s">
        <v>2174</v>
      </c>
      <c r="C149" s="252" t="s">
        <v>1895</v>
      </c>
      <c r="D149" s="268" t="s">
        <v>465</v>
      </c>
      <c r="E149" s="288">
        <v>44169</v>
      </c>
      <c r="F149" s="288"/>
      <c r="G149" s="288"/>
      <c r="H149" s="261">
        <v>199</v>
      </c>
      <c r="I149" s="322">
        <v>4.5138888888888892E-4</v>
      </c>
      <c r="J149" s="322"/>
      <c r="K149" s="261">
        <v>562</v>
      </c>
      <c r="L149" s="262"/>
      <c r="M149" s="268" t="s">
        <v>2175</v>
      </c>
    </row>
    <row r="150" spans="1:13">
      <c r="A150" s="268">
        <v>146</v>
      </c>
      <c r="B150" s="252" t="s">
        <v>2177</v>
      </c>
      <c r="C150" s="252" t="s">
        <v>1895</v>
      </c>
      <c r="D150" s="268" t="s">
        <v>465</v>
      </c>
      <c r="E150" s="288">
        <v>44174</v>
      </c>
      <c r="F150" s="288"/>
      <c r="G150" s="288"/>
      <c r="H150" s="261">
        <v>189</v>
      </c>
      <c r="I150" s="322">
        <v>2.199074074074074E-4</v>
      </c>
      <c r="J150" s="322"/>
      <c r="K150" s="261">
        <v>521</v>
      </c>
      <c r="L150" s="262"/>
      <c r="M150" s="268" t="s">
        <v>2176</v>
      </c>
    </row>
    <row r="151" spans="1:13" ht="30">
      <c r="A151" s="345">
        <v>147</v>
      </c>
      <c r="B151" s="252" t="s">
        <v>1702</v>
      </c>
      <c r="C151" s="252"/>
      <c r="D151" s="268" t="s">
        <v>466</v>
      </c>
      <c r="E151" s="288">
        <v>44217</v>
      </c>
      <c r="F151" s="288"/>
      <c r="G151" s="288"/>
      <c r="H151" s="261">
        <v>251</v>
      </c>
      <c r="I151" s="322">
        <v>7.8530092592592596E-2</v>
      </c>
      <c r="J151" s="322">
        <v>8.9699074074074073E-3</v>
      </c>
      <c r="K151" s="261">
        <v>4026</v>
      </c>
      <c r="L151" s="262">
        <v>2.3E-2</v>
      </c>
      <c r="M151" s="344" t="s">
        <v>1705</v>
      </c>
    </row>
    <row r="152" spans="1:13" ht="30">
      <c r="A152" s="268">
        <v>148</v>
      </c>
      <c r="B152" s="252" t="s">
        <v>1703</v>
      </c>
      <c r="C152" s="252"/>
      <c r="D152" s="268" t="s">
        <v>466</v>
      </c>
      <c r="E152" s="288">
        <v>44222</v>
      </c>
      <c r="F152" s="288"/>
      <c r="G152" s="288"/>
      <c r="H152" s="261">
        <v>144</v>
      </c>
      <c r="I152" s="322">
        <v>7.9062499999999994E-2</v>
      </c>
      <c r="J152" s="322">
        <v>8.0787037037037043E-3</v>
      </c>
      <c r="K152" s="261">
        <v>6626</v>
      </c>
      <c r="L152" s="262">
        <v>0.01</v>
      </c>
      <c r="M152" s="344" t="s">
        <v>1706</v>
      </c>
    </row>
    <row r="153" spans="1:13">
      <c r="A153" s="268">
        <v>149</v>
      </c>
      <c r="B153" s="252" t="s">
        <v>1704</v>
      </c>
      <c r="C153" s="252"/>
      <c r="D153" s="268" t="s">
        <v>466</v>
      </c>
      <c r="E153" s="288">
        <v>44225</v>
      </c>
      <c r="F153" s="288"/>
      <c r="G153" s="288"/>
      <c r="H153" s="261">
        <v>501</v>
      </c>
      <c r="I153" s="322">
        <v>5.8229166666666665E-2</v>
      </c>
      <c r="J153" s="322">
        <v>6.2499999999999995E-3</v>
      </c>
      <c r="K153" s="261">
        <v>6571</v>
      </c>
      <c r="L153" s="262">
        <v>4.2999999999999997E-2</v>
      </c>
      <c r="M153" s="344" t="s">
        <v>1707</v>
      </c>
    </row>
    <row r="154" spans="1:13" ht="30">
      <c r="A154" s="268">
        <v>150</v>
      </c>
      <c r="B154" s="252" t="s">
        <v>1708</v>
      </c>
      <c r="C154" s="252"/>
      <c r="D154" s="268" t="s">
        <v>466</v>
      </c>
      <c r="E154" s="288">
        <v>44236</v>
      </c>
      <c r="F154" s="288"/>
      <c r="G154" s="288"/>
      <c r="H154" s="261">
        <v>110</v>
      </c>
      <c r="I154" s="322">
        <v>6.2731481481481485E-2</v>
      </c>
      <c r="J154" s="322">
        <v>8.611111111111111E-3</v>
      </c>
      <c r="K154" s="261">
        <v>2682</v>
      </c>
      <c r="L154" s="262">
        <v>1.7000000000000001E-2</v>
      </c>
      <c r="M154" s="344" t="s">
        <v>1711</v>
      </c>
    </row>
    <row r="155" spans="1:13" ht="30">
      <c r="A155" s="268">
        <v>151</v>
      </c>
      <c r="B155" s="252" t="s">
        <v>1709</v>
      </c>
      <c r="C155" s="252"/>
      <c r="D155" s="268" t="s">
        <v>466</v>
      </c>
      <c r="E155" s="288">
        <v>44252</v>
      </c>
      <c r="F155" s="288"/>
      <c r="G155" s="288"/>
      <c r="H155" s="261">
        <v>372</v>
      </c>
      <c r="I155" s="322">
        <v>7.2222222222222229E-2</v>
      </c>
      <c r="J155" s="322">
        <v>9.8726851851851857E-3</v>
      </c>
      <c r="K155" s="261">
        <v>5852</v>
      </c>
      <c r="L155" s="262">
        <v>2.4E-2</v>
      </c>
      <c r="M155" s="344" t="s">
        <v>1712</v>
      </c>
    </row>
    <row r="156" spans="1:13" ht="30">
      <c r="A156" s="268">
        <v>152</v>
      </c>
      <c r="B156" s="252" t="s">
        <v>1710</v>
      </c>
      <c r="C156" s="252"/>
      <c r="D156" s="268" t="s">
        <v>466</v>
      </c>
      <c r="E156" s="288">
        <v>44253</v>
      </c>
      <c r="F156" s="288"/>
      <c r="G156" s="288"/>
      <c r="H156" s="261">
        <v>138</v>
      </c>
      <c r="I156" s="322">
        <v>2.5231481481481481E-3</v>
      </c>
      <c r="J156" s="322">
        <v>1.1921296296296296E-3</v>
      </c>
      <c r="K156" s="261">
        <v>1620</v>
      </c>
      <c r="L156" s="262">
        <v>4.5999999999999999E-2</v>
      </c>
      <c r="M156" s="344" t="s">
        <v>1713</v>
      </c>
    </row>
    <row r="157" spans="1:13">
      <c r="A157" s="268">
        <v>153</v>
      </c>
      <c r="B157" s="252" t="s">
        <v>1779</v>
      </c>
      <c r="C157" s="252"/>
      <c r="D157" s="268" t="s">
        <v>465</v>
      </c>
      <c r="E157" s="288">
        <v>44262</v>
      </c>
      <c r="F157" s="288"/>
      <c r="G157" s="288"/>
      <c r="H157" s="261">
        <v>369</v>
      </c>
      <c r="I157" s="322">
        <v>4.9768518518518521E-4</v>
      </c>
      <c r="J157" s="322"/>
      <c r="K157" s="261">
        <v>942</v>
      </c>
      <c r="L157" s="262"/>
      <c r="M157" s="344" t="s">
        <v>2063</v>
      </c>
    </row>
    <row r="158" spans="1:13" ht="30">
      <c r="A158" s="268">
        <v>154</v>
      </c>
      <c r="B158" s="252" t="s">
        <v>1714</v>
      </c>
      <c r="C158" s="252"/>
      <c r="D158" s="268" t="s">
        <v>466</v>
      </c>
      <c r="E158" s="288">
        <v>44265</v>
      </c>
      <c r="F158" s="288"/>
      <c r="G158" s="288"/>
      <c r="H158" s="261">
        <v>133</v>
      </c>
      <c r="I158" s="322">
        <v>4.3923611111111115E-2</v>
      </c>
      <c r="J158" s="322">
        <v>5.8333333333333336E-3</v>
      </c>
      <c r="K158" s="261">
        <v>2734</v>
      </c>
      <c r="L158" s="262">
        <v>1.9E-2</v>
      </c>
      <c r="M158" s="268" t="s">
        <v>1718</v>
      </c>
    </row>
    <row r="159" spans="1:13" ht="30">
      <c r="A159" s="268">
        <v>155</v>
      </c>
      <c r="B159" s="252" t="s">
        <v>1715</v>
      </c>
      <c r="C159" s="252"/>
      <c r="D159" s="268" t="s">
        <v>466</v>
      </c>
      <c r="E159" s="288">
        <v>44271</v>
      </c>
      <c r="F159" s="288"/>
      <c r="G159" s="288"/>
      <c r="H159" s="261">
        <v>185</v>
      </c>
      <c r="I159" s="322">
        <v>7.5173611111111108E-2</v>
      </c>
      <c r="J159" s="322">
        <v>9.4560185185185181E-3</v>
      </c>
      <c r="K159" s="261">
        <v>4978</v>
      </c>
      <c r="L159" s="262">
        <v>1.7000000000000001E-2</v>
      </c>
      <c r="M159" s="268" t="s">
        <v>1719</v>
      </c>
    </row>
    <row r="160" spans="1:13" ht="30">
      <c r="A160" s="268">
        <v>156</v>
      </c>
      <c r="B160" s="252" t="s">
        <v>2064</v>
      </c>
      <c r="C160" s="252"/>
      <c r="D160" s="268" t="s">
        <v>465</v>
      </c>
      <c r="E160" s="288">
        <v>44273</v>
      </c>
      <c r="F160" s="288"/>
      <c r="G160" s="288"/>
      <c r="H160" s="261">
        <v>327</v>
      </c>
      <c r="I160" s="322">
        <v>2.3148148148148146E-4</v>
      </c>
      <c r="J160" s="322"/>
      <c r="K160" s="261">
        <v>740</v>
      </c>
      <c r="L160" s="262"/>
      <c r="M160" s="268" t="s">
        <v>2065</v>
      </c>
    </row>
    <row r="161" spans="1:13" ht="30">
      <c r="A161" s="268">
        <v>157</v>
      </c>
      <c r="B161" s="252" t="s">
        <v>1727</v>
      </c>
      <c r="C161" s="252"/>
      <c r="D161" s="268" t="s">
        <v>466</v>
      </c>
      <c r="E161" s="288">
        <v>44277</v>
      </c>
      <c r="F161" s="288"/>
      <c r="G161" s="288"/>
      <c r="H161" s="261">
        <v>1165</v>
      </c>
      <c r="I161" s="322">
        <v>3.645833333333333E-3</v>
      </c>
      <c r="J161" s="322">
        <v>1.5509259259259261E-3</v>
      </c>
      <c r="K161" s="261">
        <v>9475</v>
      </c>
      <c r="L161" s="262">
        <v>0.08</v>
      </c>
      <c r="M161" s="268" t="s">
        <v>1728</v>
      </c>
    </row>
    <row r="162" spans="1:13" ht="30">
      <c r="A162" s="268">
        <v>158</v>
      </c>
      <c r="B162" s="252" t="s">
        <v>1716</v>
      </c>
      <c r="C162" s="252"/>
      <c r="D162" s="268" t="s">
        <v>466</v>
      </c>
      <c r="E162" s="288">
        <v>44278</v>
      </c>
      <c r="F162" s="288"/>
      <c r="G162" s="288"/>
      <c r="H162" s="261">
        <v>174</v>
      </c>
      <c r="I162" s="322">
        <v>5.6828703703703708E-2</v>
      </c>
      <c r="J162" s="322">
        <v>7.1296296296296307E-3</v>
      </c>
      <c r="K162" s="261">
        <v>2280</v>
      </c>
      <c r="L162" s="262">
        <v>2.9000000000000001E-2</v>
      </c>
      <c r="M162" s="268" t="s">
        <v>1720</v>
      </c>
    </row>
    <row r="163" spans="1:13" ht="30">
      <c r="A163" s="268">
        <v>159</v>
      </c>
      <c r="B163" s="252" t="s">
        <v>1717</v>
      </c>
      <c r="C163" s="252"/>
      <c r="D163" s="268" t="s">
        <v>466</v>
      </c>
      <c r="E163" s="288">
        <v>44285</v>
      </c>
      <c r="F163" s="288"/>
      <c r="G163" s="288"/>
      <c r="H163" s="261">
        <v>208</v>
      </c>
      <c r="I163" s="322">
        <v>4.7743055555555552E-2</v>
      </c>
      <c r="J163" s="322">
        <v>6.9675925925925921E-3</v>
      </c>
      <c r="K163" s="261">
        <v>4488</v>
      </c>
      <c r="L163" s="262">
        <v>2.8000000000000001E-2</v>
      </c>
      <c r="M163" s="268" t="s">
        <v>1721</v>
      </c>
    </row>
    <row r="164" spans="1:13" ht="30">
      <c r="A164" s="268">
        <v>160</v>
      </c>
      <c r="B164" s="252" t="s">
        <v>1723</v>
      </c>
      <c r="C164" s="252"/>
      <c r="D164" s="268" t="s">
        <v>466</v>
      </c>
      <c r="E164" s="288">
        <v>44300</v>
      </c>
      <c r="F164" s="288"/>
      <c r="G164" s="288"/>
      <c r="H164" s="261">
        <v>290</v>
      </c>
      <c r="I164" s="322">
        <v>6.5104166666666671E-2</v>
      </c>
      <c r="J164" s="322">
        <v>7.4884259259259262E-3</v>
      </c>
      <c r="K164" s="261">
        <v>3827</v>
      </c>
      <c r="L164" s="262">
        <v>3.5000000000000003E-2</v>
      </c>
      <c r="M164" s="268" t="s">
        <v>1732</v>
      </c>
    </row>
    <row r="165" spans="1:13" ht="30">
      <c r="A165" s="268">
        <v>161</v>
      </c>
      <c r="B165" s="252" t="s">
        <v>1722</v>
      </c>
      <c r="C165" s="252"/>
      <c r="D165" s="268" t="s">
        <v>466</v>
      </c>
      <c r="E165" s="288">
        <v>37355</v>
      </c>
      <c r="F165" s="288"/>
      <c r="G165" s="288"/>
      <c r="H165" s="261">
        <v>210</v>
      </c>
      <c r="I165" s="322">
        <v>5.0381944444444444E-2</v>
      </c>
      <c r="J165" s="322">
        <v>6.145833333333333E-3</v>
      </c>
      <c r="K165" s="261">
        <v>3102</v>
      </c>
      <c r="L165" s="262">
        <v>2.5000000000000001E-2</v>
      </c>
      <c r="M165" s="268" t="s">
        <v>1733</v>
      </c>
    </row>
    <row r="166" spans="1:13">
      <c r="A166" s="268">
        <v>162</v>
      </c>
      <c r="B166" s="252" t="s">
        <v>1724</v>
      </c>
      <c r="C166" s="252"/>
      <c r="D166" s="268" t="s">
        <v>466</v>
      </c>
      <c r="E166" s="288">
        <v>44305</v>
      </c>
      <c r="F166" s="288"/>
      <c r="G166" s="288"/>
      <c r="H166" s="261">
        <v>488</v>
      </c>
      <c r="I166" s="322">
        <v>3.37962962962963E-3</v>
      </c>
      <c r="J166" s="322">
        <v>1.6087962962962963E-3</v>
      </c>
      <c r="K166" s="261">
        <v>4990</v>
      </c>
      <c r="L166" s="262">
        <v>0.05</v>
      </c>
      <c r="M166" s="344" t="s">
        <v>1731</v>
      </c>
    </row>
    <row r="167" spans="1:13" ht="30">
      <c r="A167" s="268">
        <v>163</v>
      </c>
      <c r="B167" s="252" t="s">
        <v>1725</v>
      </c>
      <c r="C167" s="252"/>
      <c r="D167" s="268" t="s">
        <v>466</v>
      </c>
      <c r="E167" s="288">
        <v>44306</v>
      </c>
      <c r="F167" s="288"/>
      <c r="G167" s="288"/>
      <c r="H167" s="261">
        <v>256</v>
      </c>
      <c r="I167" s="322">
        <v>2.7199074074074074E-3</v>
      </c>
      <c r="J167" s="322">
        <v>1.0648148148148147E-3</v>
      </c>
      <c r="K167" s="261">
        <v>2759</v>
      </c>
      <c r="L167" s="262">
        <v>3.1E-2</v>
      </c>
      <c r="M167" s="268" t="s">
        <v>1730</v>
      </c>
    </row>
    <row r="168" spans="1:13" ht="30">
      <c r="A168" s="268">
        <v>164</v>
      </c>
      <c r="B168" s="252" t="s">
        <v>1726</v>
      </c>
      <c r="C168" s="252"/>
      <c r="D168" s="268" t="s">
        <v>466</v>
      </c>
      <c r="E168" s="288">
        <v>44306</v>
      </c>
      <c r="F168" s="288"/>
      <c r="G168" s="288"/>
      <c r="H168" s="261">
        <v>186</v>
      </c>
      <c r="I168" s="322">
        <v>4.3229166666666673E-2</v>
      </c>
      <c r="J168" s="322">
        <v>7.789351851851852E-3</v>
      </c>
      <c r="K168" s="261">
        <v>3997</v>
      </c>
      <c r="L168" s="262">
        <v>2.1000000000000001E-2</v>
      </c>
      <c r="M168" s="344" t="s">
        <v>1729</v>
      </c>
    </row>
    <row r="169" spans="1:13" ht="30">
      <c r="A169" s="268">
        <v>165</v>
      </c>
      <c r="B169" s="252" t="s">
        <v>1737</v>
      </c>
      <c r="C169" s="252"/>
      <c r="D169" s="268" t="s">
        <v>466</v>
      </c>
      <c r="E169" s="288">
        <v>44316</v>
      </c>
      <c r="F169" s="288"/>
      <c r="G169" s="288"/>
      <c r="H169" s="261">
        <v>210</v>
      </c>
      <c r="I169" s="322">
        <v>6.3032407407407412E-2</v>
      </c>
      <c r="J169" s="322">
        <v>8.518518518518519E-3</v>
      </c>
      <c r="K169" s="261">
        <v>4338</v>
      </c>
      <c r="L169" s="262">
        <v>2.3E-2</v>
      </c>
      <c r="M169" s="268" t="s">
        <v>1742</v>
      </c>
    </row>
    <row r="170" spans="1:13">
      <c r="A170" s="268">
        <v>166</v>
      </c>
      <c r="B170" s="252" t="s">
        <v>2067</v>
      </c>
      <c r="C170" s="252"/>
      <c r="D170" s="268" t="s">
        <v>465</v>
      </c>
      <c r="E170" s="288">
        <v>44307</v>
      </c>
      <c r="F170" s="288"/>
      <c r="G170" s="288"/>
      <c r="H170" s="261">
        <v>695</v>
      </c>
      <c r="I170" s="322">
        <v>2.8645833333333332E-2</v>
      </c>
      <c r="J170" s="322"/>
      <c r="K170" s="261">
        <v>1034</v>
      </c>
      <c r="L170" s="262"/>
      <c r="M170" s="268" t="s">
        <v>2066</v>
      </c>
    </row>
    <row r="171" spans="1:13" ht="30">
      <c r="A171" s="268">
        <v>167</v>
      </c>
      <c r="B171" s="252" t="s">
        <v>1734</v>
      </c>
      <c r="C171" s="252"/>
      <c r="D171" s="268" t="s">
        <v>466</v>
      </c>
      <c r="E171" s="288">
        <v>44309</v>
      </c>
      <c r="F171" s="288"/>
      <c r="G171" s="288"/>
      <c r="H171" s="261">
        <v>133</v>
      </c>
      <c r="I171" s="322">
        <v>4.6064814814814815E-2</v>
      </c>
      <c r="J171" s="322">
        <v>5.9375000000000009E-3</v>
      </c>
      <c r="K171" s="261">
        <v>2458</v>
      </c>
      <c r="L171" s="262">
        <v>2.5999999999999999E-2</v>
      </c>
      <c r="M171" s="268" t="s">
        <v>1739</v>
      </c>
    </row>
    <row r="172" spans="1:13" ht="30">
      <c r="A172" s="268">
        <v>168</v>
      </c>
      <c r="B172" s="252" t="s">
        <v>1735</v>
      </c>
      <c r="C172" s="252"/>
      <c r="D172" s="268" t="s">
        <v>466</v>
      </c>
      <c r="E172" s="288">
        <v>44312</v>
      </c>
      <c r="F172" s="288"/>
      <c r="G172" s="288"/>
      <c r="H172" s="261">
        <v>290</v>
      </c>
      <c r="I172" s="322">
        <v>4.2615740740740739E-2</v>
      </c>
      <c r="J172" s="322">
        <v>5.2546296296296299E-3</v>
      </c>
      <c r="K172" s="261">
        <v>5867</v>
      </c>
      <c r="L172" s="262">
        <v>2.7E-2</v>
      </c>
      <c r="M172" s="268" t="s">
        <v>1740</v>
      </c>
    </row>
    <row r="173" spans="1:13" ht="30">
      <c r="A173" s="268">
        <v>169</v>
      </c>
      <c r="B173" s="252" t="s">
        <v>1736</v>
      </c>
      <c r="C173" s="252"/>
      <c r="D173" s="268" t="s">
        <v>466</v>
      </c>
      <c r="E173" s="288">
        <v>44315</v>
      </c>
      <c r="F173" s="288"/>
      <c r="G173" s="288"/>
      <c r="H173" s="261">
        <v>180</v>
      </c>
      <c r="I173" s="322">
        <v>5.451388888888889E-2</v>
      </c>
      <c r="J173" s="322">
        <v>9.0972222222222218E-3</v>
      </c>
      <c r="K173" s="261">
        <v>2458</v>
      </c>
      <c r="L173" s="262">
        <v>2.9000000000000001E-2</v>
      </c>
      <c r="M173" s="268" t="s">
        <v>1741</v>
      </c>
    </row>
    <row r="174" spans="1:13">
      <c r="A174" s="268">
        <v>170</v>
      </c>
      <c r="B174" s="252" t="s">
        <v>1738</v>
      </c>
      <c r="C174" s="252"/>
      <c r="D174" s="268" t="s">
        <v>466</v>
      </c>
      <c r="E174" s="288">
        <v>44320</v>
      </c>
      <c r="F174" s="288"/>
      <c r="G174" s="288"/>
      <c r="H174" s="261">
        <v>514</v>
      </c>
      <c r="I174" s="322">
        <v>3.6342592592592594E-3</v>
      </c>
      <c r="J174" s="322">
        <v>1.6319444444444445E-3</v>
      </c>
      <c r="K174" s="261">
        <v>4269</v>
      </c>
      <c r="L174" s="262">
        <v>6.2E-2</v>
      </c>
      <c r="M174" s="268" t="s">
        <v>1743</v>
      </c>
    </row>
    <row r="175" spans="1:13" ht="30">
      <c r="A175" s="268">
        <v>171</v>
      </c>
      <c r="B175" s="252" t="s">
        <v>2068</v>
      </c>
      <c r="C175" s="252"/>
      <c r="D175" s="268" t="s">
        <v>466</v>
      </c>
      <c r="E175" s="288">
        <v>44325</v>
      </c>
      <c r="F175" s="288"/>
      <c r="G175" s="288"/>
      <c r="H175" s="261">
        <v>339</v>
      </c>
      <c r="I175" s="322">
        <v>2.7199074074074074E-3</v>
      </c>
      <c r="J175" s="322"/>
      <c r="K175" s="261">
        <v>1022</v>
      </c>
      <c r="L175" s="262"/>
      <c r="M175" s="344" t="s">
        <v>2069</v>
      </c>
    </row>
    <row r="176" spans="1:13">
      <c r="A176" s="268">
        <v>172</v>
      </c>
      <c r="B176" s="252" t="s">
        <v>1780</v>
      </c>
      <c r="C176" s="252" t="s">
        <v>1895</v>
      </c>
      <c r="D176" s="268" t="s">
        <v>466</v>
      </c>
      <c r="E176" s="288">
        <v>44332</v>
      </c>
      <c r="F176" s="288"/>
      <c r="G176" s="288"/>
      <c r="H176" s="261">
        <v>252</v>
      </c>
      <c r="I176" s="322">
        <v>3.37962962962963E-3</v>
      </c>
      <c r="J176" s="322"/>
      <c r="K176" s="261">
        <v>832</v>
      </c>
      <c r="L176" s="262"/>
      <c r="M176" s="268" t="s">
        <v>2070</v>
      </c>
    </row>
    <row r="177" spans="1:13" ht="30">
      <c r="A177" s="268">
        <v>173</v>
      </c>
      <c r="B177" s="252" t="s">
        <v>1744</v>
      </c>
      <c r="C177" s="252" t="s">
        <v>1895</v>
      </c>
      <c r="D177" s="268" t="s">
        <v>466</v>
      </c>
      <c r="E177" s="288">
        <v>44336</v>
      </c>
      <c r="F177" s="288"/>
      <c r="G177" s="288"/>
      <c r="H177" s="261">
        <v>158</v>
      </c>
      <c r="I177" s="322">
        <v>4.971064814814815E-2</v>
      </c>
      <c r="J177" s="322">
        <v>8.518518518518519E-3</v>
      </c>
      <c r="K177" s="261">
        <v>3017</v>
      </c>
      <c r="L177" s="262">
        <v>2.3E-2</v>
      </c>
      <c r="M177" s="268" t="s">
        <v>1749</v>
      </c>
    </row>
    <row r="178" spans="1:13">
      <c r="A178" s="268">
        <v>174</v>
      </c>
      <c r="B178" s="252" t="s">
        <v>2072</v>
      </c>
      <c r="C178" s="252" t="s">
        <v>1895</v>
      </c>
      <c r="D178" s="268" t="s">
        <v>466</v>
      </c>
      <c r="E178" s="288">
        <v>44336</v>
      </c>
      <c r="F178" s="288"/>
      <c r="G178" s="288"/>
      <c r="H178" s="261">
        <v>221</v>
      </c>
      <c r="I178" s="322">
        <v>3.6226851851851854E-3</v>
      </c>
      <c r="J178" s="322"/>
      <c r="K178" s="261">
        <v>1062</v>
      </c>
      <c r="L178" s="262"/>
      <c r="M178" s="268" t="s">
        <v>2071</v>
      </c>
    </row>
    <row r="179" spans="1:13">
      <c r="A179" s="268">
        <v>175</v>
      </c>
      <c r="B179" s="252" t="s">
        <v>2074</v>
      </c>
      <c r="C179" s="252" t="s">
        <v>1895</v>
      </c>
      <c r="D179" s="268" t="s">
        <v>465</v>
      </c>
      <c r="E179" s="288">
        <v>44350</v>
      </c>
      <c r="F179" s="288"/>
      <c r="G179" s="288"/>
      <c r="H179" s="261">
        <v>675</v>
      </c>
      <c r="I179" s="322">
        <v>2.7662037037037034E-3</v>
      </c>
      <c r="J179" s="322"/>
      <c r="K179" s="261">
        <v>579</v>
      </c>
      <c r="L179" s="262"/>
      <c r="M179" s="268" t="s">
        <v>2073</v>
      </c>
    </row>
    <row r="180" spans="1:13" ht="30">
      <c r="A180" s="268">
        <v>176</v>
      </c>
      <c r="B180" s="252" t="s">
        <v>1745</v>
      </c>
      <c r="C180" s="252" t="s">
        <v>1895</v>
      </c>
      <c r="D180" s="268" t="s">
        <v>466</v>
      </c>
      <c r="E180" s="288">
        <v>44364</v>
      </c>
      <c r="F180" s="288"/>
      <c r="G180" s="288"/>
      <c r="H180" s="261">
        <v>189</v>
      </c>
      <c r="I180" s="322">
        <v>6.9386574074074073E-2</v>
      </c>
      <c r="J180" s="322">
        <v>7.719907407407408E-3</v>
      </c>
      <c r="K180" s="261">
        <v>3419</v>
      </c>
      <c r="L180" s="262">
        <v>2.7E-2</v>
      </c>
      <c r="M180" s="268" t="s">
        <v>1750</v>
      </c>
    </row>
    <row r="181" spans="1:13">
      <c r="A181" s="268">
        <v>177</v>
      </c>
      <c r="B181" s="252" t="s">
        <v>2076</v>
      </c>
      <c r="C181" s="252" t="s">
        <v>1895</v>
      </c>
      <c r="D181" s="268" t="s">
        <v>465</v>
      </c>
      <c r="E181" s="288">
        <v>44369</v>
      </c>
      <c r="F181" s="288"/>
      <c r="G181" s="288"/>
      <c r="H181" s="261">
        <v>496</v>
      </c>
      <c r="I181" s="322">
        <v>1.6203703703703703E-4</v>
      </c>
      <c r="J181" s="322"/>
      <c r="K181" s="261">
        <v>1262</v>
      </c>
      <c r="L181" s="262"/>
      <c r="M181" s="344" t="s">
        <v>2077</v>
      </c>
    </row>
    <row r="182" spans="1:13" ht="30">
      <c r="A182" s="268">
        <v>178</v>
      </c>
      <c r="B182" s="252" t="s">
        <v>1746</v>
      </c>
      <c r="C182" s="252" t="s">
        <v>1895</v>
      </c>
      <c r="D182" s="268" t="s">
        <v>466</v>
      </c>
      <c r="E182" s="288">
        <v>44372</v>
      </c>
      <c r="F182" s="288"/>
      <c r="G182" s="288"/>
      <c r="H182" s="261">
        <v>143</v>
      </c>
      <c r="I182" s="322">
        <v>4.4236111111111115E-2</v>
      </c>
      <c r="J182" s="322">
        <v>3.1249999999999997E-3</v>
      </c>
      <c r="K182" s="261">
        <v>2785</v>
      </c>
      <c r="L182" s="262">
        <v>4.2000000000000003E-2</v>
      </c>
      <c r="M182" s="268" t="s">
        <v>1751</v>
      </c>
    </row>
    <row r="183" spans="1:13" ht="30">
      <c r="A183" s="268">
        <v>179</v>
      </c>
      <c r="B183" s="252" t="s">
        <v>2078</v>
      </c>
      <c r="C183" s="252" t="s">
        <v>1895</v>
      </c>
      <c r="D183" s="268" t="s">
        <v>465</v>
      </c>
      <c r="E183" s="288">
        <v>44375</v>
      </c>
      <c r="F183" s="288"/>
      <c r="G183" s="288"/>
      <c r="H183" s="261">
        <v>401</v>
      </c>
      <c r="I183" s="322">
        <v>1.6203703703703703E-4</v>
      </c>
      <c r="J183" s="322"/>
      <c r="K183" s="261">
        <v>1037</v>
      </c>
      <c r="L183" s="262"/>
      <c r="M183" s="268" t="s">
        <v>2079</v>
      </c>
    </row>
    <row r="184" spans="1:13" ht="30">
      <c r="A184" s="268">
        <v>180</v>
      </c>
      <c r="B184" s="252" t="s">
        <v>1660</v>
      </c>
      <c r="C184" s="252" t="s">
        <v>1895</v>
      </c>
      <c r="D184" s="268" t="s">
        <v>466</v>
      </c>
      <c r="E184" s="288">
        <v>44386</v>
      </c>
      <c r="F184" s="288"/>
      <c r="G184" s="288"/>
      <c r="H184" s="261">
        <v>363</v>
      </c>
      <c r="I184" s="322">
        <v>6.2442129629629632E-2</v>
      </c>
      <c r="J184" s="322">
        <v>7.7546296296296287E-3</v>
      </c>
      <c r="K184" s="261">
        <v>8637</v>
      </c>
      <c r="L184" s="262">
        <v>1.9E-2</v>
      </c>
      <c r="M184" s="268" t="s">
        <v>1665</v>
      </c>
    </row>
    <row r="185" spans="1:13" ht="30">
      <c r="A185" s="268">
        <v>181</v>
      </c>
      <c r="B185" s="252" t="s">
        <v>1747</v>
      </c>
      <c r="C185" s="252" t="s">
        <v>1895</v>
      </c>
      <c r="D185" s="268" t="s">
        <v>466</v>
      </c>
      <c r="E185" s="288">
        <v>44392</v>
      </c>
      <c r="F185" s="288"/>
      <c r="G185" s="288"/>
      <c r="H185" s="261">
        <v>209</v>
      </c>
      <c r="I185" s="322">
        <v>6.3194444444444442E-2</v>
      </c>
      <c r="J185" s="322">
        <v>6.875E-3</v>
      </c>
      <c r="K185" s="261">
        <v>3376</v>
      </c>
      <c r="L185" s="262">
        <v>2.3E-2</v>
      </c>
      <c r="M185" s="268" t="s">
        <v>1752</v>
      </c>
    </row>
    <row r="186" spans="1:13" ht="30">
      <c r="A186" s="268">
        <v>182</v>
      </c>
      <c r="B186" s="252" t="s">
        <v>1748</v>
      </c>
      <c r="C186" s="252" t="s">
        <v>1895</v>
      </c>
      <c r="D186" s="268" t="s">
        <v>466</v>
      </c>
      <c r="E186" s="288">
        <v>44399</v>
      </c>
      <c r="F186" s="288"/>
      <c r="G186" s="288"/>
      <c r="H186" s="261">
        <v>179</v>
      </c>
      <c r="I186" s="322">
        <v>6.6909722222222232E-2</v>
      </c>
      <c r="J186" s="322">
        <v>7.6736111111111111E-3</v>
      </c>
      <c r="K186" s="261">
        <v>3551</v>
      </c>
      <c r="L186" s="262">
        <v>1.7999999999999999E-2</v>
      </c>
      <c r="M186" s="268" t="s">
        <v>1753</v>
      </c>
    </row>
    <row r="187" spans="1:13">
      <c r="A187" s="268">
        <v>183</v>
      </c>
      <c r="B187" s="252" t="s">
        <v>2080</v>
      </c>
      <c r="C187" s="252" t="s">
        <v>1895</v>
      </c>
      <c r="D187" s="268" t="s">
        <v>465</v>
      </c>
      <c r="E187" s="288">
        <v>44399</v>
      </c>
      <c r="F187" s="288"/>
      <c r="G187" s="288"/>
      <c r="H187" s="261">
        <v>229</v>
      </c>
      <c r="I187" s="322">
        <v>6.3657407407407402E-4</v>
      </c>
      <c r="J187" s="322"/>
      <c r="K187" s="261">
        <v>1636</v>
      </c>
      <c r="L187" s="262"/>
      <c r="M187" s="268" t="s">
        <v>2075</v>
      </c>
    </row>
    <row r="188" spans="1:13">
      <c r="A188" s="268">
        <v>185</v>
      </c>
      <c r="B188" s="252" t="s">
        <v>2081</v>
      </c>
      <c r="C188" s="252" t="s">
        <v>1895</v>
      </c>
      <c r="D188" s="268" t="s">
        <v>465</v>
      </c>
      <c r="E188" s="288">
        <v>44407</v>
      </c>
      <c r="F188" s="288"/>
      <c r="G188" s="288"/>
      <c r="H188" s="261">
        <v>144</v>
      </c>
      <c r="I188" s="322">
        <v>2.3263888888888887E-3</v>
      </c>
      <c r="J188" s="322"/>
      <c r="K188" s="261">
        <v>1815</v>
      </c>
      <c r="L188" s="262"/>
      <c r="M188" s="344" t="s">
        <v>1981</v>
      </c>
    </row>
    <row r="189" spans="1:13">
      <c r="A189" s="268">
        <v>186</v>
      </c>
      <c r="B189" s="252" t="s">
        <v>1766</v>
      </c>
      <c r="C189" s="252" t="s">
        <v>1895</v>
      </c>
      <c r="D189" s="268" t="s">
        <v>465</v>
      </c>
      <c r="E189" s="288">
        <v>44407</v>
      </c>
      <c r="F189" s="288"/>
      <c r="G189" s="288"/>
      <c r="H189" s="261">
        <v>160</v>
      </c>
      <c r="I189" s="322">
        <v>2.9513888888888888E-3</v>
      </c>
      <c r="J189" s="322"/>
      <c r="K189" s="261">
        <v>1792</v>
      </c>
      <c r="L189" s="262"/>
      <c r="M189" s="344" t="s">
        <v>1982</v>
      </c>
    </row>
    <row r="190" spans="1:13" ht="30">
      <c r="A190" s="268">
        <v>189</v>
      </c>
      <c r="B190" s="252" t="s">
        <v>2082</v>
      </c>
      <c r="C190" s="252" t="s">
        <v>1895</v>
      </c>
      <c r="D190" s="268" t="s">
        <v>465</v>
      </c>
      <c r="E190" s="288">
        <v>44407</v>
      </c>
      <c r="F190" s="288"/>
      <c r="G190" s="288"/>
      <c r="H190" s="261">
        <v>417</v>
      </c>
      <c r="I190" s="322">
        <v>2.8124999999999995E-3</v>
      </c>
      <c r="J190" s="322"/>
      <c r="K190" s="261">
        <v>3211</v>
      </c>
      <c r="L190" s="262"/>
      <c r="M190" s="268" t="s">
        <v>1983</v>
      </c>
    </row>
    <row r="191" spans="1:13">
      <c r="A191" s="268">
        <v>190</v>
      </c>
      <c r="B191" s="252" t="s">
        <v>1781</v>
      </c>
      <c r="C191" s="252" t="s">
        <v>1895</v>
      </c>
      <c r="D191" s="268" t="s">
        <v>465</v>
      </c>
      <c r="E191" s="288">
        <v>44437</v>
      </c>
      <c r="F191" s="288"/>
      <c r="G191" s="288"/>
      <c r="H191" s="261">
        <v>184</v>
      </c>
      <c r="I191" s="322">
        <v>6.8287037037037025E-4</v>
      </c>
      <c r="J191" s="322"/>
      <c r="K191" s="261">
        <v>498</v>
      </c>
      <c r="L191" s="262"/>
      <c r="M191" s="268" t="s">
        <v>2083</v>
      </c>
    </row>
    <row r="192" spans="1:13">
      <c r="A192" s="268">
        <v>191</v>
      </c>
      <c r="B192" s="252" t="s">
        <v>1782</v>
      </c>
      <c r="C192" s="252" t="s">
        <v>1895</v>
      </c>
      <c r="D192" s="268" t="s">
        <v>465</v>
      </c>
      <c r="E192" s="288">
        <v>44439</v>
      </c>
      <c r="F192" s="288"/>
      <c r="G192" s="288"/>
      <c r="H192" s="261">
        <v>100</v>
      </c>
      <c r="I192" s="322">
        <v>6.3657407407407402E-4</v>
      </c>
      <c r="J192" s="322"/>
      <c r="K192" s="261">
        <v>335</v>
      </c>
      <c r="L192" s="262"/>
      <c r="M192" s="268" t="s">
        <v>2084</v>
      </c>
    </row>
    <row r="193" spans="1:13">
      <c r="A193" s="268">
        <v>192</v>
      </c>
      <c r="B193" s="252" t="s">
        <v>2085</v>
      </c>
      <c r="C193" s="252" t="s">
        <v>1895</v>
      </c>
      <c r="D193" s="268" t="s">
        <v>465</v>
      </c>
      <c r="E193" s="288">
        <v>44445</v>
      </c>
      <c r="F193" s="288"/>
      <c r="G193" s="288"/>
      <c r="H193" s="261">
        <v>110</v>
      </c>
      <c r="I193" s="322">
        <v>5.7870370370370366E-5</v>
      </c>
      <c r="J193" s="322"/>
      <c r="K193" s="261">
        <v>314</v>
      </c>
      <c r="L193" s="262"/>
      <c r="M193" s="344" t="s">
        <v>2086</v>
      </c>
    </row>
    <row r="194" spans="1:13">
      <c r="A194" s="268">
        <v>193</v>
      </c>
      <c r="B194" s="252" t="s">
        <v>2089</v>
      </c>
      <c r="C194" s="252" t="s">
        <v>1895</v>
      </c>
      <c r="D194" s="268" t="s">
        <v>465</v>
      </c>
      <c r="E194" s="288">
        <v>44554</v>
      </c>
      <c r="F194" s="288"/>
      <c r="G194" s="288"/>
      <c r="H194" s="261">
        <v>257</v>
      </c>
      <c r="I194" s="322">
        <v>1.1574074074074073E-4</v>
      </c>
      <c r="J194" s="322"/>
      <c r="K194" s="261">
        <v>257</v>
      </c>
      <c r="L194" s="262"/>
      <c r="M194" s="344" t="s">
        <v>2087</v>
      </c>
    </row>
    <row r="195" spans="1:13">
      <c r="A195" s="268">
        <v>194</v>
      </c>
      <c r="B195" s="252" t="s">
        <v>2088</v>
      </c>
      <c r="C195" s="252" t="s">
        <v>1895</v>
      </c>
      <c r="D195" s="268" t="s">
        <v>465</v>
      </c>
      <c r="E195" s="288">
        <v>44497</v>
      </c>
      <c r="F195" s="288"/>
      <c r="G195" s="288"/>
      <c r="H195" s="261">
        <v>128</v>
      </c>
      <c r="I195" s="322">
        <v>6.9444444444444444E-5</v>
      </c>
      <c r="J195" s="322"/>
      <c r="K195" s="261">
        <v>704</v>
      </c>
      <c r="L195" s="262"/>
      <c r="M195" s="268" t="s">
        <v>2090</v>
      </c>
    </row>
    <row r="196" spans="1:13">
      <c r="A196" s="268">
        <v>195</v>
      </c>
      <c r="B196" s="252" t="s">
        <v>2091</v>
      </c>
      <c r="C196" s="252" t="s">
        <v>1895</v>
      </c>
      <c r="D196" s="268" t="s">
        <v>465</v>
      </c>
      <c r="E196" s="288">
        <v>44525</v>
      </c>
      <c r="F196" s="288"/>
      <c r="G196" s="288"/>
      <c r="H196" s="261">
        <v>822</v>
      </c>
      <c r="I196" s="322">
        <v>9.1435185185185185E-4</v>
      </c>
      <c r="J196" s="322"/>
      <c r="K196" s="261">
        <v>2929</v>
      </c>
      <c r="L196" s="262"/>
      <c r="M196" s="344" t="s">
        <v>2092</v>
      </c>
    </row>
    <row r="197" spans="1:13">
      <c r="A197" s="268">
        <v>196</v>
      </c>
      <c r="B197" s="252" t="s">
        <v>2093</v>
      </c>
      <c r="C197" s="252" t="s">
        <v>1895</v>
      </c>
      <c r="D197" s="268" t="s">
        <v>465</v>
      </c>
      <c r="E197" s="288">
        <v>44525</v>
      </c>
      <c r="F197" s="288"/>
      <c r="G197" s="288"/>
      <c r="H197" s="261">
        <v>63</v>
      </c>
      <c r="I197" s="322">
        <v>3.0289351851851855E-2</v>
      </c>
      <c r="J197" s="322"/>
      <c r="K197" s="261">
        <v>181</v>
      </c>
      <c r="L197" s="262"/>
      <c r="M197" s="268" t="s">
        <v>1980</v>
      </c>
    </row>
    <row r="198" spans="1:13">
      <c r="A198" s="268">
        <v>197</v>
      </c>
      <c r="B198" s="252" t="s">
        <v>2094</v>
      </c>
      <c r="C198" s="252" t="s">
        <v>1895</v>
      </c>
      <c r="D198" s="268" t="s">
        <v>465</v>
      </c>
      <c r="E198" s="288">
        <v>44532</v>
      </c>
      <c r="F198" s="288"/>
      <c r="G198" s="288"/>
      <c r="H198" s="261">
        <v>284</v>
      </c>
      <c r="I198" s="322">
        <v>2.1759259259259258E-3</v>
      </c>
      <c r="J198" s="322"/>
      <c r="K198" s="261">
        <v>1222</v>
      </c>
      <c r="L198" s="262"/>
      <c r="M198" s="344" t="s">
        <v>2095</v>
      </c>
    </row>
    <row r="199" spans="1:13">
      <c r="A199" s="268">
        <v>198</v>
      </c>
      <c r="B199" s="252" t="s">
        <v>2096</v>
      </c>
      <c r="C199" s="252" t="s">
        <v>1895</v>
      </c>
      <c r="D199" s="268" t="s">
        <v>465</v>
      </c>
      <c r="E199" s="288">
        <v>44547</v>
      </c>
      <c r="F199" s="288"/>
      <c r="G199" s="288"/>
      <c r="H199" s="261">
        <v>245</v>
      </c>
      <c r="I199" s="322">
        <v>4.5451388888888888E-2</v>
      </c>
      <c r="J199" s="322"/>
      <c r="K199" s="261">
        <v>983</v>
      </c>
      <c r="L199" s="262"/>
      <c r="M199" s="344" t="s">
        <v>2097</v>
      </c>
    </row>
    <row r="200" spans="1:13" ht="30">
      <c r="A200" s="268">
        <v>199</v>
      </c>
      <c r="B200" s="252" t="s">
        <v>2098</v>
      </c>
      <c r="C200" s="252" t="s">
        <v>1895</v>
      </c>
      <c r="D200" s="268" t="s">
        <v>466</v>
      </c>
      <c r="E200" s="288">
        <v>44427</v>
      </c>
      <c r="F200" s="288"/>
      <c r="G200" s="288"/>
      <c r="H200" s="261">
        <v>181</v>
      </c>
      <c r="I200" s="322">
        <v>6.2557870370370375E-2</v>
      </c>
      <c r="J200" s="322">
        <v>2.4421296296296296E-3</v>
      </c>
      <c r="K200" s="261">
        <v>3079</v>
      </c>
      <c r="L200" s="262">
        <v>1.7999999999999999E-2</v>
      </c>
      <c r="M200" s="268" t="s">
        <v>2099</v>
      </c>
    </row>
    <row r="201" spans="1:13" ht="30">
      <c r="A201" s="268">
        <v>200</v>
      </c>
      <c r="B201" s="252" t="s">
        <v>2100</v>
      </c>
      <c r="C201" s="252" t="s">
        <v>1895</v>
      </c>
      <c r="D201" s="268" t="s">
        <v>466</v>
      </c>
      <c r="E201" s="288">
        <v>44432</v>
      </c>
      <c r="F201" s="288"/>
      <c r="G201" s="288"/>
      <c r="H201" s="261">
        <v>190</v>
      </c>
      <c r="I201" s="322">
        <v>6.6493055555555555E-2</v>
      </c>
      <c r="J201" s="322">
        <v>4.9884259259259265E-3</v>
      </c>
      <c r="K201" s="261">
        <v>1426</v>
      </c>
      <c r="L201" s="262">
        <v>4.2999999999999997E-2</v>
      </c>
      <c r="M201" s="268"/>
    </row>
    <row r="202" spans="1:13" ht="30">
      <c r="A202" s="268">
        <v>201</v>
      </c>
      <c r="B202" s="252" t="s">
        <v>2101</v>
      </c>
      <c r="C202" s="252" t="s">
        <v>1895</v>
      </c>
      <c r="D202" s="268" t="s">
        <v>466</v>
      </c>
      <c r="E202" s="288">
        <v>44441</v>
      </c>
      <c r="F202" s="288"/>
      <c r="G202" s="288"/>
      <c r="H202" s="261">
        <v>111</v>
      </c>
      <c r="I202" s="322">
        <v>6.3865740740740737E-2</v>
      </c>
      <c r="J202" s="322">
        <v>2.7546296296296294E-3</v>
      </c>
      <c r="K202" s="261">
        <v>933</v>
      </c>
      <c r="L202" s="262">
        <v>1.4999999999999999E-2</v>
      </c>
      <c r="M202" s="344" t="s">
        <v>2102</v>
      </c>
    </row>
    <row r="203" spans="1:13" ht="30">
      <c r="A203" s="268">
        <v>202</v>
      </c>
      <c r="B203" s="252" t="s">
        <v>2103</v>
      </c>
      <c r="C203" s="252" t="s">
        <v>1895</v>
      </c>
      <c r="D203" s="268" t="s">
        <v>466</v>
      </c>
      <c r="E203" s="288">
        <v>44442</v>
      </c>
      <c r="F203" s="288"/>
      <c r="G203" s="288"/>
      <c r="H203" s="261">
        <v>104</v>
      </c>
      <c r="I203" s="322">
        <v>3.9594907407407405E-2</v>
      </c>
      <c r="J203" s="322">
        <v>2.6967592592592594E-3</v>
      </c>
      <c r="K203" s="261">
        <v>1399</v>
      </c>
      <c r="L203" s="262">
        <v>4.7E-2</v>
      </c>
      <c r="M203" s="268" t="s">
        <v>2104</v>
      </c>
    </row>
    <row r="204" spans="1:13" ht="30">
      <c r="A204" s="268">
        <v>203</v>
      </c>
      <c r="B204" s="252" t="s">
        <v>1769</v>
      </c>
      <c r="C204" s="252" t="s">
        <v>1895</v>
      </c>
      <c r="D204" s="268" t="s">
        <v>466</v>
      </c>
      <c r="E204" s="288">
        <v>44446</v>
      </c>
      <c r="F204" s="288"/>
      <c r="G204" s="288"/>
      <c r="H204" s="261">
        <v>165</v>
      </c>
      <c r="I204" s="322">
        <v>1.7800925925925925E-2</v>
      </c>
      <c r="J204" s="322">
        <v>8.3333333333333339E-4</v>
      </c>
      <c r="K204" s="261">
        <v>3375</v>
      </c>
      <c r="L204" s="262">
        <v>2.7E-2</v>
      </c>
      <c r="M204" s="268" t="s">
        <v>2105</v>
      </c>
    </row>
    <row r="205" spans="1:13" ht="30">
      <c r="A205" s="268">
        <v>204</v>
      </c>
      <c r="B205" s="252" t="s">
        <v>1770</v>
      </c>
      <c r="C205" s="252" t="s">
        <v>1895</v>
      </c>
      <c r="D205" s="268" t="s">
        <v>466</v>
      </c>
      <c r="E205" s="288">
        <v>44446</v>
      </c>
      <c r="F205" s="288"/>
      <c r="G205" s="288"/>
      <c r="H205" s="261">
        <v>37</v>
      </c>
      <c r="I205" s="322">
        <v>4.0474537037037038E-2</v>
      </c>
      <c r="J205" s="322">
        <v>4.5023148148148149E-3</v>
      </c>
      <c r="K205" s="261">
        <v>1133</v>
      </c>
      <c r="L205" s="262">
        <v>1.7000000000000001E-2</v>
      </c>
      <c r="M205" s="268" t="s">
        <v>2106</v>
      </c>
    </row>
    <row r="206" spans="1:13" ht="30">
      <c r="A206" s="268">
        <v>205</v>
      </c>
      <c r="B206" s="252" t="s">
        <v>1771</v>
      </c>
      <c r="C206" s="252" t="s">
        <v>1895</v>
      </c>
      <c r="D206" s="268" t="s">
        <v>466</v>
      </c>
      <c r="E206" s="288">
        <v>44446</v>
      </c>
      <c r="F206" s="288"/>
      <c r="G206" s="288"/>
      <c r="H206" s="261">
        <v>44</v>
      </c>
      <c r="I206" s="322">
        <v>6.2905092592592596E-2</v>
      </c>
      <c r="J206" s="322">
        <v>7.8703703703703705E-4</v>
      </c>
      <c r="K206" s="261">
        <v>1126</v>
      </c>
      <c r="L206" s="262">
        <v>1.2999999999999999E-2</v>
      </c>
      <c r="M206" s="268" t="s">
        <v>2107</v>
      </c>
    </row>
    <row r="207" spans="1:13" ht="30">
      <c r="A207" s="268">
        <v>206</v>
      </c>
      <c r="B207" s="252" t="s">
        <v>1772</v>
      </c>
      <c r="C207" s="252" t="s">
        <v>1895</v>
      </c>
      <c r="D207" s="268" t="s">
        <v>466</v>
      </c>
      <c r="E207" s="288">
        <v>44447</v>
      </c>
      <c r="F207" s="288"/>
      <c r="G207" s="288"/>
      <c r="H207" s="261">
        <v>41</v>
      </c>
      <c r="I207" s="322">
        <v>1.0578703703703703E-2</v>
      </c>
      <c r="J207" s="322">
        <v>6.9444444444444447E-4</v>
      </c>
      <c r="K207" s="261">
        <v>909</v>
      </c>
      <c r="L207" s="262">
        <v>1.2E-2</v>
      </c>
      <c r="M207" s="344" t="s">
        <v>2108</v>
      </c>
    </row>
    <row r="208" spans="1:13" ht="30">
      <c r="A208" s="268">
        <v>207</v>
      </c>
      <c r="B208" s="252" t="s">
        <v>1773</v>
      </c>
      <c r="C208" s="252" t="s">
        <v>1895</v>
      </c>
      <c r="D208" s="268" t="s">
        <v>466</v>
      </c>
      <c r="E208" s="288">
        <v>44447</v>
      </c>
      <c r="F208" s="288"/>
      <c r="G208" s="288"/>
      <c r="H208" s="261">
        <v>32</v>
      </c>
      <c r="I208" s="322">
        <v>4.3206018518518519E-2</v>
      </c>
      <c r="J208" s="322">
        <v>3.3217592592592591E-3</v>
      </c>
      <c r="K208" s="261">
        <v>624</v>
      </c>
      <c r="L208" s="262">
        <v>1.2999999999999999E-2</v>
      </c>
      <c r="M208" s="268" t="s">
        <v>2109</v>
      </c>
    </row>
    <row r="209" spans="1:13" ht="30">
      <c r="A209" s="268">
        <v>208</v>
      </c>
      <c r="B209" s="252" t="s">
        <v>1774</v>
      </c>
      <c r="C209" s="252" t="s">
        <v>1895</v>
      </c>
      <c r="D209" s="268" t="s">
        <v>466</v>
      </c>
      <c r="E209" s="288">
        <v>44447</v>
      </c>
      <c r="F209" s="288"/>
      <c r="G209" s="288"/>
      <c r="H209" s="261">
        <v>53</v>
      </c>
      <c r="I209" s="322">
        <v>5.4745370370370368E-2</v>
      </c>
      <c r="J209" s="322">
        <v>3.1481481481481482E-3</v>
      </c>
      <c r="K209" s="261">
        <v>852</v>
      </c>
      <c r="L209" s="262">
        <v>2.8000000000000001E-2</v>
      </c>
      <c r="M209" s="268" t="s">
        <v>2110</v>
      </c>
    </row>
    <row r="210" spans="1:13" ht="30">
      <c r="A210" s="268">
        <v>209</v>
      </c>
      <c r="B210" s="252" t="s">
        <v>1775</v>
      </c>
      <c r="C210" s="252" t="s">
        <v>1895</v>
      </c>
      <c r="D210" s="268" t="s">
        <v>466</v>
      </c>
      <c r="E210" s="288">
        <v>44448</v>
      </c>
      <c r="F210" s="288"/>
      <c r="G210" s="288"/>
      <c r="H210" s="261">
        <v>18</v>
      </c>
      <c r="I210" s="322">
        <v>4.4085648148148145E-2</v>
      </c>
      <c r="J210" s="322">
        <v>3.425925925925926E-3</v>
      </c>
      <c r="K210" s="261">
        <v>666</v>
      </c>
      <c r="L210" s="262">
        <v>8.0000000000000002E-3</v>
      </c>
      <c r="M210" s="268" t="s">
        <v>2111</v>
      </c>
    </row>
    <row r="211" spans="1:13" ht="30">
      <c r="A211" s="268">
        <v>210</v>
      </c>
      <c r="B211" s="252" t="s">
        <v>1776</v>
      </c>
      <c r="C211" s="252" t="s">
        <v>1895</v>
      </c>
      <c r="D211" s="268" t="s">
        <v>466</v>
      </c>
      <c r="E211" s="288">
        <v>44448</v>
      </c>
      <c r="F211" s="288"/>
      <c r="G211" s="288"/>
      <c r="H211" s="261">
        <v>34</v>
      </c>
      <c r="I211" s="322">
        <v>9.4560185185185181E-3</v>
      </c>
      <c r="J211" s="322">
        <v>7.8703703703703705E-4</v>
      </c>
      <c r="K211" s="261">
        <v>840</v>
      </c>
      <c r="L211" s="262">
        <v>1.6E-2</v>
      </c>
      <c r="M211" s="268" t="s">
        <v>2112</v>
      </c>
    </row>
    <row r="212" spans="1:13" ht="30">
      <c r="A212" s="268">
        <v>211</v>
      </c>
      <c r="B212" s="252" t="s">
        <v>1777</v>
      </c>
      <c r="C212" s="252" t="s">
        <v>1895</v>
      </c>
      <c r="D212" s="268" t="s">
        <v>466</v>
      </c>
      <c r="E212" s="288">
        <v>44448</v>
      </c>
      <c r="F212" s="288"/>
      <c r="G212" s="288"/>
      <c r="H212" s="261">
        <v>57</v>
      </c>
      <c r="I212" s="322">
        <v>5.5208333333333331E-2</v>
      </c>
      <c r="J212" s="322">
        <v>2.4652777777777776E-3</v>
      </c>
      <c r="K212" s="261">
        <v>866</v>
      </c>
      <c r="L212" s="262">
        <v>3.5000000000000003E-2</v>
      </c>
      <c r="M212" s="268" t="s">
        <v>2113</v>
      </c>
    </row>
    <row r="213" spans="1:13" ht="30">
      <c r="A213" s="268">
        <v>212</v>
      </c>
      <c r="B213" s="252" t="s">
        <v>2114</v>
      </c>
      <c r="C213" s="252" t="s">
        <v>1895</v>
      </c>
      <c r="D213" s="268" t="s">
        <v>466</v>
      </c>
      <c r="E213" s="288">
        <v>44463</v>
      </c>
      <c r="F213" s="288"/>
      <c r="G213" s="288"/>
      <c r="H213" s="261">
        <v>116</v>
      </c>
      <c r="I213" s="322">
        <v>4.5717592592592594E-2</v>
      </c>
      <c r="J213" s="322">
        <v>2.8587962962962963E-3</v>
      </c>
      <c r="K213" s="261">
        <v>1731</v>
      </c>
      <c r="L213" s="262">
        <v>2.8000000000000001E-2</v>
      </c>
      <c r="M213" s="268" t="s">
        <v>2115</v>
      </c>
    </row>
    <row r="214" spans="1:13" ht="30">
      <c r="A214" s="268">
        <v>213</v>
      </c>
      <c r="B214" s="252" t="s">
        <v>2116</v>
      </c>
      <c r="C214" s="252" t="s">
        <v>1895</v>
      </c>
      <c r="D214" s="268" t="s">
        <v>466</v>
      </c>
      <c r="E214" s="288">
        <v>44474</v>
      </c>
      <c r="F214" s="288"/>
      <c r="G214" s="288"/>
      <c r="H214" s="261">
        <v>59</v>
      </c>
      <c r="I214" s="322">
        <v>6.5104166666666671E-2</v>
      </c>
      <c r="J214" s="322">
        <v>1.4699074074074074E-3</v>
      </c>
      <c r="K214" s="261">
        <v>1164</v>
      </c>
      <c r="L214" s="262">
        <v>1.6E-2</v>
      </c>
      <c r="M214" s="344" t="s">
        <v>2117</v>
      </c>
    </row>
    <row r="215" spans="1:13" ht="30">
      <c r="A215" s="268">
        <v>214</v>
      </c>
      <c r="B215" s="252" t="s">
        <v>1778</v>
      </c>
      <c r="C215" s="252" t="s">
        <v>1895</v>
      </c>
      <c r="D215" s="268" t="s">
        <v>466</v>
      </c>
      <c r="E215" s="288">
        <v>44483</v>
      </c>
      <c r="F215" s="288"/>
      <c r="G215" s="288"/>
      <c r="H215" s="261">
        <v>84</v>
      </c>
      <c r="I215" s="322">
        <v>4.4270833333333336E-2</v>
      </c>
      <c r="J215" s="322">
        <v>2.8124999999999995E-3</v>
      </c>
      <c r="K215" s="261">
        <v>1587</v>
      </c>
      <c r="L215" s="262">
        <v>2.1000000000000001E-2</v>
      </c>
      <c r="M215" s="268" t="s">
        <v>2118</v>
      </c>
    </row>
    <row r="216" spans="1:13">
      <c r="A216" s="268">
        <v>215</v>
      </c>
      <c r="B216" s="252" t="s">
        <v>2119</v>
      </c>
      <c r="C216" s="252" t="s">
        <v>1895</v>
      </c>
      <c r="D216" s="268" t="s">
        <v>466</v>
      </c>
      <c r="E216" s="288">
        <v>44497</v>
      </c>
      <c r="F216" s="288"/>
      <c r="G216" s="288"/>
      <c r="H216" s="261">
        <v>128</v>
      </c>
      <c r="I216" s="322">
        <v>4.0347222222222222E-2</v>
      </c>
      <c r="J216" s="322">
        <v>4.9189814814814816E-3</v>
      </c>
      <c r="K216" s="261">
        <v>1431</v>
      </c>
      <c r="L216" s="262">
        <v>2.8000000000000001E-2</v>
      </c>
      <c r="M216" s="268" t="s">
        <v>2120</v>
      </c>
    </row>
    <row r="217" spans="1:13" ht="30">
      <c r="A217" s="268">
        <v>216</v>
      </c>
      <c r="B217" s="252" t="s">
        <v>2121</v>
      </c>
      <c r="C217" s="252" t="s">
        <v>1895</v>
      </c>
      <c r="D217" s="268" t="s">
        <v>466</v>
      </c>
      <c r="E217" s="288">
        <v>44523</v>
      </c>
      <c r="F217" s="288"/>
      <c r="G217" s="288"/>
      <c r="H217" s="261">
        <v>110</v>
      </c>
      <c r="I217" s="322">
        <v>4.5092592592592594E-2</v>
      </c>
      <c r="J217" s="322">
        <v>4.1319444444444442E-3</v>
      </c>
      <c r="K217" s="261">
        <v>1524</v>
      </c>
      <c r="L217" s="262">
        <v>2.7E-2</v>
      </c>
      <c r="M217" s="268" t="s">
        <v>2122</v>
      </c>
    </row>
    <row r="218" spans="1:13" ht="30">
      <c r="A218" s="268">
        <v>217</v>
      </c>
      <c r="B218" s="252" t="s">
        <v>2125</v>
      </c>
      <c r="C218" s="252" t="s">
        <v>1895</v>
      </c>
      <c r="D218" s="268" t="s">
        <v>466</v>
      </c>
      <c r="E218" s="288" t="s">
        <v>2123</v>
      </c>
      <c r="F218" s="288"/>
      <c r="G218" s="288"/>
      <c r="H218" s="261">
        <v>197</v>
      </c>
      <c r="I218" s="322">
        <v>5.7870370370370371E-2</v>
      </c>
      <c r="J218" s="322">
        <v>4.155092592592593E-3</v>
      </c>
      <c r="K218" s="261">
        <v>1882</v>
      </c>
      <c r="L218" s="262">
        <v>3.3000000000000002E-2</v>
      </c>
      <c r="M218" s="268" t="s">
        <v>2124</v>
      </c>
    </row>
    <row r="219" spans="1:13" ht="30">
      <c r="A219" s="268">
        <v>218</v>
      </c>
      <c r="B219" s="252" t="s">
        <v>2126</v>
      </c>
      <c r="C219" s="252" t="s">
        <v>1895</v>
      </c>
      <c r="D219" s="268" t="s">
        <v>466</v>
      </c>
      <c r="E219" s="288">
        <v>44538</v>
      </c>
      <c r="F219" s="288"/>
      <c r="G219" s="288"/>
      <c r="H219" s="261">
        <v>167</v>
      </c>
      <c r="I219" s="322">
        <v>6.5462962962962959E-2</v>
      </c>
      <c r="J219" s="322">
        <v>5.0231481481481481E-3</v>
      </c>
      <c r="K219" s="261">
        <v>1903</v>
      </c>
      <c r="L219" s="262">
        <v>4.2999999999999997E-2</v>
      </c>
      <c r="M219" s="268" t="s">
        <v>2127</v>
      </c>
    </row>
    <row r="220" spans="1:13" ht="30">
      <c r="A220" s="268">
        <v>219</v>
      </c>
      <c r="B220" s="252" t="s">
        <v>2128</v>
      </c>
      <c r="C220" s="252" t="s">
        <v>1895</v>
      </c>
      <c r="D220" s="268" t="s">
        <v>466</v>
      </c>
      <c r="E220" s="288">
        <v>44539</v>
      </c>
      <c r="F220" s="288"/>
      <c r="G220" s="288"/>
      <c r="H220" s="261">
        <v>141</v>
      </c>
      <c r="I220" s="322">
        <v>6.1122685185185183E-2</v>
      </c>
      <c r="J220" s="322">
        <v>6.3657407407407404E-3</v>
      </c>
      <c r="K220" s="261">
        <v>2254</v>
      </c>
      <c r="L220" s="262">
        <v>2.7E-2</v>
      </c>
      <c r="M220" s="268" t="s">
        <v>2129</v>
      </c>
    </row>
    <row r="221" spans="1:13">
      <c r="A221" s="268">
        <v>220</v>
      </c>
      <c r="B221" s="252" t="s">
        <v>1765</v>
      </c>
      <c r="C221" s="252" t="s">
        <v>1895</v>
      </c>
      <c r="D221" s="268" t="s">
        <v>466</v>
      </c>
      <c r="E221" s="288">
        <v>44404</v>
      </c>
      <c r="F221" s="288"/>
      <c r="G221" s="288"/>
      <c r="H221" s="261">
        <v>75</v>
      </c>
      <c r="I221" s="322">
        <v>1.8518518518518518E-4</v>
      </c>
      <c r="J221" s="322">
        <v>1.1574074074074073E-4</v>
      </c>
      <c r="K221" s="261">
        <v>1841</v>
      </c>
      <c r="L221" s="262">
        <v>1.9E-2</v>
      </c>
      <c r="M221" s="268" t="s">
        <v>2130</v>
      </c>
    </row>
    <row r="222" spans="1:13" ht="30">
      <c r="A222" s="268">
        <v>221</v>
      </c>
      <c r="B222" s="252" t="s">
        <v>2131</v>
      </c>
      <c r="C222" s="252" t="s">
        <v>1895</v>
      </c>
      <c r="D222" s="268" t="s">
        <v>466</v>
      </c>
      <c r="E222" s="288">
        <v>44406</v>
      </c>
      <c r="F222" s="288"/>
      <c r="G222" s="288"/>
      <c r="H222" s="261">
        <v>148</v>
      </c>
      <c r="I222" s="322">
        <v>2.3379629629629631E-3</v>
      </c>
      <c r="J222" s="322">
        <v>1.1458333333333333E-3</v>
      </c>
      <c r="K222" s="261">
        <v>2249</v>
      </c>
      <c r="L222" s="262">
        <v>0.04</v>
      </c>
      <c r="M222" s="268" t="s">
        <v>2132</v>
      </c>
    </row>
    <row r="223" spans="1:13" ht="30">
      <c r="A223" s="268">
        <v>222</v>
      </c>
      <c r="B223" s="252" t="s">
        <v>2133</v>
      </c>
      <c r="C223" s="252" t="s">
        <v>1895</v>
      </c>
      <c r="D223" s="268" t="s">
        <v>466</v>
      </c>
      <c r="E223" s="288">
        <v>44406</v>
      </c>
      <c r="F223" s="288"/>
      <c r="G223" s="288"/>
      <c r="H223" s="261">
        <v>75</v>
      </c>
      <c r="I223" s="322">
        <v>2.9629629629629628E-3</v>
      </c>
      <c r="J223" s="322">
        <v>7.7546296296296304E-4</v>
      </c>
      <c r="K223" s="261">
        <v>2009</v>
      </c>
      <c r="L223" s="262">
        <v>2.5999999999999999E-2</v>
      </c>
      <c r="M223" s="268" t="s">
        <v>2134</v>
      </c>
    </row>
    <row r="224" spans="1:13">
      <c r="A224" s="268">
        <v>223</v>
      </c>
      <c r="B224" s="252" t="s">
        <v>1767</v>
      </c>
      <c r="C224" s="252" t="s">
        <v>1895</v>
      </c>
      <c r="D224" s="268" t="s">
        <v>466</v>
      </c>
      <c r="E224" s="288">
        <v>44445</v>
      </c>
      <c r="F224" s="288"/>
      <c r="G224" s="288"/>
      <c r="H224" s="261">
        <v>95</v>
      </c>
      <c r="I224" s="322">
        <v>4.5138888888888892E-4</v>
      </c>
      <c r="J224" s="322">
        <v>2.199074074074074E-4</v>
      </c>
      <c r="K224" s="261">
        <v>1281</v>
      </c>
      <c r="L224" s="262">
        <v>4.1000000000000002E-2</v>
      </c>
      <c r="M224" s="268" t="s">
        <v>2135</v>
      </c>
    </row>
    <row r="225" spans="1:13">
      <c r="A225" s="268">
        <v>224</v>
      </c>
      <c r="B225" s="252" t="s">
        <v>1768</v>
      </c>
      <c r="C225" s="252" t="s">
        <v>1895</v>
      </c>
      <c r="D225" s="268" t="s">
        <v>466</v>
      </c>
      <c r="E225" s="288">
        <v>44445</v>
      </c>
      <c r="F225" s="288"/>
      <c r="G225" s="288"/>
      <c r="H225" s="261">
        <v>65</v>
      </c>
      <c r="I225" s="322">
        <v>1.3888888888888889E-3</v>
      </c>
      <c r="J225" s="322">
        <v>3.2407407407407406E-4</v>
      </c>
      <c r="K225" s="261">
        <v>1436</v>
      </c>
      <c r="L225" s="262">
        <v>2.9000000000000001E-2</v>
      </c>
      <c r="M225" s="268" t="s">
        <v>2136</v>
      </c>
    </row>
    <row r="226" spans="1:13" ht="30">
      <c r="A226" s="268">
        <v>225</v>
      </c>
      <c r="B226" s="252" t="s">
        <v>1505</v>
      </c>
      <c r="C226" s="252" t="s">
        <v>1895</v>
      </c>
      <c r="D226" s="268" t="s">
        <v>466</v>
      </c>
      <c r="E226" s="288">
        <v>44477</v>
      </c>
      <c r="F226" s="288"/>
      <c r="G226" s="288"/>
      <c r="H226" s="261">
        <v>53</v>
      </c>
      <c r="I226" s="322">
        <v>4.5775462962962969E-2</v>
      </c>
      <c r="J226" s="322">
        <v>2.3958333333333336E-3</v>
      </c>
      <c r="K226" s="261">
        <v>2062</v>
      </c>
      <c r="L226" s="262">
        <v>1.6E-2</v>
      </c>
      <c r="M226" s="268" t="s">
        <v>2137</v>
      </c>
    </row>
    <row r="227" spans="1:13" ht="30">
      <c r="A227" s="268">
        <v>226</v>
      </c>
      <c r="B227" s="252" t="s">
        <v>1506</v>
      </c>
      <c r="C227" s="252" t="s">
        <v>1895</v>
      </c>
      <c r="D227" s="268" t="s">
        <v>466</v>
      </c>
      <c r="E227" s="288">
        <v>44477</v>
      </c>
      <c r="F227" s="288"/>
      <c r="G227" s="288"/>
      <c r="H227" s="261">
        <v>34</v>
      </c>
      <c r="I227" s="322">
        <v>3.9097222222222221E-2</v>
      </c>
      <c r="J227" s="322">
        <v>2.4537037037037036E-3</v>
      </c>
      <c r="K227" s="261">
        <v>1712</v>
      </c>
      <c r="L227" s="262">
        <v>8.9999999999999993E-3</v>
      </c>
      <c r="M227" s="268" t="s">
        <v>2138</v>
      </c>
    </row>
    <row r="228" spans="1:13">
      <c r="A228" s="268">
        <v>227</v>
      </c>
      <c r="B228" s="252" t="s">
        <v>2139</v>
      </c>
      <c r="C228" s="252" t="s">
        <v>1895</v>
      </c>
      <c r="D228" s="268" t="s">
        <v>466</v>
      </c>
      <c r="E228" s="288">
        <v>44532</v>
      </c>
      <c r="F228" s="288"/>
      <c r="G228" s="288"/>
      <c r="H228" s="261">
        <v>22</v>
      </c>
      <c r="I228" s="322">
        <v>9.2592592592592585E-4</v>
      </c>
      <c r="J228" s="322">
        <v>5.3240740740740744E-4</v>
      </c>
      <c r="K228" s="261">
        <v>574</v>
      </c>
      <c r="L228" s="262">
        <v>2.4E-2</v>
      </c>
      <c r="M228" s="310" t="s">
        <v>2140</v>
      </c>
    </row>
    <row r="229" spans="1:13" ht="30">
      <c r="A229" s="268">
        <v>228</v>
      </c>
      <c r="B229" s="252" t="s">
        <v>2141</v>
      </c>
      <c r="C229" s="252" t="s">
        <v>1895</v>
      </c>
      <c r="D229" s="268" t="s">
        <v>466</v>
      </c>
      <c r="E229" s="288">
        <v>44533</v>
      </c>
      <c r="F229" s="288"/>
      <c r="G229" s="288"/>
      <c r="H229" s="261">
        <v>33</v>
      </c>
      <c r="I229" s="322">
        <v>2.1874999999999998E-3</v>
      </c>
      <c r="J229" s="322">
        <v>8.564814814814815E-4</v>
      </c>
      <c r="K229" s="261">
        <v>684</v>
      </c>
      <c r="L229" s="262">
        <v>3.4000000000000002E-2</v>
      </c>
      <c r="M229" s="310" t="s">
        <v>2142</v>
      </c>
    </row>
    <row r="230" spans="1:13">
      <c r="A230" s="268">
        <v>229</v>
      </c>
      <c r="B230" s="252" t="s">
        <v>2182</v>
      </c>
      <c r="C230" s="252" t="s">
        <v>1895</v>
      </c>
      <c r="D230" s="268" t="s">
        <v>465</v>
      </c>
      <c r="E230" s="288">
        <v>44586</v>
      </c>
      <c r="F230" s="288">
        <v>44617</v>
      </c>
      <c r="G230" s="288"/>
      <c r="H230" s="261">
        <v>271</v>
      </c>
      <c r="I230" s="322">
        <v>3.9351851851851852E-4</v>
      </c>
      <c r="J230" s="322"/>
      <c r="K230" s="261">
        <v>703</v>
      </c>
      <c r="L230" s="262"/>
      <c r="M230" s="344" t="s">
        <v>2178</v>
      </c>
    </row>
    <row r="231" spans="1:13">
      <c r="A231" s="268">
        <v>230</v>
      </c>
      <c r="B231" s="252" t="s">
        <v>2179</v>
      </c>
      <c r="C231" s="252" t="s">
        <v>1895</v>
      </c>
      <c r="D231" s="268" t="s">
        <v>466</v>
      </c>
      <c r="E231" s="288">
        <v>44586</v>
      </c>
      <c r="F231" s="288">
        <v>44617</v>
      </c>
      <c r="G231" s="288"/>
      <c r="H231" s="261">
        <v>18</v>
      </c>
      <c r="I231" s="322">
        <v>3.9351851851851852E-4</v>
      </c>
      <c r="J231" s="322"/>
      <c r="K231" s="261"/>
      <c r="L231" s="262"/>
      <c r="M231" s="344" t="s">
        <v>2180</v>
      </c>
    </row>
    <row r="232" spans="1:13" ht="30">
      <c r="A232" s="305">
        <v>232</v>
      </c>
      <c r="B232" s="306" t="s">
        <v>2183</v>
      </c>
      <c r="C232" s="306" t="s">
        <v>1895</v>
      </c>
      <c r="D232" s="305" t="s">
        <v>466</v>
      </c>
      <c r="E232" s="307">
        <v>44588</v>
      </c>
      <c r="F232" s="307">
        <v>44619</v>
      </c>
      <c r="G232" s="319"/>
      <c r="H232" s="328">
        <v>226</v>
      </c>
      <c r="I232" s="319">
        <v>4.9363425925925929E-2</v>
      </c>
      <c r="J232" s="319">
        <v>5.5324074074074069E-3</v>
      </c>
      <c r="K232" s="308">
        <v>1424</v>
      </c>
      <c r="L232" s="309">
        <v>4.3999999999999997E-2</v>
      </c>
      <c r="M232" s="305" t="s">
        <v>2184</v>
      </c>
    </row>
    <row r="233" spans="1:13" ht="30">
      <c r="A233" s="268">
        <v>233</v>
      </c>
      <c r="B233" s="252" t="s">
        <v>2185</v>
      </c>
      <c r="C233" s="252" t="s">
        <v>1895</v>
      </c>
      <c r="D233" s="268" t="s">
        <v>466</v>
      </c>
      <c r="E233" s="288">
        <v>44609</v>
      </c>
      <c r="F233" s="288">
        <v>44637</v>
      </c>
      <c r="G233" s="318"/>
      <c r="H233" s="327">
        <v>262</v>
      </c>
      <c r="I233" s="318">
        <v>5.3877314814814815E-2</v>
      </c>
      <c r="J233" s="318">
        <v>7.6273148148148151E-3</v>
      </c>
      <c r="K233" s="261">
        <v>1997</v>
      </c>
      <c r="L233" s="262">
        <v>5.0999999999999997E-2</v>
      </c>
      <c r="M233" s="268" t="s">
        <v>2186</v>
      </c>
    </row>
    <row r="234" spans="1:13" ht="30">
      <c r="A234" s="268">
        <v>234</v>
      </c>
      <c r="B234" s="252" t="s">
        <v>2187</v>
      </c>
      <c r="C234" s="252" t="s">
        <v>1895</v>
      </c>
      <c r="D234" s="268" t="s">
        <v>466</v>
      </c>
      <c r="E234" s="288">
        <v>44630</v>
      </c>
      <c r="F234" s="288">
        <v>44661</v>
      </c>
      <c r="G234" s="318"/>
      <c r="H234" s="327">
        <v>226</v>
      </c>
      <c r="I234" s="318">
        <v>4.0625000000000001E-2</v>
      </c>
      <c r="J234" s="318">
        <v>2.3148148148148151E-3</v>
      </c>
      <c r="K234" s="261">
        <v>3357</v>
      </c>
      <c r="L234" s="262">
        <v>1.2E-2</v>
      </c>
      <c r="M234" s="268" t="s">
        <v>2188</v>
      </c>
    </row>
    <row r="235" spans="1:13" ht="30">
      <c r="A235" s="268">
        <v>235</v>
      </c>
      <c r="B235" s="251" t="s">
        <v>2200</v>
      </c>
      <c r="C235" s="270" t="s">
        <v>1895</v>
      </c>
      <c r="D235" s="268" t="s">
        <v>466</v>
      </c>
      <c r="E235" s="288">
        <v>44635</v>
      </c>
      <c r="F235" s="288">
        <v>44666</v>
      </c>
      <c r="G235" s="288"/>
      <c r="H235" s="261">
        <v>72</v>
      </c>
      <c r="I235" s="322">
        <v>5.2037037037037041E-2</v>
      </c>
      <c r="J235" s="322">
        <v>3.8541666666666668E-3</v>
      </c>
      <c r="K235" s="261">
        <v>1350</v>
      </c>
      <c r="L235" s="262">
        <v>2.4E-2</v>
      </c>
      <c r="M235" s="344" t="s">
        <v>2205</v>
      </c>
    </row>
    <row r="236" spans="1:13" ht="30">
      <c r="A236" s="268">
        <v>236</v>
      </c>
      <c r="B236" s="251" t="s">
        <v>2201</v>
      </c>
      <c r="C236" s="270" t="s">
        <v>1895</v>
      </c>
      <c r="D236" s="268" t="s">
        <v>466</v>
      </c>
      <c r="E236" s="288">
        <v>44642</v>
      </c>
      <c r="F236" s="288">
        <v>44673</v>
      </c>
      <c r="G236" s="288"/>
      <c r="H236" s="261">
        <v>129</v>
      </c>
      <c r="I236" s="322">
        <v>4.5659722222222227E-2</v>
      </c>
      <c r="J236" s="322">
        <v>8.5416666666666679E-3</v>
      </c>
      <c r="K236" s="261">
        <v>1616</v>
      </c>
      <c r="L236" s="262">
        <v>0.04</v>
      </c>
      <c r="M236" s="344" t="s">
        <v>2204</v>
      </c>
    </row>
    <row r="237" spans="1:13">
      <c r="A237" s="268">
        <v>237</v>
      </c>
      <c r="B237" s="251" t="s">
        <v>2659</v>
      </c>
      <c r="C237" s="270" t="s">
        <v>1895</v>
      </c>
      <c r="D237" s="268" t="s">
        <v>466</v>
      </c>
      <c r="E237" s="288">
        <v>44635</v>
      </c>
      <c r="F237" s="288">
        <v>44666</v>
      </c>
      <c r="G237" s="288"/>
      <c r="H237" s="261">
        <v>1565</v>
      </c>
      <c r="I237" s="322">
        <v>2.2569444444444447E-3</v>
      </c>
      <c r="J237" s="322">
        <v>3.9351851851851852E-4</v>
      </c>
      <c r="K237" s="261">
        <v>1018</v>
      </c>
      <c r="L237" s="262">
        <v>4.8000000000000001E-2</v>
      </c>
      <c r="M237" s="344" t="s">
        <v>2206</v>
      </c>
    </row>
    <row r="238" spans="1:13" ht="30">
      <c r="A238" s="268">
        <v>238</v>
      </c>
      <c r="B238" s="251" t="s">
        <v>2202</v>
      </c>
      <c r="C238" s="270" t="s">
        <v>1895</v>
      </c>
      <c r="D238" s="268" t="s">
        <v>466</v>
      </c>
      <c r="E238" s="288">
        <v>44651</v>
      </c>
      <c r="F238" s="288">
        <v>44672</v>
      </c>
      <c r="G238" s="288"/>
      <c r="H238" s="261">
        <v>110</v>
      </c>
      <c r="I238" s="322">
        <v>5.0810185185185187E-2</v>
      </c>
      <c r="J238" s="322">
        <v>7.1180555555555554E-3</v>
      </c>
      <c r="K238" s="261">
        <v>2376</v>
      </c>
      <c r="L238" s="262">
        <v>1.6E-2</v>
      </c>
      <c r="M238" s="344" t="s">
        <v>2203</v>
      </c>
    </row>
    <row r="239" spans="1:13">
      <c r="A239" s="268">
        <v>239</v>
      </c>
      <c r="B239" s="251" t="s">
        <v>2207</v>
      </c>
      <c r="C239" s="270" t="s">
        <v>1895</v>
      </c>
      <c r="D239" s="268" t="s">
        <v>465</v>
      </c>
      <c r="E239" s="288">
        <v>44629</v>
      </c>
      <c r="F239" s="288">
        <v>44660</v>
      </c>
      <c r="G239" s="288"/>
      <c r="H239" s="261">
        <v>307</v>
      </c>
      <c r="I239" s="322">
        <v>1.9907407407407408E-3</v>
      </c>
      <c r="J239" s="322"/>
      <c r="K239" s="261">
        <v>1042</v>
      </c>
      <c r="L239" s="262"/>
      <c r="M239" s="344" t="s">
        <v>2181</v>
      </c>
    </row>
    <row r="240" spans="1:13">
      <c r="A240" s="268">
        <v>240</v>
      </c>
      <c r="B240" s="251" t="s">
        <v>2657</v>
      </c>
      <c r="C240" s="270" t="s">
        <v>1895</v>
      </c>
      <c r="D240" s="268" t="s">
        <v>465</v>
      </c>
      <c r="E240" s="288">
        <v>44635</v>
      </c>
      <c r="F240" s="288">
        <v>44666</v>
      </c>
      <c r="G240" s="288"/>
      <c r="H240" s="261">
        <v>1511</v>
      </c>
      <c r="I240" s="322">
        <v>2.2569444444444447E-3</v>
      </c>
      <c r="J240" s="322"/>
      <c r="K240" s="261">
        <v>11745</v>
      </c>
      <c r="L240" s="262"/>
      <c r="M240" s="344" t="s">
        <v>2208</v>
      </c>
    </row>
    <row r="241" spans="1:13" ht="45">
      <c r="A241" s="268">
        <v>241</v>
      </c>
      <c r="B241" s="251" t="s">
        <v>2558</v>
      </c>
      <c r="C241" s="270" t="s">
        <v>1895</v>
      </c>
      <c r="D241" s="268" t="s">
        <v>466</v>
      </c>
      <c r="E241" s="288">
        <v>44665</v>
      </c>
      <c r="F241" s="288">
        <v>44695</v>
      </c>
      <c r="G241" s="288"/>
      <c r="H241" s="261">
        <v>138</v>
      </c>
      <c r="I241" s="322">
        <v>6.7303240740740733E-2</v>
      </c>
      <c r="J241" s="322">
        <v>7.6736111111111111E-3</v>
      </c>
      <c r="K241" s="261">
        <v>1145</v>
      </c>
      <c r="L241" s="262">
        <v>5.5E-2</v>
      </c>
      <c r="M241" s="344" t="s">
        <v>2456</v>
      </c>
    </row>
    <row r="242" spans="1:13" ht="30">
      <c r="A242" s="268">
        <v>242</v>
      </c>
      <c r="B242" s="251" t="s">
        <v>2559</v>
      </c>
      <c r="C242" s="270" t="s">
        <v>1895</v>
      </c>
      <c r="D242" s="268" t="s">
        <v>466</v>
      </c>
      <c r="E242" s="288">
        <v>44672</v>
      </c>
      <c r="F242" s="288">
        <v>44702</v>
      </c>
      <c r="G242" s="288"/>
      <c r="H242" s="261">
        <v>103</v>
      </c>
      <c r="I242" s="322">
        <v>4.3981481481481483E-2</v>
      </c>
      <c r="J242" s="322">
        <v>6.4236111111111117E-3</v>
      </c>
      <c r="K242" s="261">
        <v>1516</v>
      </c>
      <c r="L242" s="262" t="s">
        <v>2557</v>
      </c>
      <c r="M242" s="344" t="s">
        <v>2457</v>
      </c>
    </row>
    <row r="243" spans="1:13">
      <c r="A243" s="268">
        <v>243</v>
      </c>
      <c r="B243" s="251" t="s">
        <v>2560</v>
      </c>
      <c r="C243" s="270" t="s">
        <v>1895</v>
      </c>
      <c r="D243" s="268" t="s">
        <v>466</v>
      </c>
      <c r="E243" s="288">
        <v>44675</v>
      </c>
      <c r="F243" s="288">
        <v>44705</v>
      </c>
      <c r="G243" s="288"/>
      <c r="H243" s="261">
        <v>29</v>
      </c>
      <c r="I243" s="322">
        <v>5.2430555555555557E-2</v>
      </c>
      <c r="J243" s="322">
        <v>3.0671296296296297E-3</v>
      </c>
      <c r="K243" s="261">
        <v>983</v>
      </c>
      <c r="L243" s="262">
        <v>2.4E-2</v>
      </c>
      <c r="M243" s="344" t="s">
        <v>2458</v>
      </c>
    </row>
    <row r="244" spans="1:13" ht="30">
      <c r="A244" s="268">
        <v>244</v>
      </c>
      <c r="B244" s="251" t="s">
        <v>2561</v>
      </c>
      <c r="C244" s="270" t="s">
        <v>1895</v>
      </c>
      <c r="D244" s="268" t="s">
        <v>466</v>
      </c>
      <c r="E244" s="288">
        <v>44678</v>
      </c>
      <c r="F244" s="288">
        <v>44708</v>
      </c>
      <c r="G244" s="288"/>
      <c r="H244" s="261">
        <v>234</v>
      </c>
      <c r="I244" s="322">
        <v>5.6597222222222222E-3</v>
      </c>
      <c r="J244" s="322">
        <v>1.5393518518518519E-3</v>
      </c>
      <c r="K244" s="261">
        <v>1378</v>
      </c>
      <c r="L244" s="262">
        <v>6.5000000000000002E-2</v>
      </c>
      <c r="M244" s="344" t="s">
        <v>2459</v>
      </c>
    </row>
    <row r="245" spans="1:13">
      <c r="A245" s="268">
        <v>245</v>
      </c>
      <c r="B245" s="251" t="s">
        <v>2562</v>
      </c>
      <c r="C245" s="270" t="s">
        <v>1895</v>
      </c>
      <c r="D245" s="268" t="s">
        <v>465</v>
      </c>
      <c r="E245" s="288">
        <v>44676</v>
      </c>
      <c r="F245" s="288">
        <v>44706</v>
      </c>
      <c r="G245" s="288"/>
      <c r="H245" s="261">
        <v>316</v>
      </c>
      <c r="I245" s="322">
        <v>1.7361111111111112E-4</v>
      </c>
      <c r="J245" s="322"/>
      <c r="K245" s="261">
        <v>998</v>
      </c>
      <c r="L245" s="262"/>
      <c r="M245" s="344" t="s">
        <v>2460</v>
      </c>
    </row>
    <row r="246" spans="1:13">
      <c r="A246" s="268">
        <v>246</v>
      </c>
      <c r="B246" s="251" t="s">
        <v>2563</v>
      </c>
      <c r="C246" s="270" t="s">
        <v>1895</v>
      </c>
      <c r="D246" s="268" t="s">
        <v>465</v>
      </c>
      <c r="E246" s="288">
        <v>44678</v>
      </c>
      <c r="F246" s="288">
        <v>44708</v>
      </c>
      <c r="G246" s="288"/>
      <c r="H246" s="261">
        <v>540</v>
      </c>
      <c r="I246" s="322">
        <v>2.199074074074074E-4</v>
      </c>
      <c r="J246" s="322"/>
      <c r="K246" s="261">
        <v>1522</v>
      </c>
      <c r="L246" s="262"/>
      <c r="M246" s="344" t="s">
        <v>2461</v>
      </c>
    </row>
    <row r="247" spans="1:13">
      <c r="A247" s="268">
        <v>247</v>
      </c>
      <c r="B247" s="251" t="s">
        <v>2658</v>
      </c>
      <c r="C247" s="270" t="s">
        <v>1895</v>
      </c>
      <c r="D247" s="268" t="s">
        <v>465</v>
      </c>
      <c r="E247" s="288">
        <v>44701</v>
      </c>
      <c r="F247" s="288">
        <v>44732</v>
      </c>
      <c r="G247" s="288"/>
      <c r="H247" s="261">
        <v>289</v>
      </c>
      <c r="I247" s="322">
        <v>3.4722222222222224E-4</v>
      </c>
      <c r="J247" s="322"/>
      <c r="K247" s="261">
        <v>729</v>
      </c>
      <c r="L247" s="262"/>
      <c r="M247" s="344" t="s">
        <v>2673</v>
      </c>
    </row>
    <row r="248" spans="1:13">
      <c r="A248" s="268">
        <v>248</v>
      </c>
      <c r="B248" s="251" t="s">
        <v>2667</v>
      </c>
      <c r="C248" s="270" t="s">
        <v>1895</v>
      </c>
      <c r="D248" s="268" t="s">
        <v>466</v>
      </c>
      <c r="E248" s="288">
        <v>44711</v>
      </c>
      <c r="F248" s="288">
        <v>44742</v>
      </c>
      <c r="G248" s="288"/>
      <c r="H248" s="261">
        <v>38</v>
      </c>
      <c r="I248" s="322">
        <v>3.5879629629629635E-4</v>
      </c>
      <c r="J248" s="322">
        <v>1.9675925925925926E-4</v>
      </c>
      <c r="K248" s="261">
        <v>818</v>
      </c>
      <c r="L248" s="262">
        <v>2.1999999999999999E-2</v>
      </c>
      <c r="M248" s="344" t="s">
        <v>2668</v>
      </c>
    </row>
    <row r="249" spans="1:13" ht="30">
      <c r="A249" s="268">
        <v>249</v>
      </c>
      <c r="B249" s="251" t="s">
        <v>2670</v>
      </c>
      <c r="C249" s="270" t="s">
        <v>1895</v>
      </c>
      <c r="D249" s="268" t="s">
        <v>466</v>
      </c>
      <c r="E249" s="288">
        <v>44711</v>
      </c>
      <c r="F249" s="288">
        <v>44742</v>
      </c>
      <c r="G249" s="288"/>
      <c r="H249" s="261">
        <v>2468</v>
      </c>
      <c r="I249" s="322">
        <v>3.8831018518518515E-2</v>
      </c>
      <c r="J249" s="322">
        <v>7.291666666666667E-4</v>
      </c>
      <c r="K249" s="261">
        <v>36689</v>
      </c>
      <c r="L249" s="262">
        <v>6.3E-2</v>
      </c>
      <c r="M249" s="268" t="s">
        <v>2669</v>
      </c>
    </row>
    <row r="250" spans="1:13" ht="30">
      <c r="A250" s="268">
        <v>250</v>
      </c>
      <c r="B250" s="251" t="s">
        <v>2671</v>
      </c>
      <c r="C250" s="270" t="s">
        <v>1895</v>
      </c>
      <c r="D250" s="268" t="s">
        <v>466</v>
      </c>
      <c r="E250" s="288">
        <v>44721</v>
      </c>
      <c r="F250" s="288">
        <v>44721</v>
      </c>
      <c r="G250" s="288"/>
      <c r="H250" s="261">
        <v>175</v>
      </c>
      <c r="I250" s="322">
        <v>6.4062500000000008E-2</v>
      </c>
      <c r="J250" s="322">
        <v>8.8310185185185176E-3</v>
      </c>
      <c r="K250" s="261">
        <v>1877</v>
      </c>
      <c r="L250" s="262">
        <v>3.5000000000000003E-2</v>
      </c>
      <c r="M250" s="344" t="s">
        <v>2672</v>
      </c>
    </row>
    <row r="251" spans="1:13" ht="30">
      <c r="A251" s="268">
        <v>251</v>
      </c>
      <c r="B251" s="251" t="s">
        <v>2852</v>
      </c>
      <c r="C251" s="270" t="s">
        <v>1895</v>
      </c>
      <c r="D251" s="268" t="s">
        <v>466</v>
      </c>
      <c r="E251" s="288">
        <v>44789</v>
      </c>
      <c r="F251" s="288">
        <v>44820</v>
      </c>
      <c r="G251" s="288"/>
      <c r="H251" s="261">
        <v>100</v>
      </c>
      <c r="I251" s="322">
        <v>4.0868055555555553E-2</v>
      </c>
      <c r="J251" s="322">
        <v>5.2546296296296299E-3</v>
      </c>
      <c r="K251" s="261">
        <v>1587</v>
      </c>
      <c r="L251" s="262">
        <v>1.7999999999999999E-2</v>
      </c>
      <c r="M251" s="268" t="s">
        <v>2853</v>
      </c>
    </row>
    <row r="252" spans="1:13" ht="30">
      <c r="A252" s="268">
        <v>252</v>
      </c>
      <c r="B252" s="251" t="s">
        <v>3043</v>
      </c>
      <c r="C252" s="270" t="s">
        <v>1895</v>
      </c>
      <c r="D252" s="268" t="s">
        <v>466</v>
      </c>
      <c r="E252" s="288">
        <v>44788</v>
      </c>
      <c r="F252" s="288">
        <v>44819</v>
      </c>
      <c r="G252" s="288"/>
      <c r="H252" s="261">
        <v>224</v>
      </c>
      <c r="I252" s="322">
        <v>6.3425925925925915E-3</v>
      </c>
      <c r="J252" s="322">
        <v>1.3657407407407409E-3</v>
      </c>
      <c r="K252" s="261">
        <v>1197</v>
      </c>
      <c r="L252" s="262">
        <v>7.6999999999999999E-2</v>
      </c>
      <c r="M252" s="268" t="s">
        <v>3044</v>
      </c>
    </row>
    <row r="253" spans="1:13" ht="30">
      <c r="A253" s="268">
        <v>253</v>
      </c>
      <c r="B253" s="251" t="s">
        <v>3045</v>
      </c>
      <c r="C253" s="270" t="s">
        <v>1895</v>
      </c>
      <c r="D253" s="268" t="s">
        <v>466</v>
      </c>
      <c r="E253" s="288">
        <v>44789</v>
      </c>
      <c r="F253" s="288">
        <v>44820</v>
      </c>
      <c r="G253" s="288"/>
      <c r="H253" s="261">
        <v>55</v>
      </c>
      <c r="I253" s="322">
        <v>3.1712962962962958E-3</v>
      </c>
      <c r="J253" s="322">
        <v>5.6712962962962956E-4</v>
      </c>
      <c r="K253" s="261">
        <v>816</v>
      </c>
      <c r="L253" s="262">
        <v>2.8000000000000001E-2</v>
      </c>
      <c r="M253" s="268" t="s">
        <v>3046</v>
      </c>
    </row>
    <row r="254" spans="1:13" ht="30">
      <c r="A254" s="268">
        <v>254</v>
      </c>
      <c r="B254" s="251" t="s">
        <v>3047</v>
      </c>
      <c r="C254" s="270" t="s">
        <v>1895</v>
      </c>
      <c r="D254" s="268" t="s">
        <v>466</v>
      </c>
      <c r="E254" s="288">
        <v>44801</v>
      </c>
      <c r="F254" s="288">
        <v>44832</v>
      </c>
      <c r="G254" s="288"/>
      <c r="H254" s="261">
        <v>11</v>
      </c>
      <c r="I254" s="322">
        <v>6.7476851851851856E-3</v>
      </c>
      <c r="J254" s="322">
        <v>1.4814814814814814E-3</v>
      </c>
      <c r="K254" s="261">
        <v>445</v>
      </c>
      <c r="L254" s="262">
        <v>1.7999999999999999E-2</v>
      </c>
      <c r="M254" s="268" t="s">
        <v>3048</v>
      </c>
    </row>
    <row r="255" spans="1:13" ht="30">
      <c r="A255" s="268">
        <v>255</v>
      </c>
      <c r="B255" s="251" t="s">
        <v>3049</v>
      </c>
      <c r="C255" s="270" t="s">
        <v>1895</v>
      </c>
      <c r="D255" s="268" t="s">
        <v>466</v>
      </c>
      <c r="E255" s="288">
        <v>44801</v>
      </c>
      <c r="F255" s="288">
        <v>44832</v>
      </c>
      <c r="G255" s="288"/>
      <c r="H255" s="261">
        <v>18</v>
      </c>
      <c r="I255" s="322">
        <v>4.1319444444444442E-3</v>
      </c>
      <c r="J255" s="322">
        <v>3.3564814814814812E-4</v>
      </c>
      <c r="K255" s="261">
        <v>695</v>
      </c>
      <c r="L255" s="262">
        <v>8.2000000000000003E-2</v>
      </c>
      <c r="M255" s="268" t="s">
        <v>3050</v>
      </c>
    </row>
    <row r="256" spans="1:13" ht="30">
      <c r="A256" s="268">
        <v>256</v>
      </c>
      <c r="B256" s="251" t="s">
        <v>3051</v>
      </c>
      <c r="C256" s="270" t="s">
        <v>1895</v>
      </c>
      <c r="D256" s="268" t="s">
        <v>466</v>
      </c>
      <c r="E256" s="288">
        <v>44801</v>
      </c>
      <c r="F256" s="288">
        <v>44832</v>
      </c>
      <c r="G256" s="288"/>
      <c r="H256" s="261">
        <v>57</v>
      </c>
      <c r="I256" s="322">
        <v>4.3368055555555556E-2</v>
      </c>
      <c r="J256" s="322">
        <v>5.1736111111111115E-3</v>
      </c>
      <c r="K256" s="261">
        <v>731</v>
      </c>
      <c r="L256" s="262">
        <v>6.2E-2</v>
      </c>
      <c r="M256" s="268" t="s">
        <v>3052</v>
      </c>
    </row>
    <row r="257" spans="1:13" ht="30">
      <c r="A257" s="268">
        <v>257</v>
      </c>
      <c r="B257" s="251" t="s">
        <v>3053</v>
      </c>
      <c r="C257" s="270" t="s">
        <v>1895</v>
      </c>
      <c r="D257" s="268" t="s">
        <v>466</v>
      </c>
      <c r="E257" s="288">
        <v>44801</v>
      </c>
      <c r="F257" s="288">
        <v>44832</v>
      </c>
      <c r="G257" s="288"/>
      <c r="H257" s="261">
        <v>15</v>
      </c>
      <c r="I257" s="322">
        <v>3.7951388888888889E-2</v>
      </c>
      <c r="J257" s="322">
        <v>5.9027777777777778E-4</v>
      </c>
      <c r="K257" s="261">
        <v>590</v>
      </c>
      <c r="L257" s="262">
        <v>1.4E-2</v>
      </c>
      <c r="M257" s="268"/>
    </row>
    <row r="258" spans="1:13">
      <c r="A258" s="268">
        <v>258</v>
      </c>
      <c r="B258" s="251" t="s">
        <v>3054</v>
      </c>
      <c r="C258" s="270" t="s">
        <v>1895</v>
      </c>
      <c r="D258" s="268" t="s">
        <v>466</v>
      </c>
      <c r="E258" s="288">
        <v>44801</v>
      </c>
      <c r="F258" s="288">
        <v>44832</v>
      </c>
      <c r="G258" s="288"/>
      <c r="H258" s="261">
        <v>14</v>
      </c>
      <c r="I258" s="322">
        <v>4.0752314814814811E-2</v>
      </c>
      <c r="J258" s="322">
        <v>2.6041666666666665E-3</v>
      </c>
      <c r="K258" s="261">
        <v>590</v>
      </c>
      <c r="L258" s="262">
        <v>6.4000000000000001E-2</v>
      </c>
      <c r="M258" s="268" t="s">
        <v>3055</v>
      </c>
    </row>
    <row r="259" spans="1:13" ht="30">
      <c r="A259" s="268">
        <v>259</v>
      </c>
      <c r="B259" s="251" t="s">
        <v>3056</v>
      </c>
      <c r="C259" s="270" t="s">
        <v>1895</v>
      </c>
      <c r="D259" s="268" t="s">
        <v>466</v>
      </c>
      <c r="E259" s="288">
        <v>44802</v>
      </c>
      <c r="F259" s="288">
        <v>44833</v>
      </c>
      <c r="G259" s="288"/>
      <c r="H259" s="261">
        <v>8</v>
      </c>
      <c r="I259" s="322">
        <v>6.4351851851851861E-3</v>
      </c>
      <c r="J259" s="322">
        <v>1.7824074074074072E-3</v>
      </c>
      <c r="K259" s="261">
        <v>359</v>
      </c>
      <c r="L259" s="262">
        <v>2.1999999999999999E-2</v>
      </c>
      <c r="M259" s="268" t="s">
        <v>3057</v>
      </c>
    </row>
    <row r="260" spans="1:13" ht="30">
      <c r="A260" s="268">
        <v>260</v>
      </c>
      <c r="B260" s="251" t="s">
        <v>3058</v>
      </c>
      <c r="C260" s="270" t="s">
        <v>1895</v>
      </c>
      <c r="D260" s="268" t="s">
        <v>466</v>
      </c>
      <c r="E260" s="288">
        <v>44802</v>
      </c>
      <c r="F260" s="288">
        <v>44833</v>
      </c>
      <c r="G260" s="288"/>
      <c r="H260" s="261">
        <v>6</v>
      </c>
      <c r="I260" s="322">
        <v>1.2615740740740742E-2</v>
      </c>
      <c r="J260" s="322">
        <v>8.2175925925925917E-4</v>
      </c>
      <c r="K260" s="261">
        <v>317</v>
      </c>
      <c r="L260" s="262">
        <v>0.01</v>
      </c>
      <c r="M260" s="268" t="s">
        <v>3059</v>
      </c>
    </row>
    <row r="261" spans="1:13" ht="30">
      <c r="A261" s="268">
        <v>261</v>
      </c>
      <c r="B261" s="251" t="s">
        <v>3060</v>
      </c>
      <c r="C261" s="270" t="s">
        <v>1895</v>
      </c>
      <c r="D261" s="268" t="s">
        <v>466</v>
      </c>
      <c r="E261" s="288">
        <v>44802</v>
      </c>
      <c r="F261" s="288">
        <v>44833</v>
      </c>
      <c r="G261" s="288"/>
      <c r="H261" s="261">
        <v>11</v>
      </c>
      <c r="I261" s="322">
        <v>1.8136574074074072E-2</v>
      </c>
      <c r="J261" s="322">
        <v>4.2476851851851851E-3</v>
      </c>
      <c r="K261" s="261">
        <v>281</v>
      </c>
      <c r="L261" s="262">
        <v>2.5000000000000001E-2</v>
      </c>
      <c r="M261" s="268" t="s">
        <v>3061</v>
      </c>
    </row>
    <row r="262" spans="1:13" ht="30">
      <c r="A262" s="268">
        <v>262</v>
      </c>
      <c r="B262" s="251" t="s">
        <v>3062</v>
      </c>
      <c r="C262" s="270" t="s">
        <v>1895</v>
      </c>
      <c r="D262" s="268" t="s">
        <v>466</v>
      </c>
      <c r="E262" s="288">
        <v>44802</v>
      </c>
      <c r="F262" s="288">
        <v>44833</v>
      </c>
      <c r="G262" s="288"/>
      <c r="H262" s="261">
        <v>10</v>
      </c>
      <c r="I262" s="322">
        <v>1.2060185185185186E-2</v>
      </c>
      <c r="J262" s="322">
        <v>2.2106481481481478E-3</v>
      </c>
      <c r="K262" s="261">
        <v>563</v>
      </c>
      <c r="L262" s="262">
        <v>1.2E-2</v>
      </c>
      <c r="M262" s="268" t="s">
        <v>3063</v>
      </c>
    </row>
    <row r="263" spans="1:13" ht="30">
      <c r="A263" s="268">
        <v>263</v>
      </c>
      <c r="B263" s="251" t="s">
        <v>3064</v>
      </c>
      <c r="C263" s="270" t="s">
        <v>1895</v>
      </c>
      <c r="D263" s="268" t="s">
        <v>466</v>
      </c>
      <c r="E263" s="288">
        <v>44802</v>
      </c>
      <c r="F263" s="288">
        <v>44833</v>
      </c>
      <c r="G263" s="288"/>
      <c r="H263" s="261">
        <v>8</v>
      </c>
      <c r="I263" s="322">
        <v>6.0995370370370361E-3</v>
      </c>
      <c r="J263" s="322">
        <v>1.261574074074074E-3</v>
      </c>
      <c r="K263" s="261">
        <v>400</v>
      </c>
      <c r="L263" s="262">
        <v>1.7999999999999999E-2</v>
      </c>
      <c r="M263" s="268" t="s">
        <v>3065</v>
      </c>
    </row>
    <row r="264" spans="1:13" ht="30">
      <c r="A264" s="268">
        <v>264</v>
      </c>
      <c r="B264" s="251" t="s">
        <v>3066</v>
      </c>
      <c r="C264" s="270" t="s">
        <v>1895</v>
      </c>
      <c r="D264" s="268" t="s">
        <v>466</v>
      </c>
      <c r="E264" s="288">
        <v>44802</v>
      </c>
      <c r="F264" s="288">
        <v>44833</v>
      </c>
      <c r="G264" s="288"/>
      <c r="H264" s="261">
        <v>13</v>
      </c>
      <c r="I264" s="322">
        <v>1.667824074074074E-2</v>
      </c>
      <c r="J264" s="322">
        <v>4.7453703703703704E-4</v>
      </c>
      <c r="K264" s="261">
        <v>451</v>
      </c>
      <c r="L264" s="262">
        <v>2.1999999999999999E-2</v>
      </c>
      <c r="M264" s="268" t="s">
        <v>3067</v>
      </c>
    </row>
    <row r="265" spans="1:13" ht="30">
      <c r="A265" s="268">
        <v>265</v>
      </c>
      <c r="B265" s="251" t="s">
        <v>3068</v>
      </c>
      <c r="C265" s="270" t="s">
        <v>1895</v>
      </c>
      <c r="D265" s="268" t="s">
        <v>466</v>
      </c>
      <c r="E265" s="288">
        <v>44802</v>
      </c>
      <c r="F265" s="288">
        <v>44833</v>
      </c>
      <c r="G265" s="288"/>
      <c r="H265" s="261">
        <v>12</v>
      </c>
      <c r="I265" s="322">
        <v>4.4583333333333336E-2</v>
      </c>
      <c r="J265" s="322">
        <v>1.0648148148148147E-3</v>
      </c>
      <c r="K265" s="261">
        <v>363</v>
      </c>
      <c r="L265" s="262">
        <v>2.1999999999999999E-2</v>
      </c>
      <c r="M265" s="268" t="s">
        <v>3069</v>
      </c>
    </row>
    <row r="266" spans="1:13" ht="30">
      <c r="A266" s="268">
        <v>266</v>
      </c>
      <c r="B266" s="251" t="s">
        <v>3070</v>
      </c>
      <c r="C266" s="270" t="s">
        <v>1895</v>
      </c>
      <c r="D266" s="268" t="s">
        <v>466</v>
      </c>
      <c r="E266" s="288">
        <v>44802</v>
      </c>
      <c r="F266" s="288">
        <v>44833</v>
      </c>
      <c r="G266" s="288"/>
      <c r="H266" s="261">
        <v>14</v>
      </c>
      <c r="I266" s="322">
        <v>1.8055555555555557E-3</v>
      </c>
      <c r="J266" s="322">
        <v>4.6296296296296293E-4</v>
      </c>
      <c r="K266" s="261">
        <v>346</v>
      </c>
      <c r="L266" s="262">
        <v>2.9000000000000001E-2</v>
      </c>
      <c r="M266" s="268" t="s">
        <v>3071</v>
      </c>
    </row>
    <row r="267" spans="1:13" ht="30">
      <c r="A267" s="268">
        <v>267</v>
      </c>
      <c r="B267" s="251" t="s">
        <v>3072</v>
      </c>
      <c r="C267" s="270" t="s">
        <v>1895</v>
      </c>
      <c r="D267" s="268" t="s">
        <v>466</v>
      </c>
      <c r="E267" s="288">
        <v>44802</v>
      </c>
      <c r="F267" s="288">
        <v>44833</v>
      </c>
      <c r="G267" s="288"/>
      <c r="H267" s="261">
        <v>219</v>
      </c>
      <c r="I267" s="322">
        <v>3.8946759259259257E-2</v>
      </c>
      <c r="J267" s="322">
        <v>1.9444444444444442E-3</v>
      </c>
      <c r="K267" s="261">
        <v>2016</v>
      </c>
      <c r="L267" s="262">
        <v>9.7000000000000003E-2</v>
      </c>
      <c r="M267" s="268" t="s">
        <v>3073</v>
      </c>
    </row>
    <row r="268" spans="1:13" ht="30">
      <c r="A268" s="268">
        <v>268</v>
      </c>
      <c r="B268" s="251" t="s">
        <v>3074</v>
      </c>
      <c r="C268" s="270" t="s">
        <v>1895</v>
      </c>
      <c r="D268" s="268" t="s">
        <v>466</v>
      </c>
      <c r="E268" s="288">
        <v>44803</v>
      </c>
      <c r="F268" s="288">
        <v>44834</v>
      </c>
      <c r="G268" s="288"/>
      <c r="H268" s="261">
        <v>19</v>
      </c>
      <c r="I268" s="322">
        <v>3.2962962962962965E-2</v>
      </c>
      <c r="J268" s="322">
        <v>4.1666666666666666E-3</v>
      </c>
      <c r="K268" s="261">
        <v>639</v>
      </c>
      <c r="L268" s="262">
        <v>0.03</v>
      </c>
      <c r="M268" s="268" t="s">
        <v>3075</v>
      </c>
    </row>
    <row r="269" spans="1:13" ht="30">
      <c r="A269" s="268">
        <v>269</v>
      </c>
      <c r="B269" s="251" t="s">
        <v>3076</v>
      </c>
      <c r="C269" s="270" t="s">
        <v>1895</v>
      </c>
      <c r="D269" s="268" t="s">
        <v>466</v>
      </c>
      <c r="E269" s="288">
        <v>44803</v>
      </c>
      <c r="F269" s="288">
        <v>44834</v>
      </c>
      <c r="G269" s="288"/>
      <c r="H269" s="261">
        <v>26</v>
      </c>
      <c r="I269" s="322">
        <v>3.6608796296296299E-2</v>
      </c>
      <c r="J269" s="322">
        <v>2.4652777777777776E-3</v>
      </c>
      <c r="K269" s="261">
        <v>432</v>
      </c>
      <c r="L269" s="262">
        <v>3.5000000000000003E-2</v>
      </c>
      <c r="M269" s="268" t="s">
        <v>3077</v>
      </c>
    </row>
    <row r="270" spans="1:13" ht="30">
      <c r="A270" s="268">
        <v>270</v>
      </c>
      <c r="B270" s="251" t="s">
        <v>3078</v>
      </c>
      <c r="C270" s="270" t="s">
        <v>1895</v>
      </c>
      <c r="D270" s="268" t="s">
        <v>466</v>
      </c>
      <c r="E270" s="288">
        <v>44803</v>
      </c>
      <c r="F270" s="288">
        <v>44834</v>
      </c>
      <c r="G270" s="288"/>
      <c r="H270" s="261">
        <v>19</v>
      </c>
      <c r="I270" s="322">
        <v>1.1377314814814814E-2</v>
      </c>
      <c r="J270" s="322">
        <v>4.1666666666666669E-4</v>
      </c>
      <c r="K270" s="261">
        <v>500</v>
      </c>
      <c r="L270" s="262">
        <v>2.5999999999999999E-2</v>
      </c>
      <c r="M270" s="268" t="s">
        <v>3079</v>
      </c>
    </row>
    <row r="271" spans="1:13" ht="30">
      <c r="A271" s="268">
        <v>271</v>
      </c>
      <c r="B271" s="251" t="s">
        <v>3080</v>
      </c>
      <c r="C271" s="270" t="s">
        <v>1895</v>
      </c>
      <c r="D271" s="268" t="s">
        <v>466</v>
      </c>
      <c r="E271" s="288">
        <v>44791</v>
      </c>
      <c r="F271" s="288">
        <v>44822</v>
      </c>
      <c r="G271" s="288"/>
      <c r="H271" s="261">
        <v>95</v>
      </c>
      <c r="I271" s="322">
        <v>6.2962962962962957E-2</v>
      </c>
      <c r="J271" s="322">
        <v>4.6296296296296302E-3</v>
      </c>
      <c r="K271" s="261">
        <v>1010</v>
      </c>
      <c r="L271" s="262">
        <v>3.5000000000000003E-2</v>
      </c>
      <c r="M271" s="268" t="s">
        <v>3081</v>
      </c>
    </row>
    <row r="272" spans="1:13" ht="30">
      <c r="A272" s="268">
        <v>272</v>
      </c>
      <c r="B272" s="251" t="s">
        <v>3082</v>
      </c>
      <c r="C272" s="270" t="s">
        <v>1895</v>
      </c>
      <c r="D272" s="268" t="s">
        <v>466</v>
      </c>
      <c r="E272" s="288">
        <v>44796</v>
      </c>
      <c r="F272" s="288">
        <v>44827</v>
      </c>
      <c r="G272" s="288"/>
      <c r="H272" s="261">
        <v>59</v>
      </c>
      <c r="I272" s="322">
        <v>5.2546296296296292E-2</v>
      </c>
      <c r="J272" s="322">
        <v>9.2129629629629627E-3</v>
      </c>
      <c r="K272" s="261">
        <v>1241</v>
      </c>
      <c r="L272" s="262">
        <v>0.02</v>
      </c>
      <c r="M272" s="268" t="s">
        <v>3083</v>
      </c>
    </row>
    <row r="273" spans="1:13">
      <c r="A273" s="268">
        <v>273</v>
      </c>
      <c r="B273" s="251" t="s">
        <v>3084</v>
      </c>
      <c r="C273" s="270" t="s">
        <v>1895</v>
      </c>
      <c r="D273" s="268" t="s">
        <v>466</v>
      </c>
      <c r="E273" s="288">
        <v>44796</v>
      </c>
      <c r="F273" s="288">
        <v>44827</v>
      </c>
      <c r="G273" s="288"/>
      <c r="H273" s="261">
        <v>137</v>
      </c>
      <c r="I273" s="322">
        <v>5.4629629629629632E-2</v>
      </c>
      <c r="J273" s="322">
        <v>5.7407407407407416E-3</v>
      </c>
      <c r="K273" s="261">
        <v>1681</v>
      </c>
      <c r="L273" s="262">
        <v>4.5999999999999999E-2</v>
      </c>
      <c r="M273" s="268" t="s">
        <v>3085</v>
      </c>
    </row>
    <row r="274" spans="1:13">
      <c r="A274" s="268">
        <v>274</v>
      </c>
      <c r="B274" s="251" t="s">
        <v>3086</v>
      </c>
      <c r="C274" s="270" t="s">
        <v>1895</v>
      </c>
      <c r="D274" s="268" t="s">
        <v>466</v>
      </c>
      <c r="E274" s="288">
        <v>44798</v>
      </c>
      <c r="F274" s="288">
        <v>44829</v>
      </c>
      <c r="G274" s="288"/>
      <c r="H274" s="261">
        <v>137</v>
      </c>
      <c r="I274" s="322">
        <v>4.762731481481481E-2</v>
      </c>
      <c r="J274" s="322">
        <v>5.1273148148148146E-3</v>
      </c>
      <c r="K274" s="261">
        <v>1196</v>
      </c>
      <c r="L274" s="262">
        <v>4.3999999999999997E-2</v>
      </c>
      <c r="M274" s="268" t="s">
        <v>3087</v>
      </c>
    </row>
    <row r="275" spans="1:13" ht="30">
      <c r="A275" s="268">
        <v>275</v>
      </c>
      <c r="B275" s="251" t="s">
        <v>3094</v>
      </c>
      <c r="C275" s="270" t="s">
        <v>1895</v>
      </c>
      <c r="D275" s="268" t="s">
        <v>466</v>
      </c>
      <c r="E275" s="288">
        <v>44831</v>
      </c>
      <c r="F275" s="288">
        <v>44861</v>
      </c>
      <c r="G275" s="288"/>
      <c r="H275" s="261">
        <v>250</v>
      </c>
      <c r="I275" s="322">
        <v>8.9004629629629625E-3</v>
      </c>
      <c r="J275" s="322">
        <v>2.3958333333333336E-3</v>
      </c>
      <c r="K275" s="261">
        <v>1897</v>
      </c>
      <c r="L275" s="262">
        <v>7.5999999999999998E-2</v>
      </c>
      <c r="M275" s="268" t="s">
        <v>3095</v>
      </c>
    </row>
    <row r="276" spans="1:13">
      <c r="A276" s="268">
        <v>276</v>
      </c>
      <c r="B276" s="251" t="s">
        <v>3096</v>
      </c>
      <c r="C276" s="270" t="s">
        <v>1895</v>
      </c>
      <c r="D276" s="268" t="s">
        <v>465</v>
      </c>
      <c r="E276" s="288">
        <v>44824</v>
      </c>
      <c r="F276" s="288">
        <v>44854</v>
      </c>
      <c r="G276" s="288"/>
      <c r="H276" s="261">
        <v>5371</v>
      </c>
      <c r="I276" s="322">
        <v>6.5972222222222213E-4</v>
      </c>
      <c r="J276" s="322"/>
      <c r="K276" s="261">
        <v>5128</v>
      </c>
      <c r="L276" s="262"/>
      <c r="M276" s="268"/>
    </row>
    <row r="277" spans="1:13" ht="30">
      <c r="A277" s="268">
        <v>277</v>
      </c>
      <c r="B277" s="251" t="s">
        <v>3298</v>
      </c>
      <c r="C277" s="270" t="s">
        <v>1895</v>
      </c>
      <c r="D277" s="268" t="s">
        <v>466</v>
      </c>
      <c r="E277" s="288">
        <v>44861</v>
      </c>
      <c r="F277" s="288">
        <v>44892</v>
      </c>
      <c r="G277" s="288"/>
      <c r="H277" s="261">
        <v>214</v>
      </c>
      <c r="I277" s="322">
        <v>5.9027777777777778E-4</v>
      </c>
      <c r="J277" s="322">
        <v>1.7361111111111112E-4</v>
      </c>
      <c r="K277" s="261">
        <v>421</v>
      </c>
      <c r="L277" s="262">
        <v>2.4E-2</v>
      </c>
      <c r="M277" s="365" t="s">
        <v>3299</v>
      </c>
    </row>
    <row r="278" spans="1:13">
      <c r="A278" s="268">
        <v>278</v>
      </c>
      <c r="B278" s="251" t="s">
        <v>3300</v>
      </c>
      <c r="C278" s="270" t="s">
        <v>1895</v>
      </c>
      <c r="D278" s="268" t="s">
        <v>465</v>
      </c>
      <c r="E278" s="288">
        <v>44872</v>
      </c>
      <c r="F278" s="288">
        <v>44902</v>
      </c>
      <c r="G278" s="288"/>
      <c r="H278" s="261">
        <v>925</v>
      </c>
      <c r="I278" s="322">
        <v>7.6388888888888893E-4</v>
      </c>
      <c r="J278" s="322"/>
      <c r="K278" s="261">
        <v>798</v>
      </c>
      <c r="L278" s="262"/>
      <c r="M278" s="365" t="s">
        <v>3273</v>
      </c>
    </row>
    <row r="279" spans="1:13">
      <c r="A279" s="268">
        <v>279</v>
      </c>
      <c r="B279" s="251" t="s">
        <v>3327</v>
      </c>
      <c r="C279" s="270" t="s">
        <v>1895</v>
      </c>
      <c r="D279" s="268" t="s">
        <v>465</v>
      </c>
      <c r="E279" s="288">
        <v>44897</v>
      </c>
      <c r="F279" s="288">
        <v>44928</v>
      </c>
      <c r="G279" s="288"/>
      <c r="H279" s="261">
        <v>2699</v>
      </c>
      <c r="I279" s="322">
        <v>6.9444444444444447E-4</v>
      </c>
      <c r="J279" s="322"/>
      <c r="K279" s="261">
        <v>2450</v>
      </c>
      <c r="L279" s="262"/>
      <c r="M279" s="365" t="s">
        <v>3328</v>
      </c>
    </row>
    <row r="280" spans="1:13">
      <c r="A280" s="268">
        <v>280</v>
      </c>
      <c r="B280" s="251" t="s">
        <v>3330</v>
      </c>
      <c r="C280" s="270" t="s">
        <v>1895</v>
      </c>
      <c r="D280" s="268" t="s">
        <v>465</v>
      </c>
      <c r="E280" s="288">
        <v>44904</v>
      </c>
      <c r="F280" s="288">
        <v>44935</v>
      </c>
      <c r="G280" s="288"/>
      <c r="H280" s="261">
        <v>2259</v>
      </c>
      <c r="I280" s="322">
        <v>6.9444444444444447E-4</v>
      </c>
      <c r="J280" s="322"/>
      <c r="K280" s="261">
        <v>1961</v>
      </c>
      <c r="L280" s="262"/>
      <c r="M280" s="365" t="s">
        <v>3329</v>
      </c>
    </row>
    <row r="281" spans="1:13">
      <c r="A281" s="268">
        <v>281</v>
      </c>
      <c r="B281" s="251" t="s">
        <v>3332</v>
      </c>
      <c r="C281" s="270" t="s">
        <v>1895</v>
      </c>
      <c r="D281" s="268" t="s">
        <v>465</v>
      </c>
      <c r="E281" s="288">
        <v>44911</v>
      </c>
      <c r="F281" s="288">
        <v>44942</v>
      </c>
      <c r="G281" s="288"/>
      <c r="H281" s="261">
        <v>2322</v>
      </c>
      <c r="I281" s="322">
        <v>6.9444444444444447E-4</v>
      </c>
      <c r="J281" s="322"/>
      <c r="K281" s="261">
        <v>1124</v>
      </c>
      <c r="L281" s="262"/>
      <c r="M281" s="268" t="s">
        <v>3331</v>
      </c>
    </row>
    <row r="282" spans="1:13">
      <c r="A282" s="268">
        <v>282</v>
      </c>
      <c r="B282" s="251" t="s">
        <v>3334</v>
      </c>
      <c r="C282" s="270" t="s">
        <v>1895</v>
      </c>
      <c r="D282" s="268" t="s">
        <v>465</v>
      </c>
      <c r="E282" s="288">
        <v>44915</v>
      </c>
      <c r="F282" s="288">
        <v>44946</v>
      </c>
      <c r="G282" s="288"/>
      <c r="H282" s="261">
        <v>3861</v>
      </c>
      <c r="I282" s="322">
        <v>6.3194444444444442E-2</v>
      </c>
      <c r="J282" s="322"/>
      <c r="K282" s="261">
        <v>3159</v>
      </c>
      <c r="L282" s="262"/>
      <c r="M282" s="268" t="s">
        <v>3333</v>
      </c>
    </row>
    <row r="283" spans="1:13">
      <c r="A283" s="268">
        <v>283</v>
      </c>
      <c r="B283" s="251" t="s">
        <v>3327</v>
      </c>
      <c r="C283" s="270" t="s">
        <v>1895</v>
      </c>
      <c r="D283" s="268" t="s">
        <v>466</v>
      </c>
      <c r="E283" s="288">
        <v>44901</v>
      </c>
      <c r="F283" s="288">
        <v>44932</v>
      </c>
      <c r="G283" s="288"/>
      <c r="H283" s="261">
        <v>51</v>
      </c>
      <c r="I283" s="322">
        <v>6.9444444444444447E-4</v>
      </c>
      <c r="J283" s="322">
        <v>2.3148148148148146E-4</v>
      </c>
      <c r="K283" s="261">
        <v>240</v>
      </c>
      <c r="L283" s="262">
        <v>2.5000000000000001E-2</v>
      </c>
      <c r="M283" s="365" t="s">
        <v>3335</v>
      </c>
    </row>
    <row r="284" spans="1:13">
      <c r="A284" s="268">
        <v>284</v>
      </c>
      <c r="B284" s="251" t="s">
        <v>3330</v>
      </c>
      <c r="C284" s="270" t="s">
        <v>1895</v>
      </c>
      <c r="D284" s="268" t="s">
        <v>466</v>
      </c>
      <c r="E284" s="288">
        <v>44904</v>
      </c>
      <c r="F284" s="288">
        <v>44935</v>
      </c>
      <c r="G284" s="288"/>
      <c r="H284" s="261">
        <v>382</v>
      </c>
      <c r="I284" s="322">
        <v>6.9444444444444447E-4</v>
      </c>
      <c r="J284" s="322">
        <v>3.0092592592592595E-4</v>
      </c>
      <c r="K284" s="261">
        <v>328</v>
      </c>
      <c r="L284" s="262">
        <v>2.1000000000000001E-2</v>
      </c>
      <c r="M284" s="365" t="s">
        <v>3336</v>
      </c>
    </row>
    <row r="285" spans="1:13">
      <c r="A285" s="268">
        <v>285</v>
      </c>
      <c r="B285" s="251" t="s">
        <v>3332</v>
      </c>
      <c r="C285" s="270" t="s">
        <v>1895</v>
      </c>
      <c r="D285" s="268" t="s">
        <v>466</v>
      </c>
      <c r="E285" s="288">
        <v>44911</v>
      </c>
      <c r="F285" s="288">
        <v>44942</v>
      </c>
      <c r="G285" s="288"/>
      <c r="H285" s="261">
        <v>341</v>
      </c>
      <c r="I285" s="322">
        <v>6.9444444444444447E-4</v>
      </c>
      <c r="J285" s="322">
        <v>3.0092592592592595E-4</v>
      </c>
      <c r="K285" s="261">
        <v>298</v>
      </c>
      <c r="L285" s="262">
        <v>1.2999999999999999E-2</v>
      </c>
      <c r="M285" s="365" t="s">
        <v>3337</v>
      </c>
    </row>
    <row r="286" spans="1:13">
      <c r="A286" s="268">
        <v>286</v>
      </c>
      <c r="B286" s="251" t="s">
        <v>3530</v>
      </c>
      <c r="C286" s="270" t="s">
        <v>1895</v>
      </c>
      <c r="D286" s="268" t="s">
        <v>466</v>
      </c>
      <c r="E286" s="288">
        <v>44951</v>
      </c>
      <c r="F286" s="288">
        <v>44982</v>
      </c>
      <c r="G286" s="288"/>
      <c r="H286" s="261">
        <v>393</v>
      </c>
      <c r="I286" s="322">
        <v>6.6087962962962966E-3</v>
      </c>
      <c r="J286" s="322">
        <v>1.6550925925925926E-3</v>
      </c>
      <c r="K286" s="261">
        <v>3699</v>
      </c>
      <c r="L286" s="262">
        <v>3.4000000000000002E-2</v>
      </c>
      <c r="M286" s="365" t="s">
        <v>3531</v>
      </c>
    </row>
    <row r="287" spans="1:13">
      <c r="A287" s="268">
        <v>287</v>
      </c>
      <c r="B287" s="251" t="s">
        <v>3532</v>
      </c>
      <c r="C287" s="270" t="s">
        <v>1895</v>
      </c>
      <c r="D287" s="268" t="s">
        <v>466</v>
      </c>
      <c r="E287" s="288">
        <v>44984</v>
      </c>
      <c r="F287" s="288">
        <v>45012</v>
      </c>
      <c r="G287" s="288"/>
      <c r="H287" s="261">
        <v>1731</v>
      </c>
      <c r="I287" s="322">
        <v>6.9444444444444447E-4</v>
      </c>
      <c r="J287" s="322">
        <v>3.9351851851851852E-4</v>
      </c>
      <c r="K287" s="261">
        <v>4987</v>
      </c>
      <c r="L287" s="262">
        <v>0.1802</v>
      </c>
      <c r="M287" s="365" t="s">
        <v>3533</v>
      </c>
    </row>
    <row r="288" spans="1:13">
      <c r="A288" s="268">
        <v>288</v>
      </c>
      <c r="B288" s="251" t="s">
        <v>3534</v>
      </c>
      <c r="C288" s="270" t="s">
        <v>1895</v>
      </c>
      <c r="D288" s="268" t="s">
        <v>465</v>
      </c>
      <c r="E288" s="288">
        <v>44984</v>
      </c>
      <c r="F288" s="288">
        <v>45012</v>
      </c>
      <c r="G288" s="288"/>
      <c r="H288" s="261">
        <v>7737</v>
      </c>
      <c r="I288" s="322">
        <v>6.9444444444444447E-4</v>
      </c>
      <c r="J288" s="322"/>
      <c r="K288" s="261">
        <v>7125</v>
      </c>
      <c r="L288" s="262"/>
      <c r="M288" s="268"/>
    </row>
    <row r="289" spans="1:13">
      <c r="A289" s="268">
        <v>289</v>
      </c>
      <c r="B289" s="251" t="s">
        <v>3535</v>
      </c>
      <c r="C289" s="270" t="s">
        <v>1895</v>
      </c>
      <c r="D289" s="268" t="s">
        <v>465</v>
      </c>
      <c r="E289" s="288">
        <v>44996</v>
      </c>
      <c r="F289" s="288">
        <v>45027</v>
      </c>
      <c r="G289" s="288"/>
      <c r="H289" s="261">
        <v>7504</v>
      </c>
      <c r="I289" s="322">
        <v>6.9444444444444447E-4</v>
      </c>
      <c r="J289" s="322"/>
      <c r="K289" s="261">
        <v>6878</v>
      </c>
      <c r="L289" s="262"/>
      <c r="M289" s="268"/>
    </row>
    <row r="290" spans="1:13">
      <c r="A290" s="268">
        <v>290</v>
      </c>
      <c r="B290" s="251" t="s">
        <v>3536</v>
      </c>
      <c r="C290" s="270" t="s">
        <v>1895</v>
      </c>
      <c r="D290" s="268" t="s">
        <v>465</v>
      </c>
      <c r="E290" s="288">
        <v>44999</v>
      </c>
      <c r="F290" s="288">
        <v>45030</v>
      </c>
      <c r="G290" s="288"/>
      <c r="H290" s="261">
        <v>4901</v>
      </c>
      <c r="I290" s="322">
        <v>5.6712962962962956E-4</v>
      </c>
      <c r="J290" s="322"/>
      <c r="K290" s="261">
        <v>4645</v>
      </c>
      <c r="L290" s="262"/>
      <c r="M290" s="268"/>
    </row>
    <row r="291" spans="1:13">
      <c r="A291" s="268">
        <v>291</v>
      </c>
      <c r="B291" s="251" t="s">
        <v>3906</v>
      </c>
      <c r="C291" s="270" t="s">
        <v>1895</v>
      </c>
      <c r="D291" s="268" t="s">
        <v>466</v>
      </c>
      <c r="E291" s="288">
        <v>45042</v>
      </c>
      <c r="F291" s="288" t="s">
        <v>3912</v>
      </c>
      <c r="G291" s="288"/>
      <c r="H291" s="261">
        <v>447</v>
      </c>
      <c r="I291" s="322">
        <v>6.7129629629629625E-4</v>
      </c>
      <c r="J291" s="322">
        <v>2.199074074074074E-4</v>
      </c>
      <c r="K291" s="261">
        <v>2185</v>
      </c>
      <c r="L291" s="262"/>
      <c r="M291" s="268" t="s">
        <v>3907</v>
      </c>
    </row>
    <row r="292" spans="1:13">
      <c r="A292" s="268">
        <v>292</v>
      </c>
      <c r="B292" s="251" t="s">
        <v>3908</v>
      </c>
      <c r="C292" s="270" t="s">
        <v>1895</v>
      </c>
      <c r="D292" s="268" t="s">
        <v>466</v>
      </c>
      <c r="E292" s="288">
        <v>45103</v>
      </c>
      <c r="F292" s="288" t="s">
        <v>3909</v>
      </c>
      <c r="G292" s="288"/>
      <c r="H292" s="261">
        <v>53</v>
      </c>
      <c r="I292" s="322">
        <v>3.9351851851851852E-4</v>
      </c>
      <c r="J292" s="322">
        <v>1.3888888888888889E-4</v>
      </c>
      <c r="K292" s="261">
        <v>157</v>
      </c>
      <c r="L292" s="262"/>
      <c r="M292" s="268" t="s">
        <v>3910</v>
      </c>
    </row>
    <row r="293" spans="1:13">
      <c r="A293" s="268">
        <v>293</v>
      </c>
      <c r="B293" s="251" t="s">
        <v>3906</v>
      </c>
      <c r="C293" s="270" t="s">
        <v>1895</v>
      </c>
      <c r="D293" s="268" t="s">
        <v>465</v>
      </c>
      <c r="E293" s="288">
        <v>45042</v>
      </c>
      <c r="F293" s="288" t="s">
        <v>3912</v>
      </c>
      <c r="G293" s="288"/>
      <c r="H293" s="261">
        <v>843</v>
      </c>
      <c r="I293" s="322">
        <v>6.7129629629629625E-4</v>
      </c>
      <c r="J293" s="322">
        <v>1.0416666666666667E-4</v>
      </c>
      <c r="K293" s="261">
        <v>801</v>
      </c>
      <c r="L293" s="262"/>
      <c r="M293" s="268" t="s">
        <v>3913</v>
      </c>
    </row>
    <row r="294" spans="1:13">
      <c r="A294" s="268">
        <v>294</v>
      </c>
      <c r="B294" s="251" t="s">
        <v>3914</v>
      </c>
      <c r="C294" s="270" t="s">
        <v>1895</v>
      </c>
      <c r="D294" s="268" t="s">
        <v>465</v>
      </c>
      <c r="E294" s="288" t="s">
        <v>3911</v>
      </c>
      <c r="F294" s="288" t="s">
        <v>3909</v>
      </c>
      <c r="G294" s="288"/>
      <c r="H294" s="261">
        <v>2314</v>
      </c>
      <c r="I294" s="322">
        <v>3.9351851851851852E-4</v>
      </c>
      <c r="J294" s="322">
        <v>4.6296296296296294E-5</v>
      </c>
      <c r="K294" s="261">
        <v>1905</v>
      </c>
      <c r="L294" s="262"/>
      <c r="M294" s="268" t="s">
        <v>3915</v>
      </c>
    </row>
    <row r="295" spans="1:13">
      <c r="A295" s="268">
        <v>295</v>
      </c>
      <c r="B295" s="251" t="s">
        <v>3928</v>
      </c>
      <c r="C295" s="270" t="s">
        <v>1895</v>
      </c>
      <c r="D295" s="268" t="s">
        <v>466</v>
      </c>
      <c r="E295" s="288">
        <v>45110</v>
      </c>
      <c r="F295" s="288">
        <v>45141</v>
      </c>
      <c r="G295" s="288"/>
      <c r="H295" s="261">
        <v>73</v>
      </c>
      <c r="I295" s="322">
        <v>1.9675925925925926E-4</v>
      </c>
      <c r="J295" s="322">
        <v>1.3888888888888889E-4</v>
      </c>
      <c r="K295" s="261">
        <v>154</v>
      </c>
      <c r="L295" s="262"/>
      <c r="M295" s="365" t="s">
        <v>3924</v>
      </c>
    </row>
    <row r="296" spans="1:13">
      <c r="A296" s="268">
        <v>296</v>
      </c>
      <c r="B296" s="251" t="s">
        <v>3927</v>
      </c>
      <c r="C296" s="270" t="s">
        <v>1895</v>
      </c>
      <c r="D296" s="268" t="s">
        <v>466</v>
      </c>
      <c r="E296" s="288">
        <v>45110</v>
      </c>
      <c r="F296" s="288">
        <v>45141</v>
      </c>
      <c r="G296" s="288"/>
      <c r="H296" s="261">
        <v>784</v>
      </c>
      <c r="I296" s="322">
        <v>4.8032407407407407E-3</v>
      </c>
      <c r="J296" s="322">
        <v>1.4351851851851854E-3</v>
      </c>
      <c r="K296" s="261">
        <v>7479</v>
      </c>
      <c r="L296" s="262">
        <v>4.5999999999999999E-2</v>
      </c>
      <c r="M296" s="365" t="s">
        <v>3925</v>
      </c>
    </row>
    <row r="297" spans="1:13">
      <c r="A297" s="268">
        <v>297</v>
      </c>
      <c r="B297" s="251" t="s">
        <v>3929</v>
      </c>
      <c r="C297" s="270" t="s">
        <v>1895</v>
      </c>
      <c r="D297" s="268" t="s">
        <v>466</v>
      </c>
      <c r="E297" s="288">
        <v>45113</v>
      </c>
      <c r="F297" s="288">
        <v>45144</v>
      </c>
      <c r="G297" s="288"/>
      <c r="H297" s="261">
        <v>1304</v>
      </c>
      <c r="I297" s="322">
        <v>2.199074074074074E-4</v>
      </c>
      <c r="J297" s="322">
        <v>1.9675925925925926E-4</v>
      </c>
      <c r="K297" s="261">
        <v>3004</v>
      </c>
      <c r="L297" s="262"/>
      <c r="M297" s="365" t="s">
        <v>3926</v>
      </c>
    </row>
    <row r="298" spans="1:13">
      <c r="A298" s="268">
        <v>298</v>
      </c>
      <c r="B298" s="251" t="s">
        <v>3930</v>
      </c>
      <c r="C298" s="270" t="s">
        <v>1895</v>
      </c>
      <c r="D298" s="268" t="s">
        <v>466</v>
      </c>
      <c r="E298" s="288">
        <v>45113</v>
      </c>
      <c r="F298" s="288">
        <v>45144</v>
      </c>
      <c r="G298" s="288"/>
      <c r="H298" s="261">
        <v>615</v>
      </c>
      <c r="I298" s="322">
        <v>5.4050925925925924E-3</v>
      </c>
      <c r="J298" s="322">
        <v>1.8750000000000001E-3</v>
      </c>
      <c r="K298" s="261">
        <v>6792</v>
      </c>
      <c r="L298" s="262">
        <v>4.4999999999999998E-2</v>
      </c>
      <c r="M298" s="268" t="s">
        <v>3931</v>
      </c>
    </row>
    <row r="299" spans="1:13">
      <c r="A299" s="268">
        <v>299</v>
      </c>
      <c r="B299" s="251" t="s">
        <v>3932</v>
      </c>
      <c r="C299" s="270" t="s">
        <v>1895</v>
      </c>
      <c r="D299" s="268" t="s">
        <v>466</v>
      </c>
      <c r="E299" s="288">
        <v>45120</v>
      </c>
      <c r="F299" s="288">
        <v>45151</v>
      </c>
      <c r="G299" s="288"/>
      <c r="H299" s="261">
        <v>1683</v>
      </c>
      <c r="I299" s="322">
        <v>4.8726851851851856E-3</v>
      </c>
      <c r="J299" s="322">
        <v>9.4907407407407408E-4</v>
      </c>
      <c r="K299" s="261">
        <v>5199</v>
      </c>
      <c r="L299" s="262">
        <v>4.2000000000000003E-2</v>
      </c>
      <c r="M299" s="365" t="s">
        <v>3933</v>
      </c>
    </row>
    <row r="300" spans="1:13">
      <c r="A300" s="268">
        <v>300</v>
      </c>
      <c r="B300" s="251" t="s">
        <v>3934</v>
      </c>
      <c r="C300" s="270" t="s">
        <v>1895</v>
      </c>
      <c r="D300" s="268" t="s">
        <v>466</v>
      </c>
      <c r="E300" s="288">
        <v>45127</v>
      </c>
      <c r="F300" s="288">
        <v>45127</v>
      </c>
      <c r="G300" s="288"/>
      <c r="H300" s="261">
        <v>133</v>
      </c>
      <c r="I300" s="322">
        <v>1.9675925925925926E-4</v>
      </c>
      <c r="J300" s="322">
        <v>1.273148148148148E-4</v>
      </c>
      <c r="K300" s="261">
        <v>401</v>
      </c>
      <c r="L300" s="262"/>
      <c r="M300" s="268" t="s">
        <v>3935</v>
      </c>
    </row>
    <row r="301" spans="1:13">
      <c r="A301" s="268">
        <v>301</v>
      </c>
      <c r="B301" s="251" t="s">
        <v>3936</v>
      </c>
      <c r="C301" s="270" t="s">
        <v>1895</v>
      </c>
      <c r="D301" s="268" t="s">
        <v>466</v>
      </c>
      <c r="E301" s="288">
        <v>45127</v>
      </c>
      <c r="F301" s="288">
        <v>45127</v>
      </c>
      <c r="G301" s="288"/>
      <c r="H301" s="261">
        <v>571</v>
      </c>
      <c r="I301" s="322">
        <v>2.9629629629629628E-3</v>
      </c>
      <c r="J301" s="322">
        <v>8.564814814814815E-4</v>
      </c>
      <c r="K301" s="261">
        <v>6670</v>
      </c>
      <c r="L301" s="262">
        <v>2.5999999999999999E-2</v>
      </c>
      <c r="M301" s="365" t="s">
        <v>3937</v>
      </c>
    </row>
    <row r="302" spans="1:13">
      <c r="A302" s="268">
        <v>302</v>
      </c>
      <c r="B302" s="251" t="s">
        <v>3938</v>
      </c>
      <c r="C302" s="270" t="s">
        <v>1895</v>
      </c>
      <c r="D302" s="268" t="s">
        <v>466</v>
      </c>
      <c r="E302" s="288">
        <v>45134</v>
      </c>
      <c r="F302" s="288">
        <v>45165</v>
      </c>
      <c r="G302" s="288"/>
      <c r="H302" s="261">
        <v>181</v>
      </c>
      <c r="I302" s="322">
        <v>2.0833333333333335E-4</v>
      </c>
      <c r="J302" s="322">
        <v>7.6388888888888893E-4</v>
      </c>
      <c r="K302" s="261">
        <v>455</v>
      </c>
      <c r="L302" s="262"/>
      <c r="M302" s="268" t="s">
        <v>3939</v>
      </c>
    </row>
    <row r="303" spans="1:13">
      <c r="A303" s="268">
        <v>303</v>
      </c>
      <c r="B303" s="251" t="s">
        <v>3940</v>
      </c>
      <c r="C303" s="270" t="s">
        <v>1895</v>
      </c>
      <c r="D303" s="268" t="s">
        <v>466</v>
      </c>
      <c r="E303" s="288">
        <v>45134</v>
      </c>
      <c r="F303" s="288">
        <v>45165</v>
      </c>
      <c r="G303" s="288"/>
      <c r="H303" s="261">
        <v>656</v>
      </c>
      <c r="I303" s="322">
        <v>4.5601851851851853E-3</v>
      </c>
      <c r="J303" s="322">
        <v>1.5740740740740741E-3</v>
      </c>
      <c r="K303" s="261">
        <v>10239</v>
      </c>
      <c r="L303" s="262">
        <v>3.9E-2</v>
      </c>
      <c r="M303" s="268" t="s">
        <v>3941</v>
      </c>
    </row>
    <row r="304" spans="1:13">
      <c r="A304" s="268">
        <v>304</v>
      </c>
      <c r="B304" s="251" t="s">
        <v>3928</v>
      </c>
      <c r="C304" s="270" t="s">
        <v>1895</v>
      </c>
      <c r="D304" s="268" t="s">
        <v>465</v>
      </c>
      <c r="E304" s="288">
        <v>45110</v>
      </c>
      <c r="F304" s="288">
        <v>45141</v>
      </c>
      <c r="G304" s="288"/>
      <c r="H304" s="261">
        <v>2383</v>
      </c>
      <c r="I304" s="322">
        <v>2.199074074074074E-4</v>
      </c>
      <c r="J304" s="322"/>
      <c r="K304" s="261">
        <v>1454</v>
      </c>
      <c r="L304" s="262"/>
      <c r="M304" s="365" t="s">
        <v>3942</v>
      </c>
    </row>
    <row r="305" spans="1:13">
      <c r="A305" s="268">
        <v>305</v>
      </c>
      <c r="B305" s="251" t="s">
        <v>3929</v>
      </c>
      <c r="C305" s="270" t="s">
        <v>1895</v>
      </c>
      <c r="D305" s="268" t="s">
        <v>465</v>
      </c>
      <c r="E305" s="288">
        <v>45113</v>
      </c>
      <c r="F305" s="288">
        <v>45144</v>
      </c>
      <c r="G305" s="288"/>
      <c r="H305" s="261">
        <v>571</v>
      </c>
      <c r="I305" s="322">
        <v>2.199074074074074E-4</v>
      </c>
      <c r="J305" s="322"/>
      <c r="K305" s="261">
        <v>520</v>
      </c>
      <c r="L305" s="262"/>
      <c r="M305" s="365" t="s">
        <v>3943</v>
      </c>
    </row>
    <row r="306" spans="1:13">
      <c r="A306" s="268">
        <v>306</v>
      </c>
      <c r="B306" s="251" t="s">
        <v>3945</v>
      </c>
      <c r="C306" s="270" t="s">
        <v>1895</v>
      </c>
      <c r="D306" s="268" t="s">
        <v>465</v>
      </c>
      <c r="E306" s="288">
        <v>45120</v>
      </c>
      <c r="F306" s="288">
        <v>45151</v>
      </c>
      <c r="G306" s="288"/>
      <c r="H306" s="261">
        <v>679</v>
      </c>
      <c r="I306" s="322">
        <v>2.199074074074074E-4</v>
      </c>
      <c r="J306" s="322"/>
      <c r="K306" s="261">
        <v>623</v>
      </c>
      <c r="L306" s="262"/>
      <c r="M306" s="365" t="s">
        <v>3944</v>
      </c>
    </row>
    <row r="307" spans="1:13">
      <c r="A307" s="268">
        <v>307</v>
      </c>
      <c r="B307" s="251" t="s">
        <v>3947</v>
      </c>
      <c r="C307" s="270" t="s">
        <v>1895</v>
      </c>
      <c r="D307" s="268" t="s">
        <v>465</v>
      </c>
      <c r="E307" s="288">
        <v>45127</v>
      </c>
      <c r="F307" s="288">
        <v>45158</v>
      </c>
      <c r="G307" s="288"/>
      <c r="H307" s="261">
        <v>885</v>
      </c>
      <c r="I307" s="322">
        <v>1.9675925925925926E-4</v>
      </c>
      <c r="J307" s="322"/>
      <c r="K307" s="261">
        <v>716</v>
      </c>
      <c r="L307" s="262"/>
      <c r="M307" s="365" t="s">
        <v>3946</v>
      </c>
    </row>
    <row r="308" spans="1:13">
      <c r="A308" s="268">
        <v>308</v>
      </c>
      <c r="B308" s="251" t="s">
        <v>3938</v>
      </c>
      <c r="C308" s="270" t="s">
        <v>1895</v>
      </c>
      <c r="D308" s="268" t="s">
        <v>465</v>
      </c>
      <c r="E308" s="288">
        <v>45134</v>
      </c>
      <c r="F308" s="288">
        <v>45165</v>
      </c>
      <c r="G308" s="288"/>
      <c r="H308" s="261">
        <v>2077</v>
      </c>
      <c r="I308" s="322" t="s">
        <v>3948</v>
      </c>
      <c r="J308" s="322"/>
      <c r="K308" s="261">
        <v>1709</v>
      </c>
      <c r="L308" s="262"/>
      <c r="M308" s="268" t="s">
        <v>3949</v>
      </c>
    </row>
    <row r="309" spans="1:13">
      <c r="A309" s="268">
        <v>309</v>
      </c>
      <c r="B309" s="251"/>
      <c r="C309" s="270"/>
      <c r="D309" s="268"/>
      <c r="E309" s="288"/>
      <c r="F309" s="288"/>
      <c r="G309" s="288"/>
      <c r="H309" s="261"/>
      <c r="I309" s="322"/>
      <c r="J309" s="322"/>
      <c r="K309" s="261"/>
      <c r="L309" s="262"/>
      <c r="M309" s="268"/>
    </row>
  </sheetData>
  <sortState xmlns:xlrd2="http://schemas.microsoft.com/office/spreadsheetml/2017/richdata2" ref="AA1:AA2">
    <sortCondition ref="AA1:AA2"/>
  </sortState>
  <mergeCells count="1">
    <mergeCell ref="G1:J1"/>
  </mergeCells>
  <dataValidations count="1">
    <dataValidation allowBlank="1" showInputMessage="1" sqref="D5:D20" xr:uid="{10061FB6-75BB-4CBB-89E9-674F9BAD1CC9}"/>
  </dataValidations>
  <hyperlinks>
    <hyperlink ref="M101" r:id="rId1" xr:uid="{E3406567-0A2E-4001-8511-D6D61A58CCBC}"/>
    <hyperlink ref="M102" r:id="rId2" xr:uid="{1BA34816-DE08-4E8C-906B-D0248235AA4A}"/>
    <hyperlink ref="M151" r:id="rId3" xr:uid="{4BAF73F6-216E-4648-A348-B9E1EF3EC48D}"/>
    <hyperlink ref="M152" r:id="rId4" xr:uid="{A2D1E0D8-6297-45F1-8391-183628D22AD4}"/>
    <hyperlink ref="M153" r:id="rId5" xr:uid="{A0DD1840-20E0-433C-996C-DA293301E7E6}"/>
    <hyperlink ref="M154" r:id="rId6" xr:uid="{6947EB25-42B2-4613-9D6A-624E5B8AB668}"/>
    <hyperlink ref="M155" r:id="rId7" xr:uid="{7BBC0BD0-F428-4681-9354-1FFFF9C5420D}"/>
    <hyperlink ref="M156" r:id="rId8" xr:uid="{A6A92FCD-F7A0-4189-89E0-54E533FCEAC4}"/>
    <hyperlink ref="M168" r:id="rId9" xr:uid="{203C358F-8AAA-49FE-B41B-BBFA7296BEFC}"/>
    <hyperlink ref="M166" r:id="rId10" xr:uid="{6271E52D-1F66-41B5-86AC-EF996F63DDC4}"/>
    <hyperlink ref="M175" r:id="rId11" xr:uid="{450670A4-ABD4-494F-A19F-3DB105000983}"/>
    <hyperlink ref="M188" r:id="rId12" xr:uid="{6EAFD4BF-0DFD-44EA-BECE-E16660B28718}"/>
    <hyperlink ref="M189" r:id="rId13" xr:uid="{47007244-4449-41B9-9F0A-E78D01C70616}"/>
    <hyperlink ref="M193" r:id="rId14" xr:uid="{0903B62B-DA26-45C1-94E2-A89FCF3F4871}"/>
    <hyperlink ref="M194" r:id="rId15" xr:uid="{7CFBF941-803C-4B69-B7A6-E29DCC011DA3}"/>
    <hyperlink ref="M196" r:id="rId16" xr:uid="{5AFA89DD-5DDD-47B0-BD5F-0F7FE8BBE5B3}"/>
    <hyperlink ref="M198" r:id="rId17" xr:uid="{A90E7CEB-BFFE-4BF0-B636-2FA114CBE76C}"/>
    <hyperlink ref="M199" r:id="rId18" xr:uid="{B400EBCA-8643-4276-861A-717EE3EF6CE5}"/>
    <hyperlink ref="M202" r:id="rId19" xr:uid="{D10A1510-D8DE-44B2-9DD1-DF1BFEBB1152}"/>
    <hyperlink ref="M207" r:id="rId20" xr:uid="{79DB4404-E381-4DD9-B4ED-25353E973174}"/>
    <hyperlink ref="M214" r:id="rId21" xr:uid="{09CFDF48-F344-4954-A4F2-0E5EC0B8B700}"/>
    <hyperlink ref="M103" r:id="rId22" xr:uid="{ACA320FD-63F0-4BBB-8AE2-463C7779FAC4}"/>
    <hyperlink ref="M128" r:id="rId23" xr:uid="{D093A7C0-7AED-4AD9-9FA2-F688A2F366CE}"/>
    <hyperlink ref="M230" r:id="rId24" xr:uid="{B810785A-E479-490B-81B2-6F20EAC6EF3F}"/>
    <hyperlink ref="M231" r:id="rId25" xr:uid="{4D6D7C32-BA65-4E3D-8888-7B7A93CA29BE}"/>
    <hyperlink ref="M238" r:id="rId26" xr:uid="{7CAC590E-9C5A-4278-BC25-11E8484DA546}"/>
    <hyperlink ref="M236" r:id="rId27" xr:uid="{61268F71-6573-45CA-A9A2-46E3C4D6F541}"/>
    <hyperlink ref="M235" r:id="rId28" xr:uid="{CB54ADB8-A111-4D57-9C0A-BE3F56CC88EC}"/>
    <hyperlink ref="M237" r:id="rId29" xr:uid="{5141A5A7-A875-4157-A515-BEFB73C71CBF}"/>
    <hyperlink ref="M239" r:id="rId30" xr:uid="{D9AF02F8-224C-4A2F-96E5-54AEDA4B9A68}"/>
    <hyperlink ref="M240" r:id="rId31" xr:uid="{303BFB94-1205-48D8-A6A9-B784754E8E37}"/>
    <hyperlink ref="M241" r:id="rId32" xr:uid="{FD385784-7967-4B6F-9FD2-6ED49DC23268}"/>
    <hyperlink ref="M242" r:id="rId33" xr:uid="{D961D91B-EAE9-4783-A216-9AB7475C35CC}"/>
    <hyperlink ref="M243" r:id="rId34" xr:uid="{7BFAE150-6FC1-48CF-B347-A683EECC3C9F}"/>
    <hyperlink ref="M244" r:id="rId35" xr:uid="{7CE3AAE1-DC9D-439C-8009-4EBEC5790976}"/>
    <hyperlink ref="M245" r:id="rId36" xr:uid="{84E119FA-8742-4BBE-A47B-414E13DCAD1B}"/>
    <hyperlink ref="M246" r:id="rId37" xr:uid="{A34A973A-9266-4A18-AD89-EFCC432B52BC}"/>
    <hyperlink ref="M248" r:id="rId38" xr:uid="{26732388-0906-401F-B54E-99B4CF6BAD43}"/>
    <hyperlink ref="M250" r:id="rId39" xr:uid="{40AFEBEA-152F-4127-9AC3-BB3D8C715429}"/>
    <hyperlink ref="M247" r:id="rId40" xr:uid="{915C0B43-2595-4E7D-8893-E3625A00FB5E}"/>
    <hyperlink ref="M277" r:id="rId41" xr:uid="{5360096D-05A0-4EDB-9878-CCDBEA273D53}"/>
    <hyperlink ref="M278" r:id="rId42" xr:uid="{AC52C448-07CE-47AC-A6FA-781592B24F9A}"/>
    <hyperlink ref="M279" r:id="rId43" xr:uid="{99256D72-346C-4A87-A660-56435609B730}"/>
    <hyperlink ref="M280" r:id="rId44" xr:uid="{74B50AF3-E6DF-4A8D-9E0F-ABCB310BBE3B}"/>
    <hyperlink ref="M283" r:id="rId45" xr:uid="{9A7B733B-DB8A-45F2-A765-6CAC142CE40A}"/>
    <hyperlink ref="M284" r:id="rId46" xr:uid="{47B36AE6-DC0D-4BFF-8BEC-A9F5FC9DC627}"/>
    <hyperlink ref="M285" r:id="rId47" xr:uid="{EBE64D4C-7283-46A4-A19F-6D7DE03C5ECC}"/>
    <hyperlink ref="M286" r:id="rId48" xr:uid="{0E6206D8-8822-4A3C-9688-5E717745A749}"/>
    <hyperlink ref="M287" r:id="rId49" xr:uid="{A04EED43-595C-4CA5-B929-5C7814F0CF9C}"/>
    <hyperlink ref="M295" r:id="rId50" xr:uid="{0E322020-6919-4637-B1FF-E73D07A80C91}"/>
    <hyperlink ref="M296" r:id="rId51" xr:uid="{FA571077-17A0-4289-A2AE-ABD2AB309F7F}"/>
    <hyperlink ref="M297" r:id="rId52" xr:uid="{40E5A25E-CBBE-482D-940C-A71C19492745}"/>
    <hyperlink ref="M299" r:id="rId53" xr:uid="{6BE2727A-E686-4C8F-AC48-A1D3D2FEC8C1}"/>
    <hyperlink ref="M301" r:id="rId54" xr:uid="{EF7B27AD-BE3F-43DA-B7A7-14BEF5ACBB54}"/>
    <hyperlink ref="M304" r:id="rId55" xr:uid="{99412748-1902-48AB-9B6B-EA69133E26E6}"/>
    <hyperlink ref="M305" r:id="rId56" xr:uid="{586A5B9E-54F7-431D-B28B-EB7F2F80DEA6}"/>
    <hyperlink ref="M306" r:id="rId57" xr:uid="{3E19AAB3-BEF2-4999-8E9E-53AF69F849A7}"/>
    <hyperlink ref="M307" r:id="rId58" xr:uid="{BED94140-61AA-42E1-8FF8-79BACD6489A3}"/>
  </hyperlinks>
  <pageMargins left="0.7" right="0.7" top="0.75" bottom="0.75" header="0.3" footer="0.3"/>
  <pageSetup paperSize="9" orientation="portrait" horizontalDpi="1200" verticalDpi="1200" r:id="rId59"/>
  <drawing r:id="rId60"/>
  <extLst>
    <ext xmlns:x14="http://schemas.microsoft.com/office/spreadsheetml/2009/9/main" uri="{CCE6A557-97BC-4b89-ADB6-D9C93CAAB3DF}">
      <x14:dataValidations xmlns:xm="http://schemas.microsoft.com/office/excel/2006/main" count="2">
        <x14:dataValidation type="list" allowBlank="1" showInputMessage="1" xr:uid="{A442FF0C-998A-4CFF-8323-334B75D62B2C}">
          <x14:formula1>
            <xm:f>Filter!$I$2</xm:f>
          </x14:formula1>
          <xm:sqref>D21:D227</xm:sqref>
        </x14:dataValidation>
        <x14:dataValidation type="list" allowBlank="1" showInputMessage="1" xr:uid="{83BA6432-AEDC-4647-8000-77F00A015B8B}">
          <x14:formula1>
            <xm:f>Filter!$I$2:$I$3</xm:f>
          </x14:formula1>
          <xm:sqref>D228:D309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00472-1530-4DD5-94E4-1B069CB10EE7}">
  <sheetPr codeName="Sheet13">
    <tabColor theme="8" tint="0.79998168889431442"/>
  </sheetPr>
  <dimension ref="A1:AA13"/>
  <sheetViews>
    <sheetView showGridLines="0" topLeftCell="D1" zoomScale="85" zoomScaleNormal="85" workbookViewId="0">
      <pane ySplit="4" topLeftCell="A5" activePane="bottomLeft" state="frozen"/>
      <selection activeCell="I20" sqref="I20"/>
      <selection pane="bottomLeft" activeCell="K13" sqref="K13"/>
    </sheetView>
  </sheetViews>
  <sheetFormatPr defaultColWidth="8.85546875" defaultRowHeight="15"/>
  <cols>
    <col min="1" max="1" width="8.5703125" style="4"/>
    <col min="2" max="2" width="54.42578125" style="23" customWidth="1"/>
    <col min="3" max="3" width="34.85546875" customWidth="1"/>
    <col min="4" max="4" width="25.140625" customWidth="1"/>
    <col min="5" max="5" width="21.140625" customWidth="1"/>
    <col min="6" max="6" width="15.85546875" customWidth="1"/>
    <col min="7" max="7" width="15.85546875" hidden="1" customWidth="1"/>
    <col min="8" max="8" width="17.140625" style="320" customWidth="1"/>
    <col min="9" max="9" width="23.140625" style="320" customWidth="1"/>
    <col min="10" max="10" width="14.85546875" customWidth="1"/>
    <col min="11" max="11" width="84.5703125" bestFit="1" customWidth="1"/>
  </cols>
  <sheetData>
    <row r="1" spans="1:27" ht="80.25" customHeight="1">
      <c r="A1" s="30" t="s">
        <v>463</v>
      </c>
      <c r="B1" s="330"/>
      <c r="C1" s="30"/>
      <c r="D1" s="52" t="s">
        <v>1174</v>
      </c>
      <c r="E1" s="53">
        <v>2023</v>
      </c>
      <c r="F1" s="68"/>
      <c r="L1" s="54"/>
      <c r="M1" s="34"/>
      <c r="N1" s="34"/>
      <c r="O1" s="34"/>
      <c r="P1" s="34"/>
      <c r="Q1" s="34"/>
      <c r="R1" s="54"/>
      <c r="S1" s="54"/>
      <c r="AA1" s="1"/>
    </row>
    <row r="2" spans="1:27" ht="27" customHeight="1">
      <c r="A2" s="24" t="str">
        <f>COUNTA(A17:A4994) &amp; " podcast(s)."</f>
        <v>0 podcast(s).</v>
      </c>
      <c r="B2" s="331"/>
      <c r="C2" s="24"/>
      <c r="D2" s="26" t="s">
        <v>939</v>
      </c>
      <c r="E2" s="35">
        <v>29</v>
      </c>
      <c r="F2" s="36"/>
      <c r="G2" s="36"/>
      <c r="H2" s="315"/>
      <c r="I2" s="315"/>
      <c r="J2" s="31"/>
      <c r="K2" s="31"/>
    </row>
    <row r="3" spans="1:27" ht="30.75" customHeight="1">
      <c r="A3" s="33"/>
      <c r="B3" s="332"/>
      <c r="C3" s="32"/>
      <c r="D3" s="33"/>
      <c r="E3" s="33"/>
      <c r="F3" s="33"/>
      <c r="G3" s="33"/>
      <c r="H3" s="329"/>
      <c r="I3" s="329"/>
      <c r="J3" s="33"/>
      <c r="K3" s="33"/>
    </row>
    <row r="4" spans="1:27" s="1" customFormat="1" ht="48" customHeight="1">
      <c r="A4" s="243" t="s">
        <v>1167</v>
      </c>
      <c r="B4" s="243" t="s">
        <v>1</v>
      </c>
      <c r="C4" s="243" t="s">
        <v>1172</v>
      </c>
      <c r="D4" s="243" t="s">
        <v>1169</v>
      </c>
      <c r="E4" s="243" t="s">
        <v>464</v>
      </c>
      <c r="F4" s="243" t="s">
        <v>942</v>
      </c>
      <c r="G4" s="243" t="s">
        <v>484</v>
      </c>
      <c r="H4" s="317" t="s">
        <v>1984</v>
      </c>
      <c r="I4" s="317" t="s">
        <v>943</v>
      </c>
      <c r="J4" s="243" t="s">
        <v>481</v>
      </c>
      <c r="K4" s="243" t="s">
        <v>0</v>
      </c>
      <c r="AA4"/>
    </row>
    <row r="5" spans="1:27" ht="30">
      <c r="A5" s="268">
        <v>1</v>
      </c>
      <c r="B5" s="252" t="s">
        <v>1760</v>
      </c>
      <c r="C5" s="268" t="s">
        <v>1754</v>
      </c>
      <c r="D5" s="268" t="s">
        <v>1755</v>
      </c>
      <c r="E5" s="288">
        <v>43983</v>
      </c>
      <c r="F5" s="288"/>
      <c r="G5" s="288"/>
      <c r="H5" s="322">
        <v>4014</v>
      </c>
      <c r="I5" s="322">
        <v>2.0671296296296295E-2</v>
      </c>
      <c r="J5" s="261">
        <v>115</v>
      </c>
      <c r="K5" s="310" t="s">
        <v>1762</v>
      </c>
    </row>
    <row r="6" spans="1:27">
      <c r="A6" s="268">
        <v>2</v>
      </c>
      <c r="B6" s="252" t="s">
        <v>1758</v>
      </c>
      <c r="C6" s="268" t="s">
        <v>1754</v>
      </c>
      <c r="D6" s="268" t="s">
        <v>1755</v>
      </c>
      <c r="E6" s="288">
        <v>44105</v>
      </c>
      <c r="F6" s="288"/>
      <c r="G6" s="288"/>
      <c r="H6" s="322">
        <v>4144</v>
      </c>
      <c r="I6" s="322"/>
      <c r="J6" s="261">
        <v>370</v>
      </c>
      <c r="K6" s="268" t="s">
        <v>1763</v>
      </c>
    </row>
    <row r="7" spans="1:27">
      <c r="A7" s="268">
        <v>3</v>
      </c>
      <c r="B7" s="314" t="s">
        <v>1759</v>
      </c>
      <c r="C7" s="268" t="s">
        <v>1756</v>
      </c>
      <c r="D7" s="268" t="s">
        <v>1755</v>
      </c>
      <c r="E7" s="288">
        <v>44256</v>
      </c>
      <c r="F7" s="288"/>
      <c r="G7" s="288"/>
      <c r="H7" s="322">
        <v>1.6608796296296299E-2</v>
      </c>
      <c r="I7" s="322"/>
      <c r="J7" s="261">
        <v>2893</v>
      </c>
      <c r="K7" s="310" t="s">
        <v>1764</v>
      </c>
    </row>
    <row r="8" spans="1:27">
      <c r="A8" s="268">
        <v>4</v>
      </c>
      <c r="B8" s="314" t="s">
        <v>1757</v>
      </c>
      <c r="C8" s="268" t="s">
        <v>1756</v>
      </c>
      <c r="D8" s="268" t="s">
        <v>1755</v>
      </c>
      <c r="E8" s="288">
        <v>44348</v>
      </c>
      <c r="F8" s="288"/>
      <c r="G8" s="288"/>
      <c r="H8" s="322">
        <v>6.053240740740741E-3</v>
      </c>
      <c r="I8" s="322"/>
      <c r="J8" s="261">
        <v>5825</v>
      </c>
      <c r="K8" s="310" t="s">
        <v>1761</v>
      </c>
    </row>
    <row r="9" spans="1:27" ht="30">
      <c r="A9" s="268">
        <v>5</v>
      </c>
      <c r="B9" s="252" t="s">
        <v>1979</v>
      </c>
      <c r="C9" s="268" t="s">
        <v>1895</v>
      </c>
      <c r="E9" s="288">
        <v>44586</v>
      </c>
      <c r="F9" s="288">
        <v>44617</v>
      </c>
      <c r="G9" s="288"/>
      <c r="H9" s="322">
        <v>1.4513888888888889E-2</v>
      </c>
      <c r="I9" s="322">
        <v>1.0324074074074074E-2</v>
      </c>
      <c r="J9" s="261">
        <v>47</v>
      </c>
      <c r="K9" s="310" t="s">
        <v>1927</v>
      </c>
    </row>
    <row r="10" spans="1:27" ht="30">
      <c r="A10" s="268">
        <v>6</v>
      </c>
      <c r="B10" s="252" t="s">
        <v>2209</v>
      </c>
      <c r="C10" s="268" t="s">
        <v>1895</v>
      </c>
      <c r="D10" s="268" t="s">
        <v>1755</v>
      </c>
      <c r="E10" s="288">
        <v>44628</v>
      </c>
      <c r="F10" s="288">
        <v>44659</v>
      </c>
      <c r="G10" s="288"/>
      <c r="H10" s="322">
        <v>2.6273148148148153E-2</v>
      </c>
      <c r="I10" s="322">
        <v>7.6851851851851847E-3</v>
      </c>
      <c r="J10" s="261">
        <v>24</v>
      </c>
      <c r="K10" s="268" t="s">
        <v>2210</v>
      </c>
    </row>
    <row r="11" spans="1:27" ht="30">
      <c r="A11" s="268">
        <v>7</v>
      </c>
      <c r="B11" s="252" t="s">
        <v>2564</v>
      </c>
      <c r="C11" s="268" t="s">
        <v>1895</v>
      </c>
      <c r="D11" s="268" t="s">
        <v>1755</v>
      </c>
      <c r="E11" s="288">
        <v>44671</v>
      </c>
      <c r="F11" s="288">
        <v>44701</v>
      </c>
      <c r="G11" s="288"/>
      <c r="H11" s="322">
        <v>2.9062500000000002E-2</v>
      </c>
      <c r="I11" s="322">
        <v>2.1458333333333333E-2</v>
      </c>
      <c r="J11" s="261">
        <v>29</v>
      </c>
      <c r="K11" s="268" t="s">
        <v>2565</v>
      </c>
    </row>
    <row r="12" spans="1:27" ht="30">
      <c r="A12" s="268">
        <v>8</v>
      </c>
      <c r="B12" s="252" t="s">
        <v>3537</v>
      </c>
      <c r="C12" s="268" t="s">
        <v>1895</v>
      </c>
      <c r="D12" s="268" t="s">
        <v>1755</v>
      </c>
      <c r="E12" s="288">
        <v>44999</v>
      </c>
      <c r="F12" s="288">
        <v>45030</v>
      </c>
      <c r="G12" s="288"/>
      <c r="H12" s="322">
        <v>3.7951388888888889E-2</v>
      </c>
      <c r="I12" s="322">
        <v>2.7152777777777779E-2</v>
      </c>
      <c r="J12" s="261">
        <v>23</v>
      </c>
      <c r="K12" s="365" t="s">
        <v>3538</v>
      </c>
    </row>
    <row r="13" spans="1:27">
      <c r="A13" s="268">
        <v>9</v>
      </c>
      <c r="B13" s="252" t="s">
        <v>3789</v>
      </c>
      <c r="C13" s="268" t="s">
        <v>1895</v>
      </c>
      <c r="D13" s="268" t="s">
        <v>1755</v>
      </c>
      <c r="E13" s="288">
        <v>45103</v>
      </c>
      <c r="F13" s="288"/>
      <c r="G13" s="288"/>
      <c r="H13" s="322">
        <v>2.0219907407407409E-2</v>
      </c>
      <c r="I13" s="322">
        <v>5.0810185185185186E-3</v>
      </c>
      <c r="J13" s="261">
        <v>6</v>
      </c>
      <c r="K13" s="268"/>
    </row>
  </sheetData>
  <sortState xmlns:xlrd2="http://schemas.microsoft.com/office/spreadsheetml/2017/richdata2" ref="AA1">
    <sortCondition ref="AA1"/>
  </sortState>
  <hyperlinks>
    <hyperlink ref="B7" r:id="rId1" display="Gula Hargamu Tak Semanis Rasamu" xr:uid="{59C776DA-1989-4DC0-B77C-40605004D97A}"/>
    <hyperlink ref="B8" r:id="rId2" xr:uid="{91EE9611-56B0-4CFF-8360-D3B8E183CC17}"/>
    <hyperlink ref="K8" r:id="rId3" xr:uid="{FFBFC89B-7012-470D-BC90-EB44B5019F6F}"/>
    <hyperlink ref="K5" r:id="rId4" xr:uid="{5F85E8AF-E7BF-4792-ACCF-1ED1D0B0C40E}"/>
    <hyperlink ref="K7" r:id="rId5" xr:uid="{5B05C218-2C35-47AF-BD92-8D0033357A2C}"/>
    <hyperlink ref="K9" r:id="rId6" xr:uid="{C7712745-7748-4E46-8770-81791C3AE069}"/>
    <hyperlink ref="K12" r:id="rId7" xr:uid="{248F99DD-9E60-413D-AE1A-2495DC8E03A1}"/>
  </hyperlinks>
  <pageMargins left="0.7" right="0.7" top="0.75" bottom="0.75" header="0.3" footer="0.3"/>
  <pageSetup paperSize="9" orientation="portrait" horizontalDpi="1200" verticalDpi="1200" r:id="rId8"/>
  <drawing r:id="rId9"/>
  <extLst>
    <ext xmlns:x14="http://schemas.microsoft.com/office/spreadsheetml/2009/9/main" uri="{CCE6A557-97BC-4b89-ADB6-D9C93CAAB3DF}">
      <x14:dataValidations xmlns:xm="http://schemas.microsoft.com/office/excel/2006/main" count="1">
        <x14:dataValidation type="list" allowBlank="1" showInputMessage="1" xr:uid="{D1986F33-6A97-4DB6-8DB5-9A7E46182114}">
          <x14:formula1>
            <xm:f>Filter!$H$2</xm:f>
          </x14:formula1>
          <xm:sqref>D5:D8 D10:D16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66333-D6ED-4FD7-BEC0-E5092C275A7F}">
  <sheetPr codeName="Sheet16">
    <tabColor theme="8" tint="0.79998168889431442"/>
  </sheetPr>
  <dimension ref="A1:AB1048576"/>
  <sheetViews>
    <sheetView showGridLines="0" zoomScale="85" zoomScaleNormal="85" workbookViewId="0">
      <pane xSplit="4" ySplit="4" topLeftCell="E1120" activePane="bottomRight" state="frozen"/>
      <selection pane="topRight" activeCell="E1" sqref="E1"/>
      <selection pane="bottomLeft" activeCell="A5" sqref="A5"/>
      <selection pane="bottomRight" activeCell="C8" sqref="C8"/>
    </sheetView>
  </sheetViews>
  <sheetFormatPr defaultColWidth="8.85546875" defaultRowHeight="15"/>
  <cols>
    <col min="1" max="1" width="16.42578125" style="94" customWidth="1"/>
    <col min="2" max="2" width="20.42578125" style="1" customWidth="1"/>
    <col min="3" max="3" width="20.42578125" style="23" customWidth="1"/>
    <col min="4" max="4" width="37.85546875" style="3" customWidth="1"/>
    <col min="5" max="5" width="37.140625" style="3" customWidth="1"/>
    <col min="6" max="6" width="35.85546875" style="3" customWidth="1"/>
    <col min="7" max="7" width="30.42578125" style="3" customWidth="1"/>
    <col min="8" max="8" width="14.85546875" style="1" customWidth="1"/>
    <col min="9" max="9" width="47.42578125" style="375" customWidth="1"/>
    <col min="10" max="10" width="43.42578125" style="375" customWidth="1"/>
    <col min="11" max="11" width="19.42578125" customWidth="1"/>
    <col min="12" max="12" width="29.42578125" customWidth="1"/>
  </cols>
  <sheetData>
    <row r="1" spans="1:28" ht="80.25" customHeight="1">
      <c r="A1" s="97" t="s">
        <v>480</v>
      </c>
      <c r="C1" s="46"/>
      <c r="E1" s="373" t="s">
        <v>433</v>
      </c>
      <c r="F1" s="374">
        <v>2023</v>
      </c>
    </row>
    <row r="2" spans="1:28" ht="27" customHeight="1">
      <c r="A2" s="216" t="str">
        <f>COUNTA(B5:B5374) &amp; " records."</f>
        <v>1118 records.</v>
      </c>
      <c r="B2" s="371"/>
      <c r="C2" s="47"/>
      <c r="D2" s="25"/>
      <c r="E2" s="26" t="s">
        <v>940</v>
      </c>
      <c r="F2" s="35">
        <v>338</v>
      </c>
      <c r="G2" s="25"/>
      <c r="H2" s="371"/>
      <c r="I2" s="376"/>
      <c r="J2" s="376"/>
      <c r="K2" s="31"/>
      <c r="L2" s="31"/>
    </row>
    <row r="3" spans="1:28" ht="30.75" customHeight="1">
      <c r="A3" s="217"/>
      <c r="B3" s="372"/>
      <c r="C3" s="48"/>
      <c r="D3" s="228"/>
      <c r="E3" s="228"/>
      <c r="F3" s="228"/>
      <c r="G3" s="228"/>
      <c r="H3" s="380"/>
      <c r="I3" s="377"/>
      <c r="J3" s="377"/>
      <c r="K3" s="33"/>
      <c r="L3" s="33"/>
    </row>
    <row r="4" spans="1:28" s="1" customFormat="1" ht="70.5" customHeight="1">
      <c r="A4" s="241" t="s">
        <v>485</v>
      </c>
      <c r="B4" s="243" t="s">
        <v>1169</v>
      </c>
      <c r="C4" s="243" t="s">
        <v>474</v>
      </c>
      <c r="D4" s="243" t="s">
        <v>475</v>
      </c>
      <c r="E4" s="243" t="s">
        <v>476</v>
      </c>
      <c r="F4" s="243" t="s">
        <v>2548</v>
      </c>
      <c r="G4" s="243" t="s">
        <v>2274</v>
      </c>
      <c r="H4" s="243" t="s">
        <v>479</v>
      </c>
      <c r="I4" s="243" t="s">
        <v>477</v>
      </c>
      <c r="J4" s="243" t="s">
        <v>478</v>
      </c>
      <c r="K4" s="243" t="s">
        <v>913</v>
      </c>
      <c r="L4" s="243" t="s">
        <v>941</v>
      </c>
      <c r="AA4"/>
      <c r="AB4"/>
    </row>
    <row r="5" spans="1:28" s="1" customFormat="1" ht="45">
      <c r="A5" s="260">
        <v>44287</v>
      </c>
      <c r="B5" s="252" t="s">
        <v>469</v>
      </c>
      <c r="C5" s="252" t="s">
        <v>486</v>
      </c>
      <c r="D5" s="252" t="s">
        <v>487</v>
      </c>
      <c r="E5" s="252" t="s">
        <v>488</v>
      </c>
      <c r="F5" s="252" t="s">
        <v>1395</v>
      </c>
      <c r="G5" s="252" t="s">
        <v>1896</v>
      </c>
      <c r="H5" s="252" t="s">
        <v>491</v>
      </c>
      <c r="I5" s="252" t="s">
        <v>489</v>
      </c>
      <c r="J5" s="252" t="s">
        <v>490</v>
      </c>
      <c r="K5" s="252"/>
      <c r="L5" s="252"/>
      <c r="AA5"/>
      <c r="AB5"/>
    </row>
    <row r="6" spans="1:28" s="1" customFormat="1" ht="60">
      <c r="A6" s="260">
        <v>44287</v>
      </c>
      <c r="B6" s="252" t="s">
        <v>469</v>
      </c>
      <c r="C6" s="252" t="s">
        <v>492</v>
      </c>
      <c r="D6" s="252" t="s">
        <v>493</v>
      </c>
      <c r="E6" s="252" t="s">
        <v>494</v>
      </c>
      <c r="F6" s="252" t="s">
        <v>1398</v>
      </c>
      <c r="G6" s="252" t="s">
        <v>915</v>
      </c>
      <c r="H6" s="252" t="s">
        <v>498</v>
      </c>
      <c r="I6" s="252" t="s">
        <v>495</v>
      </c>
      <c r="J6" s="252" t="s">
        <v>496</v>
      </c>
      <c r="K6" s="252" t="s">
        <v>497</v>
      </c>
      <c r="L6" s="252"/>
      <c r="AA6"/>
      <c r="AB6"/>
    </row>
    <row r="7" spans="1:28" s="1" customFormat="1" ht="90">
      <c r="A7" s="260">
        <v>44287</v>
      </c>
      <c r="B7" s="252" t="s">
        <v>469</v>
      </c>
      <c r="C7" s="252" t="s">
        <v>499</v>
      </c>
      <c r="D7" s="252" t="s">
        <v>500</v>
      </c>
      <c r="E7" s="252" t="s">
        <v>501</v>
      </c>
      <c r="F7" s="252" t="s">
        <v>1397</v>
      </c>
      <c r="G7" s="252" t="s">
        <v>574</v>
      </c>
      <c r="H7" s="252" t="s">
        <v>498</v>
      </c>
      <c r="I7" s="252" t="s">
        <v>502</v>
      </c>
      <c r="J7" s="252" t="s">
        <v>503</v>
      </c>
      <c r="K7" s="252" t="s">
        <v>504</v>
      </c>
      <c r="L7" s="252"/>
      <c r="AA7"/>
      <c r="AB7"/>
    </row>
    <row r="8" spans="1:28" s="1" customFormat="1" ht="60">
      <c r="A8" s="260">
        <v>44287</v>
      </c>
      <c r="B8" s="252" t="s">
        <v>469</v>
      </c>
      <c r="C8" s="252" t="s">
        <v>505</v>
      </c>
      <c r="D8" s="252" t="s">
        <v>506</v>
      </c>
      <c r="E8" s="252" t="s">
        <v>507</v>
      </c>
      <c r="F8" s="252" t="s">
        <v>1395</v>
      </c>
      <c r="G8" s="252" t="s">
        <v>1897</v>
      </c>
      <c r="H8" s="252" t="s">
        <v>491</v>
      </c>
      <c r="I8" s="252" t="s">
        <v>508</v>
      </c>
      <c r="J8" s="252" t="s">
        <v>509</v>
      </c>
      <c r="K8" s="252"/>
      <c r="L8" s="252"/>
      <c r="AA8"/>
      <c r="AB8"/>
    </row>
    <row r="9" spans="1:28" s="1" customFormat="1" ht="60">
      <c r="A9" s="260">
        <v>44287</v>
      </c>
      <c r="B9" s="252" t="s">
        <v>469</v>
      </c>
      <c r="C9" s="252" t="s">
        <v>499</v>
      </c>
      <c r="D9" s="252" t="s">
        <v>511</v>
      </c>
      <c r="E9" s="252" t="s">
        <v>512</v>
      </c>
      <c r="F9" s="252" t="s">
        <v>1395</v>
      </c>
      <c r="G9" s="252" t="s">
        <v>512</v>
      </c>
      <c r="H9" s="252" t="s">
        <v>491</v>
      </c>
      <c r="I9" s="252" t="s">
        <v>513</v>
      </c>
      <c r="J9" s="252" t="s">
        <v>514</v>
      </c>
      <c r="K9" s="252"/>
      <c r="L9" s="252"/>
      <c r="AA9"/>
      <c r="AB9"/>
    </row>
    <row r="10" spans="1:28" s="1" customFormat="1" ht="45">
      <c r="A10" s="260">
        <v>44287</v>
      </c>
      <c r="B10" s="252" t="s">
        <v>469</v>
      </c>
      <c r="C10" s="252" t="s">
        <v>515</v>
      </c>
      <c r="D10" s="252" t="s">
        <v>516</v>
      </c>
      <c r="E10" s="252" t="s">
        <v>517</v>
      </c>
      <c r="F10" s="252" t="s">
        <v>1396</v>
      </c>
      <c r="G10" s="252" t="s">
        <v>1896</v>
      </c>
      <c r="H10" s="252" t="s">
        <v>498</v>
      </c>
      <c r="I10" s="252" t="s">
        <v>518</v>
      </c>
      <c r="J10" s="252" t="s">
        <v>519</v>
      </c>
      <c r="K10" s="252" t="s">
        <v>520</v>
      </c>
      <c r="L10" s="252"/>
      <c r="AA10"/>
      <c r="AB10"/>
    </row>
    <row r="11" spans="1:28" s="1" customFormat="1" ht="60">
      <c r="A11" s="260">
        <v>44287</v>
      </c>
      <c r="B11" s="252" t="s">
        <v>469</v>
      </c>
      <c r="C11" s="252" t="s">
        <v>521</v>
      </c>
      <c r="D11" s="252" t="s">
        <v>522</v>
      </c>
      <c r="E11" s="252" t="s">
        <v>523</v>
      </c>
      <c r="F11" s="252" t="s">
        <v>813</v>
      </c>
      <c r="G11" s="252" t="s">
        <v>1897</v>
      </c>
      <c r="H11" s="252" t="s">
        <v>491</v>
      </c>
      <c r="I11" s="252" t="s">
        <v>524</v>
      </c>
      <c r="J11" s="252" t="s">
        <v>525</v>
      </c>
      <c r="K11" s="252" t="s">
        <v>526</v>
      </c>
      <c r="L11" s="252"/>
      <c r="AA11"/>
      <c r="AB11"/>
    </row>
    <row r="12" spans="1:28" s="1" customFormat="1" ht="60">
      <c r="A12" s="260">
        <v>44287</v>
      </c>
      <c r="B12" s="252" t="s">
        <v>469</v>
      </c>
      <c r="C12" s="252" t="s">
        <v>499</v>
      </c>
      <c r="D12" s="252" t="s">
        <v>527</v>
      </c>
      <c r="E12" s="252" t="s">
        <v>512</v>
      </c>
      <c r="F12" s="252" t="s">
        <v>1399</v>
      </c>
      <c r="G12" s="252" t="s">
        <v>916</v>
      </c>
      <c r="H12" s="252" t="s">
        <v>491</v>
      </c>
      <c r="I12" s="252" t="s">
        <v>528</v>
      </c>
      <c r="J12" s="252" t="s">
        <v>529</v>
      </c>
      <c r="K12" s="252" t="s">
        <v>530</v>
      </c>
      <c r="L12" s="252"/>
      <c r="AA12"/>
      <c r="AB12"/>
    </row>
    <row r="13" spans="1:28" s="1" customFormat="1" ht="75">
      <c r="A13" s="260">
        <v>44287</v>
      </c>
      <c r="B13" s="252" t="s">
        <v>469</v>
      </c>
      <c r="C13" s="252" t="s">
        <v>531</v>
      </c>
      <c r="D13" s="252" t="s">
        <v>516</v>
      </c>
      <c r="E13" s="252" t="s">
        <v>517</v>
      </c>
      <c r="F13" s="252" t="s">
        <v>1396</v>
      </c>
      <c r="G13" s="252" t="s">
        <v>1896</v>
      </c>
      <c r="H13" s="252" t="s">
        <v>498</v>
      </c>
      <c r="I13" s="252" t="s">
        <v>532</v>
      </c>
      <c r="J13" s="252" t="s">
        <v>533</v>
      </c>
      <c r="K13" s="252" t="s">
        <v>534</v>
      </c>
      <c r="L13" s="252"/>
      <c r="AA13"/>
      <c r="AB13"/>
    </row>
    <row r="14" spans="1:28" s="1" customFormat="1" ht="90">
      <c r="A14" s="260">
        <v>44287</v>
      </c>
      <c r="B14" s="252" t="s">
        <v>469</v>
      </c>
      <c r="C14" s="252" t="s">
        <v>535</v>
      </c>
      <c r="D14" s="252" t="s">
        <v>536</v>
      </c>
      <c r="E14" s="252" t="s">
        <v>537</v>
      </c>
      <c r="F14" s="252" t="s">
        <v>1399</v>
      </c>
      <c r="G14" s="252" t="s">
        <v>1896</v>
      </c>
      <c r="H14" s="252" t="s">
        <v>491</v>
      </c>
      <c r="I14" s="252" t="s">
        <v>538</v>
      </c>
      <c r="J14" s="252" t="s">
        <v>539</v>
      </c>
      <c r="K14" s="252" t="s">
        <v>540</v>
      </c>
      <c r="L14" s="252"/>
      <c r="AA14"/>
      <c r="AB14"/>
    </row>
    <row r="15" spans="1:28" s="1" customFormat="1" ht="60">
      <c r="A15" s="260">
        <v>44287</v>
      </c>
      <c r="B15" s="252" t="s">
        <v>465</v>
      </c>
      <c r="C15" s="252" t="s">
        <v>541</v>
      </c>
      <c r="D15" s="252" t="s">
        <v>516</v>
      </c>
      <c r="E15" s="252" t="s">
        <v>517</v>
      </c>
      <c r="F15" s="252" t="s">
        <v>1395</v>
      </c>
      <c r="G15" s="252" t="s">
        <v>544</v>
      </c>
      <c r="H15" s="252" t="s">
        <v>491</v>
      </c>
      <c r="I15" s="252" t="s">
        <v>542</v>
      </c>
      <c r="J15" s="252" t="s">
        <v>541</v>
      </c>
      <c r="K15" s="252" t="s">
        <v>543</v>
      </c>
      <c r="L15" s="252"/>
      <c r="AA15"/>
      <c r="AB15"/>
    </row>
    <row r="16" spans="1:28" s="1" customFormat="1" ht="45">
      <c r="A16" s="260">
        <v>44287</v>
      </c>
      <c r="B16" s="252" t="s">
        <v>468</v>
      </c>
      <c r="C16" s="252" t="s">
        <v>545</v>
      </c>
      <c r="D16" s="252" t="s">
        <v>546</v>
      </c>
      <c r="E16" s="252" t="s">
        <v>517</v>
      </c>
      <c r="F16" s="252" t="s">
        <v>1395</v>
      </c>
      <c r="G16" s="252" t="s">
        <v>549</v>
      </c>
      <c r="H16" s="252" t="s">
        <v>498</v>
      </c>
      <c r="I16" s="252" t="s">
        <v>547</v>
      </c>
      <c r="J16" s="252" t="s">
        <v>548</v>
      </c>
      <c r="K16" s="252"/>
      <c r="L16" s="252"/>
      <c r="AA16"/>
      <c r="AB16"/>
    </row>
    <row r="17" spans="1:28" s="1" customFormat="1" ht="30">
      <c r="A17" s="260">
        <v>44287</v>
      </c>
      <c r="B17" s="252" t="s">
        <v>468</v>
      </c>
      <c r="C17" s="252" t="s">
        <v>550</v>
      </c>
      <c r="D17" s="252" t="s">
        <v>551</v>
      </c>
      <c r="E17" s="252" t="s">
        <v>552</v>
      </c>
      <c r="F17" s="252" t="s">
        <v>1395</v>
      </c>
      <c r="G17" s="252" t="s">
        <v>549</v>
      </c>
      <c r="H17" s="252" t="s">
        <v>491</v>
      </c>
      <c r="I17" s="252" t="s">
        <v>553</v>
      </c>
      <c r="J17" s="252" t="s">
        <v>554</v>
      </c>
      <c r="K17" s="252"/>
      <c r="L17" s="252"/>
      <c r="AA17"/>
      <c r="AB17"/>
    </row>
    <row r="18" spans="1:28" s="1" customFormat="1" ht="30">
      <c r="A18" s="260">
        <v>44287</v>
      </c>
      <c r="B18" s="252" t="s">
        <v>468</v>
      </c>
      <c r="C18" s="252" t="s">
        <v>555</v>
      </c>
      <c r="D18" s="252" t="s">
        <v>556</v>
      </c>
      <c r="E18" s="252" t="s">
        <v>557</v>
      </c>
      <c r="F18" s="252" t="s">
        <v>1395</v>
      </c>
      <c r="G18" s="252" t="s">
        <v>917</v>
      </c>
      <c r="H18" s="252" t="s">
        <v>491</v>
      </c>
      <c r="I18" s="252" t="s">
        <v>558</v>
      </c>
      <c r="J18" s="252" t="s">
        <v>559</v>
      </c>
      <c r="K18" s="252"/>
      <c r="L18" s="252"/>
      <c r="AA18"/>
      <c r="AB18"/>
    </row>
    <row r="19" spans="1:28" s="1" customFormat="1" ht="30">
      <c r="A19" s="260">
        <v>44287</v>
      </c>
      <c r="B19" s="252" t="s">
        <v>468</v>
      </c>
      <c r="C19" s="252" t="s">
        <v>499</v>
      </c>
      <c r="D19" s="252" t="s">
        <v>560</v>
      </c>
      <c r="E19" s="252" t="s">
        <v>561</v>
      </c>
      <c r="F19" s="252" t="s">
        <v>1395</v>
      </c>
      <c r="G19" s="252" t="s">
        <v>1897</v>
      </c>
      <c r="H19" s="252" t="s">
        <v>498</v>
      </c>
      <c r="I19" s="252" t="s">
        <v>562</v>
      </c>
      <c r="J19" s="252" t="s">
        <v>563</v>
      </c>
      <c r="K19" s="252"/>
      <c r="L19" s="252"/>
      <c r="AA19"/>
      <c r="AB19"/>
    </row>
    <row r="20" spans="1:28" s="1" customFormat="1" ht="30">
      <c r="A20" s="260">
        <v>44287</v>
      </c>
      <c r="B20" s="252" t="s">
        <v>468</v>
      </c>
      <c r="C20" s="252" t="s">
        <v>564</v>
      </c>
      <c r="D20" s="252" t="s">
        <v>565</v>
      </c>
      <c r="E20" s="252" t="s">
        <v>566</v>
      </c>
      <c r="F20" s="252" t="s">
        <v>1395</v>
      </c>
      <c r="G20" s="252" t="s">
        <v>917</v>
      </c>
      <c r="H20" s="252" t="s">
        <v>498</v>
      </c>
      <c r="I20" s="252" t="s">
        <v>567</v>
      </c>
      <c r="J20" s="252" t="s">
        <v>568</v>
      </c>
      <c r="K20" s="252"/>
      <c r="L20" s="252"/>
      <c r="AA20"/>
      <c r="AB20"/>
    </row>
    <row r="21" spans="1:28" s="1" customFormat="1" ht="30">
      <c r="A21" s="260">
        <v>44287</v>
      </c>
      <c r="B21" s="252" t="s">
        <v>468</v>
      </c>
      <c r="C21" s="252" t="s">
        <v>569</v>
      </c>
      <c r="D21" s="252" t="s">
        <v>570</v>
      </c>
      <c r="E21" s="252" t="s">
        <v>571</v>
      </c>
      <c r="F21" s="252" t="s">
        <v>1395</v>
      </c>
      <c r="G21" s="252" t="s">
        <v>574</v>
      </c>
      <c r="H21" s="252" t="s">
        <v>498</v>
      </c>
      <c r="I21" s="252" t="s">
        <v>572</v>
      </c>
      <c r="J21" s="252" t="s">
        <v>573</v>
      </c>
      <c r="K21" s="252"/>
      <c r="L21" s="252"/>
      <c r="AA21"/>
      <c r="AB21"/>
    </row>
    <row r="22" spans="1:28" s="1" customFormat="1" ht="30">
      <c r="A22" s="260">
        <v>44287</v>
      </c>
      <c r="B22" s="252" t="s">
        <v>468</v>
      </c>
      <c r="C22" s="252" t="s">
        <v>575</v>
      </c>
      <c r="D22" s="252" t="s">
        <v>576</v>
      </c>
      <c r="E22" s="252" t="s">
        <v>577</v>
      </c>
      <c r="F22" s="252" t="s">
        <v>1395</v>
      </c>
      <c r="G22" s="252" t="s">
        <v>1896</v>
      </c>
      <c r="H22" s="252" t="s">
        <v>498</v>
      </c>
      <c r="I22" s="252" t="s">
        <v>578</v>
      </c>
      <c r="J22" s="252" t="s">
        <v>579</v>
      </c>
      <c r="K22" s="252"/>
      <c r="L22" s="252"/>
      <c r="AA22"/>
      <c r="AB22"/>
    </row>
    <row r="23" spans="1:28" s="1" customFormat="1" ht="30">
      <c r="A23" s="260">
        <v>44287</v>
      </c>
      <c r="B23" s="252" t="s">
        <v>468</v>
      </c>
      <c r="C23" s="252" t="s">
        <v>580</v>
      </c>
      <c r="D23" s="252" t="s">
        <v>581</v>
      </c>
      <c r="E23" s="252" t="s">
        <v>582</v>
      </c>
      <c r="F23" s="252" t="s">
        <v>1395</v>
      </c>
      <c r="G23" s="252" t="s">
        <v>544</v>
      </c>
      <c r="H23" s="252" t="s">
        <v>498</v>
      </c>
      <c r="I23" s="252" t="s">
        <v>583</v>
      </c>
      <c r="J23" s="252" t="s">
        <v>584</v>
      </c>
      <c r="K23" s="252"/>
      <c r="L23" s="252"/>
      <c r="AA23"/>
      <c r="AB23"/>
    </row>
    <row r="24" spans="1:28" s="1" customFormat="1" ht="30">
      <c r="A24" s="260">
        <v>44287</v>
      </c>
      <c r="B24" s="252" t="s">
        <v>468</v>
      </c>
      <c r="C24" s="252" t="s">
        <v>585</v>
      </c>
      <c r="D24" s="252" t="s">
        <v>586</v>
      </c>
      <c r="E24" s="252" t="s">
        <v>587</v>
      </c>
      <c r="F24" s="252" t="s">
        <v>1395</v>
      </c>
      <c r="G24" s="252" t="s">
        <v>544</v>
      </c>
      <c r="H24" s="252" t="s">
        <v>498</v>
      </c>
      <c r="I24" s="252" t="s">
        <v>588</v>
      </c>
      <c r="J24" s="252" t="s">
        <v>589</v>
      </c>
      <c r="K24" s="252"/>
      <c r="L24" s="252"/>
      <c r="AA24"/>
      <c r="AB24"/>
    </row>
    <row r="25" spans="1:28" s="1" customFormat="1" ht="30">
      <c r="A25" s="260">
        <v>44287</v>
      </c>
      <c r="B25" s="252" t="s">
        <v>468</v>
      </c>
      <c r="C25" s="252" t="s">
        <v>590</v>
      </c>
      <c r="D25" s="252" t="s">
        <v>591</v>
      </c>
      <c r="E25" s="252" t="s">
        <v>592</v>
      </c>
      <c r="F25" s="252" t="s">
        <v>1395</v>
      </c>
      <c r="G25" s="252" t="s">
        <v>917</v>
      </c>
      <c r="H25" s="252" t="s">
        <v>491</v>
      </c>
      <c r="I25" s="252" t="s">
        <v>593</v>
      </c>
      <c r="J25" s="252" t="s">
        <v>594</v>
      </c>
      <c r="K25" s="252"/>
      <c r="L25" s="252"/>
      <c r="AA25"/>
      <c r="AB25"/>
    </row>
    <row r="26" spans="1:28" s="1" customFormat="1">
      <c r="A26" s="260">
        <v>44287</v>
      </c>
      <c r="B26" s="252" t="s">
        <v>468</v>
      </c>
      <c r="C26" s="252" t="s">
        <v>595</v>
      </c>
      <c r="D26" s="252" t="s">
        <v>596</v>
      </c>
      <c r="E26" s="252" t="s">
        <v>597</v>
      </c>
      <c r="F26" s="252" t="s">
        <v>1395</v>
      </c>
      <c r="G26" s="252" t="s">
        <v>549</v>
      </c>
      <c r="H26" s="252" t="s">
        <v>498</v>
      </c>
      <c r="I26" s="252" t="s">
        <v>598</v>
      </c>
      <c r="J26" s="252" t="s">
        <v>599</v>
      </c>
      <c r="K26" s="252"/>
      <c r="L26" s="252"/>
      <c r="AA26"/>
      <c r="AB26"/>
    </row>
    <row r="27" spans="1:28" s="1" customFormat="1" ht="45">
      <c r="A27" s="260">
        <v>44287</v>
      </c>
      <c r="B27" s="252" t="s">
        <v>468</v>
      </c>
      <c r="C27" s="252" t="s">
        <v>3097</v>
      </c>
      <c r="D27" s="252" t="s">
        <v>602</v>
      </c>
      <c r="E27" s="252" t="s">
        <v>603</v>
      </c>
      <c r="F27" s="252" t="s">
        <v>1400</v>
      </c>
      <c r="G27" s="252" t="s">
        <v>918</v>
      </c>
      <c r="H27" s="252" t="s">
        <v>491</v>
      </c>
      <c r="I27" s="252" t="s">
        <v>604</v>
      </c>
      <c r="J27" s="252" t="s">
        <v>605</v>
      </c>
      <c r="K27" s="252" t="s">
        <v>606</v>
      </c>
      <c r="L27" s="252"/>
      <c r="AA27"/>
      <c r="AB27"/>
    </row>
    <row r="28" spans="1:28" s="1" customFormat="1" ht="45">
      <c r="A28" s="260">
        <v>44287</v>
      </c>
      <c r="B28" s="252" t="s">
        <v>468</v>
      </c>
      <c r="C28" s="252" t="s">
        <v>492</v>
      </c>
      <c r="D28" s="252" t="s">
        <v>493</v>
      </c>
      <c r="E28" s="252" t="s">
        <v>494</v>
      </c>
      <c r="F28" s="252" t="s">
        <v>1400</v>
      </c>
      <c r="G28" s="252" t="s">
        <v>918</v>
      </c>
      <c r="H28" s="252" t="s">
        <v>498</v>
      </c>
      <c r="I28" s="252" t="s">
        <v>607</v>
      </c>
      <c r="J28" s="252" t="s">
        <v>608</v>
      </c>
      <c r="K28" s="252" t="s">
        <v>606</v>
      </c>
      <c r="L28" s="252"/>
      <c r="AA28"/>
      <c r="AB28"/>
    </row>
    <row r="29" spans="1:28" s="1" customFormat="1" ht="45">
      <c r="A29" s="260">
        <v>44317</v>
      </c>
      <c r="B29" s="252" t="s">
        <v>468</v>
      </c>
      <c r="C29" s="252" t="s">
        <v>609</v>
      </c>
      <c r="D29" s="252" t="s">
        <v>610</v>
      </c>
      <c r="E29" s="252" t="s">
        <v>611</v>
      </c>
      <c r="F29" s="252" t="s">
        <v>861</v>
      </c>
      <c r="G29" s="252" t="s">
        <v>574</v>
      </c>
      <c r="H29" s="252" t="s">
        <v>498</v>
      </c>
      <c r="I29" s="252" t="s">
        <v>612</v>
      </c>
      <c r="J29" s="252" t="s">
        <v>613</v>
      </c>
      <c r="K29" s="268"/>
      <c r="L29" s="268"/>
      <c r="AA29"/>
      <c r="AB29"/>
    </row>
    <row r="30" spans="1:28" s="1" customFormat="1" ht="30">
      <c r="A30" s="260">
        <v>44317</v>
      </c>
      <c r="B30" s="252" t="s">
        <v>468</v>
      </c>
      <c r="C30" s="252" t="s">
        <v>614</v>
      </c>
      <c r="D30" s="252" t="s">
        <v>615</v>
      </c>
      <c r="E30" s="252" t="s">
        <v>616</v>
      </c>
      <c r="F30" s="252" t="s">
        <v>861</v>
      </c>
      <c r="G30" s="252" t="s">
        <v>574</v>
      </c>
      <c r="H30" s="252" t="s">
        <v>491</v>
      </c>
      <c r="I30" s="252" t="s">
        <v>612</v>
      </c>
      <c r="J30" s="252" t="s">
        <v>617</v>
      </c>
      <c r="K30" s="268"/>
      <c r="L30" s="268"/>
      <c r="AA30"/>
      <c r="AB30"/>
    </row>
    <row r="31" spans="1:28" s="1" customFormat="1" ht="30">
      <c r="A31" s="260">
        <v>44317</v>
      </c>
      <c r="B31" s="252" t="s">
        <v>468</v>
      </c>
      <c r="C31" s="252" t="s">
        <v>618</v>
      </c>
      <c r="D31" s="252" t="s">
        <v>619</v>
      </c>
      <c r="E31" s="252" t="s">
        <v>620</v>
      </c>
      <c r="F31" s="252" t="s">
        <v>861</v>
      </c>
      <c r="G31" s="252" t="s">
        <v>574</v>
      </c>
      <c r="H31" s="252" t="s">
        <v>491</v>
      </c>
      <c r="I31" s="252" t="s">
        <v>612</v>
      </c>
      <c r="J31" s="252" t="s">
        <v>621</v>
      </c>
      <c r="K31" s="268"/>
      <c r="L31" s="268"/>
      <c r="AA31"/>
      <c r="AB31"/>
    </row>
    <row r="32" spans="1:28" s="1" customFormat="1" ht="45">
      <c r="A32" s="260">
        <v>44317</v>
      </c>
      <c r="B32" s="252" t="s">
        <v>468</v>
      </c>
      <c r="C32" s="252" t="s">
        <v>622</v>
      </c>
      <c r="D32" s="252" t="s">
        <v>623</v>
      </c>
      <c r="E32" s="252" t="s">
        <v>624</v>
      </c>
      <c r="F32" s="252" t="s">
        <v>861</v>
      </c>
      <c r="G32" s="252" t="s">
        <v>574</v>
      </c>
      <c r="H32" s="252" t="s">
        <v>498</v>
      </c>
      <c r="I32" s="252" t="s">
        <v>612</v>
      </c>
      <c r="J32" s="252" t="s">
        <v>625</v>
      </c>
      <c r="K32" s="268"/>
      <c r="L32" s="268"/>
      <c r="AA32"/>
      <c r="AB32"/>
    </row>
    <row r="33" spans="1:28" s="1" customFormat="1" ht="30">
      <c r="A33" s="260">
        <v>44317</v>
      </c>
      <c r="B33" s="252" t="s">
        <v>468</v>
      </c>
      <c r="C33" s="252" t="s">
        <v>626</v>
      </c>
      <c r="D33" s="252" t="s">
        <v>627</v>
      </c>
      <c r="E33" s="252" t="s">
        <v>611</v>
      </c>
      <c r="F33" s="252" t="s">
        <v>861</v>
      </c>
      <c r="G33" s="252" t="s">
        <v>549</v>
      </c>
      <c r="H33" s="252" t="s">
        <v>498</v>
      </c>
      <c r="I33" s="252" t="s">
        <v>628</v>
      </c>
      <c r="J33" s="252" t="s">
        <v>629</v>
      </c>
      <c r="K33" s="268"/>
      <c r="L33" s="268"/>
      <c r="AA33"/>
      <c r="AB33"/>
    </row>
    <row r="34" spans="1:28" s="1" customFormat="1" ht="45">
      <c r="A34" s="260">
        <v>44317</v>
      </c>
      <c r="B34" s="252" t="s">
        <v>468</v>
      </c>
      <c r="C34" s="252" t="s">
        <v>630</v>
      </c>
      <c r="D34" s="252" t="s">
        <v>631</v>
      </c>
      <c r="E34" s="252" t="s">
        <v>611</v>
      </c>
      <c r="F34" s="252" t="s">
        <v>861</v>
      </c>
      <c r="G34" s="252" t="s">
        <v>917</v>
      </c>
      <c r="H34" s="252" t="s">
        <v>498</v>
      </c>
      <c r="I34" s="252" t="s">
        <v>632</v>
      </c>
      <c r="J34" s="252" t="s">
        <v>633</v>
      </c>
      <c r="K34" s="268"/>
      <c r="L34" s="268"/>
      <c r="AA34"/>
      <c r="AB34"/>
    </row>
    <row r="35" spans="1:28" s="1" customFormat="1" ht="30">
      <c r="A35" s="260">
        <v>44317</v>
      </c>
      <c r="B35" s="252" t="s">
        <v>468</v>
      </c>
      <c r="C35" s="252" t="s">
        <v>634</v>
      </c>
      <c r="D35" s="252" t="s">
        <v>565</v>
      </c>
      <c r="E35" s="252" t="s">
        <v>866</v>
      </c>
      <c r="F35" s="252" t="s">
        <v>861</v>
      </c>
      <c r="G35" s="252" t="s">
        <v>917</v>
      </c>
      <c r="H35" s="252" t="s">
        <v>498</v>
      </c>
      <c r="I35" s="252" t="s">
        <v>632</v>
      </c>
      <c r="J35" s="252" t="s">
        <v>635</v>
      </c>
      <c r="K35" s="268"/>
      <c r="L35" s="268"/>
      <c r="AA35"/>
      <c r="AB35"/>
    </row>
    <row r="36" spans="1:28" s="1" customFormat="1" ht="30">
      <c r="A36" s="260">
        <v>44317</v>
      </c>
      <c r="B36" s="252" t="s">
        <v>468</v>
      </c>
      <c r="C36" s="252" t="s">
        <v>636</v>
      </c>
      <c r="D36" s="252" t="s">
        <v>637</v>
      </c>
      <c r="E36" s="252" t="s">
        <v>566</v>
      </c>
      <c r="F36" s="252" t="s">
        <v>1400</v>
      </c>
      <c r="G36" s="252" t="s">
        <v>917</v>
      </c>
      <c r="H36" s="252" t="s">
        <v>491</v>
      </c>
      <c r="I36" s="252" t="s">
        <v>632</v>
      </c>
      <c r="J36" s="252" t="s">
        <v>638</v>
      </c>
      <c r="K36" s="268"/>
      <c r="L36" s="268"/>
      <c r="AA36"/>
      <c r="AB36"/>
    </row>
    <row r="37" spans="1:28" s="1" customFormat="1" ht="60">
      <c r="A37" s="260">
        <v>44317</v>
      </c>
      <c r="B37" s="252" t="s">
        <v>468</v>
      </c>
      <c r="C37" s="252" t="s">
        <v>639</v>
      </c>
      <c r="D37" s="252" t="s">
        <v>640</v>
      </c>
      <c r="E37" s="252" t="s">
        <v>1906</v>
      </c>
      <c r="F37" s="252" t="s">
        <v>641</v>
      </c>
      <c r="G37" s="252" t="s">
        <v>574</v>
      </c>
      <c r="H37" s="252" t="s">
        <v>498</v>
      </c>
      <c r="I37" s="252" t="s">
        <v>642</v>
      </c>
      <c r="J37" s="252" t="s">
        <v>643</v>
      </c>
      <c r="K37" s="268"/>
      <c r="L37" s="268"/>
      <c r="AA37"/>
      <c r="AB37"/>
    </row>
    <row r="38" spans="1:28" s="1" customFormat="1" ht="75">
      <c r="A38" s="260">
        <v>44317</v>
      </c>
      <c r="B38" s="252" t="s">
        <v>465</v>
      </c>
      <c r="C38" s="252" t="s">
        <v>499</v>
      </c>
      <c r="D38" s="252" t="s">
        <v>644</v>
      </c>
      <c r="E38" s="252" t="s">
        <v>566</v>
      </c>
      <c r="F38" s="252" t="s">
        <v>861</v>
      </c>
      <c r="G38" s="252" t="s">
        <v>549</v>
      </c>
      <c r="H38" s="252" t="s">
        <v>498</v>
      </c>
      <c r="I38" s="252" t="s">
        <v>645</v>
      </c>
      <c r="J38" s="252" t="s">
        <v>646</v>
      </c>
      <c r="K38" s="268"/>
      <c r="L38" s="268"/>
      <c r="AA38"/>
      <c r="AB38"/>
    </row>
    <row r="39" spans="1:28" s="1" customFormat="1" ht="45">
      <c r="A39" s="260">
        <v>44317</v>
      </c>
      <c r="B39" s="252" t="s">
        <v>465</v>
      </c>
      <c r="C39" s="252" t="s">
        <v>499</v>
      </c>
      <c r="D39" s="252" t="s">
        <v>647</v>
      </c>
      <c r="E39" s="252" t="s">
        <v>648</v>
      </c>
      <c r="F39" s="252" t="s">
        <v>861</v>
      </c>
      <c r="G39" s="252" t="s">
        <v>917</v>
      </c>
      <c r="H39" s="252" t="s">
        <v>498</v>
      </c>
      <c r="I39" s="252" t="s">
        <v>649</v>
      </c>
      <c r="J39" s="252" t="s">
        <v>650</v>
      </c>
      <c r="K39" s="268"/>
      <c r="L39" s="268"/>
      <c r="AA39"/>
      <c r="AB39"/>
    </row>
    <row r="40" spans="1:28" s="1" customFormat="1" ht="75">
      <c r="A40" s="260">
        <v>44317</v>
      </c>
      <c r="B40" s="252" t="s">
        <v>465</v>
      </c>
      <c r="C40" s="252" t="s">
        <v>499</v>
      </c>
      <c r="D40" s="252" t="s">
        <v>651</v>
      </c>
      <c r="E40" s="252" t="s">
        <v>566</v>
      </c>
      <c r="F40" s="252" t="s">
        <v>861</v>
      </c>
      <c r="G40" s="252" t="s">
        <v>549</v>
      </c>
      <c r="H40" s="252" t="s">
        <v>498</v>
      </c>
      <c r="I40" s="252" t="s">
        <v>645</v>
      </c>
      <c r="J40" s="252" t="s">
        <v>652</v>
      </c>
      <c r="K40" s="268"/>
      <c r="L40" s="268"/>
      <c r="AA40"/>
      <c r="AB40"/>
    </row>
    <row r="41" spans="1:28" s="1" customFormat="1" ht="30">
      <c r="A41" s="260">
        <v>44317</v>
      </c>
      <c r="B41" s="252" t="s">
        <v>465</v>
      </c>
      <c r="C41" s="252" t="s">
        <v>499</v>
      </c>
      <c r="D41" s="252" t="s">
        <v>653</v>
      </c>
      <c r="E41" s="252" t="s">
        <v>566</v>
      </c>
      <c r="F41" s="252" t="s">
        <v>861</v>
      </c>
      <c r="G41" s="252" t="s">
        <v>917</v>
      </c>
      <c r="H41" s="252" t="s">
        <v>491</v>
      </c>
      <c r="I41" s="252" t="s">
        <v>654</v>
      </c>
      <c r="J41" s="252" t="s">
        <v>655</v>
      </c>
      <c r="K41" s="268"/>
      <c r="L41" s="268"/>
      <c r="AA41"/>
      <c r="AB41"/>
    </row>
    <row r="42" spans="1:28" s="1" customFormat="1" ht="45">
      <c r="A42" s="260">
        <v>44317</v>
      </c>
      <c r="B42" s="252" t="s">
        <v>465</v>
      </c>
      <c r="C42" s="252" t="s">
        <v>499</v>
      </c>
      <c r="D42" s="252" t="s">
        <v>656</v>
      </c>
      <c r="E42" s="252" t="s">
        <v>566</v>
      </c>
      <c r="F42" s="252" t="s">
        <v>861</v>
      </c>
      <c r="G42" s="252" t="s">
        <v>574</v>
      </c>
      <c r="H42" s="252" t="s">
        <v>491</v>
      </c>
      <c r="I42" s="252" t="s">
        <v>657</v>
      </c>
      <c r="J42" s="252" t="s">
        <v>658</v>
      </c>
      <c r="K42" s="268"/>
      <c r="L42" s="268"/>
      <c r="AA42"/>
      <c r="AB42"/>
    </row>
    <row r="43" spans="1:28" s="1" customFormat="1" ht="60">
      <c r="A43" s="260">
        <v>44317</v>
      </c>
      <c r="B43" s="252" t="s">
        <v>465</v>
      </c>
      <c r="C43" s="252" t="s">
        <v>499</v>
      </c>
      <c r="D43" s="252" t="s">
        <v>644</v>
      </c>
      <c r="E43" s="252" t="s">
        <v>659</v>
      </c>
      <c r="F43" s="252" t="s">
        <v>861</v>
      </c>
      <c r="G43" s="252" t="s">
        <v>549</v>
      </c>
      <c r="H43" s="252" t="s">
        <v>491</v>
      </c>
      <c r="I43" s="252" t="s">
        <v>1270</v>
      </c>
      <c r="J43" s="252" t="s">
        <v>660</v>
      </c>
      <c r="K43" s="268"/>
      <c r="L43" s="268"/>
      <c r="AA43"/>
      <c r="AB43"/>
    </row>
    <row r="44" spans="1:28" s="1" customFormat="1" ht="30">
      <c r="A44" s="260">
        <v>44317</v>
      </c>
      <c r="B44" s="252" t="s">
        <v>469</v>
      </c>
      <c r="C44" s="252" t="s">
        <v>661</v>
      </c>
      <c r="D44" s="252" t="s">
        <v>662</v>
      </c>
      <c r="E44" s="252" t="s">
        <v>663</v>
      </c>
      <c r="F44" s="252" t="s">
        <v>861</v>
      </c>
      <c r="G44" s="252" t="s">
        <v>549</v>
      </c>
      <c r="H44" s="252" t="s">
        <v>491</v>
      </c>
      <c r="I44" s="252" t="s">
        <v>664</v>
      </c>
      <c r="J44" s="252" t="s">
        <v>665</v>
      </c>
      <c r="K44" s="268"/>
      <c r="L44" s="268"/>
      <c r="AA44"/>
      <c r="AB44"/>
    </row>
    <row r="45" spans="1:28" s="1" customFormat="1" ht="45">
      <c r="A45" s="260">
        <v>44317</v>
      </c>
      <c r="B45" s="252" t="s">
        <v>469</v>
      </c>
      <c r="C45" s="252" t="s">
        <v>666</v>
      </c>
      <c r="D45" s="252" t="s">
        <v>667</v>
      </c>
      <c r="E45" s="252" t="s">
        <v>668</v>
      </c>
      <c r="F45" s="252" t="s">
        <v>861</v>
      </c>
      <c r="G45" s="252" t="s">
        <v>549</v>
      </c>
      <c r="H45" s="252" t="s">
        <v>498</v>
      </c>
      <c r="I45" s="252" t="s">
        <v>664</v>
      </c>
      <c r="J45" s="252" t="s">
        <v>669</v>
      </c>
      <c r="K45" s="268"/>
      <c r="L45" s="268"/>
      <c r="AA45"/>
      <c r="AB45"/>
    </row>
    <row r="46" spans="1:28" s="1" customFormat="1" ht="45">
      <c r="A46" s="260">
        <v>44317</v>
      </c>
      <c r="B46" s="252" t="s">
        <v>469</v>
      </c>
      <c r="C46" s="252" t="s">
        <v>499</v>
      </c>
      <c r="D46" s="252" t="s">
        <v>644</v>
      </c>
      <c r="E46" s="252" t="s">
        <v>659</v>
      </c>
      <c r="F46" s="252" t="s">
        <v>861</v>
      </c>
      <c r="G46" s="252" t="s">
        <v>549</v>
      </c>
      <c r="H46" s="252" t="s">
        <v>498</v>
      </c>
      <c r="I46" s="252" t="s">
        <v>664</v>
      </c>
      <c r="J46" s="252" t="s">
        <v>670</v>
      </c>
      <c r="K46" s="268"/>
      <c r="L46" s="268"/>
      <c r="AA46"/>
      <c r="AB46"/>
    </row>
    <row r="47" spans="1:28" s="1" customFormat="1" ht="30">
      <c r="A47" s="260">
        <v>44348</v>
      </c>
      <c r="B47" s="252" t="s">
        <v>671</v>
      </c>
      <c r="C47" s="252" t="s">
        <v>672</v>
      </c>
      <c r="D47" s="252" t="s">
        <v>673</v>
      </c>
      <c r="E47" s="252" t="s">
        <v>674</v>
      </c>
      <c r="F47" s="252" t="s">
        <v>1885</v>
      </c>
      <c r="G47" s="252" t="s">
        <v>549</v>
      </c>
      <c r="H47" s="252" t="s">
        <v>498</v>
      </c>
      <c r="I47" s="252"/>
      <c r="J47" s="252"/>
      <c r="K47" s="268"/>
      <c r="L47" s="268"/>
      <c r="AA47"/>
      <c r="AB47"/>
    </row>
    <row r="48" spans="1:28" s="1" customFormat="1">
      <c r="A48" s="260">
        <v>44348</v>
      </c>
      <c r="B48" s="252" t="s">
        <v>671</v>
      </c>
      <c r="C48" s="252" t="s">
        <v>675</v>
      </c>
      <c r="D48" s="252" t="s">
        <v>676</v>
      </c>
      <c r="E48" s="252" t="s">
        <v>677</v>
      </c>
      <c r="F48" s="252" t="s">
        <v>1885</v>
      </c>
      <c r="G48" s="252"/>
      <c r="H48" s="252" t="s">
        <v>491</v>
      </c>
      <c r="I48" s="252"/>
      <c r="J48" s="252"/>
      <c r="K48" s="268"/>
      <c r="L48" s="268"/>
      <c r="AA48"/>
      <c r="AB48"/>
    </row>
    <row r="49" spans="1:28" s="1" customFormat="1">
      <c r="A49" s="260">
        <v>44348</v>
      </c>
      <c r="B49" s="252" t="s">
        <v>671</v>
      </c>
      <c r="C49" s="252" t="s">
        <v>678</v>
      </c>
      <c r="D49" s="252" t="s">
        <v>679</v>
      </c>
      <c r="E49" s="252" t="s">
        <v>680</v>
      </c>
      <c r="F49" s="252" t="s">
        <v>1885</v>
      </c>
      <c r="G49" s="252" t="s">
        <v>600</v>
      </c>
      <c r="H49" s="252" t="s">
        <v>498</v>
      </c>
      <c r="I49" s="252"/>
      <c r="J49" s="252"/>
      <c r="K49" s="268"/>
      <c r="L49" s="268"/>
      <c r="AA49"/>
      <c r="AB49"/>
    </row>
    <row r="50" spans="1:28" s="1" customFormat="1">
      <c r="A50" s="260">
        <v>44348</v>
      </c>
      <c r="B50" s="252" t="s">
        <v>671</v>
      </c>
      <c r="C50" s="252" t="s">
        <v>681</v>
      </c>
      <c r="D50" s="252" t="s">
        <v>679</v>
      </c>
      <c r="E50" s="252" t="s">
        <v>680</v>
      </c>
      <c r="F50" s="252" t="s">
        <v>1885</v>
      </c>
      <c r="G50" s="252"/>
      <c r="H50" s="252" t="s">
        <v>498</v>
      </c>
      <c r="I50" s="252"/>
      <c r="J50" s="252"/>
      <c r="K50" s="268"/>
      <c r="L50" s="268"/>
      <c r="AA50"/>
      <c r="AB50"/>
    </row>
    <row r="51" spans="1:28" s="1" customFormat="1">
      <c r="A51" s="260">
        <v>44348</v>
      </c>
      <c r="B51" s="252" t="s">
        <v>671</v>
      </c>
      <c r="C51" s="252" t="s">
        <v>682</v>
      </c>
      <c r="D51" s="252" t="s">
        <v>683</v>
      </c>
      <c r="E51" s="252" t="s">
        <v>674</v>
      </c>
      <c r="F51" s="252" t="s">
        <v>1885</v>
      </c>
      <c r="G51" s="252" t="s">
        <v>600</v>
      </c>
      <c r="H51" s="252" t="s">
        <v>491</v>
      </c>
      <c r="I51" s="252"/>
      <c r="J51" s="252"/>
      <c r="K51" s="268"/>
      <c r="L51" s="268"/>
      <c r="AA51"/>
      <c r="AB51"/>
    </row>
    <row r="52" spans="1:28" s="1" customFormat="1" ht="30">
      <c r="A52" s="260">
        <v>44348</v>
      </c>
      <c r="B52" s="252" t="s">
        <v>671</v>
      </c>
      <c r="C52" s="252" t="s">
        <v>684</v>
      </c>
      <c r="D52" s="252" t="s">
        <v>685</v>
      </c>
      <c r="E52" s="252" t="s">
        <v>674</v>
      </c>
      <c r="F52" s="252" t="s">
        <v>1885</v>
      </c>
      <c r="G52" s="252" t="s">
        <v>600</v>
      </c>
      <c r="H52" s="252" t="s">
        <v>498</v>
      </c>
      <c r="I52" s="252"/>
      <c r="J52" s="252"/>
      <c r="K52" s="268"/>
      <c r="L52" s="268"/>
      <c r="AA52"/>
      <c r="AB52"/>
    </row>
    <row r="53" spans="1:28" s="1" customFormat="1">
      <c r="A53" s="260">
        <v>44348</v>
      </c>
      <c r="B53" s="252" t="s">
        <v>671</v>
      </c>
      <c r="C53" s="252" t="s">
        <v>686</v>
      </c>
      <c r="D53" s="252" t="s">
        <v>687</v>
      </c>
      <c r="E53" s="252" t="s">
        <v>674</v>
      </c>
      <c r="F53" s="252" t="s">
        <v>1885</v>
      </c>
      <c r="G53" s="252" t="s">
        <v>600</v>
      </c>
      <c r="H53" s="252" t="s">
        <v>491</v>
      </c>
      <c r="I53" s="252"/>
      <c r="J53" s="252"/>
      <c r="K53" s="268"/>
      <c r="L53" s="268"/>
      <c r="AA53"/>
      <c r="AB53"/>
    </row>
    <row r="54" spans="1:28" s="1" customFormat="1" ht="30">
      <c r="A54" s="260">
        <v>44348</v>
      </c>
      <c r="B54" s="252" t="s">
        <v>671</v>
      </c>
      <c r="C54" s="252" t="s">
        <v>688</v>
      </c>
      <c r="D54" s="252" t="s">
        <v>689</v>
      </c>
      <c r="E54" s="252" t="s">
        <v>674</v>
      </c>
      <c r="F54" s="252" t="s">
        <v>1885</v>
      </c>
      <c r="G54" s="252" t="s">
        <v>600</v>
      </c>
      <c r="H54" s="252" t="s">
        <v>491</v>
      </c>
      <c r="I54" s="252"/>
      <c r="J54" s="252"/>
      <c r="K54" s="268"/>
      <c r="L54" s="268"/>
      <c r="AA54"/>
      <c r="AB54"/>
    </row>
    <row r="55" spans="1:28" s="1" customFormat="1">
      <c r="A55" s="260">
        <v>44348</v>
      </c>
      <c r="B55" s="252" t="s">
        <v>671</v>
      </c>
      <c r="C55" s="252" t="s">
        <v>690</v>
      </c>
      <c r="D55" s="252" t="s">
        <v>691</v>
      </c>
      <c r="E55" s="252" t="s">
        <v>692</v>
      </c>
      <c r="F55" s="252" t="s">
        <v>1885</v>
      </c>
      <c r="G55" s="252" t="s">
        <v>600</v>
      </c>
      <c r="H55" s="252" t="s">
        <v>491</v>
      </c>
      <c r="I55" s="252"/>
      <c r="J55" s="252"/>
      <c r="K55" s="268"/>
      <c r="L55" s="268"/>
      <c r="AA55"/>
      <c r="AB55"/>
    </row>
    <row r="56" spans="1:28" s="1" customFormat="1">
      <c r="A56" s="260">
        <v>44348</v>
      </c>
      <c r="B56" s="252" t="s">
        <v>671</v>
      </c>
      <c r="C56" s="252" t="s">
        <v>693</v>
      </c>
      <c r="D56" s="252" t="s">
        <v>694</v>
      </c>
      <c r="E56" s="252" t="s">
        <v>674</v>
      </c>
      <c r="F56" s="252" t="s">
        <v>1885</v>
      </c>
      <c r="G56" s="252" t="s">
        <v>600</v>
      </c>
      <c r="H56" s="252" t="s">
        <v>498</v>
      </c>
      <c r="I56" s="252"/>
      <c r="J56" s="252"/>
      <c r="K56" s="268"/>
      <c r="L56" s="268"/>
      <c r="AA56"/>
      <c r="AB56"/>
    </row>
    <row r="57" spans="1:28" s="1" customFormat="1">
      <c r="A57" s="260">
        <v>44348</v>
      </c>
      <c r="B57" s="252" t="s">
        <v>671</v>
      </c>
      <c r="C57" s="252" t="s">
        <v>695</v>
      </c>
      <c r="D57" s="252" t="s">
        <v>696</v>
      </c>
      <c r="E57" s="252" t="s">
        <v>674</v>
      </c>
      <c r="F57" s="252" t="s">
        <v>1885</v>
      </c>
      <c r="G57" s="252" t="s">
        <v>600</v>
      </c>
      <c r="H57" s="252" t="s">
        <v>498</v>
      </c>
      <c r="I57" s="252"/>
      <c r="J57" s="252"/>
      <c r="K57" s="268"/>
      <c r="L57" s="268"/>
      <c r="AA57"/>
      <c r="AB57"/>
    </row>
    <row r="58" spans="1:28" s="1" customFormat="1" ht="30">
      <c r="A58" s="260">
        <v>44348</v>
      </c>
      <c r="B58" s="252" t="s">
        <v>671</v>
      </c>
      <c r="C58" s="252" t="s">
        <v>697</v>
      </c>
      <c r="D58" s="252" t="s">
        <v>698</v>
      </c>
      <c r="E58" s="252" t="s">
        <v>674</v>
      </c>
      <c r="F58" s="252" t="s">
        <v>1885</v>
      </c>
      <c r="G58" s="252"/>
      <c r="H58" s="252" t="s">
        <v>491</v>
      </c>
      <c r="I58" s="252"/>
      <c r="J58" s="252"/>
      <c r="K58" s="268"/>
      <c r="L58" s="268"/>
      <c r="AA58"/>
      <c r="AB58"/>
    </row>
    <row r="59" spans="1:28" s="1" customFormat="1">
      <c r="A59" s="260">
        <v>44348</v>
      </c>
      <c r="B59" s="252" t="s">
        <v>671</v>
      </c>
      <c r="C59" s="252" t="s">
        <v>699</v>
      </c>
      <c r="D59" s="252" t="s">
        <v>700</v>
      </c>
      <c r="E59" s="252" t="s">
        <v>680</v>
      </c>
      <c r="F59" s="252" t="s">
        <v>1885</v>
      </c>
      <c r="G59" s="252" t="s">
        <v>600</v>
      </c>
      <c r="H59" s="252"/>
      <c r="I59" s="252"/>
      <c r="J59" s="252"/>
      <c r="K59" s="268"/>
      <c r="L59" s="268"/>
      <c r="AA59"/>
      <c r="AB59"/>
    </row>
    <row r="60" spans="1:28" s="1" customFormat="1">
      <c r="A60" s="260">
        <v>44348</v>
      </c>
      <c r="B60" s="252" t="s">
        <v>671</v>
      </c>
      <c r="C60" s="252" t="s">
        <v>701</v>
      </c>
      <c r="D60" s="252" t="s">
        <v>702</v>
      </c>
      <c r="E60" s="252" t="s">
        <v>680</v>
      </c>
      <c r="F60" s="252" t="s">
        <v>1885</v>
      </c>
      <c r="G60" s="252" t="s">
        <v>1896</v>
      </c>
      <c r="H60" s="252" t="s">
        <v>498</v>
      </c>
      <c r="I60" s="252"/>
      <c r="J60" s="252"/>
      <c r="K60" s="268"/>
      <c r="L60" s="268"/>
      <c r="AA60"/>
      <c r="AB60"/>
    </row>
    <row r="61" spans="1:28" s="1" customFormat="1">
      <c r="A61" s="260">
        <v>44348</v>
      </c>
      <c r="B61" s="252" t="s">
        <v>671</v>
      </c>
      <c r="C61" s="252" t="s">
        <v>703</v>
      </c>
      <c r="D61" s="252" t="s">
        <v>704</v>
      </c>
      <c r="E61" s="252" t="s">
        <v>705</v>
      </c>
      <c r="F61" s="252" t="s">
        <v>1885</v>
      </c>
      <c r="G61" s="252" t="s">
        <v>549</v>
      </c>
      <c r="H61" s="252" t="s">
        <v>498</v>
      </c>
      <c r="I61" s="252"/>
      <c r="J61" s="252"/>
      <c r="K61" s="268"/>
      <c r="L61" s="268"/>
      <c r="AA61"/>
      <c r="AB61"/>
    </row>
    <row r="62" spans="1:28" s="1" customFormat="1" ht="45">
      <c r="A62" s="260">
        <v>44348</v>
      </c>
      <c r="B62" s="252" t="s">
        <v>671</v>
      </c>
      <c r="C62" s="252" t="s">
        <v>706</v>
      </c>
      <c r="D62" s="252" t="s">
        <v>707</v>
      </c>
      <c r="E62" s="252" t="s">
        <v>692</v>
      </c>
      <c r="F62" s="252" t="s">
        <v>1885</v>
      </c>
      <c r="G62" s="252" t="s">
        <v>549</v>
      </c>
      <c r="H62" s="252" t="s">
        <v>491</v>
      </c>
      <c r="I62" s="252"/>
      <c r="J62" s="252"/>
      <c r="K62" s="268"/>
      <c r="L62" s="268"/>
      <c r="AA62"/>
      <c r="AB62"/>
    </row>
    <row r="63" spans="1:28" s="1" customFormat="1" ht="30">
      <c r="A63" s="260">
        <v>44348</v>
      </c>
      <c r="B63" s="252" t="s">
        <v>671</v>
      </c>
      <c r="C63" s="252" t="s">
        <v>708</v>
      </c>
      <c r="D63" s="252" t="s">
        <v>709</v>
      </c>
      <c r="E63" s="252" t="s">
        <v>680</v>
      </c>
      <c r="F63" s="252" t="s">
        <v>1885</v>
      </c>
      <c r="G63" s="252" t="s">
        <v>549</v>
      </c>
      <c r="H63" s="252" t="s">
        <v>498</v>
      </c>
      <c r="I63" s="252"/>
      <c r="J63" s="252"/>
      <c r="K63" s="268"/>
      <c r="L63" s="268"/>
      <c r="AA63"/>
      <c r="AB63"/>
    </row>
    <row r="64" spans="1:28" s="1" customFormat="1">
      <c r="A64" s="260">
        <v>44348</v>
      </c>
      <c r="B64" s="252" t="s">
        <v>671</v>
      </c>
      <c r="C64" s="252" t="s">
        <v>710</v>
      </c>
      <c r="D64" s="252" t="s">
        <v>711</v>
      </c>
      <c r="E64" s="252" t="s">
        <v>712</v>
      </c>
      <c r="F64" s="252" t="s">
        <v>1885</v>
      </c>
      <c r="G64" s="252" t="s">
        <v>549</v>
      </c>
      <c r="H64" s="252" t="s">
        <v>498</v>
      </c>
      <c r="I64" s="252"/>
      <c r="J64" s="252"/>
      <c r="K64" s="268"/>
      <c r="L64" s="268"/>
      <c r="AA64"/>
      <c r="AB64"/>
    </row>
    <row r="65" spans="1:28" s="1" customFormat="1" ht="30">
      <c r="A65" s="260">
        <v>44348</v>
      </c>
      <c r="B65" s="252" t="s">
        <v>671</v>
      </c>
      <c r="C65" s="252" t="s">
        <v>713</v>
      </c>
      <c r="D65" s="252" t="s">
        <v>714</v>
      </c>
      <c r="E65" s="252" t="s">
        <v>692</v>
      </c>
      <c r="F65" s="252" t="s">
        <v>1885</v>
      </c>
      <c r="G65" s="252" t="s">
        <v>549</v>
      </c>
      <c r="H65" s="252" t="s">
        <v>491</v>
      </c>
      <c r="I65" s="252"/>
      <c r="J65" s="252"/>
      <c r="K65" s="268"/>
      <c r="L65" s="268"/>
      <c r="AA65"/>
      <c r="AB65"/>
    </row>
    <row r="66" spans="1:28" s="1" customFormat="1" ht="30">
      <c r="A66" s="260">
        <v>44348</v>
      </c>
      <c r="B66" s="268" t="s">
        <v>468</v>
      </c>
      <c r="C66" s="252" t="s">
        <v>715</v>
      </c>
      <c r="D66" s="268" t="s">
        <v>716</v>
      </c>
      <c r="E66" s="268" t="s">
        <v>866</v>
      </c>
      <c r="F66" s="268" t="s">
        <v>1400</v>
      </c>
      <c r="G66" s="252" t="s">
        <v>549</v>
      </c>
      <c r="H66" s="268" t="s">
        <v>498</v>
      </c>
      <c r="I66" s="252" t="s">
        <v>912</v>
      </c>
      <c r="J66" s="252" t="s">
        <v>717</v>
      </c>
      <c r="K66" s="268"/>
      <c r="L66" s="268"/>
      <c r="AA66"/>
      <c r="AB66"/>
    </row>
    <row r="67" spans="1:28" s="1" customFormat="1" ht="45">
      <c r="A67" s="260">
        <v>44348</v>
      </c>
      <c r="B67" s="268" t="s">
        <v>468</v>
      </c>
      <c r="C67" s="252" t="s">
        <v>718</v>
      </c>
      <c r="D67" s="252" t="s">
        <v>719</v>
      </c>
      <c r="E67" s="252" t="s">
        <v>674</v>
      </c>
      <c r="F67" s="252" t="s">
        <v>861</v>
      </c>
      <c r="G67" s="252" t="s">
        <v>549</v>
      </c>
      <c r="H67" s="252" t="s">
        <v>498</v>
      </c>
      <c r="I67" s="252" t="s">
        <v>720</v>
      </c>
      <c r="J67" s="252" t="s">
        <v>721</v>
      </c>
      <c r="K67" s="268"/>
      <c r="L67" s="268"/>
      <c r="AA67"/>
      <c r="AB67"/>
    </row>
    <row r="68" spans="1:28" s="1" customFormat="1" ht="60">
      <c r="A68" s="260">
        <v>44348</v>
      </c>
      <c r="B68" s="268" t="s">
        <v>468</v>
      </c>
      <c r="C68" s="252" t="s">
        <v>722</v>
      </c>
      <c r="D68" s="252" t="s">
        <v>723</v>
      </c>
      <c r="E68" s="252" t="s">
        <v>674</v>
      </c>
      <c r="F68" s="252" t="s">
        <v>861</v>
      </c>
      <c r="G68" s="252" t="s">
        <v>549</v>
      </c>
      <c r="H68" s="252" t="s">
        <v>498</v>
      </c>
      <c r="I68" s="252" t="s">
        <v>720</v>
      </c>
      <c r="J68" s="252" t="s">
        <v>724</v>
      </c>
      <c r="K68" s="268"/>
      <c r="L68" s="268"/>
      <c r="AA68"/>
      <c r="AB68"/>
    </row>
    <row r="69" spans="1:28" s="1" customFormat="1" ht="30">
      <c r="A69" s="260">
        <v>44348</v>
      </c>
      <c r="B69" s="268" t="s">
        <v>468</v>
      </c>
      <c r="C69" s="252" t="s">
        <v>725</v>
      </c>
      <c r="D69" s="252" t="s">
        <v>726</v>
      </c>
      <c r="E69" s="252" t="s">
        <v>475</v>
      </c>
      <c r="F69" s="252" t="s">
        <v>1395</v>
      </c>
      <c r="G69" s="252" t="s">
        <v>1503</v>
      </c>
      <c r="H69" s="252" t="s">
        <v>491</v>
      </c>
      <c r="I69" s="252" t="s">
        <v>727</v>
      </c>
      <c r="J69" s="252" t="s">
        <v>728</v>
      </c>
      <c r="K69" s="268"/>
      <c r="L69" s="268"/>
      <c r="AA69"/>
      <c r="AB69"/>
    </row>
    <row r="70" spans="1:28" s="1" customFormat="1" ht="30">
      <c r="A70" s="260">
        <v>44348</v>
      </c>
      <c r="B70" s="268" t="s">
        <v>468</v>
      </c>
      <c r="C70" s="252" t="s">
        <v>715</v>
      </c>
      <c r="D70" s="252" t="s">
        <v>729</v>
      </c>
      <c r="E70" s="252" t="s">
        <v>866</v>
      </c>
      <c r="F70" s="252" t="s">
        <v>1395</v>
      </c>
      <c r="G70" s="252" t="s">
        <v>549</v>
      </c>
      <c r="H70" s="268" t="s">
        <v>498</v>
      </c>
      <c r="I70" s="252" t="s">
        <v>730</v>
      </c>
      <c r="J70" s="252" t="s">
        <v>717</v>
      </c>
      <c r="K70" s="252"/>
      <c r="L70" s="252"/>
      <c r="AA70"/>
      <c r="AB70"/>
    </row>
    <row r="71" spans="1:28" s="1" customFormat="1" ht="30">
      <c r="A71" s="260">
        <v>44348</v>
      </c>
      <c r="B71" s="268" t="s">
        <v>468</v>
      </c>
      <c r="C71" s="252" t="s">
        <v>731</v>
      </c>
      <c r="D71" s="252" t="s">
        <v>732</v>
      </c>
      <c r="E71" s="252" t="s">
        <v>733</v>
      </c>
      <c r="F71" s="252" t="s">
        <v>1395</v>
      </c>
      <c r="G71" s="252" t="s">
        <v>1896</v>
      </c>
      <c r="H71" s="268" t="s">
        <v>491</v>
      </c>
      <c r="I71" s="252" t="s">
        <v>734</v>
      </c>
      <c r="J71" s="252" t="s">
        <v>735</v>
      </c>
      <c r="K71" s="252"/>
      <c r="L71" s="252"/>
      <c r="AA71"/>
      <c r="AB71"/>
    </row>
    <row r="72" spans="1:28" s="1" customFormat="1" ht="30">
      <c r="A72" s="260">
        <v>44348</v>
      </c>
      <c r="B72" s="268" t="s">
        <v>468</v>
      </c>
      <c r="C72" s="252" t="s">
        <v>736</v>
      </c>
      <c r="D72" s="252" t="s">
        <v>737</v>
      </c>
      <c r="E72" s="252" t="s">
        <v>733</v>
      </c>
      <c r="F72" s="252" t="s">
        <v>1395</v>
      </c>
      <c r="G72" s="252" t="s">
        <v>1503</v>
      </c>
      <c r="H72" s="268" t="s">
        <v>491</v>
      </c>
      <c r="I72" s="252" t="s">
        <v>738</v>
      </c>
      <c r="J72" s="252" t="s">
        <v>739</v>
      </c>
      <c r="K72" s="252"/>
      <c r="L72" s="252"/>
      <c r="AA72"/>
      <c r="AB72"/>
    </row>
    <row r="73" spans="1:28" s="1" customFormat="1" ht="30">
      <c r="A73" s="260">
        <v>44348</v>
      </c>
      <c r="B73" s="268" t="s">
        <v>468</v>
      </c>
      <c r="C73" s="252" t="s">
        <v>740</v>
      </c>
      <c r="D73" s="252" t="s">
        <v>741</v>
      </c>
      <c r="E73" s="252" t="s">
        <v>733</v>
      </c>
      <c r="F73" s="252" t="s">
        <v>1395</v>
      </c>
      <c r="G73" s="252" t="s">
        <v>917</v>
      </c>
      <c r="H73" s="268" t="s">
        <v>491</v>
      </c>
      <c r="I73" s="252" t="s">
        <v>742</v>
      </c>
      <c r="J73" s="252" t="s">
        <v>743</v>
      </c>
      <c r="K73" s="252"/>
      <c r="L73" s="252"/>
      <c r="AA73"/>
      <c r="AB73"/>
    </row>
    <row r="74" spans="1:28" s="1" customFormat="1" ht="30">
      <c r="A74" s="260">
        <v>44348</v>
      </c>
      <c r="B74" s="268" t="s">
        <v>468</v>
      </c>
      <c r="C74" s="252" t="s">
        <v>744</v>
      </c>
      <c r="D74" s="252" t="s">
        <v>745</v>
      </c>
      <c r="E74" s="252" t="s">
        <v>733</v>
      </c>
      <c r="F74" s="252" t="s">
        <v>1395</v>
      </c>
      <c r="G74" s="252" t="s">
        <v>1503</v>
      </c>
      <c r="H74" s="268" t="s">
        <v>491</v>
      </c>
      <c r="I74" s="252" t="s">
        <v>746</v>
      </c>
      <c r="J74" s="252" t="s">
        <v>747</v>
      </c>
      <c r="K74" s="252"/>
      <c r="L74" s="252"/>
      <c r="AA74"/>
      <c r="AB74"/>
    </row>
    <row r="75" spans="1:28" s="1" customFormat="1" ht="30">
      <c r="A75" s="260">
        <v>44348</v>
      </c>
      <c r="B75" s="268" t="s">
        <v>468</v>
      </c>
      <c r="C75" s="252" t="s">
        <v>626</v>
      </c>
      <c r="D75" s="252" t="s">
        <v>748</v>
      </c>
      <c r="E75" s="252" t="s">
        <v>749</v>
      </c>
      <c r="F75" s="252" t="s">
        <v>861</v>
      </c>
      <c r="G75" s="252" t="s">
        <v>1896</v>
      </c>
      <c r="H75" s="268" t="s">
        <v>491</v>
      </c>
      <c r="I75" s="252" t="s">
        <v>750</v>
      </c>
      <c r="J75" s="252" t="s">
        <v>629</v>
      </c>
      <c r="K75" s="252"/>
      <c r="L75" s="252"/>
      <c r="AA75"/>
      <c r="AB75"/>
    </row>
    <row r="76" spans="1:28" s="1" customFormat="1" ht="30">
      <c r="A76" s="260">
        <v>44348</v>
      </c>
      <c r="B76" s="268" t="s">
        <v>468</v>
      </c>
      <c r="C76" s="252" t="s">
        <v>751</v>
      </c>
      <c r="D76" s="252" t="s">
        <v>752</v>
      </c>
      <c r="E76" s="252" t="s">
        <v>753</v>
      </c>
      <c r="F76" s="252" t="s">
        <v>861</v>
      </c>
      <c r="G76" s="252" t="s">
        <v>1896</v>
      </c>
      <c r="H76" s="268" t="s">
        <v>491</v>
      </c>
      <c r="I76" s="252" t="s">
        <v>750</v>
      </c>
      <c r="J76" s="252" t="s">
        <v>754</v>
      </c>
      <c r="K76" s="252"/>
      <c r="L76" s="252"/>
      <c r="AA76"/>
      <c r="AB76"/>
    </row>
    <row r="77" spans="1:28" s="1" customFormat="1" ht="30">
      <c r="A77" s="260">
        <v>44348</v>
      </c>
      <c r="B77" s="268" t="s">
        <v>468</v>
      </c>
      <c r="C77" s="252" t="s">
        <v>755</v>
      </c>
      <c r="D77" s="252" t="s">
        <v>756</v>
      </c>
      <c r="E77" s="252" t="s">
        <v>749</v>
      </c>
      <c r="F77" s="252" t="s">
        <v>861</v>
      </c>
      <c r="G77" s="252" t="s">
        <v>1896</v>
      </c>
      <c r="H77" s="268" t="s">
        <v>491</v>
      </c>
      <c r="I77" s="252" t="s">
        <v>757</v>
      </c>
      <c r="J77" s="252" t="s">
        <v>758</v>
      </c>
      <c r="K77" s="252"/>
      <c r="L77" s="252"/>
      <c r="AA77"/>
      <c r="AB77"/>
    </row>
    <row r="78" spans="1:28" s="1" customFormat="1" ht="45">
      <c r="A78" s="260">
        <v>44348</v>
      </c>
      <c r="B78" s="268" t="s">
        <v>468</v>
      </c>
      <c r="C78" s="252" t="s">
        <v>722</v>
      </c>
      <c r="D78" s="252" t="s">
        <v>685</v>
      </c>
      <c r="E78" s="252" t="s">
        <v>749</v>
      </c>
      <c r="F78" s="252" t="s">
        <v>861</v>
      </c>
      <c r="G78" s="252" t="s">
        <v>549</v>
      </c>
      <c r="H78" s="268" t="s">
        <v>498</v>
      </c>
      <c r="I78" s="252" t="s">
        <v>759</v>
      </c>
      <c r="J78" s="252" t="s">
        <v>760</v>
      </c>
      <c r="K78" s="268"/>
      <c r="L78" s="268"/>
      <c r="AA78"/>
      <c r="AB78"/>
    </row>
    <row r="79" spans="1:28" s="1" customFormat="1" ht="30">
      <c r="A79" s="260">
        <v>44348</v>
      </c>
      <c r="B79" s="268" t="s">
        <v>468</v>
      </c>
      <c r="C79" s="252" t="s">
        <v>499</v>
      </c>
      <c r="D79" s="252" t="s">
        <v>761</v>
      </c>
      <c r="E79" s="252" t="s">
        <v>512</v>
      </c>
      <c r="F79" s="252" t="s">
        <v>861</v>
      </c>
      <c r="G79" s="252" t="s">
        <v>574</v>
      </c>
      <c r="H79" s="268" t="s">
        <v>491</v>
      </c>
      <c r="I79" s="252" t="s">
        <v>762</v>
      </c>
      <c r="J79" s="252"/>
      <c r="K79" s="268"/>
      <c r="L79" s="268"/>
      <c r="AA79"/>
      <c r="AB79"/>
    </row>
    <row r="80" spans="1:28" s="1" customFormat="1" ht="30">
      <c r="A80" s="260">
        <v>44348</v>
      </c>
      <c r="B80" s="268" t="s">
        <v>468</v>
      </c>
      <c r="C80" s="252" t="s">
        <v>763</v>
      </c>
      <c r="D80" s="252" t="s">
        <v>764</v>
      </c>
      <c r="E80" s="252" t="s">
        <v>512</v>
      </c>
      <c r="F80" s="252" t="s">
        <v>861</v>
      </c>
      <c r="G80" s="252" t="s">
        <v>1898</v>
      </c>
      <c r="H80" s="268" t="s">
        <v>491</v>
      </c>
      <c r="I80" s="252" t="s">
        <v>765</v>
      </c>
      <c r="J80" s="252" t="s">
        <v>1271</v>
      </c>
      <c r="K80" s="268"/>
      <c r="L80" s="268"/>
      <c r="AA80"/>
      <c r="AB80"/>
    </row>
    <row r="81" spans="1:28" s="1" customFormat="1" ht="30">
      <c r="A81" s="260">
        <v>44348</v>
      </c>
      <c r="B81" s="268" t="s">
        <v>468</v>
      </c>
      <c r="C81" s="252" t="s">
        <v>766</v>
      </c>
      <c r="D81" s="252" t="s">
        <v>767</v>
      </c>
      <c r="E81" s="252" t="s">
        <v>566</v>
      </c>
      <c r="F81" s="252" t="s">
        <v>861</v>
      </c>
      <c r="G81" s="252" t="s">
        <v>1503</v>
      </c>
      <c r="H81" s="268" t="s">
        <v>491</v>
      </c>
      <c r="I81" s="252" t="s">
        <v>768</v>
      </c>
      <c r="J81" s="252" t="s">
        <v>769</v>
      </c>
      <c r="K81" s="268"/>
      <c r="L81" s="268"/>
      <c r="AA81"/>
      <c r="AB81"/>
    </row>
    <row r="82" spans="1:28" s="1" customFormat="1" ht="60">
      <c r="A82" s="260">
        <v>44348</v>
      </c>
      <c r="B82" s="252" t="s">
        <v>465</v>
      </c>
      <c r="C82" s="252" t="s">
        <v>770</v>
      </c>
      <c r="D82" s="252" t="s">
        <v>771</v>
      </c>
      <c r="E82" s="252" t="s">
        <v>566</v>
      </c>
      <c r="F82" s="252" t="s">
        <v>861</v>
      </c>
      <c r="G82" s="252" t="s">
        <v>574</v>
      </c>
      <c r="H82" s="268" t="s">
        <v>491</v>
      </c>
      <c r="I82" s="252" t="s">
        <v>772</v>
      </c>
      <c r="J82" s="252" t="s">
        <v>660</v>
      </c>
      <c r="K82" s="268"/>
      <c r="L82" s="268"/>
      <c r="AA82"/>
      <c r="AB82"/>
    </row>
    <row r="83" spans="1:28" s="1" customFormat="1" ht="60">
      <c r="A83" s="260">
        <v>44348</v>
      </c>
      <c r="B83" s="252" t="s">
        <v>465</v>
      </c>
      <c r="C83" s="252" t="s">
        <v>770</v>
      </c>
      <c r="D83" s="252" t="s">
        <v>771</v>
      </c>
      <c r="E83" s="252" t="s">
        <v>566</v>
      </c>
      <c r="F83" s="252" t="s">
        <v>861</v>
      </c>
      <c r="G83" s="252" t="s">
        <v>1898</v>
      </c>
      <c r="H83" s="268" t="s">
        <v>491</v>
      </c>
      <c r="I83" s="252" t="s">
        <v>773</v>
      </c>
      <c r="J83" s="252" t="s">
        <v>660</v>
      </c>
      <c r="K83" s="252"/>
      <c r="L83" s="252"/>
      <c r="AA83"/>
      <c r="AB83"/>
    </row>
    <row r="84" spans="1:28" s="1" customFormat="1" ht="30">
      <c r="A84" s="260">
        <v>44348</v>
      </c>
      <c r="B84" s="252" t="s">
        <v>465</v>
      </c>
      <c r="C84" s="252" t="s">
        <v>770</v>
      </c>
      <c r="D84" s="252" t="s">
        <v>653</v>
      </c>
      <c r="E84" s="252" t="s">
        <v>566</v>
      </c>
      <c r="F84" s="252" t="s">
        <v>861</v>
      </c>
      <c r="G84" s="252" t="s">
        <v>549</v>
      </c>
      <c r="H84" s="268" t="s">
        <v>491</v>
      </c>
      <c r="I84" s="252" t="s">
        <v>774</v>
      </c>
      <c r="J84" s="252" t="s">
        <v>655</v>
      </c>
      <c r="K84" s="252"/>
      <c r="L84" s="252"/>
      <c r="AA84"/>
      <c r="AB84"/>
    </row>
    <row r="85" spans="1:28" s="1" customFormat="1" ht="45">
      <c r="A85" s="260">
        <v>44348</v>
      </c>
      <c r="B85" s="252" t="s">
        <v>465</v>
      </c>
      <c r="C85" s="252" t="s">
        <v>770</v>
      </c>
      <c r="D85" s="252" t="s">
        <v>775</v>
      </c>
      <c r="E85" s="252" t="s">
        <v>566</v>
      </c>
      <c r="F85" s="252" t="s">
        <v>861</v>
      </c>
      <c r="G85" s="252" t="s">
        <v>1898</v>
      </c>
      <c r="H85" s="268" t="s">
        <v>491</v>
      </c>
      <c r="I85" s="252" t="s">
        <v>774</v>
      </c>
      <c r="J85" s="252" t="s">
        <v>776</v>
      </c>
      <c r="K85" s="252"/>
      <c r="L85" s="252"/>
      <c r="AA85"/>
      <c r="AB85"/>
    </row>
    <row r="86" spans="1:28" s="1" customFormat="1" ht="45">
      <c r="A86" s="260">
        <v>44348</v>
      </c>
      <c r="B86" s="252" t="s">
        <v>465</v>
      </c>
      <c r="C86" s="252" t="s">
        <v>770</v>
      </c>
      <c r="D86" s="252" t="s">
        <v>777</v>
      </c>
      <c r="E86" s="252" t="s">
        <v>566</v>
      </c>
      <c r="F86" s="252" t="s">
        <v>861</v>
      </c>
      <c r="G86" s="252" t="s">
        <v>549</v>
      </c>
      <c r="H86" s="268" t="s">
        <v>491</v>
      </c>
      <c r="I86" s="252" t="s">
        <v>778</v>
      </c>
      <c r="J86" s="252" t="s">
        <v>779</v>
      </c>
      <c r="K86" s="268"/>
      <c r="L86" s="268"/>
      <c r="AA86"/>
      <c r="AB86"/>
    </row>
    <row r="87" spans="1:28" s="1" customFormat="1" ht="75">
      <c r="A87" s="260">
        <v>44348</v>
      </c>
      <c r="B87" s="252" t="s">
        <v>465</v>
      </c>
      <c r="C87" s="252"/>
      <c r="D87" s="252" t="s">
        <v>651</v>
      </c>
      <c r="E87" s="252" t="s">
        <v>566</v>
      </c>
      <c r="F87" s="252" t="s">
        <v>861</v>
      </c>
      <c r="G87" s="252" t="s">
        <v>549</v>
      </c>
      <c r="H87" s="268" t="s">
        <v>491</v>
      </c>
      <c r="I87" s="252" t="s">
        <v>778</v>
      </c>
      <c r="J87" s="252" t="s">
        <v>780</v>
      </c>
      <c r="K87" s="268"/>
      <c r="L87" s="268"/>
      <c r="AA87"/>
      <c r="AB87"/>
    </row>
    <row r="88" spans="1:28" s="1" customFormat="1" ht="45">
      <c r="A88" s="260">
        <v>44348</v>
      </c>
      <c r="B88" s="252" t="s">
        <v>465</v>
      </c>
      <c r="C88" s="252" t="s">
        <v>770</v>
      </c>
      <c r="D88" s="252" t="s">
        <v>781</v>
      </c>
      <c r="E88" s="252" t="s">
        <v>749</v>
      </c>
      <c r="F88" s="252" t="s">
        <v>861</v>
      </c>
      <c r="G88" s="252" t="s">
        <v>549</v>
      </c>
      <c r="H88" s="268" t="s">
        <v>498</v>
      </c>
      <c r="I88" s="252" t="s">
        <v>782</v>
      </c>
      <c r="J88" s="252" t="s">
        <v>783</v>
      </c>
      <c r="K88" s="268"/>
      <c r="L88" s="268"/>
      <c r="AA88"/>
      <c r="AB88"/>
    </row>
    <row r="89" spans="1:28" s="1" customFormat="1" ht="45">
      <c r="A89" s="260">
        <v>44348</v>
      </c>
      <c r="B89" s="252" t="s">
        <v>465</v>
      </c>
      <c r="C89" s="252" t="s">
        <v>784</v>
      </c>
      <c r="D89" s="252" t="s">
        <v>785</v>
      </c>
      <c r="E89" s="252" t="s">
        <v>749</v>
      </c>
      <c r="F89" s="252" t="s">
        <v>861</v>
      </c>
      <c r="G89" s="252" t="s">
        <v>549</v>
      </c>
      <c r="H89" s="268" t="s">
        <v>491</v>
      </c>
      <c r="I89" s="252" t="s">
        <v>786</v>
      </c>
      <c r="J89" s="252"/>
      <c r="K89" s="268"/>
      <c r="L89" s="268"/>
      <c r="AA89"/>
      <c r="AB89"/>
    </row>
    <row r="90" spans="1:28" s="1" customFormat="1">
      <c r="A90" s="260">
        <v>44348</v>
      </c>
      <c r="B90" s="252" t="s">
        <v>465</v>
      </c>
      <c r="C90" s="252" t="s">
        <v>787</v>
      </c>
      <c r="D90" s="252" t="s">
        <v>785</v>
      </c>
      <c r="E90" s="252" t="s">
        <v>749</v>
      </c>
      <c r="F90" s="252" t="s">
        <v>1395</v>
      </c>
      <c r="G90" s="252" t="s">
        <v>1503</v>
      </c>
      <c r="H90" s="268" t="s">
        <v>491</v>
      </c>
      <c r="I90" s="252" t="s">
        <v>788</v>
      </c>
      <c r="J90" s="252"/>
      <c r="K90" s="252"/>
      <c r="L90" s="252"/>
      <c r="AA90"/>
      <c r="AB90"/>
    </row>
    <row r="91" spans="1:28" s="1" customFormat="1" ht="45">
      <c r="A91" s="260">
        <v>44348</v>
      </c>
      <c r="B91" s="252" t="s">
        <v>465</v>
      </c>
      <c r="C91" s="252" t="s">
        <v>770</v>
      </c>
      <c r="D91" s="252" t="s">
        <v>775</v>
      </c>
      <c r="E91" s="252" t="s">
        <v>566</v>
      </c>
      <c r="F91" s="252" t="s">
        <v>861</v>
      </c>
      <c r="G91" s="252" t="s">
        <v>1897</v>
      </c>
      <c r="H91" s="268" t="s">
        <v>491</v>
      </c>
      <c r="I91" s="252" t="s">
        <v>789</v>
      </c>
      <c r="J91" s="252" t="s">
        <v>776</v>
      </c>
      <c r="K91" s="252"/>
      <c r="L91" s="252"/>
      <c r="AA91"/>
      <c r="AB91"/>
    </row>
    <row r="92" spans="1:28" s="1" customFormat="1" ht="45">
      <c r="A92" s="260">
        <v>44348</v>
      </c>
      <c r="B92" s="252" t="s">
        <v>465</v>
      </c>
      <c r="C92" s="252" t="s">
        <v>790</v>
      </c>
      <c r="D92" s="252" t="s">
        <v>791</v>
      </c>
      <c r="E92" s="252" t="s">
        <v>674</v>
      </c>
      <c r="F92" s="252" t="s">
        <v>1395</v>
      </c>
      <c r="G92" s="252" t="s">
        <v>549</v>
      </c>
      <c r="H92" s="252" t="s">
        <v>498</v>
      </c>
      <c r="I92" s="252" t="s">
        <v>792</v>
      </c>
      <c r="J92" s="252" t="s">
        <v>793</v>
      </c>
      <c r="K92" s="252" t="s">
        <v>794</v>
      </c>
      <c r="L92" s="252"/>
      <c r="AA92"/>
      <c r="AB92"/>
    </row>
    <row r="93" spans="1:28" s="1" customFormat="1" ht="45">
      <c r="A93" s="260">
        <v>44348</v>
      </c>
      <c r="B93" s="252" t="s">
        <v>465</v>
      </c>
      <c r="C93" s="252" t="s">
        <v>770</v>
      </c>
      <c r="D93" s="252" t="s">
        <v>781</v>
      </c>
      <c r="E93" s="252" t="s">
        <v>674</v>
      </c>
      <c r="F93" s="252" t="s">
        <v>861</v>
      </c>
      <c r="G93" s="252" t="s">
        <v>1896</v>
      </c>
      <c r="H93" s="252" t="s">
        <v>498</v>
      </c>
      <c r="I93" s="252" t="s">
        <v>795</v>
      </c>
      <c r="J93" s="252" t="s">
        <v>783</v>
      </c>
      <c r="K93" s="252"/>
      <c r="L93" s="252"/>
      <c r="AA93"/>
      <c r="AB93"/>
    </row>
    <row r="94" spans="1:28" s="1" customFormat="1" ht="45">
      <c r="A94" s="260">
        <v>44348</v>
      </c>
      <c r="B94" s="252" t="s">
        <v>465</v>
      </c>
      <c r="C94" s="252" t="s">
        <v>784</v>
      </c>
      <c r="D94" s="252" t="s">
        <v>785</v>
      </c>
      <c r="E94" s="252" t="s">
        <v>749</v>
      </c>
      <c r="F94" s="252" t="s">
        <v>861</v>
      </c>
      <c r="G94" s="252" t="s">
        <v>549</v>
      </c>
      <c r="H94" s="268" t="s">
        <v>491</v>
      </c>
      <c r="I94" s="252" t="s">
        <v>796</v>
      </c>
      <c r="J94" s="252"/>
      <c r="K94" s="268"/>
      <c r="L94" s="268"/>
      <c r="AA94"/>
      <c r="AB94"/>
    </row>
    <row r="95" spans="1:28" s="1" customFormat="1" ht="30">
      <c r="A95" s="260">
        <v>44348</v>
      </c>
      <c r="B95" s="252" t="s">
        <v>465</v>
      </c>
      <c r="C95" s="252" t="s">
        <v>770</v>
      </c>
      <c r="D95" s="252" t="s">
        <v>653</v>
      </c>
      <c r="E95" s="252" t="s">
        <v>566</v>
      </c>
      <c r="F95" s="252" t="s">
        <v>861</v>
      </c>
      <c r="G95" s="252" t="s">
        <v>549</v>
      </c>
      <c r="H95" s="268" t="s">
        <v>491</v>
      </c>
      <c r="I95" s="252" t="s">
        <v>796</v>
      </c>
      <c r="J95" s="252"/>
      <c r="K95" s="268"/>
      <c r="L95" s="268"/>
      <c r="AA95"/>
      <c r="AB95"/>
    </row>
    <row r="96" spans="1:28" s="1" customFormat="1" ht="30">
      <c r="A96" s="260">
        <v>44348</v>
      </c>
      <c r="B96" s="252" t="s">
        <v>469</v>
      </c>
      <c r="C96" s="252" t="s">
        <v>797</v>
      </c>
      <c r="D96" s="252" t="s">
        <v>798</v>
      </c>
      <c r="E96" s="252" t="s">
        <v>566</v>
      </c>
      <c r="F96" s="252" t="s">
        <v>1395</v>
      </c>
      <c r="G96" s="252" t="s">
        <v>574</v>
      </c>
      <c r="H96" s="268" t="s">
        <v>498</v>
      </c>
      <c r="I96" s="252" t="s">
        <v>799</v>
      </c>
      <c r="J96" s="252" t="s">
        <v>800</v>
      </c>
      <c r="K96" s="252"/>
      <c r="L96" s="252"/>
      <c r="AA96"/>
      <c r="AB96"/>
    </row>
    <row r="97" spans="1:28" s="1" customFormat="1" ht="45">
      <c r="A97" s="260">
        <v>44348</v>
      </c>
      <c r="B97" s="252" t="s">
        <v>469</v>
      </c>
      <c r="C97" s="252" t="s">
        <v>770</v>
      </c>
      <c r="D97" s="252" t="s">
        <v>801</v>
      </c>
      <c r="E97" s="252" t="s">
        <v>566</v>
      </c>
      <c r="F97" s="252" t="s">
        <v>861</v>
      </c>
      <c r="G97" s="252" t="s">
        <v>1898</v>
      </c>
      <c r="H97" s="268" t="s">
        <v>491</v>
      </c>
      <c r="I97" s="252" t="s">
        <v>802</v>
      </c>
      <c r="J97" s="252" t="s">
        <v>803</v>
      </c>
      <c r="K97" s="252"/>
      <c r="L97" s="252"/>
      <c r="AA97"/>
      <c r="AB97"/>
    </row>
    <row r="98" spans="1:28" s="1" customFormat="1" ht="60">
      <c r="A98" s="260">
        <v>44348</v>
      </c>
      <c r="B98" s="252" t="s">
        <v>469</v>
      </c>
      <c r="C98" s="252" t="s">
        <v>770</v>
      </c>
      <c r="D98" s="252" t="s">
        <v>804</v>
      </c>
      <c r="E98" s="252" t="s">
        <v>566</v>
      </c>
      <c r="F98" s="252" t="s">
        <v>861</v>
      </c>
      <c r="G98" s="252" t="s">
        <v>1898</v>
      </c>
      <c r="H98" s="268" t="s">
        <v>491</v>
      </c>
      <c r="I98" s="252" t="s">
        <v>805</v>
      </c>
      <c r="J98" s="252" t="s">
        <v>806</v>
      </c>
      <c r="K98" s="252"/>
      <c r="L98" s="252"/>
      <c r="AA98"/>
      <c r="AB98"/>
    </row>
    <row r="99" spans="1:28" s="1" customFormat="1" ht="30">
      <c r="A99" s="260">
        <v>44348</v>
      </c>
      <c r="B99" s="252" t="s">
        <v>469</v>
      </c>
      <c r="C99" s="252" t="s">
        <v>770</v>
      </c>
      <c r="D99" s="252" t="s">
        <v>807</v>
      </c>
      <c r="E99" s="252" t="s">
        <v>566</v>
      </c>
      <c r="F99" s="252" t="s">
        <v>861</v>
      </c>
      <c r="G99" s="252" t="s">
        <v>1898</v>
      </c>
      <c r="H99" s="268" t="s">
        <v>491</v>
      </c>
      <c r="I99" s="252" t="s">
        <v>808</v>
      </c>
      <c r="J99" s="252" t="s">
        <v>809</v>
      </c>
      <c r="K99" s="252"/>
      <c r="L99" s="252"/>
      <c r="AA99"/>
      <c r="AB99"/>
    </row>
    <row r="100" spans="1:28" s="1" customFormat="1" ht="45">
      <c r="A100" s="260">
        <v>44348</v>
      </c>
      <c r="B100" s="252" t="s">
        <v>469</v>
      </c>
      <c r="C100" s="252" t="s">
        <v>770</v>
      </c>
      <c r="D100" s="252" t="s">
        <v>771</v>
      </c>
      <c r="E100" s="252" t="s">
        <v>566</v>
      </c>
      <c r="F100" s="252" t="s">
        <v>861</v>
      </c>
      <c r="G100" s="252" t="s">
        <v>1898</v>
      </c>
      <c r="H100" s="268" t="s">
        <v>491</v>
      </c>
      <c r="I100" s="252" t="s">
        <v>810</v>
      </c>
      <c r="J100" s="252" t="s">
        <v>670</v>
      </c>
      <c r="K100" s="252"/>
      <c r="L100" s="252"/>
      <c r="AA100"/>
      <c r="AB100"/>
    </row>
    <row r="101" spans="1:28" s="1" customFormat="1" ht="45">
      <c r="A101" s="260">
        <v>44348</v>
      </c>
      <c r="B101" s="252" t="s">
        <v>469</v>
      </c>
      <c r="C101" s="252" t="s">
        <v>770</v>
      </c>
      <c r="D101" s="252" t="s">
        <v>811</v>
      </c>
      <c r="E101" s="252" t="s">
        <v>812</v>
      </c>
      <c r="F101" s="252" t="s">
        <v>813</v>
      </c>
      <c r="G101" s="252" t="s">
        <v>549</v>
      </c>
      <c r="H101" s="268" t="s">
        <v>491</v>
      </c>
      <c r="I101" s="252" t="s">
        <v>814</v>
      </c>
      <c r="J101" s="252" t="s">
        <v>815</v>
      </c>
      <c r="K101" s="268"/>
      <c r="L101" s="268"/>
      <c r="AA101"/>
      <c r="AB101"/>
    </row>
    <row r="102" spans="1:28" s="1" customFormat="1" ht="45">
      <c r="A102" s="260">
        <v>44348</v>
      </c>
      <c r="B102" s="252" t="s">
        <v>469</v>
      </c>
      <c r="C102" s="252" t="s">
        <v>816</v>
      </c>
      <c r="D102" s="252" t="s">
        <v>817</v>
      </c>
      <c r="E102" s="252" t="s">
        <v>566</v>
      </c>
      <c r="F102" s="252" t="s">
        <v>813</v>
      </c>
      <c r="G102" s="252" t="s">
        <v>549</v>
      </c>
      <c r="H102" s="268" t="s">
        <v>491</v>
      </c>
      <c r="I102" s="252" t="s">
        <v>818</v>
      </c>
      <c r="J102" s="252" t="s">
        <v>819</v>
      </c>
      <c r="K102" s="268"/>
      <c r="L102" s="268"/>
      <c r="AA102"/>
      <c r="AB102"/>
    </row>
    <row r="103" spans="1:28" s="1" customFormat="1" ht="30">
      <c r="A103" s="260">
        <v>44348</v>
      </c>
      <c r="B103" s="252" t="s">
        <v>469</v>
      </c>
      <c r="C103" s="252" t="s">
        <v>820</v>
      </c>
      <c r="D103" s="252" t="s">
        <v>821</v>
      </c>
      <c r="E103" s="252" t="s">
        <v>692</v>
      </c>
      <c r="F103" s="252" t="s">
        <v>1401</v>
      </c>
      <c r="G103" s="252" t="s">
        <v>549</v>
      </c>
      <c r="H103" s="268" t="s">
        <v>491</v>
      </c>
      <c r="I103" s="252" t="s">
        <v>822</v>
      </c>
      <c r="J103" s="252" t="s">
        <v>823</v>
      </c>
      <c r="K103" s="268"/>
      <c r="L103" s="268"/>
      <c r="AA103"/>
      <c r="AB103"/>
    </row>
    <row r="104" spans="1:28" s="1" customFormat="1" ht="30">
      <c r="A104" s="260">
        <v>44348</v>
      </c>
      <c r="B104" s="252" t="s">
        <v>469</v>
      </c>
      <c r="C104" s="252" t="s">
        <v>770</v>
      </c>
      <c r="D104" s="252" t="s">
        <v>824</v>
      </c>
      <c r="E104" s="252" t="s">
        <v>825</v>
      </c>
      <c r="F104" s="252" t="s">
        <v>813</v>
      </c>
      <c r="G104" s="252" t="s">
        <v>549</v>
      </c>
      <c r="H104" s="268" t="s">
        <v>491</v>
      </c>
      <c r="I104" s="252" t="s">
        <v>826</v>
      </c>
      <c r="J104" s="252" t="s">
        <v>827</v>
      </c>
      <c r="K104" s="268"/>
      <c r="L104" s="268"/>
      <c r="AA104"/>
      <c r="AB104"/>
    </row>
    <row r="105" spans="1:28" s="1" customFormat="1" ht="60">
      <c r="A105" s="260">
        <v>44348</v>
      </c>
      <c r="B105" s="252" t="s">
        <v>469</v>
      </c>
      <c r="C105" s="252" t="s">
        <v>770</v>
      </c>
      <c r="D105" s="252" t="s">
        <v>828</v>
      </c>
      <c r="E105" s="252" t="s">
        <v>829</v>
      </c>
      <c r="F105" s="252" t="s">
        <v>1402</v>
      </c>
      <c r="G105" s="252" t="s">
        <v>1896</v>
      </c>
      <c r="H105" s="268" t="s">
        <v>498</v>
      </c>
      <c r="I105" s="252" t="s">
        <v>830</v>
      </c>
      <c r="J105" s="252" t="s">
        <v>831</v>
      </c>
      <c r="K105" s="268"/>
      <c r="L105" s="268"/>
      <c r="AA105"/>
      <c r="AB105"/>
    </row>
    <row r="106" spans="1:28" s="1" customFormat="1" ht="60">
      <c r="A106" s="260">
        <v>44348</v>
      </c>
      <c r="B106" s="252" t="s">
        <v>469</v>
      </c>
      <c r="C106" s="252" t="s">
        <v>832</v>
      </c>
      <c r="D106" s="252" t="s">
        <v>833</v>
      </c>
      <c r="E106" s="252" t="s">
        <v>512</v>
      </c>
      <c r="F106" s="252" t="s">
        <v>1395</v>
      </c>
      <c r="G106" s="252" t="s">
        <v>1896</v>
      </c>
      <c r="H106" s="268" t="s">
        <v>491</v>
      </c>
      <c r="I106" s="252" t="s">
        <v>834</v>
      </c>
      <c r="J106" s="252" t="s">
        <v>835</v>
      </c>
      <c r="K106" s="252" t="s">
        <v>794</v>
      </c>
      <c r="L106" s="252"/>
      <c r="AA106"/>
      <c r="AB106"/>
    </row>
    <row r="107" spans="1:28" s="1" customFormat="1" ht="105">
      <c r="A107" s="260">
        <v>44348</v>
      </c>
      <c r="B107" s="252" t="s">
        <v>469</v>
      </c>
      <c r="C107" s="252" t="s">
        <v>836</v>
      </c>
      <c r="D107" s="268" t="s">
        <v>804</v>
      </c>
      <c r="E107" s="268" t="s">
        <v>566</v>
      </c>
      <c r="F107" s="252" t="s">
        <v>1395</v>
      </c>
      <c r="G107" s="268" t="s">
        <v>1898</v>
      </c>
      <c r="H107" s="268" t="s">
        <v>491</v>
      </c>
      <c r="I107" s="252" t="s">
        <v>837</v>
      </c>
      <c r="J107" s="252" t="s">
        <v>838</v>
      </c>
      <c r="K107" s="252" t="s">
        <v>794</v>
      </c>
      <c r="L107" s="252"/>
      <c r="AA107"/>
      <c r="AB107"/>
    </row>
    <row r="108" spans="1:28" s="1" customFormat="1" ht="30">
      <c r="A108" s="260">
        <v>44348</v>
      </c>
      <c r="B108" s="252" t="s">
        <v>469</v>
      </c>
      <c r="C108" s="252" t="s">
        <v>839</v>
      </c>
      <c r="D108" s="252" t="s">
        <v>840</v>
      </c>
      <c r="E108" s="252" t="s">
        <v>841</v>
      </c>
      <c r="F108" s="252" t="s">
        <v>861</v>
      </c>
      <c r="G108" s="252" t="s">
        <v>549</v>
      </c>
      <c r="H108" s="252" t="s">
        <v>491</v>
      </c>
      <c r="I108" s="252" t="s">
        <v>842</v>
      </c>
      <c r="J108" s="252" t="s">
        <v>843</v>
      </c>
      <c r="K108" s="268"/>
      <c r="L108" s="268"/>
      <c r="AA108"/>
      <c r="AB108"/>
    </row>
    <row r="109" spans="1:28" s="1" customFormat="1" ht="120">
      <c r="A109" s="260">
        <v>44378</v>
      </c>
      <c r="B109" s="252" t="s">
        <v>465</v>
      </c>
      <c r="C109" s="252"/>
      <c r="D109" s="252" t="s">
        <v>844</v>
      </c>
      <c r="E109" s="252" t="s">
        <v>749</v>
      </c>
      <c r="F109" s="252" t="s">
        <v>845</v>
      </c>
      <c r="G109" s="252" t="s">
        <v>549</v>
      </c>
      <c r="H109" s="252" t="s">
        <v>498</v>
      </c>
      <c r="I109" s="252" t="s">
        <v>846</v>
      </c>
      <c r="J109" s="252" t="s">
        <v>1272</v>
      </c>
      <c r="K109" s="268"/>
      <c r="L109" s="268"/>
      <c r="AA109"/>
      <c r="AB109"/>
    </row>
    <row r="110" spans="1:28" s="1" customFormat="1" ht="30">
      <c r="A110" s="260">
        <v>44378</v>
      </c>
      <c r="B110" s="252" t="s">
        <v>671</v>
      </c>
      <c r="C110" s="252" t="s">
        <v>847</v>
      </c>
      <c r="D110" s="252" t="s">
        <v>848</v>
      </c>
      <c r="E110" s="252" t="s">
        <v>749</v>
      </c>
      <c r="F110" s="252" t="s">
        <v>1885</v>
      </c>
      <c r="G110" s="252" t="s">
        <v>549</v>
      </c>
      <c r="H110" s="252" t="s">
        <v>498</v>
      </c>
      <c r="I110" s="252" t="s">
        <v>849</v>
      </c>
      <c r="J110" s="252" t="s">
        <v>850</v>
      </c>
      <c r="K110" s="268"/>
      <c r="L110" s="268"/>
      <c r="AA110"/>
      <c r="AB110"/>
    </row>
    <row r="111" spans="1:28" s="1" customFormat="1" ht="30">
      <c r="A111" s="260">
        <v>44378</v>
      </c>
      <c r="B111" s="252" t="s">
        <v>671</v>
      </c>
      <c r="C111" s="252" t="s">
        <v>851</v>
      </c>
      <c r="D111" s="252" t="s">
        <v>852</v>
      </c>
      <c r="E111" s="252" t="s">
        <v>733</v>
      </c>
      <c r="F111" s="252" t="s">
        <v>1885</v>
      </c>
      <c r="G111" s="252" t="s">
        <v>549</v>
      </c>
      <c r="H111" s="252" t="s">
        <v>491</v>
      </c>
      <c r="I111" s="252" t="s">
        <v>853</v>
      </c>
      <c r="J111" s="252" t="s">
        <v>854</v>
      </c>
      <c r="K111" s="268"/>
      <c r="L111" s="268"/>
      <c r="AA111"/>
      <c r="AB111"/>
    </row>
    <row r="112" spans="1:28" s="1" customFormat="1" ht="30">
      <c r="A112" s="260">
        <v>44378</v>
      </c>
      <c r="B112" s="252" t="s">
        <v>468</v>
      </c>
      <c r="C112" s="252" t="s">
        <v>855</v>
      </c>
      <c r="D112" s="252" t="s">
        <v>856</v>
      </c>
      <c r="E112" s="252" t="s">
        <v>1899</v>
      </c>
      <c r="F112" s="252" t="s">
        <v>1395</v>
      </c>
      <c r="G112" s="252" t="s">
        <v>1896</v>
      </c>
      <c r="H112" s="252" t="s">
        <v>491</v>
      </c>
      <c r="I112" s="252" t="s">
        <v>857</v>
      </c>
      <c r="J112" s="252" t="s">
        <v>858</v>
      </c>
      <c r="K112" s="268"/>
      <c r="L112" s="268"/>
      <c r="AA112"/>
      <c r="AB112"/>
    </row>
    <row r="113" spans="1:28" s="1" customFormat="1" ht="30">
      <c r="A113" s="260">
        <v>44378</v>
      </c>
      <c r="B113" s="252" t="s">
        <v>468</v>
      </c>
      <c r="C113" s="252" t="s">
        <v>859</v>
      </c>
      <c r="D113" s="252" t="s">
        <v>860</v>
      </c>
      <c r="E113" s="252" t="s">
        <v>749</v>
      </c>
      <c r="F113" s="252" t="s">
        <v>861</v>
      </c>
      <c r="G113" s="252" t="s">
        <v>549</v>
      </c>
      <c r="H113" s="252" t="s">
        <v>498</v>
      </c>
      <c r="I113" s="252" t="s">
        <v>862</v>
      </c>
      <c r="J113" s="252" t="s">
        <v>863</v>
      </c>
      <c r="K113" s="268"/>
      <c r="L113" s="268"/>
      <c r="AA113"/>
      <c r="AB113"/>
    </row>
    <row r="114" spans="1:28" s="1" customFormat="1" ht="30">
      <c r="A114" s="260">
        <v>44378</v>
      </c>
      <c r="B114" s="252" t="s">
        <v>468</v>
      </c>
      <c r="C114" s="252" t="s">
        <v>864</v>
      </c>
      <c r="D114" s="252" t="s">
        <v>865</v>
      </c>
      <c r="E114" s="252" t="s">
        <v>866</v>
      </c>
      <c r="F114" s="252" t="s">
        <v>861</v>
      </c>
      <c r="G114" s="252" t="s">
        <v>549</v>
      </c>
      <c r="H114" s="252"/>
      <c r="I114" s="252" t="s">
        <v>867</v>
      </c>
      <c r="J114" s="252" t="s">
        <v>868</v>
      </c>
      <c r="K114" s="268"/>
      <c r="L114" s="268"/>
      <c r="AA114"/>
      <c r="AB114"/>
    </row>
    <row r="115" spans="1:28" s="1" customFormat="1" ht="45">
      <c r="A115" s="260">
        <v>44378</v>
      </c>
      <c r="B115" s="252" t="s">
        <v>468</v>
      </c>
      <c r="C115" s="252" t="s">
        <v>630</v>
      </c>
      <c r="D115" s="252" t="s">
        <v>869</v>
      </c>
      <c r="E115" s="252" t="s">
        <v>749</v>
      </c>
      <c r="F115" s="252" t="s">
        <v>861</v>
      </c>
      <c r="G115" s="252" t="s">
        <v>917</v>
      </c>
      <c r="H115" s="252" t="s">
        <v>498</v>
      </c>
      <c r="I115" s="252" t="s">
        <v>870</v>
      </c>
      <c r="J115" s="252" t="s">
        <v>633</v>
      </c>
      <c r="K115" s="268"/>
      <c r="L115" s="268"/>
      <c r="AA115"/>
      <c r="AB115"/>
    </row>
    <row r="116" spans="1:28" s="1" customFormat="1" ht="30">
      <c r="A116" s="260">
        <v>44378</v>
      </c>
      <c r="B116" s="252" t="s">
        <v>468</v>
      </c>
      <c r="C116" s="252" t="s">
        <v>871</v>
      </c>
      <c r="D116" s="252" t="s">
        <v>872</v>
      </c>
      <c r="E116" s="252" t="s">
        <v>1905</v>
      </c>
      <c r="F116" s="252" t="s">
        <v>861</v>
      </c>
      <c r="G116" s="252" t="s">
        <v>549</v>
      </c>
      <c r="H116" s="252" t="s">
        <v>498</v>
      </c>
      <c r="I116" s="252" t="s">
        <v>873</v>
      </c>
      <c r="J116" s="252" t="s">
        <v>874</v>
      </c>
      <c r="K116" s="268"/>
      <c r="L116" s="268"/>
      <c r="AA116"/>
      <c r="AB116"/>
    </row>
    <row r="117" spans="1:28" s="1" customFormat="1" ht="30">
      <c r="A117" s="260">
        <v>44378</v>
      </c>
      <c r="B117" s="252" t="s">
        <v>468</v>
      </c>
      <c r="C117" s="252" t="s">
        <v>626</v>
      </c>
      <c r="D117" s="252" t="s">
        <v>546</v>
      </c>
      <c r="E117" s="252" t="s">
        <v>749</v>
      </c>
      <c r="F117" s="252" t="s">
        <v>861</v>
      </c>
      <c r="G117" s="252" t="s">
        <v>1896</v>
      </c>
      <c r="H117" s="252" t="s">
        <v>498</v>
      </c>
      <c r="I117" s="252" t="s">
        <v>875</v>
      </c>
      <c r="J117" s="252" t="s">
        <v>629</v>
      </c>
      <c r="K117" s="268"/>
      <c r="L117" s="268"/>
      <c r="AA117"/>
      <c r="AB117"/>
    </row>
    <row r="118" spans="1:28" s="1" customFormat="1" ht="30">
      <c r="A118" s="260">
        <v>44378</v>
      </c>
      <c r="B118" s="252" t="s">
        <v>468</v>
      </c>
      <c r="C118" s="252" t="s">
        <v>876</v>
      </c>
      <c r="D118" s="252" t="s">
        <v>877</v>
      </c>
      <c r="E118" s="252" t="s">
        <v>878</v>
      </c>
      <c r="F118" s="252" t="s">
        <v>861</v>
      </c>
      <c r="G118" s="252" t="s">
        <v>1503</v>
      </c>
      <c r="H118" s="252" t="s">
        <v>491</v>
      </c>
      <c r="I118" s="252" t="s">
        <v>879</v>
      </c>
      <c r="J118" s="252" t="s">
        <v>880</v>
      </c>
      <c r="K118" s="268"/>
      <c r="L118" s="268"/>
      <c r="AA118"/>
      <c r="AB118"/>
    </row>
    <row r="119" spans="1:28" s="1" customFormat="1" ht="30">
      <c r="A119" s="260">
        <v>44378</v>
      </c>
      <c r="B119" s="252" t="s">
        <v>468</v>
      </c>
      <c r="C119" s="252" t="s">
        <v>881</v>
      </c>
      <c r="D119" s="252" t="s">
        <v>882</v>
      </c>
      <c r="E119" s="252" t="s">
        <v>749</v>
      </c>
      <c r="F119" s="252" t="s">
        <v>861</v>
      </c>
      <c r="G119" s="252" t="s">
        <v>574</v>
      </c>
      <c r="H119" s="252" t="s">
        <v>498</v>
      </c>
      <c r="I119" s="252" t="s">
        <v>883</v>
      </c>
      <c r="J119" s="252" t="s">
        <v>884</v>
      </c>
      <c r="K119" s="268"/>
      <c r="L119" s="268"/>
      <c r="AA119"/>
      <c r="AB119"/>
    </row>
    <row r="120" spans="1:28" s="1" customFormat="1" ht="30">
      <c r="A120" s="260">
        <v>44378</v>
      </c>
      <c r="B120" s="252" t="s">
        <v>468</v>
      </c>
      <c r="C120" s="252" t="s">
        <v>885</v>
      </c>
      <c r="D120" s="252" t="s">
        <v>886</v>
      </c>
      <c r="E120" s="252" t="s">
        <v>1900</v>
      </c>
      <c r="F120" s="252" t="s">
        <v>861</v>
      </c>
      <c r="G120" s="252" t="s">
        <v>549</v>
      </c>
      <c r="H120" s="252" t="s">
        <v>491</v>
      </c>
      <c r="I120" s="252" t="s">
        <v>887</v>
      </c>
      <c r="J120" s="252" t="s">
        <v>888</v>
      </c>
      <c r="K120" s="268"/>
      <c r="L120" s="268"/>
      <c r="AA120"/>
      <c r="AB120"/>
    </row>
    <row r="121" spans="1:28" s="1" customFormat="1" ht="30">
      <c r="A121" s="260">
        <v>44378</v>
      </c>
      <c r="B121" s="252" t="s">
        <v>468</v>
      </c>
      <c r="C121" s="252" t="s">
        <v>889</v>
      </c>
      <c r="D121" s="252" t="s">
        <v>890</v>
      </c>
      <c r="E121" s="252" t="s">
        <v>891</v>
      </c>
      <c r="F121" s="252" t="s">
        <v>861</v>
      </c>
      <c r="G121" s="252" t="s">
        <v>549</v>
      </c>
      <c r="H121" s="252" t="s">
        <v>491</v>
      </c>
      <c r="I121" s="252" t="s">
        <v>892</v>
      </c>
      <c r="J121" s="252" t="s">
        <v>890</v>
      </c>
      <c r="K121" s="268"/>
      <c r="L121" s="268"/>
      <c r="AA121"/>
      <c r="AB121"/>
    </row>
    <row r="122" spans="1:28" s="1" customFormat="1" ht="45">
      <c r="A122" s="260">
        <v>44378</v>
      </c>
      <c r="B122" s="252" t="s">
        <v>468</v>
      </c>
      <c r="C122" s="252" t="s">
        <v>893</v>
      </c>
      <c r="D122" s="252" t="s">
        <v>546</v>
      </c>
      <c r="E122" s="252" t="s">
        <v>749</v>
      </c>
      <c r="F122" s="252" t="s">
        <v>861</v>
      </c>
      <c r="G122" s="252" t="s">
        <v>549</v>
      </c>
      <c r="H122" s="252" t="s">
        <v>498</v>
      </c>
      <c r="I122" s="252" t="s">
        <v>894</v>
      </c>
      <c r="J122" s="252" t="s">
        <v>895</v>
      </c>
      <c r="K122" s="268"/>
      <c r="L122" s="268"/>
      <c r="AA122"/>
      <c r="AB122"/>
    </row>
    <row r="123" spans="1:28" s="1" customFormat="1" ht="30">
      <c r="A123" s="260">
        <v>44378</v>
      </c>
      <c r="B123" s="252" t="s">
        <v>468</v>
      </c>
      <c r="C123" s="252" t="s">
        <v>896</v>
      </c>
      <c r="D123" s="252" t="s">
        <v>897</v>
      </c>
      <c r="E123" s="252" t="s">
        <v>733</v>
      </c>
      <c r="F123" s="252" t="s">
        <v>861</v>
      </c>
      <c r="G123" s="252" t="s">
        <v>549</v>
      </c>
      <c r="H123" s="252" t="s">
        <v>491</v>
      </c>
      <c r="I123" s="252" t="s">
        <v>1273</v>
      </c>
      <c r="J123" s="252" t="s">
        <v>898</v>
      </c>
      <c r="K123" s="268"/>
      <c r="L123" s="268"/>
      <c r="AA123"/>
      <c r="AB123"/>
    </row>
    <row r="124" spans="1:28" s="1" customFormat="1" ht="75">
      <c r="A124" s="260">
        <v>44378</v>
      </c>
      <c r="B124" s="252" t="s">
        <v>468</v>
      </c>
      <c r="C124" s="252" t="s">
        <v>899</v>
      </c>
      <c r="D124" s="252" t="s">
        <v>900</v>
      </c>
      <c r="E124" s="252" t="s">
        <v>1906</v>
      </c>
      <c r="F124" s="252" t="s">
        <v>861</v>
      </c>
      <c r="G124" s="252" t="s">
        <v>549</v>
      </c>
      <c r="H124" s="252" t="s">
        <v>491</v>
      </c>
      <c r="I124" s="252" t="s">
        <v>894</v>
      </c>
      <c r="J124" s="252" t="s">
        <v>901</v>
      </c>
      <c r="K124" s="268"/>
      <c r="L124" s="268"/>
      <c r="AA124"/>
      <c r="AB124"/>
    </row>
    <row r="125" spans="1:28" s="1" customFormat="1" ht="45">
      <c r="A125" s="260">
        <v>44378</v>
      </c>
      <c r="B125" s="252" t="s">
        <v>469</v>
      </c>
      <c r="C125" s="252" t="s">
        <v>770</v>
      </c>
      <c r="D125" s="252" t="s">
        <v>902</v>
      </c>
      <c r="E125" s="252" t="s">
        <v>674</v>
      </c>
      <c r="F125" s="252" t="s">
        <v>1395</v>
      </c>
      <c r="G125" s="252" t="s">
        <v>549</v>
      </c>
      <c r="H125" s="268" t="s">
        <v>498</v>
      </c>
      <c r="I125" s="252" t="s">
        <v>903</v>
      </c>
      <c r="J125" s="252" t="s">
        <v>904</v>
      </c>
      <c r="K125" s="252"/>
      <c r="L125" s="252"/>
      <c r="AA125"/>
      <c r="AB125"/>
    </row>
    <row r="126" spans="1:28" s="1" customFormat="1" ht="75">
      <c r="A126" s="260">
        <v>44378</v>
      </c>
      <c r="B126" s="252" t="s">
        <v>469</v>
      </c>
      <c r="C126" s="252" t="s">
        <v>905</v>
      </c>
      <c r="D126" s="252" t="s">
        <v>906</v>
      </c>
      <c r="E126" s="252" t="s">
        <v>566</v>
      </c>
      <c r="F126" s="252" t="s">
        <v>1395</v>
      </c>
      <c r="G126" s="252" t="s">
        <v>1503</v>
      </c>
      <c r="H126" s="268" t="s">
        <v>491</v>
      </c>
      <c r="I126" s="252" t="s">
        <v>907</v>
      </c>
      <c r="J126" s="252" t="s">
        <v>908</v>
      </c>
      <c r="K126" s="252"/>
      <c r="L126" s="252"/>
      <c r="AA126"/>
      <c r="AB126"/>
    </row>
    <row r="127" spans="1:28" s="1" customFormat="1" ht="60">
      <c r="A127" s="260">
        <v>44378</v>
      </c>
      <c r="B127" s="252" t="s">
        <v>469</v>
      </c>
      <c r="C127" s="252" t="s">
        <v>770</v>
      </c>
      <c r="D127" s="252" t="s">
        <v>909</v>
      </c>
      <c r="E127" s="252" t="s">
        <v>866</v>
      </c>
      <c r="F127" s="252" t="s">
        <v>1401</v>
      </c>
      <c r="G127" s="252" t="s">
        <v>1503</v>
      </c>
      <c r="H127" s="268" t="s">
        <v>491</v>
      </c>
      <c r="I127" s="252" t="s">
        <v>910</v>
      </c>
      <c r="J127" s="252" t="s">
        <v>911</v>
      </c>
      <c r="K127" s="252"/>
      <c r="L127" s="252"/>
      <c r="AA127"/>
      <c r="AB127"/>
    </row>
    <row r="128" spans="1:28" s="1" customFormat="1" ht="45">
      <c r="A128" s="260">
        <v>44378</v>
      </c>
      <c r="B128" s="252" t="s">
        <v>469</v>
      </c>
      <c r="C128" s="252" t="s">
        <v>770</v>
      </c>
      <c r="D128" s="252" t="s">
        <v>902</v>
      </c>
      <c r="E128" s="252" t="s">
        <v>674</v>
      </c>
      <c r="F128" s="252" t="s">
        <v>861</v>
      </c>
      <c r="G128" s="252" t="s">
        <v>549</v>
      </c>
      <c r="H128" s="268" t="s">
        <v>498</v>
      </c>
      <c r="I128" s="252" t="s">
        <v>910</v>
      </c>
      <c r="J128" s="252" t="s">
        <v>904</v>
      </c>
      <c r="K128" s="252"/>
      <c r="L128" s="252"/>
      <c r="AA128"/>
      <c r="AB128"/>
    </row>
    <row r="129" spans="1:28" s="1" customFormat="1" ht="45">
      <c r="A129" s="260">
        <v>44409</v>
      </c>
      <c r="B129" s="252" t="s">
        <v>469</v>
      </c>
      <c r="C129" s="252" t="s">
        <v>1381</v>
      </c>
      <c r="D129" s="252"/>
      <c r="E129" s="252"/>
      <c r="F129" s="252" t="s">
        <v>1401</v>
      </c>
      <c r="G129" s="252" t="s">
        <v>1896</v>
      </c>
      <c r="H129" s="252"/>
      <c r="I129" s="314" t="s">
        <v>1382</v>
      </c>
      <c r="J129" s="252" t="s">
        <v>1383</v>
      </c>
      <c r="K129" s="252"/>
      <c r="L129" s="252"/>
      <c r="AA129"/>
      <c r="AB129"/>
    </row>
    <row r="130" spans="1:28" s="1" customFormat="1" ht="75">
      <c r="A130" s="260">
        <v>44409</v>
      </c>
      <c r="B130" s="252" t="s">
        <v>465</v>
      </c>
      <c r="C130" s="252"/>
      <c r="D130" s="252" t="s">
        <v>651</v>
      </c>
      <c r="E130" s="252" t="s">
        <v>566</v>
      </c>
      <c r="F130" s="252" t="s">
        <v>861</v>
      </c>
      <c r="G130" s="252" t="s">
        <v>549</v>
      </c>
      <c r="H130" s="252"/>
      <c r="I130" s="314" t="s">
        <v>1384</v>
      </c>
      <c r="J130" s="252" t="s">
        <v>1385</v>
      </c>
      <c r="K130" s="252"/>
      <c r="L130" s="252"/>
      <c r="AA130"/>
      <c r="AB130"/>
    </row>
    <row r="131" spans="1:28" s="1" customFormat="1" ht="30">
      <c r="A131" s="260">
        <v>44409</v>
      </c>
      <c r="B131" s="252" t="s">
        <v>465</v>
      </c>
      <c r="C131" s="252"/>
      <c r="D131" s="268" t="s">
        <v>653</v>
      </c>
      <c r="E131" s="252" t="s">
        <v>566</v>
      </c>
      <c r="F131" s="252" t="s">
        <v>861</v>
      </c>
      <c r="G131" s="252" t="s">
        <v>549</v>
      </c>
      <c r="H131" s="252" t="s">
        <v>491</v>
      </c>
      <c r="I131" s="314" t="s">
        <v>1386</v>
      </c>
      <c r="J131" s="252" t="s">
        <v>1387</v>
      </c>
      <c r="K131" s="252"/>
      <c r="L131" s="252"/>
      <c r="AA131"/>
      <c r="AB131"/>
    </row>
    <row r="132" spans="1:28" s="1" customFormat="1" ht="75">
      <c r="A132" s="260">
        <v>44409</v>
      </c>
      <c r="B132" s="252" t="s">
        <v>465</v>
      </c>
      <c r="C132" s="252"/>
      <c r="D132" s="252" t="s">
        <v>1403</v>
      </c>
      <c r="E132" s="252" t="s">
        <v>1404</v>
      </c>
      <c r="F132" s="252" t="s">
        <v>861</v>
      </c>
      <c r="G132" s="252" t="s">
        <v>574</v>
      </c>
      <c r="H132" s="252" t="s">
        <v>491</v>
      </c>
      <c r="I132" s="314" t="s">
        <v>1388</v>
      </c>
      <c r="J132" s="252" t="s">
        <v>1405</v>
      </c>
      <c r="K132" s="252"/>
      <c r="L132" s="252"/>
      <c r="AA132"/>
      <c r="AB132"/>
    </row>
    <row r="133" spans="1:28" s="1" customFormat="1" ht="60">
      <c r="A133" s="260">
        <v>44409</v>
      </c>
      <c r="B133" s="252" t="s">
        <v>465</v>
      </c>
      <c r="C133" s="252"/>
      <c r="D133" s="252" t="s">
        <v>1406</v>
      </c>
      <c r="E133" s="252" t="s">
        <v>1904</v>
      </c>
      <c r="F133" s="252" t="s">
        <v>861</v>
      </c>
      <c r="G133" s="252" t="s">
        <v>1898</v>
      </c>
      <c r="H133" s="252" t="s">
        <v>491</v>
      </c>
      <c r="I133" s="314" t="s">
        <v>1389</v>
      </c>
      <c r="J133" s="252" t="s">
        <v>1407</v>
      </c>
      <c r="K133" s="252"/>
      <c r="L133" s="252"/>
      <c r="AA133"/>
      <c r="AB133"/>
    </row>
    <row r="134" spans="1:28" s="1" customFormat="1" ht="30">
      <c r="A134" s="260">
        <v>44409</v>
      </c>
      <c r="B134" s="252" t="s">
        <v>465</v>
      </c>
      <c r="C134" s="252"/>
      <c r="D134" s="252" t="s">
        <v>1408</v>
      </c>
      <c r="E134" s="252" t="s">
        <v>566</v>
      </c>
      <c r="F134" s="252" t="s">
        <v>861</v>
      </c>
      <c r="G134" s="252" t="s">
        <v>1503</v>
      </c>
      <c r="H134" s="252" t="s">
        <v>491</v>
      </c>
      <c r="I134" s="252"/>
      <c r="J134" s="252" t="s">
        <v>1409</v>
      </c>
      <c r="K134" s="252"/>
      <c r="L134" s="252"/>
      <c r="AA134"/>
      <c r="AB134"/>
    </row>
    <row r="135" spans="1:28" s="1" customFormat="1" ht="30">
      <c r="A135" s="260">
        <v>44409</v>
      </c>
      <c r="B135" s="252" t="s">
        <v>468</v>
      </c>
      <c r="C135" s="252" t="s">
        <v>1390</v>
      </c>
      <c r="D135" s="252" t="s">
        <v>1391</v>
      </c>
      <c r="E135" s="252" t="s">
        <v>517</v>
      </c>
      <c r="F135" s="252" t="s">
        <v>861</v>
      </c>
      <c r="G135" s="252" t="s">
        <v>1901</v>
      </c>
      <c r="H135" s="252" t="s">
        <v>491</v>
      </c>
      <c r="I135" s="314" t="s">
        <v>1392</v>
      </c>
      <c r="J135" s="252"/>
      <c r="K135" s="252"/>
      <c r="L135" s="252"/>
      <c r="AA135"/>
      <c r="AB135"/>
    </row>
    <row r="136" spans="1:28" s="1" customFormat="1" ht="30">
      <c r="A136" s="260">
        <v>44409</v>
      </c>
      <c r="B136" s="252" t="s">
        <v>469</v>
      </c>
      <c r="C136" s="252" t="s">
        <v>666</v>
      </c>
      <c r="D136" s="268"/>
      <c r="E136" s="252"/>
      <c r="F136" s="252" t="s">
        <v>861</v>
      </c>
      <c r="G136" s="252" t="s">
        <v>549</v>
      </c>
      <c r="H136" s="252" t="s">
        <v>491</v>
      </c>
      <c r="I136" s="314" t="s">
        <v>1394</v>
      </c>
      <c r="J136" s="252" t="s">
        <v>1393</v>
      </c>
      <c r="K136" s="252"/>
      <c r="L136" s="252"/>
      <c r="AA136"/>
      <c r="AB136"/>
    </row>
    <row r="137" spans="1:28" s="1" customFormat="1" ht="45">
      <c r="A137" s="260">
        <v>44470</v>
      </c>
      <c r="B137" s="252" t="s">
        <v>469</v>
      </c>
      <c r="C137" s="252"/>
      <c r="D137" s="252" t="s">
        <v>771</v>
      </c>
      <c r="E137" s="252"/>
      <c r="F137" s="252" t="s">
        <v>861</v>
      </c>
      <c r="G137" s="252" t="s">
        <v>549</v>
      </c>
      <c r="H137" s="252" t="s">
        <v>491</v>
      </c>
      <c r="I137" s="252" t="s">
        <v>1449</v>
      </c>
      <c r="J137" s="252" t="s">
        <v>670</v>
      </c>
      <c r="K137" s="252"/>
      <c r="L137" s="252"/>
      <c r="AA137"/>
      <c r="AB137"/>
    </row>
    <row r="138" spans="1:28" s="1" customFormat="1" ht="30">
      <c r="A138" s="260">
        <v>44470</v>
      </c>
      <c r="B138" s="252" t="s">
        <v>469</v>
      </c>
      <c r="C138" s="252" t="s">
        <v>820</v>
      </c>
      <c r="D138" s="252" t="s">
        <v>821</v>
      </c>
      <c r="E138" s="252" t="s">
        <v>557</v>
      </c>
      <c r="F138" s="252" t="s">
        <v>861</v>
      </c>
      <c r="G138" s="252" t="s">
        <v>549</v>
      </c>
      <c r="H138" s="252" t="s">
        <v>491</v>
      </c>
      <c r="I138" s="252" t="s">
        <v>1450</v>
      </c>
      <c r="J138" s="252" t="s">
        <v>823</v>
      </c>
      <c r="K138" s="252"/>
      <c r="L138" s="252"/>
      <c r="AA138"/>
      <c r="AB138"/>
    </row>
    <row r="139" spans="1:28" s="1" customFormat="1" ht="30">
      <c r="A139" s="260">
        <v>44470</v>
      </c>
      <c r="B139" s="252" t="s">
        <v>469</v>
      </c>
      <c r="C139" s="252" t="s">
        <v>661</v>
      </c>
      <c r="D139" s="252" t="s">
        <v>1451</v>
      </c>
      <c r="E139" s="252"/>
      <c r="F139" s="252" t="s">
        <v>861</v>
      </c>
      <c r="G139" s="252" t="s">
        <v>549</v>
      </c>
      <c r="H139" s="252" t="s">
        <v>491</v>
      </c>
      <c r="I139" s="252" t="s">
        <v>1449</v>
      </c>
      <c r="J139" s="252" t="s">
        <v>665</v>
      </c>
      <c r="K139" s="252"/>
      <c r="L139" s="252"/>
      <c r="AA139"/>
      <c r="AB139"/>
    </row>
    <row r="140" spans="1:28" s="1" customFormat="1" ht="60">
      <c r="A140" s="260">
        <v>44471</v>
      </c>
      <c r="B140" s="252" t="s">
        <v>465</v>
      </c>
      <c r="C140" s="252"/>
      <c r="D140" s="252" t="s">
        <v>1452</v>
      </c>
      <c r="E140" s="252" t="s">
        <v>1453</v>
      </c>
      <c r="F140" s="252" t="s">
        <v>641</v>
      </c>
      <c r="G140" s="252" t="s">
        <v>549</v>
      </c>
      <c r="H140" s="252" t="s">
        <v>491</v>
      </c>
      <c r="I140" s="252" t="s">
        <v>1454</v>
      </c>
      <c r="J140" s="252" t="s">
        <v>1455</v>
      </c>
      <c r="K140" s="252"/>
      <c r="L140" s="252"/>
      <c r="AA140"/>
      <c r="AB140"/>
    </row>
    <row r="141" spans="1:28" s="1" customFormat="1" ht="60">
      <c r="A141" s="260">
        <v>44473</v>
      </c>
      <c r="B141" s="252" t="s">
        <v>465</v>
      </c>
      <c r="C141" s="252"/>
      <c r="D141" s="252" t="s">
        <v>1456</v>
      </c>
      <c r="E141" s="252"/>
      <c r="F141" s="252" t="s">
        <v>861</v>
      </c>
      <c r="G141" s="252" t="s">
        <v>549</v>
      </c>
      <c r="H141" s="252" t="s">
        <v>491</v>
      </c>
      <c r="I141" s="252" t="s">
        <v>1458</v>
      </c>
      <c r="J141" s="252" t="s">
        <v>1457</v>
      </c>
      <c r="K141" s="252"/>
      <c r="L141" s="252"/>
      <c r="AA141"/>
      <c r="AB141"/>
    </row>
    <row r="142" spans="1:28" s="1" customFormat="1" ht="45">
      <c r="A142" s="260">
        <v>44474</v>
      </c>
      <c r="B142" s="252" t="s">
        <v>465</v>
      </c>
      <c r="C142" s="252"/>
      <c r="D142" s="252" t="s">
        <v>1459</v>
      </c>
      <c r="E142" s="252" t="s">
        <v>566</v>
      </c>
      <c r="F142" s="252" t="s">
        <v>861</v>
      </c>
      <c r="G142" s="252" t="s">
        <v>549</v>
      </c>
      <c r="H142" s="252" t="s">
        <v>491</v>
      </c>
      <c r="I142" s="252" t="s">
        <v>1460</v>
      </c>
      <c r="J142" s="252" t="s">
        <v>1461</v>
      </c>
      <c r="K142" s="252"/>
      <c r="L142" s="252"/>
      <c r="AA142"/>
      <c r="AB142"/>
    </row>
    <row r="143" spans="1:28" s="1" customFormat="1" ht="75">
      <c r="A143" s="260">
        <v>44475</v>
      </c>
      <c r="B143" s="252" t="s">
        <v>465</v>
      </c>
      <c r="C143" s="252"/>
      <c r="D143" s="252" t="s">
        <v>1462</v>
      </c>
      <c r="E143" s="252" t="s">
        <v>566</v>
      </c>
      <c r="F143" s="252" t="s">
        <v>861</v>
      </c>
      <c r="G143" s="252" t="s">
        <v>549</v>
      </c>
      <c r="H143" s="252" t="s">
        <v>491</v>
      </c>
      <c r="I143" s="252" t="s">
        <v>1463</v>
      </c>
      <c r="J143" s="252" t="s">
        <v>1464</v>
      </c>
      <c r="K143" s="252"/>
      <c r="L143" s="252"/>
      <c r="AA143"/>
      <c r="AB143"/>
    </row>
    <row r="144" spans="1:28" s="1" customFormat="1" ht="30">
      <c r="A144" s="260">
        <v>44477</v>
      </c>
      <c r="B144" s="252" t="s">
        <v>1465</v>
      </c>
      <c r="C144" s="252" t="s">
        <v>1466</v>
      </c>
      <c r="D144" s="252" t="s">
        <v>1467</v>
      </c>
      <c r="E144" s="252" t="s">
        <v>866</v>
      </c>
      <c r="F144" s="252" t="s">
        <v>861</v>
      </c>
      <c r="G144" s="252" t="s">
        <v>574</v>
      </c>
      <c r="H144" s="252" t="s">
        <v>498</v>
      </c>
      <c r="I144" s="314" t="s">
        <v>1468</v>
      </c>
      <c r="J144" s="252"/>
      <c r="K144" s="252"/>
      <c r="L144" s="252"/>
      <c r="AA144"/>
      <c r="AB144"/>
    </row>
    <row r="145" spans="1:28" s="1" customFormat="1" ht="30">
      <c r="A145" s="260">
        <v>44478</v>
      </c>
      <c r="B145" s="252" t="s">
        <v>1465</v>
      </c>
      <c r="C145" s="252" t="s">
        <v>1470</v>
      </c>
      <c r="D145" s="252" t="s">
        <v>1471</v>
      </c>
      <c r="E145" s="252" t="s">
        <v>1501</v>
      </c>
      <c r="F145" s="252" t="s">
        <v>861</v>
      </c>
      <c r="G145" s="252" t="s">
        <v>574</v>
      </c>
      <c r="H145" s="252" t="s">
        <v>491</v>
      </c>
      <c r="I145" s="314" t="s">
        <v>1468</v>
      </c>
      <c r="J145" s="252" t="s">
        <v>1469</v>
      </c>
      <c r="K145" s="252"/>
      <c r="L145" s="252"/>
      <c r="AA145"/>
      <c r="AB145"/>
    </row>
    <row r="146" spans="1:28" s="1" customFormat="1" ht="30">
      <c r="A146" s="260">
        <v>44479</v>
      </c>
      <c r="B146" s="252" t="s">
        <v>1465</v>
      </c>
      <c r="C146" s="252" t="s">
        <v>1473</v>
      </c>
      <c r="D146" s="252" t="s">
        <v>1474</v>
      </c>
      <c r="E146" s="252" t="s">
        <v>866</v>
      </c>
      <c r="F146" s="252" t="s">
        <v>861</v>
      </c>
      <c r="G146" s="252" t="s">
        <v>574</v>
      </c>
      <c r="H146" s="252" t="s">
        <v>498</v>
      </c>
      <c r="I146" s="252" t="s">
        <v>1475</v>
      </c>
      <c r="J146" s="252" t="s">
        <v>1472</v>
      </c>
      <c r="K146" s="252"/>
      <c r="L146" s="252"/>
      <c r="AA146"/>
      <c r="AB146"/>
    </row>
    <row r="147" spans="1:28" s="1" customFormat="1" ht="30">
      <c r="A147" s="260">
        <v>44501</v>
      </c>
      <c r="B147" s="252" t="s">
        <v>468</v>
      </c>
      <c r="C147" s="252" t="s">
        <v>1476</v>
      </c>
      <c r="D147" s="252" t="s">
        <v>1477</v>
      </c>
      <c r="E147" s="252" t="s">
        <v>561</v>
      </c>
      <c r="F147" s="252" t="s">
        <v>641</v>
      </c>
      <c r="G147" s="252" t="s">
        <v>510</v>
      </c>
      <c r="H147" s="252" t="s">
        <v>491</v>
      </c>
      <c r="I147" s="252" t="s">
        <v>1478</v>
      </c>
      <c r="J147" s="252" t="s">
        <v>1479</v>
      </c>
      <c r="K147" s="252"/>
      <c r="L147" s="252"/>
      <c r="AA147"/>
      <c r="AB147"/>
    </row>
    <row r="148" spans="1:28" s="1" customFormat="1" ht="30">
      <c r="A148" s="260">
        <v>44502</v>
      </c>
      <c r="B148" s="252" t="s">
        <v>469</v>
      </c>
      <c r="C148" s="252" t="s">
        <v>666</v>
      </c>
      <c r="D148" s="252" t="s">
        <v>1480</v>
      </c>
      <c r="E148" s="252" t="s">
        <v>561</v>
      </c>
      <c r="F148" s="252" t="s">
        <v>813</v>
      </c>
      <c r="G148" s="252" t="s">
        <v>1500</v>
      </c>
      <c r="H148" s="252" t="s">
        <v>491</v>
      </c>
      <c r="I148" s="252" t="s">
        <v>1481</v>
      </c>
      <c r="J148" s="252" t="s">
        <v>1482</v>
      </c>
      <c r="K148" s="252"/>
      <c r="L148" s="252"/>
      <c r="AA148"/>
      <c r="AB148"/>
    </row>
    <row r="149" spans="1:28" s="1" customFormat="1" ht="45">
      <c r="A149" s="260">
        <v>44503</v>
      </c>
      <c r="B149" s="252" t="s">
        <v>469</v>
      </c>
      <c r="C149" s="252" t="s">
        <v>1483</v>
      </c>
      <c r="D149" s="252" t="s">
        <v>1484</v>
      </c>
      <c r="E149" s="252" t="s">
        <v>866</v>
      </c>
      <c r="F149" s="252" t="s">
        <v>813</v>
      </c>
      <c r="G149" s="252" t="s">
        <v>917</v>
      </c>
      <c r="H149" s="252" t="s">
        <v>491</v>
      </c>
      <c r="I149" s="252" t="s">
        <v>1485</v>
      </c>
      <c r="J149" s="252" t="s">
        <v>1486</v>
      </c>
      <c r="K149" s="252"/>
      <c r="L149" s="252"/>
      <c r="AA149"/>
      <c r="AB149"/>
    </row>
    <row r="150" spans="1:28" s="1" customFormat="1" ht="30">
      <c r="A150" s="260">
        <v>44504</v>
      </c>
      <c r="B150" s="252" t="s">
        <v>469</v>
      </c>
      <c r="C150" s="252" t="s">
        <v>1487</v>
      </c>
      <c r="D150" s="252" t="s">
        <v>1488</v>
      </c>
      <c r="E150" s="252" t="s">
        <v>566</v>
      </c>
      <c r="F150" s="252" t="s">
        <v>861</v>
      </c>
      <c r="G150" s="252" t="s">
        <v>549</v>
      </c>
      <c r="H150" s="252" t="s">
        <v>491</v>
      </c>
      <c r="I150" s="252" t="s">
        <v>1489</v>
      </c>
      <c r="J150" s="252" t="s">
        <v>665</v>
      </c>
      <c r="K150" s="252"/>
      <c r="L150" s="252"/>
      <c r="AA150"/>
      <c r="AB150"/>
    </row>
    <row r="151" spans="1:28" s="1" customFormat="1">
      <c r="A151" s="260">
        <v>44505</v>
      </c>
      <c r="B151" s="252" t="s">
        <v>465</v>
      </c>
      <c r="C151" s="252" t="s">
        <v>1490</v>
      </c>
      <c r="D151" s="252" t="s">
        <v>764</v>
      </c>
      <c r="E151" s="252" t="s">
        <v>512</v>
      </c>
      <c r="F151" s="252" t="s">
        <v>1395</v>
      </c>
      <c r="G151" s="252" t="s">
        <v>1503</v>
      </c>
      <c r="H151" s="252" t="s">
        <v>498</v>
      </c>
      <c r="I151" s="252"/>
      <c r="J151" s="252" t="s">
        <v>1491</v>
      </c>
      <c r="K151" s="252"/>
      <c r="L151" s="252"/>
      <c r="AA151"/>
      <c r="AB151"/>
    </row>
    <row r="152" spans="1:28" s="1" customFormat="1" ht="60">
      <c r="A152" s="260">
        <v>44506</v>
      </c>
      <c r="B152" s="252" t="s">
        <v>469</v>
      </c>
      <c r="C152" s="252" t="s">
        <v>1492</v>
      </c>
      <c r="D152" s="252" t="s">
        <v>1492</v>
      </c>
      <c r="E152" s="252" t="s">
        <v>561</v>
      </c>
      <c r="F152" s="252" t="s">
        <v>1401</v>
      </c>
      <c r="G152" s="252" t="s">
        <v>549</v>
      </c>
      <c r="H152" s="252" t="s">
        <v>498</v>
      </c>
      <c r="I152" s="252" t="s">
        <v>1493</v>
      </c>
      <c r="J152" s="252" t="s">
        <v>1494</v>
      </c>
      <c r="K152" s="252"/>
      <c r="L152" s="252"/>
      <c r="AA152"/>
      <c r="AB152"/>
    </row>
    <row r="153" spans="1:28" s="1" customFormat="1" ht="60">
      <c r="A153" s="260">
        <v>44507</v>
      </c>
      <c r="B153" s="252" t="s">
        <v>469</v>
      </c>
      <c r="C153" s="252" t="s">
        <v>1495</v>
      </c>
      <c r="D153" s="252" t="s">
        <v>1496</v>
      </c>
      <c r="E153" s="252" t="s">
        <v>1497</v>
      </c>
      <c r="F153" s="252" t="s">
        <v>861</v>
      </c>
      <c r="G153" s="252" t="s">
        <v>549</v>
      </c>
      <c r="H153" s="252" t="s">
        <v>491</v>
      </c>
      <c r="I153" s="252" t="s">
        <v>1498</v>
      </c>
      <c r="J153" s="252" t="s">
        <v>1499</v>
      </c>
      <c r="K153" s="252"/>
      <c r="L153" s="252"/>
      <c r="AA153"/>
      <c r="AB153"/>
    </row>
    <row r="154" spans="1:28" s="1" customFormat="1" ht="30">
      <c r="A154" s="260">
        <v>44531</v>
      </c>
      <c r="B154" s="252" t="s">
        <v>469</v>
      </c>
      <c r="C154" s="252" t="s">
        <v>1788</v>
      </c>
      <c r="D154" s="252" t="s">
        <v>1799</v>
      </c>
      <c r="E154" s="252"/>
      <c r="F154" s="252" t="s">
        <v>813</v>
      </c>
      <c r="G154" s="252" t="s">
        <v>549</v>
      </c>
      <c r="H154" s="252" t="s">
        <v>498</v>
      </c>
      <c r="I154" s="252" t="s">
        <v>1815</v>
      </c>
      <c r="J154" s="252"/>
      <c r="K154" s="252"/>
      <c r="L154" s="252"/>
      <c r="AA154"/>
      <c r="AB154"/>
    </row>
    <row r="155" spans="1:28" s="1" customFormat="1">
      <c r="A155" s="260">
        <v>44531</v>
      </c>
      <c r="B155" s="252" t="s">
        <v>671</v>
      </c>
      <c r="C155" s="252" t="s">
        <v>1883</v>
      </c>
      <c r="D155" s="252" t="s">
        <v>1884</v>
      </c>
      <c r="E155" s="252" t="s">
        <v>705</v>
      </c>
      <c r="F155" s="252" t="s">
        <v>1885</v>
      </c>
      <c r="G155" s="252" t="s">
        <v>1503</v>
      </c>
      <c r="H155" s="252" t="s">
        <v>491</v>
      </c>
      <c r="I155" s="252"/>
      <c r="J155" s="252"/>
      <c r="K155" s="252"/>
      <c r="L155" s="252"/>
      <c r="AA155"/>
      <c r="AB155"/>
    </row>
    <row r="156" spans="1:28" s="1" customFormat="1" ht="45">
      <c r="A156" s="260">
        <v>44531</v>
      </c>
      <c r="B156" s="252" t="s">
        <v>465</v>
      </c>
      <c r="C156" s="252"/>
      <c r="D156" s="252" t="s">
        <v>1886</v>
      </c>
      <c r="E156" s="252" t="s">
        <v>705</v>
      </c>
      <c r="F156" s="252" t="s">
        <v>813</v>
      </c>
      <c r="G156" s="252" t="s">
        <v>549</v>
      </c>
      <c r="H156" s="252" t="s">
        <v>491</v>
      </c>
      <c r="I156" s="252"/>
      <c r="J156" s="252" t="s">
        <v>1888</v>
      </c>
      <c r="K156" s="314" t="s">
        <v>1887</v>
      </c>
      <c r="L156" s="252"/>
      <c r="AA156"/>
      <c r="AB156"/>
    </row>
    <row r="157" spans="1:28" s="1" customFormat="1" ht="30">
      <c r="A157" s="260">
        <v>44532</v>
      </c>
      <c r="B157" s="252" t="s">
        <v>469</v>
      </c>
      <c r="C157" s="252"/>
      <c r="D157" s="252" t="s">
        <v>1800</v>
      </c>
      <c r="E157" s="252" t="s">
        <v>561</v>
      </c>
      <c r="F157" s="252" t="s">
        <v>1401</v>
      </c>
      <c r="G157" s="252" t="s">
        <v>1898</v>
      </c>
      <c r="H157" s="252" t="s">
        <v>491</v>
      </c>
      <c r="I157" s="314" t="s">
        <v>1816</v>
      </c>
      <c r="J157" s="252"/>
      <c r="K157" s="252"/>
      <c r="L157" s="252"/>
      <c r="AA157"/>
      <c r="AB157"/>
    </row>
    <row r="158" spans="1:28" s="1" customFormat="1" ht="30">
      <c r="A158" s="260">
        <v>44533</v>
      </c>
      <c r="B158" s="252" t="s">
        <v>469</v>
      </c>
      <c r="C158" s="252"/>
      <c r="D158" s="252" t="s">
        <v>771</v>
      </c>
      <c r="E158" s="252" t="s">
        <v>561</v>
      </c>
      <c r="F158" s="252" t="s">
        <v>1401</v>
      </c>
      <c r="G158" s="252" t="s">
        <v>1898</v>
      </c>
      <c r="H158" s="252" t="s">
        <v>491</v>
      </c>
      <c r="I158" s="252" t="s">
        <v>1816</v>
      </c>
      <c r="J158" s="252"/>
      <c r="K158" s="252"/>
      <c r="L158" s="252"/>
      <c r="AA158"/>
      <c r="AB158"/>
    </row>
    <row r="159" spans="1:28" s="1" customFormat="1" ht="30">
      <c r="A159" s="260">
        <v>44534</v>
      </c>
      <c r="B159" s="252" t="s">
        <v>469</v>
      </c>
      <c r="C159" s="252"/>
      <c r="D159" s="252" t="s">
        <v>1801</v>
      </c>
      <c r="E159" s="252" t="s">
        <v>712</v>
      </c>
      <c r="F159" s="252" t="s">
        <v>861</v>
      </c>
      <c r="G159" s="252" t="s">
        <v>1896</v>
      </c>
      <c r="H159" s="252" t="s">
        <v>498</v>
      </c>
      <c r="I159" s="314" t="s">
        <v>1817</v>
      </c>
      <c r="J159" s="252"/>
      <c r="K159" s="252"/>
      <c r="L159" s="252"/>
      <c r="AA159"/>
      <c r="AB159"/>
    </row>
    <row r="160" spans="1:28" s="1" customFormat="1" ht="30">
      <c r="A160" s="260">
        <v>44535</v>
      </c>
      <c r="B160" s="252" t="s">
        <v>469</v>
      </c>
      <c r="C160" s="252" t="s">
        <v>1789</v>
      </c>
      <c r="D160" s="252" t="s">
        <v>817</v>
      </c>
      <c r="E160" s="252" t="s">
        <v>878</v>
      </c>
      <c r="F160" s="252" t="s">
        <v>861</v>
      </c>
      <c r="G160" s="252" t="s">
        <v>1503</v>
      </c>
      <c r="H160" s="252" t="s">
        <v>498</v>
      </c>
      <c r="I160" s="252" t="s">
        <v>1818</v>
      </c>
      <c r="J160" s="252"/>
      <c r="K160" s="252"/>
      <c r="L160" s="252"/>
      <c r="AA160"/>
      <c r="AB160"/>
    </row>
    <row r="161" spans="1:28" s="1" customFormat="1">
      <c r="A161" s="260">
        <v>44536</v>
      </c>
      <c r="B161" s="252" t="s">
        <v>469</v>
      </c>
      <c r="C161" s="252"/>
      <c r="D161" s="252" t="s">
        <v>1802</v>
      </c>
      <c r="E161" s="252" t="s">
        <v>878</v>
      </c>
      <c r="F161" s="252" t="s">
        <v>1395</v>
      </c>
      <c r="G161" s="252" t="s">
        <v>1898</v>
      </c>
      <c r="H161" s="252" t="s">
        <v>491</v>
      </c>
      <c r="I161" s="252" t="s">
        <v>1819</v>
      </c>
      <c r="J161" s="252"/>
      <c r="K161" s="252"/>
      <c r="L161" s="252"/>
      <c r="AA161"/>
      <c r="AB161"/>
    </row>
    <row r="162" spans="1:28" s="1" customFormat="1">
      <c r="A162" s="260">
        <v>44537</v>
      </c>
      <c r="B162" s="252" t="s">
        <v>469</v>
      </c>
      <c r="C162" s="252"/>
      <c r="D162" s="252" t="s">
        <v>817</v>
      </c>
      <c r="E162" s="252" t="s">
        <v>878</v>
      </c>
      <c r="F162" s="252" t="s">
        <v>1395</v>
      </c>
      <c r="G162" s="252" t="s">
        <v>1898</v>
      </c>
      <c r="H162" s="252" t="s">
        <v>491</v>
      </c>
      <c r="I162" s="252" t="s">
        <v>1820</v>
      </c>
      <c r="J162" s="252"/>
      <c r="K162" s="252"/>
      <c r="L162" s="252"/>
      <c r="AA162"/>
      <c r="AB162"/>
    </row>
    <row r="163" spans="1:28" s="1" customFormat="1" ht="30">
      <c r="A163" s="260">
        <v>44538</v>
      </c>
      <c r="B163" s="252" t="s">
        <v>469</v>
      </c>
      <c r="C163" s="252" t="s">
        <v>1487</v>
      </c>
      <c r="D163" s="252" t="s">
        <v>1488</v>
      </c>
      <c r="E163" s="252" t="s">
        <v>566</v>
      </c>
      <c r="F163" s="252" t="s">
        <v>813</v>
      </c>
      <c r="G163" s="252" t="s">
        <v>549</v>
      </c>
      <c r="H163" s="252" t="s">
        <v>498</v>
      </c>
      <c r="I163" s="252" t="s">
        <v>1821</v>
      </c>
      <c r="J163" s="252" t="s">
        <v>665</v>
      </c>
      <c r="K163" s="252"/>
      <c r="L163" s="252"/>
      <c r="AA163"/>
      <c r="AB163"/>
    </row>
    <row r="164" spans="1:28" s="1" customFormat="1" ht="60">
      <c r="A164" s="260">
        <v>44539</v>
      </c>
      <c r="B164" s="252" t="s">
        <v>469</v>
      </c>
      <c r="C164" s="252"/>
      <c r="D164" s="252" t="s">
        <v>1803</v>
      </c>
      <c r="E164" s="252" t="s">
        <v>878</v>
      </c>
      <c r="F164" s="252" t="s">
        <v>1395</v>
      </c>
      <c r="G164" s="252" t="s">
        <v>1898</v>
      </c>
      <c r="H164" s="252" t="s">
        <v>491</v>
      </c>
      <c r="I164" s="252" t="s">
        <v>1822</v>
      </c>
      <c r="J164" s="252" t="s">
        <v>1834</v>
      </c>
      <c r="K164" s="252"/>
      <c r="L164" s="252"/>
      <c r="AA164"/>
      <c r="AB164"/>
    </row>
    <row r="165" spans="1:28" s="1" customFormat="1" ht="30">
      <c r="A165" s="260">
        <v>44540</v>
      </c>
      <c r="B165" s="252" t="s">
        <v>469</v>
      </c>
      <c r="C165" s="252" t="s">
        <v>1790</v>
      </c>
      <c r="D165" s="252" t="s">
        <v>1804</v>
      </c>
      <c r="E165" s="252" t="s">
        <v>512</v>
      </c>
      <c r="F165" s="252" t="s">
        <v>1401</v>
      </c>
      <c r="G165" s="252" t="s">
        <v>1503</v>
      </c>
      <c r="H165" s="252" t="s">
        <v>491</v>
      </c>
      <c r="I165" s="252" t="s">
        <v>1823</v>
      </c>
      <c r="J165" s="252" t="s">
        <v>1835</v>
      </c>
      <c r="K165" s="252"/>
      <c r="L165" s="252"/>
      <c r="AA165"/>
      <c r="AB165"/>
    </row>
    <row r="166" spans="1:28" s="1" customFormat="1" ht="30">
      <c r="A166" s="260">
        <v>44541</v>
      </c>
      <c r="B166" s="252" t="s">
        <v>469</v>
      </c>
      <c r="C166" s="252" t="s">
        <v>839</v>
      </c>
      <c r="D166" s="252" t="s">
        <v>1805</v>
      </c>
      <c r="E166" s="252" t="s">
        <v>677</v>
      </c>
      <c r="F166" s="252" t="s">
        <v>1401</v>
      </c>
      <c r="G166" s="252" t="s">
        <v>549</v>
      </c>
      <c r="H166" s="252" t="s">
        <v>491</v>
      </c>
      <c r="I166" s="252" t="s">
        <v>1824</v>
      </c>
      <c r="J166" s="252" t="s">
        <v>1836</v>
      </c>
      <c r="K166" s="252"/>
      <c r="L166" s="252"/>
      <c r="AA166"/>
      <c r="AB166"/>
    </row>
    <row r="167" spans="1:28" s="1" customFormat="1" ht="75">
      <c r="A167" s="260">
        <v>44542</v>
      </c>
      <c r="B167" s="252" t="s">
        <v>469</v>
      </c>
      <c r="C167" s="252"/>
      <c r="D167" s="252" t="s">
        <v>1806</v>
      </c>
      <c r="E167" s="252" t="s">
        <v>566</v>
      </c>
      <c r="F167" s="252" t="s">
        <v>1395</v>
      </c>
      <c r="G167" s="252" t="s">
        <v>1503</v>
      </c>
      <c r="H167" s="252" t="s">
        <v>491</v>
      </c>
      <c r="I167" s="252" t="s">
        <v>1825</v>
      </c>
      <c r="J167" s="252" t="s">
        <v>1837</v>
      </c>
      <c r="K167" s="252"/>
      <c r="L167" s="252"/>
      <c r="AA167"/>
      <c r="AB167"/>
    </row>
    <row r="168" spans="1:28" s="1" customFormat="1" ht="45">
      <c r="A168" s="260">
        <v>44543</v>
      </c>
      <c r="B168" s="252" t="s">
        <v>469</v>
      </c>
      <c r="C168" s="252" t="s">
        <v>1791</v>
      </c>
      <c r="D168" s="252" t="s">
        <v>1807</v>
      </c>
      <c r="E168" s="252" t="s">
        <v>878</v>
      </c>
      <c r="F168" s="252" t="s">
        <v>1395</v>
      </c>
      <c r="G168" s="252" t="s">
        <v>1896</v>
      </c>
      <c r="H168" s="252" t="s">
        <v>491</v>
      </c>
      <c r="I168" s="252" t="s">
        <v>1826</v>
      </c>
      <c r="J168" s="252" t="s">
        <v>1838</v>
      </c>
      <c r="K168" s="252"/>
      <c r="L168" s="252"/>
      <c r="AA168"/>
      <c r="AB168"/>
    </row>
    <row r="169" spans="1:28" s="1" customFormat="1" ht="45">
      <c r="A169" s="260">
        <v>44545</v>
      </c>
      <c r="B169" s="252" t="s">
        <v>469</v>
      </c>
      <c r="C169" s="252" t="s">
        <v>1792</v>
      </c>
      <c r="D169" s="252" t="s">
        <v>1805</v>
      </c>
      <c r="E169" s="252" t="s">
        <v>677</v>
      </c>
      <c r="F169" s="252" t="s">
        <v>1813</v>
      </c>
      <c r="G169" s="252" t="s">
        <v>1896</v>
      </c>
      <c r="H169" s="252" t="s">
        <v>491</v>
      </c>
      <c r="I169" s="252" t="s">
        <v>1827</v>
      </c>
      <c r="J169" s="252" t="s">
        <v>1839</v>
      </c>
      <c r="K169" s="252"/>
      <c r="L169" s="252"/>
      <c r="AA169"/>
      <c r="AB169"/>
    </row>
    <row r="170" spans="1:28" s="1" customFormat="1" ht="60">
      <c r="A170" s="260">
        <v>44546</v>
      </c>
      <c r="B170" s="252" t="s">
        <v>469</v>
      </c>
      <c r="C170" s="252"/>
      <c r="D170" s="252" t="s">
        <v>1808</v>
      </c>
      <c r="E170" s="252" t="s">
        <v>566</v>
      </c>
      <c r="F170" s="252" t="s">
        <v>1395</v>
      </c>
      <c r="G170" s="252" t="s">
        <v>574</v>
      </c>
      <c r="H170" s="252" t="s">
        <v>498</v>
      </c>
      <c r="I170" s="252" t="s">
        <v>1828</v>
      </c>
      <c r="J170" s="252" t="s">
        <v>1840</v>
      </c>
      <c r="K170" s="252"/>
      <c r="L170" s="252"/>
      <c r="AA170"/>
      <c r="AB170"/>
    </row>
    <row r="171" spans="1:28" s="1" customFormat="1" ht="30">
      <c r="A171" s="260">
        <v>44547</v>
      </c>
      <c r="B171" s="252" t="s">
        <v>469</v>
      </c>
      <c r="C171" s="252" t="s">
        <v>1793</v>
      </c>
      <c r="D171" s="252" t="s">
        <v>1809</v>
      </c>
      <c r="E171" s="252" t="s">
        <v>525</v>
      </c>
      <c r="F171" s="252" t="s">
        <v>1395</v>
      </c>
      <c r="G171" s="252" t="s">
        <v>1896</v>
      </c>
      <c r="H171" s="252" t="s">
        <v>491</v>
      </c>
      <c r="I171" s="252" t="s">
        <v>1829</v>
      </c>
      <c r="J171" s="252" t="s">
        <v>1841</v>
      </c>
      <c r="K171" s="252"/>
      <c r="L171" s="252"/>
      <c r="AA171"/>
      <c r="AB171"/>
    </row>
    <row r="172" spans="1:28" s="1" customFormat="1" ht="30">
      <c r="A172" s="260">
        <v>44548</v>
      </c>
      <c r="B172" s="252" t="s">
        <v>469</v>
      </c>
      <c r="C172" s="252" t="s">
        <v>1794</v>
      </c>
      <c r="D172" s="252" t="s">
        <v>1810</v>
      </c>
      <c r="E172" s="252" t="s">
        <v>677</v>
      </c>
      <c r="F172" s="252" t="s">
        <v>1814</v>
      </c>
      <c r="G172" s="252" t="s">
        <v>1896</v>
      </c>
      <c r="H172" s="252" t="s">
        <v>491</v>
      </c>
      <c r="I172" s="252" t="s">
        <v>1830</v>
      </c>
      <c r="J172" s="252" t="s">
        <v>1842</v>
      </c>
      <c r="K172" s="252"/>
      <c r="L172" s="252"/>
      <c r="AA172"/>
      <c r="AB172"/>
    </row>
    <row r="173" spans="1:28" s="1" customFormat="1" ht="45">
      <c r="A173" s="260">
        <v>44549</v>
      </c>
      <c r="B173" s="252" t="s">
        <v>469</v>
      </c>
      <c r="C173" s="252" t="s">
        <v>1795</v>
      </c>
      <c r="D173" s="252" t="s">
        <v>1811</v>
      </c>
      <c r="E173" s="252" t="s">
        <v>677</v>
      </c>
      <c r="F173" s="252" t="s">
        <v>1814</v>
      </c>
      <c r="G173" s="252" t="s">
        <v>1896</v>
      </c>
      <c r="H173" s="252" t="s">
        <v>491</v>
      </c>
      <c r="I173" s="252" t="s">
        <v>1831</v>
      </c>
      <c r="J173" s="252" t="s">
        <v>1843</v>
      </c>
      <c r="K173" s="252"/>
      <c r="L173" s="252"/>
      <c r="AA173"/>
      <c r="AB173"/>
    </row>
    <row r="174" spans="1:28" s="1" customFormat="1" ht="30">
      <c r="A174" s="260">
        <v>44550</v>
      </c>
      <c r="B174" s="252" t="s">
        <v>469</v>
      </c>
      <c r="C174" s="252" t="s">
        <v>1796</v>
      </c>
      <c r="D174" s="252" t="s">
        <v>1902</v>
      </c>
      <c r="E174" s="252" t="s">
        <v>525</v>
      </c>
      <c r="F174" s="252" t="s">
        <v>861</v>
      </c>
      <c r="G174" s="252" t="s">
        <v>1896</v>
      </c>
      <c r="H174" s="252" t="s">
        <v>491</v>
      </c>
      <c r="I174" s="252" t="s">
        <v>1832</v>
      </c>
      <c r="J174" s="252" t="s">
        <v>1844</v>
      </c>
      <c r="K174" s="252"/>
      <c r="L174" s="252"/>
      <c r="AA174"/>
      <c r="AB174"/>
    </row>
    <row r="175" spans="1:28" s="1" customFormat="1" ht="60">
      <c r="A175" s="260">
        <v>44551</v>
      </c>
      <c r="B175" s="252" t="s">
        <v>469</v>
      </c>
      <c r="C175" s="252" t="s">
        <v>1797</v>
      </c>
      <c r="D175" s="252" t="s">
        <v>1812</v>
      </c>
      <c r="E175" s="252" t="s">
        <v>512</v>
      </c>
      <c r="F175" s="252" t="s">
        <v>1401</v>
      </c>
      <c r="G175" s="252" t="s">
        <v>549</v>
      </c>
      <c r="H175" s="252" t="s">
        <v>491</v>
      </c>
      <c r="I175" s="252" t="s">
        <v>1832</v>
      </c>
      <c r="J175" s="252" t="s">
        <v>1845</v>
      </c>
      <c r="K175" s="252"/>
      <c r="L175" s="252"/>
      <c r="AA175"/>
      <c r="AB175"/>
    </row>
    <row r="176" spans="1:28" s="1" customFormat="1" ht="45">
      <c r="A176" s="260">
        <v>44552</v>
      </c>
      <c r="B176" s="252" t="s">
        <v>469</v>
      </c>
      <c r="C176" s="252" t="s">
        <v>1798</v>
      </c>
      <c r="D176" s="252" t="s">
        <v>1810</v>
      </c>
      <c r="E176" s="252" t="s">
        <v>1903</v>
      </c>
      <c r="F176" s="252" t="s">
        <v>861</v>
      </c>
      <c r="G176" s="252" t="s">
        <v>1503</v>
      </c>
      <c r="H176" s="252" t="s">
        <v>491</v>
      </c>
      <c r="I176" s="252" t="s">
        <v>1833</v>
      </c>
      <c r="J176" s="252" t="s">
        <v>1846</v>
      </c>
      <c r="K176" s="252"/>
      <c r="L176" s="252"/>
      <c r="AA176"/>
      <c r="AB176"/>
    </row>
    <row r="177" spans="1:28" s="1" customFormat="1" ht="45">
      <c r="A177" s="260">
        <v>44553</v>
      </c>
      <c r="B177" s="252" t="s">
        <v>468</v>
      </c>
      <c r="C177" s="252" t="s">
        <v>1847</v>
      </c>
      <c r="D177" s="252" t="s">
        <v>1848</v>
      </c>
      <c r="E177" s="252" t="s">
        <v>733</v>
      </c>
      <c r="F177" s="252" t="s">
        <v>1400</v>
      </c>
      <c r="G177" s="252" t="s">
        <v>549</v>
      </c>
      <c r="H177" s="252" t="s">
        <v>498</v>
      </c>
      <c r="I177" s="252" t="s">
        <v>1849</v>
      </c>
      <c r="J177" s="252"/>
      <c r="K177" s="252"/>
      <c r="L177" s="252"/>
      <c r="AA177"/>
      <c r="AB177"/>
    </row>
    <row r="178" spans="1:28" s="1" customFormat="1" ht="45">
      <c r="A178" s="260">
        <v>44554</v>
      </c>
      <c r="B178" s="252" t="s">
        <v>468</v>
      </c>
      <c r="C178" s="252"/>
      <c r="D178" s="252" t="s">
        <v>1850</v>
      </c>
      <c r="E178" s="252" t="s">
        <v>1851</v>
      </c>
      <c r="F178" s="252" t="s">
        <v>813</v>
      </c>
      <c r="G178" s="252" t="s">
        <v>549</v>
      </c>
      <c r="H178" s="252" t="s">
        <v>491</v>
      </c>
      <c r="I178" s="252" t="s">
        <v>1852</v>
      </c>
      <c r="J178" s="252"/>
      <c r="K178" s="252"/>
      <c r="L178" s="252"/>
      <c r="AA178"/>
      <c r="AB178"/>
    </row>
    <row r="179" spans="1:28" s="1" customFormat="1" ht="45">
      <c r="A179" s="260">
        <v>44555</v>
      </c>
      <c r="B179" s="252" t="s">
        <v>468</v>
      </c>
      <c r="C179" s="252"/>
      <c r="D179" s="252" t="s">
        <v>1854</v>
      </c>
      <c r="E179" s="252" t="s">
        <v>733</v>
      </c>
      <c r="F179" s="252" t="s">
        <v>813</v>
      </c>
      <c r="G179" s="252" t="s">
        <v>574</v>
      </c>
      <c r="H179" s="252" t="s">
        <v>491</v>
      </c>
      <c r="I179" s="314" t="s">
        <v>1853</v>
      </c>
      <c r="J179" s="252"/>
      <c r="K179" s="252"/>
      <c r="L179" s="252"/>
      <c r="AA179"/>
      <c r="AB179"/>
    </row>
    <row r="180" spans="1:28" s="1" customFormat="1" ht="75">
      <c r="A180" s="260">
        <v>44556</v>
      </c>
      <c r="B180" s="252" t="s">
        <v>468</v>
      </c>
      <c r="C180" s="252" t="s">
        <v>1855</v>
      </c>
      <c r="D180" s="252" t="s">
        <v>1856</v>
      </c>
      <c r="E180" s="252" t="s">
        <v>733</v>
      </c>
      <c r="F180" s="252" t="s">
        <v>641</v>
      </c>
      <c r="G180" s="252" t="s">
        <v>549</v>
      </c>
      <c r="H180" s="252" t="s">
        <v>491</v>
      </c>
      <c r="I180" s="252" t="s">
        <v>1857</v>
      </c>
      <c r="J180" s="252" t="s">
        <v>1858</v>
      </c>
      <c r="K180" s="252"/>
      <c r="L180" s="252"/>
      <c r="AA180"/>
      <c r="AB180"/>
    </row>
    <row r="181" spans="1:28" s="1" customFormat="1" ht="45">
      <c r="A181" s="260">
        <v>44557</v>
      </c>
      <c r="B181" s="252" t="s">
        <v>468</v>
      </c>
      <c r="C181" s="252" t="s">
        <v>1859</v>
      </c>
      <c r="D181" s="252" t="s">
        <v>1860</v>
      </c>
      <c r="E181" s="252" t="s">
        <v>611</v>
      </c>
      <c r="F181" s="252" t="s">
        <v>1400</v>
      </c>
      <c r="G181" s="252" t="s">
        <v>1898</v>
      </c>
      <c r="H181" s="252" t="s">
        <v>491</v>
      </c>
      <c r="I181" s="314" t="s">
        <v>1861</v>
      </c>
      <c r="J181" s="252" t="s">
        <v>1862</v>
      </c>
      <c r="K181" s="252"/>
      <c r="L181" s="252"/>
      <c r="AA181"/>
      <c r="AB181"/>
    </row>
    <row r="182" spans="1:28" s="1" customFormat="1" ht="45">
      <c r="A182" s="260">
        <v>44558</v>
      </c>
      <c r="B182" s="252" t="s">
        <v>468</v>
      </c>
      <c r="C182" s="252"/>
      <c r="D182" s="252" t="s">
        <v>1863</v>
      </c>
      <c r="E182" s="252" t="s">
        <v>512</v>
      </c>
      <c r="F182" s="252" t="s">
        <v>861</v>
      </c>
      <c r="G182" s="252" t="s">
        <v>549</v>
      </c>
      <c r="H182" s="252" t="s">
        <v>491</v>
      </c>
      <c r="I182" s="314" t="s">
        <v>1864</v>
      </c>
      <c r="J182" s="252"/>
      <c r="K182" s="252"/>
      <c r="L182" s="252"/>
      <c r="AA182"/>
      <c r="AB182"/>
    </row>
    <row r="183" spans="1:28" s="1" customFormat="1" ht="45">
      <c r="A183" s="260">
        <v>44559</v>
      </c>
      <c r="B183" s="252" t="s">
        <v>468</v>
      </c>
      <c r="C183" s="252" t="s">
        <v>1865</v>
      </c>
      <c r="D183" s="252" t="s">
        <v>1868</v>
      </c>
      <c r="E183" s="252" t="s">
        <v>733</v>
      </c>
      <c r="F183" s="252" t="s">
        <v>861</v>
      </c>
      <c r="G183" s="252" t="s">
        <v>549</v>
      </c>
      <c r="H183" s="252" t="s">
        <v>491</v>
      </c>
      <c r="I183" s="314" t="s">
        <v>1866</v>
      </c>
      <c r="J183" s="252" t="s">
        <v>1867</v>
      </c>
      <c r="K183" s="252"/>
      <c r="L183" s="252"/>
      <c r="AA183"/>
      <c r="AB183"/>
    </row>
    <row r="184" spans="1:28" s="1" customFormat="1">
      <c r="A184" s="260">
        <v>44560</v>
      </c>
      <c r="B184" s="252" t="s">
        <v>468</v>
      </c>
      <c r="C184" s="252" t="s">
        <v>1869</v>
      </c>
      <c r="D184" s="252" t="s">
        <v>1801</v>
      </c>
      <c r="E184" s="252" t="s">
        <v>1907</v>
      </c>
      <c r="F184" s="252" t="s">
        <v>1395</v>
      </c>
      <c r="G184" s="252" t="s">
        <v>1503</v>
      </c>
      <c r="H184" s="252" t="s">
        <v>498</v>
      </c>
      <c r="I184" s="252"/>
      <c r="J184" s="252" t="s">
        <v>1870</v>
      </c>
      <c r="K184" s="252"/>
      <c r="L184" s="252"/>
      <c r="AA184"/>
      <c r="AB184"/>
    </row>
    <row r="185" spans="1:28" s="1" customFormat="1" ht="45">
      <c r="A185" s="260">
        <v>44561</v>
      </c>
      <c r="B185" s="252" t="s">
        <v>468</v>
      </c>
      <c r="C185" s="252" t="s">
        <v>1871</v>
      </c>
      <c r="D185" s="252" t="s">
        <v>1872</v>
      </c>
      <c r="E185" s="252" t="s">
        <v>1497</v>
      </c>
      <c r="F185" s="252" t="s">
        <v>1395</v>
      </c>
      <c r="G185" s="252" t="s">
        <v>1898</v>
      </c>
      <c r="H185" s="252" t="s">
        <v>491</v>
      </c>
      <c r="I185" s="252"/>
      <c r="J185" s="252" t="s">
        <v>1873</v>
      </c>
      <c r="K185" s="314" t="s">
        <v>1874</v>
      </c>
      <c r="L185" s="252"/>
      <c r="AA185"/>
      <c r="AB185"/>
    </row>
    <row r="186" spans="1:28" s="1" customFormat="1" ht="45">
      <c r="A186" s="260">
        <v>44561</v>
      </c>
      <c r="B186" s="252" t="s">
        <v>468</v>
      </c>
      <c r="C186" s="252" t="s">
        <v>1875</v>
      </c>
      <c r="D186" s="252" t="s">
        <v>1876</v>
      </c>
      <c r="E186" s="252" t="s">
        <v>517</v>
      </c>
      <c r="F186" s="252" t="s">
        <v>1395</v>
      </c>
      <c r="G186" s="252" t="s">
        <v>549</v>
      </c>
      <c r="H186" s="252" t="s">
        <v>498</v>
      </c>
      <c r="I186" s="252"/>
      <c r="J186" s="252" t="s">
        <v>1877</v>
      </c>
      <c r="K186" s="314" t="s">
        <v>1878</v>
      </c>
      <c r="L186" s="252"/>
      <c r="AA186"/>
      <c r="AB186"/>
    </row>
    <row r="187" spans="1:28" s="1" customFormat="1" ht="45">
      <c r="A187" s="260">
        <v>44561</v>
      </c>
      <c r="B187" s="252" t="s">
        <v>468</v>
      </c>
      <c r="C187" s="252" t="s">
        <v>1879</v>
      </c>
      <c r="D187" s="252" t="s">
        <v>1880</v>
      </c>
      <c r="E187" s="252" t="s">
        <v>1906</v>
      </c>
      <c r="F187" s="252" t="s">
        <v>1395</v>
      </c>
      <c r="G187" s="252" t="s">
        <v>549</v>
      </c>
      <c r="H187" s="252" t="s">
        <v>491</v>
      </c>
      <c r="I187" s="252"/>
      <c r="J187" s="252" t="s">
        <v>1882</v>
      </c>
      <c r="K187" s="314" t="s">
        <v>1881</v>
      </c>
      <c r="L187" s="252"/>
      <c r="AA187"/>
      <c r="AB187"/>
    </row>
    <row r="188" spans="1:28" s="1" customFormat="1" ht="30">
      <c r="A188" s="260">
        <v>44562</v>
      </c>
      <c r="B188" s="252" t="s">
        <v>469</v>
      </c>
      <c r="C188" s="252" t="s">
        <v>1928</v>
      </c>
      <c r="D188" s="252" t="s">
        <v>1488</v>
      </c>
      <c r="E188" s="252" t="s">
        <v>1969</v>
      </c>
      <c r="F188" s="252" t="s">
        <v>813</v>
      </c>
      <c r="G188" s="252" t="s">
        <v>549</v>
      </c>
      <c r="H188" s="252" t="s">
        <v>498</v>
      </c>
      <c r="I188" s="252" t="s">
        <v>1953</v>
      </c>
      <c r="J188" s="252"/>
      <c r="K188" s="252"/>
      <c r="L188" s="252"/>
      <c r="AA188"/>
      <c r="AB188"/>
    </row>
    <row r="189" spans="1:28" s="1" customFormat="1" ht="75">
      <c r="A189" s="260">
        <v>44562</v>
      </c>
      <c r="B189" s="252" t="s">
        <v>469</v>
      </c>
      <c r="C189" s="252" t="s">
        <v>1929</v>
      </c>
      <c r="D189" s="252" t="s">
        <v>1973</v>
      </c>
      <c r="E189" s="252" t="s">
        <v>677</v>
      </c>
      <c r="F189" s="252" t="s">
        <v>1395</v>
      </c>
      <c r="G189" s="252" t="s">
        <v>1896</v>
      </c>
      <c r="H189" s="252" t="s">
        <v>491</v>
      </c>
      <c r="I189" s="314" t="s">
        <v>1974</v>
      </c>
      <c r="J189" s="252" t="s">
        <v>1954</v>
      </c>
      <c r="K189" s="252"/>
      <c r="L189" s="252"/>
      <c r="AA189"/>
      <c r="AB189"/>
    </row>
    <row r="190" spans="1:28" s="1" customFormat="1" ht="30">
      <c r="A190" s="260">
        <v>44564</v>
      </c>
      <c r="B190" s="252" t="s">
        <v>469</v>
      </c>
      <c r="C190" s="252"/>
      <c r="D190" s="252" t="s">
        <v>771</v>
      </c>
      <c r="E190" s="252" t="s">
        <v>878</v>
      </c>
      <c r="F190" s="252" t="s">
        <v>1401</v>
      </c>
      <c r="G190" s="252" t="s">
        <v>1898</v>
      </c>
      <c r="H190" s="252" t="s">
        <v>498</v>
      </c>
      <c r="I190" s="252" t="s">
        <v>1955</v>
      </c>
      <c r="J190" s="252"/>
      <c r="K190" s="252"/>
      <c r="L190" s="252"/>
      <c r="AA190"/>
      <c r="AB190"/>
    </row>
    <row r="191" spans="1:28" s="1" customFormat="1" ht="30">
      <c r="A191" s="260">
        <v>44566</v>
      </c>
      <c r="B191" s="252" t="s">
        <v>469</v>
      </c>
      <c r="C191" s="252"/>
      <c r="D191" s="252" t="s">
        <v>1930</v>
      </c>
      <c r="E191" s="252" t="s">
        <v>561</v>
      </c>
      <c r="F191" s="252" t="s">
        <v>1956</v>
      </c>
      <c r="G191" s="252" t="s">
        <v>1898</v>
      </c>
      <c r="H191" s="252" t="s">
        <v>491</v>
      </c>
      <c r="I191" s="252" t="s">
        <v>1957</v>
      </c>
      <c r="J191" s="252"/>
      <c r="K191" s="252"/>
      <c r="L191" s="252"/>
      <c r="AA191"/>
      <c r="AB191"/>
    </row>
    <row r="192" spans="1:28" s="1" customFormat="1" ht="45">
      <c r="A192" s="260">
        <v>44567</v>
      </c>
      <c r="B192" s="252" t="s">
        <v>468</v>
      </c>
      <c r="C192" s="252" t="s">
        <v>1931</v>
      </c>
      <c r="D192" s="252" t="s">
        <v>1932</v>
      </c>
      <c r="E192" s="252" t="s">
        <v>557</v>
      </c>
      <c r="F192" s="252" t="s">
        <v>861</v>
      </c>
      <c r="G192" s="252" t="s">
        <v>1898</v>
      </c>
      <c r="H192" s="252" t="s">
        <v>498</v>
      </c>
      <c r="I192" s="314" t="s">
        <v>1958</v>
      </c>
      <c r="J192" s="252"/>
      <c r="K192" s="252"/>
      <c r="L192" s="252"/>
      <c r="AA192"/>
      <c r="AB192"/>
    </row>
    <row r="193" spans="1:28" s="1" customFormat="1" ht="45">
      <c r="A193" s="260">
        <v>44568</v>
      </c>
      <c r="B193" s="252" t="s">
        <v>468</v>
      </c>
      <c r="C193" s="252" t="s">
        <v>1933</v>
      </c>
      <c r="D193" s="252" t="s">
        <v>1934</v>
      </c>
      <c r="E193" s="252" t="s">
        <v>566</v>
      </c>
      <c r="F193" s="252" t="s">
        <v>861</v>
      </c>
      <c r="G193" s="252" t="s">
        <v>1898</v>
      </c>
      <c r="H193" s="252" t="s">
        <v>491</v>
      </c>
      <c r="I193" s="314" t="s">
        <v>1958</v>
      </c>
      <c r="J193" s="252"/>
      <c r="K193" s="252"/>
      <c r="L193" s="252"/>
      <c r="AA193"/>
      <c r="AB193"/>
    </row>
    <row r="194" spans="1:28" s="1" customFormat="1" ht="75">
      <c r="A194" s="260">
        <v>44570</v>
      </c>
      <c r="B194" s="252" t="s">
        <v>468</v>
      </c>
      <c r="C194" s="252" t="s">
        <v>1935</v>
      </c>
      <c r="D194" s="252" t="s">
        <v>1970</v>
      </c>
      <c r="E194" s="252" t="s">
        <v>566</v>
      </c>
      <c r="F194" s="252" t="s">
        <v>813</v>
      </c>
      <c r="G194" s="252" t="s">
        <v>917</v>
      </c>
      <c r="H194" s="252" t="s">
        <v>491</v>
      </c>
      <c r="I194" s="314" t="s">
        <v>1959</v>
      </c>
      <c r="J194" s="252"/>
      <c r="K194" s="252"/>
      <c r="L194" s="252"/>
      <c r="AA194"/>
      <c r="AB194"/>
    </row>
    <row r="195" spans="1:28" s="1" customFormat="1" ht="75">
      <c r="A195" s="260">
        <v>44571</v>
      </c>
      <c r="B195" s="252" t="s">
        <v>468</v>
      </c>
      <c r="C195" s="252" t="s">
        <v>1936</v>
      </c>
      <c r="D195" s="252" t="s">
        <v>1937</v>
      </c>
      <c r="E195" s="252" t="s">
        <v>512</v>
      </c>
      <c r="F195" s="252" t="s">
        <v>641</v>
      </c>
      <c r="G195" s="252" t="s">
        <v>1896</v>
      </c>
      <c r="H195" s="252" t="s">
        <v>491</v>
      </c>
      <c r="I195" s="252" t="s">
        <v>1960</v>
      </c>
      <c r="J195" s="252"/>
      <c r="K195" s="252"/>
      <c r="L195" s="252"/>
      <c r="AA195"/>
      <c r="AB195"/>
    </row>
    <row r="196" spans="1:28" s="1" customFormat="1" ht="45">
      <c r="A196" s="260">
        <v>44572</v>
      </c>
      <c r="B196" s="252" t="s">
        <v>468</v>
      </c>
      <c r="C196" s="252" t="s">
        <v>1938</v>
      </c>
      <c r="D196" s="252" t="s">
        <v>1467</v>
      </c>
      <c r="E196" s="252" t="s">
        <v>1950</v>
      </c>
      <c r="F196" s="252" t="s">
        <v>861</v>
      </c>
      <c r="G196" s="252" t="s">
        <v>1896</v>
      </c>
      <c r="H196" s="252" t="s">
        <v>491</v>
      </c>
      <c r="I196" s="252" t="s">
        <v>1958</v>
      </c>
      <c r="J196" s="252"/>
      <c r="K196" s="252"/>
      <c r="L196" s="252"/>
      <c r="AA196"/>
      <c r="AB196"/>
    </row>
    <row r="197" spans="1:28" s="1" customFormat="1" ht="75">
      <c r="A197" s="260">
        <v>44573</v>
      </c>
      <c r="B197" s="252" t="s">
        <v>468</v>
      </c>
      <c r="C197" s="252" t="s">
        <v>1939</v>
      </c>
      <c r="D197" s="252" t="s">
        <v>602</v>
      </c>
      <c r="E197" s="252" t="s">
        <v>1950</v>
      </c>
      <c r="F197" s="252" t="s">
        <v>641</v>
      </c>
      <c r="G197" s="252" t="s">
        <v>1898</v>
      </c>
      <c r="H197" s="252" t="s">
        <v>491</v>
      </c>
      <c r="I197" s="252" t="s">
        <v>1960</v>
      </c>
      <c r="J197" s="252"/>
      <c r="K197" s="252"/>
      <c r="L197" s="252"/>
      <c r="AA197"/>
      <c r="AB197"/>
    </row>
    <row r="198" spans="1:28" s="1" customFormat="1" ht="45">
      <c r="A198" s="260">
        <v>44575</v>
      </c>
      <c r="B198" s="252" t="s">
        <v>468</v>
      </c>
      <c r="C198" s="252" t="s">
        <v>1940</v>
      </c>
      <c r="D198" s="252" t="s">
        <v>1941</v>
      </c>
      <c r="E198" s="252" t="s">
        <v>866</v>
      </c>
      <c r="F198" s="252" t="s">
        <v>813</v>
      </c>
      <c r="G198" s="252" t="s">
        <v>574</v>
      </c>
      <c r="H198" s="252" t="s">
        <v>498</v>
      </c>
      <c r="I198" s="252" t="s">
        <v>1961</v>
      </c>
      <c r="J198" s="252"/>
      <c r="K198" s="252"/>
      <c r="L198" s="252"/>
      <c r="AA198"/>
      <c r="AB198"/>
    </row>
    <row r="199" spans="1:28" s="1" customFormat="1" ht="45">
      <c r="A199" s="260">
        <v>44576</v>
      </c>
      <c r="B199" s="252" t="s">
        <v>468</v>
      </c>
      <c r="C199" s="252" t="s">
        <v>1942</v>
      </c>
      <c r="D199" s="252" t="s">
        <v>1943</v>
      </c>
      <c r="E199" s="252" t="s">
        <v>1971</v>
      </c>
      <c r="F199" s="252" t="s">
        <v>1400</v>
      </c>
      <c r="G199" s="252" t="s">
        <v>574</v>
      </c>
      <c r="H199" s="252" t="s">
        <v>491</v>
      </c>
      <c r="I199" s="252" t="s">
        <v>1962</v>
      </c>
      <c r="J199" s="252"/>
      <c r="K199" s="252"/>
      <c r="L199" s="252"/>
      <c r="AA199"/>
      <c r="AB199"/>
    </row>
    <row r="200" spans="1:28" s="1" customFormat="1" ht="45">
      <c r="A200" s="260">
        <v>44577</v>
      </c>
      <c r="B200" s="252" t="s">
        <v>468</v>
      </c>
      <c r="C200" s="252"/>
      <c r="D200" s="252" t="s">
        <v>1944</v>
      </c>
      <c r="E200" s="252" t="s">
        <v>1972</v>
      </c>
      <c r="F200" s="252" t="s">
        <v>1400</v>
      </c>
      <c r="G200" s="252" t="s">
        <v>1896</v>
      </c>
      <c r="H200" s="252" t="s">
        <v>491</v>
      </c>
      <c r="I200" s="252" t="s">
        <v>1963</v>
      </c>
      <c r="J200" s="252"/>
      <c r="K200" s="252"/>
      <c r="L200" s="252"/>
      <c r="AA200"/>
      <c r="AB200"/>
    </row>
    <row r="201" spans="1:28" s="1" customFormat="1" ht="45">
      <c r="A201" s="260">
        <v>44579</v>
      </c>
      <c r="B201" s="252" t="s">
        <v>468</v>
      </c>
      <c r="C201" s="252" t="s">
        <v>1994</v>
      </c>
      <c r="D201" s="252" t="s">
        <v>1945</v>
      </c>
      <c r="E201" s="252" t="s">
        <v>566</v>
      </c>
      <c r="F201" s="252" t="s">
        <v>1400</v>
      </c>
      <c r="G201" s="252" t="s">
        <v>1898</v>
      </c>
      <c r="H201" s="252" t="s">
        <v>491</v>
      </c>
      <c r="I201" s="252" t="s">
        <v>1964</v>
      </c>
      <c r="J201" s="252"/>
      <c r="K201" s="252"/>
      <c r="L201" s="252"/>
      <c r="AA201"/>
      <c r="AB201"/>
    </row>
    <row r="202" spans="1:28" s="1" customFormat="1" ht="45">
      <c r="A202" s="260">
        <v>44581</v>
      </c>
      <c r="B202" s="252" t="s">
        <v>468</v>
      </c>
      <c r="C202" s="252" t="s">
        <v>1946</v>
      </c>
      <c r="D202" s="252" t="s">
        <v>1947</v>
      </c>
      <c r="E202" s="252" t="s">
        <v>566</v>
      </c>
      <c r="F202" s="252" t="s">
        <v>1400</v>
      </c>
      <c r="G202" s="252" t="s">
        <v>1898</v>
      </c>
      <c r="H202" s="252" t="s">
        <v>491</v>
      </c>
      <c r="I202" s="252" t="s">
        <v>1965</v>
      </c>
      <c r="J202" s="252"/>
      <c r="K202" s="252"/>
      <c r="L202" s="252"/>
      <c r="AA202"/>
      <c r="AB202"/>
    </row>
    <row r="203" spans="1:28" s="1" customFormat="1" ht="75">
      <c r="A203" s="260">
        <v>44584</v>
      </c>
      <c r="B203" s="252" t="s">
        <v>468</v>
      </c>
      <c r="C203" s="252" t="s">
        <v>1869</v>
      </c>
      <c r="D203" s="252" t="s">
        <v>1801</v>
      </c>
      <c r="E203" s="252" t="s">
        <v>1951</v>
      </c>
      <c r="F203" s="252" t="s">
        <v>641</v>
      </c>
      <c r="G203" s="252" t="s">
        <v>1896</v>
      </c>
      <c r="H203" s="252" t="s">
        <v>498</v>
      </c>
      <c r="I203" s="252" t="s">
        <v>1966</v>
      </c>
      <c r="J203" s="252"/>
      <c r="K203" s="252"/>
      <c r="L203" s="252"/>
      <c r="AA203"/>
      <c r="AB203"/>
    </row>
    <row r="204" spans="1:28" s="1" customFormat="1" ht="30">
      <c r="A204" s="260">
        <v>44588</v>
      </c>
      <c r="B204" s="252" t="s">
        <v>469</v>
      </c>
      <c r="C204" s="252" t="s">
        <v>1487</v>
      </c>
      <c r="D204" s="252" t="s">
        <v>1488</v>
      </c>
      <c r="E204" s="252" t="s">
        <v>1969</v>
      </c>
      <c r="F204" s="252" t="s">
        <v>813</v>
      </c>
      <c r="G204" s="252" t="s">
        <v>549</v>
      </c>
      <c r="H204" s="252" t="s">
        <v>498</v>
      </c>
      <c r="I204" s="252" t="s">
        <v>1967</v>
      </c>
      <c r="J204" s="252"/>
      <c r="K204" s="252"/>
      <c r="L204" s="252"/>
      <c r="AA204"/>
      <c r="AB204"/>
    </row>
    <row r="205" spans="1:28" s="1" customFormat="1" ht="30">
      <c r="A205" s="260">
        <v>44589</v>
      </c>
      <c r="B205" s="252" t="s">
        <v>469</v>
      </c>
      <c r="C205" s="252"/>
      <c r="D205" s="252" t="s">
        <v>1800</v>
      </c>
      <c r="E205" s="252" t="s">
        <v>507</v>
      </c>
      <c r="F205" s="252" t="s">
        <v>1401</v>
      </c>
      <c r="G205" s="252" t="s">
        <v>1896</v>
      </c>
      <c r="H205" s="252" t="s">
        <v>491</v>
      </c>
      <c r="I205" s="252" t="s">
        <v>1968</v>
      </c>
      <c r="J205" s="252"/>
      <c r="K205" s="252"/>
      <c r="L205" s="252"/>
      <c r="AA205"/>
      <c r="AB205"/>
    </row>
    <row r="206" spans="1:28" s="1" customFormat="1" ht="30">
      <c r="A206" s="260">
        <v>44590</v>
      </c>
      <c r="B206" s="252" t="s">
        <v>469</v>
      </c>
      <c r="C206" s="252" t="s">
        <v>1948</v>
      </c>
      <c r="D206" s="252" t="s">
        <v>1949</v>
      </c>
      <c r="E206" s="252" t="s">
        <v>1952</v>
      </c>
      <c r="F206" s="252" t="s">
        <v>861</v>
      </c>
      <c r="G206" s="252" t="s">
        <v>1896</v>
      </c>
      <c r="H206" s="252" t="s">
        <v>498</v>
      </c>
      <c r="I206" s="252" t="s">
        <v>1968</v>
      </c>
      <c r="J206" s="252"/>
      <c r="K206" s="252"/>
      <c r="L206" s="252"/>
      <c r="AA206"/>
      <c r="AB206"/>
    </row>
    <row r="207" spans="1:28" s="1" customFormat="1" ht="30">
      <c r="A207" s="260">
        <v>44593</v>
      </c>
      <c r="B207" s="252" t="s">
        <v>469</v>
      </c>
      <c r="C207" s="252" t="s">
        <v>2006</v>
      </c>
      <c r="D207" s="252" t="s">
        <v>2007</v>
      </c>
      <c r="E207" s="252" t="s">
        <v>512</v>
      </c>
      <c r="F207" s="252" t="s">
        <v>1814</v>
      </c>
      <c r="G207" s="252"/>
      <c r="H207" s="252"/>
      <c r="I207" s="252" t="s">
        <v>2008</v>
      </c>
      <c r="J207" s="252" t="s">
        <v>2009</v>
      </c>
      <c r="K207" s="252"/>
      <c r="L207" s="252"/>
      <c r="AA207"/>
      <c r="AB207"/>
    </row>
    <row r="208" spans="1:28" s="1" customFormat="1" ht="60">
      <c r="A208" s="260">
        <v>44594</v>
      </c>
      <c r="B208" s="252" t="s">
        <v>469</v>
      </c>
      <c r="C208" s="252" t="s">
        <v>2010</v>
      </c>
      <c r="D208" s="252" t="s">
        <v>2011</v>
      </c>
      <c r="E208" s="252" t="s">
        <v>566</v>
      </c>
      <c r="F208" s="252" t="s">
        <v>861</v>
      </c>
      <c r="G208" s="252"/>
      <c r="H208" s="252"/>
      <c r="I208" s="252" t="s">
        <v>2012</v>
      </c>
      <c r="J208" s="252" t="s">
        <v>2013</v>
      </c>
      <c r="K208" s="252"/>
      <c r="L208" s="252"/>
      <c r="AA208"/>
      <c r="AB208"/>
    </row>
    <row r="209" spans="1:28" s="1" customFormat="1" ht="60">
      <c r="A209" s="260">
        <v>44595</v>
      </c>
      <c r="B209" s="252" t="s">
        <v>469</v>
      </c>
      <c r="C209" s="252" t="s">
        <v>2014</v>
      </c>
      <c r="D209" s="252" t="s">
        <v>2015</v>
      </c>
      <c r="E209" s="252" t="s">
        <v>878</v>
      </c>
      <c r="F209" s="252" t="s">
        <v>861</v>
      </c>
      <c r="G209" s="252"/>
      <c r="H209" s="252"/>
      <c r="I209" s="252" t="s">
        <v>2016</v>
      </c>
      <c r="J209" s="252" t="s">
        <v>2017</v>
      </c>
      <c r="K209" s="252"/>
      <c r="L209" s="252"/>
      <c r="AA209"/>
      <c r="AB209"/>
    </row>
    <row r="210" spans="1:28" s="1" customFormat="1">
      <c r="A210" s="260">
        <v>44596</v>
      </c>
      <c r="B210" s="252" t="s">
        <v>469</v>
      </c>
      <c r="C210" s="252" t="s">
        <v>2018</v>
      </c>
      <c r="D210" s="252" t="s">
        <v>2019</v>
      </c>
      <c r="E210" s="252" t="s">
        <v>507</v>
      </c>
      <c r="F210" s="252" t="s">
        <v>1395</v>
      </c>
      <c r="G210" s="252"/>
      <c r="H210" s="252"/>
      <c r="I210" s="252" t="s">
        <v>2020</v>
      </c>
      <c r="J210" s="252" t="s">
        <v>2021</v>
      </c>
      <c r="K210" s="252"/>
      <c r="L210" s="252"/>
      <c r="AA210"/>
      <c r="AB210"/>
    </row>
    <row r="211" spans="1:28" s="1" customFormat="1" ht="75">
      <c r="A211" s="260">
        <v>44597</v>
      </c>
      <c r="B211" s="252" t="s">
        <v>469</v>
      </c>
      <c r="C211" s="252" t="s">
        <v>2022</v>
      </c>
      <c r="D211" s="252" t="s">
        <v>2023</v>
      </c>
      <c r="E211" s="252" t="s">
        <v>878</v>
      </c>
      <c r="F211" s="252" t="s">
        <v>1814</v>
      </c>
      <c r="G211" s="252"/>
      <c r="H211" s="252"/>
      <c r="I211" s="252" t="s">
        <v>2024</v>
      </c>
      <c r="J211" s="252" t="s">
        <v>2025</v>
      </c>
      <c r="K211" s="252"/>
      <c r="L211" s="252"/>
      <c r="AA211"/>
      <c r="AB211"/>
    </row>
    <row r="212" spans="1:28" s="1" customFormat="1" ht="45">
      <c r="A212" s="260">
        <v>44598</v>
      </c>
      <c r="B212" s="252" t="s">
        <v>469</v>
      </c>
      <c r="C212" s="252" t="s">
        <v>2026</v>
      </c>
      <c r="D212" s="252" t="s">
        <v>2027</v>
      </c>
      <c r="E212" s="252" t="s">
        <v>510</v>
      </c>
      <c r="F212" s="252" t="s">
        <v>861</v>
      </c>
      <c r="G212" s="252"/>
      <c r="H212" s="252"/>
      <c r="I212" s="252" t="s">
        <v>2028</v>
      </c>
      <c r="J212" s="252" t="s">
        <v>2029</v>
      </c>
      <c r="K212" s="252"/>
      <c r="L212" s="252"/>
      <c r="AA212"/>
      <c r="AB212"/>
    </row>
    <row r="213" spans="1:28" s="1" customFormat="1" ht="60">
      <c r="A213" s="260">
        <v>44599</v>
      </c>
      <c r="B213" s="252" t="s">
        <v>469</v>
      </c>
      <c r="C213" s="252" t="s">
        <v>2030</v>
      </c>
      <c r="D213" s="252" t="s">
        <v>2031</v>
      </c>
      <c r="E213" s="252" t="s">
        <v>2032</v>
      </c>
      <c r="F213" s="252" t="s">
        <v>861</v>
      </c>
      <c r="G213" s="252"/>
      <c r="H213" s="252"/>
      <c r="I213" s="252" t="s">
        <v>2028</v>
      </c>
      <c r="J213" s="252" t="s">
        <v>2033</v>
      </c>
      <c r="K213" s="252"/>
      <c r="L213" s="252"/>
      <c r="AA213"/>
      <c r="AB213"/>
    </row>
    <row r="214" spans="1:28" s="1" customFormat="1" ht="45">
      <c r="A214" s="260">
        <v>44600</v>
      </c>
      <c r="B214" s="252" t="s">
        <v>469</v>
      </c>
      <c r="C214" s="252" t="s">
        <v>2034</v>
      </c>
      <c r="D214" s="252" t="s">
        <v>2035</v>
      </c>
      <c r="E214" s="252" t="s">
        <v>2036</v>
      </c>
      <c r="F214" s="252" t="s">
        <v>861</v>
      </c>
      <c r="G214" s="252"/>
      <c r="H214" s="252"/>
      <c r="I214" s="252" t="s">
        <v>2037</v>
      </c>
      <c r="J214" s="252" t="s">
        <v>2038</v>
      </c>
      <c r="K214" s="252"/>
      <c r="L214" s="252"/>
      <c r="AA214"/>
      <c r="AB214"/>
    </row>
    <row r="215" spans="1:28" s="1" customFormat="1">
      <c r="A215" s="260">
        <v>44601</v>
      </c>
      <c r="B215" s="252" t="s">
        <v>465</v>
      </c>
      <c r="C215" s="252" t="s">
        <v>2039</v>
      </c>
      <c r="D215" s="252" t="s">
        <v>2040</v>
      </c>
      <c r="E215" s="252" t="s">
        <v>878</v>
      </c>
      <c r="F215" s="252"/>
      <c r="G215" s="252"/>
      <c r="H215" s="252"/>
      <c r="I215" s="252" t="s">
        <v>2041</v>
      </c>
      <c r="J215" s="252" t="s">
        <v>794</v>
      </c>
      <c r="K215" s="252"/>
      <c r="L215" s="252"/>
      <c r="AA215"/>
      <c r="AB215"/>
    </row>
    <row r="216" spans="1:28" s="1" customFormat="1" ht="45">
      <c r="A216" s="260">
        <v>44602</v>
      </c>
      <c r="B216" s="252" t="s">
        <v>465</v>
      </c>
      <c r="C216" s="252" t="s">
        <v>2042</v>
      </c>
      <c r="D216" s="252" t="s">
        <v>2043</v>
      </c>
      <c r="E216" s="252" t="s">
        <v>512</v>
      </c>
      <c r="F216" s="252" t="s">
        <v>1395</v>
      </c>
      <c r="G216" s="252"/>
      <c r="H216" s="252"/>
      <c r="I216" s="252" t="s">
        <v>2044</v>
      </c>
      <c r="J216" s="252" t="s">
        <v>2045</v>
      </c>
      <c r="K216" s="252"/>
      <c r="L216" s="252"/>
      <c r="AA216"/>
      <c r="AB216"/>
    </row>
    <row r="217" spans="1:28" s="1" customFormat="1" ht="45">
      <c r="A217" s="260">
        <v>44603</v>
      </c>
      <c r="B217" s="252" t="s">
        <v>1465</v>
      </c>
      <c r="C217" s="252" t="s">
        <v>2046</v>
      </c>
      <c r="D217" s="252" t="s">
        <v>2047</v>
      </c>
      <c r="E217" s="252" t="s">
        <v>507</v>
      </c>
      <c r="F217" s="252" t="s">
        <v>861</v>
      </c>
      <c r="G217" s="252"/>
      <c r="H217" s="252"/>
      <c r="I217" s="252" t="s">
        <v>2048</v>
      </c>
      <c r="J217" s="252" t="s">
        <v>2049</v>
      </c>
      <c r="K217" s="252"/>
      <c r="L217" s="252"/>
      <c r="AA217"/>
      <c r="AB217"/>
    </row>
    <row r="218" spans="1:28" s="1" customFormat="1" ht="30">
      <c r="A218" s="260">
        <v>44604</v>
      </c>
      <c r="B218" s="252" t="s">
        <v>1465</v>
      </c>
      <c r="C218" s="252" t="s">
        <v>2050</v>
      </c>
      <c r="D218" s="252" t="s">
        <v>2051</v>
      </c>
      <c r="E218" s="252" t="s">
        <v>878</v>
      </c>
      <c r="F218" s="252" t="s">
        <v>861</v>
      </c>
      <c r="G218" s="252"/>
      <c r="H218" s="252"/>
      <c r="I218" s="252" t="s">
        <v>2052</v>
      </c>
      <c r="J218" s="252" t="s">
        <v>2053</v>
      </c>
      <c r="K218" s="252"/>
      <c r="L218" s="252"/>
      <c r="AA218"/>
      <c r="AB218"/>
    </row>
    <row r="219" spans="1:28" s="1" customFormat="1" ht="30">
      <c r="A219" s="260">
        <v>44605</v>
      </c>
      <c r="B219" s="252" t="s">
        <v>1465</v>
      </c>
      <c r="C219" s="252" t="s">
        <v>2054</v>
      </c>
      <c r="D219" s="252" t="s">
        <v>2051</v>
      </c>
      <c r="E219" s="252" t="s">
        <v>878</v>
      </c>
      <c r="F219" s="252" t="s">
        <v>861</v>
      </c>
      <c r="G219" s="252"/>
      <c r="H219" s="252"/>
      <c r="I219" s="252" t="s">
        <v>2055</v>
      </c>
      <c r="J219" s="252" t="s">
        <v>2056</v>
      </c>
      <c r="K219" s="252"/>
      <c r="L219" s="252"/>
      <c r="AA219"/>
      <c r="AB219"/>
    </row>
    <row r="220" spans="1:28" s="1" customFormat="1" ht="30">
      <c r="A220" s="260">
        <v>44606</v>
      </c>
      <c r="B220" s="252" t="s">
        <v>1465</v>
      </c>
      <c r="C220" s="252" t="s">
        <v>2057</v>
      </c>
      <c r="D220" s="252" t="s">
        <v>1467</v>
      </c>
      <c r="E220" s="252" t="s">
        <v>2058</v>
      </c>
      <c r="F220" s="252" t="s">
        <v>861</v>
      </c>
      <c r="G220" s="252"/>
      <c r="H220" s="252"/>
      <c r="I220" s="252" t="s">
        <v>2059</v>
      </c>
      <c r="J220" s="252"/>
      <c r="K220" s="252"/>
      <c r="L220" s="252"/>
      <c r="AA220"/>
      <c r="AB220"/>
    </row>
    <row r="221" spans="1:28" s="1" customFormat="1" ht="45">
      <c r="A221" s="260">
        <v>44621</v>
      </c>
      <c r="B221" s="252" t="s">
        <v>465</v>
      </c>
      <c r="C221" s="252" t="s">
        <v>1800</v>
      </c>
      <c r="D221" s="252" t="s">
        <v>2215</v>
      </c>
      <c r="E221" s="252" t="s">
        <v>677</v>
      </c>
      <c r="F221" s="252" t="s">
        <v>861</v>
      </c>
      <c r="G221" s="252" t="s">
        <v>2218</v>
      </c>
      <c r="H221" s="252" t="s">
        <v>491</v>
      </c>
      <c r="I221" s="252" t="s">
        <v>2217</v>
      </c>
      <c r="J221" s="252" t="s">
        <v>2216</v>
      </c>
      <c r="K221" s="252"/>
      <c r="L221" s="252"/>
      <c r="AA221"/>
      <c r="AB221"/>
    </row>
    <row r="222" spans="1:28" s="1" customFormat="1" ht="45">
      <c r="A222" s="260">
        <v>44621</v>
      </c>
      <c r="B222" s="252" t="s">
        <v>468</v>
      </c>
      <c r="C222" s="252" t="s">
        <v>1865</v>
      </c>
      <c r="D222" s="252" t="s">
        <v>1868</v>
      </c>
      <c r="E222" s="252" t="s">
        <v>733</v>
      </c>
      <c r="F222" s="252" t="s">
        <v>861</v>
      </c>
      <c r="G222" s="252" t="s">
        <v>2340</v>
      </c>
      <c r="H222" s="252" t="s">
        <v>491</v>
      </c>
      <c r="I222" s="252" t="s">
        <v>2413</v>
      </c>
      <c r="J222" s="252" t="s">
        <v>2414</v>
      </c>
      <c r="K222" s="252"/>
      <c r="L222" s="252"/>
      <c r="AA222"/>
      <c r="AB222"/>
    </row>
    <row r="223" spans="1:28" s="1" customFormat="1" ht="45">
      <c r="A223" s="260">
        <v>44621</v>
      </c>
      <c r="B223" s="252" t="s">
        <v>468</v>
      </c>
      <c r="C223" s="252" t="s">
        <v>2415</v>
      </c>
      <c r="D223" s="252" t="s">
        <v>2416</v>
      </c>
      <c r="E223" s="252" t="s">
        <v>2417</v>
      </c>
      <c r="F223" s="252" t="s">
        <v>861</v>
      </c>
      <c r="G223" s="252" t="s">
        <v>549</v>
      </c>
      <c r="H223" s="252" t="s">
        <v>498</v>
      </c>
      <c r="I223" s="252" t="s">
        <v>2418</v>
      </c>
      <c r="J223" s="252" t="s">
        <v>2419</v>
      </c>
      <c r="K223" s="252"/>
      <c r="L223" s="252"/>
      <c r="AA223"/>
      <c r="AB223"/>
    </row>
    <row r="224" spans="1:28" s="1" customFormat="1" ht="30">
      <c r="A224" s="260">
        <v>44621</v>
      </c>
      <c r="B224" s="252" t="s">
        <v>468</v>
      </c>
      <c r="C224" s="252" t="s">
        <v>2420</v>
      </c>
      <c r="D224" s="252" t="s">
        <v>2421</v>
      </c>
      <c r="E224" s="252" t="s">
        <v>733</v>
      </c>
      <c r="F224" s="252" t="s">
        <v>861</v>
      </c>
      <c r="G224" s="252" t="s">
        <v>549</v>
      </c>
      <c r="H224" s="252" t="s">
        <v>498</v>
      </c>
      <c r="I224" s="252" t="s">
        <v>2422</v>
      </c>
      <c r="J224" s="252" t="s">
        <v>2419</v>
      </c>
      <c r="K224" s="252"/>
      <c r="L224" s="252"/>
      <c r="AA224"/>
      <c r="AB224"/>
    </row>
    <row r="225" spans="1:28" s="1" customFormat="1" ht="30">
      <c r="A225" s="260">
        <v>44621</v>
      </c>
      <c r="B225" s="252" t="s">
        <v>468</v>
      </c>
      <c r="C225" s="252" t="s">
        <v>2423</v>
      </c>
      <c r="D225" s="252" t="s">
        <v>2246</v>
      </c>
      <c r="E225" s="252" t="s">
        <v>2247</v>
      </c>
      <c r="F225" s="252" t="s">
        <v>861</v>
      </c>
      <c r="G225" s="252" t="s">
        <v>549</v>
      </c>
      <c r="H225" s="252" t="s">
        <v>498</v>
      </c>
      <c r="I225" s="252" t="s">
        <v>2424</v>
      </c>
      <c r="J225" s="252" t="s">
        <v>2419</v>
      </c>
      <c r="K225" s="252"/>
      <c r="L225" s="252"/>
      <c r="AA225"/>
      <c r="AB225"/>
    </row>
    <row r="226" spans="1:28" s="1" customFormat="1" ht="45">
      <c r="A226" s="260">
        <v>44621</v>
      </c>
      <c r="B226" s="252" t="s">
        <v>468</v>
      </c>
      <c r="C226" s="252" t="s">
        <v>794</v>
      </c>
      <c r="D226" s="252" t="s">
        <v>1492</v>
      </c>
      <c r="E226" s="252" t="s">
        <v>566</v>
      </c>
      <c r="F226" s="252" t="s">
        <v>861</v>
      </c>
      <c r="G226" s="252" t="s">
        <v>549</v>
      </c>
      <c r="H226" s="252" t="s">
        <v>498</v>
      </c>
      <c r="I226" s="252" t="s">
        <v>2425</v>
      </c>
      <c r="J226" s="252" t="s">
        <v>2419</v>
      </c>
      <c r="K226" s="252"/>
      <c r="L226" s="252"/>
      <c r="AA226"/>
      <c r="AB226"/>
    </row>
    <row r="227" spans="1:28" s="1" customFormat="1">
      <c r="A227" s="260">
        <v>44621</v>
      </c>
      <c r="B227" s="252" t="s">
        <v>468</v>
      </c>
      <c r="C227" s="252" t="s">
        <v>2404</v>
      </c>
      <c r="D227" s="252" t="s">
        <v>2405</v>
      </c>
      <c r="E227" s="252" t="s">
        <v>517</v>
      </c>
      <c r="F227" s="252" t="s">
        <v>861</v>
      </c>
      <c r="G227" s="252" t="s">
        <v>549</v>
      </c>
      <c r="H227" s="252" t="s">
        <v>498</v>
      </c>
      <c r="I227" s="252" t="s">
        <v>2406</v>
      </c>
      <c r="J227" s="252" t="s">
        <v>2419</v>
      </c>
      <c r="K227" s="252"/>
      <c r="L227" s="252"/>
      <c r="AA227"/>
      <c r="AB227"/>
    </row>
    <row r="228" spans="1:28" s="1" customFormat="1" ht="45">
      <c r="A228" s="260">
        <v>44621</v>
      </c>
      <c r="B228" s="252" t="s">
        <v>468</v>
      </c>
      <c r="C228" s="252" t="s">
        <v>2426</v>
      </c>
      <c r="D228" s="252" t="s">
        <v>2427</v>
      </c>
      <c r="E228" s="252" t="s">
        <v>517</v>
      </c>
      <c r="F228" s="252" t="s">
        <v>861</v>
      </c>
      <c r="G228" s="252" t="s">
        <v>549</v>
      </c>
      <c r="H228" s="252" t="s">
        <v>498</v>
      </c>
      <c r="I228" s="252" t="s">
        <v>2428</v>
      </c>
      <c r="J228" s="252" t="s">
        <v>2419</v>
      </c>
      <c r="K228" s="252"/>
      <c r="L228" s="252"/>
      <c r="AA228"/>
      <c r="AB228"/>
    </row>
    <row r="229" spans="1:28" s="1" customFormat="1">
      <c r="A229" s="260">
        <v>44621</v>
      </c>
      <c r="B229" s="252" t="s">
        <v>468</v>
      </c>
      <c r="C229" s="252" t="s">
        <v>2429</v>
      </c>
      <c r="D229" s="252" t="s">
        <v>2430</v>
      </c>
      <c r="E229" s="252" t="s">
        <v>2417</v>
      </c>
      <c r="F229" s="252" t="s">
        <v>861</v>
      </c>
      <c r="G229" s="252" t="s">
        <v>549</v>
      </c>
      <c r="H229" s="252" t="s">
        <v>491</v>
      </c>
      <c r="I229" s="252" t="s">
        <v>2431</v>
      </c>
      <c r="J229" s="252" t="s">
        <v>2419</v>
      </c>
      <c r="K229" s="252"/>
      <c r="L229" s="252"/>
      <c r="AA229"/>
      <c r="AB229"/>
    </row>
    <row r="230" spans="1:28" s="1" customFormat="1" ht="30">
      <c r="A230" s="260">
        <v>44621</v>
      </c>
      <c r="B230" s="252" t="s">
        <v>468</v>
      </c>
      <c r="C230" s="252" t="s">
        <v>2432</v>
      </c>
      <c r="D230" s="252" t="s">
        <v>2405</v>
      </c>
      <c r="E230" s="252" t="s">
        <v>517</v>
      </c>
      <c r="F230" s="252" t="s">
        <v>861</v>
      </c>
      <c r="G230" s="252" t="s">
        <v>549</v>
      </c>
      <c r="H230" s="252" t="s">
        <v>498</v>
      </c>
      <c r="I230" s="252" t="s">
        <v>2433</v>
      </c>
      <c r="J230" s="252" t="s">
        <v>2419</v>
      </c>
      <c r="K230" s="252"/>
      <c r="L230" s="252"/>
      <c r="AA230"/>
      <c r="AB230"/>
    </row>
    <row r="231" spans="1:28" s="1" customFormat="1">
      <c r="A231" s="260">
        <v>44621</v>
      </c>
      <c r="B231" s="252" t="s">
        <v>468</v>
      </c>
      <c r="C231" s="252" t="s">
        <v>2434</v>
      </c>
      <c r="D231" s="252" t="s">
        <v>2306</v>
      </c>
      <c r="E231" s="252" t="s">
        <v>733</v>
      </c>
      <c r="F231" s="252" t="s">
        <v>861</v>
      </c>
      <c r="G231" s="252" t="s">
        <v>549</v>
      </c>
      <c r="H231" s="252" t="s">
        <v>491</v>
      </c>
      <c r="I231" s="252" t="s">
        <v>2307</v>
      </c>
      <c r="J231" s="252" t="s">
        <v>2435</v>
      </c>
      <c r="K231" s="252"/>
      <c r="L231" s="252"/>
      <c r="AA231"/>
      <c r="AB231"/>
    </row>
    <row r="232" spans="1:28" s="1" customFormat="1">
      <c r="A232" s="260">
        <v>44621</v>
      </c>
      <c r="B232" s="252" t="s">
        <v>468</v>
      </c>
      <c r="C232" s="252" t="s">
        <v>1940</v>
      </c>
      <c r="D232" s="252" t="s">
        <v>2295</v>
      </c>
      <c r="E232" s="252" t="s">
        <v>866</v>
      </c>
      <c r="F232" s="252" t="s">
        <v>861</v>
      </c>
      <c r="G232" s="252" t="s">
        <v>2340</v>
      </c>
      <c r="H232" s="252" t="s">
        <v>498</v>
      </c>
      <c r="I232" s="252" t="s">
        <v>2296</v>
      </c>
      <c r="J232" s="252" t="s">
        <v>2391</v>
      </c>
      <c r="K232" s="252"/>
      <c r="L232" s="252"/>
      <c r="AA232"/>
      <c r="AB232"/>
    </row>
    <row r="233" spans="1:28" s="1" customFormat="1" ht="30">
      <c r="A233" s="260">
        <v>44621</v>
      </c>
      <c r="B233" s="252" t="s">
        <v>468</v>
      </c>
      <c r="C233" s="252" t="s">
        <v>2436</v>
      </c>
      <c r="D233" s="252" t="s">
        <v>2288</v>
      </c>
      <c r="E233" s="252" t="s">
        <v>680</v>
      </c>
      <c r="F233" s="252" t="s">
        <v>861</v>
      </c>
      <c r="G233" s="252" t="s">
        <v>2340</v>
      </c>
      <c r="H233" s="252" t="s">
        <v>498</v>
      </c>
      <c r="I233" s="252" t="s">
        <v>2437</v>
      </c>
      <c r="J233" s="252" t="s">
        <v>2335</v>
      </c>
      <c r="K233" s="252"/>
      <c r="L233" s="252"/>
      <c r="AA233"/>
      <c r="AB233"/>
    </row>
    <row r="234" spans="1:28" s="1" customFormat="1" ht="30">
      <c r="A234" s="260">
        <v>44621</v>
      </c>
      <c r="B234" s="252" t="s">
        <v>468</v>
      </c>
      <c r="C234" s="252" t="s">
        <v>2436</v>
      </c>
      <c r="D234" s="252" t="s">
        <v>2288</v>
      </c>
      <c r="E234" s="252" t="s">
        <v>680</v>
      </c>
      <c r="F234" s="252" t="s">
        <v>861</v>
      </c>
      <c r="G234" s="252" t="s">
        <v>2340</v>
      </c>
      <c r="H234" s="252" t="s">
        <v>498</v>
      </c>
      <c r="I234" s="252" t="s">
        <v>2437</v>
      </c>
      <c r="J234" s="252" t="s">
        <v>2438</v>
      </c>
      <c r="K234" s="252"/>
      <c r="L234" s="252"/>
      <c r="AA234"/>
      <c r="AB234"/>
    </row>
    <row r="235" spans="1:28" s="1" customFormat="1">
      <c r="A235" s="260">
        <v>44621</v>
      </c>
      <c r="B235" s="252" t="s">
        <v>468</v>
      </c>
      <c r="C235" s="252" t="s">
        <v>1940</v>
      </c>
      <c r="D235" s="252" t="s">
        <v>2295</v>
      </c>
      <c r="E235" s="252" t="s">
        <v>866</v>
      </c>
      <c r="F235" s="252" t="s">
        <v>861</v>
      </c>
      <c r="G235" s="252" t="s">
        <v>2340</v>
      </c>
      <c r="H235" s="252" t="s">
        <v>498</v>
      </c>
      <c r="I235" s="252" t="s">
        <v>2296</v>
      </c>
      <c r="J235" s="252" t="s">
        <v>2438</v>
      </c>
      <c r="K235" s="252"/>
      <c r="L235" s="252"/>
      <c r="AA235"/>
      <c r="AB235"/>
    </row>
    <row r="236" spans="1:28" s="1" customFormat="1" ht="45">
      <c r="A236" s="260">
        <v>44621</v>
      </c>
      <c r="B236" s="252" t="s">
        <v>468</v>
      </c>
      <c r="C236" s="252" t="s">
        <v>2439</v>
      </c>
      <c r="D236" s="252" t="s">
        <v>2440</v>
      </c>
      <c r="E236" s="252" t="s">
        <v>517</v>
      </c>
      <c r="F236" s="252" t="s">
        <v>861</v>
      </c>
      <c r="G236" s="252" t="s">
        <v>2340</v>
      </c>
      <c r="H236" s="252" t="s">
        <v>491</v>
      </c>
      <c r="I236" s="252" t="s">
        <v>2441</v>
      </c>
      <c r="J236" s="252" t="s">
        <v>2438</v>
      </c>
      <c r="K236" s="252"/>
      <c r="L236" s="252"/>
      <c r="AA236"/>
      <c r="AB236"/>
    </row>
    <row r="237" spans="1:28" s="1" customFormat="1" ht="30">
      <c r="A237" s="260">
        <v>44621</v>
      </c>
      <c r="B237" s="252" t="s">
        <v>468</v>
      </c>
      <c r="C237" s="252" t="s">
        <v>2442</v>
      </c>
      <c r="D237" s="252" t="s">
        <v>2295</v>
      </c>
      <c r="E237" s="252" t="s">
        <v>866</v>
      </c>
      <c r="F237" s="252" t="s">
        <v>861</v>
      </c>
      <c r="G237" s="252" t="s">
        <v>2340</v>
      </c>
      <c r="H237" s="252" t="s">
        <v>498</v>
      </c>
      <c r="I237" s="252" t="s">
        <v>2443</v>
      </c>
      <c r="J237" s="252" t="s">
        <v>2444</v>
      </c>
      <c r="K237" s="252"/>
      <c r="L237" s="252"/>
      <c r="AA237"/>
      <c r="AB237"/>
    </row>
    <row r="238" spans="1:28" s="1" customFormat="1">
      <c r="A238" s="260">
        <v>44621</v>
      </c>
      <c r="B238" s="252" t="s">
        <v>468</v>
      </c>
      <c r="C238" s="252" t="s">
        <v>1940</v>
      </c>
      <c r="D238" s="252" t="s">
        <v>2295</v>
      </c>
      <c r="E238" s="252" t="s">
        <v>866</v>
      </c>
      <c r="F238" s="252" t="s">
        <v>861</v>
      </c>
      <c r="G238" s="252" t="s">
        <v>2340</v>
      </c>
      <c r="H238" s="252" t="s">
        <v>498</v>
      </c>
      <c r="I238" s="252" t="s">
        <v>2296</v>
      </c>
      <c r="J238" s="252" t="s">
        <v>2444</v>
      </c>
      <c r="K238" s="252"/>
      <c r="L238" s="252"/>
      <c r="AA238"/>
      <c r="AB238"/>
    </row>
    <row r="239" spans="1:28" s="1" customFormat="1">
      <c r="A239" s="260">
        <v>44621</v>
      </c>
      <c r="B239" s="252" t="s">
        <v>468</v>
      </c>
      <c r="C239" s="252" t="s">
        <v>1940</v>
      </c>
      <c r="D239" s="252" t="s">
        <v>2295</v>
      </c>
      <c r="E239" s="252" t="s">
        <v>866</v>
      </c>
      <c r="F239" s="252" t="s">
        <v>861</v>
      </c>
      <c r="G239" s="252" t="s">
        <v>2340</v>
      </c>
      <c r="H239" s="252" t="s">
        <v>498</v>
      </c>
      <c r="I239" s="252" t="s">
        <v>2296</v>
      </c>
      <c r="J239" s="252" t="s">
        <v>2414</v>
      </c>
      <c r="K239" s="252"/>
      <c r="L239" s="252"/>
      <c r="AA239"/>
      <c r="AB239"/>
    </row>
    <row r="240" spans="1:28" s="1" customFormat="1">
      <c r="A240" s="260">
        <v>44621</v>
      </c>
      <c r="B240" s="252" t="s">
        <v>468</v>
      </c>
      <c r="C240" s="252" t="s">
        <v>2404</v>
      </c>
      <c r="D240" s="252" t="s">
        <v>2405</v>
      </c>
      <c r="E240" s="252" t="s">
        <v>517</v>
      </c>
      <c r="F240" s="252" t="s">
        <v>861</v>
      </c>
      <c r="G240" s="252" t="s">
        <v>2289</v>
      </c>
      <c r="H240" s="252" t="s">
        <v>498</v>
      </c>
      <c r="I240" s="252" t="s">
        <v>2406</v>
      </c>
      <c r="J240" s="252" t="s">
        <v>2364</v>
      </c>
      <c r="K240" s="252"/>
      <c r="L240" s="252"/>
      <c r="AA240"/>
      <c r="AB240"/>
    </row>
    <row r="241" spans="1:28" s="1" customFormat="1" ht="60">
      <c r="A241" s="260">
        <v>44621</v>
      </c>
      <c r="B241" s="252" t="s">
        <v>468</v>
      </c>
      <c r="C241" s="252" t="s">
        <v>2445</v>
      </c>
      <c r="D241" s="252" t="s">
        <v>2446</v>
      </c>
      <c r="E241" s="252" t="s">
        <v>2447</v>
      </c>
      <c r="F241" s="252" t="s">
        <v>861</v>
      </c>
      <c r="G241" s="252" t="s">
        <v>2289</v>
      </c>
      <c r="H241" s="252" t="s">
        <v>491</v>
      </c>
      <c r="I241" s="252" t="s">
        <v>2448</v>
      </c>
      <c r="J241" s="252" t="s">
        <v>2364</v>
      </c>
      <c r="K241" s="252"/>
      <c r="L241" s="252"/>
      <c r="AA241"/>
      <c r="AB241"/>
    </row>
    <row r="242" spans="1:28" s="1" customFormat="1">
      <c r="A242" s="260">
        <v>44622</v>
      </c>
      <c r="B242" s="252" t="s">
        <v>465</v>
      </c>
      <c r="C242" s="252" t="s">
        <v>2219</v>
      </c>
      <c r="D242" s="252" t="s">
        <v>2220</v>
      </c>
      <c r="E242" s="252" t="s">
        <v>517</v>
      </c>
      <c r="F242" s="252" t="s">
        <v>861</v>
      </c>
      <c r="G242" s="252" t="s">
        <v>2218</v>
      </c>
      <c r="H242" s="252" t="s">
        <v>498</v>
      </c>
      <c r="I242" s="252" t="s">
        <v>2221</v>
      </c>
      <c r="J242" s="252" t="s">
        <v>2216</v>
      </c>
      <c r="K242" s="252"/>
      <c r="L242" s="252"/>
      <c r="AA242"/>
      <c r="AB242"/>
    </row>
    <row r="243" spans="1:28" s="1" customFormat="1">
      <c r="A243" s="260">
        <v>44624</v>
      </c>
      <c r="B243" s="252" t="s">
        <v>465</v>
      </c>
      <c r="C243" s="252" t="s">
        <v>2222</v>
      </c>
      <c r="D243" s="252" t="s">
        <v>2223</v>
      </c>
      <c r="E243" s="252" t="s">
        <v>2224</v>
      </c>
      <c r="F243" s="252" t="s">
        <v>861</v>
      </c>
      <c r="G243" s="252" t="s">
        <v>2218</v>
      </c>
      <c r="H243" s="252" t="s">
        <v>491</v>
      </c>
      <c r="I243" s="252" t="s">
        <v>2225</v>
      </c>
      <c r="J243" s="252" t="s">
        <v>2216</v>
      </c>
      <c r="K243" s="252"/>
      <c r="L243" s="252"/>
      <c r="AA243"/>
      <c r="AB243"/>
    </row>
    <row r="244" spans="1:28" s="1" customFormat="1">
      <c r="A244" s="260">
        <v>44625</v>
      </c>
      <c r="B244" s="252" t="s">
        <v>465</v>
      </c>
      <c r="C244" s="252" t="s">
        <v>2226</v>
      </c>
      <c r="D244" s="252" t="s">
        <v>2227</v>
      </c>
      <c r="E244" s="252" t="s">
        <v>733</v>
      </c>
      <c r="F244" s="252" t="s">
        <v>861</v>
      </c>
      <c r="G244" s="252" t="s">
        <v>2218</v>
      </c>
      <c r="H244" s="252" t="s">
        <v>491</v>
      </c>
      <c r="I244" s="252" t="s">
        <v>794</v>
      </c>
      <c r="J244" s="252" t="s">
        <v>2216</v>
      </c>
      <c r="K244" s="252"/>
      <c r="L244" s="252"/>
      <c r="AA244"/>
      <c r="AB244"/>
    </row>
    <row r="245" spans="1:28" s="1" customFormat="1">
      <c r="A245" s="260">
        <v>44626</v>
      </c>
      <c r="B245" s="252" t="s">
        <v>465</v>
      </c>
      <c r="C245" s="252" t="s">
        <v>2228</v>
      </c>
      <c r="D245" s="252" t="s">
        <v>2229</v>
      </c>
      <c r="E245" s="252" t="s">
        <v>2230</v>
      </c>
      <c r="F245" s="252" t="s">
        <v>861</v>
      </c>
      <c r="G245" s="252" t="s">
        <v>2218</v>
      </c>
      <c r="H245" s="252" t="s">
        <v>491</v>
      </c>
      <c r="I245" s="252" t="s">
        <v>2231</v>
      </c>
      <c r="J245" s="252" t="s">
        <v>2216</v>
      </c>
      <c r="K245" s="252"/>
      <c r="L245" s="252"/>
      <c r="AA245"/>
      <c r="AB245"/>
    </row>
    <row r="246" spans="1:28" s="1" customFormat="1" ht="30">
      <c r="A246" s="260">
        <v>44627</v>
      </c>
      <c r="B246" s="252" t="s">
        <v>465</v>
      </c>
      <c r="C246" s="252" t="s">
        <v>2232</v>
      </c>
      <c r="D246" s="252" t="s">
        <v>2233</v>
      </c>
      <c r="E246" s="252" t="s">
        <v>733</v>
      </c>
      <c r="F246" s="252" t="s">
        <v>861</v>
      </c>
      <c r="G246" s="252" t="s">
        <v>2218</v>
      </c>
      <c r="H246" s="252" t="s">
        <v>491</v>
      </c>
      <c r="I246" s="252" t="s">
        <v>2234</v>
      </c>
      <c r="J246" s="252" t="s">
        <v>2216</v>
      </c>
      <c r="K246" s="252"/>
      <c r="L246" s="252"/>
      <c r="AA246"/>
      <c r="AB246"/>
    </row>
    <row r="247" spans="1:28" s="1" customFormat="1" ht="60">
      <c r="A247" s="260">
        <v>44628</v>
      </c>
      <c r="B247" s="252" t="s">
        <v>465</v>
      </c>
      <c r="C247" s="252" t="s">
        <v>2235</v>
      </c>
      <c r="D247" s="252" t="s">
        <v>2236</v>
      </c>
      <c r="E247" s="252" t="s">
        <v>512</v>
      </c>
      <c r="F247" s="252" t="s">
        <v>861</v>
      </c>
      <c r="G247" s="252" t="s">
        <v>2218</v>
      </c>
      <c r="H247" s="252" t="s">
        <v>498</v>
      </c>
      <c r="I247" s="252" t="s">
        <v>2237</v>
      </c>
      <c r="J247" s="252" t="s">
        <v>2216</v>
      </c>
      <c r="K247" s="252"/>
      <c r="L247" s="252"/>
      <c r="AA247"/>
      <c r="AB247"/>
    </row>
    <row r="248" spans="1:28" s="1" customFormat="1" ht="60">
      <c r="A248" s="260">
        <v>44629</v>
      </c>
      <c r="B248" s="252" t="s">
        <v>465</v>
      </c>
      <c r="C248" s="252" t="s">
        <v>2238</v>
      </c>
      <c r="D248" s="252" t="s">
        <v>2239</v>
      </c>
      <c r="E248" s="252" t="s">
        <v>566</v>
      </c>
      <c r="F248" s="252" t="s">
        <v>861</v>
      </c>
      <c r="G248" s="252" t="s">
        <v>2218</v>
      </c>
      <c r="H248" s="252" t="s">
        <v>491</v>
      </c>
      <c r="I248" s="252" t="s">
        <v>2240</v>
      </c>
      <c r="J248" s="252" t="s">
        <v>2216</v>
      </c>
      <c r="K248" s="252"/>
      <c r="L248" s="252"/>
      <c r="AA248"/>
      <c r="AB248"/>
    </row>
    <row r="249" spans="1:28" s="1" customFormat="1" ht="45">
      <c r="A249" s="260">
        <v>44630</v>
      </c>
      <c r="B249" s="252" t="s">
        <v>465</v>
      </c>
      <c r="C249" s="252" t="s">
        <v>2241</v>
      </c>
      <c r="D249" s="252" t="s">
        <v>2242</v>
      </c>
      <c r="E249" s="252" t="s">
        <v>2243</v>
      </c>
      <c r="F249" s="252" t="s">
        <v>861</v>
      </c>
      <c r="G249" s="252" t="s">
        <v>2218</v>
      </c>
      <c r="H249" s="252" t="s">
        <v>2275</v>
      </c>
      <c r="I249" s="252" t="s">
        <v>2244</v>
      </c>
      <c r="J249" s="252" t="s">
        <v>2216</v>
      </c>
      <c r="K249" s="252"/>
      <c r="L249" s="252"/>
      <c r="AA249"/>
      <c r="AB249"/>
    </row>
    <row r="250" spans="1:28" s="1" customFormat="1">
      <c r="A250" s="260">
        <v>44631</v>
      </c>
      <c r="B250" s="252" t="s">
        <v>465</v>
      </c>
      <c r="C250" s="252" t="s">
        <v>2245</v>
      </c>
      <c r="D250" s="252" t="s">
        <v>2246</v>
      </c>
      <c r="E250" s="252" t="s">
        <v>2247</v>
      </c>
      <c r="F250" s="252" t="s">
        <v>861</v>
      </c>
      <c r="G250" s="252" t="s">
        <v>2218</v>
      </c>
      <c r="H250" s="252" t="s">
        <v>498</v>
      </c>
      <c r="I250" s="252" t="s">
        <v>2248</v>
      </c>
      <c r="J250" s="252" t="s">
        <v>2216</v>
      </c>
      <c r="K250" s="252"/>
      <c r="L250" s="252"/>
      <c r="AA250"/>
      <c r="AB250"/>
    </row>
    <row r="251" spans="1:28" s="1" customFormat="1" ht="45">
      <c r="A251" s="260">
        <v>44632</v>
      </c>
      <c r="B251" s="252" t="s">
        <v>469</v>
      </c>
      <c r="C251" s="252" t="s">
        <v>794</v>
      </c>
      <c r="D251" s="252" t="s">
        <v>771</v>
      </c>
      <c r="E251" s="252" t="s">
        <v>566</v>
      </c>
      <c r="F251" s="252" t="s">
        <v>1401</v>
      </c>
      <c r="G251" s="252" t="s">
        <v>2218</v>
      </c>
      <c r="H251" s="252" t="s">
        <v>498</v>
      </c>
      <c r="I251" s="252" t="s">
        <v>670</v>
      </c>
      <c r="J251" s="252" t="s">
        <v>2216</v>
      </c>
      <c r="K251" s="252"/>
      <c r="L251" s="252"/>
      <c r="AA251"/>
      <c r="AB251"/>
    </row>
    <row r="252" spans="1:28" s="1" customFormat="1" ht="120">
      <c r="A252" s="260">
        <v>44633</v>
      </c>
      <c r="B252" s="252" t="s">
        <v>469</v>
      </c>
      <c r="C252" s="252" t="s">
        <v>2249</v>
      </c>
      <c r="D252" s="252" t="s">
        <v>2250</v>
      </c>
      <c r="E252" s="252" t="s">
        <v>866</v>
      </c>
      <c r="F252" s="252" t="s">
        <v>2251</v>
      </c>
      <c r="G252" s="252" t="s">
        <v>549</v>
      </c>
      <c r="H252" s="252" t="s">
        <v>498</v>
      </c>
      <c r="I252" s="252" t="s">
        <v>2252</v>
      </c>
      <c r="J252" s="252" t="s">
        <v>2253</v>
      </c>
      <c r="K252" s="252"/>
      <c r="L252" s="252"/>
      <c r="AA252"/>
      <c r="AB252"/>
    </row>
    <row r="253" spans="1:28" s="1" customFormat="1" ht="60">
      <c r="A253" s="260">
        <v>44634</v>
      </c>
      <c r="B253" s="252" t="s">
        <v>469</v>
      </c>
      <c r="C253" s="252" t="s">
        <v>794</v>
      </c>
      <c r="D253" s="252" t="s">
        <v>2254</v>
      </c>
      <c r="E253" s="252" t="s">
        <v>2255</v>
      </c>
      <c r="F253" s="252" t="s">
        <v>813</v>
      </c>
      <c r="G253" s="252" t="s">
        <v>1896</v>
      </c>
      <c r="H253" s="252" t="s">
        <v>491</v>
      </c>
      <c r="I253" s="252" t="s">
        <v>2256</v>
      </c>
      <c r="J253" s="252" t="s">
        <v>2254</v>
      </c>
      <c r="K253" s="252"/>
      <c r="L253" s="252"/>
      <c r="AA253"/>
      <c r="AB253"/>
    </row>
    <row r="254" spans="1:28" s="1" customFormat="1" ht="45">
      <c r="A254" s="260">
        <v>44635</v>
      </c>
      <c r="B254" s="252" t="s">
        <v>469</v>
      </c>
      <c r="C254" s="252" t="s">
        <v>794</v>
      </c>
      <c r="D254" s="252" t="s">
        <v>2257</v>
      </c>
      <c r="E254" s="252" t="s">
        <v>2258</v>
      </c>
      <c r="F254" s="252" t="s">
        <v>813</v>
      </c>
      <c r="G254" s="252" t="s">
        <v>549</v>
      </c>
      <c r="H254" s="252" t="s">
        <v>498</v>
      </c>
      <c r="I254" s="252" t="s">
        <v>2259</v>
      </c>
      <c r="J254" s="252" t="s">
        <v>2253</v>
      </c>
      <c r="K254" s="252"/>
      <c r="L254" s="252"/>
      <c r="AA254"/>
      <c r="AB254"/>
    </row>
    <row r="255" spans="1:28" s="1" customFormat="1" ht="75">
      <c r="A255" s="260">
        <v>44636</v>
      </c>
      <c r="B255" s="252" t="s">
        <v>469</v>
      </c>
      <c r="C255" s="252" t="s">
        <v>2260</v>
      </c>
      <c r="D255" s="252" t="s">
        <v>2261</v>
      </c>
      <c r="E255" s="252" t="s">
        <v>507</v>
      </c>
      <c r="F255" s="252" t="s">
        <v>1395</v>
      </c>
      <c r="G255" s="252" t="s">
        <v>2218</v>
      </c>
      <c r="H255" s="252" t="s">
        <v>498</v>
      </c>
      <c r="I255" s="252" t="s">
        <v>2262</v>
      </c>
      <c r="J255" s="252" t="s">
        <v>2263</v>
      </c>
      <c r="K255" s="252"/>
      <c r="L255" s="252"/>
      <c r="AA255"/>
      <c r="AB255"/>
    </row>
    <row r="256" spans="1:28" s="1" customFormat="1" ht="60">
      <c r="A256" s="260">
        <v>44637</v>
      </c>
      <c r="B256" s="252" t="s">
        <v>469</v>
      </c>
      <c r="C256" s="252" t="s">
        <v>2264</v>
      </c>
      <c r="D256" s="252" t="s">
        <v>2261</v>
      </c>
      <c r="E256" s="252" t="s">
        <v>507</v>
      </c>
      <c r="F256" s="252" t="s">
        <v>813</v>
      </c>
      <c r="G256" s="252" t="s">
        <v>549</v>
      </c>
      <c r="H256" s="252" t="s">
        <v>498</v>
      </c>
      <c r="I256" s="252" t="s">
        <v>2265</v>
      </c>
      <c r="J256" s="252" t="s">
        <v>2266</v>
      </c>
      <c r="K256" s="252"/>
      <c r="L256" s="252"/>
      <c r="AA256"/>
      <c r="AB256"/>
    </row>
    <row r="257" spans="1:28" s="1" customFormat="1" ht="30">
      <c r="A257" s="260">
        <v>44638</v>
      </c>
      <c r="B257" s="252" t="s">
        <v>468</v>
      </c>
      <c r="C257" s="252" t="s">
        <v>2267</v>
      </c>
      <c r="D257" s="252" t="s">
        <v>627</v>
      </c>
      <c r="E257" s="252" t="s">
        <v>2230</v>
      </c>
      <c r="F257" s="252" t="s">
        <v>861</v>
      </c>
      <c r="G257" s="252" t="s">
        <v>549</v>
      </c>
      <c r="H257" s="252" t="s">
        <v>498</v>
      </c>
      <c r="I257" s="252" t="s">
        <v>2268</v>
      </c>
      <c r="J257" s="252" t="s">
        <v>2269</v>
      </c>
      <c r="K257" s="252"/>
      <c r="L257" s="252"/>
      <c r="AA257"/>
      <c r="AB257"/>
    </row>
    <row r="258" spans="1:28" s="1" customFormat="1">
      <c r="A258" s="260">
        <v>44639</v>
      </c>
      <c r="B258" s="252" t="s">
        <v>468</v>
      </c>
      <c r="C258" s="252" t="s">
        <v>1865</v>
      </c>
      <c r="D258" s="252" t="s">
        <v>1868</v>
      </c>
      <c r="E258" s="252" t="s">
        <v>733</v>
      </c>
      <c r="F258" s="252" t="s">
        <v>861</v>
      </c>
      <c r="G258" s="252" t="s">
        <v>549</v>
      </c>
      <c r="H258" s="252" t="s">
        <v>491</v>
      </c>
      <c r="I258" s="252" t="s">
        <v>2270</v>
      </c>
      <c r="J258" s="252" t="s">
        <v>2269</v>
      </c>
      <c r="K258" s="252"/>
      <c r="L258" s="252"/>
      <c r="AA258"/>
      <c r="AB258"/>
    </row>
    <row r="259" spans="1:28" s="1" customFormat="1">
      <c r="A259" s="260">
        <v>44640</v>
      </c>
      <c r="B259" s="252" t="s">
        <v>468</v>
      </c>
      <c r="C259" s="252" t="s">
        <v>2271</v>
      </c>
      <c r="D259" s="252" t="s">
        <v>2272</v>
      </c>
      <c r="E259" s="252" t="s">
        <v>507</v>
      </c>
      <c r="F259" s="252" t="s">
        <v>861</v>
      </c>
      <c r="G259" s="252" t="s">
        <v>549</v>
      </c>
      <c r="H259" s="252" t="s">
        <v>491</v>
      </c>
      <c r="I259" s="252" t="s">
        <v>2273</v>
      </c>
      <c r="J259" s="252" t="s">
        <v>2269</v>
      </c>
      <c r="K259" s="252"/>
      <c r="L259" s="252"/>
      <c r="AA259"/>
      <c r="AB259"/>
    </row>
    <row r="260" spans="1:28" s="1" customFormat="1">
      <c r="A260" s="260">
        <v>44641</v>
      </c>
      <c r="B260" s="252" t="s">
        <v>468</v>
      </c>
      <c r="C260" s="252" t="s">
        <v>2276</v>
      </c>
      <c r="D260" s="252" t="s">
        <v>2277</v>
      </c>
      <c r="E260" s="252" t="s">
        <v>2278</v>
      </c>
      <c r="F260" s="252" t="s">
        <v>861</v>
      </c>
      <c r="G260" s="252" t="s">
        <v>549</v>
      </c>
      <c r="H260" s="252" t="s">
        <v>498</v>
      </c>
      <c r="I260" s="252" t="s">
        <v>794</v>
      </c>
      <c r="J260" s="252" t="s">
        <v>2279</v>
      </c>
      <c r="K260" s="252"/>
      <c r="L260" s="252"/>
      <c r="AA260"/>
      <c r="AB260"/>
    </row>
    <row r="261" spans="1:28" s="1" customFormat="1" ht="45">
      <c r="A261" s="260">
        <v>44642</v>
      </c>
      <c r="B261" s="252" t="s">
        <v>468</v>
      </c>
      <c r="C261" s="252" t="s">
        <v>2280</v>
      </c>
      <c r="D261" s="252" t="s">
        <v>627</v>
      </c>
      <c r="E261" s="252" t="s">
        <v>2230</v>
      </c>
      <c r="F261" s="252" t="s">
        <v>861</v>
      </c>
      <c r="G261" s="252" t="s">
        <v>549</v>
      </c>
      <c r="H261" s="252" t="s">
        <v>498</v>
      </c>
      <c r="I261" s="252" t="s">
        <v>2281</v>
      </c>
      <c r="J261" s="252" t="s">
        <v>2253</v>
      </c>
      <c r="K261" s="252"/>
      <c r="L261" s="252"/>
      <c r="AA261"/>
      <c r="AB261"/>
    </row>
    <row r="262" spans="1:28" s="1" customFormat="1">
      <c r="A262" s="260">
        <v>44643</v>
      </c>
      <c r="B262" s="252" t="s">
        <v>468</v>
      </c>
      <c r="C262" s="252" t="s">
        <v>2282</v>
      </c>
      <c r="D262" s="252" t="s">
        <v>2283</v>
      </c>
      <c r="E262" s="252" t="s">
        <v>705</v>
      </c>
      <c r="F262" s="252" t="s">
        <v>861</v>
      </c>
      <c r="G262" s="252" t="s">
        <v>549</v>
      </c>
      <c r="H262" s="252" t="s">
        <v>498</v>
      </c>
      <c r="I262" s="252" t="s">
        <v>2284</v>
      </c>
      <c r="J262" s="252" t="s">
        <v>2253</v>
      </c>
      <c r="K262" s="252"/>
      <c r="L262" s="252"/>
      <c r="AA262"/>
      <c r="AB262"/>
    </row>
    <row r="263" spans="1:28" s="1" customFormat="1" ht="30">
      <c r="A263" s="260">
        <v>44644</v>
      </c>
      <c r="B263" s="252" t="s">
        <v>468</v>
      </c>
      <c r="C263" s="252" t="s">
        <v>2285</v>
      </c>
      <c r="D263" s="252" t="s">
        <v>2051</v>
      </c>
      <c r="E263" s="252" t="s">
        <v>878</v>
      </c>
      <c r="F263" s="252" t="s">
        <v>861</v>
      </c>
      <c r="G263" s="252" t="s">
        <v>549</v>
      </c>
      <c r="H263" s="252" t="s">
        <v>498</v>
      </c>
      <c r="I263" s="252" t="s">
        <v>2286</v>
      </c>
      <c r="J263" s="252" t="s">
        <v>2253</v>
      </c>
      <c r="K263" s="252"/>
      <c r="L263" s="252"/>
      <c r="AA263"/>
      <c r="AB263"/>
    </row>
    <row r="264" spans="1:28" s="1" customFormat="1">
      <c r="A264" s="260">
        <v>44645</v>
      </c>
      <c r="B264" s="252" t="s">
        <v>468</v>
      </c>
      <c r="C264" s="252" t="s">
        <v>2287</v>
      </c>
      <c r="D264" s="252" t="s">
        <v>2288</v>
      </c>
      <c r="E264" s="252" t="s">
        <v>680</v>
      </c>
      <c r="F264" s="252" t="s">
        <v>861</v>
      </c>
      <c r="G264" s="252" t="s">
        <v>1896</v>
      </c>
      <c r="H264" s="252" t="s">
        <v>498</v>
      </c>
      <c r="I264" s="252" t="s">
        <v>2290</v>
      </c>
      <c r="J264" s="252" t="s">
        <v>2291</v>
      </c>
      <c r="K264" s="252"/>
      <c r="L264" s="252"/>
      <c r="AA264"/>
      <c r="AB264"/>
    </row>
    <row r="265" spans="1:28" s="1" customFormat="1">
      <c r="A265" s="260">
        <v>44646</v>
      </c>
      <c r="B265" s="252" t="s">
        <v>468</v>
      </c>
      <c r="C265" s="252" t="s">
        <v>2292</v>
      </c>
      <c r="D265" s="252" t="s">
        <v>2293</v>
      </c>
      <c r="E265" s="252" t="s">
        <v>507</v>
      </c>
      <c r="F265" s="252" t="s">
        <v>861</v>
      </c>
      <c r="G265" s="252" t="s">
        <v>2289</v>
      </c>
      <c r="H265" s="252" t="s">
        <v>491</v>
      </c>
      <c r="I265" s="252" t="s">
        <v>2294</v>
      </c>
      <c r="J265" s="252" t="s">
        <v>2291</v>
      </c>
      <c r="K265" s="252"/>
      <c r="L265" s="252"/>
      <c r="AA265"/>
      <c r="AB265"/>
    </row>
    <row r="266" spans="1:28" s="1" customFormat="1">
      <c r="A266" s="260">
        <v>44647</v>
      </c>
      <c r="B266" s="252" t="s">
        <v>468</v>
      </c>
      <c r="C266" s="252" t="s">
        <v>1940</v>
      </c>
      <c r="D266" s="252" t="s">
        <v>2295</v>
      </c>
      <c r="E266" s="252" t="s">
        <v>866</v>
      </c>
      <c r="F266" s="252" t="s">
        <v>861</v>
      </c>
      <c r="G266" s="252" t="s">
        <v>574</v>
      </c>
      <c r="H266" s="252" t="s">
        <v>498</v>
      </c>
      <c r="I266" s="252" t="s">
        <v>2296</v>
      </c>
      <c r="J266" s="252" t="s">
        <v>2297</v>
      </c>
      <c r="K266" s="252"/>
      <c r="L266" s="252"/>
      <c r="AA266"/>
      <c r="AB266"/>
    </row>
    <row r="267" spans="1:28" s="1" customFormat="1" ht="30">
      <c r="A267" s="260">
        <v>44648</v>
      </c>
      <c r="B267" s="252" t="s">
        <v>468</v>
      </c>
      <c r="C267" s="252" t="s">
        <v>2298</v>
      </c>
      <c r="D267" s="252" t="s">
        <v>627</v>
      </c>
      <c r="E267" s="252" t="s">
        <v>2230</v>
      </c>
      <c r="F267" s="252" t="s">
        <v>861</v>
      </c>
      <c r="G267" s="252" t="s">
        <v>2218</v>
      </c>
      <c r="H267" s="252" t="s">
        <v>498</v>
      </c>
      <c r="I267" s="252" t="s">
        <v>2299</v>
      </c>
      <c r="J267" s="252" t="s">
        <v>2216</v>
      </c>
      <c r="K267" s="252"/>
      <c r="L267" s="252"/>
      <c r="AA267"/>
      <c r="AB267"/>
    </row>
    <row r="268" spans="1:28" s="1" customFormat="1">
      <c r="A268" s="260">
        <v>44649</v>
      </c>
      <c r="B268" s="252" t="s">
        <v>468</v>
      </c>
      <c r="C268" s="252" t="s">
        <v>2300</v>
      </c>
      <c r="D268" s="252" t="s">
        <v>2324</v>
      </c>
      <c r="E268" s="252" t="s">
        <v>517</v>
      </c>
      <c r="F268" s="252" t="s">
        <v>861</v>
      </c>
      <c r="G268" s="252" t="s">
        <v>2218</v>
      </c>
      <c r="H268" s="252" t="s">
        <v>498</v>
      </c>
      <c r="I268" s="252" t="s">
        <v>794</v>
      </c>
      <c r="J268" s="252" t="s">
        <v>2216</v>
      </c>
      <c r="K268" s="252"/>
      <c r="L268" s="252"/>
      <c r="AA268"/>
      <c r="AB268"/>
    </row>
    <row r="269" spans="1:28" s="1" customFormat="1">
      <c r="A269" s="260">
        <v>44650</v>
      </c>
      <c r="B269" s="252" t="s">
        <v>468</v>
      </c>
      <c r="C269" s="252" t="s">
        <v>889</v>
      </c>
      <c r="D269" s="252" t="s">
        <v>890</v>
      </c>
      <c r="E269" s="252" t="s">
        <v>891</v>
      </c>
      <c r="F269" s="252" t="s">
        <v>861</v>
      </c>
      <c r="G269" s="252" t="s">
        <v>2218</v>
      </c>
      <c r="H269" s="252" t="s">
        <v>491</v>
      </c>
      <c r="I269" s="252" t="s">
        <v>2301</v>
      </c>
      <c r="J269" s="252" t="s">
        <v>2216</v>
      </c>
      <c r="K269" s="252"/>
      <c r="L269" s="252"/>
      <c r="AA269"/>
      <c r="AB269"/>
    </row>
    <row r="270" spans="1:28" s="1" customFormat="1" ht="30">
      <c r="A270" s="260">
        <v>44651</v>
      </c>
      <c r="B270" s="252" t="s">
        <v>468</v>
      </c>
      <c r="C270" s="252" t="s">
        <v>2302</v>
      </c>
      <c r="D270" s="252" t="s">
        <v>2303</v>
      </c>
      <c r="E270" s="252" t="s">
        <v>677</v>
      </c>
      <c r="F270" s="252" t="s">
        <v>861</v>
      </c>
      <c r="G270" s="252" t="s">
        <v>2218</v>
      </c>
      <c r="H270" s="252" t="s">
        <v>491</v>
      </c>
      <c r="I270" s="252" t="s">
        <v>2304</v>
      </c>
      <c r="J270" s="252" t="s">
        <v>2216</v>
      </c>
      <c r="K270" s="252"/>
      <c r="L270" s="252"/>
      <c r="AA270"/>
      <c r="AB270"/>
    </row>
    <row r="271" spans="1:28" s="1" customFormat="1">
      <c r="A271" s="260">
        <v>44651</v>
      </c>
      <c r="B271" s="252" t="s">
        <v>468</v>
      </c>
      <c r="C271" s="252" t="s">
        <v>2305</v>
      </c>
      <c r="D271" s="252" t="s">
        <v>2306</v>
      </c>
      <c r="E271" s="252" t="s">
        <v>733</v>
      </c>
      <c r="F271" s="252" t="s">
        <v>861</v>
      </c>
      <c r="G271" s="252" t="s">
        <v>2218</v>
      </c>
      <c r="H271" s="252" t="s">
        <v>491</v>
      </c>
      <c r="I271" s="252" t="s">
        <v>2307</v>
      </c>
      <c r="J271" s="252" t="s">
        <v>2216</v>
      </c>
      <c r="K271" s="252"/>
      <c r="L271" s="252"/>
      <c r="AA271"/>
      <c r="AB271"/>
    </row>
    <row r="272" spans="1:28" s="1" customFormat="1" ht="30">
      <c r="A272" s="260">
        <v>44651</v>
      </c>
      <c r="B272" s="252" t="s">
        <v>468</v>
      </c>
      <c r="C272" s="252" t="s">
        <v>2308</v>
      </c>
      <c r="D272" s="252" t="s">
        <v>2309</v>
      </c>
      <c r="E272" s="252" t="s">
        <v>557</v>
      </c>
      <c r="F272" s="252" t="s">
        <v>861</v>
      </c>
      <c r="G272" s="252" t="s">
        <v>2218</v>
      </c>
      <c r="H272" s="252" t="s">
        <v>491</v>
      </c>
      <c r="I272" s="252" t="s">
        <v>2310</v>
      </c>
      <c r="J272" s="252" t="s">
        <v>2216</v>
      </c>
      <c r="K272" s="252"/>
      <c r="L272" s="252"/>
      <c r="AA272"/>
      <c r="AB272"/>
    </row>
    <row r="273" spans="1:28" s="1" customFormat="1" ht="30">
      <c r="A273" s="260">
        <v>44651</v>
      </c>
      <c r="B273" s="252" t="s">
        <v>468</v>
      </c>
      <c r="C273" s="252" t="s">
        <v>2311</v>
      </c>
      <c r="D273" s="252" t="s">
        <v>2312</v>
      </c>
      <c r="E273" s="252" t="s">
        <v>733</v>
      </c>
      <c r="F273" s="252" t="s">
        <v>861</v>
      </c>
      <c r="G273" s="252" t="s">
        <v>2218</v>
      </c>
      <c r="H273" s="252" t="s">
        <v>491</v>
      </c>
      <c r="I273" s="252" t="s">
        <v>2313</v>
      </c>
      <c r="J273" s="252" t="s">
        <v>2216</v>
      </c>
      <c r="K273" s="252"/>
      <c r="L273" s="252"/>
      <c r="AA273"/>
      <c r="AB273"/>
    </row>
    <row r="274" spans="1:28" s="1" customFormat="1" ht="30">
      <c r="A274" s="260">
        <v>44651</v>
      </c>
      <c r="B274" s="252" t="s">
        <v>468</v>
      </c>
      <c r="C274" s="252" t="s">
        <v>2314</v>
      </c>
      <c r="D274" s="252" t="s">
        <v>2315</v>
      </c>
      <c r="E274" s="252" t="s">
        <v>517</v>
      </c>
      <c r="F274" s="252" t="s">
        <v>861</v>
      </c>
      <c r="G274" s="252" t="s">
        <v>2218</v>
      </c>
      <c r="H274" s="252" t="s">
        <v>498</v>
      </c>
      <c r="I274" s="252" t="s">
        <v>2316</v>
      </c>
      <c r="J274" s="252" t="s">
        <v>2216</v>
      </c>
      <c r="K274" s="252"/>
      <c r="L274" s="252"/>
      <c r="AA274"/>
      <c r="AB274"/>
    </row>
    <row r="275" spans="1:28" s="1" customFormat="1" ht="30">
      <c r="A275" s="260">
        <v>44651</v>
      </c>
      <c r="B275" s="252" t="s">
        <v>468</v>
      </c>
      <c r="C275" s="252" t="s">
        <v>2317</v>
      </c>
      <c r="D275" s="252" t="s">
        <v>2318</v>
      </c>
      <c r="E275" s="252" t="s">
        <v>2319</v>
      </c>
      <c r="F275" s="252" t="s">
        <v>861</v>
      </c>
      <c r="G275" s="252" t="s">
        <v>2218</v>
      </c>
      <c r="H275" s="252" t="s">
        <v>491</v>
      </c>
      <c r="I275" s="252" t="s">
        <v>2320</v>
      </c>
      <c r="J275" s="252" t="s">
        <v>2216</v>
      </c>
      <c r="K275" s="252"/>
      <c r="L275" s="252"/>
      <c r="AA275"/>
      <c r="AB275"/>
    </row>
    <row r="276" spans="1:28" s="1" customFormat="1" ht="30">
      <c r="A276" s="260">
        <v>44651</v>
      </c>
      <c r="B276" s="252" t="s">
        <v>465</v>
      </c>
      <c r="C276" s="252" t="s">
        <v>794</v>
      </c>
      <c r="D276" s="252" t="s">
        <v>2321</v>
      </c>
      <c r="E276" s="252" t="s">
        <v>2230</v>
      </c>
      <c r="F276" s="252" t="s">
        <v>861</v>
      </c>
      <c r="G276" s="252" t="s">
        <v>549</v>
      </c>
      <c r="H276" s="252" t="s">
        <v>491</v>
      </c>
      <c r="I276" s="252" t="s">
        <v>2322</v>
      </c>
      <c r="J276" s="252" t="s">
        <v>2323</v>
      </c>
      <c r="K276" s="252"/>
      <c r="L276" s="252"/>
      <c r="AA276"/>
      <c r="AB276"/>
    </row>
    <row r="277" spans="1:28" s="1" customFormat="1" ht="30">
      <c r="A277" s="260">
        <v>44651</v>
      </c>
      <c r="B277" s="252" t="s">
        <v>465</v>
      </c>
      <c r="C277" s="252" t="s">
        <v>2325</v>
      </c>
      <c r="D277" s="252" t="s">
        <v>2326</v>
      </c>
      <c r="E277" s="252" t="s">
        <v>733</v>
      </c>
      <c r="F277" s="252" t="s">
        <v>861</v>
      </c>
      <c r="G277" s="252" t="s">
        <v>2340</v>
      </c>
      <c r="H277" s="252" t="s">
        <v>491</v>
      </c>
      <c r="I277" s="252" t="s">
        <v>2327</v>
      </c>
      <c r="J277" s="252" t="s">
        <v>2328</v>
      </c>
      <c r="K277" s="252"/>
      <c r="L277" s="252"/>
      <c r="AA277"/>
      <c r="AB277"/>
    </row>
    <row r="278" spans="1:28" s="1" customFormat="1" ht="45">
      <c r="A278" s="260">
        <v>44651</v>
      </c>
      <c r="B278" s="252" t="s">
        <v>465</v>
      </c>
      <c r="C278" s="252" t="s">
        <v>2329</v>
      </c>
      <c r="D278" s="252" t="s">
        <v>2330</v>
      </c>
      <c r="E278" s="252" t="s">
        <v>2331</v>
      </c>
      <c r="F278" s="252" t="s">
        <v>861</v>
      </c>
      <c r="G278" s="252" t="s">
        <v>549</v>
      </c>
      <c r="H278" s="252" t="s">
        <v>491</v>
      </c>
      <c r="I278" s="252" t="s">
        <v>2332</v>
      </c>
      <c r="J278" s="252" t="s">
        <v>2253</v>
      </c>
      <c r="K278" s="252"/>
      <c r="L278" s="252"/>
      <c r="AA278"/>
      <c r="AB278"/>
    </row>
    <row r="279" spans="1:28" s="1" customFormat="1" ht="30">
      <c r="A279" s="260">
        <v>44651</v>
      </c>
      <c r="B279" s="252" t="s">
        <v>465</v>
      </c>
      <c r="C279" s="252" t="s">
        <v>794</v>
      </c>
      <c r="D279" s="252" t="s">
        <v>2333</v>
      </c>
      <c r="E279" s="252" t="s">
        <v>512</v>
      </c>
      <c r="F279" s="252" t="s">
        <v>861</v>
      </c>
      <c r="G279" s="252" t="s">
        <v>2340</v>
      </c>
      <c r="H279" s="252" t="s">
        <v>498</v>
      </c>
      <c r="I279" s="252" t="s">
        <v>2334</v>
      </c>
      <c r="J279" s="252" t="s">
        <v>2335</v>
      </c>
      <c r="K279" s="252"/>
      <c r="L279" s="252"/>
      <c r="AA279"/>
      <c r="AB279"/>
    </row>
    <row r="280" spans="1:28" s="1" customFormat="1" ht="45">
      <c r="A280" s="260">
        <v>44651</v>
      </c>
      <c r="B280" s="252" t="s">
        <v>465</v>
      </c>
      <c r="C280" s="252" t="s">
        <v>2336</v>
      </c>
      <c r="D280" s="252" t="s">
        <v>2337</v>
      </c>
      <c r="E280" s="252" t="s">
        <v>733</v>
      </c>
      <c r="F280" s="252" t="s">
        <v>861</v>
      </c>
      <c r="G280" s="252" t="s">
        <v>2340</v>
      </c>
      <c r="H280" s="252" t="s">
        <v>491</v>
      </c>
      <c r="I280" s="252" t="s">
        <v>2338</v>
      </c>
      <c r="J280" s="252" t="s">
        <v>2339</v>
      </c>
      <c r="K280" s="252"/>
      <c r="L280" s="252"/>
      <c r="AA280"/>
      <c r="AB280"/>
    </row>
    <row r="281" spans="1:28" s="1" customFormat="1" ht="30">
      <c r="A281" s="260">
        <v>44651</v>
      </c>
      <c r="B281" s="252" t="s">
        <v>465</v>
      </c>
      <c r="C281" s="252" t="s">
        <v>2341</v>
      </c>
      <c r="D281" s="252" t="s">
        <v>2342</v>
      </c>
      <c r="E281" s="252" t="s">
        <v>582</v>
      </c>
      <c r="F281" s="252" t="s">
        <v>861</v>
      </c>
      <c r="G281" s="252" t="s">
        <v>2340</v>
      </c>
      <c r="H281" s="252" t="s">
        <v>498</v>
      </c>
      <c r="I281" s="252" t="s">
        <v>2343</v>
      </c>
      <c r="J281" s="252" t="s">
        <v>2339</v>
      </c>
      <c r="K281" s="252"/>
      <c r="L281" s="252"/>
      <c r="AA281"/>
      <c r="AB281"/>
    </row>
    <row r="282" spans="1:28" s="1" customFormat="1">
      <c r="A282" s="260">
        <v>44651</v>
      </c>
      <c r="B282" s="252" t="s">
        <v>671</v>
      </c>
      <c r="C282" s="252" t="s">
        <v>2344</v>
      </c>
      <c r="D282" s="252" t="s">
        <v>2345</v>
      </c>
      <c r="E282" s="252" t="s">
        <v>733</v>
      </c>
      <c r="F282" s="252" t="s">
        <v>2346</v>
      </c>
      <c r="G282" s="252" t="s">
        <v>2340</v>
      </c>
      <c r="H282" s="252" t="s">
        <v>498</v>
      </c>
      <c r="I282" s="252"/>
      <c r="J282" s="252"/>
      <c r="K282" s="252"/>
      <c r="L282" s="252"/>
      <c r="AA282"/>
      <c r="AB282"/>
    </row>
    <row r="283" spans="1:28" s="1" customFormat="1" ht="60">
      <c r="A283" s="260">
        <v>44651</v>
      </c>
      <c r="B283" s="252" t="s">
        <v>465</v>
      </c>
      <c r="C283" s="252" t="s">
        <v>2347</v>
      </c>
      <c r="D283" s="252" t="s">
        <v>2348</v>
      </c>
      <c r="E283" s="252" t="s">
        <v>2230</v>
      </c>
      <c r="F283" s="252" t="s">
        <v>861</v>
      </c>
      <c r="G283" s="252" t="s">
        <v>878</v>
      </c>
      <c r="H283" s="252" t="s">
        <v>498</v>
      </c>
      <c r="I283" s="252" t="s">
        <v>2349</v>
      </c>
      <c r="J283" s="252" t="s">
        <v>2350</v>
      </c>
      <c r="K283" s="252"/>
      <c r="L283" s="252"/>
      <c r="AA283"/>
      <c r="AB283"/>
    </row>
    <row r="284" spans="1:28" s="1" customFormat="1" ht="30">
      <c r="A284" s="260">
        <v>44651</v>
      </c>
      <c r="B284" s="252" t="s">
        <v>465</v>
      </c>
      <c r="C284" s="252" t="s">
        <v>794</v>
      </c>
      <c r="D284" s="252" t="s">
        <v>2321</v>
      </c>
      <c r="E284" s="252" t="s">
        <v>2230</v>
      </c>
      <c r="F284" s="252" t="s">
        <v>861</v>
      </c>
      <c r="G284" s="252" t="s">
        <v>878</v>
      </c>
      <c r="H284" s="252" t="s">
        <v>498</v>
      </c>
      <c r="I284" s="252" t="s">
        <v>2322</v>
      </c>
      <c r="J284" s="252" t="s">
        <v>2350</v>
      </c>
      <c r="K284" s="252"/>
      <c r="L284" s="252"/>
      <c r="AA284"/>
      <c r="AB284"/>
    </row>
    <row r="285" spans="1:28" s="1" customFormat="1" ht="60">
      <c r="A285" s="260">
        <v>44651</v>
      </c>
      <c r="B285" s="252" t="s">
        <v>465</v>
      </c>
      <c r="C285" s="252" t="s">
        <v>2351</v>
      </c>
      <c r="D285" s="252" t="s">
        <v>2352</v>
      </c>
      <c r="E285" s="252" t="s">
        <v>566</v>
      </c>
      <c r="F285" s="252" t="s">
        <v>861</v>
      </c>
      <c r="G285" s="252" t="s">
        <v>549</v>
      </c>
      <c r="H285" s="252" t="s">
        <v>498</v>
      </c>
      <c r="I285" s="252" t="s">
        <v>2353</v>
      </c>
      <c r="J285" s="252" t="s">
        <v>2354</v>
      </c>
      <c r="K285" s="252"/>
      <c r="L285" s="252"/>
      <c r="AA285"/>
      <c r="AB285"/>
    </row>
    <row r="286" spans="1:28" s="1" customFormat="1" ht="60">
      <c r="A286" s="260">
        <v>44651</v>
      </c>
      <c r="B286" s="252" t="s">
        <v>465</v>
      </c>
      <c r="C286" s="252" t="s">
        <v>794</v>
      </c>
      <c r="D286" s="252" t="s">
        <v>2355</v>
      </c>
      <c r="E286" s="252" t="s">
        <v>878</v>
      </c>
      <c r="F286" s="252" t="s">
        <v>861</v>
      </c>
      <c r="G286" s="252" t="s">
        <v>549</v>
      </c>
      <c r="H286" s="252" t="s">
        <v>491</v>
      </c>
      <c r="I286" s="252" t="s">
        <v>2356</v>
      </c>
      <c r="J286" s="252" t="s">
        <v>1034</v>
      </c>
      <c r="K286" s="252"/>
      <c r="L286" s="252"/>
      <c r="AA286"/>
      <c r="AB286"/>
    </row>
    <row r="287" spans="1:28" s="1" customFormat="1" ht="60">
      <c r="A287" s="260">
        <v>44651</v>
      </c>
      <c r="B287" s="252" t="s">
        <v>465</v>
      </c>
      <c r="C287" s="252" t="s">
        <v>794</v>
      </c>
      <c r="D287" s="252" t="s">
        <v>2355</v>
      </c>
      <c r="E287" s="252" t="s">
        <v>878</v>
      </c>
      <c r="F287" s="252" t="s">
        <v>861</v>
      </c>
      <c r="G287" s="252" t="s">
        <v>549</v>
      </c>
      <c r="H287" s="252" t="s">
        <v>491</v>
      </c>
      <c r="I287" s="252" t="s">
        <v>2356</v>
      </c>
      <c r="J287" s="252" t="s">
        <v>2357</v>
      </c>
      <c r="K287" s="252"/>
      <c r="L287" s="252"/>
      <c r="AA287"/>
      <c r="AB287"/>
    </row>
    <row r="288" spans="1:28" s="1" customFormat="1" ht="60">
      <c r="A288" s="260">
        <v>44651</v>
      </c>
      <c r="B288" s="252" t="s">
        <v>465</v>
      </c>
      <c r="C288" s="252" t="s">
        <v>2347</v>
      </c>
      <c r="D288" s="252" t="s">
        <v>2348</v>
      </c>
      <c r="E288" s="252" t="s">
        <v>2230</v>
      </c>
      <c r="F288" s="252" t="s">
        <v>861</v>
      </c>
      <c r="G288" s="252" t="s">
        <v>917</v>
      </c>
      <c r="H288" s="252" t="s">
        <v>498</v>
      </c>
      <c r="I288" s="252" t="s">
        <v>2349</v>
      </c>
      <c r="J288" s="252" t="s">
        <v>2358</v>
      </c>
      <c r="K288" s="252"/>
      <c r="L288" s="252"/>
      <c r="AA288"/>
      <c r="AB288"/>
    </row>
    <row r="289" spans="1:28" s="1" customFormat="1">
      <c r="A289" s="260">
        <v>44651</v>
      </c>
      <c r="B289" s="252" t="s">
        <v>465</v>
      </c>
      <c r="C289" s="252" t="s">
        <v>794</v>
      </c>
      <c r="D289" s="252" t="s">
        <v>817</v>
      </c>
      <c r="E289" s="252" t="s">
        <v>878</v>
      </c>
      <c r="F289" s="252" t="s">
        <v>861</v>
      </c>
      <c r="G289" s="252" t="s">
        <v>878</v>
      </c>
      <c r="H289" s="252" t="s">
        <v>498</v>
      </c>
      <c r="I289" s="252" t="s">
        <v>2359</v>
      </c>
      <c r="J289" s="252" t="s">
        <v>1908</v>
      </c>
      <c r="K289" s="252"/>
      <c r="L289" s="252"/>
      <c r="AA289"/>
      <c r="AB289"/>
    </row>
    <row r="290" spans="1:28" s="1" customFormat="1" ht="30">
      <c r="A290" s="260">
        <v>44651</v>
      </c>
      <c r="B290" s="252" t="s">
        <v>465</v>
      </c>
      <c r="C290" s="252" t="s">
        <v>2360</v>
      </c>
      <c r="D290" s="252" t="s">
        <v>2361</v>
      </c>
      <c r="E290" s="252" t="s">
        <v>517</v>
      </c>
      <c r="F290" s="252" t="s">
        <v>861</v>
      </c>
      <c r="G290" s="252" t="s">
        <v>878</v>
      </c>
      <c r="H290" s="252" t="s">
        <v>498</v>
      </c>
      <c r="I290" s="252" t="s">
        <v>2362</v>
      </c>
      <c r="J290" s="252" t="s">
        <v>1908</v>
      </c>
      <c r="K290" s="252"/>
      <c r="L290" s="252"/>
      <c r="AA290"/>
      <c r="AB290"/>
    </row>
    <row r="291" spans="1:28" s="1" customFormat="1" ht="30">
      <c r="A291" s="260">
        <v>44651</v>
      </c>
      <c r="B291" s="252" t="s">
        <v>465</v>
      </c>
      <c r="C291" s="252" t="s">
        <v>2363</v>
      </c>
      <c r="D291" s="252" t="s">
        <v>1492</v>
      </c>
      <c r="E291" s="252" t="s">
        <v>566</v>
      </c>
      <c r="F291" s="252" t="s">
        <v>861</v>
      </c>
      <c r="G291" s="252" t="s">
        <v>878</v>
      </c>
      <c r="H291" s="252" t="s">
        <v>498</v>
      </c>
      <c r="I291" s="252" t="s">
        <v>794</v>
      </c>
      <c r="J291" s="252" t="s">
        <v>1908</v>
      </c>
      <c r="K291" s="252"/>
      <c r="L291" s="252"/>
      <c r="AA291"/>
      <c r="AB291"/>
    </row>
    <row r="292" spans="1:28" s="1" customFormat="1" ht="30">
      <c r="A292" s="260">
        <v>44651</v>
      </c>
      <c r="B292" s="252" t="s">
        <v>465</v>
      </c>
      <c r="C292" s="252" t="s">
        <v>794</v>
      </c>
      <c r="D292" s="252" t="s">
        <v>2321</v>
      </c>
      <c r="E292" s="252" t="s">
        <v>2230</v>
      </c>
      <c r="F292" s="252" t="s">
        <v>861</v>
      </c>
      <c r="G292" s="252" t="s">
        <v>2289</v>
      </c>
      <c r="H292" s="252" t="s">
        <v>498</v>
      </c>
      <c r="I292" s="252" t="s">
        <v>2322</v>
      </c>
      <c r="J292" s="252" t="s">
        <v>2364</v>
      </c>
      <c r="K292" s="252"/>
      <c r="L292" s="252"/>
      <c r="AA292"/>
      <c r="AB292"/>
    </row>
    <row r="293" spans="1:28" s="1" customFormat="1" ht="30">
      <c r="A293" s="260">
        <v>44651</v>
      </c>
      <c r="B293" s="252" t="s">
        <v>465</v>
      </c>
      <c r="C293" s="252" t="s">
        <v>794</v>
      </c>
      <c r="D293" s="252" t="s">
        <v>653</v>
      </c>
      <c r="E293" s="252" t="s">
        <v>566</v>
      </c>
      <c r="F293" s="252" t="s">
        <v>861</v>
      </c>
      <c r="G293" s="252" t="s">
        <v>2289</v>
      </c>
      <c r="H293" s="252" t="s">
        <v>491</v>
      </c>
      <c r="I293" s="252" t="s">
        <v>2365</v>
      </c>
      <c r="J293" s="252" t="s">
        <v>2364</v>
      </c>
      <c r="K293" s="252"/>
      <c r="L293" s="252"/>
      <c r="AA293"/>
      <c r="AB293"/>
    </row>
    <row r="294" spans="1:28" s="1" customFormat="1" ht="30">
      <c r="A294" s="260">
        <v>44651</v>
      </c>
      <c r="B294" s="252" t="s">
        <v>465</v>
      </c>
      <c r="C294" s="252" t="s">
        <v>794</v>
      </c>
      <c r="D294" s="252" t="s">
        <v>653</v>
      </c>
      <c r="E294" s="252" t="s">
        <v>566</v>
      </c>
      <c r="F294" s="252" t="s">
        <v>861</v>
      </c>
      <c r="G294" s="252" t="s">
        <v>2289</v>
      </c>
      <c r="H294" s="252" t="s">
        <v>491</v>
      </c>
      <c r="I294" s="252" t="s">
        <v>2365</v>
      </c>
      <c r="J294" s="252" t="s">
        <v>2366</v>
      </c>
      <c r="K294" s="252"/>
      <c r="L294" s="252"/>
      <c r="AA294"/>
      <c r="AB294"/>
    </row>
    <row r="295" spans="1:28" s="1" customFormat="1" ht="45">
      <c r="A295" s="260">
        <v>44651</v>
      </c>
      <c r="B295" s="252" t="s">
        <v>465</v>
      </c>
      <c r="C295" s="252" t="s">
        <v>2367</v>
      </c>
      <c r="D295" s="252" t="s">
        <v>2368</v>
      </c>
      <c r="E295" s="252" t="s">
        <v>2230</v>
      </c>
      <c r="F295" s="252" t="s">
        <v>861</v>
      </c>
      <c r="G295" s="252" t="s">
        <v>2289</v>
      </c>
      <c r="H295" s="252" t="s">
        <v>498</v>
      </c>
      <c r="I295" s="252" t="s">
        <v>2369</v>
      </c>
      <c r="J295" s="252" t="s">
        <v>2366</v>
      </c>
      <c r="K295" s="252"/>
      <c r="L295" s="252"/>
      <c r="AA295"/>
      <c r="AB295"/>
    </row>
    <row r="296" spans="1:28" s="1" customFormat="1">
      <c r="A296" s="260">
        <v>44651</v>
      </c>
      <c r="B296" s="252" t="s">
        <v>465</v>
      </c>
      <c r="C296" s="252" t="s">
        <v>2370</v>
      </c>
      <c r="D296" s="252" t="s">
        <v>2371</v>
      </c>
      <c r="E296" s="252" t="s">
        <v>2331</v>
      </c>
      <c r="F296" s="252" t="s">
        <v>861</v>
      </c>
      <c r="G296" s="252" t="s">
        <v>2340</v>
      </c>
      <c r="H296" s="252" t="s">
        <v>491</v>
      </c>
      <c r="I296" s="252" t="s">
        <v>794</v>
      </c>
      <c r="J296" s="252" t="s">
        <v>2372</v>
      </c>
      <c r="K296" s="252"/>
      <c r="L296" s="252"/>
      <c r="AA296"/>
      <c r="AB296"/>
    </row>
    <row r="297" spans="1:28" s="1" customFormat="1" ht="30">
      <c r="A297" s="260">
        <v>44651</v>
      </c>
      <c r="B297" s="252" t="s">
        <v>465</v>
      </c>
      <c r="C297" s="252" t="s">
        <v>2373</v>
      </c>
      <c r="D297" s="252" t="s">
        <v>2374</v>
      </c>
      <c r="E297" s="252" t="s">
        <v>566</v>
      </c>
      <c r="F297" s="252" t="s">
        <v>861</v>
      </c>
      <c r="G297" s="252" t="s">
        <v>2340</v>
      </c>
      <c r="H297" s="252" t="s">
        <v>491</v>
      </c>
      <c r="I297" s="252" t="s">
        <v>2375</v>
      </c>
      <c r="J297" s="252" t="s">
        <v>2372</v>
      </c>
      <c r="K297" s="252"/>
      <c r="L297" s="252"/>
      <c r="AA297"/>
      <c r="AB297"/>
    </row>
    <row r="298" spans="1:28" s="1" customFormat="1" ht="45">
      <c r="A298" s="260">
        <v>44651</v>
      </c>
      <c r="B298" s="252" t="s">
        <v>465</v>
      </c>
      <c r="C298" s="252" t="s">
        <v>2329</v>
      </c>
      <c r="D298" s="252" t="s">
        <v>2330</v>
      </c>
      <c r="E298" s="252" t="s">
        <v>2331</v>
      </c>
      <c r="F298" s="252" t="s">
        <v>861</v>
      </c>
      <c r="G298" s="252" t="s">
        <v>2340</v>
      </c>
      <c r="H298" s="252" t="s">
        <v>498</v>
      </c>
      <c r="I298" s="252" t="s">
        <v>2332</v>
      </c>
      <c r="J298" s="252" t="s">
        <v>2372</v>
      </c>
      <c r="K298" s="252"/>
      <c r="L298" s="252"/>
      <c r="AA298"/>
      <c r="AB298"/>
    </row>
    <row r="299" spans="1:28" s="1" customFormat="1" ht="60">
      <c r="A299" s="260">
        <v>44651</v>
      </c>
      <c r="B299" s="252" t="s">
        <v>465</v>
      </c>
      <c r="C299" s="252" t="s">
        <v>794</v>
      </c>
      <c r="D299" s="252" t="s">
        <v>1492</v>
      </c>
      <c r="E299" s="252" t="s">
        <v>566</v>
      </c>
      <c r="F299" s="252" t="s">
        <v>1395</v>
      </c>
      <c r="G299" s="252" t="s">
        <v>2289</v>
      </c>
      <c r="H299" s="252" t="s">
        <v>498</v>
      </c>
      <c r="I299" s="252" t="s">
        <v>2376</v>
      </c>
      <c r="J299" s="252" t="s">
        <v>2377</v>
      </c>
      <c r="K299" s="252"/>
      <c r="L299" s="252"/>
      <c r="AA299"/>
      <c r="AB299"/>
    </row>
    <row r="300" spans="1:28" s="1" customFormat="1" ht="30">
      <c r="A300" s="260">
        <v>44651</v>
      </c>
      <c r="B300" s="252" t="s">
        <v>467</v>
      </c>
      <c r="C300" s="252" t="s">
        <v>2378</v>
      </c>
      <c r="D300" s="252" t="s">
        <v>2379</v>
      </c>
      <c r="E300" s="252" t="s">
        <v>566</v>
      </c>
      <c r="F300" s="252" t="s">
        <v>861</v>
      </c>
      <c r="G300" s="252" t="s">
        <v>2289</v>
      </c>
      <c r="H300" s="252" t="s">
        <v>491</v>
      </c>
      <c r="I300" s="252" t="s">
        <v>2380</v>
      </c>
      <c r="J300" s="252" t="s">
        <v>2381</v>
      </c>
      <c r="K300" s="252"/>
      <c r="L300" s="252"/>
      <c r="AA300"/>
      <c r="AB300"/>
    </row>
    <row r="301" spans="1:28" s="1" customFormat="1" ht="30">
      <c r="A301" s="260">
        <v>44651</v>
      </c>
      <c r="B301" s="252" t="s">
        <v>467</v>
      </c>
      <c r="C301" s="252" t="s">
        <v>2378</v>
      </c>
      <c r="D301" s="252" t="s">
        <v>2379</v>
      </c>
      <c r="E301" s="252" t="s">
        <v>566</v>
      </c>
      <c r="F301" s="252" t="s">
        <v>861</v>
      </c>
      <c r="G301" s="252" t="s">
        <v>917</v>
      </c>
      <c r="H301" s="252" t="s">
        <v>491</v>
      </c>
      <c r="I301" s="252" t="s">
        <v>2380</v>
      </c>
      <c r="J301" s="252" t="s">
        <v>2358</v>
      </c>
      <c r="K301" s="252"/>
      <c r="L301" s="252"/>
      <c r="AA301"/>
      <c r="AB301"/>
    </row>
    <row r="302" spans="1:28" s="1" customFormat="1" ht="30">
      <c r="A302" s="260">
        <v>44651</v>
      </c>
      <c r="B302" s="252" t="s">
        <v>469</v>
      </c>
      <c r="C302" s="252" t="s">
        <v>2382</v>
      </c>
      <c r="D302" s="252" t="s">
        <v>2383</v>
      </c>
      <c r="E302" s="252" t="s">
        <v>2384</v>
      </c>
      <c r="F302" s="252" t="s">
        <v>1401</v>
      </c>
      <c r="G302" s="252" t="s">
        <v>549</v>
      </c>
      <c r="H302" s="252" t="s">
        <v>498</v>
      </c>
      <c r="I302" s="252" t="s">
        <v>794</v>
      </c>
      <c r="J302" s="252" t="s">
        <v>2385</v>
      </c>
      <c r="K302" s="252"/>
      <c r="L302" s="252"/>
      <c r="AA302"/>
      <c r="AB302"/>
    </row>
    <row r="303" spans="1:28" s="1" customFormat="1" ht="45">
      <c r="A303" s="260">
        <v>44651</v>
      </c>
      <c r="B303" s="252" t="s">
        <v>469</v>
      </c>
      <c r="C303" s="252" t="s">
        <v>794</v>
      </c>
      <c r="D303" s="252" t="s">
        <v>2295</v>
      </c>
      <c r="E303" s="252" t="s">
        <v>866</v>
      </c>
      <c r="F303" s="252" t="s">
        <v>861</v>
      </c>
      <c r="G303" s="252" t="s">
        <v>2340</v>
      </c>
      <c r="H303" s="252" t="s">
        <v>498</v>
      </c>
      <c r="I303" s="252" t="s">
        <v>2386</v>
      </c>
      <c r="J303" s="252" t="s">
        <v>2387</v>
      </c>
      <c r="K303" s="252"/>
      <c r="L303" s="252"/>
      <c r="AA303"/>
      <c r="AB303"/>
    </row>
    <row r="304" spans="1:28" s="1" customFormat="1" ht="60">
      <c r="A304" s="260">
        <v>44651</v>
      </c>
      <c r="B304" s="252" t="s">
        <v>469</v>
      </c>
      <c r="C304" s="252" t="s">
        <v>794</v>
      </c>
      <c r="D304" s="252" t="s">
        <v>1492</v>
      </c>
      <c r="E304" s="252" t="s">
        <v>566</v>
      </c>
      <c r="F304" s="252" t="s">
        <v>861</v>
      </c>
      <c r="G304" s="252" t="s">
        <v>549</v>
      </c>
      <c r="H304" s="252" t="s">
        <v>498</v>
      </c>
      <c r="I304" s="252" t="s">
        <v>1494</v>
      </c>
      <c r="J304" s="252" t="s">
        <v>2388</v>
      </c>
      <c r="K304" s="252"/>
      <c r="L304" s="252"/>
      <c r="AA304"/>
      <c r="AB304"/>
    </row>
    <row r="305" spans="1:28" s="1" customFormat="1" ht="45">
      <c r="A305" s="260">
        <v>44651</v>
      </c>
      <c r="B305" s="252" t="s">
        <v>469</v>
      </c>
      <c r="C305" s="252" t="s">
        <v>794</v>
      </c>
      <c r="D305" s="252" t="s">
        <v>2295</v>
      </c>
      <c r="E305" s="252" t="s">
        <v>866</v>
      </c>
      <c r="F305" s="252" t="s">
        <v>861</v>
      </c>
      <c r="G305" s="252" t="s">
        <v>2340</v>
      </c>
      <c r="H305" s="252" t="s">
        <v>498</v>
      </c>
      <c r="I305" s="252" t="s">
        <v>2386</v>
      </c>
      <c r="J305" s="252" t="s">
        <v>2389</v>
      </c>
      <c r="K305" s="252"/>
      <c r="L305" s="252"/>
      <c r="AA305"/>
      <c r="AB305"/>
    </row>
    <row r="306" spans="1:28" s="1" customFormat="1" ht="45">
      <c r="A306" s="260">
        <v>44651</v>
      </c>
      <c r="B306" s="252" t="s">
        <v>469</v>
      </c>
      <c r="C306" s="252" t="s">
        <v>794</v>
      </c>
      <c r="D306" s="252" t="s">
        <v>771</v>
      </c>
      <c r="E306" s="252" t="s">
        <v>566</v>
      </c>
      <c r="F306" s="252" t="s">
        <v>1401</v>
      </c>
      <c r="G306" s="252" t="s">
        <v>549</v>
      </c>
      <c r="H306" s="252" t="s">
        <v>498</v>
      </c>
      <c r="I306" s="252" t="s">
        <v>670</v>
      </c>
      <c r="J306" s="252" t="s">
        <v>2390</v>
      </c>
      <c r="K306" s="252"/>
      <c r="L306" s="252"/>
      <c r="AA306"/>
      <c r="AB306"/>
    </row>
    <row r="307" spans="1:28" s="1" customFormat="1" ht="60">
      <c r="A307" s="260">
        <v>44651</v>
      </c>
      <c r="B307" s="252" t="s">
        <v>469</v>
      </c>
      <c r="C307" s="252" t="s">
        <v>794</v>
      </c>
      <c r="D307" s="252" t="s">
        <v>1492</v>
      </c>
      <c r="E307" s="252" t="s">
        <v>566</v>
      </c>
      <c r="F307" s="252" t="s">
        <v>861</v>
      </c>
      <c r="G307" s="252" t="s">
        <v>549</v>
      </c>
      <c r="H307" s="252" t="s">
        <v>498</v>
      </c>
      <c r="I307" s="252" t="s">
        <v>1494</v>
      </c>
      <c r="J307" s="252" t="s">
        <v>2390</v>
      </c>
      <c r="K307" s="252"/>
      <c r="L307" s="252"/>
      <c r="AA307"/>
      <c r="AB307"/>
    </row>
    <row r="308" spans="1:28" s="1" customFormat="1" ht="45">
      <c r="A308" s="260">
        <v>44651</v>
      </c>
      <c r="B308" s="252" t="s">
        <v>469</v>
      </c>
      <c r="C308" s="252" t="s">
        <v>794</v>
      </c>
      <c r="D308" s="252" t="s">
        <v>2295</v>
      </c>
      <c r="E308" s="252" t="s">
        <v>866</v>
      </c>
      <c r="F308" s="252" t="s">
        <v>861</v>
      </c>
      <c r="G308" s="252" t="s">
        <v>2340</v>
      </c>
      <c r="H308" s="252" t="s">
        <v>498</v>
      </c>
      <c r="I308" s="252" t="s">
        <v>2386</v>
      </c>
      <c r="J308" s="252" t="s">
        <v>2391</v>
      </c>
      <c r="K308" s="252"/>
      <c r="L308" s="252"/>
      <c r="AA308"/>
      <c r="AB308"/>
    </row>
    <row r="309" spans="1:28" s="1" customFormat="1" ht="45">
      <c r="A309" s="260">
        <v>44651</v>
      </c>
      <c r="B309" s="252" t="s">
        <v>469</v>
      </c>
      <c r="C309" s="252" t="s">
        <v>794</v>
      </c>
      <c r="D309" s="252" t="s">
        <v>2295</v>
      </c>
      <c r="E309" s="252" t="s">
        <v>866</v>
      </c>
      <c r="F309" s="252" t="s">
        <v>861</v>
      </c>
      <c r="G309" s="252" t="s">
        <v>2340</v>
      </c>
      <c r="H309" s="252" t="s">
        <v>498</v>
      </c>
      <c r="I309" s="252" t="s">
        <v>2386</v>
      </c>
      <c r="J309" s="252" t="s">
        <v>2392</v>
      </c>
      <c r="K309" s="252"/>
      <c r="L309" s="252"/>
      <c r="AA309"/>
      <c r="AB309"/>
    </row>
    <row r="310" spans="1:28" s="1" customFormat="1" ht="60">
      <c r="A310" s="260">
        <v>44651</v>
      </c>
      <c r="B310" s="252" t="s">
        <v>469</v>
      </c>
      <c r="C310" s="252" t="s">
        <v>794</v>
      </c>
      <c r="D310" s="252" t="s">
        <v>2393</v>
      </c>
      <c r="E310" s="252" t="s">
        <v>624</v>
      </c>
      <c r="F310" s="252" t="s">
        <v>813</v>
      </c>
      <c r="G310" s="252" t="s">
        <v>549</v>
      </c>
      <c r="H310" s="252" t="s">
        <v>498</v>
      </c>
      <c r="I310" s="252" t="s">
        <v>2394</v>
      </c>
      <c r="J310" s="252" t="s">
        <v>2395</v>
      </c>
      <c r="K310" s="252"/>
      <c r="L310" s="252"/>
      <c r="AA310"/>
      <c r="AB310"/>
    </row>
    <row r="311" spans="1:28" s="1" customFormat="1" ht="30">
      <c r="A311" s="260">
        <v>44651</v>
      </c>
      <c r="B311" s="252" t="s">
        <v>468</v>
      </c>
      <c r="C311" s="252" t="s">
        <v>2302</v>
      </c>
      <c r="D311" s="252" t="s">
        <v>2303</v>
      </c>
      <c r="E311" s="252" t="s">
        <v>677</v>
      </c>
      <c r="F311" s="252" t="s">
        <v>861</v>
      </c>
      <c r="G311" s="252" t="s">
        <v>2289</v>
      </c>
      <c r="H311" s="252" t="s">
        <v>491</v>
      </c>
      <c r="I311" s="252" t="s">
        <v>2396</v>
      </c>
      <c r="J311" s="252" t="s">
        <v>2381</v>
      </c>
      <c r="K311" s="252"/>
      <c r="L311" s="252"/>
      <c r="AA311"/>
      <c r="AB311"/>
    </row>
    <row r="312" spans="1:28" s="1" customFormat="1" ht="30">
      <c r="A312" s="260">
        <v>44651</v>
      </c>
      <c r="B312" s="252" t="s">
        <v>468</v>
      </c>
      <c r="C312" s="252" t="s">
        <v>864</v>
      </c>
      <c r="D312" s="252" t="s">
        <v>2393</v>
      </c>
      <c r="E312" s="252" t="s">
        <v>866</v>
      </c>
      <c r="F312" s="252" t="s">
        <v>861</v>
      </c>
      <c r="G312" s="252" t="s">
        <v>2289</v>
      </c>
      <c r="H312" s="252" t="s">
        <v>498</v>
      </c>
      <c r="I312" s="252" t="s">
        <v>2397</v>
      </c>
      <c r="J312" s="252" t="s">
        <v>1908</v>
      </c>
      <c r="K312" s="252"/>
      <c r="L312" s="252"/>
      <c r="AA312"/>
      <c r="AB312"/>
    </row>
    <row r="313" spans="1:28" s="1" customFormat="1" ht="30">
      <c r="A313" s="260">
        <v>44651</v>
      </c>
      <c r="B313" s="252" t="s">
        <v>468</v>
      </c>
      <c r="C313" s="252" t="s">
        <v>2398</v>
      </c>
      <c r="D313" s="252" t="s">
        <v>627</v>
      </c>
      <c r="E313" s="252" t="s">
        <v>2230</v>
      </c>
      <c r="F313" s="252" t="s">
        <v>861</v>
      </c>
      <c r="G313" s="252" t="s">
        <v>2289</v>
      </c>
      <c r="H313" s="252" t="s">
        <v>498</v>
      </c>
      <c r="I313" s="252" t="s">
        <v>2399</v>
      </c>
      <c r="J313" s="252" t="s">
        <v>1908</v>
      </c>
      <c r="K313" s="252"/>
      <c r="L313" s="252"/>
      <c r="AA313"/>
      <c r="AB313"/>
    </row>
    <row r="314" spans="1:28" s="1" customFormat="1" ht="30">
      <c r="A314" s="260">
        <v>44651</v>
      </c>
      <c r="B314" s="252" t="s">
        <v>468</v>
      </c>
      <c r="C314" s="252" t="s">
        <v>794</v>
      </c>
      <c r="D314" s="252" t="s">
        <v>2277</v>
      </c>
      <c r="E314" s="252" t="s">
        <v>2278</v>
      </c>
      <c r="F314" s="252" t="s">
        <v>861</v>
      </c>
      <c r="G314" s="252" t="s">
        <v>917</v>
      </c>
      <c r="H314" s="252" t="s">
        <v>498</v>
      </c>
      <c r="I314" s="252" t="s">
        <v>2400</v>
      </c>
      <c r="J314" s="252" t="s">
        <v>2358</v>
      </c>
      <c r="K314" s="252"/>
      <c r="L314" s="252"/>
      <c r="AA314"/>
      <c r="AB314"/>
    </row>
    <row r="315" spans="1:28" s="1" customFormat="1">
      <c r="A315" s="260">
        <v>44651</v>
      </c>
      <c r="B315" s="252" t="s">
        <v>468</v>
      </c>
      <c r="C315" s="252" t="s">
        <v>2401</v>
      </c>
      <c r="D315" s="252" t="s">
        <v>2402</v>
      </c>
      <c r="E315" s="252" t="s">
        <v>733</v>
      </c>
      <c r="F315" s="252" t="s">
        <v>861</v>
      </c>
      <c r="G315" s="252" t="s">
        <v>549</v>
      </c>
      <c r="H315" s="252" t="s">
        <v>491</v>
      </c>
      <c r="I315" s="252" t="s">
        <v>2403</v>
      </c>
      <c r="J315" s="252" t="s">
        <v>2385</v>
      </c>
      <c r="K315" s="252"/>
      <c r="L315" s="252"/>
      <c r="AA315"/>
      <c r="AB315"/>
    </row>
    <row r="316" spans="1:28" s="1" customFormat="1">
      <c r="A316" s="260">
        <v>44651</v>
      </c>
      <c r="B316" s="252" t="s">
        <v>468</v>
      </c>
      <c r="C316" s="252" t="s">
        <v>2404</v>
      </c>
      <c r="D316" s="252" t="s">
        <v>2405</v>
      </c>
      <c r="E316" s="252" t="s">
        <v>517</v>
      </c>
      <c r="F316" s="252" t="s">
        <v>861</v>
      </c>
      <c r="G316" s="252" t="s">
        <v>549</v>
      </c>
      <c r="H316" s="252" t="s">
        <v>498</v>
      </c>
      <c r="I316" s="252" t="s">
        <v>2406</v>
      </c>
      <c r="J316" s="252" t="s">
        <v>2407</v>
      </c>
      <c r="K316" s="252"/>
      <c r="L316" s="252"/>
      <c r="AA316"/>
      <c r="AB316"/>
    </row>
    <row r="317" spans="1:28" s="1" customFormat="1" ht="30">
      <c r="A317" s="260">
        <v>44651</v>
      </c>
      <c r="B317" s="252" t="s">
        <v>468</v>
      </c>
      <c r="C317" s="252" t="s">
        <v>2408</v>
      </c>
      <c r="D317" s="252" t="s">
        <v>2409</v>
      </c>
      <c r="E317" s="252" t="s">
        <v>2032</v>
      </c>
      <c r="F317" s="252" t="s">
        <v>861</v>
      </c>
      <c r="G317" s="252" t="s">
        <v>549</v>
      </c>
      <c r="H317" s="252" t="s">
        <v>491</v>
      </c>
      <c r="I317" s="252" t="s">
        <v>2410</v>
      </c>
      <c r="J317" s="252" t="s">
        <v>2407</v>
      </c>
      <c r="K317" s="252"/>
      <c r="L317" s="252"/>
      <c r="AA317"/>
      <c r="AB317"/>
    </row>
    <row r="318" spans="1:28" s="1" customFormat="1" ht="30">
      <c r="A318" s="260">
        <v>44651</v>
      </c>
      <c r="B318" s="252" t="s">
        <v>468</v>
      </c>
      <c r="C318" s="252" t="s">
        <v>2411</v>
      </c>
      <c r="D318" s="252" t="s">
        <v>627</v>
      </c>
      <c r="E318" s="252" t="s">
        <v>2230</v>
      </c>
      <c r="F318" s="252" t="s">
        <v>861</v>
      </c>
      <c r="G318" s="252" t="s">
        <v>549</v>
      </c>
      <c r="H318" s="252" t="s">
        <v>491</v>
      </c>
      <c r="I318" s="252" t="s">
        <v>2412</v>
      </c>
      <c r="J318" s="252" t="s">
        <v>2407</v>
      </c>
      <c r="K318" s="252"/>
      <c r="L318" s="252"/>
      <c r="AA318"/>
      <c r="AB318"/>
    </row>
    <row r="319" spans="1:28" s="1" customFormat="1" ht="45">
      <c r="A319" s="260">
        <v>44652</v>
      </c>
      <c r="B319" s="252" t="s">
        <v>465</v>
      </c>
      <c r="C319" s="252" t="s">
        <v>1800</v>
      </c>
      <c r="D319" s="252" t="s">
        <v>2215</v>
      </c>
      <c r="E319" s="252" t="s">
        <v>677</v>
      </c>
      <c r="F319" s="252" t="s">
        <v>1401</v>
      </c>
      <c r="G319" s="252" t="s">
        <v>2218</v>
      </c>
      <c r="H319" s="252" t="s">
        <v>498</v>
      </c>
      <c r="I319" s="252"/>
      <c r="J319" s="252" t="s">
        <v>2217</v>
      </c>
      <c r="K319" s="252"/>
      <c r="L319" s="252"/>
      <c r="AA319"/>
      <c r="AB319"/>
    </row>
    <row r="320" spans="1:28" s="1" customFormat="1" ht="105">
      <c r="A320" s="260">
        <v>44653</v>
      </c>
      <c r="B320" s="252" t="s">
        <v>469</v>
      </c>
      <c r="C320" s="252" t="s">
        <v>2467</v>
      </c>
      <c r="D320" s="252" t="s">
        <v>2468</v>
      </c>
      <c r="E320" s="252" t="s">
        <v>507</v>
      </c>
      <c r="F320" s="252" t="s">
        <v>1395</v>
      </c>
      <c r="G320" s="252" t="s">
        <v>2218</v>
      </c>
      <c r="H320" s="252" t="s">
        <v>491</v>
      </c>
      <c r="I320" s="252"/>
      <c r="J320" s="252" t="s">
        <v>2516</v>
      </c>
      <c r="K320" s="252"/>
      <c r="L320" s="252"/>
      <c r="AA320"/>
      <c r="AB320"/>
    </row>
    <row r="321" spans="1:28" s="1" customFormat="1" ht="30">
      <c r="A321" s="260">
        <v>44654</v>
      </c>
      <c r="B321" s="252" t="s">
        <v>468</v>
      </c>
      <c r="C321" s="252" t="s">
        <v>2302</v>
      </c>
      <c r="D321" s="252" t="s">
        <v>2303</v>
      </c>
      <c r="E321" s="252" t="s">
        <v>677</v>
      </c>
      <c r="F321" s="252" t="s">
        <v>861</v>
      </c>
      <c r="G321" s="252" t="s">
        <v>2218</v>
      </c>
      <c r="H321" s="252" t="s">
        <v>491</v>
      </c>
      <c r="I321" s="252"/>
      <c r="J321" s="252" t="s">
        <v>2304</v>
      </c>
      <c r="K321" s="252"/>
      <c r="L321" s="252"/>
      <c r="AA321"/>
      <c r="AB321"/>
    </row>
    <row r="322" spans="1:28" s="1" customFormat="1" ht="30">
      <c r="A322" s="260">
        <v>44655</v>
      </c>
      <c r="B322" s="252" t="s">
        <v>468</v>
      </c>
      <c r="C322" s="252" t="s">
        <v>2469</v>
      </c>
      <c r="D322" s="252" t="s">
        <v>2470</v>
      </c>
      <c r="E322" s="252" t="s">
        <v>1950</v>
      </c>
      <c r="F322" s="252" t="s">
        <v>861</v>
      </c>
      <c r="G322" s="252" t="s">
        <v>549</v>
      </c>
      <c r="H322" s="252" t="s">
        <v>491</v>
      </c>
      <c r="I322" s="252"/>
      <c r="J322" s="252" t="s">
        <v>2517</v>
      </c>
      <c r="K322" s="252"/>
      <c r="L322" s="252"/>
      <c r="AA322"/>
      <c r="AB322"/>
    </row>
    <row r="323" spans="1:28" s="1" customFormat="1">
      <c r="A323" s="260">
        <v>44656</v>
      </c>
      <c r="B323" s="252" t="s">
        <v>468</v>
      </c>
      <c r="C323" s="252" t="s">
        <v>2471</v>
      </c>
      <c r="D323" s="252" t="s">
        <v>694</v>
      </c>
      <c r="E323" s="252" t="s">
        <v>2510</v>
      </c>
      <c r="F323" s="252" t="s">
        <v>861</v>
      </c>
      <c r="G323" s="252" t="s">
        <v>1896</v>
      </c>
      <c r="H323" s="252" t="s">
        <v>498</v>
      </c>
      <c r="I323" s="252"/>
      <c r="J323" s="252" t="s">
        <v>2518</v>
      </c>
      <c r="K323" s="252"/>
      <c r="L323" s="252"/>
      <c r="AA323"/>
      <c r="AB323"/>
    </row>
    <row r="324" spans="1:28" s="1" customFormat="1">
      <c r="A324" s="260">
        <v>44657</v>
      </c>
      <c r="B324" s="252" t="s">
        <v>468</v>
      </c>
      <c r="C324" s="252" t="s">
        <v>1940</v>
      </c>
      <c r="D324" s="252" t="s">
        <v>2295</v>
      </c>
      <c r="E324" s="252" t="s">
        <v>1950</v>
      </c>
      <c r="F324" s="252" t="s">
        <v>861</v>
      </c>
      <c r="G324" s="252" t="s">
        <v>2515</v>
      </c>
      <c r="H324" s="252" t="s">
        <v>498</v>
      </c>
      <c r="I324" s="252"/>
      <c r="J324" s="252" t="s">
        <v>2296</v>
      </c>
      <c r="K324" s="252"/>
      <c r="L324" s="252"/>
      <c r="AA324"/>
      <c r="AB324"/>
    </row>
    <row r="325" spans="1:28" s="1" customFormat="1" ht="45">
      <c r="A325" s="260">
        <v>44658</v>
      </c>
      <c r="B325" s="252" t="s">
        <v>468</v>
      </c>
      <c r="C325" s="252" t="s">
        <v>2472</v>
      </c>
      <c r="D325" s="252" t="s">
        <v>2473</v>
      </c>
      <c r="E325" s="252" t="s">
        <v>677</v>
      </c>
      <c r="F325" s="252" t="s">
        <v>861</v>
      </c>
      <c r="G325" s="252" t="s">
        <v>549</v>
      </c>
      <c r="H325" s="252" t="s">
        <v>491</v>
      </c>
      <c r="I325" s="252"/>
      <c r="J325" s="252" t="s">
        <v>2519</v>
      </c>
      <c r="K325" s="252"/>
      <c r="L325" s="252"/>
      <c r="AA325"/>
      <c r="AB325"/>
    </row>
    <row r="326" spans="1:28" s="1" customFormat="1">
      <c r="A326" s="260">
        <v>44659</v>
      </c>
      <c r="B326" s="252" t="s">
        <v>468</v>
      </c>
      <c r="C326" s="252" t="s">
        <v>2474</v>
      </c>
      <c r="D326" s="252" t="s">
        <v>2475</v>
      </c>
      <c r="E326" s="252" t="s">
        <v>1950</v>
      </c>
      <c r="F326" s="252" t="s">
        <v>861</v>
      </c>
      <c r="G326" s="252" t="s">
        <v>549</v>
      </c>
      <c r="H326" s="252" t="s">
        <v>491</v>
      </c>
      <c r="I326" s="252"/>
      <c r="J326" s="252" t="s">
        <v>2520</v>
      </c>
      <c r="K326" s="252"/>
      <c r="L326" s="252"/>
      <c r="AA326"/>
      <c r="AB326"/>
    </row>
    <row r="327" spans="1:28" s="1" customFormat="1">
      <c r="A327" s="260">
        <v>44660</v>
      </c>
      <c r="B327" s="252" t="s">
        <v>468</v>
      </c>
      <c r="C327" s="252" t="s">
        <v>2476</v>
      </c>
      <c r="D327" s="252" t="s">
        <v>2477</v>
      </c>
      <c r="E327" s="252" t="s">
        <v>1951</v>
      </c>
      <c r="F327" s="252" t="s">
        <v>861</v>
      </c>
      <c r="G327" s="252" t="s">
        <v>2218</v>
      </c>
      <c r="H327" s="252" t="s">
        <v>498</v>
      </c>
      <c r="I327" s="252"/>
      <c r="J327" s="252" t="s">
        <v>2521</v>
      </c>
      <c r="K327" s="252"/>
      <c r="L327" s="252"/>
      <c r="AA327"/>
      <c r="AB327"/>
    </row>
    <row r="328" spans="1:28" s="1" customFormat="1" ht="30">
      <c r="A328" s="260">
        <v>44661</v>
      </c>
      <c r="B328" s="252" t="s">
        <v>468</v>
      </c>
      <c r="C328" s="252" t="s">
        <v>2442</v>
      </c>
      <c r="D328" s="252" t="s">
        <v>2295</v>
      </c>
      <c r="E328" s="252" t="s">
        <v>1950</v>
      </c>
      <c r="F328" s="252" t="s">
        <v>861</v>
      </c>
      <c r="G328" s="252" t="s">
        <v>2218</v>
      </c>
      <c r="H328" s="252" t="s">
        <v>491</v>
      </c>
      <c r="I328" s="252"/>
      <c r="J328" s="252" t="s">
        <v>2443</v>
      </c>
      <c r="K328" s="252"/>
      <c r="L328" s="252"/>
      <c r="AA328"/>
      <c r="AB328"/>
    </row>
    <row r="329" spans="1:28" s="1" customFormat="1" ht="30">
      <c r="A329" s="260">
        <v>44662</v>
      </c>
      <c r="B329" s="252" t="s">
        <v>468</v>
      </c>
      <c r="C329" s="252" t="s">
        <v>2478</v>
      </c>
      <c r="D329" s="252" t="s">
        <v>2479</v>
      </c>
      <c r="E329" s="252" t="s">
        <v>566</v>
      </c>
      <c r="F329" s="252" t="s">
        <v>861</v>
      </c>
      <c r="G329" s="252" t="s">
        <v>549</v>
      </c>
      <c r="H329" s="252" t="s">
        <v>491</v>
      </c>
      <c r="I329" s="252"/>
      <c r="J329" s="252" t="s">
        <v>2522</v>
      </c>
      <c r="K329" s="252"/>
      <c r="L329" s="252"/>
      <c r="AA329"/>
      <c r="AB329"/>
    </row>
    <row r="330" spans="1:28" s="1" customFormat="1" ht="45">
      <c r="A330" s="260">
        <v>44663</v>
      </c>
      <c r="B330" s="252" t="s">
        <v>468</v>
      </c>
      <c r="C330" s="252" t="s">
        <v>794</v>
      </c>
      <c r="D330" s="252" t="s">
        <v>2480</v>
      </c>
      <c r="E330" s="252" t="s">
        <v>1950</v>
      </c>
      <c r="F330" s="252" t="s">
        <v>861</v>
      </c>
      <c r="G330" s="252" t="s">
        <v>549</v>
      </c>
      <c r="H330" s="252" t="s">
        <v>491</v>
      </c>
      <c r="I330" s="252"/>
      <c r="J330" s="252" t="s">
        <v>2523</v>
      </c>
      <c r="K330" s="252"/>
      <c r="L330" s="252"/>
      <c r="AA330"/>
      <c r="AB330"/>
    </row>
    <row r="331" spans="1:28" s="1" customFormat="1">
      <c r="A331" s="260">
        <v>44664</v>
      </c>
      <c r="B331" s="252" t="s">
        <v>468</v>
      </c>
      <c r="C331" s="252" t="s">
        <v>1931</v>
      </c>
      <c r="D331" s="252" t="s">
        <v>1932</v>
      </c>
      <c r="E331" s="252" t="s">
        <v>2511</v>
      </c>
      <c r="F331" s="252" t="s">
        <v>861</v>
      </c>
      <c r="G331" s="252" t="s">
        <v>2218</v>
      </c>
      <c r="H331" s="252" t="s">
        <v>491</v>
      </c>
      <c r="I331" s="252"/>
      <c r="J331" s="252" t="s">
        <v>2524</v>
      </c>
      <c r="K331" s="252"/>
      <c r="L331" s="252"/>
      <c r="AA331"/>
      <c r="AB331"/>
    </row>
    <row r="332" spans="1:28" s="1" customFormat="1" ht="30">
      <c r="A332" s="260">
        <v>44665</v>
      </c>
      <c r="B332" s="252" t="s">
        <v>468</v>
      </c>
      <c r="C332" s="252" t="s">
        <v>2481</v>
      </c>
      <c r="D332" s="252" t="s">
        <v>2482</v>
      </c>
      <c r="E332" s="252" t="s">
        <v>866</v>
      </c>
      <c r="F332" s="252" t="s">
        <v>861</v>
      </c>
      <c r="G332" s="252" t="s">
        <v>2218</v>
      </c>
      <c r="H332" s="252" t="s">
        <v>498</v>
      </c>
      <c r="I332" s="252"/>
      <c r="J332" s="252" t="s">
        <v>2525</v>
      </c>
      <c r="K332" s="252"/>
      <c r="L332" s="252"/>
      <c r="AA332"/>
      <c r="AB332"/>
    </row>
    <row r="333" spans="1:28" s="1" customFormat="1" ht="30">
      <c r="A333" s="260">
        <v>44666</v>
      </c>
      <c r="B333" s="252" t="s">
        <v>468</v>
      </c>
      <c r="C333" s="252" t="s">
        <v>2483</v>
      </c>
      <c r="D333" s="252" t="s">
        <v>2484</v>
      </c>
      <c r="E333" s="252" t="s">
        <v>733</v>
      </c>
      <c r="F333" s="252" t="s">
        <v>861</v>
      </c>
      <c r="G333" s="252" t="s">
        <v>574</v>
      </c>
      <c r="H333" s="252" t="s">
        <v>491</v>
      </c>
      <c r="I333" s="252"/>
      <c r="J333" s="252" t="s">
        <v>2526</v>
      </c>
      <c r="K333" s="252"/>
      <c r="L333" s="252"/>
      <c r="AA333"/>
      <c r="AB333"/>
    </row>
    <row r="334" spans="1:28" s="1" customFormat="1">
      <c r="A334" s="260">
        <v>44667</v>
      </c>
      <c r="B334" s="252" t="s">
        <v>468</v>
      </c>
      <c r="C334" s="252" t="s">
        <v>2485</v>
      </c>
      <c r="D334" s="252" t="s">
        <v>2486</v>
      </c>
      <c r="E334" s="252" t="s">
        <v>2512</v>
      </c>
      <c r="F334" s="252" t="s">
        <v>2549</v>
      </c>
      <c r="G334" s="252" t="s">
        <v>2218</v>
      </c>
      <c r="H334" s="252" t="s">
        <v>491</v>
      </c>
      <c r="I334" s="252"/>
      <c r="J334" s="252" t="s">
        <v>2527</v>
      </c>
      <c r="K334" s="252"/>
      <c r="L334" s="252"/>
      <c r="AA334"/>
      <c r="AB334"/>
    </row>
    <row r="335" spans="1:28" s="1" customFormat="1" ht="30">
      <c r="A335" s="260">
        <v>44668</v>
      </c>
      <c r="B335" s="252" t="s">
        <v>468</v>
      </c>
      <c r="C335" s="252" t="s">
        <v>639</v>
      </c>
      <c r="D335" s="252" t="s">
        <v>2487</v>
      </c>
      <c r="E335" s="252" t="s">
        <v>733</v>
      </c>
      <c r="F335" s="252" t="s">
        <v>861</v>
      </c>
      <c r="G335" s="252" t="s">
        <v>2218</v>
      </c>
      <c r="H335" s="252" t="s">
        <v>498</v>
      </c>
      <c r="I335" s="252"/>
      <c r="J335" s="252" t="s">
        <v>2528</v>
      </c>
      <c r="K335" s="252"/>
      <c r="L335" s="252"/>
      <c r="AA335"/>
      <c r="AB335"/>
    </row>
    <row r="336" spans="1:28" s="1" customFormat="1" ht="45">
      <c r="A336" s="260">
        <v>44669</v>
      </c>
      <c r="B336" s="252" t="s">
        <v>469</v>
      </c>
      <c r="C336" s="252" t="s">
        <v>794</v>
      </c>
      <c r="D336" s="252" t="s">
        <v>2488</v>
      </c>
      <c r="E336" s="252" t="s">
        <v>680</v>
      </c>
      <c r="F336" s="252" t="s">
        <v>1401</v>
      </c>
      <c r="G336" s="252" t="s">
        <v>2218</v>
      </c>
      <c r="H336" s="252" t="s">
        <v>498</v>
      </c>
      <c r="I336" s="252"/>
      <c r="J336" s="252" t="s">
        <v>670</v>
      </c>
      <c r="K336" s="252"/>
      <c r="L336" s="252"/>
      <c r="AA336"/>
      <c r="AB336"/>
    </row>
    <row r="337" spans="1:28" s="1" customFormat="1" ht="60">
      <c r="A337" s="260">
        <v>44670</v>
      </c>
      <c r="B337" s="252" t="s">
        <v>469</v>
      </c>
      <c r="C337" s="252" t="s">
        <v>794</v>
      </c>
      <c r="D337" s="252" t="s">
        <v>651</v>
      </c>
      <c r="E337" s="252" t="s">
        <v>1951</v>
      </c>
      <c r="F337" s="252" t="s">
        <v>1401</v>
      </c>
      <c r="G337" s="252" t="s">
        <v>2218</v>
      </c>
      <c r="H337" s="252" t="s">
        <v>498</v>
      </c>
      <c r="I337" s="252"/>
      <c r="J337" s="252" t="s">
        <v>2529</v>
      </c>
      <c r="K337" s="252"/>
      <c r="L337" s="252"/>
      <c r="AA337"/>
      <c r="AB337"/>
    </row>
    <row r="338" spans="1:28" s="1" customFormat="1">
      <c r="A338" s="260">
        <v>44671</v>
      </c>
      <c r="B338" s="252" t="s">
        <v>469</v>
      </c>
      <c r="C338" s="252" t="s">
        <v>2489</v>
      </c>
      <c r="D338" s="252" t="s">
        <v>2490</v>
      </c>
      <c r="E338" s="252" t="s">
        <v>2510</v>
      </c>
      <c r="F338" s="252" t="s">
        <v>1401</v>
      </c>
      <c r="G338" s="252" t="s">
        <v>2218</v>
      </c>
      <c r="H338" s="252" t="s">
        <v>498</v>
      </c>
      <c r="I338" s="252"/>
      <c r="J338" s="252" t="s">
        <v>2530</v>
      </c>
      <c r="K338" s="252"/>
      <c r="L338" s="252"/>
      <c r="AA338"/>
      <c r="AB338"/>
    </row>
    <row r="339" spans="1:28" s="1" customFormat="1" ht="105">
      <c r="A339" s="260">
        <v>44672</v>
      </c>
      <c r="B339" s="252" t="s">
        <v>469</v>
      </c>
      <c r="C339" s="252" t="s">
        <v>2467</v>
      </c>
      <c r="D339" s="252" t="s">
        <v>2468</v>
      </c>
      <c r="E339" s="252" t="s">
        <v>507</v>
      </c>
      <c r="F339" s="252" t="s">
        <v>861</v>
      </c>
      <c r="G339" s="252" t="s">
        <v>2218</v>
      </c>
      <c r="H339" s="252" t="s">
        <v>491</v>
      </c>
      <c r="I339" s="252"/>
      <c r="J339" s="252" t="s">
        <v>2516</v>
      </c>
      <c r="K339" s="252"/>
      <c r="L339" s="252"/>
      <c r="AA339"/>
      <c r="AB339"/>
    </row>
    <row r="340" spans="1:28" s="1" customFormat="1" ht="60">
      <c r="A340" s="260">
        <v>44673</v>
      </c>
      <c r="B340" s="252" t="s">
        <v>469</v>
      </c>
      <c r="C340" s="252" t="s">
        <v>2491</v>
      </c>
      <c r="D340" s="252" t="s">
        <v>1800</v>
      </c>
      <c r="E340" s="252" t="s">
        <v>677</v>
      </c>
      <c r="F340" s="252" t="s">
        <v>1401</v>
      </c>
      <c r="G340" s="252" t="s">
        <v>2218</v>
      </c>
      <c r="H340" s="252" t="s">
        <v>498</v>
      </c>
      <c r="I340" s="252"/>
      <c r="J340" s="252" t="s">
        <v>2531</v>
      </c>
      <c r="K340" s="252"/>
      <c r="L340" s="252"/>
      <c r="AA340"/>
      <c r="AB340"/>
    </row>
    <row r="341" spans="1:28" s="1" customFormat="1" ht="45">
      <c r="A341" s="260">
        <v>44674</v>
      </c>
      <c r="B341" s="252" t="s">
        <v>469</v>
      </c>
      <c r="C341" s="252" t="s">
        <v>794</v>
      </c>
      <c r="D341" s="252" t="s">
        <v>2488</v>
      </c>
      <c r="E341" s="252" t="s">
        <v>680</v>
      </c>
      <c r="F341" s="252" t="s">
        <v>1401</v>
      </c>
      <c r="G341" s="252" t="s">
        <v>2218</v>
      </c>
      <c r="H341" s="252" t="s">
        <v>498</v>
      </c>
      <c r="I341" s="252"/>
      <c r="J341" s="252" t="s">
        <v>670</v>
      </c>
      <c r="K341" s="252"/>
      <c r="L341" s="252"/>
      <c r="AA341"/>
      <c r="AB341"/>
    </row>
    <row r="342" spans="1:28" s="1" customFormat="1" ht="75">
      <c r="A342" s="260">
        <v>44676</v>
      </c>
      <c r="B342" s="252" t="s">
        <v>469</v>
      </c>
      <c r="C342" s="252" t="s">
        <v>794</v>
      </c>
      <c r="D342" s="252" t="s">
        <v>2492</v>
      </c>
      <c r="E342" s="252" t="s">
        <v>677</v>
      </c>
      <c r="F342" s="252" t="s">
        <v>1401</v>
      </c>
      <c r="G342" s="252" t="s">
        <v>2218</v>
      </c>
      <c r="H342" s="252" t="s">
        <v>498</v>
      </c>
      <c r="I342" s="252"/>
      <c r="J342" s="252" t="s">
        <v>2532</v>
      </c>
      <c r="K342" s="252"/>
      <c r="L342" s="252"/>
      <c r="AA342"/>
      <c r="AB342"/>
    </row>
    <row r="343" spans="1:28" s="1" customFormat="1" ht="45">
      <c r="A343" s="260">
        <v>44677</v>
      </c>
      <c r="B343" s="252" t="s">
        <v>469</v>
      </c>
      <c r="C343" s="252" t="s">
        <v>2493</v>
      </c>
      <c r="D343" s="252" t="s">
        <v>2494</v>
      </c>
      <c r="E343" s="252" t="s">
        <v>2513</v>
      </c>
      <c r="F343" s="252" t="s">
        <v>861</v>
      </c>
      <c r="G343" s="252" t="s">
        <v>549</v>
      </c>
      <c r="H343" s="252" t="s">
        <v>491</v>
      </c>
      <c r="I343" s="252"/>
      <c r="J343" s="252" t="s">
        <v>2533</v>
      </c>
      <c r="K343" s="252"/>
      <c r="L343" s="252"/>
      <c r="AA343"/>
      <c r="AB343"/>
    </row>
    <row r="344" spans="1:28" s="1" customFormat="1" ht="30">
      <c r="A344" s="260">
        <v>44678</v>
      </c>
      <c r="B344" s="252" t="s">
        <v>469</v>
      </c>
      <c r="C344" s="252" t="s">
        <v>794</v>
      </c>
      <c r="D344" s="252" t="s">
        <v>2495</v>
      </c>
      <c r="E344" s="252" t="s">
        <v>680</v>
      </c>
      <c r="F344" s="252" t="s">
        <v>861</v>
      </c>
      <c r="G344" s="252" t="s">
        <v>2218</v>
      </c>
      <c r="H344" s="252" t="s">
        <v>498</v>
      </c>
      <c r="I344" s="252"/>
      <c r="J344" s="252" t="s">
        <v>2534</v>
      </c>
      <c r="K344" s="252"/>
      <c r="L344" s="252"/>
      <c r="AA344"/>
      <c r="AB344"/>
    </row>
    <row r="345" spans="1:28" s="1" customFormat="1" ht="60">
      <c r="A345" s="260">
        <v>44679</v>
      </c>
      <c r="B345" s="252" t="s">
        <v>465</v>
      </c>
      <c r="C345" s="252" t="s">
        <v>794</v>
      </c>
      <c r="D345" s="252" t="s">
        <v>2496</v>
      </c>
      <c r="E345" s="252" t="s">
        <v>507</v>
      </c>
      <c r="F345" s="252" t="s">
        <v>861</v>
      </c>
      <c r="G345" s="252" t="s">
        <v>549</v>
      </c>
      <c r="H345" s="252" t="s">
        <v>491</v>
      </c>
      <c r="I345" s="252"/>
      <c r="J345" s="252" t="s">
        <v>2535</v>
      </c>
      <c r="K345" s="252"/>
      <c r="L345" s="252"/>
      <c r="AA345"/>
      <c r="AB345"/>
    </row>
    <row r="346" spans="1:28" s="1" customFormat="1" ht="75">
      <c r="A346" s="260">
        <v>44680</v>
      </c>
      <c r="B346" s="252" t="s">
        <v>465</v>
      </c>
      <c r="C346" s="252" t="s">
        <v>2497</v>
      </c>
      <c r="D346" s="252" t="s">
        <v>2498</v>
      </c>
      <c r="E346" s="252" t="s">
        <v>2511</v>
      </c>
      <c r="F346" s="252" t="s">
        <v>861</v>
      </c>
      <c r="G346" s="252" t="s">
        <v>549</v>
      </c>
      <c r="H346" s="252" t="s">
        <v>491</v>
      </c>
      <c r="I346" s="252"/>
      <c r="J346" s="252" t="s">
        <v>2536</v>
      </c>
      <c r="K346" s="252"/>
      <c r="L346" s="252"/>
      <c r="AA346"/>
      <c r="AB346"/>
    </row>
    <row r="347" spans="1:28" s="1" customFormat="1" ht="45">
      <c r="A347" s="260">
        <v>44681</v>
      </c>
      <c r="B347" s="252" t="s">
        <v>465</v>
      </c>
      <c r="C347" s="252" t="s">
        <v>2499</v>
      </c>
      <c r="D347" s="252" t="s">
        <v>2500</v>
      </c>
      <c r="E347" s="252" t="s">
        <v>680</v>
      </c>
      <c r="F347" s="252" t="s">
        <v>861</v>
      </c>
      <c r="G347" s="252" t="s">
        <v>2218</v>
      </c>
      <c r="H347" s="252" t="s">
        <v>498</v>
      </c>
      <c r="I347" s="252"/>
      <c r="J347" s="252" t="s">
        <v>2537</v>
      </c>
      <c r="K347" s="252"/>
      <c r="L347" s="252"/>
      <c r="AA347"/>
      <c r="AB347"/>
    </row>
    <row r="348" spans="1:28" s="1" customFormat="1" ht="60">
      <c r="A348" s="260">
        <v>44681</v>
      </c>
      <c r="B348" s="252" t="s">
        <v>465</v>
      </c>
      <c r="C348" s="252" t="s">
        <v>794</v>
      </c>
      <c r="D348" s="252" t="s">
        <v>2355</v>
      </c>
      <c r="E348" s="252" t="s">
        <v>566</v>
      </c>
      <c r="F348" s="252" t="s">
        <v>861</v>
      </c>
      <c r="G348" s="252" t="s">
        <v>1896</v>
      </c>
      <c r="H348" s="252" t="s">
        <v>491</v>
      </c>
      <c r="I348" s="252"/>
      <c r="J348" s="252" t="s">
        <v>2356</v>
      </c>
      <c r="K348" s="252"/>
      <c r="L348" s="252"/>
      <c r="AA348"/>
      <c r="AB348"/>
    </row>
    <row r="349" spans="1:28" s="1" customFormat="1" ht="60">
      <c r="A349" s="260">
        <v>44681</v>
      </c>
      <c r="B349" s="252" t="s">
        <v>465</v>
      </c>
      <c r="C349" s="252" t="s">
        <v>794</v>
      </c>
      <c r="D349" s="252" t="s">
        <v>1808</v>
      </c>
      <c r="E349" s="252" t="s">
        <v>566</v>
      </c>
      <c r="F349" s="252" t="s">
        <v>861</v>
      </c>
      <c r="G349" s="252" t="s">
        <v>2515</v>
      </c>
      <c r="H349" s="252" t="s">
        <v>498</v>
      </c>
      <c r="I349" s="252"/>
      <c r="J349" s="252" t="s">
        <v>1840</v>
      </c>
      <c r="K349" s="252"/>
      <c r="L349" s="252"/>
      <c r="AA349"/>
      <c r="AB349"/>
    </row>
    <row r="350" spans="1:28" s="1" customFormat="1" ht="60">
      <c r="A350" s="260">
        <v>44681</v>
      </c>
      <c r="B350" s="252" t="s">
        <v>465</v>
      </c>
      <c r="C350" s="252" t="s">
        <v>2501</v>
      </c>
      <c r="D350" s="252" t="s">
        <v>2502</v>
      </c>
      <c r="E350" s="252" t="s">
        <v>2511</v>
      </c>
      <c r="F350" s="252" t="s">
        <v>861</v>
      </c>
      <c r="G350" s="252" t="s">
        <v>2515</v>
      </c>
      <c r="H350" s="252" t="s">
        <v>498</v>
      </c>
      <c r="I350" s="252"/>
      <c r="J350" s="252" t="s">
        <v>2538</v>
      </c>
      <c r="K350" s="252"/>
      <c r="L350" s="252"/>
      <c r="AA350"/>
      <c r="AB350"/>
    </row>
    <row r="351" spans="1:28" s="1" customFormat="1" ht="45">
      <c r="A351" s="260">
        <v>44681</v>
      </c>
      <c r="B351" s="252" t="s">
        <v>465</v>
      </c>
      <c r="C351" s="252" t="s">
        <v>794</v>
      </c>
      <c r="D351" s="252" t="s">
        <v>2503</v>
      </c>
      <c r="E351" s="252" t="s">
        <v>677</v>
      </c>
      <c r="F351" s="252" t="s">
        <v>861</v>
      </c>
      <c r="G351" s="252" t="s">
        <v>574</v>
      </c>
      <c r="H351" s="252" t="s">
        <v>491</v>
      </c>
      <c r="I351" s="252"/>
      <c r="J351" s="252" t="s">
        <v>2539</v>
      </c>
      <c r="K351" s="252"/>
      <c r="L351" s="252"/>
      <c r="AA351"/>
      <c r="AB351"/>
    </row>
    <row r="352" spans="1:28" s="1" customFormat="1" ht="60">
      <c r="A352" s="260">
        <v>44681</v>
      </c>
      <c r="B352" s="252" t="s">
        <v>465</v>
      </c>
      <c r="C352" s="252" t="s">
        <v>794</v>
      </c>
      <c r="D352" s="252" t="s">
        <v>2355</v>
      </c>
      <c r="E352" s="252" t="s">
        <v>566</v>
      </c>
      <c r="F352" s="252" t="s">
        <v>861</v>
      </c>
      <c r="G352" s="252" t="s">
        <v>574</v>
      </c>
      <c r="H352" s="252" t="s">
        <v>491</v>
      </c>
      <c r="I352" s="252"/>
      <c r="J352" s="252" t="s">
        <v>2356</v>
      </c>
      <c r="K352" s="252"/>
      <c r="L352" s="252"/>
      <c r="AA352"/>
      <c r="AB352"/>
    </row>
    <row r="353" spans="1:28" s="1" customFormat="1" ht="45">
      <c r="A353" s="260">
        <v>44681</v>
      </c>
      <c r="B353" s="252" t="s">
        <v>465</v>
      </c>
      <c r="C353" s="252" t="s">
        <v>794</v>
      </c>
      <c r="D353" s="252" t="s">
        <v>1800</v>
      </c>
      <c r="E353" s="252" t="s">
        <v>677</v>
      </c>
      <c r="F353" s="252" t="s">
        <v>861</v>
      </c>
      <c r="G353" s="252" t="s">
        <v>549</v>
      </c>
      <c r="H353" s="252" t="s">
        <v>498</v>
      </c>
      <c r="I353" s="252"/>
      <c r="J353" s="252" t="s">
        <v>2217</v>
      </c>
      <c r="K353" s="252"/>
      <c r="L353" s="252"/>
      <c r="AA353"/>
      <c r="AB353"/>
    </row>
    <row r="354" spans="1:28" s="1" customFormat="1" ht="45">
      <c r="A354" s="260">
        <v>44681</v>
      </c>
      <c r="B354" s="252" t="s">
        <v>465</v>
      </c>
      <c r="C354" s="252" t="s">
        <v>794</v>
      </c>
      <c r="D354" s="252" t="s">
        <v>1800</v>
      </c>
      <c r="E354" s="252" t="s">
        <v>677</v>
      </c>
      <c r="F354" s="252" t="s">
        <v>861</v>
      </c>
      <c r="G354" s="252" t="s">
        <v>549</v>
      </c>
      <c r="H354" s="252" t="s">
        <v>498</v>
      </c>
      <c r="I354" s="252"/>
      <c r="J354" s="252" t="s">
        <v>2217</v>
      </c>
      <c r="K354" s="252"/>
      <c r="L354" s="252"/>
      <c r="AA354"/>
      <c r="AB354"/>
    </row>
    <row r="355" spans="1:28" s="1" customFormat="1" ht="45">
      <c r="A355" s="260">
        <v>44681</v>
      </c>
      <c r="B355" s="252" t="s">
        <v>465</v>
      </c>
      <c r="C355" s="252" t="s">
        <v>2504</v>
      </c>
      <c r="D355" s="252" t="s">
        <v>1492</v>
      </c>
      <c r="E355" s="252" t="s">
        <v>566</v>
      </c>
      <c r="F355" s="252" t="s">
        <v>861</v>
      </c>
      <c r="G355" s="252" t="s">
        <v>549</v>
      </c>
      <c r="H355" s="252" t="s">
        <v>498</v>
      </c>
      <c r="I355" s="252"/>
      <c r="J355" s="252" t="s">
        <v>2540</v>
      </c>
      <c r="K355" s="252"/>
      <c r="L355" s="252"/>
      <c r="AA355"/>
      <c r="AB355"/>
    </row>
    <row r="356" spans="1:28" s="1" customFormat="1" ht="45">
      <c r="A356" s="260">
        <v>44681</v>
      </c>
      <c r="B356" s="252" t="s">
        <v>465</v>
      </c>
      <c r="C356" s="252" t="s">
        <v>794</v>
      </c>
      <c r="D356" s="252" t="s">
        <v>1800</v>
      </c>
      <c r="E356" s="252" t="s">
        <v>677</v>
      </c>
      <c r="F356" s="252" t="s">
        <v>861</v>
      </c>
      <c r="G356" s="252" t="s">
        <v>2218</v>
      </c>
      <c r="H356" s="252" t="s">
        <v>498</v>
      </c>
      <c r="I356" s="252"/>
      <c r="J356" s="252" t="s">
        <v>2217</v>
      </c>
      <c r="K356" s="252"/>
      <c r="L356" s="252"/>
      <c r="AA356"/>
      <c r="AB356"/>
    </row>
    <row r="357" spans="1:28" s="1" customFormat="1" ht="60">
      <c r="A357" s="260">
        <v>44681</v>
      </c>
      <c r="B357" s="252" t="s">
        <v>465</v>
      </c>
      <c r="C357" s="252" t="s">
        <v>794</v>
      </c>
      <c r="D357" s="252" t="s">
        <v>2505</v>
      </c>
      <c r="E357" s="252" t="s">
        <v>566</v>
      </c>
      <c r="F357" s="252" t="s">
        <v>861</v>
      </c>
      <c r="G357" s="252" t="s">
        <v>2218</v>
      </c>
      <c r="H357" s="252" t="s">
        <v>491</v>
      </c>
      <c r="I357" s="252"/>
      <c r="J357" s="252" t="s">
        <v>2541</v>
      </c>
      <c r="K357" s="252"/>
      <c r="L357" s="252"/>
      <c r="AA357"/>
      <c r="AB357"/>
    </row>
    <row r="358" spans="1:28" s="1" customFormat="1" ht="45">
      <c r="A358" s="260">
        <v>44681</v>
      </c>
      <c r="B358" s="252" t="s">
        <v>465</v>
      </c>
      <c r="C358" s="252" t="s">
        <v>794</v>
      </c>
      <c r="D358" s="252" t="s">
        <v>1800</v>
      </c>
      <c r="E358" s="252" t="s">
        <v>677</v>
      </c>
      <c r="F358" s="252" t="s">
        <v>861</v>
      </c>
      <c r="G358" s="252" t="s">
        <v>2515</v>
      </c>
      <c r="H358" s="252" t="s">
        <v>498</v>
      </c>
      <c r="I358" s="252"/>
      <c r="J358" s="252" t="s">
        <v>2217</v>
      </c>
      <c r="K358" s="252"/>
      <c r="L358" s="252"/>
      <c r="AA358"/>
      <c r="AB358"/>
    </row>
    <row r="359" spans="1:28" s="1" customFormat="1" ht="60">
      <c r="A359" s="260">
        <v>44681</v>
      </c>
      <c r="B359" s="252" t="s">
        <v>465</v>
      </c>
      <c r="C359" s="252" t="s">
        <v>794</v>
      </c>
      <c r="D359" s="252" t="s">
        <v>653</v>
      </c>
      <c r="E359" s="252" t="s">
        <v>566</v>
      </c>
      <c r="F359" s="252" t="s">
        <v>861</v>
      </c>
      <c r="G359" s="252" t="s">
        <v>2515</v>
      </c>
      <c r="H359" s="252" t="s">
        <v>491</v>
      </c>
      <c r="I359" s="252"/>
      <c r="J359" s="252" t="s">
        <v>2542</v>
      </c>
      <c r="K359" s="252"/>
      <c r="L359" s="252"/>
      <c r="AA359"/>
      <c r="AB359"/>
    </row>
    <row r="360" spans="1:28" s="1" customFormat="1" ht="30">
      <c r="A360" s="260">
        <v>44681</v>
      </c>
      <c r="B360" s="252" t="s">
        <v>465</v>
      </c>
      <c r="C360" s="252" t="s">
        <v>2506</v>
      </c>
      <c r="D360" s="252" t="s">
        <v>2318</v>
      </c>
      <c r="E360" s="252" t="s">
        <v>866</v>
      </c>
      <c r="F360" s="252" t="s">
        <v>861</v>
      </c>
      <c r="G360" s="252" t="s">
        <v>2515</v>
      </c>
      <c r="H360" s="252" t="s">
        <v>498</v>
      </c>
      <c r="I360" s="252"/>
      <c r="J360" s="252" t="s">
        <v>2543</v>
      </c>
      <c r="K360" s="252"/>
      <c r="L360" s="252"/>
      <c r="AA360"/>
      <c r="AB360"/>
    </row>
    <row r="361" spans="1:28" s="1" customFormat="1" ht="60">
      <c r="A361" s="260">
        <v>44681</v>
      </c>
      <c r="B361" s="252" t="s">
        <v>465</v>
      </c>
      <c r="C361" s="252" t="s">
        <v>794</v>
      </c>
      <c r="D361" s="252" t="s">
        <v>2355</v>
      </c>
      <c r="E361" s="252" t="s">
        <v>566</v>
      </c>
      <c r="F361" s="252" t="s">
        <v>861</v>
      </c>
      <c r="G361" s="252" t="s">
        <v>574</v>
      </c>
      <c r="H361" s="252" t="s">
        <v>491</v>
      </c>
      <c r="I361" s="252"/>
      <c r="J361" s="252" t="s">
        <v>2356</v>
      </c>
      <c r="K361" s="252"/>
      <c r="L361" s="252"/>
      <c r="AA361"/>
      <c r="AB361"/>
    </row>
    <row r="362" spans="1:28" s="1" customFormat="1" ht="60">
      <c r="A362" s="260">
        <v>44681</v>
      </c>
      <c r="B362" s="252" t="s">
        <v>465</v>
      </c>
      <c r="C362" s="252" t="s">
        <v>794</v>
      </c>
      <c r="D362" s="252" t="s">
        <v>2355</v>
      </c>
      <c r="E362" s="252" t="s">
        <v>566</v>
      </c>
      <c r="F362" s="252" t="s">
        <v>861</v>
      </c>
      <c r="G362" s="252" t="s">
        <v>574</v>
      </c>
      <c r="H362" s="252" t="s">
        <v>491</v>
      </c>
      <c r="I362" s="252"/>
      <c r="J362" s="252" t="s">
        <v>2356</v>
      </c>
      <c r="K362" s="252"/>
      <c r="L362" s="252"/>
      <c r="AA362"/>
      <c r="AB362"/>
    </row>
    <row r="363" spans="1:28" s="1" customFormat="1">
      <c r="A363" s="260">
        <v>44681</v>
      </c>
      <c r="B363" s="252" t="s">
        <v>469</v>
      </c>
      <c r="C363" s="252" t="s">
        <v>2507</v>
      </c>
      <c r="D363" s="252" t="s">
        <v>794</v>
      </c>
      <c r="E363" s="252" t="s">
        <v>2514</v>
      </c>
      <c r="F363" s="252" t="s">
        <v>1814</v>
      </c>
      <c r="G363" s="252" t="s">
        <v>1896</v>
      </c>
      <c r="H363" s="252" t="s">
        <v>491</v>
      </c>
      <c r="I363" s="252"/>
      <c r="J363" s="252" t="s">
        <v>2544</v>
      </c>
      <c r="K363" s="252"/>
      <c r="L363" s="252"/>
      <c r="AA363"/>
      <c r="AB363"/>
    </row>
    <row r="364" spans="1:28" s="1" customFormat="1" ht="60">
      <c r="A364" s="260">
        <v>44681</v>
      </c>
      <c r="B364" s="252" t="s">
        <v>469</v>
      </c>
      <c r="C364" s="252" t="s">
        <v>2485</v>
      </c>
      <c r="D364" s="252" t="s">
        <v>2486</v>
      </c>
      <c r="E364" s="252" t="s">
        <v>878</v>
      </c>
      <c r="F364" s="252" t="s">
        <v>813</v>
      </c>
      <c r="G364" s="252" t="s">
        <v>1896</v>
      </c>
      <c r="H364" s="252" t="s">
        <v>491</v>
      </c>
      <c r="I364" s="252"/>
      <c r="J364" s="252" t="s">
        <v>2545</v>
      </c>
      <c r="K364" s="252"/>
      <c r="L364" s="252"/>
      <c r="AA364"/>
      <c r="AB364"/>
    </row>
    <row r="365" spans="1:28" s="1" customFormat="1" ht="45">
      <c r="A365" s="260">
        <v>44681</v>
      </c>
      <c r="B365" s="252" t="s">
        <v>469</v>
      </c>
      <c r="C365" s="252" t="s">
        <v>2508</v>
      </c>
      <c r="D365" s="252" t="s">
        <v>2509</v>
      </c>
      <c r="E365" s="252" t="s">
        <v>878</v>
      </c>
      <c r="F365" s="252" t="s">
        <v>813</v>
      </c>
      <c r="G365" s="252" t="s">
        <v>2218</v>
      </c>
      <c r="H365" s="252" t="s">
        <v>491</v>
      </c>
      <c r="I365" s="252"/>
      <c r="J365" s="252" t="s">
        <v>2546</v>
      </c>
      <c r="K365" s="252"/>
      <c r="L365" s="252"/>
      <c r="AA365"/>
      <c r="AB365"/>
    </row>
    <row r="366" spans="1:28" s="1" customFormat="1">
      <c r="A366" s="260">
        <v>44682</v>
      </c>
      <c r="B366" s="252" t="s">
        <v>671</v>
      </c>
      <c r="C366" s="252" t="s">
        <v>2566</v>
      </c>
      <c r="D366" s="252" t="s">
        <v>546</v>
      </c>
      <c r="E366" s="252" t="s">
        <v>749</v>
      </c>
      <c r="F366" s="252" t="s">
        <v>1885</v>
      </c>
      <c r="G366" s="252" t="s">
        <v>2289</v>
      </c>
      <c r="H366" s="252" t="s">
        <v>498</v>
      </c>
      <c r="I366" s="252"/>
      <c r="J366" s="252"/>
      <c r="K366" s="252"/>
      <c r="L366" s="252"/>
      <c r="AA366"/>
      <c r="AB366"/>
    </row>
    <row r="367" spans="1:28" s="1" customFormat="1">
      <c r="A367" s="260">
        <v>44682</v>
      </c>
      <c r="B367" s="252" t="s">
        <v>671</v>
      </c>
      <c r="C367" s="252" t="s">
        <v>2616</v>
      </c>
      <c r="D367" s="252" t="s">
        <v>2617</v>
      </c>
      <c r="E367" s="252" t="s">
        <v>2618</v>
      </c>
      <c r="F367" s="252" t="s">
        <v>1885</v>
      </c>
      <c r="G367" s="252" t="s">
        <v>2289</v>
      </c>
      <c r="H367" s="252" t="s">
        <v>491</v>
      </c>
      <c r="I367" s="252"/>
      <c r="J367" s="252"/>
      <c r="K367" s="252"/>
      <c r="L367" s="252"/>
      <c r="AA367"/>
      <c r="AB367"/>
    </row>
    <row r="368" spans="1:28" s="1" customFormat="1" ht="30">
      <c r="A368" s="260">
        <v>44682</v>
      </c>
      <c r="B368" s="252" t="s">
        <v>671</v>
      </c>
      <c r="C368" s="252" t="s">
        <v>2619</v>
      </c>
      <c r="D368" s="252" t="s">
        <v>2620</v>
      </c>
      <c r="E368" s="252" t="s">
        <v>2621</v>
      </c>
      <c r="F368" s="252" t="s">
        <v>1885</v>
      </c>
      <c r="G368" s="252" t="s">
        <v>2289</v>
      </c>
      <c r="H368" s="252" t="s">
        <v>491</v>
      </c>
      <c r="I368" s="252"/>
      <c r="J368" s="252"/>
      <c r="K368" s="252"/>
      <c r="L368" s="252"/>
      <c r="AA368"/>
      <c r="AB368"/>
    </row>
    <row r="369" spans="1:28" s="1" customFormat="1">
      <c r="A369" s="260">
        <v>44682</v>
      </c>
      <c r="B369" s="252" t="s">
        <v>671</v>
      </c>
      <c r="C369" s="252" t="s">
        <v>2622</v>
      </c>
      <c r="D369" s="252" t="s">
        <v>2623</v>
      </c>
      <c r="E369" s="252" t="s">
        <v>557</v>
      </c>
      <c r="F369" s="252" t="s">
        <v>1885</v>
      </c>
      <c r="G369" s="252" t="s">
        <v>2289</v>
      </c>
      <c r="H369" s="252" t="s">
        <v>491</v>
      </c>
      <c r="I369" s="252"/>
      <c r="J369" s="252"/>
      <c r="K369" s="252"/>
      <c r="L369" s="252"/>
      <c r="AA369"/>
      <c r="AB369"/>
    </row>
    <row r="370" spans="1:28" s="1" customFormat="1">
      <c r="A370" s="260">
        <v>44682</v>
      </c>
      <c r="B370" s="252" t="s">
        <v>671</v>
      </c>
      <c r="C370" s="252" t="s">
        <v>2624</v>
      </c>
      <c r="D370" s="252" t="s">
        <v>2625</v>
      </c>
      <c r="E370" s="252" t="s">
        <v>2626</v>
      </c>
      <c r="F370" s="252" t="s">
        <v>1885</v>
      </c>
      <c r="G370" s="252" t="s">
        <v>549</v>
      </c>
      <c r="H370" s="252" t="s">
        <v>491</v>
      </c>
      <c r="I370" s="252"/>
      <c r="J370" s="252"/>
      <c r="K370" s="252"/>
      <c r="L370" s="252"/>
      <c r="AA370"/>
      <c r="AB370"/>
    </row>
    <row r="371" spans="1:28" s="1" customFormat="1" ht="30">
      <c r="A371" s="260">
        <v>44683</v>
      </c>
      <c r="B371" s="252" t="s">
        <v>469</v>
      </c>
      <c r="C371" s="252" t="s">
        <v>2567</v>
      </c>
      <c r="D371" s="252" t="s">
        <v>2348</v>
      </c>
      <c r="E371" s="252" t="s">
        <v>2510</v>
      </c>
      <c r="F371" s="252" t="s">
        <v>2568</v>
      </c>
      <c r="G371" s="252" t="s">
        <v>549</v>
      </c>
      <c r="H371" s="252" t="s">
        <v>491</v>
      </c>
      <c r="I371" s="252" t="s">
        <v>2579</v>
      </c>
      <c r="J371" s="252" t="s">
        <v>2574</v>
      </c>
      <c r="K371" s="252"/>
      <c r="L371" s="252"/>
      <c r="AA371"/>
      <c r="AB371"/>
    </row>
    <row r="372" spans="1:28" s="1" customFormat="1" ht="45">
      <c r="A372" s="260">
        <v>44683</v>
      </c>
      <c r="B372" s="252" t="s">
        <v>465</v>
      </c>
      <c r="C372" s="252"/>
      <c r="D372" s="252" t="s">
        <v>2355</v>
      </c>
      <c r="E372" s="252" t="s">
        <v>878</v>
      </c>
      <c r="F372" s="252" t="s">
        <v>2568</v>
      </c>
      <c r="G372" s="252" t="s">
        <v>2289</v>
      </c>
      <c r="H372" s="252" t="s">
        <v>491</v>
      </c>
      <c r="I372" s="252"/>
      <c r="J372" s="252" t="s">
        <v>2634</v>
      </c>
      <c r="K372" s="252"/>
      <c r="L372" s="252"/>
      <c r="AA372"/>
      <c r="AB372"/>
    </row>
    <row r="373" spans="1:28" s="1" customFormat="1" ht="30">
      <c r="A373" s="260">
        <v>44684</v>
      </c>
      <c r="B373" s="252" t="s">
        <v>469</v>
      </c>
      <c r="C373" s="252" t="s">
        <v>2569</v>
      </c>
      <c r="D373" s="252" t="s">
        <v>807</v>
      </c>
      <c r="E373" s="252" t="s">
        <v>2512</v>
      </c>
      <c r="F373" s="252" t="s">
        <v>2568</v>
      </c>
      <c r="G373" s="252" t="s">
        <v>2289</v>
      </c>
      <c r="H373" s="252" t="s">
        <v>491</v>
      </c>
      <c r="I373" s="252" t="s">
        <v>2580</v>
      </c>
      <c r="J373" s="252" t="s">
        <v>2575</v>
      </c>
      <c r="K373" s="252"/>
      <c r="L373" s="252"/>
      <c r="AA373"/>
      <c r="AB373"/>
    </row>
    <row r="374" spans="1:28" s="1" customFormat="1" ht="30">
      <c r="A374" s="260">
        <v>44684</v>
      </c>
      <c r="B374" s="252" t="s">
        <v>465</v>
      </c>
      <c r="C374" s="252"/>
      <c r="D374" s="252" t="s">
        <v>2627</v>
      </c>
      <c r="E374" s="252" t="s">
        <v>878</v>
      </c>
      <c r="F374" s="252" t="s">
        <v>2568</v>
      </c>
      <c r="G374" s="252" t="s">
        <v>2289</v>
      </c>
      <c r="H374" s="252" t="s">
        <v>491</v>
      </c>
      <c r="I374" s="252"/>
      <c r="J374" s="252" t="s">
        <v>2343</v>
      </c>
      <c r="K374" s="252"/>
      <c r="L374" s="252"/>
      <c r="AA374"/>
      <c r="AB374"/>
    </row>
    <row r="375" spans="1:28" s="1" customFormat="1" ht="30">
      <c r="A375" s="260">
        <v>44685</v>
      </c>
      <c r="B375" s="252" t="s">
        <v>469</v>
      </c>
      <c r="C375" s="252" t="s">
        <v>2569</v>
      </c>
      <c r="D375" s="252" t="s">
        <v>807</v>
      </c>
      <c r="E375" s="252" t="s">
        <v>2512</v>
      </c>
      <c r="F375" s="252" t="s">
        <v>1814</v>
      </c>
      <c r="G375" s="252" t="s">
        <v>2289</v>
      </c>
      <c r="H375" s="252" t="s">
        <v>491</v>
      </c>
      <c r="I375" s="252" t="s">
        <v>2580</v>
      </c>
      <c r="J375" s="252" t="s">
        <v>2575</v>
      </c>
      <c r="K375" s="252"/>
      <c r="L375" s="252"/>
      <c r="AA375"/>
      <c r="AB375"/>
    </row>
    <row r="376" spans="1:28" s="1" customFormat="1">
      <c r="A376" s="260">
        <v>44685</v>
      </c>
      <c r="B376" s="252" t="s">
        <v>465</v>
      </c>
      <c r="C376" s="252" t="s">
        <v>2628</v>
      </c>
      <c r="D376" s="252" t="s">
        <v>2629</v>
      </c>
      <c r="E376" s="252" t="s">
        <v>2510</v>
      </c>
      <c r="F376" s="252" t="s">
        <v>2568</v>
      </c>
      <c r="G376" s="252" t="s">
        <v>2289</v>
      </c>
      <c r="H376" s="252" t="s">
        <v>491</v>
      </c>
      <c r="I376" s="252"/>
      <c r="J376" s="252" t="s">
        <v>2543</v>
      </c>
      <c r="K376" s="252"/>
      <c r="L376" s="252"/>
      <c r="AA376"/>
      <c r="AB376"/>
    </row>
    <row r="377" spans="1:28" s="1" customFormat="1" ht="60">
      <c r="A377" s="260">
        <v>44686</v>
      </c>
      <c r="B377" s="252" t="s">
        <v>469</v>
      </c>
      <c r="C377" s="252" t="s">
        <v>794</v>
      </c>
      <c r="D377" s="252" t="s">
        <v>2570</v>
      </c>
      <c r="E377" s="252" t="s">
        <v>566</v>
      </c>
      <c r="F377" s="252" t="s">
        <v>2568</v>
      </c>
      <c r="G377" s="252" t="s">
        <v>2289</v>
      </c>
      <c r="H377" s="252" t="s">
        <v>491</v>
      </c>
      <c r="I377" s="252" t="s">
        <v>2580</v>
      </c>
      <c r="J377" s="252" t="s">
        <v>2576</v>
      </c>
      <c r="K377" s="252"/>
      <c r="L377" s="252"/>
      <c r="AA377"/>
      <c r="AB377"/>
    </row>
    <row r="378" spans="1:28" s="1" customFormat="1">
      <c r="A378" s="260">
        <v>44686</v>
      </c>
      <c r="B378" s="252" t="s">
        <v>465</v>
      </c>
      <c r="C378" s="252"/>
      <c r="D378" s="252" t="s">
        <v>2355</v>
      </c>
      <c r="E378" s="252" t="s">
        <v>878</v>
      </c>
      <c r="F378" s="252" t="s">
        <v>2568</v>
      </c>
      <c r="G378" s="252" t="s">
        <v>917</v>
      </c>
      <c r="H378" s="252" t="s">
        <v>498</v>
      </c>
      <c r="I378" s="252"/>
      <c r="J378" s="252"/>
      <c r="K378" s="252"/>
      <c r="L378" s="252"/>
      <c r="AA378"/>
      <c r="AB378"/>
    </row>
    <row r="379" spans="1:28" s="1" customFormat="1" ht="45">
      <c r="A379" s="260">
        <v>44687</v>
      </c>
      <c r="B379" s="252" t="s">
        <v>469</v>
      </c>
      <c r="C379" s="252" t="s">
        <v>794</v>
      </c>
      <c r="D379" s="252" t="s">
        <v>2571</v>
      </c>
      <c r="E379" s="252" t="s">
        <v>507</v>
      </c>
      <c r="F379" s="252" t="s">
        <v>813</v>
      </c>
      <c r="G379" s="252" t="s">
        <v>2289</v>
      </c>
      <c r="H379" s="252" t="s">
        <v>491</v>
      </c>
      <c r="I379" s="252" t="s">
        <v>2581</v>
      </c>
      <c r="J379" s="252" t="s">
        <v>2577</v>
      </c>
      <c r="K379" s="252"/>
      <c r="L379" s="252"/>
      <c r="AA379"/>
      <c r="AB379"/>
    </row>
    <row r="380" spans="1:28" s="1" customFormat="1" ht="45">
      <c r="A380" s="260">
        <v>44687</v>
      </c>
      <c r="B380" s="252" t="s">
        <v>465</v>
      </c>
      <c r="C380" s="252" t="s">
        <v>2341</v>
      </c>
      <c r="D380" s="252" t="s">
        <v>2630</v>
      </c>
      <c r="E380" s="252" t="s">
        <v>2510</v>
      </c>
      <c r="F380" s="252" t="s">
        <v>2568</v>
      </c>
      <c r="G380" s="252" t="s">
        <v>549</v>
      </c>
      <c r="H380" s="252" t="s">
        <v>498</v>
      </c>
      <c r="I380" s="252"/>
      <c r="J380" s="252" t="s">
        <v>2217</v>
      </c>
      <c r="K380" s="252"/>
      <c r="L380" s="252"/>
      <c r="AA380"/>
      <c r="AB380"/>
    </row>
    <row r="381" spans="1:28" s="1" customFormat="1" ht="60">
      <c r="A381" s="260">
        <v>44688</v>
      </c>
      <c r="B381" s="252" t="s">
        <v>469</v>
      </c>
      <c r="C381" s="252" t="s">
        <v>794</v>
      </c>
      <c r="D381" s="252" t="s">
        <v>2572</v>
      </c>
      <c r="E381" s="252" t="s">
        <v>2573</v>
      </c>
      <c r="F381" s="252" t="s">
        <v>813</v>
      </c>
      <c r="G381" s="252" t="s">
        <v>2289</v>
      </c>
      <c r="H381" s="252" t="s">
        <v>491</v>
      </c>
      <c r="I381" s="252" t="s">
        <v>2582</v>
      </c>
      <c r="J381" s="252" t="s">
        <v>2578</v>
      </c>
      <c r="K381" s="252"/>
      <c r="L381" s="252"/>
      <c r="AA381"/>
      <c r="AB381"/>
    </row>
    <row r="382" spans="1:28" s="1" customFormat="1" ht="45">
      <c r="A382" s="260">
        <v>44688</v>
      </c>
      <c r="B382" s="252" t="s">
        <v>465</v>
      </c>
      <c r="C382" s="252" t="s">
        <v>2506</v>
      </c>
      <c r="D382" s="252" t="s">
        <v>2318</v>
      </c>
      <c r="E382" s="252" t="s">
        <v>866</v>
      </c>
      <c r="F382" s="252" t="s">
        <v>2568</v>
      </c>
      <c r="G382" s="252" t="s">
        <v>549</v>
      </c>
      <c r="H382" s="252" t="s">
        <v>498</v>
      </c>
      <c r="I382" s="252"/>
      <c r="J382" s="252" t="s">
        <v>2635</v>
      </c>
      <c r="K382" s="252"/>
      <c r="L382" s="252"/>
      <c r="AA382"/>
      <c r="AB382"/>
    </row>
    <row r="383" spans="1:28" s="1" customFormat="1" ht="45">
      <c r="A383" s="260">
        <v>44689</v>
      </c>
      <c r="B383" s="252" t="s">
        <v>468</v>
      </c>
      <c r="C383" s="252" t="s">
        <v>2583</v>
      </c>
      <c r="D383" s="252" t="s">
        <v>2584</v>
      </c>
      <c r="E383" s="252" t="s">
        <v>866</v>
      </c>
      <c r="F383" s="252" t="s">
        <v>2568</v>
      </c>
      <c r="G383" s="252" t="s">
        <v>2289</v>
      </c>
      <c r="H383" s="252" t="s">
        <v>491</v>
      </c>
      <c r="I383" s="252" t="s">
        <v>2216</v>
      </c>
      <c r="J383" s="252" t="s">
        <v>2587</v>
      </c>
      <c r="K383" s="252"/>
      <c r="L383" s="252"/>
      <c r="AA383"/>
      <c r="AB383"/>
    </row>
    <row r="384" spans="1:28" s="1" customFormat="1" ht="60">
      <c r="A384" s="260">
        <v>44690</v>
      </c>
      <c r="B384" s="252" t="s">
        <v>468</v>
      </c>
      <c r="C384" s="252" t="s">
        <v>2585</v>
      </c>
      <c r="D384" s="252" t="s">
        <v>2348</v>
      </c>
      <c r="E384" s="252" t="s">
        <v>1951</v>
      </c>
      <c r="F384" s="252" t="s">
        <v>2568</v>
      </c>
      <c r="G384" s="252" t="s">
        <v>2289</v>
      </c>
      <c r="H384" s="252" t="s">
        <v>498</v>
      </c>
      <c r="I384" s="252" t="s">
        <v>2216</v>
      </c>
      <c r="J384" s="252" t="s">
        <v>2588</v>
      </c>
      <c r="K384" s="252"/>
      <c r="L384" s="252"/>
      <c r="AA384"/>
      <c r="AB384"/>
    </row>
    <row r="385" spans="1:28" s="1" customFormat="1" ht="45">
      <c r="A385" s="260">
        <v>44690</v>
      </c>
      <c r="B385" s="252" t="s">
        <v>465</v>
      </c>
      <c r="C385" s="252"/>
      <c r="D385" s="252" t="s">
        <v>1800</v>
      </c>
      <c r="E385" s="252" t="s">
        <v>677</v>
      </c>
      <c r="F385" s="252" t="s">
        <v>2568</v>
      </c>
      <c r="G385" s="252" t="s">
        <v>549</v>
      </c>
      <c r="H385" s="252" t="s">
        <v>498</v>
      </c>
      <c r="I385" s="252"/>
      <c r="J385" s="252" t="s">
        <v>2636</v>
      </c>
      <c r="K385" s="252"/>
      <c r="L385" s="252"/>
      <c r="AA385"/>
      <c r="AB385"/>
    </row>
    <row r="386" spans="1:28" s="1" customFormat="1" ht="30">
      <c r="A386" s="260">
        <v>44691</v>
      </c>
      <c r="B386" s="252" t="s">
        <v>468</v>
      </c>
      <c r="C386" s="252" t="s">
        <v>2282</v>
      </c>
      <c r="D386" s="252" t="s">
        <v>2283</v>
      </c>
      <c r="E386" s="252" t="s">
        <v>705</v>
      </c>
      <c r="F386" s="252" t="s">
        <v>2568</v>
      </c>
      <c r="G386" s="252" t="s">
        <v>2289</v>
      </c>
      <c r="H386" s="252" t="s">
        <v>491</v>
      </c>
      <c r="I386" s="252" t="s">
        <v>2216</v>
      </c>
      <c r="J386" s="252" t="s">
        <v>2284</v>
      </c>
      <c r="K386" s="252"/>
      <c r="L386" s="252"/>
      <c r="AA386"/>
      <c r="AB386"/>
    </row>
    <row r="387" spans="1:28" s="1" customFormat="1" ht="45">
      <c r="A387" s="260">
        <v>44691</v>
      </c>
      <c r="B387" s="252" t="s">
        <v>465</v>
      </c>
      <c r="C387" s="252"/>
      <c r="D387" s="252" t="s">
        <v>2631</v>
      </c>
      <c r="E387" s="252" t="s">
        <v>566</v>
      </c>
      <c r="F387" s="252" t="s">
        <v>2568</v>
      </c>
      <c r="G387" s="252" t="s">
        <v>549</v>
      </c>
      <c r="H387" s="252" t="s">
        <v>491</v>
      </c>
      <c r="I387" s="252"/>
      <c r="J387" s="252" t="s">
        <v>2634</v>
      </c>
      <c r="K387" s="252"/>
      <c r="L387" s="252"/>
      <c r="AA387"/>
      <c r="AB387"/>
    </row>
    <row r="388" spans="1:28" s="1" customFormat="1">
      <c r="A388" s="260">
        <v>44692</v>
      </c>
      <c r="B388" s="252" t="s">
        <v>468</v>
      </c>
      <c r="C388" s="252" t="s">
        <v>2586</v>
      </c>
      <c r="D388" s="252" t="s">
        <v>2348</v>
      </c>
      <c r="E388" s="252" t="s">
        <v>1951</v>
      </c>
      <c r="F388" s="252" t="s">
        <v>2568</v>
      </c>
      <c r="G388" s="252" t="s">
        <v>2289</v>
      </c>
      <c r="H388" s="252" t="s">
        <v>498</v>
      </c>
      <c r="I388" s="252" t="s">
        <v>2216</v>
      </c>
      <c r="J388" s="252" t="s">
        <v>2589</v>
      </c>
      <c r="K388" s="252"/>
      <c r="L388" s="252"/>
      <c r="AA388"/>
      <c r="AB388"/>
    </row>
    <row r="389" spans="1:28" s="1" customFormat="1">
      <c r="A389" s="260">
        <v>44692</v>
      </c>
      <c r="B389" s="252" t="s">
        <v>465</v>
      </c>
      <c r="C389" s="252" t="s">
        <v>2632</v>
      </c>
      <c r="D389" s="252" t="s">
        <v>2246</v>
      </c>
      <c r="E389" s="252" t="s">
        <v>2633</v>
      </c>
      <c r="F389" s="252" t="s">
        <v>2568</v>
      </c>
      <c r="G389" s="252" t="s">
        <v>2289</v>
      </c>
      <c r="H389" s="252" t="s">
        <v>498</v>
      </c>
      <c r="I389" s="252"/>
      <c r="J389" s="252" t="s">
        <v>2359</v>
      </c>
      <c r="K389" s="252"/>
      <c r="L389" s="252"/>
      <c r="AA389"/>
      <c r="AB389"/>
    </row>
    <row r="390" spans="1:28" s="1" customFormat="1">
      <c r="A390" s="260">
        <v>44693</v>
      </c>
      <c r="B390" s="252" t="s">
        <v>468</v>
      </c>
      <c r="C390" s="252" t="s">
        <v>1940</v>
      </c>
      <c r="D390" s="252" t="s">
        <v>2295</v>
      </c>
      <c r="E390" s="252" t="s">
        <v>866</v>
      </c>
      <c r="F390" s="252" t="s">
        <v>2568</v>
      </c>
      <c r="G390" s="252" t="s">
        <v>549</v>
      </c>
      <c r="H390" s="252" t="s">
        <v>498</v>
      </c>
      <c r="I390" s="252" t="s">
        <v>2590</v>
      </c>
      <c r="J390" s="252" t="s">
        <v>2296</v>
      </c>
      <c r="K390" s="252"/>
      <c r="L390" s="252"/>
      <c r="AA390"/>
      <c r="AB390"/>
    </row>
    <row r="391" spans="1:28" s="1" customFormat="1" ht="45">
      <c r="A391" s="260">
        <v>44693</v>
      </c>
      <c r="B391" s="252" t="s">
        <v>465</v>
      </c>
      <c r="C391" s="252"/>
      <c r="D391" s="252" t="s">
        <v>2355</v>
      </c>
      <c r="E391" s="252" t="s">
        <v>878</v>
      </c>
      <c r="F391" s="252" t="s">
        <v>2568</v>
      </c>
      <c r="G391" s="252" t="s">
        <v>2289</v>
      </c>
      <c r="H391" s="252" t="s">
        <v>491</v>
      </c>
      <c r="I391" s="252"/>
      <c r="J391" s="252" t="s">
        <v>2634</v>
      </c>
      <c r="K391" s="252"/>
      <c r="L391" s="252"/>
      <c r="AA391"/>
      <c r="AB391"/>
    </row>
    <row r="392" spans="1:28" s="1" customFormat="1" ht="30">
      <c r="A392" s="260">
        <v>44694</v>
      </c>
      <c r="B392" s="252" t="s">
        <v>468</v>
      </c>
      <c r="C392" s="252" t="s">
        <v>2591</v>
      </c>
      <c r="D392" s="252" t="s">
        <v>2592</v>
      </c>
      <c r="E392" s="252" t="s">
        <v>2510</v>
      </c>
      <c r="F392" s="252" t="s">
        <v>2568</v>
      </c>
      <c r="G392" s="252" t="s">
        <v>549</v>
      </c>
      <c r="H392" s="252" t="s">
        <v>491</v>
      </c>
      <c r="I392" s="252" t="s">
        <v>2590</v>
      </c>
      <c r="J392" s="252" t="s">
        <v>2603</v>
      </c>
      <c r="K392" s="252"/>
      <c r="L392" s="252"/>
      <c r="AA392"/>
      <c r="AB392"/>
    </row>
    <row r="393" spans="1:28" s="1" customFormat="1" ht="45">
      <c r="A393" s="260">
        <v>44694</v>
      </c>
      <c r="B393" s="252" t="s">
        <v>465</v>
      </c>
      <c r="C393" s="252"/>
      <c r="D393" s="252" t="s">
        <v>817</v>
      </c>
      <c r="E393" s="252" t="s">
        <v>878</v>
      </c>
      <c r="F393" s="252" t="s">
        <v>2568</v>
      </c>
      <c r="G393" s="252" t="s">
        <v>2289</v>
      </c>
      <c r="H393" s="252" t="s">
        <v>498</v>
      </c>
      <c r="I393" s="252"/>
      <c r="J393" s="252" t="s">
        <v>2634</v>
      </c>
      <c r="K393" s="252"/>
      <c r="L393" s="252"/>
      <c r="AA393"/>
      <c r="AB393"/>
    </row>
    <row r="394" spans="1:28" s="1" customFormat="1" ht="45">
      <c r="A394" s="260">
        <v>44695</v>
      </c>
      <c r="B394" s="252" t="s">
        <v>468</v>
      </c>
      <c r="C394" s="252" t="s">
        <v>2593</v>
      </c>
      <c r="D394" s="252" t="s">
        <v>2440</v>
      </c>
      <c r="E394" s="252" t="s">
        <v>517</v>
      </c>
      <c r="F394" s="252" t="s">
        <v>2568</v>
      </c>
      <c r="G394" s="252" t="s">
        <v>917</v>
      </c>
      <c r="H394" s="252" t="s">
        <v>498</v>
      </c>
      <c r="I394" s="252" t="s">
        <v>2611</v>
      </c>
      <c r="J394" s="252" t="s">
        <v>2604</v>
      </c>
      <c r="K394" s="252"/>
      <c r="L394" s="252"/>
      <c r="AA394"/>
      <c r="AB394"/>
    </row>
    <row r="395" spans="1:28" s="1" customFormat="1">
      <c r="A395" s="260">
        <v>44695</v>
      </c>
      <c r="B395" s="252" t="s">
        <v>465</v>
      </c>
      <c r="C395" s="252"/>
      <c r="D395" s="252" t="s">
        <v>2355</v>
      </c>
      <c r="E395" s="252" t="s">
        <v>878</v>
      </c>
      <c r="F395" s="252" t="s">
        <v>2568</v>
      </c>
      <c r="G395" s="252" t="s">
        <v>600</v>
      </c>
      <c r="H395" s="252" t="s">
        <v>491</v>
      </c>
      <c r="I395" s="252"/>
      <c r="J395" s="252"/>
      <c r="K395" s="252"/>
      <c r="L395" s="252"/>
      <c r="AA395"/>
      <c r="AB395"/>
    </row>
    <row r="396" spans="1:28" s="1" customFormat="1" ht="45">
      <c r="A396" s="260">
        <v>44696</v>
      </c>
      <c r="B396" s="252" t="s">
        <v>468</v>
      </c>
      <c r="C396" s="252" t="s">
        <v>2594</v>
      </c>
      <c r="D396" s="252" t="s">
        <v>2246</v>
      </c>
      <c r="E396" s="252" t="s">
        <v>2247</v>
      </c>
      <c r="F396" s="252" t="s">
        <v>2568</v>
      </c>
      <c r="G396" s="252" t="s">
        <v>917</v>
      </c>
      <c r="H396" s="252" t="s">
        <v>498</v>
      </c>
      <c r="I396" s="252" t="s">
        <v>2611</v>
      </c>
      <c r="J396" s="252" t="s">
        <v>2605</v>
      </c>
      <c r="K396" s="252"/>
      <c r="L396" s="252"/>
      <c r="AA396"/>
      <c r="AB396"/>
    </row>
    <row r="397" spans="1:28" s="1" customFormat="1" ht="45">
      <c r="A397" s="260">
        <v>44696</v>
      </c>
      <c r="B397" s="252" t="s">
        <v>465</v>
      </c>
      <c r="C397" s="252"/>
      <c r="D397" s="252" t="s">
        <v>2355</v>
      </c>
      <c r="E397" s="252" t="s">
        <v>878</v>
      </c>
      <c r="F397" s="252" t="s">
        <v>2568</v>
      </c>
      <c r="G397" s="252" t="s">
        <v>600</v>
      </c>
      <c r="H397" s="252" t="s">
        <v>491</v>
      </c>
      <c r="I397" s="252" t="s">
        <v>2579</v>
      </c>
      <c r="J397" s="252" t="s">
        <v>2634</v>
      </c>
      <c r="K397" s="252"/>
      <c r="L397" s="252"/>
      <c r="AA397"/>
      <c r="AB397"/>
    </row>
    <row r="398" spans="1:28" s="1" customFormat="1">
      <c r="A398" s="260">
        <v>44697</v>
      </c>
      <c r="B398" s="252" t="s">
        <v>468</v>
      </c>
      <c r="C398" s="252" t="s">
        <v>1940</v>
      </c>
      <c r="D398" s="252" t="s">
        <v>2295</v>
      </c>
      <c r="E398" s="252" t="s">
        <v>866</v>
      </c>
      <c r="F398" s="252" t="s">
        <v>2568</v>
      </c>
      <c r="G398" s="252" t="s">
        <v>2289</v>
      </c>
      <c r="H398" s="252" t="s">
        <v>498</v>
      </c>
      <c r="I398" s="252" t="s">
        <v>2612</v>
      </c>
      <c r="J398" s="252" t="s">
        <v>2296</v>
      </c>
      <c r="K398" s="252"/>
      <c r="L398" s="252"/>
      <c r="AA398"/>
      <c r="AB398"/>
    </row>
    <row r="399" spans="1:28" s="1" customFormat="1" ht="60">
      <c r="A399" s="260">
        <v>44697</v>
      </c>
      <c r="B399" s="252" t="s">
        <v>465</v>
      </c>
      <c r="C399" s="252"/>
      <c r="D399" s="252" t="s">
        <v>653</v>
      </c>
      <c r="E399" s="252" t="s">
        <v>2626</v>
      </c>
      <c r="F399" s="252" t="s">
        <v>2568</v>
      </c>
      <c r="G399" s="252" t="s">
        <v>600</v>
      </c>
      <c r="H399" s="252" t="s">
        <v>491</v>
      </c>
      <c r="I399" s="252" t="s">
        <v>2579</v>
      </c>
      <c r="J399" s="252" t="s">
        <v>2542</v>
      </c>
      <c r="K399" s="252"/>
      <c r="L399" s="252"/>
      <c r="AA399"/>
      <c r="AB399"/>
    </row>
    <row r="400" spans="1:28" s="1" customFormat="1">
      <c r="A400" s="260">
        <v>44698</v>
      </c>
      <c r="B400" s="252" t="s">
        <v>468</v>
      </c>
      <c r="C400" s="252" t="s">
        <v>1940</v>
      </c>
      <c r="D400" s="252" t="s">
        <v>2295</v>
      </c>
      <c r="E400" s="252" t="s">
        <v>866</v>
      </c>
      <c r="F400" s="252" t="s">
        <v>2568</v>
      </c>
      <c r="G400" s="252" t="s">
        <v>549</v>
      </c>
      <c r="H400" s="252" t="s">
        <v>498</v>
      </c>
      <c r="I400" s="252" t="s">
        <v>2579</v>
      </c>
      <c r="J400" s="252" t="s">
        <v>2296</v>
      </c>
      <c r="K400" s="252"/>
      <c r="L400" s="252"/>
      <c r="AA400"/>
      <c r="AB400"/>
    </row>
    <row r="401" spans="1:28" s="1" customFormat="1" ht="75">
      <c r="A401" s="260">
        <v>44698</v>
      </c>
      <c r="B401" s="252" t="s">
        <v>465</v>
      </c>
      <c r="C401" s="252"/>
      <c r="D401" s="252" t="s">
        <v>651</v>
      </c>
      <c r="E401" s="252" t="s">
        <v>866</v>
      </c>
      <c r="F401" s="252" t="s">
        <v>2568</v>
      </c>
      <c r="G401" s="252" t="s">
        <v>600</v>
      </c>
      <c r="H401" s="252" t="s">
        <v>498</v>
      </c>
      <c r="I401" s="252" t="s">
        <v>2579</v>
      </c>
      <c r="J401" s="252" t="s">
        <v>652</v>
      </c>
      <c r="K401" s="252"/>
      <c r="L401" s="252"/>
      <c r="AA401"/>
      <c r="AB401"/>
    </row>
    <row r="402" spans="1:28" s="1" customFormat="1">
      <c r="A402" s="260">
        <v>44699</v>
      </c>
      <c r="B402" s="252" t="s">
        <v>468</v>
      </c>
      <c r="C402" s="252" t="s">
        <v>2471</v>
      </c>
      <c r="D402" s="252" t="s">
        <v>694</v>
      </c>
      <c r="E402" s="252" t="s">
        <v>517</v>
      </c>
      <c r="F402" s="252" t="s">
        <v>2568</v>
      </c>
      <c r="G402" s="252" t="s">
        <v>549</v>
      </c>
      <c r="H402" s="252" t="s">
        <v>498</v>
      </c>
      <c r="I402" s="252" t="s">
        <v>2579</v>
      </c>
      <c r="J402" s="252" t="s">
        <v>2518</v>
      </c>
      <c r="K402" s="252"/>
      <c r="L402" s="252"/>
      <c r="AA402"/>
      <c r="AB402"/>
    </row>
    <row r="403" spans="1:28" s="1" customFormat="1" ht="30">
      <c r="A403" s="260">
        <v>44699</v>
      </c>
      <c r="B403" s="252" t="s">
        <v>465</v>
      </c>
      <c r="C403" s="252"/>
      <c r="D403" s="252" t="s">
        <v>2637</v>
      </c>
      <c r="E403" s="252" t="s">
        <v>2638</v>
      </c>
      <c r="F403" s="252" t="s">
        <v>1395</v>
      </c>
      <c r="G403" s="252" t="s">
        <v>2289</v>
      </c>
      <c r="H403" s="252" t="s">
        <v>498</v>
      </c>
      <c r="I403" s="252" t="s">
        <v>2646</v>
      </c>
      <c r="J403" s="252" t="s">
        <v>2642</v>
      </c>
      <c r="K403" s="252"/>
      <c r="L403" s="252"/>
      <c r="AA403"/>
      <c r="AB403"/>
    </row>
    <row r="404" spans="1:28" s="1" customFormat="1" ht="30">
      <c r="A404" s="260">
        <v>44700</v>
      </c>
      <c r="B404" s="252" t="s">
        <v>468</v>
      </c>
      <c r="C404" s="252" t="s">
        <v>2595</v>
      </c>
      <c r="D404" s="252" t="s">
        <v>2368</v>
      </c>
      <c r="E404" s="252" t="s">
        <v>2602</v>
      </c>
      <c r="F404" s="252" t="s">
        <v>2568</v>
      </c>
      <c r="G404" s="252" t="s">
        <v>549</v>
      </c>
      <c r="H404" s="252" t="s">
        <v>498</v>
      </c>
      <c r="I404" s="252" t="s">
        <v>2579</v>
      </c>
      <c r="J404" s="252" t="s">
        <v>2606</v>
      </c>
      <c r="K404" s="252"/>
      <c r="L404" s="252"/>
      <c r="AA404"/>
      <c r="AB404"/>
    </row>
    <row r="405" spans="1:28" s="1" customFormat="1">
      <c r="A405" s="260">
        <v>44700</v>
      </c>
      <c r="B405" s="252" t="s">
        <v>468</v>
      </c>
      <c r="C405" s="252" t="s">
        <v>1940</v>
      </c>
      <c r="D405" s="252" t="s">
        <v>2295</v>
      </c>
      <c r="E405" s="252" t="s">
        <v>866</v>
      </c>
      <c r="F405" s="252" t="s">
        <v>2568</v>
      </c>
      <c r="G405" s="252" t="s">
        <v>2289</v>
      </c>
      <c r="H405" s="252" t="s">
        <v>498</v>
      </c>
      <c r="I405" s="252" t="s">
        <v>2647</v>
      </c>
      <c r="J405" s="252" t="s">
        <v>2296</v>
      </c>
      <c r="K405" s="252"/>
      <c r="L405" s="252"/>
      <c r="AA405"/>
      <c r="AB405"/>
    </row>
    <row r="406" spans="1:28" s="1" customFormat="1" ht="30">
      <c r="A406" s="260">
        <v>44701</v>
      </c>
      <c r="B406" s="252" t="s">
        <v>468</v>
      </c>
      <c r="C406" s="252" t="s">
        <v>2596</v>
      </c>
      <c r="D406" s="252" t="s">
        <v>2597</v>
      </c>
      <c r="E406" s="252" t="s">
        <v>517</v>
      </c>
      <c r="F406" s="252" t="s">
        <v>2568</v>
      </c>
      <c r="G406" s="252" t="s">
        <v>549</v>
      </c>
      <c r="H406" s="252" t="s">
        <v>498</v>
      </c>
      <c r="I406" s="252" t="s">
        <v>1034</v>
      </c>
      <c r="J406" s="252" t="s">
        <v>2607</v>
      </c>
      <c r="K406" s="252"/>
      <c r="L406" s="252"/>
      <c r="AA406"/>
      <c r="AB406"/>
    </row>
    <row r="407" spans="1:28" s="1" customFormat="1" ht="75">
      <c r="A407" s="260">
        <v>44701</v>
      </c>
      <c r="B407" s="252" t="s">
        <v>465</v>
      </c>
      <c r="C407" s="252"/>
      <c r="D407" s="252" t="s">
        <v>651</v>
      </c>
      <c r="E407" s="252" t="s">
        <v>2626</v>
      </c>
      <c r="F407" s="252" t="s">
        <v>2568</v>
      </c>
      <c r="G407" s="252" t="s">
        <v>2289</v>
      </c>
      <c r="H407" s="252" t="s">
        <v>498</v>
      </c>
      <c r="I407" s="252" t="s">
        <v>2647</v>
      </c>
      <c r="J407" s="252" t="s">
        <v>652</v>
      </c>
      <c r="K407" s="252"/>
      <c r="L407" s="252"/>
      <c r="AA407"/>
      <c r="AB407"/>
    </row>
    <row r="408" spans="1:28" s="1" customFormat="1" ht="30">
      <c r="A408" s="260">
        <v>44702</v>
      </c>
      <c r="B408" s="252" t="s">
        <v>468</v>
      </c>
      <c r="C408" s="252" t="s">
        <v>2598</v>
      </c>
      <c r="D408" s="252" t="s">
        <v>2599</v>
      </c>
      <c r="E408" s="252" t="s">
        <v>705</v>
      </c>
      <c r="F408" s="252" t="s">
        <v>2568</v>
      </c>
      <c r="G408" s="252" t="s">
        <v>549</v>
      </c>
      <c r="H408" s="252" t="s">
        <v>498</v>
      </c>
      <c r="I408" s="252" t="s">
        <v>1034</v>
      </c>
      <c r="J408" s="252" t="s">
        <v>2608</v>
      </c>
      <c r="K408" s="252"/>
      <c r="L408" s="252"/>
      <c r="AA408"/>
      <c r="AB408"/>
    </row>
    <row r="409" spans="1:28" s="1" customFormat="1" ht="45">
      <c r="A409" s="260">
        <v>44702</v>
      </c>
      <c r="B409" s="252" t="s">
        <v>465</v>
      </c>
      <c r="C409" s="252"/>
      <c r="D409" s="252" t="s">
        <v>2355</v>
      </c>
      <c r="E409" s="252" t="s">
        <v>878</v>
      </c>
      <c r="F409" s="252" t="s">
        <v>2568</v>
      </c>
      <c r="G409" s="252" t="s">
        <v>574</v>
      </c>
      <c r="H409" s="252" t="s">
        <v>491</v>
      </c>
      <c r="I409" s="252" t="s">
        <v>2648</v>
      </c>
      <c r="J409" s="252" t="s">
        <v>2643</v>
      </c>
      <c r="K409" s="252"/>
      <c r="L409" s="252"/>
      <c r="AA409"/>
      <c r="AB409"/>
    </row>
    <row r="410" spans="1:28" s="1" customFormat="1" ht="30">
      <c r="A410" s="260">
        <v>44703</v>
      </c>
      <c r="B410" s="252" t="s">
        <v>468</v>
      </c>
      <c r="C410" s="252" t="s">
        <v>2600</v>
      </c>
      <c r="D410" s="252" t="s">
        <v>2601</v>
      </c>
      <c r="E410" s="252" t="s">
        <v>705</v>
      </c>
      <c r="F410" s="252" t="s">
        <v>2568</v>
      </c>
      <c r="G410" s="252" t="s">
        <v>549</v>
      </c>
      <c r="H410" s="252" t="s">
        <v>491</v>
      </c>
      <c r="I410" s="252" t="s">
        <v>1034</v>
      </c>
      <c r="J410" s="252" t="s">
        <v>2609</v>
      </c>
      <c r="K410" s="252"/>
      <c r="L410" s="252"/>
      <c r="AA410"/>
      <c r="AB410"/>
    </row>
    <row r="411" spans="1:28" s="1" customFormat="1" ht="30">
      <c r="A411" s="260">
        <v>44703</v>
      </c>
      <c r="B411" s="252" t="s">
        <v>469</v>
      </c>
      <c r="C411" s="252"/>
      <c r="D411" s="252" t="s">
        <v>2639</v>
      </c>
      <c r="E411" s="252" t="s">
        <v>507</v>
      </c>
      <c r="F411" s="252" t="s">
        <v>2568</v>
      </c>
      <c r="G411" s="252" t="s">
        <v>574</v>
      </c>
      <c r="H411" s="252" t="s">
        <v>491</v>
      </c>
      <c r="I411" s="252" t="s">
        <v>2649</v>
      </c>
      <c r="J411" s="252" t="s">
        <v>2644</v>
      </c>
      <c r="K411" s="252"/>
      <c r="L411" s="252"/>
      <c r="AA411"/>
      <c r="AB411"/>
    </row>
    <row r="412" spans="1:28" s="1" customFormat="1" ht="30">
      <c r="A412" s="260">
        <v>44704</v>
      </c>
      <c r="B412" s="252" t="s">
        <v>468</v>
      </c>
      <c r="C412" s="252" t="s">
        <v>2436</v>
      </c>
      <c r="D412" s="252" t="s">
        <v>2288</v>
      </c>
      <c r="E412" s="252" t="s">
        <v>680</v>
      </c>
      <c r="F412" s="252" t="s">
        <v>2568</v>
      </c>
      <c r="G412" s="252" t="s">
        <v>600</v>
      </c>
      <c r="H412" s="252" t="s">
        <v>498</v>
      </c>
      <c r="I412" s="252" t="s">
        <v>1034</v>
      </c>
      <c r="J412" s="252" t="s">
        <v>2610</v>
      </c>
      <c r="K412" s="252"/>
      <c r="L412" s="252"/>
      <c r="AA412"/>
      <c r="AB412"/>
    </row>
    <row r="413" spans="1:28" s="1" customFormat="1" ht="30">
      <c r="A413" s="260">
        <v>44704</v>
      </c>
      <c r="B413" s="252" t="s">
        <v>468</v>
      </c>
      <c r="C413" s="252" t="s">
        <v>2596</v>
      </c>
      <c r="D413" s="252" t="s">
        <v>2597</v>
      </c>
      <c r="E413" s="252" t="s">
        <v>517</v>
      </c>
      <c r="F413" s="252" t="s">
        <v>2568</v>
      </c>
      <c r="G413" s="252" t="s">
        <v>574</v>
      </c>
      <c r="H413" s="252" t="s">
        <v>498</v>
      </c>
      <c r="I413" s="252" t="s">
        <v>2650</v>
      </c>
      <c r="J413" s="252" t="s">
        <v>2607</v>
      </c>
      <c r="K413" s="252"/>
      <c r="L413" s="252"/>
      <c r="AA413"/>
      <c r="AB413"/>
    </row>
    <row r="414" spans="1:28" s="1" customFormat="1" ht="60">
      <c r="A414" s="260">
        <v>44705</v>
      </c>
      <c r="B414" s="252" t="s">
        <v>671</v>
      </c>
      <c r="C414" s="252" t="s">
        <v>2613</v>
      </c>
      <c r="D414" s="252"/>
      <c r="E414" s="252" t="s">
        <v>2615</v>
      </c>
      <c r="F414" s="252" t="s">
        <v>1885</v>
      </c>
      <c r="G414" s="252" t="s">
        <v>1896</v>
      </c>
      <c r="H414" s="252" t="s">
        <v>491</v>
      </c>
      <c r="I414" s="252"/>
      <c r="J414" s="252" t="s">
        <v>2614</v>
      </c>
      <c r="K414" s="252"/>
      <c r="L414" s="252"/>
      <c r="AA414"/>
      <c r="AB414"/>
    </row>
    <row r="415" spans="1:28" s="1" customFormat="1" ht="60">
      <c r="A415" s="260">
        <v>44705</v>
      </c>
      <c r="B415" s="252" t="s">
        <v>469</v>
      </c>
      <c r="C415" s="252"/>
      <c r="D415" s="252" t="s">
        <v>2640</v>
      </c>
      <c r="E415" s="252" t="s">
        <v>517</v>
      </c>
      <c r="F415" s="252" t="s">
        <v>2568</v>
      </c>
      <c r="G415" s="252" t="s">
        <v>574</v>
      </c>
      <c r="H415" s="252" t="s">
        <v>498</v>
      </c>
      <c r="I415" s="252" t="s">
        <v>2650</v>
      </c>
      <c r="J415" s="252" t="s">
        <v>2645</v>
      </c>
      <c r="K415" s="252"/>
      <c r="L415" s="252"/>
      <c r="AA415"/>
      <c r="AB415"/>
    </row>
    <row r="416" spans="1:28" s="1" customFormat="1" ht="45">
      <c r="A416" s="260">
        <v>44706</v>
      </c>
      <c r="B416" s="252" t="s">
        <v>469</v>
      </c>
      <c r="C416" s="252"/>
      <c r="D416" s="252" t="s">
        <v>771</v>
      </c>
      <c r="E416" s="252" t="s">
        <v>566</v>
      </c>
      <c r="F416" s="252" t="s">
        <v>2568</v>
      </c>
      <c r="G416" s="252" t="s">
        <v>2641</v>
      </c>
      <c r="H416" s="252" t="s">
        <v>498</v>
      </c>
      <c r="I416" s="252" t="s">
        <v>2651</v>
      </c>
      <c r="J416" s="252" t="s">
        <v>670</v>
      </c>
      <c r="K416" s="252"/>
      <c r="L416" s="252"/>
      <c r="AA416"/>
      <c r="AB416"/>
    </row>
    <row r="417" spans="1:28" s="1" customFormat="1" ht="45">
      <c r="A417" s="260">
        <v>44707</v>
      </c>
      <c r="B417" s="252" t="s">
        <v>469</v>
      </c>
      <c r="C417" s="252"/>
      <c r="D417" s="252" t="s">
        <v>771</v>
      </c>
      <c r="E417" s="252" t="s">
        <v>566</v>
      </c>
      <c r="F417" s="252" t="s">
        <v>1401</v>
      </c>
      <c r="G417" s="252" t="s">
        <v>2641</v>
      </c>
      <c r="H417" s="252" t="s">
        <v>498</v>
      </c>
      <c r="I417" s="252" t="s">
        <v>2652</v>
      </c>
      <c r="J417" s="252" t="s">
        <v>670</v>
      </c>
      <c r="K417" s="252"/>
      <c r="L417" s="252"/>
      <c r="AA417"/>
      <c r="AB417"/>
    </row>
    <row r="418" spans="1:28" s="1" customFormat="1" ht="45">
      <c r="A418" s="260">
        <v>44708</v>
      </c>
      <c r="B418" s="252" t="s">
        <v>469</v>
      </c>
      <c r="C418" s="252"/>
      <c r="D418" s="252" t="s">
        <v>771</v>
      </c>
      <c r="E418" s="252" t="s">
        <v>566</v>
      </c>
      <c r="F418" s="252" t="s">
        <v>1401</v>
      </c>
      <c r="G418" s="252" t="s">
        <v>574</v>
      </c>
      <c r="H418" s="252" t="s">
        <v>498</v>
      </c>
      <c r="I418" s="252" t="s">
        <v>2650</v>
      </c>
      <c r="J418" s="252" t="s">
        <v>670</v>
      </c>
      <c r="K418" s="252"/>
      <c r="L418" s="252"/>
      <c r="AA418"/>
      <c r="AB418"/>
    </row>
    <row r="419" spans="1:28" s="1" customFormat="1" ht="45">
      <c r="A419" s="260">
        <v>44709</v>
      </c>
      <c r="B419" s="252" t="s">
        <v>465</v>
      </c>
      <c r="C419" s="252"/>
      <c r="D419" s="252" t="s">
        <v>1800</v>
      </c>
      <c r="E419" s="252" t="s">
        <v>677</v>
      </c>
      <c r="F419" s="252" t="s">
        <v>2568</v>
      </c>
      <c r="G419" s="252" t="s">
        <v>2289</v>
      </c>
      <c r="H419" s="252" t="s">
        <v>498</v>
      </c>
      <c r="I419" s="252" t="s">
        <v>2216</v>
      </c>
      <c r="J419" s="252" t="s">
        <v>2217</v>
      </c>
      <c r="K419" s="252"/>
      <c r="L419" s="252"/>
      <c r="AA419"/>
      <c r="AB419"/>
    </row>
    <row r="420" spans="1:28" s="1" customFormat="1" ht="30">
      <c r="A420" s="260">
        <v>44713</v>
      </c>
      <c r="B420" s="252" t="s">
        <v>671</v>
      </c>
      <c r="C420" s="252" t="s">
        <v>2679</v>
      </c>
      <c r="D420" s="252" t="s">
        <v>2680</v>
      </c>
      <c r="E420" s="252" t="s">
        <v>2681</v>
      </c>
      <c r="F420" s="252" t="s">
        <v>1885</v>
      </c>
      <c r="G420" s="252" t="s">
        <v>2682</v>
      </c>
      <c r="H420" s="252" t="s">
        <v>491</v>
      </c>
      <c r="I420" s="252"/>
      <c r="J420" s="252"/>
      <c r="K420" s="252"/>
      <c r="L420" s="252"/>
      <c r="AA420"/>
      <c r="AB420"/>
    </row>
    <row r="421" spans="1:28" s="1" customFormat="1" ht="30">
      <c r="A421" s="260">
        <v>44714</v>
      </c>
      <c r="B421" s="252" t="s">
        <v>671</v>
      </c>
      <c r="C421" s="252" t="s">
        <v>2683</v>
      </c>
      <c r="D421" s="252" t="s">
        <v>2684</v>
      </c>
      <c r="E421" s="252" t="s">
        <v>2685</v>
      </c>
      <c r="F421" s="252" t="s">
        <v>1885</v>
      </c>
      <c r="G421" s="252" t="s">
        <v>917</v>
      </c>
      <c r="H421" s="252" t="s">
        <v>498</v>
      </c>
      <c r="I421" s="252" t="s">
        <v>2715</v>
      </c>
      <c r="J421" s="252" t="s">
        <v>2704</v>
      </c>
      <c r="K421" s="252"/>
      <c r="L421" s="252"/>
      <c r="AA421"/>
      <c r="AB421"/>
    </row>
    <row r="422" spans="1:28" s="1" customFormat="1">
      <c r="A422" s="260">
        <v>44715</v>
      </c>
      <c r="B422" s="252" t="s">
        <v>671</v>
      </c>
      <c r="C422" s="252" t="s">
        <v>2686</v>
      </c>
      <c r="D422" s="252" t="s">
        <v>2687</v>
      </c>
      <c r="E422" s="252" t="s">
        <v>475</v>
      </c>
      <c r="F422" s="252" t="s">
        <v>1885</v>
      </c>
      <c r="G422" s="252" t="s">
        <v>2682</v>
      </c>
      <c r="H422" s="252" t="s">
        <v>491</v>
      </c>
      <c r="I422" s="252"/>
      <c r="J422" s="252" t="s">
        <v>2705</v>
      </c>
      <c r="K422" s="252"/>
      <c r="L422" s="252"/>
      <c r="AA422"/>
      <c r="AB422"/>
    </row>
    <row r="423" spans="1:28" s="1" customFormat="1">
      <c r="A423" s="260">
        <v>44716</v>
      </c>
      <c r="B423" s="252" t="s">
        <v>468</v>
      </c>
      <c r="C423" s="252" t="s">
        <v>2471</v>
      </c>
      <c r="D423" s="252" t="s">
        <v>694</v>
      </c>
      <c r="E423" s="252" t="s">
        <v>2510</v>
      </c>
      <c r="F423" s="252" t="s">
        <v>2688</v>
      </c>
      <c r="G423" s="252" t="s">
        <v>2289</v>
      </c>
      <c r="H423" s="252" t="s">
        <v>498</v>
      </c>
      <c r="I423" s="252" t="s">
        <v>2364</v>
      </c>
      <c r="J423" s="252" t="s">
        <v>2518</v>
      </c>
      <c r="K423" s="252"/>
      <c r="L423" s="252"/>
      <c r="AA423"/>
      <c r="AB423"/>
    </row>
    <row r="424" spans="1:28" s="1" customFormat="1" ht="45">
      <c r="A424" s="260">
        <v>44717</v>
      </c>
      <c r="B424" s="252" t="s">
        <v>468</v>
      </c>
      <c r="C424" s="252" t="s">
        <v>2689</v>
      </c>
      <c r="D424" s="252" t="s">
        <v>2246</v>
      </c>
      <c r="E424" s="252" t="s">
        <v>2510</v>
      </c>
      <c r="F424" s="252" t="s">
        <v>2688</v>
      </c>
      <c r="G424" s="252" t="s">
        <v>2289</v>
      </c>
      <c r="H424" s="252" t="s">
        <v>498</v>
      </c>
      <c r="I424" s="252" t="s">
        <v>2364</v>
      </c>
      <c r="J424" s="252" t="s">
        <v>2706</v>
      </c>
      <c r="K424" s="252"/>
      <c r="L424" s="252"/>
      <c r="AA424"/>
      <c r="AB424"/>
    </row>
    <row r="425" spans="1:28" s="1" customFormat="1" ht="60">
      <c r="A425" s="260">
        <v>44718</v>
      </c>
      <c r="B425" s="252" t="s">
        <v>468</v>
      </c>
      <c r="C425" s="252" t="s">
        <v>1865</v>
      </c>
      <c r="D425" s="252" t="s">
        <v>2690</v>
      </c>
      <c r="E425" s="252" t="s">
        <v>733</v>
      </c>
      <c r="F425" s="252" t="s">
        <v>2691</v>
      </c>
      <c r="G425" s="252" t="s">
        <v>549</v>
      </c>
      <c r="H425" s="252" t="s">
        <v>498</v>
      </c>
      <c r="I425" s="252" t="s">
        <v>2716</v>
      </c>
      <c r="J425" s="252" t="s">
        <v>2707</v>
      </c>
      <c r="K425" s="252"/>
      <c r="L425" s="252"/>
      <c r="AA425"/>
      <c r="AB425"/>
    </row>
    <row r="426" spans="1:28" s="1" customFormat="1" ht="30">
      <c r="A426" s="260">
        <v>44719</v>
      </c>
      <c r="B426" s="252" t="s">
        <v>468</v>
      </c>
      <c r="C426" s="252" t="s">
        <v>2692</v>
      </c>
      <c r="D426" s="252" t="s">
        <v>2693</v>
      </c>
      <c r="E426" s="252" t="s">
        <v>2510</v>
      </c>
      <c r="F426" s="252" t="s">
        <v>2688</v>
      </c>
      <c r="G426" s="252" t="s">
        <v>549</v>
      </c>
      <c r="H426" s="252" t="s">
        <v>498</v>
      </c>
      <c r="I426" s="252" t="s">
        <v>2716</v>
      </c>
      <c r="J426" s="252" t="s">
        <v>794</v>
      </c>
      <c r="K426" s="252"/>
      <c r="L426" s="252"/>
      <c r="AA426"/>
      <c r="AB426"/>
    </row>
    <row r="427" spans="1:28" s="1" customFormat="1">
      <c r="A427" s="260">
        <v>44720</v>
      </c>
      <c r="B427" s="252" t="s">
        <v>468</v>
      </c>
      <c r="C427" s="252" t="s">
        <v>1940</v>
      </c>
      <c r="D427" s="252" t="s">
        <v>2295</v>
      </c>
      <c r="E427" s="252" t="s">
        <v>1950</v>
      </c>
      <c r="F427" s="252" t="s">
        <v>2688</v>
      </c>
      <c r="G427" s="252" t="s">
        <v>549</v>
      </c>
      <c r="H427" s="252" t="s">
        <v>498</v>
      </c>
      <c r="I427" s="252" t="s">
        <v>2716</v>
      </c>
      <c r="J427" s="252" t="s">
        <v>2296</v>
      </c>
      <c r="K427" s="252"/>
      <c r="L427" s="252"/>
      <c r="AA427"/>
      <c r="AB427"/>
    </row>
    <row r="428" spans="1:28" s="1" customFormat="1" ht="60">
      <c r="A428" s="260">
        <v>44721</v>
      </c>
      <c r="B428" s="252" t="s">
        <v>468</v>
      </c>
      <c r="C428" s="252" t="s">
        <v>1865</v>
      </c>
      <c r="D428" s="252" t="s">
        <v>2690</v>
      </c>
      <c r="E428" s="252" t="s">
        <v>733</v>
      </c>
      <c r="F428" s="252" t="s">
        <v>1400</v>
      </c>
      <c r="G428" s="252" t="s">
        <v>549</v>
      </c>
      <c r="H428" s="252" t="s">
        <v>491</v>
      </c>
      <c r="I428" s="252" t="s">
        <v>2717</v>
      </c>
      <c r="J428" s="252" t="s">
        <v>2707</v>
      </c>
      <c r="K428" s="252"/>
      <c r="L428" s="252"/>
      <c r="AA428"/>
      <c r="AB428"/>
    </row>
    <row r="429" spans="1:28" s="1" customFormat="1" ht="30">
      <c r="A429" s="260">
        <v>44722</v>
      </c>
      <c r="B429" s="252" t="s">
        <v>468</v>
      </c>
      <c r="C429" s="252" t="s">
        <v>2692</v>
      </c>
      <c r="D429" s="252" t="s">
        <v>2693</v>
      </c>
      <c r="E429" s="252" t="s">
        <v>2510</v>
      </c>
      <c r="F429" s="252" t="s">
        <v>2688</v>
      </c>
      <c r="G429" s="252" t="s">
        <v>549</v>
      </c>
      <c r="H429" s="252" t="s">
        <v>498</v>
      </c>
      <c r="I429" s="252" t="s">
        <v>2718</v>
      </c>
      <c r="J429" s="252" t="s">
        <v>794</v>
      </c>
      <c r="K429" s="252"/>
      <c r="L429" s="252"/>
      <c r="AA429"/>
      <c r="AB429"/>
    </row>
    <row r="430" spans="1:28" s="1" customFormat="1" ht="30">
      <c r="A430" s="260">
        <v>44723</v>
      </c>
      <c r="B430" s="252" t="s">
        <v>468</v>
      </c>
      <c r="C430" s="252" t="s">
        <v>2694</v>
      </c>
      <c r="D430" s="252" t="s">
        <v>2695</v>
      </c>
      <c r="E430" s="252" t="s">
        <v>733</v>
      </c>
      <c r="F430" s="252" t="s">
        <v>1400</v>
      </c>
      <c r="G430" s="252" t="s">
        <v>574</v>
      </c>
      <c r="H430" s="252" t="s">
        <v>498</v>
      </c>
      <c r="I430" s="252" t="s">
        <v>2719</v>
      </c>
      <c r="J430" s="252" t="s">
        <v>2708</v>
      </c>
      <c r="K430" s="252"/>
      <c r="L430" s="252"/>
      <c r="AA430"/>
      <c r="AB430"/>
    </row>
    <row r="431" spans="1:28" s="1" customFormat="1">
      <c r="A431" s="260">
        <v>44724</v>
      </c>
      <c r="B431" s="252" t="s">
        <v>468</v>
      </c>
      <c r="C431" s="252" t="s">
        <v>2696</v>
      </c>
      <c r="D431" s="252" t="s">
        <v>2697</v>
      </c>
      <c r="E431" s="252" t="s">
        <v>733</v>
      </c>
      <c r="F431" s="252" t="s">
        <v>1400</v>
      </c>
      <c r="G431" s="252" t="s">
        <v>574</v>
      </c>
      <c r="H431" s="252" t="s">
        <v>498</v>
      </c>
      <c r="I431" s="252" t="s">
        <v>2719</v>
      </c>
      <c r="J431" s="252" t="s">
        <v>2709</v>
      </c>
      <c r="K431" s="252"/>
      <c r="L431" s="252"/>
      <c r="AA431"/>
      <c r="AB431"/>
    </row>
    <row r="432" spans="1:28" s="1" customFormat="1" ht="45">
      <c r="A432" s="260">
        <v>44725</v>
      </c>
      <c r="B432" s="252" t="s">
        <v>469</v>
      </c>
      <c r="C432" s="252" t="s">
        <v>794</v>
      </c>
      <c r="D432" s="252" t="s">
        <v>771</v>
      </c>
      <c r="E432" s="252" t="s">
        <v>566</v>
      </c>
      <c r="F432" s="252" t="s">
        <v>2568</v>
      </c>
      <c r="G432" s="252" t="s">
        <v>574</v>
      </c>
      <c r="H432" s="252" t="s">
        <v>498</v>
      </c>
      <c r="I432" s="252" t="s">
        <v>2720</v>
      </c>
      <c r="J432" s="252" t="s">
        <v>670</v>
      </c>
      <c r="K432" s="252"/>
      <c r="L432" s="252"/>
      <c r="AA432"/>
      <c r="AB432"/>
    </row>
    <row r="433" spans="1:28" s="1" customFormat="1" ht="60">
      <c r="A433" s="260">
        <v>44726</v>
      </c>
      <c r="B433" s="252" t="s">
        <v>469</v>
      </c>
      <c r="C433" s="252" t="s">
        <v>2698</v>
      </c>
      <c r="D433" s="252" t="s">
        <v>2318</v>
      </c>
      <c r="E433" s="252" t="s">
        <v>566</v>
      </c>
      <c r="F433" s="252" t="s">
        <v>2568</v>
      </c>
      <c r="G433" s="252" t="s">
        <v>2289</v>
      </c>
      <c r="H433" s="252" t="s">
        <v>498</v>
      </c>
      <c r="I433" s="252" t="s">
        <v>2721</v>
      </c>
      <c r="J433" s="252" t="s">
        <v>2710</v>
      </c>
      <c r="K433" s="252"/>
      <c r="L433" s="252"/>
      <c r="AA433"/>
      <c r="AB433"/>
    </row>
    <row r="434" spans="1:28" s="1" customFormat="1" ht="45">
      <c r="A434" s="260">
        <v>44727</v>
      </c>
      <c r="B434" s="252" t="s">
        <v>469</v>
      </c>
      <c r="C434" s="252" t="s">
        <v>794</v>
      </c>
      <c r="D434" s="252" t="s">
        <v>771</v>
      </c>
      <c r="E434" s="252" t="s">
        <v>566</v>
      </c>
      <c r="F434" s="252" t="s">
        <v>2568</v>
      </c>
      <c r="G434" s="252" t="s">
        <v>2289</v>
      </c>
      <c r="H434" s="252" t="s">
        <v>498</v>
      </c>
      <c r="I434" s="252" t="s">
        <v>2722</v>
      </c>
      <c r="J434" s="252" t="s">
        <v>670</v>
      </c>
      <c r="K434" s="252"/>
      <c r="L434" s="252"/>
      <c r="AA434"/>
      <c r="AB434"/>
    </row>
    <row r="435" spans="1:28" s="1" customFormat="1" ht="30">
      <c r="A435" s="260">
        <v>44728</v>
      </c>
      <c r="B435" s="252" t="s">
        <v>469</v>
      </c>
      <c r="C435" s="252" t="s">
        <v>794</v>
      </c>
      <c r="D435" s="252" t="s">
        <v>2699</v>
      </c>
      <c r="E435" s="252" t="s">
        <v>2510</v>
      </c>
      <c r="F435" s="252" t="s">
        <v>2700</v>
      </c>
      <c r="G435" s="252" t="s">
        <v>574</v>
      </c>
      <c r="H435" s="252" t="s">
        <v>498</v>
      </c>
      <c r="I435" s="252" t="s">
        <v>2723</v>
      </c>
      <c r="J435" s="252" t="s">
        <v>2711</v>
      </c>
      <c r="K435" s="252"/>
      <c r="L435" s="252"/>
      <c r="AA435"/>
      <c r="AB435"/>
    </row>
    <row r="436" spans="1:28" s="1" customFormat="1" ht="45">
      <c r="A436" s="260">
        <v>44729</v>
      </c>
      <c r="B436" s="252" t="s">
        <v>469</v>
      </c>
      <c r="C436" s="252" t="s">
        <v>794</v>
      </c>
      <c r="D436" s="252" t="s">
        <v>1800</v>
      </c>
      <c r="E436" s="252" t="s">
        <v>677</v>
      </c>
      <c r="F436" s="252" t="s">
        <v>2568</v>
      </c>
      <c r="G436" s="252" t="s">
        <v>600</v>
      </c>
      <c r="H436" s="252" t="s">
        <v>498</v>
      </c>
      <c r="I436" s="252" t="s">
        <v>2724</v>
      </c>
      <c r="J436" s="252" t="s">
        <v>2217</v>
      </c>
      <c r="K436" s="252"/>
      <c r="L436" s="252"/>
      <c r="AA436"/>
      <c r="AB436"/>
    </row>
    <row r="437" spans="1:28" s="1" customFormat="1" ht="45">
      <c r="A437" s="260">
        <v>44730</v>
      </c>
      <c r="B437" s="252" t="s">
        <v>469</v>
      </c>
      <c r="C437" s="252" t="s">
        <v>794</v>
      </c>
      <c r="D437" s="252" t="s">
        <v>1930</v>
      </c>
      <c r="E437" s="252" t="s">
        <v>566</v>
      </c>
      <c r="F437" s="252" t="s">
        <v>2701</v>
      </c>
      <c r="G437" s="252" t="s">
        <v>2289</v>
      </c>
      <c r="H437" s="252" t="s">
        <v>491</v>
      </c>
      <c r="I437" s="252" t="s">
        <v>2725</v>
      </c>
      <c r="J437" s="252" t="s">
        <v>2712</v>
      </c>
      <c r="K437" s="252"/>
      <c r="L437" s="252"/>
      <c r="AA437"/>
      <c r="AB437"/>
    </row>
    <row r="438" spans="1:28" s="1" customFormat="1" ht="60">
      <c r="A438" s="260">
        <v>44731</v>
      </c>
      <c r="B438" s="252" t="s">
        <v>469</v>
      </c>
      <c r="C438" s="252" t="s">
        <v>794</v>
      </c>
      <c r="D438" s="252" t="s">
        <v>2702</v>
      </c>
      <c r="E438" s="252" t="s">
        <v>566</v>
      </c>
      <c r="F438" s="252" t="s">
        <v>2703</v>
      </c>
      <c r="G438" s="252" t="s">
        <v>600</v>
      </c>
      <c r="H438" s="252" t="s">
        <v>491</v>
      </c>
      <c r="I438" s="252" t="s">
        <v>2724</v>
      </c>
      <c r="J438" s="252" t="s">
        <v>2713</v>
      </c>
      <c r="K438" s="252"/>
      <c r="L438" s="252"/>
      <c r="AA438"/>
      <c r="AB438"/>
    </row>
    <row r="439" spans="1:28" s="1" customFormat="1" ht="30">
      <c r="A439" s="260">
        <v>44732</v>
      </c>
      <c r="B439" s="252" t="s">
        <v>469</v>
      </c>
      <c r="C439" s="252" t="s">
        <v>794</v>
      </c>
      <c r="D439" s="252" t="s">
        <v>2699</v>
      </c>
      <c r="E439" s="252" t="s">
        <v>2510</v>
      </c>
      <c r="F439" s="252" t="s">
        <v>2700</v>
      </c>
      <c r="G439" s="252" t="s">
        <v>574</v>
      </c>
      <c r="H439" s="252" t="s">
        <v>498</v>
      </c>
      <c r="I439" s="252" t="s">
        <v>2724</v>
      </c>
      <c r="J439" s="252" t="s">
        <v>2711</v>
      </c>
      <c r="K439" s="252"/>
      <c r="L439" s="252"/>
      <c r="AA439"/>
      <c r="AB439"/>
    </row>
    <row r="440" spans="1:28" s="1" customFormat="1" ht="60">
      <c r="A440" s="260">
        <v>44733</v>
      </c>
      <c r="B440" s="252" t="s">
        <v>469</v>
      </c>
      <c r="C440" s="252" t="s">
        <v>794</v>
      </c>
      <c r="D440" s="252" t="s">
        <v>2726</v>
      </c>
      <c r="E440" s="252" t="s">
        <v>566</v>
      </c>
      <c r="F440" s="252" t="s">
        <v>1395</v>
      </c>
      <c r="G440" s="252" t="s">
        <v>2289</v>
      </c>
      <c r="H440" s="252" t="s">
        <v>491</v>
      </c>
      <c r="I440" s="252"/>
      <c r="J440" s="252" t="s">
        <v>2714</v>
      </c>
      <c r="K440" s="252"/>
      <c r="L440" s="252"/>
      <c r="AA440"/>
      <c r="AB440"/>
    </row>
    <row r="441" spans="1:28" s="1" customFormat="1" ht="30">
      <c r="A441" s="260">
        <v>44734</v>
      </c>
      <c r="B441" s="252" t="s">
        <v>469</v>
      </c>
      <c r="C441" s="252" t="s">
        <v>2569</v>
      </c>
      <c r="D441" s="252" t="s">
        <v>807</v>
      </c>
      <c r="E441" s="252" t="s">
        <v>566</v>
      </c>
      <c r="F441" s="252" t="s">
        <v>1401</v>
      </c>
      <c r="G441" s="252" t="s">
        <v>2289</v>
      </c>
      <c r="H441" s="252" t="s">
        <v>491</v>
      </c>
      <c r="I441" s="252"/>
      <c r="J441" s="252" t="s">
        <v>2575</v>
      </c>
      <c r="K441" s="252"/>
      <c r="L441" s="252"/>
      <c r="AA441"/>
      <c r="AB441"/>
    </row>
    <row r="442" spans="1:28" s="1" customFormat="1" ht="30">
      <c r="A442" s="260">
        <v>44735</v>
      </c>
      <c r="B442" s="252" t="s">
        <v>469</v>
      </c>
      <c r="C442" s="252" t="s">
        <v>794</v>
      </c>
      <c r="D442" s="252" t="s">
        <v>2727</v>
      </c>
      <c r="E442" s="252" t="s">
        <v>2510</v>
      </c>
      <c r="F442" s="252" t="s">
        <v>1401</v>
      </c>
      <c r="G442" s="252" t="s">
        <v>2289</v>
      </c>
      <c r="H442" s="252" t="s">
        <v>498</v>
      </c>
      <c r="I442" s="252"/>
      <c r="J442" s="252" t="s">
        <v>2730</v>
      </c>
      <c r="K442" s="252"/>
      <c r="L442" s="252"/>
      <c r="AA442"/>
      <c r="AB442"/>
    </row>
    <row r="443" spans="1:28" s="1" customFormat="1" ht="45">
      <c r="A443" s="260">
        <v>44736</v>
      </c>
      <c r="B443" s="252" t="s">
        <v>469</v>
      </c>
      <c r="C443" s="252" t="s">
        <v>794</v>
      </c>
      <c r="D443" s="252" t="s">
        <v>2728</v>
      </c>
      <c r="E443" s="252" t="s">
        <v>2510</v>
      </c>
      <c r="F443" s="252" t="s">
        <v>813</v>
      </c>
      <c r="G443" s="252" t="s">
        <v>574</v>
      </c>
      <c r="H443" s="252" t="s">
        <v>498</v>
      </c>
      <c r="I443" s="252"/>
      <c r="J443" s="252" t="s">
        <v>2731</v>
      </c>
      <c r="K443" s="252"/>
      <c r="L443" s="252"/>
      <c r="AA443"/>
      <c r="AB443"/>
    </row>
    <row r="444" spans="1:28" s="1" customFormat="1" ht="60">
      <c r="A444" s="260">
        <v>44737</v>
      </c>
      <c r="B444" s="252" t="s">
        <v>469</v>
      </c>
      <c r="C444" s="252" t="s">
        <v>794</v>
      </c>
      <c r="D444" s="252" t="s">
        <v>2495</v>
      </c>
      <c r="E444" s="252" t="s">
        <v>2510</v>
      </c>
      <c r="F444" s="252" t="s">
        <v>813</v>
      </c>
      <c r="G444" s="252" t="s">
        <v>549</v>
      </c>
      <c r="H444" s="252" t="s">
        <v>498</v>
      </c>
      <c r="I444" s="252"/>
      <c r="J444" s="252" t="s">
        <v>2732</v>
      </c>
      <c r="K444" s="252"/>
      <c r="L444" s="252"/>
      <c r="AA444"/>
      <c r="AB444"/>
    </row>
    <row r="445" spans="1:28" s="1" customFormat="1" ht="60">
      <c r="A445" s="260">
        <v>44738</v>
      </c>
      <c r="B445" s="252" t="s">
        <v>469</v>
      </c>
      <c r="C445" s="252" t="s">
        <v>794</v>
      </c>
      <c r="D445" s="252" t="s">
        <v>2729</v>
      </c>
      <c r="E445" s="252" t="s">
        <v>507</v>
      </c>
      <c r="F445" s="252" t="s">
        <v>813</v>
      </c>
      <c r="G445" s="252" t="s">
        <v>549</v>
      </c>
      <c r="H445" s="252" t="s">
        <v>498</v>
      </c>
      <c r="I445" s="252"/>
      <c r="J445" s="252" t="s">
        <v>2713</v>
      </c>
      <c r="K445" s="252"/>
      <c r="L445" s="252"/>
      <c r="AA445"/>
      <c r="AB445"/>
    </row>
    <row r="446" spans="1:28" s="1" customFormat="1" ht="30">
      <c r="A446" s="260">
        <v>44739</v>
      </c>
      <c r="B446" s="252" t="s">
        <v>465</v>
      </c>
      <c r="C446" s="252" t="s">
        <v>2341</v>
      </c>
      <c r="D446" s="252" t="s">
        <v>2630</v>
      </c>
      <c r="E446" s="252" t="s">
        <v>2510</v>
      </c>
      <c r="F446" s="252" t="s">
        <v>2568</v>
      </c>
      <c r="G446" s="252" t="s">
        <v>549</v>
      </c>
      <c r="H446" s="252" t="s">
        <v>498</v>
      </c>
      <c r="I446" s="252"/>
      <c r="J446" s="252" t="s">
        <v>794</v>
      </c>
      <c r="K446" s="252"/>
      <c r="L446" s="252"/>
      <c r="AA446"/>
      <c r="AB446"/>
    </row>
    <row r="447" spans="1:28" s="1" customFormat="1" ht="45">
      <c r="A447" s="260">
        <v>44743</v>
      </c>
      <c r="B447" s="252" t="s">
        <v>469</v>
      </c>
      <c r="C447" s="252" t="s">
        <v>794</v>
      </c>
      <c r="D447" s="252" t="s">
        <v>771</v>
      </c>
      <c r="E447" s="252" t="s">
        <v>566</v>
      </c>
      <c r="F447" s="252" t="s">
        <v>2568</v>
      </c>
      <c r="G447" s="252" t="s">
        <v>574</v>
      </c>
      <c r="H447" s="252" t="s">
        <v>498</v>
      </c>
      <c r="I447" s="252" t="s">
        <v>2752</v>
      </c>
      <c r="J447" s="252" t="s">
        <v>670</v>
      </c>
      <c r="K447" s="252"/>
      <c r="L447" s="252"/>
      <c r="AA447"/>
      <c r="AB447"/>
    </row>
    <row r="448" spans="1:28" s="1" customFormat="1" ht="30">
      <c r="A448" s="260">
        <v>44744</v>
      </c>
      <c r="B448" s="252" t="s">
        <v>469</v>
      </c>
      <c r="C448" s="252" t="s">
        <v>2742</v>
      </c>
      <c r="D448" s="252" t="s">
        <v>2743</v>
      </c>
      <c r="E448" s="252" t="s">
        <v>2510</v>
      </c>
      <c r="F448" s="252" t="s">
        <v>2568</v>
      </c>
      <c r="G448" s="252" t="s">
        <v>574</v>
      </c>
      <c r="H448" s="252" t="s">
        <v>498</v>
      </c>
      <c r="I448" s="252" t="s">
        <v>2753</v>
      </c>
      <c r="J448" s="252" t="s">
        <v>2748</v>
      </c>
      <c r="K448" s="252"/>
      <c r="L448" s="252"/>
      <c r="AA448"/>
      <c r="AB448"/>
    </row>
    <row r="449" spans="1:28" s="1" customFormat="1" ht="60">
      <c r="A449" s="260">
        <v>44745</v>
      </c>
      <c r="B449" s="252" t="s">
        <v>469</v>
      </c>
      <c r="C449" s="252" t="s">
        <v>794</v>
      </c>
      <c r="D449" s="252" t="s">
        <v>2744</v>
      </c>
      <c r="E449" s="252" t="s">
        <v>566</v>
      </c>
      <c r="F449" s="252" t="s">
        <v>1401</v>
      </c>
      <c r="G449" s="252" t="s">
        <v>574</v>
      </c>
      <c r="H449" s="252" t="s">
        <v>498</v>
      </c>
      <c r="I449" s="252" t="s">
        <v>2754</v>
      </c>
      <c r="J449" s="252" t="s">
        <v>2749</v>
      </c>
      <c r="K449" s="252"/>
      <c r="L449" s="252"/>
      <c r="AA449"/>
      <c r="AB449"/>
    </row>
    <row r="450" spans="1:28" s="1" customFormat="1" ht="60">
      <c r="A450" s="260">
        <v>44746</v>
      </c>
      <c r="B450" s="252" t="s">
        <v>469</v>
      </c>
      <c r="C450" s="252" t="s">
        <v>794</v>
      </c>
      <c r="D450" s="252" t="s">
        <v>2745</v>
      </c>
      <c r="E450" s="252" t="s">
        <v>566</v>
      </c>
      <c r="F450" s="252" t="s">
        <v>1814</v>
      </c>
      <c r="G450" s="252" t="s">
        <v>574</v>
      </c>
      <c r="H450" s="252" t="s">
        <v>498</v>
      </c>
      <c r="I450" s="252"/>
      <c r="J450" s="252" t="s">
        <v>2750</v>
      </c>
      <c r="K450" s="252"/>
      <c r="L450" s="252"/>
      <c r="AA450"/>
      <c r="AB450"/>
    </row>
    <row r="451" spans="1:28" s="1" customFormat="1" ht="60">
      <c r="A451" s="260">
        <v>44747</v>
      </c>
      <c r="B451" s="252" t="s">
        <v>469</v>
      </c>
      <c r="C451" s="252" t="s">
        <v>794</v>
      </c>
      <c r="D451" s="252" t="s">
        <v>2745</v>
      </c>
      <c r="E451" s="252" t="s">
        <v>566</v>
      </c>
      <c r="F451" s="252" t="s">
        <v>2568</v>
      </c>
      <c r="G451" s="252" t="s">
        <v>574</v>
      </c>
      <c r="H451" s="252" t="s">
        <v>498</v>
      </c>
      <c r="I451" s="252" t="s">
        <v>2755</v>
      </c>
      <c r="J451" s="252" t="s">
        <v>2750</v>
      </c>
      <c r="K451" s="252"/>
      <c r="L451" s="252"/>
      <c r="AA451"/>
      <c r="AB451"/>
    </row>
    <row r="452" spans="1:28" s="1" customFormat="1">
      <c r="A452" s="260">
        <v>44748</v>
      </c>
      <c r="B452" s="252" t="s">
        <v>468</v>
      </c>
      <c r="C452" s="252" t="s">
        <v>1940</v>
      </c>
      <c r="D452" s="252" t="s">
        <v>2295</v>
      </c>
      <c r="E452" s="252" t="s">
        <v>1950</v>
      </c>
      <c r="F452" s="252" t="s">
        <v>2568</v>
      </c>
      <c r="G452" s="252" t="s">
        <v>574</v>
      </c>
      <c r="H452" s="252" t="s">
        <v>498</v>
      </c>
      <c r="I452" s="252" t="s">
        <v>2756</v>
      </c>
      <c r="J452" s="252" t="s">
        <v>2296</v>
      </c>
      <c r="K452" s="252"/>
      <c r="L452" s="252"/>
      <c r="AA452"/>
      <c r="AB452"/>
    </row>
    <row r="453" spans="1:28" s="1" customFormat="1">
      <c r="A453" s="260">
        <v>44749</v>
      </c>
      <c r="B453" s="252" t="s">
        <v>468</v>
      </c>
      <c r="C453" s="252" t="s">
        <v>1940</v>
      </c>
      <c r="D453" s="252" t="s">
        <v>2295</v>
      </c>
      <c r="E453" s="252" t="s">
        <v>1950</v>
      </c>
      <c r="F453" s="252" t="s">
        <v>2568</v>
      </c>
      <c r="G453" s="252" t="s">
        <v>574</v>
      </c>
      <c r="H453" s="252" t="s">
        <v>498</v>
      </c>
      <c r="I453" s="252" t="s">
        <v>2757</v>
      </c>
      <c r="J453" s="252" t="s">
        <v>2296</v>
      </c>
      <c r="K453" s="252"/>
      <c r="L453" s="252"/>
      <c r="AA453"/>
      <c r="AB453"/>
    </row>
    <row r="454" spans="1:28" s="1" customFormat="1">
      <c r="A454" s="260">
        <v>44750</v>
      </c>
      <c r="B454" s="252" t="s">
        <v>468</v>
      </c>
      <c r="C454" s="252" t="s">
        <v>1940</v>
      </c>
      <c r="D454" s="252" t="s">
        <v>2295</v>
      </c>
      <c r="E454" s="252" t="s">
        <v>1950</v>
      </c>
      <c r="F454" s="252" t="s">
        <v>2568</v>
      </c>
      <c r="G454" s="252" t="s">
        <v>574</v>
      </c>
      <c r="H454" s="252" t="s">
        <v>498</v>
      </c>
      <c r="I454" s="252" t="s">
        <v>2758</v>
      </c>
      <c r="J454" s="252" t="s">
        <v>2296</v>
      </c>
      <c r="K454" s="252"/>
      <c r="L454" s="252"/>
      <c r="AA454"/>
      <c r="AB454"/>
    </row>
    <row r="455" spans="1:28" s="1" customFormat="1">
      <c r="A455" s="260">
        <v>44751</v>
      </c>
      <c r="B455" s="252" t="s">
        <v>468</v>
      </c>
      <c r="C455" s="252" t="s">
        <v>1940</v>
      </c>
      <c r="D455" s="252" t="s">
        <v>2295</v>
      </c>
      <c r="E455" s="252" t="s">
        <v>1950</v>
      </c>
      <c r="F455" s="252" t="s">
        <v>2568</v>
      </c>
      <c r="G455" s="252" t="s">
        <v>574</v>
      </c>
      <c r="H455" s="252" t="s">
        <v>498</v>
      </c>
      <c r="I455" s="252" t="s">
        <v>2759</v>
      </c>
      <c r="J455" s="252" t="s">
        <v>2296</v>
      </c>
      <c r="K455" s="252"/>
      <c r="L455" s="252"/>
      <c r="AA455"/>
      <c r="AB455"/>
    </row>
    <row r="456" spans="1:28" s="1" customFormat="1" ht="30">
      <c r="A456" s="260">
        <v>44752</v>
      </c>
      <c r="B456" s="252" t="s">
        <v>468</v>
      </c>
      <c r="C456" s="252" t="s">
        <v>2746</v>
      </c>
      <c r="D456" s="252" t="s">
        <v>2747</v>
      </c>
      <c r="E456" s="252" t="s">
        <v>749</v>
      </c>
      <c r="F456" s="252" t="s">
        <v>2568</v>
      </c>
      <c r="G456" s="252" t="s">
        <v>574</v>
      </c>
      <c r="H456" s="252" t="s">
        <v>498</v>
      </c>
      <c r="I456" s="252" t="s">
        <v>2760</v>
      </c>
      <c r="J456" s="252" t="s">
        <v>2751</v>
      </c>
      <c r="K456" s="252"/>
      <c r="L456" s="252"/>
      <c r="AA456"/>
      <c r="AB456"/>
    </row>
    <row r="457" spans="1:28" s="1" customFormat="1" ht="45">
      <c r="A457" s="260">
        <v>44752</v>
      </c>
      <c r="B457" s="252" t="s">
        <v>468</v>
      </c>
      <c r="C457" s="252" t="s">
        <v>2761</v>
      </c>
      <c r="D457" s="252" t="s">
        <v>2762</v>
      </c>
      <c r="E457" s="252" t="s">
        <v>749</v>
      </c>
      <c r="F457" s="252" t="s">
        <v>2568</v>
      </c>
      <c r="G457" s="252" t="s">
        <v>574</v>
      </c>
      <c r="H457" s="252" t="s">
        <v>498</v>
      </c>
      <c r="I457" s="252"/>
      <c r="J457" s="252" t="s">
        <v>2766</v>
      </c>
      <c r="K457" s="252"/>
      <c r="L457" s="252"/>
      <c r="AA457"/>
      <c r="AB457"/>
    </row>
    <row r="458" spans="1:28" s="1" customFormat="1" ht="30">
      <c r="A458" s="260">
        <v>44753</v>
      </c>
      <c r="B458" s="252" t="s">
        <v>468</v>
      </c>
      <c r="C458" s="252" t="s">
        <v>2763</v>
      </c>
      <c r="D458" s="252" t="s">
        <v>2764</v>
      </c>
      <c r="E458" s="252" t="s">
        <v>749</v>
      </c>
      <c r="F458" s="252" t="s">
        <v>2568</v>
      </c>
      <c r="G458" s="252" t="s">
        <v>574</v>
      </c>
      <c r="H458" s="252" t="s">
        <v>498</v>
      </c>
      <c r="I458" s="252"/>
      <c r="J458" s="252" t="s">
        <v>2767</v>
      </c>
      <c r="K458" s="252"/>
      <c r="L458" s="252"/>
      <c r="AA458"/>
      <c r="AB458"/>
    </row>
    <row r="459" spans="1:28" s="1" customFormat="1" ht="45">
      <c r="A459" s="260">
        <v>44754</v>
      </c>
      <c r="B459" s="252" t="s">
        <v>468</v>
      </c>
      <c r="C459" s="252" t="s">
        <v>1865</v>
      </c>
      <c r="D459" s="252" t="s">
        <v>2690</v>
      </c>
      <c r="E459" s="252" t="s">
        <v>733</v>
      </c>
      <c r="F459" s="252" t="s">
        <v>2568</v>
      </c>
      <c r="G459" s="252" t="s">
        <v>574</v>
      </c>
      <c r="H459" s="252" t="s">
        <v>491</v>
      </c>
      <c r="I459" s="252"/>
      <c r="J459" s="252" t="s">
        <v>2768</v>
      </c>
      <c r="K459" s="252"/>
      <c r="L459" s="252"/>
      <c r="AA459"/>
      <c r="AB459"/>
    </row>
    <row r="460" spans="1:28" s="1" customFormat="1" ht="30">
      <c r="A460" s="260">
        <v>44755</v>
      </c>
      <c r="B460" s="252" t="s">
        <v>468</v>
      </c>
      <c r="C460" s="252" t="s">
        <v>794</v>
      </c>
      <c r="D460" s="252" t="s">
        <v>2288</v>
      </c>
      <c r="E460" s="252" t="s">
        <v>680</v>
      </c>
      <c r="F460" s="252" t="s">
        <v>813</v>
      </c>
      <c r="G460" s="252" t="s">
        <v>574</v>
      </c>
      <c r="H460" s="252" t="s">
        <v>498</v>
      </c>
      <c r="I460" s="252"/>
      <c r="J460" s="252" t="s">
        <v>2769</v>
      </c>
      <c r="K460" s="252"/>
      <c r="L460" s="252"/>
      <c r="AA460"/>
      <c r="AB460"/>
    </row>
    <row r="461" spans="1:28" s="1" customFormat="1" ht="45">
      <c r="A461" s="260">
        <v>44756</v>
      </c>
      <c r="B461" s="252" t="s">
        <v>465</v>
      </c>
      <c r="C461" s="252" t="s">
        <v>794</v>
      </c>
      <c r="D461" s="252" t="s">
        <v>2355</v>
      </c>
      <c r="E461" s="252" t="s">
        <v>878</v>
      </c>
      <c r="F461" s="252" t="s">
        <v>2568</v>
      </c>
      <c r="G461" s="252" t="s">
        <v>574</v>
      </c>
      <c r="H461" s="252" t="s">
        <v>491</v>
      </c>
      <c r="I461" s="252"/>
      <c r="J461" s="252" t="s">
        <v>2634</v>
      </c>
      <c r="K461" s="252"/>
      <c r="L461" s="252"/>
      <c r="AA461"/>
      <c r="AB461"/>
    </row>
    <row r="462" spans="1:28" s="1" customFormat="1" ht="30">
      <c r="A462" s="260">
        <v>44757</v>
      </c>
      <c r="B462" s="252" t="s">
        <v>465</v>
      </c>
      <c r="C462" s="252" t="s">
        <v>2506</v>
      </c>
      <c r="D462" s="252" t="s">
        <v>2318</v>
      </c>
      <c r="E462" s="252" t="s">
        <v>866</v>
      </c>
      <c r="F462" s="252" t="s">
        <v>2568</v>
      </c>
      <c r="G462" s="252" t="s">
        <v>574</v>
      </c>
      <c r="H462" s="252" t="s">
        <v>498</v>
      </c>
      <c r="I462" s="252"/>
      <c r="J462" s="252" t="s">
        <v>2543</v>
      </c>
      <c r="K462" s="252"/>
      <c r="L462" s="252"/>
      <c r="AA462"/>
      <c r="AB462"/>
    </row>
    <row r="463" spans="1:28" s="1" customFormat="1" ht="75">
      <c r="A463" s="260">
        <v>44758</v>
      </c>
      <c r="B463" s="252" t="s">
        <v>465</v>
      </c>
      <c r="C463" s="252" t="s">
        <v>794</v>
      </c>
      <c r="D463" s="252" t="s">
        <v>651</v>
      </c>
      <c r="E463" s="252" t="s">
        <v>2626</v>
      </c>
      <c r="F463" s="252" t="s">
        <v>2568</v>
      </c>
      <c r="G463" s="252" t="s">
        <v>574</v>
      </c>
      <c r="H463" s="252" t="s">
        <v>498</v>
      </c>
      <c r="I463" s="252"/>
      <c r="J463" s="252" t="s">
        <v>652</v>
      </c>
      <c r="K463" s="252"/>
      <c r="L463" s="252"/>
      <c r="AA463"/>
      <c r="AB463"/>
    </row>
    <row r="464" spans="1:28" s="1" customFormat="1" ht="60">
      <c r="A464" s="260">
        <v>44759</v>
      </c>
      <c r="B464" s="252" t="s">
        <v>465</v>
      </c>
      <c r="C464" s="252" t="s">
        <v>794</v>
      </c>
      <c r="D464" s="252" t="s">
        <v>2744</v>
      </c>
      <c r="E464" s="252" t="s">
        <v>566</v>
      </c>
      <c r="F464" s="252" t="s">
        <v>2568</v>
      </c>
      <c r="G464" s="252" t="s">
        <v>574</v>
      </c>
      <c r="H464" s="252" t="s">
        <v>498</v>
      </c>
      <c r="I464" s="252"/>
      <c r="J464" s="252" t="s">
        <v>2770</v>
      </c>
      <c r="K464" s="252"/>
      <c r="L464" s="252"/>
      <c r="AA464"/>
      <c r="AB464"/>
    </row>
    <row r="465" spans="1:28" s="1" customFormat="1" ht="45">
      <c r="A465" s="260">
        <v>44760</v>
      </c>
      <c r="B465" s="252" t="s">
        <v>465</v>
      </c>
      <c r="C465" s="252" t="s">
        <v>794</v>
      </c>
      <c r="D465" s="252" t="s">
        <v>2765</v>
      </c>
      <c r="E465" s="252" t="s">
        <v>512</v>
      </c>
      <c r="F465" s="252" t="s">
        <v>2568</v>
      </c>
      <c r="G465" s="252" t="s">
        <v>574</v>
      </c>
      <c r="H465" s="252" t="s">
        <v>498</v>
      </c>
      <c r="I465" s="252"/>
      <c r="J465" s="252" t="s">
        <v>2771</v>
      </c>
      <c r="K465" s="252"/>
      <c r="L465" s="252"/>
      <c r="AA465"/>
      <c r="AB465"/>
    </row>
    <row r="466" spans="1:28" s="1" customFormat="1" ht="75">
      <c r="A466" s="260">
        <v>44761</v>
      </c>
      <c r="B466" s="252" t="s">
        <v>465</v>
      </c>
      <c r="C466" s="252" t="s">
        <v>794</v>
      </c>
      <c r="D466" s="252" t="s">
        <v>651</v>
      </c>
      <c r="E466" s="252" t="s">
        <v>2626</v>
      </c>
      <c r="F466" s="252" t="s">
        <v>641</v>
      </c>
      <c r="G466" s="252" t="s">
        <v>574</v>
      </c>
      <c r="H466" s="252" t="s">
        <v>498</v>
      </c>
      <c r="I466" s="252"/>
      <c r="J466" s="252" t="s">
        <v>652</v>
      </c>
      <c r="K466" s="252"/>
      <c r="L466" s="252"/>
      <c r="AA466"/>
      <c r="AB466"/>
    </row>
    <row r="467" spans="1:28" s="1" customFormat="1" ht="75">
      <c r="A467" s="260">
        <v>44762</v>
      </c>
      <c r="B467" s="252" t="s">
        <v>465</v>
      </c>
      <c r="C467" s="252" t="s">
        <v>794</v>
      </c>
      <c r="D467" s="252" t="s">
        <v>651</v>
      </c>
      <c r="E467" s="252" t="s">
        <v>2626</v>
      </c>
      <c r="F467" s="252" t="s">
        <v>2568</v>
      </c>
      <c r="G467" s="252" t="s">
        <v>574</v>
      </c>
      <c r="H467" s="252" t="s">
        <v>498</v>
      </c>
      <c r="I467" s="252"/>
      <c r="J467" s="252" t="s">
        <v>652</v>
      </c>
      <c r="K467" s="252"/>
      <c r="L467" s="252"/>
      <c r="AA467"/>
      <c r="AB467"/>
    </row>
    <row r="468" spans="1:28" s="1" customFormat="1" ht="30">
      <c r="A468" s="260">
        <v>44763</v>
      </c>
      <c r="B468" s="252" t="s">
        <v>465</v>
      </c>
      <c r="C468" s="252" t="s">
        <v>2341</v>
      </c>
      <c r="D468" s="252" t="s">
        <v>2630</v>
      </c>
      <c r="E468" s="252" t="s">
        <v>829</v>
      </c>
      <c r="F468" s="252" t="s">
        <v>2568</v>
      </c>
      <c r="G468" s="252" t="s">
        <v>574</v>
      </c>
      <c r="H468" s="252" t="s">
        <v>498</v>
      </c>
      <c r="I468" s="252"/>
      <c r="J468" s="252" t="s">
        <v>2343</v>
      </c>
      <c r="K468" s="252"/>
      <c r="L468" s="252"/>
      <c r="AA468"/>
      <c r="AB468"/>
    </row>
    <row r="469" spans="1:28" s="1" customFormat="1">
      <c r="A469" s="260">
        <v>44764</v>
      </c>
      <c r="B469" s="252" t="s">
        <v>465</v>
      </c>
      <c r="C469" s="252" t="s">
        <v>2219</v>
      </c>
      <c r="D469" s="252" t="s">
        <v>2774</v>
      </c>
      <c r="E469" s="252" t="s">
        <v>674</v>
      </c>
      <c r="F469" s="252" t="s">
        <v>2568</v>
      </c>
      <c r="G469" s="252" t="s">
        <v>574</v>
      </c>
      <c r="H469" s="252" t="s">
        <v>498</v>
      </c>
      <c r="I469" s="252" t="s">
        <v>2773</v>
      </c>
      <c r="J469" s="252" t="s">
        <v>2221</v>
      </c>
      <c r="K469" s="252"/>
      <c r="L469" s="252"/>
      <c r="AA469"/>
      <c r="AB469"/>
    </row>
    <row r="470" spans="1:28" s="1" customFormat="1" ht="75">
      <c r="A470" s="260">
        <v>44765</v>
      </c>
      <c r="B470" s="252" t="s">
        <v>465</v>
      </c>
      <c r="C470" s="252" t="s">
        <v>794</v>
      </c>
      <c r="D470" s="252" t="s">
        <v>651</v>
      </c>
      <c r="E470" s="252" t="s">
        <v>2626</v>
      </c>
      <c r="F470" s="252" t="s">
        <v>2568</v>
      </c>
      <c r="G470" s="252" t="s">
        <v>574</v>
      </c>
      <c r="H470" s="252" t="s">
        <v>498</v>
      </c>
      <c r="I470" s="252" t="s">
        <v>2773</v>
      </c>
      <c r="J470" s="252" t="s">
        <v>652</v>
      </c>
      <c r="K470" s="252"/>
      <c r="L470" s="252"/>
      <c r="AA470"/>
      <c r="AB470"/>
    </row>
    <row r="471" spans="1:28" s="1" customFormat="1" ht="75">
      <c r="A471" s="260">
        <v>44766</v>
      </c>
      <c r="B471" s="252" t="s">
        <v>465</v>
      </c>
      <c r="C471" s="252" t="s">
        <v>794</v>
      </c>
      <c r="D471" s="252" t="s">
        <v>2745</v>
      </c>
      <c r="E471" s="252" t="s">
        <v>566</v>
      </c>
      <c r="F471" s="252" t="s">
        <v>2568</v>
      </c>
      <c r="G471" s="252" t="s">
        <v>574</v>
      </c>
      <c r="H471" s="252" t="s">
        <v>491</v>
      </c>
      <c r="I471" s="252" t="s">
        <v>2773</v>
      </c>
      <c r="J471" s="252" t="s">
        <v>2779</v>
      </c>
      <c r="K471" s="252"/>
      <c r="L471" s="252"/>
      <c r="AA471"/>
      <c r="AB471"/>
    </row>
    <row r="472" spans="1:28" s="1" customFormat="1" ht="75">
      <c r="A472" s="260">
        <v>44767</v>
      </c>
      <c r="B472" s="252" t="s">
        <v>465</v>
      </c>
      <c r="C472" s="252" t="s">
        <v>794</v>
      </c>
      <c r="D472" s="252" t="s">
        <v>2745</v>
      </c>
      <c r="E472" s="252" t="s">
        <v>566</v>
      </c>
      <c r="F472" s="252" t="s">
        <v>2568</v>
      </c>
      <c r="G472" s="252" t="s">
        <v>574</v>
      </c>
      <c r="H472" s="252" t="s">
        <v>491</v>
      </c>
      <c r="I472" s="252" t="s">
        <v>2755</v>
      </c>
      <c r="J472" s="252" t="s">
        <v>2779</v>
      </c>
      <c r="K472" s="252"/>
      <c r="L472" s="252"/>
      <c r="AA472"/>
      <c r="AB472"/>
    </row>
    <row r="473" spans="1:28" s="1" customFormat="1" ht="60">
      <c r="A473" s="260">
        <v>44768</v>
      </c>
      <c r="B473" s="252" t="s">
        <v>465</v>
      </c>
      <c r="C473" s="252" t="s">
        <v>794</v>
      </c>
      <c r="D473" s="252" t="s">
        <v>653</v>
      </c>
      <c r="E473" s="252" t="s">
        <v>2626</v>
      </c>
      <c r="F473" s="252" t="s">
        <v>2568</v>
      </c>
      <c r="G473" s="252" t="s">
        <v>574</v>
      </c>
      <c r="H473" s="252" t="s">
        <v>491</v>
      </c>
      <c r="I473" s="252" t="s">
        <v>2772</v>
      </c>
      <c r="J473" s="252" t="s">
        <v>2780</v>
      </c>
      <c r="K473" s="252"/>
      <c r="L473" s="252"/>
      <c r="AA473"/>
      <c r="AB473"/>
    </row>
    <row r="474" spans="1:28" s="1" customFormat="1" ht="30">
      <c r="A474" s="260">
        <v>44769</v>
      </c>
      <c r="B474" s="252" t="s">
        <v>465</v>
      </c>
      <c r="C474" s="252" t="s">
        <v>2775</v>
      </c>
      <c r="D474" s="252" t="s">
        <v>2747</v>
      </c>
      <c r="E474" s="252" t="s">
        <v>674</v>
      </c>
      <c r="F474" s="252" t="s">
        <v>2568</v>
      </c>
      <c r="G474" s="252" t="s">
        <v>574</v>
      </c>
      <c r="H474" s="252" t="s">
        <v>498</v>
      </c>
      <c r="I474" s="252" t="s">
        <v>2782</v>
      </c>
      <c r="J474" s="252" t="s">
        <v>2781</v>
      </c>
      <c r="K474" s="252"/>
      <c r="L474" s="252"/>
      <c r="AA474"/>
      <c r="AB474"/>
    </row>
    <row r="475" spans="1:28" s="1" customFormat="1" ht="60">
      <c r="A475" s="260">
        <v>44770</v>
      </c>
      <c r="B475" s="252" t="s">
        <v>465</v>
      </c>
      <c r="C475" s="252" t="s">
        <v>2776</v>
      </c>
      <c r="D475" s="252" t="s">
        <v>2762</v>
      </c>
      <c r="E475" s="252" t="s">
        <v>674</v>
      </c>
      <c r="F475" s="252" t="s">
        <v>2568</v>
      </c>
      <c r="G475" s="252" t="s">
        <v>574</v>
      </c>
      <c r="H475" s="252" t="s">
        <v>498</v>
      </c>
      <c r="I475" s="252" t="s">
        <v>2784</v>
      </c>
      <c r="J475" s="252" t="s">
        <v>2783</v>
      </c>
      <c r="K475" s="252"/>
      <c r="L475" s="252"/>
      <c r="AA475"/>
      <c r="AB475"/>
    </row>
    <row r="476" spans="1:28" s="1" customFormat="1" ht="60">
      <c r="A476" s="260">
        <v>44771</v>
      </c>
      <c r="B476" s="252" t="s">
        <v>465</v>
      </c>
      <c r="C476" s="252" t="s">
        <v>2776</v>
      </c>
      <c r="D476" s="252" t="s">
        <v>2762</v>
      </c>
      <c r="E476" s="252" t="s">
        <v>674</v>
      </c>
      <c r="F476" s="252" t="s">
        <v>2777</v>
      </c>
      <c r="G476" s="252" t="s">
        <v>574</v>
      </c>
      <c r="H476" s="252" t="s">
        <v>498</v>
      </c>
      <c r="I476" s="252" t="s">
        <v>2784</v>
      </c>
      <c r="J476" s="252" t="s">
        <v>2783</v>
      </c>
      <c r="K476" s="252"/>
      <c r="L476" s="252"/>
      <c r="AA476"/>
      <c r="AB476"/>
    </row>
    <row r="477" spans="1:28" s="1" customFormat="1" ht="45">
      <c r="A477" s="260">
        <v>44772</v>
      </c>
      <c r="B477" s="252" t="s">
        <v>469</v>
      </c>
      <c r="C477" s="252" t="s">
        <v>794</v>
      </c>
      <c r="D477" s="252" t="s">
        <v>771</v>
      </c>
      <c r="E477" s="252" t="s">
        <v>566</v>
      </c>
      <c r="F477" s="252" t="s">
        <v>861</v>
      </c>
      <c r="G477" s="252" t="s">
        <v>574</v>
      </c>
      <c r="H477" s="252" t="s">
        <v>498</v>
      </c>
      <c r="I477" s="252" t="s">
        <v>2785</v>
      </c>
      <c r="J477" s="252" t="s">
        <v>670</v>
      </c>
      <c r="K477" s="252"/>
      <c r="L477" s="252"/>
      <c r="AA477"/>
      <c r="AB477"/>
    </row>
    <row r="478" spans="1:28" s="1" customFormat="1" ht="75">
      <c r="A478" s="260">
        <v>44773</v>
      </c>
      <c r="B478" s="252" t="s">
        <v>469</v>
      </c>
      <c r="C478" s="252" t="s">
        <v>794</v>
      </c>
      <c r="D478" s="252" t="s">
        <v>2778</v>
      </c>
      <c r="E478" s="252" t="s">
        <v>566</v>
      </c>
      <c r="F478" s="252" t="s">
        <v>861</v>
      </c>
      <c r="G478" s="252" t="s">
        <v>574</v>
      </c>
      <c r="H478" s="252" t="s">
        <v>498</v>
      </c>
      <c r="I478" s="252" t="s">
        <v>2787</v>
      </c>
      <c r="J478" s="252" t="s">
        <v>2786</v>
      </c>
      <c r="K478" s="252"/>
      <c r="L478" s="252"/>
      <c r="AA478"/>
      <c r="AB478"/>
    </row>
    <row r="479" spans="1:28" s="1" customFormat="1" ht="75">
      <c r="A479" s="260">
        <v>44773</v>
      </c>
      <c r="B479" s="252" t="s">
        <v>469</v>
      </c>
      <c r="C479" s="252" t="s">
        <v>794</v>
      </c>
      <c r="D479" s="252" t="s">
        <v>2778</v>
      </c>
      <c r="E479" s="252" t="s">
        <v>566</v>
      </c>
      <c r="F479" s="252" t="s">
        <v>861</v>
      </c>
      <c r="G479" s="252" t="s">
        <v>574</v>
      </c>
      <c r="H479" s="252" t="s">
        <v>498</v>
      </c>
      <c r="I479" s="252" t="s">
        <v>2792</v>
      </c>
      <c r="J479" s="252" t="s">
        <v>2786</v>
      </c>
      <c r="K479" s="252"/>
      <c r="L479" s="252"/>
      <c r="AA479"/>
      <c r="AB479"/>
    </row>
    <row r="480" spans="1:28" s="1" customFormat="1" ht="60">
      <c r="A480" s="260">
        <v>44773</v>
      </c>
      <c r="B480" s="252" t="s">
        <v>469</v>
      </c>
      <c r="C480" s="252" t="s">
        <v>2030</v>
      </c>
      <c r="D480" s="252" t="s">
        <v>2788</v>
      </c>
      <c r="E480" s="252" t="s">
        <v>566</v>
      </c>
      <c r="F480" s="252" t="s">
        <v>1401</v>
      </c>
      <c r="G480" s="252" t="s">
        <v>574</v>
      </c>
      <c r="H480" s="252" t="s">
        <v>498</v>
      </c>
      <c r="I480" s="252" t="s">
        <v>2794</v>
      </c>
      <c r="J480" s="252" t="s">
        <v>2793</v>
      </c>
      <c r="K480" s="252"/>
      <c r="L480" s="252"/>
      <c r="AA480"/>
      <c r="AB480"/>
    </row>
    <row r="481" spans="1:28" s="1" customFormat="1" ht="60">
      <c r="A481" s="260">
        <v>44773</v>
      </c>
      <c r="B481" s="252" t="s">
        <v>469</v>
      </c>
      <c r="C481" s="252" t="s">
        <v>794</v>
      </c>
      <c r="D481" s="252" t="s">
        <v>2789</v>
      </c>
      <c r="E481" s="252" t="s">
        <v>674</v>
      </c>
      <c r="F481" s="252" t="s">
        <v>861</v>
      </c>
      <c r="G481" s="252" t="s">
        <v>574</v>
      </c>
      <c r="H481" s="252" t="s">
        <v>498</v>
      </c>
      <c r="I481" s="252" t="s">
        <v>2796</v>
      </c>
      <c r="J481" s="252" t="s">
        <v>2795</v>
      </c>
      <c r="K481" s="252"/>
      <c r="L481" s="252"/>
      <c r="AA481"/>
      <c r="AB481"/>
    </row>
    <row r="482" spans="1:28" s="1" customFormat="1" ht="60">
      <c r="A482" s="260">
        <v>44773</v>
      </c>
      <c r="B482" s="252" t="s">
        <v>469</v>
      </c>
      <c r="C482" s="252" t="s">
        <v>794</v>
      </c>
      <c r="D482" s="252" t="s">
        <v>2789</v>
      </c>
      <c r="E482" s="252" t="s">
        <v>674</v>
      </c>
      <c r="F482" s="252" t="s">
        <v>861</v>
      </c>
      <c r="G482" s="252" t="s">
        <v>574</v>
      </c>
      <c r="H482" s="252" t="s">
        <v>498</v>
      </c>
      <c r="I482" s="252" t="s">
        <v>2797</v>
      </c>
      <c r="J482" s="252" t="s">
        <v>2795</v>
      </c>
      <c r="K482" s="252"/>
      <c r="L482" s="252"/>
      <c r="AA482"/>
      <c r="AB482"/>
    </row>
    <row r="483" spans="1:28" s="1" customFormat="1">
      <c r="A483" s="260">
        <v>44773</v>
      </c>
      <c r="B483" s="252" t="s">
        <v>469</v>
      </c>
      <c r="C483" s="252" t="s">
        <v>794</v>
      </c>
      <c r="D483" s="252" t="s">
        <v>2295</v>
      </c>
      <c r="E483" s="252" t="s">
        <v>1950</v>
      </c>
      <c r="F483" s="252" t="s">
        <v>861</v>
      </c>
      <c r="G483" s="252" t="s">
        <v>574</v>
      </c>
      <c r="H483" s="252" t="s">
        <v>498</v>
      </c>
      <c r="I483" s="252" t="s">
        <v>2798</v>
      </c>
      <c r="J483" s="252" t="s">
        <v>2296</v>
      </c>
      <c r="K483" s="252"/>
      <c r="L483" s="252"/>
      <c r="AA483"/>
      <c r="AB483"/>
    </row>
    <row r="484" spans="1:28" s="1" customFormat="1">
      <c r="A484" s="260">
        <v>44773</v>
      </c>
      <c r="B484" s="252" t="s">
        <v>469</v>
      </c>
      <c r="C484" s="252" t="s">
        <v>794</v>
      </c>
      <c r="D484" s="252" t="s">
        <v>2295</v>
      </c>
      <c r="E484" s="252" t="s">
        <v>1950</v>
      </c>
      <c r="F484" s="252" t="s">
        <v>1401</v>
      </c>
      <c r="G484" s="252" t="s">
        <v>574</v>
      </c>
      <c r="H484" s="252" t="s">
        <v>498</v>
      </c>
      <c r="I484" s="252" t="s">
        <v>2798</v>
      </c>
      <c r="J484" s="252" t="s">
        <v>2296</v>
      </c>
      <c r="K484" s="252"/>
      <c r="L484" s="252"/>
      <c r="AA484"/>
      <c r="AB484"/>
    </row>
    <row r="485" spans="1:28" s="1" customFormat="1" ht="60">
      <c r="A485" s="260">
        <v>44773</v>
      </c>
      <c r="B485" s="252" t="s">
        <v>469</v>
      </c>
      <c r="C485" s="252" t="s">
        <v>794</v>
      </c>
      <c r="D485" s="252" t="s">
        <v>651</v>
      </c>
      <c r="E485" s="252" t="s">
        <v>2626</v>
      </c>
      <c r="F485" s="252" t="s">
        <v>861</v>
      </c>
      <c r="G485" s="252" t="s">
        <v>574</v>
      </c>
      <c r="H485" s="252" t="s">
        <v>498</v>
      </c>
      <c r="I485" s="252" t="s">
        <v>2800</v>
      </c>
      <c r="J485" s="252" t="s">
        <v>2799</v>
      </c>
      <c r="K485" s="252"/>
      <c r="L485" s="252"/>
      <c r="AA485"/>
      <c r="AB485"/>
    </row>
    <row r="486" spans="1:28" s="1" customFormat="1" ht="45">
      <c r="A486" s="260">
        <v>44773</v>
      </c>
      <c r="B486" s="252" t="s">
        <v>469</v>
      </c>
      <c r="C486" s="252" t="s">
        <v>794</v>
      </c>
      <c r="D486" s="252" t="s">
        <v>771</v>
      </c>
      <c r="E486" s="252" t="s">
        <v>566</v>
      </c>
      <c r="F486" s="252" t="s">
        <v>861</v>
      </c>
      <c r="G486" s="252" t="s">
        <v>574</v>
      </c>
      <c r="H486" s="252" t="s">
        <v>498</v>
      </c>
      <c r="I486" s="252" t="s">
        <v>2801</v>
      </c>
      <c r="J486" s="252" t="s">
        <v>670</v>
      </c>
      <c r="K486" s="252"/>
      <c r="L486" s="252"/>
      <c r="AA486"/>
      <c r="AB486"/>
    </row>
    <row r="487" spans="1:28" s="1" customFormat="1" ht="45">
      <c r="A487" s="260">
        <v>44773</v>
      </c>
      <c r="B487" s="252" t="s">
        <v>469</v>
      </c>
      <c r="C487" s="252" t="s">
        <v>794</v>
      </c>
      <c r="D487" s="252" t="s">
        <v>771</v>
      </c>
      <c r="E487" s="252" t="s">
        <v>566</v>
      </c>
      <c r="F487" s="252" t="s">
        <v>1401</v>
      </c>
      <c r="G487" s="252" t="s">
        <v>574</v>
      </c>
      <c r="H487" s="252" t="s">
        <v>498</v>
      </c>
      <c r="I487" s="252" t="s">
        <v>2792</v>
      </c>
      <c r="J487" s="252" t="s">
        <v>670</v>
      </c>
      <c r="K487" s="252"/>
      <c r="L487" s="252"/>
      <c r="AA487"/>
      <c r="AB487"/>
    </row>
    <row r="488" spans="1:28" s="1" customFormat="1" ht="30">
      <c r="A488" s="260">
        <v>44773</v>
      </c>
      <c r="B488" s="252" t="s">
        <v>469</v>
      </c>
      <c r="C488" s="252" t="s">
        <v>794</v>
      </c>
      <c r="D488" s="252" t="s">
        <v>2790</v>
      </c>
      <c r="E488" s="252" t="s">
        <v>2791</v>
      </c>
      <c r="F488" s="252" t="s">
        <v>861</v>
      </c>
      <c r="G488" s="252" t="s">
        <v>574</v>
      </c>
      <c r="H488" s="252" t="s">
        <v>498</v>
      </c>
      <c r="I488" s="252" t="s">
        <v>2803</v>
      </c>
      <c r="J488" s="252" t="s">
        <v>2802</v>
      </c>
      <c r="K488" s="252"/>
      <c r="L488" s="252"/>
      <c r="AA488"/>
      <c r="AB488"/>
    </row>
    <row r="489" spans="1:28" s="1" customFormat="1" ht="45">
      <c r="A489" s="260">
        <v>44773</v>
      </c>
      <c r="B489" s="252" t="s">
        <v>469</v>
      </c>
      <c r="C489" s="252" t="s">
        <v>794</v>
      </c>
      <c r="D489" s="252" t="s">
        <v>2765</v>
      </c>
      <c r="E489" s="252" t="s">
        <v>512</v>
      </c>
      <c r="F489" s="252" t="s">
        <v>861</v>
      </c>
      <c r="G489" s="252" t="s">
        <v>574</v>
      </c>
      <c r="H489" s="252" t="s">
        <v>498</v>
      </c>
      <c r="I489" s="252" t="s">
        <v>2804</v>
      </c>
      <c r="J489" s="252" t="s">
        <v>2771</v>
      </c>
      <c r="K489" s="252"/>
      <c r="L489" s="252"/>
      <c r="AA489"/>
      <c r="AB489"/>
    </row>
    <row r="490" spans="1:28" s="1" customFormat="1" ht="45">
      <c r="A490" s="260">
        <v>44773</v>
      </c>
      <c r="B490" s="252" t="s">
        <v>465</v>
      </c>
      <c r="C490" s="252" t="s">
        <v>794</v>
      </c>
      <c r="D490" s="252" t="s">
        <v>1800</v>
      </c>
      <c r="E490" s="252" t="s">
        <v>507</v>
      </c>
      <c r="F490" s="252" t="s">
        <v>861</v>
      </c>
      <c r="G490" s="252" t="s">
        <v>510</v>
      </c>
      <c r="H490" s="252" t="s">
        <v>498</v>
      </c>
      <c r="I490" s="252" t="s">
        <v>2807</v>
      </c>
      <c r="J490" s="252" t="s">
        <v>2217</v>
      </c>
      <c r="K490" s="252"/>
      <c r="L490" s="252"/>
      <c r="AA490"/>
      <c r="AB490"/>
    </row>
    <row r="491" spans="1:28" s="1" customFormat="1" ht="45">
      <c r="A491" s="260">
        <v>44773</v>
      </c>
      <c r="B491" s="252" t="s">
        <v>465</v>
      </c>
      <c r="C491" s="252" t="s">
        <v>794</v>
      </c>
      <c r="D491" s="252" t="s">
        <v>2631</v>
      </c>
      <c r="E491" s="252" t="s">
        <v>512</v>
      </c>
      <c r="F491" s="252" t="s">
        <v>861</v>
      </c>
      <c r="G491" s="252" t="s">
        <v>510</v>
      </c>
      <c r="H491" s="252" t="s">
        <v>491</v>
      </c>
      <c r="I491" s="252" t="s">
        <v>2807</v>
      </c>
      <c r="J491" s="252" t="s">
        <v>2635</v>
      </c>
      <c r="K491" s="252"/>
      <c r="L491" s="252"/>
      <c r="AA491"/>
      <c r="AB491"/>
    </row>
    <row r="492" spans="1:28" s="1" customFormat="1" ht="30">
      <c r="A492" s="260">
        <v>44773</v>
      </c>
      <c r="B492" s="252" t="s">
        <v>465</v>
      </c>
      <c r="C492" s="252" t="s">
        <v>2805</v>
      </c>
      <c r="D492" s="252" t="s">
        <v>2747</v>
      </c>
      <c r="E492" s="252" t="s">
        <v>674</v>
      </c>
      <c r="F492" s="252" t="s">
        <v>861</v>
      </c>
      <c r="G492" s="252" t="s">
        <v>574</v>
      </c>
      <c r="H492" s="252" t="s">
        <v>498</v>
      </c>
      <c r="I492" s="252" t="s">
        <v>2809</v>
      </c>
      <c r="J492" s="252" t="s">
        <v>2808</v>
      </c>
      <c r="K492" s="252"/>
      <c r="L492" s="252"/>
      <c r="AA492"/>
      <c r="AB492"/>
    </row>
    <row r="493" spans="1:28" s="1" customFormat="1" ht="75">
      <c r="A493" s="260">
        <v>44773</v>
      </c>
      <c r="B493" s="252" t="s">
        <v>465</v>
      </c>
      <c r="C493" s="252" t="s">
        <v>794</v>
      </c>
      <c r="D493" s="252" t="s">
        <v>2778</v>
      </c>
      <c r="E493" s="252" t="s">
        <v>566</v>
      </c>
      <c r="F493" s="252" t="s">
        <v>813</v>
      </c>
      <c r="G493" s="252" t="s">
        <v>574</v>
      </c>
      <c r="H493" s="252" t="s">
        <v>498</v>
      </c>
      <c r="I493" s="252" t="s">
        <v>2811</v>
      </c>
      <c r="J493" s="252" t="s">
        <v>2810</v>
      </c>
      <c r="K493" s="252"/>
      <c r="L493" s="252"/>
      <c r="AA493"/>
      <c r="AB493"/>
    </row>
    <row r="494" spans="1:28" s="1" customFormat="1" ht="30">
      <c r="A494" s="260">
        <v>44773</v>
      </c>
      <c r="B494" s="252" t="s">
        <v>465</v>
      </c>
      <c r="C494" s="252" t="s">
        <v>794</v>
      </c>
      <c r="D494" s="252" t="s">
        <v>2806</v>
      </c>
      <c r="E494" s="252" t="s">
        <v>507</v>
      </c>
      <c r="F494" s="252" t="s">
        <v>861</v>
      </c>
      <c r="G494" s="252" t="s">
        <v>574</v>
      </c>
      <c r="H494" s="252" t="s">
        <v>491</v>
      </c>
      <c r="I494" s="252" t="s">
        <v>2813</v>
      </c>
      <c r="J494" s="252" t="s">
        <v>2812</v>
      </c>
      <c r="K494" s="252"/>
      <c r="L494" s="252"/>
      <c r="AA494"/>
      <c r="AB494"/>
    </row>
    <row r="495" spans="1:28" s="1" customFormat="1" ht="45">
      <c r="A495" s="260">
        <v>44773</v>
      </c>
      <c r="B495" s="252" t="s">
        <v>465</v>
      </c>
      <c r="C495" s="252" t="s">
        <v>2776</v>
      </c>
      <c r="D495" s="252" t="s">
        <v>2762</v>
      </c>
      <c r="E495" s="252" t="s">
        <v>674</v>
      </c>
      <c r="F495" s="252" t="s">
        <v>861</v>
      </c>
      <c r="G495" s="252" t="s">
        <v>574</v>
      </c>
      <c r="H495" s="252" t="s">
        <v>498</v>
      </c>
      <c r="I495" s="252" t="s">
        <v>2815</v>
      </c>
      <c r="J495" s="252" t="s">
        <v>2814</v>
      </c>
      <c r="K495" s="252"/>
      <c r="L495" s="252"/>
      <c r="AA495"/>
      <c r="AB495"/>
    </row>
    <row r="496" spans="1:28" s="1" customFormat="1" ht="45">
      <c r="A496" s="260">
        <v>44773</v>
      </c>
      <c r="B496" s="252" t="s">
        <v>465</v>
      </c>
      <c r="C496" s="252" t="s">
        <v>2776</v>
      </c>
      <c r="D496" s="252" t="s">
        <v>2762</v>
      </c>
      <c r="E496" s="252" t="s">
        <v>674</v>
      </c>
      <c r="F496" s="252" t="s">
        <v>861</v>
      </c>
      <c r="G496" s="252" t="s">
        <v>574</v>
      </c>
      <c r="H496" s="252" t="s">
        <v>498</v>
      </c>
      <c r="I496" s="252" t="s">
        <v>2816</v>
      </c>
      <c r="J496" s="252" t="s">
        <v>2814</v>
      </c>
      <c r="K496" s="252"/>
      <c r="L496" s="252"/>
      <c r="AA496"/>
      <c r="AB496"/>
    </row>
    <row r="497" spans="1:28" s="1" customFormat="1" ht="75">
      <c r="A497" s="260">
        <v>44773</v>
      </c>
      <c r="B497" s="252" t="s">
        <v>465</v>
      </c>
      <c r="C497" s="252" t="s">
        <v>794</v>
      </c>
      <c r="D497" s="252" t="s">
        <v>651</v>
      </c>
      <c r="E497" s="252" t="s">
        <v>2626</v>
      </c>
      <c r="F497" s="252" t="s">
        <v>861</v>
      </c>
      <c r="G497" s="252" t="s">
        <v>574</v>
      </c>
      <c r="H497" s="252" t="s">
        <v>498</v>
      </c>
      <c r="I497" s="252" t="s">
        <v>2816</v>
      </c>
      <c r="J497" s="252" t="s">
        <v>2817</v>
      </c>
      <c r="K497" s="252"/>
      <c r="L497" s="252"/>
      <c r="AA497"/>
      <c r="AB497"/>
    </row>
    <row r="498" spans="1:28" s="1" customFormat="1" ht="75">
      <c r="A498" s="260">
        <v>44773</v>
      </c>
      <c r="B498" s="252" t="s">
        <v>465</v>
      </c>
      <c r="C498" s="252" t="s">
        <v>794</v>
      </c>
      <c r="D498" s="252" t="s">
        <v>651</v>
      </c>
      <c r="E498" s="252" t="s">
        <v>2626</v>
      </c>
      <c r="F498" s="252" t="s">
        <v>861</v>
      </c>
      <c r="G498" s="252" t="s">
        <v>574</v>
      </c>
      <c r="H498" s="252" t="s">
        <v>498</v>
      </c>
      <c r="I498" s="252" t="s">
        <v>2818</v>
      </c>
      <c r="J498" s="252" t="s">
        <v>2817</v>
      </c>
      <c r="K498" s="252"/>
      <c r="L498" s="252"/>
      <c r="AA498"/>
      <c r="AB498"/>
    </row>
    <row r="499" spans="1:28" s="1" customFormat="1" ht="45">
      <c r="A499" s="260">
        <v>44773</v>
      </c>
      <c r="B499" s="252" t="s">
        <v>465</v>
      </c>
      <c r="C499" s="252" t="s">
        <v>2776</v>
      </c>
      <c r="D499" s="252" t="s">
        <v>2762</v>
      </c>
      <c r="E499" s="252" t="s">
        <v>674</v>
      </c>
      <c r="F499" s="252" t="s">
        <v>861</v>
      </c>
      <c r="G499" s="252" t="s">
        <v>574</v>
      </c>
      <c r="H499" s="252" t="s">
        <v>498</v>
      </c>
      <c r="I499" s="252" t="s">
        <v>2818</v>
      </c>
      <c r="J499" s="252" t="s">
        <v>2814</v>
      </c>
      <c r="K499" s="252"/>
      <c r="L499" s="252"/>
      <c r="AA499"/>
      <c r="AB499"/>
    </row>
    <row r="500" spans="1:28" s="1" customFormat="1" ht="75">
      <c r="A500" s="260">
        <v>44773</v>
      </c>
      <c r="B500" s="252" t="s">
        <v>465</v>
      </c>
      <c r="C500" s="252" t="s">
        <v>794</v>
      </c>
      <c r="D500" s="252" t="s">
        <v>651</v>
      </c>
      <c r="E500" s="252" t="s">
        <v>2626</v>
      </c>
      <c r="F500" s="252" t="s">
        <v>861</v>
      </c>
      <c r="G500" s="252" t="s">
        <v>574</v>
      </c>
      <c r="H500" s="252" t="s">
        <v>498</v>
      </c>
      <c r="I500" s="252" t="s">
        <v>2819</v>
      </c>
      <c r="J500" s="252" t="s">
        <v>2817</v>
      </c>
      <c r="K500" s="252"/>
      <c r="L500" s="252"/>
      <c r="AA500"/>
      <c r="AB500"/>
    </row>
    <row r="501" spans="1:28" s="1" customFormat="1" ht="45">
      <c r="A501" s="260">
        <v>44773</v>
      </c>
      <c r="B501" s="252" t="s">
        <v>465</v>
      </c>
      <c r="C501" s="252" t="s">
        <v>794</v>
      </c>
      <c r="D501" s="252" t="s">
        <v>1800</v>
      </c>
      <c r="E501" s="252" t="s">
        <v>507</v>
      </c>
      <c r="F501" s="252" t="s">
        <v>861</v>
      </c>
      <c r="G501" s="252" t="s">
        <v>574</v>
      </c>
      <c r="H501" s="252" t="s">
        <v>498</v>
      </c>
      <c r="I501" s="252" t="s">
        <v>2819</v>
      </c>
      <c r="J501" s="252" t="s">
        <v>2217</v>
      </c>
      <c r="K501" s="252"/>
      <c r="L501" s="252"/>
      <c r="AA501"/>
      <c r="AB501"/>
    </row>
    <row r="502" spans="1:28" s="1" customFormat="1" ht="75">
      <c r="A502" s="260">
        <v>44773</v>
      </c>
      <c r="B502" s="252" t="s">
        <v>465</v>
      </c>
      <c r="C502" s="252" t="s">
        <v>794</v>
      </c>
      <c r="D502" s="252" t="s">
        <v>651</v>
      </c>
      <c r="E502" s="252" t="s">
        <v>2626</v>
      </c>
      <c r="F502" s="252" t="s">
        <v>861</v>
      </c>
      <c r="G502" s="252" t="s">
        <v>574</v>
      </c>
      <c r="H502" s="252" t="s">
        <v>498</v>
      </c>
      <c r="I502" s="252" t="s">
        <v>2820</v>
      </c>
      <c r="J502" s="252" t="s">
        <v>652</v>
      </c>
      <c r="K502" s="252"/>
      <c r="L502" s="252"/>
      <c r="AA502"/>
      <c r="AB502"/>
    </row>
    <row r="503" spans="1:28" s="1" customFormat="1" ht="60">
      <c r="A503" s="260">
        <v>44773</v>
      </c>
      <c r="B503" s="252" t="s">
        <v>465</v>
      </c>
      <c r="C503" s="252" t="s">
        <v>794</v>
      </c>
      <c r="D503" s="252" t="s">
        <v>2821</v>
      </c>
      <c r="E503" s="252" t="s">
        <v>566</v>
      </c>
      <c r="F503" s="252" t="s">
        <v>861</v>
      </c>
      <c r="G503" s="252" t="s">
        <v>574</v>
      </c>
      <c r="H503" s="252" t="s">
        <v>491</v>
      </c>
      <c r="I503" s="252" t="s">
        <v>2820</v>
      </c>
      <c r="J503" s="252" t="s">
        <v>2826</v>
      </c>
      <c r="K503" s="252"/>
      <c r="L503" s="252"/>
      <c r="AA503"/>
      <c r="AB503"/>
    </row>
    <row r="504" spans="1:28" s="1" customFormat="1" ht="45">
      <c r="A504" s="260">
        <v>44773</v>
      </c>
      <c r="B504" s="252" t="s">
        <v>465</v>
      </c>
      <c r="C504" s="252" t="s">
        <v>794</v>
      </c>
      <c r="D504" s="252" t="s">
        <v>1800</v>
      </c>
      <c r="E504" s="252" t="s">
        <v>507</v>
      </c>
      <c r="F504" s="252" t="s">
        <v>861</v>
      </c>
      <c r="G504" s="252" t="s">
        <v>574</v>
      </c>
      <c r="H504" s="252" t="s">
        <v>498</v>
      </c>
      <c r="I504" s="252" t="s">
        <v>2827</v>
      </c>
      <c r="J504" s="252" t="s">
        <v>2217</v>
      </c>
      <c r="K504" s="252"/>
      <c r="L504" s="252"/>
      <c r="AA504"/>
      <c r="AB504"/>
    </row>
    <row r="505" spans="1:28" s="1" customFormat="1" ht="60">
      <c r="A505" s="260">
        <v>44773</v>
      </c>
      <c r="B505" s="252" t="s">
        <v>465</v>
      </c>
      <c r="C505" s="252" t="s">
        <v>794</v>
      </c>
      <c r="D505" s="252" t="s">
        <v>2790</v>
      </c>
      <c r="E505" s="252" t="s">
        <v>2791</v>
      </c>
      <c r="F505" s="252" t="s">
        <v>861</v>
      </c>
      <c r="G505" s="252" t="s">
        <v>574</v>
      </c>
      <c r="H505" s="252" t="s">
        <v>498</v>
      </c>
      <c r="I505" s="252" t="s">
        <v>2829</v>
      </c>
      <c r="J505" s="252" t="s">
        <v>2828</v>
      </c>
      <c r="K505" s="252"/>
      <c r="L505" s="252"/>
      <c r="AA505"/>
      <c r="AB505"/>
    </row>
    <row r="506" spans="1:28" s="1" customFormat="1" ht="30">
      <c r="A506" s="260">
        <v>44773</v>
      </c>
      <c r="B506" s="252" t="s">
        <v>465</v>
      </c>
      <c r="C506" s="252" t="s">
        <v>2822</v>
      </c>
      <c r="D506" s="252" t="s">
        <v>2823</v>
      </c>
      <c r="E506" s="252" t="s">
        <v>674</v>
      </c>
      <c r="F506" s="252" t="s">
        <v>813</v>
      </c>
      <c r="G506" s="252" t="s">
        <v>574</v>
      </c>
      <c r="H506" s="252" t="s">
        <v>498</v>
      </c>
      <c r="I506" s="252" t="s">
        <v>2822</v>
      </c>
      <c r="J506" s="252" t="s">
        <v>2830</v>
      </c>
      <c r="K506" s="252"/>
      <c r="L506" s="252"/>
      <c r="AA506"/>
      <c r="AB506"/>
    </row>
    <row r="507" spans="1:28" s="1" customFormat="1" ht="75">
      <c r="A507" s="260">
        <v>44773</v>
      </c>
      <c r="B507" s="252" t="s">
        <v>465</v>
      </c>
      <c r="C507" s="252" t="s">
        <v>794</v>
      </c>
      <c r="D507" s="252" t="s">
        <v>651</v>
      </c>
      <c r="E507" s="252" t="s">
        <v>2626</v>
      </c>
      <c r="F507" s="252" t="s">
        <v>813</v>
      </c>
      <c r="G507" s="252" t="s">
        <v>574</v>
      </c>
      <c r="H507" s="252" t="s">
        <v>498</v>
      </c>
      <c r="I507" s="252" t="s">
        <v>651</v>
      </c>
      <c r="J507" s="252" t="s">
        <v>2817</v>
      </c>
      <c r="K507" s="252"/>
      <c r="L507" s="252"/>
      <c r="AA507"/>
      <c r="AB507"/>
    </row>
    <row r="508" spans="1:28" s="1" customFormat="1" ht="30">
      <c r="A508" s="260">
        <v>44773</v>
      </c>
      <c r="B508" s="252" t="s">
        <v>465</v>
      </c>
      <c r="C508" s="252" t="s">
        <v>794</v>
      </c>
      <c r="D508" s="252" t="s">
        <v>2824</v>
      </c>
      <c r="E508" s="252" t="s">
        <v>2825</v>
      </c>
      <c r="F508" s="252" t="s">
        <v>813</v>
      </c>
      <c r="G508" s="252" t="s">
        <v>549</v>
      </c>
      <c r="H508" s="252" t="s">
        <v>498</v>
      </c>
      <c r="I508" s="252" t="s">
        <v>2824</v>
      </c>
      <c r="J508" s="252" t="s">
        <v>2831</v>
      </c>
      <c r="K508" s="252"/>
      <c r="L508" s="252"/>
      <c r="AA508"/>
      <c r="AB508"/>
    </row>
    <row r="509" spans="1:28" s="1" customFormat="1">
      <c r="A509" s="260">
        <v>44773</v>
      </c>
      <c r="B509" s="252" t="s">
        <v>468</v>
      </c>
      <c r="C509" s="252" t="s">
        <v>1940</v>
      </c>
      <c r="D509" s="252" t="s">
        <v>2295</v>
      </c>
      <c r="E509" s="252" t="s">
        <v>1950</v>
      </c>
      <c r="F509" s="252" t="s">
        <v>2568</v>
      </c>
      <c r="G509" s="252" t="s">
        <v>574</v>
      </c>
      <c r="H509" s="252" t="s">
        <v>498</v>
      </c>
      <c r="I509" s="252" t="s">
        <v>2832</v>
      </c>
      <c r="J509" s="252" t="s">
        <v>2296</v>
      </c>
      <c r="K509" s="252"/>
      <c r="L509" s="252"/>
      <c r="AA509"/>
      <c r="AB509"/>
    </row>
    <row r="510" spans="1:28" s="1" customFormat="1">
      <c r="A510" s="260">
        <v>44773</v>
      </c>
      <c r="B510" s="252" t="s">
        <v>468</v>
      </c>
      <c r="C510" s="252" t="s">
        <v>1940</v>
      </c>
      <c r="D510" s="252" t="s">
        <v>2295</v>
      </c>
      <c r="E510" s="252" t="s">
        <v>1950</v>
      </c>
      <c r="F510" s="252" t="s">
        <v>2568</v>
      </c>
      <c r="G510" s="252" t="s">
        <v>574</v>
      </c>
      <c r="H510" s="252" t="s">
        <v>498</v>
      </c>
      <c r="I510" s="252" t="s">
        <v>2815</v>
      </c>
      <c r="J510" s="252" t="s">
        <v>2296</v>
      </c>
      <c r="K510" s="252"/>
      <c r="L510" s="252"/>
      <c r="AA510"/>
      <c r="AB510"/>
    </row>
    <row r="511" spans="1:28" s="1" customFormat="1">
      <c r="A511" s="260">
        <v>44773</v>
      </c>
      <c r="B511" s="252" t="s">
        <v>468</v>
      </c>
      <c r="C511" s="252" t="s">
        <v>1940</v>
      </c>
      <c r="D511" s="252" t="s">
        <v>2295</v>
      </c>
      <c r="E511" s="252" t="s">
        <v>1950</v>
      </c>
      <c r="F511" s="252" t="s">
        <v>2568</v>
      </c>
      <c r="G511" s="252" t="s">
        <v>574</v>
      </c>
      <c r="H511" s="252" t="s">
        <v>498</v>
      </c>
      <c r="I511" s="252" t="s">
        <v>2819</v>
      </c>
      <c r="J511" s="252" t="s">
        <v>2296</v>
      </c>
      <c r="K511" s="252"/>
      <c r="L511" s="252"/>
      <c r="AA511"/>
      <c r="AB511"/>
    </row>
    <row r="512" spans="1:28" s="1" customFormat="1">
      <c r="A512" s="355">
        <v>44773</v>
      </c>
      <c r="B512" s="356" t="s">
        <v>468</v>
      </c>
      <c r="C512" s="356" t="s">
        <v>1940</v>
      </c>
      <c r="D512" s="356" t="s">
        <v>2295</v>
      </c>
      <c r="E512" s="356" t="s">
        <v>1950</v>
      </c>
      <c r="F512" s="356" t="s">
        <v>2568</v>
      </c>
      <c r="G512" s="356" t="s">
        <v>574</v>
      </c>
      <c r="H512" s="356" t="s">
        <v>498</v>
      </c>
      <c r="I512" s="356" t="s">
        <v>2833</v>
      </c>
      <c r="J512" s="356" t="s">
        <v>2296</v>
      </c>
      <c r="K512" s="356"/>
      <c r="L512" s="356"/>
      <c r="AA512"/>
      <c r="AB512"/>
    </row>
    <row r="513" spans="1:12">
      <c r="A513" s="357">
        <v>44774</v>
      </c>
      <c r="B513" s="359" t="s">
        <v>465</v>
      </c>
      <c r="C513" s="358"/>
      <c r="D513" s="359" t="s">
        <v>2858</v>
      </c>
      <c r="E513" s="359" t="s">
        <v>2859</v>
      </c>
      <c r="F513" s="359" t="s">
        <v>813</v>
      </c>
      <c r="G513" s="359" t="s">
        <v>549</v>
      </c>
      <c r="H513" s="359" t="s">
        <v>498</v>
      </c>
      <c r="I513" s="378"/>
      <c r="J513" s="378"/>
      <c r="K513" s="360"/>
      <c r="L513" s="360"/>
    </row>
    <row r="514" spans="1:12">
      <c r="A514" s="357">
        <v>44775</v>
      </c>
      <c r="B514" s="359" t="s">
        <v>671</v>
      </c>
      <c r="C514" s="358" t="s">
        <v>2860</v>
      </c>
      <c r="D514" s="359" t="s">
        <v>2861</v>
      </c>
      <c r="E514" s="359" t="s">
        <v>512</v>
      </c>
      <c r="F514" s="359" t="s">
        <v>1885</v>
      </c>
      <c r="G514" s="359" t="s">
        <v>549</v>
      </c>
      <c r="H514" s="359" t="s">
        <v>491</v>
      </c>
      <c r="I514" s="378"/>
      <c r="J514" s="378"/>
      <c r="K514" s="360"/>
      <c r="L514" s="360"/>
    </row>
    <row r="515" spans="1:12">
      <c r="A515" s="357">
        <v>44776</v>
      </c>
      <c r="B515" s="359" t="s">
        <v>465</v>
      </c>
      <c r="C515" s="358"/>
      <c r="D515" s="359" t="s">
        <v>2862</v>
      </c>
      <c r="E515" s="359" t="s">
        <v>566</v>
      </c>
      <c r="F515" s="359" t="s">
        <v>861</v>
      </c>
      <c r="G515" s="359" t="s">
        <v>574</v>
      </c>
      <c r="H515" s="359" t="s">
        <v>1167</v>
      </c>
      <c r="I515" s="378"/>
      <c r="J515" s="378"/>
      <c r="K515" s="360"/>
      <c r="L515" s="360"/>
    </row>
    <row r="516" spans="1:12">
      <c r="A516" s="357">
        <v>44777</v>
      </c>
      <c r="B516" s="359" t="s">
        <v>465</v>
      </c>
      <c r="C516" s="358"/>
      <c r="D516" s="359" t="s">
        <v>651</v>
      </c>
      <c r="E516" s="359" t="s">
        <v>566</v>
      </c>
      <c r="F516" s="359" t="s">
        <v>861</v>
      </c>
      <c r="G516" s="359" t="s">
        <v>574</v>
      </c>
      <c r="H516" s="359" t="s">
        <v>1167</v>
      </c>
      <c r="I516" s="378"/>
      <c r="J516" s="378"/>
      <c r="K516" s="360"/>
      <c r="L516" s="360"/>
    </row>
    <row r="517" spans="1:12">
      <c r="A517" s="357">
        <v>44778</v>
      </c>
      <c r="B517" s="359" t="s">
        <v>465</v>
      </c>
      <c r="C517" s="358"/>
      <c r="D517" s="359" t="s">
        <v>1800</v>
      </c>
      <c r="E517" s="359" t="s">
        <v>507</v>
      </c>
      <c r="F517" s="359" t="s">
        <v>861</v>
      </c>
      <c r="G517" s="359" t="s">
        <v>2289</v>
      </c>
      <c r="H517" s="359" t="s">
        <v>1167</v>
      </c>
      <c r="I517" s="378"/>
      <c r="J517" s="378"/>
      <c r="K517" s="360"/>
      <c r="L517" s="360"/>
    </row>
    <row r="518" spans="1:12">
      <c r="A518" s="357">
        <v>44779</v>
      </c>
      <c r="B518" s="359" t="s">
        <v>465</v>
      </c>
      <c r="C518" s="358"/>
      <c r="D518" s="359" t="s">
        <v>817</v>
      </c>
      <c r="E518" s="359" t="s">
        <v>566</v>
      </c>
      <c r="F518" s="359" t="s">
        <v>861</v>
      </c>
      <c r="G518" s="359" t="s">
        <v>2289</v>
      </c>
      <c r="H518" s="359" t="s">
        <v>1167</v>
      </c>
      <c r="I518" s="378"/>
      <c r="J518" s="378"/>
      <c r="K518" s="360"/>
      <c r="L518" s="360"/>
    </row>
    <row r="519" spans="1:12">
      <c r="A519" s="357">
        <v>44780</v>
      </c>
      <c r="B519" s="359" t="s">
        <v>465</v>
      </c>
      <c r="C519" s="358"/>
      <c r="D519" s="359" t="s">
        <v>2863</v>
      </c>
      <c r="E519" s="359" t="s">
        <v>512</v>
      </c>
      <c r="F519" s="359" t="s">
        <v>861</v>
      </c>
      <c r="G519" s="359" t="s">
        <v>2289</v>
      </c>
      <c r="H519" s="359" t="s">
        <v>1167</v>
      </c>
      <c r="I519" s="378"/>
      <c r="J519" s="378"/>
      <c r="K519" s="360"/>
      <c r="L519" s="360"/>
    </row>
    <row r="520" spans="1:12">
      <c r="A520" s="357">
        <v>44781</v>
      </c>
      <c r="B520" s="359" t="s">
        <v>465</v>
      </c>
      <c r="C520" s="358"/>
      <c r="D520" s="359" t="s">
        <v>2864</v>
      </c>
      <c r="E520" s="359" t="s">
        <v>566</v>
      </c>
      <c r="F520" s="359" t="s">
        <v>861</v>
      </c>
      <c r="G520" s="359" t="s">
        <v>2289</v>
      </c>
      <c r="H520" s="359" t="s">
        <v>1167</v>
      </c>
      <c r="I520" s="378"/>
      <c r="J520" s="378"/>
      <c r="K520" s="360"/>
      <c r="L520" s="360"/>
    </row>
    <row r="521" spans="1:12">
      <c r="A521" s="357">
        <v>44782</v>
      </c>
      <c r="B521" s="359" t="s">
        <v>465</v>
      </c>
      <c r="C521" s="358"/>
      <c r="D521" s="359" t="s">
        <v>817</v>
      </c>
      <c r="E521" s="359" t="s">
        <v>566</v>
      </c>
      <c r="F521" s="359" t="s">
        <v>861</v>
      </c>
      <c r="G521" s="359" t="s">
        <v>2289</v>
      </c>
      <c r="H521" s="359" t="s">
        <v>1167</v>
      </c>
      <c r="I521" s="378"/>
      <c r="J521" s="378"/>
      <c r="K521" s="360"/>
      <c r="L521" s="360"/>
    </row>
    <row r="522" spans="1:12">
      <c r="A522" s="357">
        <v>44783</v>
      </c>
      <c r="B522" s="359" t="s">
        <v>465</v>
      </c>
      <c r="C522" s="358"/>
      <c r="D522" s="359" t="s">
        <v>1800</v>
      </c>
      <c r="E522" s="359" t="s">
        <v>507</v>
      </c>
      <c r="F522" s="359" t="s">
        <v>861</v>
      </c>
      <c r="G522" s="359" t="s">
        <v>2289</v>
      </c>
      <c r="H522" s="359" t="s">
        <v>1167</v>
      </c>
      <c r="I522" s="378"/>
      <c r="J522" s="378"/>
      <c r="K522" s="360"/>
      <c r="L522" s="360"/>
    </row>
    <row r="523" spans="1:12">
      <c r="A523" s="357">
        <v>44784</v>
      </c>
      <c r="B523" s="359" t="s">
        <v>465</v>
      </c>
      <c r="C523" s="358"/>
      <c r="D523" s="359" t="s">
        <v>2863</v>
      </c>
      <c r="E523" s="359" t="s">
        <v>512</v>
      </c>
      <c r="F523" s="359" t="s">
        <v>861</v>
      </c>
      <c r="G523" s="359" t="s">
        <v>2289</v>
      </c>
      <c r="H523" s="359" t="s">
        <v>1167</v>
      </c>
      <c r="I523" s="378"/>
      <c r="J523" s="378"/>
      <c r="K523" s="360"/>
      <c r="L523" s="360"/>
    </row>
    <row r="524" spans="1:12">
      <c r="A524" s="357">
        <v>44785</v>
      </c>
      <c r="B524" s="359" t="s">
        <v>465</v>
      </c>
      <c r="C524" s="358"/>
      <c r="D524" s="359" t="s">
        <v>2865</v>
      </c>
      <c r="E524" s="359" t="s">
        <v>512</v>
      </c>
      <c r="F524" s="359" t="s">
        <v>861</v>
      </c>
      <c r="G524" s="359" t="s">
        <v>2289</v>
      </c>
      <c r="H524" s="359" t="s">
        <v>1167</v>
      </c>
      <c r="I524" s="378"/>
      <c r="J524" s="378"/>
      <c r="K524" s="360"/>
      <c r="L524" s="360"/>
    </row>
    <row r="525" spans="1:12">
      <c r="A525" s="357">
        <v>44786</v>
      </c>
      <c r="B525" s="359" t="s">
        <v>465</v>
      </c>
      <c r="C525" s="358"/>
      <c r="D525" s="359" t="s">
        <v>2862</v>
      </c>
      <c r="E525" s="359" t="s">
        <v>566</v>
      </c>
      <c r="F525" s="359" t="s">
        <v>861</v>
      </c>
      <c r="G525" s="359" t="s">
        <v>549</v>
      </c>
      <c r="H525" s="359" t="s">
        <v>1167</v>
      </c>
      <c r="I525" s="378"/>
      <c r="J525" s="378"/>
      <c r="K525" s="360"/>
      <c r="L525" s="360"/>
    </row>
    <row r="526" spans="1:12">
      <c r="A526" s="357">
        <v>44787</v>
      </c>
      <c r="B526" s="359" t="s">
        <v>465</v>
      </c>
      <c r="C526" s="358"/>
      <c r="D526" s="359" t="s">
        <v>653</v>
      </c>
      <c r="E526" s="359" t="s">
        <v>566</v>
      </c>
      <c r="F526" s="359" t="s">
        <v>861</v>
      </c>
      <c r="G526" s="359" t="s">
        <v>549</v>
      </c>
      <c r="H526" s="359" t="s">
        <v>1167</v>
      </c>
      <c r="I526" s="378"/>
      <c r="J526" s="378"/>
      <c r="K526" s="360"/>
      <c r="L526" s="360"/>
    </row>
    <row r="527" spans="1:12">
      <c r="A527" s="357">
        <v>44788</v>
      </c>
      <c r="B527" s="359" t="s">
        <v>465</v>
      </c>
      <c r="C527" s="358"/>
      <c r="D527" s="359" t="s">
        <v>1800</v>
      </c>
      <c r="E527" s="359" t="s">
        <v>507</v>
      </c>
      <c r="F527" s="359" t="s">
        <v>861</v>
      </c>
      <c r="G527" s="359" t="s">
        <v>549</v>
      </c>
      <c r="H527" s="359" t="s">
        <v>1167</v>
      </c>
      <c r="I527" s="378"/>
      <c r="J527" s="378"/>
      <c r="K527" s="360"/>
      <c r="L527" s="360"/>
    </row>
    <row r="528" spans="1:12">
      <c r="A528" s="357">
        <v>44789</v>
      </c>
      <c r="B528" s="359" t="s">
        <v>465</v>
      </c>
      <c r="C528" s="358" t="s">
        <v>2775</v>
      </c>
      <c r="D528" s="359" t="s">
        <v>2747</v>
      </c>
      <c r="E528" s="359" t="s">
        <v>2510</v>
      </c>
      <c r="F528" s="359" t="s">
        <v>861</v>
      </c>
      <c r="G528" s="359" t="s">
        <v>549</v>
      </c>
      <c r="H528" s="359" t="s">
        <v>1167</v>
      </c>
      <c r="I528" s="378"/>
      <c r="J528" s="378"/>
      <c r="K528" s="360"/>
      <c r="L528" s="360"/>
    </row>
    <row r="529" spans="1:12">
      <c r="A529" s="357">
        <v>44790</v>
      </c>
      <c r="B529" s="359" t="s">
        <v>465</v>
      </c>
      <c r="C529" s="358"/>
      <c r="D529" s="359" t="s">
        <v>2824</v>
      </c>
      <c r="E529" s="359" t="s">
        <v>512</v>
      </c>
      <c r="F529" s="359" t="s">
        <v>861</v>
      </c>
      <c r="G529" s="359" t="s">
        <v>2289</v>
      </c>
      <c r="H529" s="359" t="s">
        <v>1167</v>
      </c>
      <c r="I529" s="378"/>
      <c r="J529" s="378"/>
      <c r="K529" s="360"/>
      <c r="L529" s="360"/>
    </row>
    <row r="530" spans="1:12">
      <c r="A530" s="357">
        <v>44791</v>
      </c>
      <c r="B530" s="359" t="s">
        <v>465</v>
      </c>
      <c r="C530" s="358"/>
      <c r="D530" s="359" t="s">
        <v>2862</v>
      </c>
      <c r="E530" s="359" t="s">
        <v>566</v>
      </c>
      <c r="F530" s="359" t="s">
        <v>861</v>
      </c>
      <c r="G530" s="359" t="s">
        <v>2289</v>
      </c>
      <c r="H530" s="359" t="s">
        <v>1167</v>
      </c>
      <c r="I530" s="378"/>
      <c r="J530" s="378"/>
      <c r="K530" s="360"/>
      <c r="L530" s="360"/>
    </row>
    <row r="531" spans="1:12">
      <c r="A531" s="357">
        <v>44792</v>
      </c>
      <c r="B531" s="359" t="s">
        <v>465</v>
      </c>
      <c r="C531" s="358"/>
      <c r="D531" s="359" t="s">
        <v>1800</v>
      </c>
      <c r="E531" s="359" t="s">
        <v>507</v>
      </c>
      <c r="F531" s="359" t="s">
        <v>861</v>
      </c>
      <c r="G531" s="359" t="s">
        <v>549</v>
      </c>
      <c r="H531" s="359" t="s">
        <v>1167</v>
      </c>
      <c r="I531" s="378"/>
      <c r="J531" s="378"/>
      <c r="K531" s="360"/>
      <c r="L531" s="360"/>
    </row>
    <row r="532" spans="1:12">
      <c r="A532" s="357">
        <v>44793</v>
      </c>
      <c r="B532" s="359" t="s">
        <v>465</v>
      </c>
      <c r="C532" s="358"/>
      <c r="D532" s="359" t="s">
        <v>1800</v>
      </c>
      <c r="E532" s="359" t="s">
        <v>507</v>
      </c>
      <c r="F532" s="359" t="s">
        <v>861</v>
      </c>
      <c r="G532" s="359" t="s">
        <v>549</v>
      </c>
      <c r="H532" s="359" t="s">
        <v>1167</v>
      </c>
      <c r="I532" s="378"/>
      <c r="J532" s="378"/>
      <c r="K532" s="360"/>
      <c r="L532" s="360"/>
    </row>
    <row r="533" spans="1:12">
      <c r="A533" s="357">
        <v>44794</v>
      </c>
      <c r="B533" s="359" t="s">
        <v>465</v>
      </c>
      <c r="C533" s="358"/>
      <c r="D533" s="359" t="s">
        <v>2866</v>
      </c>
      <c r="E533" s="359" t="s">
        <v>512</v>
      </c>
      <c r="F533" s="359" t="s">
        <v>861</v>
      </c>
      <c r="G533" s="359" t="s">
        <v>549</v>
      </c>
      <c r="H533" s="359" t="s">
        <v>1167</v>
      </c>
      <c r="I533" s="378"/>
      <c r="J533" s="378"/>
      <c r="K533" s="360"/>
      <c r="L533" s="360"/>
    </row>
    <row r="534" spans="1:12">
      <c r="A534" s="357">
        <v>44795</v>
      </c>
      <c r="B534" s="359" t="s">
        <v>465</v>
      </c>
      <c r="C534" s="358"/>
      <c r="D534" s="359" t="s">
        <v>1800</v>
      </c>
      <c r="E534" s="359" t="s">
        <v>507</v>
      </c>
      <c r="F534" s="359" t="s">
        <v>861</v>
      </c>
      <c r="G534" s="359" t="s">
        <v>549</v>
      </c>
      <c r="H534" s="359" t="s">
        <v>1167</v>
      </c>
      <c r="I534" s="378"/>
      <c r="J534" s="378"/>
      <c r="K534" s="360"/>
      <c r="L534" s="360"/>
    </row>
    <row r="535" spans="1:12">
      <c r="A535" s="357">
        <v>44796</v>
      </c>
      <c r="B535" s="359" t="s">
        <v>465</v>
      </c>
      <c r="C535" s="358"/>
      <c r="D535" s="359" t="s">
        <v>1800</v>
      </c>
      <c r="E535" s="359" t="s">
        <v>507</v>
      </c>
      <c r="F535" s="359" t="s">
        <v>861</v>
      </c>
      <c r="G535" s="359" t="s">
        <v>2340</v>
      </c>
      <c r="H535" s="359" t="s">
        <v>1167</v>
      </c>
      <c r="I535" s="378"/>
      <c r="J535" s="378"/>
      <c r="K535" s="360"/>
      <c r="L535" s="360"/>
    </row>
    <row r="536" spans="1:12">
      <c r="A536" s="357">
        <v>44797</v>
      </c>
      <c r="B536" s="359" t="s">
        <v>465</v>
      </c>
      <c r="C536" s="358"/>
      <c r="D536" s="359" t="s">
        <v>1800</v>
      </c>
      <c r="E536" s="359" t="s">
        <v>507</v>
      </c>
      <c r="F536" s="359" t="s">
        <v>861</v>
      </c>
      <c r="G536" s="359" t="s">
        <v>2289</v>
      </c>
      <c r="H536" s="359" t="s">
        <v>1167</v>
      </c>
      <c r="I536" s="378"/>
      <c r="J536" s="378"/>
      <c r="K536" s="360"/>
      <c r="L536" s="360"/>
    </row>
    <row r="537" spans="1:12">
      <c r="A537" s="357">
        <v>44798</v>
      </c>
      <c r="B537" s="359" t="s">
        <v>465</v>
      </c>
      <c r="C537" s="358"/>
      <c r="D537" s="359" t="s">
        <v>651</v>
      </c>
      <c r="E537" s="359" t="s">
        <v>566</v>
      </c>
      <c r="F537" s="359" t="s">
        <v>861</v>
      </c>
      <c r="G537" s="359" t="s">
        <v>549</v>
      </c>
      <c r="H537" s="359" t="s">
        <v>1167</v>
      </c>
      <c r="I537" s="378"/>
      <c r="J537" s="378"/>
      <c r="K537" s="360"/>
      <c r="L537" s="360"/>
    </row>
    <row r="538" spans="1:12">
      <c r="A538" s="357">
        <v>44799</v>
      </c>
      <c r="B538" s="359" t="s">
        <v>465</v>
      </c>
      <c r="C538" s="358"/>
      <c r="D538" s="359" t="s">
        <v>2867</v>
      </c>
      <c r="E538" s="359" t="s">
        <v>566</v>
      </c>
      <c r="F538" s="359" t="s">
        <v>861</v>
      </c>
      <c r="G538" s="359" t="s">
        <v>549</v>
      </c>
      <c r="H538" s="359" t="s">
        <v>1167</v>
      </c>
      <c r="I538" s="378"/>
      <c r="J538" s="378"/>
      <c r="K538" s="360"/>
      <c r="L538" s="360"/>
    </row>
    <row r="539" spans="1:12">
      <c r="A539" s="357">
        <v>44800</v>
      </c>
      <c r="B539" s="359" t="s">
        <v>465</v>
      </c>
      <c r="C539" s="358"/>
      <c r="D539" s="359" t="s">
        <v>2868</v>
      </c>
      <c r="E539" s="359" t="s">
        <v>733</v>
      </c>
      <c r="F539" s="359" t="s">
        <v>1395</v>
      </c>
      <c r="G539" s="359" t="s">
        <v>2218</v>
      </c>
      <c r="H539" s="359" t="s">
        <v>1167</v>
      </c>
      <c r="I539" s="378"/>
      <c r="J539" s="378"/>
      <c r="K539" s="360"/>
      <c r="L539" s="360"/>
    </row>
    <row r="540" spans="1:12">
      <c r="A540" s="357">
        <v>44801</v>
      </c>
      <c r="B540" s="359" t="s">
        <v>465</v>
      </c>
      <c r="C540" s="358"/>
      <c r="D540" s="359" t="s">
        <v>651</v>
      </c>
      <c r="E540" s="359" t="s">
        <v>566</v>
      </c>
      <c r="F540" s="359" t="s">
        <v>861</v>
      </c>
      <c r="G540" s="359" t="s">
        <v>2218</v>
      </c>
      <c r="H540" s="359" t="s">
        <v>1167</v>
      </c>
      <c r="I540" s="378"/>
      <c r="J540" s="378"/>
      <c r="K540" s="360"/>
      <c r="L540" s="360"/>
    </row>
    <row r="541" spans="1:12">
      <c r="A541" s="357">
        <v>44802</v>
      </c>
      <c r="B541" s="359" t="s">
        <v>465</v>
      </c>
      <c r="C541" s="358"/>
      <c r="D541" s="359" t="s">
        <v>2355</v>
      </c>
      <c r="E541" s="359" t="s">
        <v>566</v>
      </c>
      <c r="F541" s="359" t="s">
        <v>861</v>
      </c>
      <c r="G541" s="359" t="s">
        <v>2218</v>
      </c>
      <c r="H541" s="359" t="s">
        <v>1167</v>
      </c>
      <c r="I541" s="378"/>
      <c r="J541" s="378"/>
      <c r="K541" s="360"/>
      <c r="L541" s="360"/>
    </row>
    <row r="542" spans="1:12">
      <c r="A542" s="357">
        <v>44803</v>
      </c>
      <c r="B542" s="359" t="s">
        <v>465</v>
      </c>
      <c r="C542" s="358" t="s">
        <v>2775</v>
      </c>
      <c r="D542" s="359" t="s">
        <v>2747</v>
      </c>
      <c r="E542" s="359" t="s">
        <v>2510</v>
      </c>
      <c r="F542" s="359" t="s">
        <v>861</v>
      </c>
      <c r="G542" s="359" t="s">
        <v>2218</v>
      </c>
      <c r="H542" s="359" t="s">
        <v>1167</v>
      </c>
      <c r="I542" s="378"/>
      <c r="J542" s="378"/>
      <c r="K542" s="360"/>
      <c r="L542" s="360"/>
    </row>
    <row r="543" spans="1:12">
      <c r="A543" s="357">
        <v>44804</v>
      </c>
      <c r="B543" s="359" t="s">
        <v>465</v>
      </c>
      <c r="C543" s="358"/>
      <c r="D543" s="359" t="s">
        <v>2858</v>
      </c>
      <c r="E543" s="359" t="s">
        <v>2859</v>
      </c>
      <c r="F543" s="359" t="s">
        <v>861</v>
      </c>
      <c r="G543" s="359" t="s">
        <v>2218</v>
      </c>
      <c r="H543" s="359" t="s">
        <v>2869</v>
      </c>
      <c r="I543" s="378"/>
      <c r="J543" s="378"/>
      <c r="K543" s="360"/>
      <c r="L543" s="360"/>
    </row>
    <row r="544" spans="1:12">
      <c r="A544" s="357">
        <v>44774</v>
      </c>
      <c r="B544" s="359" t="s">
        <v>465</v>
      </c>
      <c r="C544" s="358"/>
      <c r="D544" s="359" t="s">
        <v>2870</v>
      </c>
      <c r="E544" s="359" t="s">
        <v>2510</v>
      </c>
      <c r="F544" s="359" t="s">
        <v>861</v>
      </c>
      <c r="G544" s="359" t="s">
        <v>2218</v>
      </c>
      <c r="H544" s="359" t="s">
        <v>2869</v>
      </c>
      <c r="I544" s="378"/>
      <c r="J544" s="378"/>
      <c r="K544" s="360"/>
      <c r="L544" s="360"/>
    </row>
    <row r="545" spans="1:12">
      <c r="A545" s="357">
        <v>44775</v>
      </c>
      <c r="B545" s="359" t="s">
        <v>465</v>
      </c>
      <c r="C545" s="358"/>
      <c r="D545" s="359" t="s">
        <v>2871</v>
      </c>
      <c r="E545" s="359" t="s">
        <v>677</v>
      </c>
      <c r="F545" s="359" t="s">
        <v>861</v>
      </c>
      <c r="G545" s="359" t="s">
        <v>549</v>
      </c>
      <c r="H545" s="359" t="s">
        <v>1167</v>
      </c>
      <c r="I545" s="378"/>
      <c r="J545" s="378"/>
      <c r="K545" s="360"/>
      <c r="L545" s="360"/>
    </row>
    <row r="546" spans="1:12">
      <c r="A546" s="357">
        <v>44776</v>
      </c>
      <c r="B546" s="359" t="s">
        <v>465</v>
      </c>
      <c r="C546" s="358"/>
      <c r="D546" s="359" t="s">
        <v>2288</v>
      </c>
      <c r="E546" s="359" t="s">
        <v>866</v>
      </c>
      <c r="F546" s="359" t="s">
        <v>861</v>
      </c>
      <c r="G546" s="359" t="s">
        <v>549</v>
      </c>
      <c r="H546" s="359" t="s">
        <v>1167</v>
      </c>
      <c r="I546" s="378"/>
      <c r="J546" s="378"/>
      <c r="K546" s="360"/>
      <c r="L546" s="360"/>
    </row>
    <row r="547" spans="1:12">
      <c r="A547" s="357">
        <v>44777</v>
      </c>
      <c r="B547" s="359" t="s">
        <v>465</v>
      </c>
      <c r="C547" s="358"/>
      <c r="D547" s="359" t="s">
        <v>2288</v>
      </c>
      <c r="E547" s="359" t="s">
        <v>866</v>
      </c>
      <c r="F547" s="359" t="s">
        <v>861</v>
      </c>
      <c r="G547" s="359" t="s">
        <v>549</v>
      </c>
      <c r="H547" s="359" t="s">
        <v>1167</v>
      </c>
      <c r="I547" s="378"/>
      <c r="J547" s="378"/>
      <c r="K547" s="360"/>
      <c r="L547" s="360"/>
    </row>
    <row r="548" spans="1:12">
      <c r="A548" s="357">
        <v>44778</v>
      </c>
      <c r="B548" s="359" t="s">
        <v>465</v>
      </c>
      <c r="C548" s="358"/>
      <c r="D548" s="359" t="s">
        <v>2872</v>
      </c>
      <c r="E548" s="359" t="s">
        <v>2510</v>
      </c>
      <c r="F548" s="359" t="s">
        <v>813</v>
      </c>
      <c r="G548" s="359" t="s">
        <v>549</v>
      </c>
      <c r="H548" s="359" t="s">
        <v>2869</v>
      </c>
      <c r="I548" s="378"/>
      <c r="J548" s="378"/>
      <c r="K548" s="360"/>
      <c r="L548" s="360"/>
    </row>
    <row r="549" spans="1:12">
      <c r="A549" s="357">
        <v>44779</v>
      </c>
      <c r="B549" s="359" t="s">
        <v>468</v>
      </c>
      <c r="C549" s="358" t="s">
        <v>1940</v>
      </c>
      <c r="D549" s="359" t="s">
        <v>2295</v>
      </c>
      <c r="E549" s="359" t="s">
        <v>1950</v>
      </c>
      <c r="F549" s="361" t="s">
        <v>861</v>
      </c>
      <c r="G549" s="359" t="s">
        <v>2873</v>
      </c>
      <c r="H549" s="359" t="s">
        <v>2869</v>
      </c>
      <c r="I549" s="378"/>
      <c r="J549" s="378"/>
      <c r="K549" s="360"/>
      <c r="L549" s="360"/>
    </row>
    <row r="550" spans="1:12">
      <c r="A550" s="357">
        <v>44780</v>
      </c>
      <c r="B550" s="359" t="s">
        <v>468</v>
      </c>
      <c r="C550" s="358" t="s">
        <v>2874</v>
      </c>
      <c r="D550" s="359" t="s">
        <v>2875</v>
      </c>
      <c r="E550" s="359" t="s">
        <v>1950</v>
      </c>
      <c r="F550" s="359" t="s">
        <v>1400</v>
      </c>
      <c r="G550" s="359" t="s">
        <v>917</v>
      </c>
      <c r="H550" s="359" t="s">
        <v>1167</v>
      </c>
      <c r="I550" s="378"/>
      <c r="J550" s="378"/>
      <c r="K550" s="360"/>
      <c r="L550" s="360"/>
    </row>
    <row r="551" spans="1:12">
      <c r="A551" s="357">
        <v>44781</v>
      </c>
      <c r="B551" s="359" t="s">
        <v>468</v>
      </c>
      <c r="C551" s="358" t="s">
        <v>2876</v>
      </c>
      <c r="D551" s="359" t="s">
        <v>2875</v>
      </c>
      <c r="E551" s="359" t="s">
        <v>1950</v>
      </c>
      <c r="F551" s="361" t="s">
        <v>861</v>
      </c>
      <c r="G551" s="359" t="s">
        <v>917</v>
      </c>
      <c r="H551" s="359" t="s">
        <v>1167</v>
      </c>
      <c r="I551" s="378"/>
      <c r="J551" s="378"/>
      <c r="K551" s="360"/>
      <c r="L551" s="360"/>
    </row>
    <row r="552" spans="1:12">
      <c r="A552" s="357">
        <v>44782</v>
      </c>
      <c r="B552" s="359" t="s">
        <v>468</v>
      </c>
      <c r="C552" s="358" t="s">
        <v>2877</v>
      </c>
      <c r="D552" s="359" t="s">
        <v>2878</v>
      </c>
      <c r="E552" s="359" t="s">
        <v>566</v>
      </c>
      <c r="F552" s="361" t="s">
        <v>861</v>
      </c>
      <c r="G552" s="359" t="s">
        <v>917</v>
      </c>
      <c r="H552" s="359" t="s">
        <v>1167</v>
      </c>
      <c r="I552" s="378"/>
      <c r="J552" s="378"/>
      <c r="K552" s="360"/>
      <c r="L552" s="360"/>
    </row>
    <row r="553" spans="1:12">
      <c r="A553" s="357">
        <v>44783</v>
      </c>
      <c r="B553" s="359" t="s">
        <v>468</v>
      </c>
      <c r="C553" s="358" t="s">
        <v>1940</v>
      </c>
      <c r="D553" s="359" t="s">
        <v>2295</v>
      </c>
      <c r="E553" s="359" t="s">
        <v>1950</v>
      </c>
      <c r="F553" s="361" t="s">
        <v>861</v>
      </c>
      <c r="G553" s="359" t="s">
        <v>2873</v>
      </c>
      <c r="H553" s="359" t="s">
        <v>2869</v>
      </c>
      <c r="I553" s="378"/>
      <c r="J553" s="378"/>
      <c r="K553" s="360"/>
      <c r="L553" s="360"/>
    </row>
    <row r="554" spans="1:12">
      <c r="A554" s="357">
        <v>44784</v>
      </c>
      <c r="B554" s="359" t="s">
        <v>468</v>
      </c>
      <c r="C554" s="358" t="s">
        <v>2408</v>
      </c>
      <c r="D554" s="359" t="s">
        <v>2409</v>
      </c>
      <c r="E554" s="359" t="s">
        <v>1972</v>
      </c>
      <c r="F554" s="361" t="s">
        <v>861</v>
      </c>
      <c r="G554" s="359" t="s">
        <v>2873</v>
      </c>
      <c r="H554" s="359" t="s">
        <v>1167</v>
      </c>
      <c r="I554" s="378"/>
      <c r="J554" s="378"/>
      <c r="K554" s="360"/>
      <c r="L554" s="360"/>
    </row>
    <row r="555" spans="1:12">
      <c r="A555" s="357">
        <v>44785</v>
      </c>
      <c r="B555" s="359" t="s">
        <v>468</v>
      </c>
      <c r="C555" s="358" t="s">
        <v>2879</v>
      </c>
      <c r="D555" s="359" t="s">
        <v>2880</v>
      </c>
      <c r="E555" s="359" t="s">
        <v>1972</v>
      </c>
      <c r="F555" s="361" t="s">
        <v>861</v>
      </c>
      <c r="G555" s="359" t="s">
        <v>2873</v>
      </c>
      <c r="H555" s="359" t="s">
        <v>1167</v>
      </c>
      <c r="I555" s="378"/>
      <c r="J555" s="378"/>
      <c r="K555" s="360"/>
      <c r="L555" s="360"/>
    </row>
    <row r="556" spans="1:12">
      <c r="A556" s="357">
        <v>44786</v>
      </c>
      <c r="B556" s="359" t="s">
        <v>468</v>
      </c>
      <c r="C556" s="358" t="s">
        <v>1940</v>
      </c>
      <c r="D556" s="359" t="s">
        <v>2295</v>
      </c>
      <c r="E556" s="359" t="s">
        <v>1950</v>
      </c>
      <c r="F556" s="361" t="s">
        <v>861</v>
      </c>
      <c r="G556" s="359" t="s">
        <v>2873</v>
      </c>
      <c r="H556" s="359" t="s">
        <v>2869</v>
      </c>
      <c r="I556" s="378"/>
      <c r="J556" s="378"/>
      <c r="K556" s="360"/>
      <c r="L556" s="360"/>
    </row>
    <row r="557" spans="1:12">
      <c r="A557" s="357">
        <v>44787</v>
      </c>
      <c r="B557" s="359" t="s">
        <v>468</v>
      </c>
      <c r="C557" s="358" t="s">
        <v>2881</v>
      </c>
      <c r="D557" s="359" t="s">
        <v>2882</v>
      </c>
      <c r="E557" s="359" t="s">
        <v>2510</v>
      </c>
      <c r="F557" s="359" t="s">
        <v>641</v>
      </c>
      <c r="G557" s="359" t="s">
        <v>2289</v>
      </c>
      <c r="H557" s="359" t="s">
        <v>1167</v>
      </c>
      <c r="I557" s="378"/>
      <c r="J557" s="378"/>
      <c r="K557" s="360"/>
      <c r="L557" s="360"/>
    </row>
    <row r="558" spans="1:12">
      <c r="A558" s="357">
        <v>44788</v>
      </c>
      <c r="B558" s="359" t="s">
        <v>468</v>
      </c>
      <c r="C558" s="358" t="s">
        <v>2367</v>
      </c>
      <c r="D558" s="359" t="s">
        <v>2368</v>
      </c>
      <c r="E558" s="359" t="s">
        <v>2510</v>
      </c>
      <c r="F558" s="361" t="s">
        <v>861</v>
      </c>
      <c r="G558" s="359" t="s">
        <v>2289</v>
      </c>
      <c r="H558" s="359" t="s">
        <v>1167</v>
      </c>
      <c r="I558" s="378"/>
      <c r="J558" s="378"/>
      <c r="K558" s="360"/>
      <c r="L558" s="360"/>
    </row>
    <row r="559" spans="1:12">
      <c r="A559" s="357">
        <v>44789</v>
      </c>
      <c r="B559" s="359" t="s">
        <v>468</v>
      </c>
      <c r="C559" s="358" t="s">
        <v>2302</v>
      </c>
      <c r="D559" s="359" t="s">
        <v>2883</v>
      </c>
      <c r="E559" s="359" t="s">
        <v>677</v>
      </c>
      <c r="F559" s="361" t="s">
        <v>861</v>
      </c>
      <c r="G559" s="359" t="s">
        <v>549</v>
      </c>
      <c r="H559" s="359" t="s">
        <v>1167</v>
      </c>
      <c r="I559" s="378"/>
      <c r="J559" s="378"/>
      <c r="K559" s="360"/>
      <c r="L559" s="360"/>
    </row>
    <row r="560" spans="1:12">
      <c r="A560" s="357">
        <v>44790</v>
      </c>
      <c r="B560" s="359" t="s">
        <v>468</v>
      </c>
      <c r="C560" s="358" t="s">
        <v>2884</v>
      </c>
      <c r="D560" s="359" t="s">
        <v>2885</v>
      </c>
      <c r="E560" s="359" t="s">
        <v>2510</v>
      </c>
      <c r="F560" s="361" t="s">
        <v>861</v>
      </c>
      <c r="G560" s="359" t="s">
        <v>549</v>
      </c>
      <c r="H560" s="359" t="s">
        <v>2869</v>
      </c>
      <c r="I560" s="378"/>
      <c r="J560" s="378"/>
      <c r="K560" s="360"/>
      <c r="L560" s="360"/>
    </row>
    <row r="561" spans="1:12">
      <c r="A561" s="357">
        <v>44791</v>
      </c>
      <c r="B561" s="359" t="s">
        <v>468</v>
      </c>
      <c r="C561" s="358" t="s">
        <v>2886</v>
      </c>
      <c r="D561" s="359" t="s">
        <v>2887</v>
      </c>
      <c r="E561" s="359" t="s">
        <v>733</v>
      </c>
      <c r="F561" s="361" t="s">
        <v>861</v>
      </c>
      <c r="G561" s="359" t="s">
        <v>2873</v>
      </c>
      <c r="H561" s="359" t="s">
        <v>1167</v>
      </c>
      <c r="I561" s="378"/>
      <c r="J561" s="378"/>
      <c r="K561" s="360"/>
      <c r="L561" s="360"/>
    </row>
    <row r="562" spans="1:12">
      <c r="A562" s="357">
        <v>44792</v>
      </c>
      <c r="B562" s="359" t="s">
        <v>468</v>
      </c>
      <c r="C562" s="358" t="s">
        <v>1940</v>
      </c>
      <c r="D562" s="359" t="s">
        <v>2295</v>
      </c>
      <c r="E562" s="359" t="s">
        <v>1950</v>
      </c>
      <c r="F562" s="361" t="s">
        <v>861</v>
      </c>
      <c r="G562" s="359" t="s">
        <v>2873</v>
      </c>
      <c r="H562" s="359" t="s">
        <v>2869</v>
      </c>
      <c r="I562" s="378"/>
      <c r="J562" s="378"/>
      <c r="K562" s="360"/>
      <c r="L562" s="360"/>
    </row>
    <row r="563" spans="1:12">
      <c r="A563" s="357">
        <v>44793</v>
      </c>
      <c r="B563" s="359" t="s">
        <v>468</v>
      </c>
      <c r="C563" s="358" t="s">
        <v>2888</v>
      </c>
      <c r="D563" s="359" t="s">
        <v>2695</v>
      </c>
      <c r="E563" s="359" t="s">
        <v>1950</v>
      </c>
      <c r="F563" s="361" t="s">
        <v>861</v>
      </c>
      <c r="G563" s="359" t="s">
        <v>2873</v>
      </c>
      <c r="H563" s="359" t="s">
        <v>1167</v>
      </c>
      <c r="I563" s="378"/>
      <c r="J563" s="378"/>
      <c r="K563" s="360"/>
      <c r="L563" s="360"/>
    </row>
    <row r="564" spans="1:12" ht="30">
      <c r="A564" s="357">
        <v>44794</v>
      </c>
      <c r="B564" s="359" t="s">
        <v>468</v>
      </c>
      <c r="C564" s="358" t="s">
        <v>2302</v>
      </c>
      <c r="D564" s="358" t="s">
        <v>2883</v>
      </c>
      <c r="E564" s="359" t="s">
        <v>677</v>
      </c>
      <c r="F564" s="361" t="s">
        <v>861</v>
      </c>
      <c r="G564" s="359" t="s">
        <v>2218</v>
      </c>
      <c r="H564" s="359" t="s">
        <v>1167</v>
      </c>
      <c r="I564" s="378"/>
      <c r="J564" s="378"/>
      <c r="K564" s="360"/>
      <c r="L564" s="360"/>
    </row>
    <row r="565" spans="1:12">
      <c r="A565" s="357">
        <v>44795</v>
      </c>
      <c r="B565" s="359" t="s">
        <v>468</v>
      </c>
      <c r="C565" s="358"/>
      <c r="D565" s="359" t="s">
        <v>2889</v>
      </c>
      <c r="E565" s="359" t="s">
        <v>733</v>
      </c>
      <c r="F565" s="359" t="s">
        <v>1400</v>
      </c>
      <c r="G565" s="359" t="s">
        <v>2340</v>
      </c>
      <c r="H565" s="359" t="s">
        <v>1167</v>
      </c>
      <c r="I565" s="378"/>
      <c r="J565" s="378"/>
      <c r="K565" s="360"/>
      <c r="L565" s="360"/>
    </row>
    <row r="566" spans="1:12">
      <c r="A566" s="357">
        <v>44796</v>
      </c>
      <c r="B566" s="359" t="s">
        <v>468</v>
      </c>
      <c r="C566" s="358" t="s">
        <v>2890</v>
      </c>
      <c r="D566" s="359" t="s">
        <v>2891</v>
      </c>
      <c r="E566" s="359" t="s">
        <v>677</v>
      </c>
      <c r="F566" s="361" t="s">
        <v>861</v>
      </c>
      <c r="G566" s="359" t="s">
        <v>2873</v>
      </c>
      <c r="H566" s="359" t="s">
        <v>1167</v>
      </c>
      <c r="I566" s="378"/>
      <c r="J566" s="378"/>
      <c r="K566" s="360"/>
      <c r="L566" s="360"/>
    </row>
    <row r="567" spans="1:12" ht="30">
      <c r="A567" s="357">
        <v>44797</v>
      </c>
      <c r="B567" s="359" t="s">
        <v>468</v>
      </c>
      <c r="C567" s="358" t="s">
        <v>2892</v>
      </c>
      <c r="D567" s="359" t="s">
        <v>2893</v>
      </c>
      <c r="E567" s="359" t="s">
        <v>2510</v>
      </c>
      <c r="F567" s="361" t="s">
        <v>861</v>
      </c>
      <c r="G567" s="359" t="s">
        <v>2873</v>
      </c>
      <c r="H567" s="359" t="s">
        <v>1167</v>
      </c>
      <c r="I567" s="378"/>
      <c r="J567" s="378"/>
      <c r="K567" s="360"/>
      <c r="L567" s="360"/>
    </row>
    <row r="568" spans="1:12" ht="30">
      <c r="A568" s="357">
        <v>44798</v>
      </c>
      <c r="B568" s="359" t="s">
        <v>468</v>
      </c>
      <c r="C568" s="358" t="s">
        <v>2894</v>
      </c>
      <c r="D568" s="359" t="s">
        <v>2895</v>
      </c>
      <c r="E568" s="359" t="s">
        <v>566</v>
      </c>
      <c r="F568" s="361" t="s">
        <v>861</v>
      </c>
      <c r="G568" s="359" t="s">
        <v>549</v>
      </c>
      <c r="H568" s="359" t="s">
        <v>1167</v>
      </c>
      <c r="I568" s="378"/>
      <c r="J568" s="378"/>
      <c r="K568" s="360"/>
      <c r="L568" s="360"/>
    </row>
    <row r="569" spans="1:12">
      <c r="A569" s="357">
        <v>44799</v>
      </c>
      <c r="B569" s="359" t="s">
        <v>468</v>
      </c>
      <c r="C569" s="358"/>
      <c r="D569" s="359" t="s">
        <v>2895</v>
      </c>
      <c r="E569" s="359" t="s">
        <v>566</v>
      </c>
      <c r="F569" s="359" t="s">
        <v>1400</v>
      </c>
      <c r="G569" s="359" t="s">
        <v>549</v>
      </c>
      <c r="H569" s="359" t="s">
        <v>1167</v>
      </c>
      <c r="I569" s="378"/>
      <c r="J569" s="378"/>
      <c r="K569" s="360"/>
      <c r="L569" s="360"/>
    </row>
    <row r="570" spans="1:12">
      <c r="A570" s="357">
        <v>44800</v>
      </c>
      <c r="B570" s="359" t="s">
        <v>468</v>
      </c>
      <c r="C570" s="358" t="s">
        <v>2302</v>
      </c>
      <c r="D570" s="359" t="s">
        <v>2883</v>
      </c>
      <c r="E570" s="359" t="s">
        <v>677</v>
      </c>
      <c r="F570" s="361" t="s">
        <v>861</v>
      </c>
      <c r="G570" s="359" t="s">
        <v>549</v>
      </c>
      <c r="H570" s="359" t="s">
        <v>1167</v>
      </c>
      <c r="I570" s="378"/>
      <c r="J570" s="378"/>
      <c r="K570" s="360"/>
      <c r="L570" s="360"/>
    </row>
    <row r="571" spans="1:12">
      <c r="A571" s="357">
        <v>44801</v>
      </c>
      <c r="B571" s="359" t="s">
        <v>468</v>
      </c>
      <c r="C571" s="358" t="s">
        <v>2367</v>
      </c>
      <c r="D571" s="359" t="s">
        <v>2368</v>
      </c>
      <c r="E571" s="359" t="s">
        <v>2510</v>
      </c>
      <c r="F571" s="361" t="s">
        <v>861</v>
      </c>
      <c r="G571" s="359" t="s">
        <v>549</v>
      </c>
      <c r="H571" s="359" t="s">
        <v>1167</v>
      </c>
      <c r="I571" s="378"/>
      <c r="J571" s="378"/>
      <c r="K571" s="360"/>
      <c r="L571" s="360"/>
    </row>
    <row r="572" spans="1:12">
      <c r="A572" s="357">
        <v>44802</v>
      </c>
      <c r="B572" s="359" t="s">
        <v>468</v>
      </c>
      <c r="C572" s="358" t="s">
        <v>1940</v>
      </c>
      <c r="D572" s="359" t="s">
        <v>2295</v>
      </c>
      <c r="E572" s="359" t="s">
        <v>1950</v>
      </c>
      <c r="F572" s="361" t="s">
        <v>861</v>
      </c>
      <c r="G572" s="359" t="s">
        <v>2873</v>
      </c>
      <c r="H572" s="359" t="s">
        <v>2869</v>
      </c>
      <c r="I572" s="378"/>
      <c r="J572" s="378"/>
      <c r="K572" s="360"/>
      <c r="L572" s="360"/>
    </row>
    <row r="573" spans="1:12">
      <c r="A573" s="357">
        <v>44803</v>
      </c>
      <c r="B573" s="359" t="s">
        <v>468</v>
      </c>
      <c r="C573" s="358" t="s">
        <v>794</v>
      </c>
      <c r="D573" s="359" t="s">
        <v>2277</v>
      </c>
      <c r="E573" s="359" t="s">
        <v>512</v>
      </c>
      <c r="F573" s="361" t="s">
        <v>861</v>
      </c>
      <c r="G573" s="359" t="s">
        <v>2873</v>
      </c>
      <c r="H573" s="359" t="s">
        <v>1167</v>
      </c>
      <c r="I573" s="378"/>
      <c r="J573" s="378"/>
      <c r="K573" s="360"/>
      <c r="L573" s="360"/>
    </row>
    <row r="574" spans="1:12">
      <c r="A574" s="357">
        <v>44804</v>
      </c>
      <c r="B574" s="359" t="s">
        <v>468</v>
      </c>
      <c r="C574" s="358" t="s">
        <v>2896</v>
      </c>
      <c r="D574" s="359" t="s">
        <v>2897</v>
      </c>
      <c r="E574" s="359" t="s">
        <v>677</v>
      </c>
      <c r="F574" s="361" t="s">
        <v>861</v>
      </c>
      <c r="G574" s="359" t="s">
        <v>549</v>
      </c>
      <c r="H574" s="359" t="s">
        <v>1167</v>
      </c>
      <c r="I574" s="378"/>
      <c r="J574" s="378"/>
      <c r="K574" s="360"/>
      <c r="L574" s="360"/>
    </row>
    <row r="575" spans="1:12">
      <c r="A575" s="357">
        <v>44774</v>
      </c>
      <c r="B575" s="359" t="s">
        <v>468</v>
      </c>
      <c r="C575" s="358" t="s">
        <v>2898</v>
      </c>
      <c r="D575" s="359" t="s">
        <v>2899</v>
      </c>
      <c r="E575" s="359" t="s">
        <v>566</v>
      </c>
      <c r="F575" s="361" t="s">
        <v>861</v>
      </c>
      <c r="G575" s="359" t="s">
        <v>549</v>
      </c>
      <c r="H575" s="359" t="s">
        <v>1167</v>
      </c>
      <c r="I575" s="378"/>
      <c r="J575" s="378"/>
      <c r="K575" s="360"/>
      <c r="L575" s="360"/>
    </row>
    <row r="576" spans="1:12">
      <c r="A576" s="357">
        <v>44775</v>
      </c>
      <c r="B576" s="359" t="s">
        <v>468</v>
      </c>
      <c r="C576" s="358" t="s">
        <v>1940</v>
      </c>
      <c r="D576" s="359" t="s">
        <v>2295</v>
      </c>
      <c r="E576" s="359" t="s">
        <v>1950</v>
      </c>
      <c r="F576" s="361" t="s">
        <v>861</v>
      </c>
      <c r="G576" s="359" t="s">
        <v>549</v>
      </c>
      <c r="H576" s="359" t="s">
        <v>2869</v>
      </c>
      <c r="I576" s="378"/>
      <c r="J576" s="378"/>
      <c r="K576" s="360"/>
      <c r="L576" s="360"/>
    </row>
    <row r="577" spans="1:12">
      <c r="A577" s="357">
        <v>44776</v>
      </c>
      <c r="B577" s="359" t="s">
        <v>468</v>
      </c>
      <c r="C577" s="358" t="s">
        <v>2900</v>
      </c>
      <c r="D577" s="359" t="s">
        <v>2901</v>
      </c>
      <c r="E577" s="359" t="s">
        <v>677</v>
      </c>
      <c r="F577" s="361" t="s">
        <v>861</v>
      </c>
      <c r="G577" s="359" t="s">
        <v>549</v>
      </c>
      <c r="H577" s="359" t="s">
        <v>1167</v>
      </c>
      <c r="I577" s="378"/>
      <c r="J577" s="378"/>
      <c r="K577" s="360"/>
      <c r="L577" s="360"/>
    </row>
    <row r="578" spans="1:12">
      <c r="A578" s="357">
        <v>44777</v>
      </c>
      <c r="B578" s="359" t="s">
        <v>468</v>
      </c>
      <c r="C578" s="358" t="s">
        <v>794</v>
      </c>
      <c r="D578" s="359" t="s">
        <v>2902</v>
      </c>
      <c r="E578" s="359" t="s">
        <v>1972</v>
      </c>
      <c r="F578" s="359" t="s">
        <v>861</v>
      </c>
      <c r="G578" s="359" t="s">
        <v>549</v>
      </c>
      <c r="H578" s="359" t="s">
        <v>1167</v>
      </c>
      <c r="I578" s="378"/>
      <c r="J578" s="378"/>
      <c r="K578" s="360"/>
      <c r="L578" s="360"/>
    </row>
    <row r="579" spans="1:12">
      <c r="A579" s="357">
        <v>44778</v>
      </c>
      <c r="B579" s="359" t="s">
        <v>468</v>
      </c>
      <c r="C579" s="358" t="s">
        <v>2903</v>
      </c>
      <c r="D579" s="359" t="s">
        <v>2904</v>
      </c>
      <c r="E579" s="359" t="s">
        <v>566</v>
      </c>
      <c r="F579" s="359" t="s">
        <v>1400</v>
      </c>
      <c r="G579" s="359" t="s">
        <v>549</v>
      </c>
      <c r="H579" s="359" t="s">
        <v>1167</v>
      </c>
      <c r="I579" s="378"/>
      <c r="J579" s="378"/>
      <c r="K579" s="360"/>
      <c r="L579" s="360"/>
    </row>
    <row r="580" spans="1:12">
      <c r="A580" s="357">
        <v>44779</v>
      </c>
      <c r="B580" s="359" t="s">
        <v>468</v>
      </c>
      <c r="C580" s="358" t="s">
        <v>2905</v>
      </c>
      <c r="D580" s="359" t="s">
        <v>2906</v>
      </c>
      <c r="E580" s="359" t="s">
        <v>866</v>
      </c>
      <c r="F580" s="359" t="s">
        <v>861</v>
      </c>
      <c r="G580" s="359" t="s">
        <v>549</v>
      </c>
      <c r="H580" s="359" t="s">
        <v>1167</v>
      </c>
      <c r="I580" s="378"/>
      <c r="J580" s="378"/>
      <c r="K580" s="360"/>
      <c r="L580" s="360"/>
    </row>
    <row r="581" spans="1:12">
      <c r="A581" s="357">
        <v>44780</v>
      </c>
      <c r="B581" s="359" t="s">
        <v>469</v>
      </c>
      <c r="C581" s="358" t="s">
        <v>794</v>
      </c>
      <c r="D581" s="359" t="s">
        <v>2907</v>
      </c>
      <c r="E581" s="359" t="s">
        <v>866</v>
      </c>
      <c r="F581" s="359" t="s">
        <v>861</v>
      </c>
      <c r="G581" s="359" t="s">
        <v>549</v>
      </c>
      <c r="H581" s="359" t="s">
        <v>1167</v>
      </c>
      <c r="I581" s="378"/>
      <c r="J581" s="378"/>
      <c r="K581" s="360"/>
      <c r="L581" s="360"/>
    </row>
    <row r="582" spans="1:12">
      <c r="A582" s="357">
        <v>44781</v>
      </c>
      <c r="B582" s="359" t="s">
        <v>469</v>
      </c>
      <c r="C582" s="358" t="s">
        <v>2898</v>
      </c>
      <c r="D582" s="359" t="s">
        <v>2899</v>
      </c>
      <c r="E582" s="359" t="s">
        <v>566</v>
      </c>
      <c r="F582" s="359" t="s">
        <v>1401</v>
      </c>
      <c r="G582" s="359" t="s">
        <v>549</v>
      </c>
      <c r="H582" s="359" t="s">
        <v>1167</v>
      </c>
      <c r="I582" s="378"/>
      <c r="J582" s="378"/>
      <c r="K582" s="360"/>
      <c r="L582" s="360"/>
    </row>
    <row r="583" spans="1:12">
      <c r="A583" s="357">
        <v>44782</v>
      </c>
      <c r="B583" s="359" t="s">
        <v>469</v>
      </c>
      <c r="C583" s="358" t="s">
        <v>2898</v>
      </c>
      <c r="D583" s="359" t="s">
        <v>2899</v>
      </c>
      <c r="E583" s="359" t="s">
        <v>566</v>
      </c>
      <c r="F583" s="359" t="s">
        <v>1401</v>
      </c>
      <c r="G583" s="359" t="s">
        <v>549</v>
      </c>
      <c r="H583" s="359" t="s">
        <v>1167</v>
      </c>
      <c r="I583" s="378"/>
      <c r="J583" s="378"/>
      <c r="K583" s="360"/>
      <c r="L583" s="360"/>
    </row>
    <row r="584" spans="1:12" ht="30">
      <c r="A584" s="357">
        <v>44783</v>
      </c>
      <c r="B584" s="359" t="s">
        <v>469</v>
      </c>
      <c r="C584" s="358" t="s">
        <v>794</v>
      </c>
      <c r="D584" s="358" t="s">
        <v>2908</v>
      </c>
      <c r="E584" s="359" t="s">
        <v>566</v>
      </c>
      <c r="F584" s="359" t="s">
        <v>861</v>
      </c>
      <c r="G584" s="359" t="s">
        <v>549</v>
      </c>
      <c r="H584" s="359" t="s">
        <v>1167</v>
      </c>
      <c r="I584" s="378"/>
      <c r="J584" s="378"/>
      <c r="K584" s="360"/>
      <c r="L584" s="360"/>
    </row>
    <row r="585" spans="1:12">
      <c r="A585" s="357">
        <v>44784</v>
      </c>
      <c r="B585" s="359" t="s">
        <v>469</v>
      </c>
      <c r="C585" s="358" t="s">
        <v>2900</v>
      </c>
      <c r="D585" s="359" t="s">
        <v>2909</v>
      </c>
      <c r="E585" s="359" t="s">
        <v>677</v>
      </c>
      <c r="F585" s="359" t="s">
        <v>861</v>
      </c>
      <c r="G585" s="359" t="s">
        <v>549</v>
      </c>
      <c r="H585" s="359" t="s">
        <v>1167</v>
      </c>
      <c r="I585" s="378"/>
      <c r="J585" s="378"/>
      <c r="K585" s="360"/>
      <c r="L585" s="360"/>
    </row>
    <row r="586" spans="1:12">
      <c r="A586" s="357">
        <v>44785</v>
      </c>
      <c r="B586" s="359" t="s">
        <v>469</v>
      </c>
      <c r="C586" s="358" t="s">
        <v>2910</v>
      </c>
      <c r="D586" s="359" t="s">
        <v>2911</v>
      </c>
      <c r="E586" s="359" t="s">
        <v>866</v>
      </c>
      <c r="F586" s="359" t="s">
        <v>1401</v>
      </c>
      <c r="G586" s="359" t="s">
        <v>549</v>
      </c>
      <c r="H586" s="359" t="s">
        <v>1167</v>
      </c>
      <c r="I586" s="378"/>
      <c r="J586" s="378"/>
      <c r="K586" s="360"/>
      <c r="L586" s="360"/>
    </row>
    <row r="587" spans="1:12">
      <c r="A587" s="357">
        <v>44786</v>
      </c>
      <c r="B587" s="359" t="s">
        <v>469</v>
      </c>
      <c r="C587" s="358" t="s">
        <v>2900</v>
      </c>
      <c r="D587" s="359" t="s">
        <v>2909</v>
      </c>
      <c r="E587" s="359" t="s">
        <v>677</v>
      </c>
      <c r="F587" s="359" t="s">
        <v>1401</v>
      </c>
      <c r="G587" s="359" t="s">
        <v>549</v>
      </c>
      <c r="H587" s="359" t="s">
        <v>1167</v>
      </c>
      <c r="I587" s="378"/>
      <c r="J587" s="378"/>
      <c r="K587" s="360"/>
      <c r="L587" s="360"/>
    </row>
    <row r="588" spans="1:12">
      <c r="A588" s="357">
        <v>44787</v>
      </c>
      <c r="B588" s="359" t="s">
        <v>469</v>
      </c>
      <c r="C588" s="358" t="s">
        <v>2912</v>
      </c>
      <c r="D588" s="359" t="s">
        <v>2911</v>
      </c>
      <c r="E588" s="359" t="s">
        <v>866</v>
      </c>
      <c r="F588" s="359" t="s">
        <v>1401</v>
      </c>
      <c r="G588" s="359" t="s">
        <v>549</v>
      </c>
      <c r="H588" s="359" t="s">
        <v>1167</v>
      </c>
      <c r="I588" s="378"/>
      <c r="J588" s="378"/>
      <c r="K588" s="360"/>
      <c r="L588" s="360"/>
    </row>
    <row r="589" spans="1:12">
      <c r="A589" s="357">
        <v>44788</v>
      </c>
      <c r="B589" s="359" t="s">
        <v>469</v>
      </c>
      <c r="C589" s="358"/>
      <c r="D589" s="359" t="s">
        <v>651</v>
      </c>
      <c r="E589" s="359" t="s">
        <v>566</v>
      </c>
      <c r="F589" s="359" t="s">
        <v>813</v>
      </c>
      <c r="G589" s="359" t="s">
        <v>549</v>
      </c>
      <c r="H589" s="359" t="s">
        <v>1167</v>
      </c>
      <c r="I589" s="378"/>
      <c r="J589" s="378"/>
      <c r="K589" s="360"/>
      <c r="L589" s="360"/>
    </row>
    <row r="590" spans="1:12">
      <c r="A590" s="357">
        <v>44789</v>
      </c>
      <c r="B590" s="359" t="s">
        <v>469</v>
      </c>
      <c r="C590" s="358"/>
      <c r="D590" s="359" t="s">
        <v>771</v>
      </c>
      <c r="E590" s="359" t="s">
        <v>566</v>
      </c>
      <c r="F590" s="359" t="s">
        <v>861</v>
      </c>
      <c r="G590" s="359" t="s">
        <v>2873</v>
      </c>
      <c r="H590" s="359" t="s">
        <v>2869</v>
      </c>
      <c r="I590" s="378"/>
      <c r="J590" s="378"/>
      <c r="K590" s="360"/>
      <c r="L590" s="360"/>
    </row>
    <row r="591" spans="1:12">
      <c r="A591" s="357">
        <v>44790</v>
      </c>
      <c r="B591" s="359" t="s">
        <v>469</v>
      </c>
      <c r="C591" s="358"/>
      <c r="D591" s="359" t="s">
        <v>2895</v>
      </c>
      <c r="E591" s="359" t="s">
        <v>566</v>
      </c>
      <c r="F591" s="359" t="s">
        <v>1401</v>
      </c>
      <c r="G591" s="359" t="s">
        <v>549</v>
      </c>
      <c r="H591" s="359" t="s">
        <v>1167</v>
      </c>
      <c r="I591" s="378"/>
      <c r="J591" s="378"/>
      <c r="K591" s="360"/>
      <c r="L591" s="360"/>
    </row>
    <row r="592" spans="1:12">
      <c r="A592" s="357">
        <v>44791</v>
      </c>
      <c r="B592" s="359" t="s">
        <v>469</v>
      </c>
      <c r="C592" s="358"/>
      <c r="D592" s="359" t="s">
        <v>2913</v>
      </c>
      <c r="E592" s="359" t="s">
        <v>566</v>
      </c>
      <c r="F592" s="359" t="s">
        <v>861</v>
      </c>
      <c r="G592" s="359" t="s">
        <v>549</v>
      </c>
      <c r="H592" s="359" t="s">
        <v>1167</v>
      </c>
      <c r="I592" s="378"/>
      <c r="J592" s="378"/>
      <c r="K592" s="360"/>
      <c r="L592" s="360"/>
    </row>
    <row r="593" spans="1:12">
      <c r="A593" s="357">
        <v>44792</v>
      </c>
      <c r="B593" s="359" t="s">
        <v>469</v>
      </c>
      <c r="C593" s="358"/>
      <c r="D593" s="359" t="s">
        <v>2914</v>
      </c>
      <c r="E593" s="359" t="s">
        <v>677</v>
      </c>
      <c r="F593" s="359" t="s">
        <v>1401</v>
      </c>
      <c r="G593" s="359" t="s">
        <v>549</v>
      </c>
      <c r="H593" s="359" t="s">
        <v>1167</v>
      </c>
      <c r="I593" s="378"/>
      <c r="J593" s="378"/>
      <c r="K593" s="360"/>
      <c r="L593" s="360"/>
    </row>
    <row r="594" spans="1:12">
      <c r="A594" s="357">
        <v>44793</v>
      </c>
      <c r="B594" s="359" t="s">
        <v>469</v>
      </c>
      <c r="C594" s="358"/>
      <c r="D594" s="359" t="s">
        <v>651</v>
      </c>
      <c r="E594" s="359" t="s">
        <v>566</v>
      </c>
      <c r="F594" s="359" t="s">
        <v>1401</v>
      </c>
      <c r="G594" s="359" t="s">
        <v>549</v>
      </c>
      <c r="H594" s="359" t="s">
        <v>1167</v>
      </c>
      <c r="I594" s="378"/>
      <c r="J594" s="378"/>
      <c r="K594" s="360"/>
      <c r="L594" s="360"/>
    </row>
    <row r="595" spans="1:12">
      <c r="A595" s="357">
        <v>44794</v>
      </c>
      <c r="B595" s="359" t="s">
        <v>469</v>
      </c>
      <c r="C595" s="358"/>
      <c r="D595" s="359" t="s">
        <v>651</v>
      </c>
      <c r="E595" s="359" t="s">
        <v>566</v>
      </c>
      <c r="F595" s="359" t="s">
        <v>1401</v>
      </c>
      <c r="G595" s="359" t="s">
        <v>549</v>
      </c>
      <c r="H595" s="359" t="s">
        <v>1167</v>
      </c>
      <c r="I595" s="378"/>
      <c r="J595" s="378"/>
      <c r="K595" s="360"/>
      <c r="L595" s="360"/>
    </row>
    <row r="596" spans="1:12">
      <c r="A596" s="357">
        <v>44795</v>
      </c>
      <c r="B596" s="359" t="s">
        <v>469</v>
      </c>
      <c r="C596" s="358"/>
      <c r="D596" s="359" t="s">
        <v>651</v>
      </c>
      <c r="E596" s="359" t="s">
        <v>566</v>
      </c>
      <c r="F596" s="359" t="s">
        <v>1401</v>
      </c>
      <c r="G596" s="359" t="s">
        <v>549</v>
      </c>
      <c r="H596" s="359" t="s">
        <v>1167</v>
      </c>
      <c r="I596" s="378"/>
      <c r="J596" s="378"/>
      <c r="K596" s="360"/>
      <c r="L596" s="360"/>
    </row>
    <row r="597" spans="1:12">
      <c r="A597" s="357">
        <v>44796</v>
      </c>
      <c r="B597" s="359" t="s">
        <v>469</v>
      </c>
      <c r="C597" s="358"/>
      <c r="D597" s="359" t="s">
        <v>651</v>
      </c>
      <c r="E597" s="359" t="s">
        <v>566</v>
      </c>
      <c r="F597" s="359" t="s">
        <v>1401</v>
      </c>
      <c r="G597" s="359" t="s">
        <v>549</v>
      </c>
      <c r="H597" s="359" t="s">
        <v>1167</v>
      </c>
      <c r="I597" s="378"/>
      <c r="J597" s="378"/>
      <c r="K597" s="360"/>
      <c r="L597" s="360"/>
    </row>
    <row r="598" spans="1:12">
      <c r="A598" s="357">
        <v>44797</v>
      </c>
      <c r="B598" s="359" t="s">
        <v>469</v>
      </c>
      <c r="C598" s="358"/>
      <c r="D598" s="359" t="s">
        <v>651</v>
      </c>
      <c r="E598" s="359" t="s">
        <v>566</v>
      </c>
      <c r="F598" s="359" t="s">
        <v>1401</v>
      </c>
      <c r="G598" s="359" t="s">
        <v>549</v>
      </c>
      <c r="H598" s="359" t="s">
        <v>1167</v>
      </c>
      <c r="I598" s="378"/>
      <c r="J598" s="378"/>
      <c r="K598" s="360"/>
      <c r="L598" s="360"/>
    </row>
    <row r="599" spans="1:12">
      <c r="A599" s="357">
        <v>44798</v>
      </c>
      <c r="B599" s="359" t="s">
        <v>469</v>
      </c>
      <c r="C599" s="358"/>
      <c r="D599" s="359" t="s">
        <v>2914</v>
      </c>
      <c r="E599" s="359" t="s">
        <v>677</v>
      </c>
      <c r="F599" s="359" t="s">
        <v>861</v>
      </c>
      <c r="G599" s="359" t="s">
        <v>549</v>
      </c>
      <c r="H599" s="359" t="s">
        <v>1167</v>
      </c>
      <c r="I599" s="378"/>
      <c r="J599" s="378"/>
      <c r="K599" s="360"/>
      <c r="L599" s="360"/>
    </row>
    <row r="600" spans="1:12">
      <c r="A600" s="357">
        <v>44799</v>
      </c>
      <c r="B600" s="359" t="s">
        <v>469</v>
      </c>
      <c r="C600" s="358" t="s">
        <v>2569</v>
      </c>
      <c r="D600" s="359" t="s">
        <v>807</v>
      </c>
      <c r="E600" s="359" t="s">
        <v>566</v>
      </c>
      <c r="F600" s="359" t="s">
        <v>1814</v>
      </c>
      <c r="G600" s="359" t="s">
        <v>549</v>
      </c>
      <c r="H600" s="359" t="s">
        <v>1167</v>
      </c>
      <c r="I600" s="378"/>
      <c r="J600" s="378"/>
      <c r="K600" s="360"/>
      <c r="L600" s="360"/>
    </row>
    <row r="601" spans="1:12">
      <c r="A601" s="357">
        <v>44800</v>
      </c>
      <c r="B601" s="359" t="s">
        <v>469</v>
      </c>
      <c r="C601" s="358"/>
      <c r="D601" s="359" t="s">
        <v>651</v>
      </c>
      <c r="E601" s="359" t="s">
        <v>566</v>
      </c>
      <c r="F601" s="359" t="s">
        <v>1401</v>
      </c>
      <c r="G601" s="359" t="s">
        <v>549</v>
      </c>
      <c r="H601" s="359" t="s">
        <v>1167</v>
      </c>
      <c r="I601" s="378"/>
      <c r="J601" s="378"/>
      <c r="K601" s="360"/>
      <c r="L601" s="360"/>
    </row>
    <row r="602" spans="1:12">
      <c r="A602" s="357">
        <v>44801</v>
      </c>
      <c r="B602" s="359" t="s">
        <v>469</v>
      </c>
      <c r="C602" s="358"/>
      <c r="D602" s="359" t="s">
        <v>2895</v>
      </c>
      <c r="E602" s="359" t="s">
        <v>566</v>
      </c>
      <c r="F602" s="359" t="s">
        <v>1401</v>
      </c>
      <c r="G602" s="359" t="s">
        <v>549</v>
      </c>
      <c r="H602" s="359" t="s">
        <v>1167</v>
      </c>
      <c r="I602" s="378"/>
      <c r="J602" s="378"/>
      <c r="K602" s="360"/>
      <c r="L602" s="360"/>
    </row>
    <row r="603" spans="1:12">
      <c r="A603" s="357">
        <v>44802</v>
      </c>
      <c r="B603" s="359" t="s">
        <v>469</v>
      </c>
      <c r="C603" s="358"/>
      <c r="D603" s="359" t="s">
        <v>2915</v>
      </c>
      <c r="E603" s="359" t="s">
        <v>566</v>
      </c>
      <c r="F603" s="359" t="s">
        <v>861</v>
      </c>
      <c r="G603" s="359" t="s">
        <v>549</v>
      </c>
      <c r="H603" s="359" t="s">
        <v>1167</v>
      </c>
      <c r="I603" s="378"/>
      <c r="J603" s="378"/>
      <c r="K603" s="360"/>
      <c r="L603" s="360"/>
    </row>
    <row r="604" spans="1:12">
      <c r="A604" s="357">
        <v>44803</v>
      </c>
      <c r="B604" s="359" t="s">
        <v>469</v>
      </c>
      <c r="C604" s="358"/>
      <c r="D604" s="359" t="s">
        <v>2916</v>
      </c>
      <c r="E604" s="359" t="s">
        <v>566</v>
      </c>
      <c r="F604" s="359" t="s">
        <v>813</v>
      </c>
      <c r="G604" s="359" t="s">
        <v>549</v>
      </c>
      <c r="H604" s="359" t="s">
        <v>1167</v>
      </c>
      <c r="I604" s="378"/>
      <c r="J604" s="378"/>
      <c r="K604" s="360"/>
      <c r="L604" s="360"/>
    </row>
    <row r="605" spans="1:12">
      <c r="A605" s="357">
        <v>44804</v>
      </c>
      <c r="B605" s="359" t="s">
        <v>469</v>
      </c>
      <c r="C605" s="358"/>
      <c r="D605" s="359" t="s">
        <v>2916</v>
      </c>
      <c r="E605" s="359" t="s">
        <v>566</v>
      </c>
      <c r="F605" s="359" t="s">
        <v>813</v>
      </c>
      <c r="G605" s="359" t="s">
        <v>549</v>
      </c>
      <c r="H605" s="359" t="s">
        <v>1167</v>
      </c>
      <c r="I605" s="378"/>
      <c r="J605" s="378"/>
      <c r="K605" s="360"/>
      <c r="L605" s="360"/>
    </row>
    <row r="606" spans="1:12">
      <c r="A606" s="357">
        <v>44774</v>
      </c>
      <c r="B606" s="359" t="s">
        <v>469</v>
      </c>
      <c r="C606" s="358"/>
      <c r="D606" s="359" t="s">
        <v>771</v>
      </c>
      <c r="E606" s="359" t="s">
        <v>566</v>
      </c>
      <c r="F606" s="359" t="s">
        <v>861</v>
      </c>
      <c r="G606" s="359" t="s">
        <v>2873</v>
      </c>
      <c r="H606" s="359" t="s">
        <v>2869</v>
      </c>
      <c r="I606" s="378"/>
      <c r="J606" s="378"/>
      <c r="K606" s="360"/>
      <c r="L606" s="360"/>
    </row>
    <row r="607" spans="1:12">
      <c r="A607" s="357">
        <v>44775</v>
      </c>
      <c r="B607" s="359" t="s">
        <v>469</v>
      </c>
      <c r="C607" s="358"/>
      <c r="D607" s="359" t="s">
        <v>2702</v>
      </c>
      <c r="E607" s="359" t="s">
        <v>507</v>
      </c>
      <c r="F607" s="359" t="s">
        <v>813</v>
      </c>
      <c r="G607" s="359" t="s">
        <v>2873</v>
      </c>
      <c r="H607" s="359" t="s">
        <v>1167</v>
      </c>
      <c r="I607" s="378"/>
      <c r="J607" s="378"/>
      <c r="K607" s="360"/>
      <c r="L607" s="360"/>
    </row>
    <row r="608" spans="1:12">
      <c r="A608" s="357">
        <v>44776</v>
      </c>
      <c r="B608" s="359" t="s">
        <v>469</v>
      </c>
      <c r="C608" s="358"/>
      <c r="D608" s="359" t="s">
        <v>2727</v>
      </c>
      <c r="E608" s="359" t="s">
        <v>2510</v>
      </c>
      <c r="F608" s="359" t="s">
        <v>1401</v>
      </c>
      <c r="G608" s="359" t="s">
        <v>549</v>
      </c>
      <c r="H608" s="359" t="s">
        <v>2869</v>
      </c>
      <c r="I608" s="378"/>
      <c r="J608" s="378"/>
      <c r="K608" s="360"/>
      <c r="L608" s="360"/>
    </row>
    <row r="609" spans="1:12">
      <c r="A609" s="357">
        <v>44777</v>
      </c>
      <c r="B609" s="359" t="s">
        <v>469</v>
      </c>
      <c r="C609" s="358"/>
      <c r="D609" s="359" t="s">
        <v>2914</v>
      </c>
      <c r="E609" s="359" t="s">
        <v>677</v>
      </c>
      <c r="F609" s="359" t="s">
        <v>861</v>
      </c>
      <c r="G609" s="359" t="s">
        <v>549</v>
      </c>
      <c r="H609" s="359" t="s">
        <v>1167</v>
      </c>
      <c r="I609" s="378"/>
      <c r="J609" s="378"/>
      <c r="K609" s="360"/>
      <c r="L609" s="360"/>
    </row>
    <row r="610" spans="1:12">
      <c r="A610" s="357">
        <v>44778</v>
      </c>
      <c r="B610" s="359" t="s">
        <v>469</v>
      </c>
      <c r="C610" s="358"/>
      <c r="D610" s="359" t="s">
        <v>771</v>
      </c>
      <c r="E610" s="359" t="s">
        <v>566</v>
      </c>
      <c r="F610" s="359" t="s">
        <v>861</v>
      </c>
      <c r="G610" s="359" t="s">
        <v>549</v>
      </c>
      <c r="H610" s="359" t="s">
        <v>2869</v>
      </c>
      <c r="I610" s="378"/>
      <c r="J610" s="378"/>
      <c r="K610" s="360"/>
      <c r="L610" s="360"/>
    </row>
    <row r="611" spans="1:12">
      <c r="A611" s="357">
        <v>44779</v>
      </c>
      <c r="B611" s="359" t="s">
        <v>469</v>
      </c>
      <c r="C611" s="358"/>
      <c r="D611" s="359" t="s">
        <v>2727</v>
      </c>
      <c r="E611" s="359" t="s">
        <v>2510</v>
      </c>
      <c r="F611" s="359" t="s">
        <v>861</v>
      </c>
      <c r="G611" s="359" t="s">
        <v>549</v>
      </c>
      <c r="H611" s="359" t="s">
        <v>2869</v>
      </c>
      <c r="I611" s="378"/>
      <c r="J611" s="378"/>
      <c r="K611" s="360"/>
      <c r="L611" s="360"/>
    </row>
    <row r="612" spans="1:12">
      <c r="A612" s="357">
        <v>44780</v>
      </c>
      <c r="B612" s="359" t="s">
        <v>469</v>
      </c>
      <c r="C612" s="358"/>
      <c r="D612" s="359" t="s">
        <v>2727</v>
      </c>
      <c r="E612" s="359" t="s">
        <v>2510</v>
      </c>
      <c r="F612" s="359" t="s">
        <v>1401</v>
      </c>
      <c r="G612" s="359" t="s">
        <v>549</v>
      </c>
      <c r="H612" s="359" t="s">
        <v>2869</v>
      </c>
      <c r="I612" s="378"/>
      <c r="J612" s="378"/>
      <c r="K612" s="360"/>
      <c r="L612" s="360"/>
    </row>
    <row r="613" spans="1:12">
      <c r="A613" s="357">
        <v>44781</v>
      </c>
      <c r="B613" s="359" t="s">
        <v>469</v>
      </c>
      <c r="C613" s="358"/>
      <c r="D613" s="359" t="s">
        <v>771</v>
      </c>
      <c r="E613" s="359" t="s">
        <v>566</v>
      </c>
      <c r="F613" s="359" t="s">
        <v>1401</v>
      </c>
      <c r="G613" s="359" t="s">
        <v>549</v>
      </c>
      <c r="H613" s="359" t="s">
        <v>2869</v>
      </c>
      <c r="I613" s="378"/>
      <c r="J613" s="378"/>
      <c r="K613" s="360"/>
      <c r="L613" s="360"/>
    </row>
    <row r="614" spans="1:12">
      <c r="A614" s="357">
        <v>44782</v>
      </c>
      <c r="B614" s="359" t="s">
        <v>469</v>
      </c>
      <c r="C614" s="358"/>
      <c r="D614" s="359" t="s">
        <v>2917</v>
      </c>
      <c r="E614" s="359" t="s">
        <v>512</v>
      </c>
      <c r="F614" s="359" t="s">
        <v>1401</v>
      </c>
      <c r="G614" s="359" t="s">
        <v>549</v>
      </c>
      <c r="H614" s="359" t="s">
        <v>1167</v>
      </c>
      <c r="I614" s="378"/>
      <c r="J614" s="378"/>
      <c r="K614" s="360"/>
      <c r="L614" s="360"/>
    </row>
    <row r="615" spans="1:12">
      <c r="A615" s="357">
        <v>44783</v>
      </c>
      <c r="B615" s="359" t="s">
        <v>469</v>
      </c>
      <c r="C615" s="358"/>
      <c r="D615" s="359" t="s">
        <v>2917</v>
      </c>
      <c r="E615" s="359" t="s">
        <v>512</v>
      </c>
      <c r="F615" s="359" t="s">
        <v>1401</v>
      </c>
      <c r="G615" s="359" t="s">
        <v>549</v>
      </c>
      <c r="H615" s="359" t="s">
        <v>1167</v>
      </c>
      <c r="I615" s="378"/>
      <c r="J615" s="378"/>
      <c r="K615" s="360"/>
      <c r="L615" s="360"/>
    </row>
    <row r="616" spans="1:12">
      <c r="A616" s="357">
        <v>44784</v>
      </c>
      <c r="B616" s="359" t="s">
        <v>469</v>
      </c>
      <c r="C616" s="358"/>
      <c r="D616" s="359" t="s">
        <v>2914</v>
      </c>
      <c r="E616" s="359" t="s">
        <v>677</v>
      </c>
      <c r="F616" s="359" t="s">
        <v>813</v>
      </c>
      <c r="G616" s="359" t="s">
        <v>549</v>
      </c>
      <c r="H616" s="359" t="s">
        <v>1167</v>
      </c>
      <c r="I616" s="378"/>
      <c r="J616" s="378"/>
      <c r="K616" s="360"/>
      <c r="L616" s="360"/>
    </row>
    <row r="617" spans="1:12">
      <c r="A617" s="357">
        <v>44785</v>
      </c>
      <c r="B617" s="359" t="s">
        <v>469</v>
      </c>
      <c r="C617" s="358"/>
      <c r="D617" s="359" t="s">
        <v>651</v>
      </c>
      <c r="E617" s="359" t="s">
        <v>566</v>
      </c>
      <c r="F617" s="359" t="s">
        <v>813</v>
      </c>
      <c r="G617" s="359" t="s">
        <v>574</v>
      </c>
      <c r="H617" s="359" t="s">
        <v>1167</v>
      </c>
      <c r="I617" s="378"/>
      <c r="J617" s="378"/>
      <c r="K617" s="360"/>
      <c r="L617" s="360"/>
    </row>
    <row r="618" spans="1:12">
      <c r="A618" s="357">
        <v>44786</v>
      </c>
      <c r="B618" s="359" t="s">
        <v>469</v>
      </c>
      <c r="C618" s="358"/>
      <c r="D618" s="359" t="s">
        <v>771</v>
      </c>
      <c r="E618" s="359" t="s">
        <v>566</v>
      </c>
      <c r="F618" s="359" t="s">
        <v>861</v>
      </c>
      <c r="G618" s="359" t="s">
        <v>574</v>
      </c>
      <c r="H618" s="359" t="s">
        <v>2869</v>
      </c>
      <c r="I618" s="378"/>
      <c r="J618" s="378"/>
      <c r="K618" s="360"/>
      <c r="L618" s="360"/>
    </row>
    <row r="619" spans="1:12">
      <c r="A619" s="357">
        <v>44787</v>
      </c>
      <c r="B619" s="359" t="s">
        <v>469</v>
      </c>
      <c r="C619" s="358"/>
      <c r="D619" s="359" t="s">
        <v>651</v>
      </c>
      <c r="E619" s="359" t="s">
        <v>566</v>
      </c>
      <c r="F619" s="359" t="s">
        <v>861</v>
      </c>
      <c r="G619" s="359" t="s">
        <v>574</v>
      </c>
      <c r="H619" s="359" t="s">
        <v>1167</v>
      </c>
      <c r="I619" s="378"/>
      <c r="J619" s="378"/>
      <c r="K619" s="360"/>
      <c r="L619" s="360"/>
    </row>
    <row r="620" spans="1:12">
      <c r="A620" s="357">
        <v>44788</v>
      </c>
      <c r="B620" s="359" t="s">
        <v>469</v>
      </c>
      <c r="C620" s="358"/>
      <c r="D620" s="359" t="s">
        <v>2295</v>
      </c>
      <c r="E620" s="359" t="s">
        <v>566</v>
      </c>
      <c r="F620" s="359" t="s">
        <v>861</v>
      </c>
      <c r="G620" s="359" t="s">
        <v>574</v>
      </c>
      <c r="H620" s="359" t="s">
        <v>2869</v>
      </c>
      <c r="I620" s="378"/>
      <c r="J620" s="378"/>
      <c r="K620" s="360"/>
      <c r="L620" s="360"/>
    </row>
    <row r="621" spans="1:12" ht="60">
      <c r="A621" s="357">
        <v>44805</v>
      </c>
      <c r="B621" s="359" t="s">
        <v>469</v>
      </c>
      <c r="C621" s="358"/>
      <c r="D621" s="359" t="s">
        <v>2931</v>
      </c>
      <c r="E621" s="359" t="s">
        <v>566</v>
      </c>
      <c r="F621" s="359" t="s">
        <v>861</v>
      </c>
      <c r="G621" s="359" t="s">
        <v>549</v>
      </c>
      <c r="H621" s="359" t="s">
        <v>1167</v>
      </c>
      <c r="I621" s="378"/>
      <c r="J621" s="378" t="s">
        <v>2966</v>
      </c>
      <c r="K621" s="362" t="s">
        <v>2998</v>
      </c>
      <c r="L621" s="360"/>
    </row>
    <row r="622" spans="1:12" ht="45">
      <c r="A622" s="357">
        <v>44806</v>
      </c>
      <c r="B622" s="359" t="s">
        <v>469</v>
      </c>
      <c r="C622" s="358"/>
      <c r="D622" s="359" t="s">
        <v>2914</v>
      </c>
      <c r="E622" s="359" t="s">
        <v>677</v>
      </c>
      <c r="F622" s="359" t="s">
        <v>861</v>
      </c>
      <c r="G622" s="359" t="s">
        <v>549</v>
      </c>
      <c r="H622" s="359" t="s">
        <v>1167</v>
      </c>
      <c r="I622" s="378"/>
      <c r="J622" s="378" t="s">
        <v>2967</v>
      </c>
      <c r="K622" s="362" t="s">
        <v>2998</v>
      </c>
      <c r="L622" s="360"/>
    </row>
    <row r="623" spans="1:12" ht="90">
      <c r="A623" s="357">
        <v>44807</v>
      </c>
      <c r="B623" s="359" t="s">
        <v>469</v>
      </c>
      <c r="C623" s="358"/>
      <c r="D623" s="359" t="s">
        <v>2932</v>
      </c>
      <c r="E623" s="359" t="s">
        <v>866</v>
      </c>
      <c r="F623" s="359" t="s">
        <v>813</v>
      </c>
      <c r="G623" s="359" t="s">
        <v>549</v>
      </c>
      <c r="H623" s="359" t="s">
        <v>1167</v>
      </c>
      <c r="I623" s="378"/>
      <c r="J623" s="378" t="s">
        <v>2968</v>
      </c>
      <c r="K623" s="362" t="s">
        <v>2999</v>
      </c>
      <c r="L623" s="360"/>
    </row>
    <row r="624" spans="1:12" ht="75">
      <c r="A624" s="357">
        <v>44808</v>
      </c>
      <c r="B624" s="359" t="s">
        <v>469</v>
      </c>
      <c r="C624" s="358"/>
      <c r="D624" s="359" t="s">
        <v>2933</v>
      </c>
      <c r="E624" s="359" t="s">
        <v>507</v>
      </c>
      <c r="F624" s="359" t="s">
        <v>2934</v>
      </c>
      <c r="G624" s="359" t="s">
        <v>549</v>
      </c>
      <c r="H624" s="359" t="s">
        <v>1167</v>
      </c>
      <c r="I624" s="378"/>
      <c r="J624" s="378" t="s">
        <v>2969</v>
      </c>
      <c r="K624" s="362" t="s">
        <v>3000</v>
      </c>
      <c r="L624" s="360"/>
    </row>
    <row r="625" spans="1:12" ht="90">
      <c r="A625" s="357">
        <v>44809</v>
      </c>
      <c r="B625" s="359" t="s">
        <v>469</v>
      </c>
      <c r="C625" s="358"/>
      <c r="D625" s="359" t="s">
        <v>2935</v>
      </c>
      <c r="E625" s="359" t="s">
        <v>866</v>
      </c>
      <c r="F625" s="359" t="s">
        <v>813</v>
      </c>
      <c r="G625" s="359" t="s">
        <v>549</v>
      </c>
      <c r="H625" s="359" t="s">
        <v>1167</v>
      </c>
      <c r="I625" s="378"/>
      <c r="J625" s="378" t="s">
        <v>2970</v>
      </c>
      <c r="K625" s="362" t="s">
        <v>3001</v>
      </c>
      <c r="L625" s="360"/>
    </row>
    <row r="626" spans="1:12" ht="75">
      <c r="A626" s="357">
        <v>44810</v>
      </c>
      <c r="B626" s="359" t="s">
        <v>469</v>
      </c>
      <c r="C626" s="358" t="s">
        <v>2936</v>
      </c>
      <c r="D626" s="359" t="s">
        <v>2937</v>
      </c>
      <c r="E626" s="359" t="s">
        <v>2510</v>
      </c>
      <c r="F626" s="359" t="s">
        <v>2938</v>
      </c>
      <c r="G626" s="359" t="s">
        <v>574</v>
      </c>
      <c r="H626" s="359" t="s">
        <v>2869</v>
      </c>
      <c r="I626" s="378"/>
      <c r="J626" s="378" t="s">
        <v>2971</v>
      </c>
      <c r="K626" s="362" t="s">
        <v>3002</v>
      </c>
      <c r="L626" s="360"/>
    </row>
    <row r="627" spans="1:12" ht="75">
      <c r="A627" s="357">
        <v>44811</v>
      </c>
      <c r="B627" s="359" t="s">
        <v>469</v>
      </c>
      <c r="C627" s="358"/>
      <c r="D627" s="359" t="s">
        <v>2916</v>
      </c>
      <c r="E627" s="359" t="s">
        <v>566</v>
      </c>
      <c r="F627" s="359" t="s">
        <v>813</v>
      </c>
      <c r="G627" s="359" t="s">
        <v>549</v>
      </c>
      <c r="H627" s="359" t="s">
        <v>1167</v>
      </c>
      <c r="I627" s="378"/>
      <c r="J627" s="378" t="s">
        <v>2972</v>
      </c>
      <c r="K627" s="362" t="s">
        <v>3003</v>
      </c>
      <c r="L627" s="360"/>
    </row>
    <row r="628" spans="1:12" ht="75">
      <c r="A628" s="357">
        <v>44812</v>
      </c>
      <c r="B628" s="359" t="s">
        <v>469</v>
      </c>
      <c r="C628" s="358"/>
      <c r="D628" s="359" t="s">
        <v>2917</v>
      </c>
      <c r="E628" s="359" t="s">
        <v>512</v>
      </c>
      <c r="F628" s="359" t="s">
        <v>1401</v>
      </c>
      <c r="G628" s="359" t="s">
        <v>549</v>
      </c>
      <c r="H628" s="359" t="s">
        <v>1167</v>
      </c>
      <c r="I628" s="378"/>
      <c r="J628" s="378" t="s">
        <v>2973</v>
      </c>
      <c r="K628" s="362" t="s">
        <v>3004</v>
      </c>
      <c r="L628" s="360"/>
    </row>
    <row r="629" spans="1:12" ht="90">
      <c r="A629" s="357">
        <v>44813</v>
      </c>
      <c r="B629" s="359" t="s">
        <v>469</v>
      </c>
      <c r="C629" s="358"/>
      <c r="D629" s="359" t="s">
        <v>2935</v>
      </c>
      <c r="E629" s="359" t="s">
        <v>866</v>
      </c>
      <c r="F629" s="359" t="s">
        <v>2939</v>
      </c>
      <c r="G629" s="359" t="s">
        <v>549</v>
      </c>
      <c r="H629" s="359" t="s">
        <v>1167</v>
      </c>
      <c r="I629" s="378"/>
      <c r="J629" s="378" t="s">
        <v>2970</v>
      </c>
      <c r="K629" s="362" t="s">
        <v>3005</v>
      </c>
      <c r="L629" s="360"/>
    </row>
    <row r="630" spans="1:12" ht="75">
      <c r="A630" s="357">
        <v>44814</v>
      </c>
      <c r="B630" s="359" t="s">
        <v>469</v>
      </c>
      <c r="C630" s="358"/>
      <c r="D630" s="359" t="s">
        <v>2727</v>
      </c>
      <c r="E630" s="359" t="s">
        <v>2510</v>
      </c>
      <c r="F630" s="359" t="s">
        <v>861</v>
      </c>
      <c r="G630" s="359" t="s">
        <v>549</v>
      </c>
      <c r="H630" s="359" t="s">
        <v>2869</v>
      </c>
      <c r="I630" s="378"/>
      <c r="J630" s="378" t="s">
        <v>2974</v>
      </c>
      <c r="K630" s="362" t="s">
        <v>3006</v>
      </c>
      <c r="L630" s="360"/>
    </row>
    <row r="631" spans="1:12" ht="75">
      <c r="A631" s="357">
        <v>44815</v>
      </c>
      <c r="B631" s="359" t="s">
        <v>469</v>
      </c>
      <c r="C631" s="358"/>
      <c r="D631" s="359" t="s">
        <v>2727</v>
      </c>
      <c r="E631" s="359" t="s">
        <v>2510</v>
      </c>
      <c r="F631" s="359" t="s">
        <v>861</v>
      </c>
      <c r="G631" s="359" t="s">
        <v>549</v>
      </c>
      <c r="H631" s="359" t="s">
        <v>2869</v>
      </c>
      <c r="I631" s="378"/>
      <c r="J631" s="378" t="s">
        <v>2974</v>
      </c>
      <c r="K631" s="362" t="s">
        <v>3007</v>
      </c>
      <c r="L631" s="360"/>
    </row>
    <row r="632" spans="1:12" ht="90">
      <c r="A632" s="357">
        <v>44816</v>
      </c>
      <c r="B632" s="359" t="s">
        <v>469</v>
      </c>
      <c r="C632" s="358"/>
      <c r="D632" s="359" t="s">
        <v>2940</v>
      </c>
      <c r="E632" s="359" t="s">
        <v>566</v>
      </c>
      <c r="F632" s="359" t="s">
        <v>2939</v>
      </c>
      <c r="G632" s="359" t="s">
        <v>549</v>
      </c>
      <c r="H632" s="359" t="s">
        <v>1167</v>
      </c>
      <c r="I632" s="378"/>
      <c r="J632" s="378" t="s">
        <v>2975</v>
      </c>
      <c r="K632" s="362" t="s">
        <v>3008</v>
      </c>
      <c r="L632" s="360"/>
    </row>
    <row r="633" spans="1:12" ht="75">
      <c r="A633" s="357">
        <v>44817</v>
      </c>
      <c r="B633" s="359" t="s">
        <v>469</v>
      </c>
      <c r="C633" s="358"/>
      <c r="D633" s="359" t="s">
        <v>771</v>
      </c>
      <c r="E633" s="359" t="s">
        <v>566</v>
      </c>
      <c r="F633" s="359" t="s">
        <v>1401</v>
      </c>
      <c r="G633" s="359" t="s">
        <v>2873</v>
      </c>
      <c r="H633" s="359" t="s">
        <v>2869</v>
      </c>
      <c r="I633" s="378"/>
      <c r="J633" s="378" t="s">
        <v>670</v>
      </c>
      <c r="K633" s="362" t="s">
        <v>3009</v>
      </c>
      <c r="L633" s="360"/>
    </row>
    <row r="634" spans="1:12" ht="75">
      <c r="A634" s="357">
        <v>44818</v>
      </c>
      <c r="B634" s="359" t="s">
        <v>469</v>
      </c>
      <c r="C634" s="358"/>
      <c r="D634" s="359" t="s">
        <v>651</v>
      </c>
      <c r="E634" s="359" t="s">
        <v>566</v>
      </c>
      <c r="F634" s="359" t="s">
        <v>861</v>
      </c>
      <c r="G634" s="359" t="s">
        <v>549</v>
      </c>
      <c r="H634" s="359" t="s">
        <v>2869</v>
      </c>
      <c r="I634" s="378"/>
      <c r="J634" s="378" t="s">
        <v>2976</v>
      </c>
      <c r="K634" s="362" t="s">
        <v>3010</v>
      </c>
      <c r="L634" s="360"/>
    </row>
    <row r="635" spans="1:12" ht="75">
      <c r="A635" s="357">
        <v>44819</v>
      </c>
      <c r="B635" s="359" t="s">
        <v>469</v>
      </c>
      <c r="C635" s="358"/>
      <c r="D635" s="359" t="s">
        <v>2941</v>
      </c>
      <c r="E635" s="359" t="s">
        <v>507</v>
      </c>
      <c r="F635" s="359" t="s">
        <v>861</v>
      </c>
      <c r="G635" s="359" t="s">
        <v>549</v>
      </c>
      <c r="H635" s="359" t="s">
        <v>1167</v>
      </c>
      <c r="I635" s="378"/>
      <c r="J635" s="378" t="s">
        <v>2644</v>
      </c>
      <c r="K635" s="362" t="s">
        <v>3010</v>
      </c>
      <c r="L635" s="360"/>
    </row>
    <row r="636" spans="1:12" ht="75">
      <c r="A636" s="357">
        <v>44820</v>
      </c>
      <c r="B636" s="359" t="s">
        <v>469</v>
      </c>
      <c r="C636" s="358"/>
      <c r="D636" s="359" t="s">
        <v>771</v>
      </c>
      <c r="E636" s="359" t="s">
        <v>566</v>
      </c>
      <c r="F636" s="359" t="s">
        <v>861</v>
      </c>
      <c r="G636" s="359" t="s">
        <v>549</v>
      </c>
      <c r="H636" s="359" t="s">
        <v>2869</v>
      </c>
      <c r="I636" s="378"/>
      <c r="J636" s="378" t="s">
        <v>2977</v>
      </c>
      <c r="K636" s="362" t="s">
        <v>3010</v>
      </c>
      <c r="L636" s="360"/>
    </row>
    <row r="637" spans="1:12" ht="75">
      <c r="A637" s="357">
        <v>44821</v>
      </c>
      <c r="B637" s="359" t="s">
        <v>469</v>
      </c>
      <c r="C637" s="358"/>
      <c r="D637" s="359" t="s">
        <v>651</v>
      </c>
      <c r="E637" s="359" t="s">
        <v>566</v>
      </c>
      <c r="F637" s="359" t="s">
        <v>861</v>
      </c>
      <c r="G637" s="359" t="s">
        <v>549</v>
      </c>
      <c r="H637" s="359" t="s">
        <v>2869</v>
      </c>
      <c r="I637" s="378"/>
      <c r="J637" s="378" t="s">
        <v>2976</v>
      </c>
      <c r="K637" s="362" t="s">
        <v>3010</v>
      </c>
      <c r="L637" s="360"/>
    </row>
    <row r="638" spans="1:12" ht="75">
      <c r="A638" s="357">
        <v>44822</v>
      </c>
      <c r="B638" s="359" t="s">
        <v>469</v>
      </c>
      <c r="C638" s="358"/>
      <c r="D638" s="359" t="s">
        <v>651</v>
      </c>
      <c r="E638" s="359" t="s">
        <v>566</v>
      </c>
      <c r="F638" s="359" t="s">
        <v>861</v>
      </c>
      <c r="G638" s="359" t="s">
        <v>549</v>
      </c>
      <c r="H638" s="359" t="s">
        <v>2869</v>
      </c>
      <c r="I638" s="378"/>
      <c r="J638" s="378" t="s">
        <v>2976</v>
      </c>
      <c r="K638" s="362" t="s">
        <v>3011</v>
      </c>
      <c r="L638" s="360"/>
    </row>
    <row r="639" spans="1:12" ht="75">
      <c r="A639" s="357">
        <v>44823</v>
      </c>
      <c r="B639" s="359" t="s">
        <v>469</v>
      </c>
      <c r="C639" s="358"/>
      <c r="D639" s="359" t="s">
        <v>2942</v>
      </c>
      <c r="E639" s="359" t="s">
        <v>566</v>
      </c>
      <c r="F639" s="359" t="s">
        <v>813</v>
      </c>
      <c r="G639" s="359" t="s">
        <v>2218</v>
      </c>
      <c r="H639" s="359" t="s">
        <v>2869</v>
      </c>
      <c r="I639" s="378"/>
      <c r="J639" s="378" t="s">
        <v>2978</v>
      </c>
      <c r="K639" s="362" t="s">
        <v>3012</v>
      </c>
      <c r="L639" s="360"/>
    </row>
    <row r="640" spans="1:12" ht="75">
      <c r="A640" s="357">
        <v>44824</v>
      </c>
      <c r="B640" s="359" t="s">
        <v>469</v>
      </c>
      <c r="C640" s="358"/>
      <c r="D640" s="359" t="s">
        <v>2942</v>
      </c>
      <c r="E640" s="359" t="s">
        <v>566</v>
      </c>
      <c r="F640" s="359" t="s">
        <v>813</v>
      </c>
      <c r="G640" s="359" t="s">
        <v>2218</v>
      </c>
      <c r="H640" s="359" t="s">
        <v>2869</v>
      </c>
      <c r="I640" s="378"/>
      <c r="J640" s="378" t="s">
        <v>2978</v>
      </c>
      <c r="K640" s="362" t="s">
        <v>3013</v>
      </c>
      <c r="L640" s="360"/>
    </row>
    <row r="641" spans="1:12" ht="60">
      <c r="A641" s="357">
        <v>44825</v>
      </c>
      <c r="B641" s="359" t="s">
        <v>468</v>
      </c>
      <c r="C641" s="358" t="s">
        <v>2943</v>
      </c>
      <c r="D641" s="359" t="s">
        <v>2944</v>
      </c>
      <c r="E641" s="359" t="s">
        <v>878</v>
      </c>
      <c r="F641" s="359" t="s">
        <v>2945</v>
      </c>
      <c r="G641" s="359" t="s">
        <v>549</v>
      </c>
      <c r="H641" s="359" t="s">
        <v>1167</v>
      </c>
      <c r="I641" s="378"/>
      <c r="J641" s="378" t="s">
        <v>2979</v>
      </c>
      <c r="K641" s="362" t="s">
        <v>3014</v>
      </c>
      <c r="L641" s="360"/>
    </row>
    <row r="642" spans="1:12" ht="60">
      <c r="A642" s="357">
        <v>44826</v>
      </c>
      <c r="B642" s="359" t="s">
        <v>468</v>
      </c>
      <c r="C642" s="358" t="s">
        <v>2946</v>
      </c>
      <c r="D642" s="359" t="s">
        <v>2947</v>
      </c>
      <c r="E642" s="359" t="s">
        <v>878</v>
      </c>
      <c r="F642" s="359" t="s">
        <v>2948</v>
      </c>
      <c r="G642" s="359" t="s">
        <v>574</v>
      </c>
      <c r="H642" s="359" t="s">
        <v>1167</v>
      </c>
      <c r="I642" s="378"/>
      <c r="J642" s="378" t="s">
        <v>2980</v>
      </c>
      <c r="K642" s="362" t="s">
        <v>3015</v>
      </c>
      <c r="L642" s="360"/>
    </row>
    <row r="643" spans="1:12" ht="60">
      <c r="A643" s="357">
        <v>44827</v>
      </c>
      <c r="B643" s="359" t="s">
        <v>468</v>
      </c>
      <c r="C643" s="358" t="s">
        <v>639</v>
      </c>
      <c r="D643" s="359" t="s">
        <v>640</v>
      </c>
      <c r="E643" s="359" t="s">
        <v>733</v>
      </c>
      <c r="F643" s="359" t="s">
        <v>2948</v>
      </c>
      <c r="G643" s="359" t="s">
        <v>574</v>
      </c>
      <c r="H643" s="359" t="s">
        <v>2869</v>
      </c>
      <c r="I643" s="378"/>
      <c r="J643" s="378" t="s">
        <v>2528</v>
      </c>
      <c r="K643" s="362" t="s">
        <v>3015</v>
      </c>
      <c r="L643" s="360"/>
    </row>
    <row r="644" spans="1:12" ht="60">
      <c r="A644" s="357">
        <v>44828</v>
      </c>
      <c r="B644" s="359" t="s">
        <v>468</v>
      </c>
      <c r="C644" s="358" t="s">
        <v>1940</v>
      </c>
      <c r="D644" s="359" t="s">
        <v>2295</v>
      </c>
      <c r="E644" s="359" t="s">
        <v>1950</v>
      </c>
      <c r="F644" s="359" t="s">
        <v>2688</v>
      </c>
      <c r="G644" s="359" t="s">
        <v>549</v>
      </c>
      <c r="H644" s="359" t="s">
        <v>2869</v>
      </c>
      <c r="I644" s="378"/>
      <c r="J644" s="378" t="s">
        <v>2296</v>
      </c>
      <c r="K644" s="362" t="s">
        <v>3016</v>
      </c>
      <c r="L644" s="360"/>
    </row>
    <row r="645" spans="1:12" ht="60">
      <c r="A645" s="357">
        <v>44829</v>
      </c>
      <c r="B645" s="359" t="s">
        <v>468</v>
      </c>
      <c r="C645" s="358" t="s">
        <v>1940</v>
      </c>
      <c r="D645" s="359" t="s">
        <v>2295</v>
      </c>
      <c r="E645" s="359" t="s">
        <v>1950</v>
      </c>
      <c r="F645" s="359" t="s">
        <v>2688</v>
      </c>
      <c r="G645" s="359" t="s">
        <v>549</v>
      </c>
      <c r="H645" s="359" t="s">
        <v>2869</v>
      </c>
      <c r="I645" s="378"/>
      <c r="J645" s="378" t="s">
        <v>2296</v>
      </c>
      <c r="K645" s="362" t="s">
        <v>3017</v>
      </c>
      <c r="L645" s="360"/>
    </row>
    <row r="646" spans="1:12" ht="60">
      <c r="A646" s="357">
        <v>44830</v>
      </c>
      <c r="B646" s="359" t="s">
        <v>468</v>
      </c>
      <c r="C646" s="358" t="s">
        <v>1865</v>
      </c>
      <c r="D646" s="359" t="s">
        <v>2690</v>
      </c>
      <c r="E646" s="359" t="s">
        <v>733</v>
      </c>
      <c r="F646" s="359" t="s">
        <v>2688</v>
      </c>
      <c r="G646" s="359" t="s">
        <v>549</v>
      </c>
      <c r="H646" s="359" t="s">
        <v>1167</v>
      </c>
      <c r="I646" s="378"/>
      <c r="J646" s="378" t="s">
        <v>2768</v>
      </c>
      <c r="K646" s="362" t="s">
        <v>3018</v>
      </c>
      <c r="L646" s="360"/>
    </row>
    <row r="647" spans="1:12" ht="60">
      <c r="A647" s="357">
        <v>44831</v>
      </c>
      <c r="B647" s="359" t="s">
        <v>468</v>
      </c>
      <c r="C647" s="358"/>
      <c r="D647" s="359" t="s">
        <v>2889</v>
      </c>
      <c r="E647" s="359" t="s">
        <v>733</v>
      </c>
      <c r="F647" s="359" t="s">
        <v>1400</v>
      </c>
      <c r="G647" s="359" t="s">
        <v>2218</v>
      </c>
      <c r="H647" s="359" t="s">
        <v>1167</v>
      </c>
      <c r="I647" s="378"/>
      <c r="J647" s="378" t="s">
        <v>2981</v>
      </c>
      <c r="K647" s="362" t="s">
        <v>3019</v>
      </c>
      <c r="L647" s="360"/>
    </row>
    <row r="648" spans="1:12" ht="60">
      <c r="A648" s="357">
        <v>44832</v>
      </c>
      <c r="B648" s="359" t="s">
        <v>468</v>
      </c>
      <c r="C648" s="358" t="s">
        <v>2949</v>
      </c>
      <c r="D648" s="359" t="s">
        <v>2950</v>
      </c>
      <c r="E648" s="359" t="s">
        <v>733</v>
      </c>
      <c r="F648" s="359" t="s">
        <v>641</v>
      </c>
      <c r="G648" s="359" t="s">
        <v>2965</v>
      </c>
      <c r="H648" s="359" t="s">
        <v>1167</v>
      </c>
      <c r="I648" s="378"/>
      <c r="J648" s="378" t="s">
        <v>2982</v>
      </c>
      <c r="K648" s="362" t="s">
        <v>3019</v>
      </c>
      <c r="L648" s="360"/>
    </row>
    <row r="649" spans="1:12" ht="180">
      <c r="A649" s="357">
        <v>44833</v>
      </c>
      <c r="B649" s="359" t="s">
        <v>468</v>
      </c>
      <c r="C649" s="358" t="s">
        <v>2951</v>
      </c>
      <c r="D649" s="359" t="s">
        <v>2952</v>
      </c>
      <c r="E649" s="359" t="s">
        <v>866</v>
      </c>
      <c r="F649" s="359" t="s">
        <v>2688</v>
      </c>
      <c r="G649" s="359" t="s">
        <v>510</v>
      </c>
      <c r="H649" s="359" t="s">
        <v>1167</v>
      </c>
      <c r="I649" s="378"/>
      <c r="J649" s="378" t="s">
        <v>2983</v>
      </c>
      <c r="K649" s="362" t="s">
        <v>3020</v>
      </c>
      <c r="L649" s="360"/>
    </row>
    <row r="650" spans="1:12" ht="195">
      <c r="A650" s="357">
        <v>44834</v>
      </c>
      <c r="B650" s="359" t="s">
        <v>468</v>
      </c>
      <c r="C650" s="358" t="s">
        <v>2953</v>
      </c>
      <c r="D650" s="359" t="s">
        <v>2954</v>
      </c>
      <c r="E650" s="359" t="s">
        <v>733</v>
      </c>
      <c r="F650" s="359" t="s">
        <v>2688</v>
      </c>
      <c r="G650" s="359" t="s">
        <v>510</v>
      </c>
      <c r="H650" s="359" t="s">
        <v>2869</v>
      </c>
      <c r="I650" s="378"/>
      <c r="J650" s="378" t="s">
        <v>2984</v>
      </c>
      <c r="K650" s="362" t="s">
        <v>3021</v>
      </c>
      <c r="L650" s="360"/>
    </row>
    <row r="651" spans="1:12" ht="60">
      <c r="A651" s="357">
        <v>44830</v>
      </c>
      <c r="B651" s="359" t="s">
        <v>468</v>
      </c>
      <c r="C651" s="358" t="s">
        <v>2955</v>
      </c>
      <c r="D651" s="359" t="s">
        <v>2956</v>
      </c>
      <c r="E651" s="359" t="s">
        <v>566</v>
      </c>
      <c r="F651" s="359" t="s">
        <v>2688</v>
      </c>
      <c r="G651" s="359" t="s">
        <v>549</v>
      </c>
      <c r="H651" s="359" t="s">
        <v>1167</v>
      </c>
      <c r="I651" s="378"/>
      <c r="J651" s="378" t="s">
        <v>2985</v>
      </c>
      <c r="K651" s="362" t="s">
        <v>3022</v>
      </c>
      <c r="L651" s="360"/>
    </row>
    <row r="652" spans="1:12" ht="60">
      <c r="A652" s="357">
        <v>44831</v>
      </c>
      <c r="B652" s="359" t="s">
        <v>468</v>
      </c>
      <c r="C652" s="358" t="s">
        <v>2471</v>
      </c>
      <c r="D652" s="359" t="s">
        <v>2405</v>
      </c>
      <c r="E652" s="359" t="s">
        <v>2510</v>
      </c>
      <c r="F652" s="359" t="s">
        <v>2688</v>
      </c>
      <c r="G652" s="359" t="s">
        <v>549</v>
      </c>
      <c r="H652" s="359" t="s">
        <v>2869</v>
      </c>
      <c r="I652" s="378"/>
      <c r="J652" s="378" t="s">
        <v>2986</v>
      </c>
      <c r="K652" s="362" t="s">
        <v>3023</v>
      </c>
      <c r="L652" s="360"/>
    </row>
    <row r="653" spans="1:12" ht="60">
      <c r="A653" s="357">
        <v>44832</v>
      </c>
      <c r="B653" s="359" t="s">
        <v>468</v>
      </c>
      <c r="C653" s="358" t="s">
        <v>1940</v>
      </c>
      <c r="D653" s="359" t="s">
        <v>2295</v>
      </c>
      <c r="E653" s="359" t="s">
        <v>1950</v>
      </c>
      <c r="F653" s="359" t="s">
        <v>2688</v>
      </c>
      <c r="G653" s="359" t="s">
        <v>549</v>
      </c>
      <c r="H653" s="359" t="s">
        <v>2869</v>
      </c>
      <c r="I653" s="378"/>
      <c r="J653" s="378" t="s">
        <v>2296</v>
      </c>
      <c r="K653" s="362" t="s">
        <v>3024</v>
      </c>
      <c r="L653" s="360"/>
    </row>
    <row r="654" spans="1:12" ht="60">
      <c r="A654" s="357">
        <v>44833</v>
      </c>
      <c r="B654" s="359" t="s">
        <v>468</v>
      </c>
      <c r="C654" s="358" t="s">
        <v>2957</v>
      </c>
      <c r="D654" s="359" t="s">
        <v>2958</v>
      </c>
      <c r="E654" s="359" t="s">
        <v>866</v>
      </c>
      <c r="F654" s="359" t="s">
        <v>2688</v>
      </c>
      <c r="G654" s="359" t="s">
        <v>549</v>
      </c>
      <c r="H654" s="359" t="s">
        <v>1167</v>
      </c>
      <c r="I654" s="378"/>
      <c r="J654" s="378" t="s">
        <v>2987</v>
      </c>
      <c r="K654" s="362" t="s">
        <v>3025</v>
      </c>
      <c r="L654" s="360"/>
    </row>
    <row r="655" spans="1:12" ht="45">
      <c r="A655" s="357">
        <v>44834</v>
      </c>
      <c r="B655" s="359" t="s">
        <v>465</v>
      </c>
      <c r="C655" s="358"/>
      <c r="D655" s="359" t="s">
        <v>2959</v>
      </c>
      <c r="E655" s="359" t="s">
        <v>566</v>
      </c>
      <c r="F655" s="359" t="s">
        <v>861</v>
      </c>
      <c r="G655" s="359" t="s">
        <v>549</v>
      </c>
      <c r="H655" s="359" t="s">
        <v>1167</v>
      </c>
      <c r="I655" s="378"/>
      <c r="J655" s="378" t="s">
        <v>2988</v>
      </c>
      <c r="K655" s="362" t="s">
        <v>3026</v>
      </c>
      <c r="L655" s="360"/>
    </row>
    <row r="656" spans="1:12" ht="60">
      <c r="A656" s="357">
        <v>44830</v>
      </c>
      <c r="B656" s="359" t="s">
        <v>465</v>
      </c>
      <c r="C656" s="358"/>
      <c r="D656" s="359" t="s">
        <v>1800</v>
      </c>
      <c r="E656" s="359" t="s">
        <v>507</v>
      </c>
      <c r="F656" s="359" t="s">
        <v>861</v>
      </c>
      <c r="G656" s="359" t="s">
        <v>549</v>
      </c>
      <c r="H656" s="359" t="s">
        <v>1167</v>
      </c>
      <c r="I656" s="378"/>
      <c r="J656" s="378" t="s">
        <v>2217</v>
      </c>
      <c r="K656" s="362" t="s">
        <v>3027</v>
      </c>
      <c r="L656" s="360"/>
    </row>
    <row r="657" spans="1:12" ht="60">
      <c r="A657" s="357">
        <v>44831</v>
      </c>
      <c r="B657" s="359" t="s">
        <v>465</v>
      </c>
      <c r="C657" s="358" t="s">
        <v>2776</v>
      </c>
      <c r="D657" s="359" t="s">
        <v>2762</v>
      </c>
      <c r="E657" s="359" t="s">
        <v>2510</v>
      </c>
      <c r="F657" s="359" t="s">
        <v>2568</v>
      </c>
      <c r="G657" s="359" t="s">
        <v>549</v>
      </c>
      <c r="H657" s="359" t="s">
        <v>2869</v>
      </c>
      <c r="I657" s="378"/>
      <c r="J657" s="378" t="s">
        <v>2783</v>
      </c>
      <c r="K657" s="362" t="s">
        <v>3028</v>
      </c>
      <c r="L657" s="360"/>
    </row>
    <row r="658" spans="1:12" ht="60">
      <c r="A658" s="357">
        <v>44832</v>
      </c>
      <c r="B658" s="359" t="s">
        <v>465</v>
      </c>
      <c r="C658" s="358" t="s">
        <v>2776</v>
      </c>
      <c r="D658" s="359" t="s">
        <v>2762</v>
      </c>
      <c r="E658" s="359" t="s">
        <v>2510</v>
      </c>
      <c r="F658" s="359" t="s">
        <v>2568</v>
      </c>
      <c r="G658" s="359" t="s">
        <v>549</v>
      </c>
      <c r="H658" s="359" t="s">
        <v>2869</v>
      </c>
      <c r="I658" s="378"/>
      <c r="J658" s="378" t="s">
        <v>2783</v>
      </c>
      <c r="K658" s="362" t="s">
        <v>3029</v>
      </c>
      <c r="L658" s="360"/>
    </row>
    <row r="659" spans="1:12" ht="60">
      <c r="A659" s="357">
        <v>44833</v>
      </c>
      <c r="B659" s="359" t="s">
        <v>465</v>
      </c>
      <c r="C659" s="358"/>
      <c r="D659" s="359" t="s">
        <v>651</v>
      </c>
      <c r="E659" s="359" t="s">
        <v>566</v>
      </c>
      <c r="F659" s="359" t="s">
        <v>861</v>
      </c>
      <c r="G659" s="359" t="s">
        <v>549</v>
      </c>
      <c r="H659" s="359" t="s">
        <v>1167</v>
      </c>
      <c r="I659" s="378"/>
      <c r="J659" s="378" t="s">
        <v>2989</v>
      </c>
      <c r="K659" s="362" t="s">
        <v>3030</v>
      </c>
      <c r="L659" s="360"/>
    </row>
    <row r="660" spans="1:12" ht="60">
      <c r="A660" s="357">
        <v>44834</v>
      </c>
      <c r="B660" s="359" t="s">
        <v>465</v>
      </c>
      <c r="C660" s="358"/>
      <c r="D660" s="359" t="s">
        <v>1808</v>
      </c>
      <c r="E660" s="359" t="s">
        <v>566</v>
      </c>
      <c r="F660" s="359" t="s">
        <v>861</v>
      </c>
      <c r="G660" s="359" t="s">
        <v>549</v>
      </c>
      <c r="H660" s="359" t="s">
        <v>1167</v>
      </c>
      <c r="I660" s="378"/>
      <c r="J660" s="378" t="s">
        <v>1840</v>
      </c>
      <c r="K660" s="362" t="s">
        <v>3031</v>
      </c>
      <c r="L660" s="360"/>
    </row>
    <row r="661" spans="1:12" ht="60">
      <c r="A661" s="357">
        <v>44830</v>
      </c>
      <c r="B661" s="359" t="s">
        <v>465</v>
      </c>
      <c r="C661" s="358"/>
      <c r="D661" s="359" t="s">
        <v>653</v>
      </c>
      <c r="E661" s="359" t="s">
        <v>566</v>
      </c>
      <c r="F661" s="359" t="s">
        <v>861</v>
      </c>
      <c r="G661" s="359" t="s">
        <v>549</v>
      </c>
      <c r="H661" s="359" t="s">
        <v>1167</v>
      </c>
      <c r="I661" s="378"/>
      <c r="J661" s="378" t="s">
        <v>2990</v>
      </c>
      <c r="K661" s="362" t="s">
        <v>3032</v>
      </c>
      <c r="L661" s="360"/>
    </row>
    <row r="662" spans="1:12" ht="45">
      <c r="A662" s="357">
        <v>44831</v>
      </c>
      <c r="B662" s="359" t="s">
        <v>465</v>
      </c>
      <c r="C662" s="358" t="s">
        <v>2960</v>
      </c>
      <c r="D662" s="359" t="s">
        <v>2246</v>
      </c>
      <c r="E662" s="359" t="s">
        <v>2510</v>
      </c>
      <c r="F662" s="359" t="s">
        <v>3191</v>
      </c>
      <c r="G662" s="359" t="s">
        <v>510</v>
      </c>
      <c r="H662" s="359" t="s">
        <v>2869</v>
      </c>
      <c r="I662" s="378"/>
      <c r="J662" s="378" t="s">
        <v>2991</v>
      </c>
      <c r="K662" s="362" t="s">
        <v>3033</v>
      </c>
      <c r="L662" s="360"/>
    </row>
    <row r="663" spans="1:12" ht="45">
      <c r="A663" s="357">
        <v>44832</v>
      </c>
      <c r="B663" s="359" t="s">
        <v>465</v>
      </c>
      <c r="C663" s="358"/>
      <c r="D663" s="359" t="s">
        <v>651</v>
      </c>
      <c r="E663" s="359" t="s">
        <v>566</v>
      </c>
      <c r="F663" s="359" t="s">
        <v>861</v>
      </c>
      <c r="G663" s="359" t="s">
        <v>549</v>
      </c>
      <c r="H663" s="359" t="s">
        <v>2869</v>
      </c>
      <c r="I663" s="378"/>
      <c r="J663" s="378" t="s">
        <v>2976</v>
      </c>
      <c r="K663" s="362" t="s">
        <v>3034</v>
      </c>
      <c r="L663" s="360"/>
    </row>
    <row r="664" spans="1:12" ht="60">
      <c r="A664" s="357">
        <v>44833</v>
      </c>
      <c r="B664" s="359" t="s">
        <v>465</v>
      </c>
      <c r="C664" s="358"/>
      <c r="D664" s="359" t="s">
        <v>2956</v>
      </c>
      <c r="E664" s="359" t="s">
        <v>566</v>
      </c>
      <c r="F664" s="359" t="s">
        <v>861</v>
      </c>
      <c r="G664" s="359" t="s">
        <v>549</v>
      </c>
      <c r="H664" s="359" t="s">
        <v>1167</v>
      </c>
      <c r="I664" s="378"/>
      <c r="J664" s="378" t="s">
        <v>2992</v>
      </c>
      <c r="K664" s="362" t="s">
        <v>3034</v>
      </c>
      <c r="L664" s="360"/>
    </row>
    <row r="665" spans="1:12" ht="45">
      <c r="A665" s="357">
        <v>44834</v>
      </c>
      <c r="B665" s="359" t="s">
        <v>465</v>
      </c>
      <c r="C665" s="358"/>
      <c r="D665" s="359" t="s">
        <v>2961</v>
      </c>
      <c r="E665" s="359" t="s">
        <v>566</v>
      </c>
      <c r="F665" s="359" t="s">
        <v>861</v>
      </c>
      <c r="G665" s="359" t="s">
        <v>549</v>
      </c>
      <c r="H665" s="359" t="s">
        <v>1167</v>
      </c>
      <c r="I665" s="378"/>
      <c r="J665" s="378" t="s">
        <v>2993</v>
      </c>
      <c r="K665" s="362" t="s">
        <v>3034</v>
      </c>
      <c r="L665" s="360"/>
    </row>
    <row r="666" spans="1:12" ht="45">
      <c r="A666" s="357">
        <v>44830</v>
      </c>
      <c r="B666" s="359" t="s">
        <v>465</v>
      </c>
      <c r="C666" s="358"/>
      <c r="D666" s="359" t="s">
        <v>2962</v>
      </c>
      <c r="E666" s="359" t="s">
        <v>512</v>
      </c>
      <c r="F666" s="359" t="s">
        <v>861</v>
      </c>
      <c r="G666" s="359" t="s">
        <v>549</v>
      </c>
      <c r="H666" s="359" t="s">
        <v>1167</v>
      </c>
      <c r="I666" s="378"/>
      <c r="J666" s="378" t="s">
        <v>2994</v>
      </c>
      <c r="K666" s="362" t="s">
        <v>3034</v>
      </c>
      <c r="L666" s="360"/>
    </row>
    <row r="667" spans="1:12" ht="45">
      <c r="A667" s="357">
        <v>44831</v>
      </c>
      <c r="B667" s="359" t="s">
        <v>465</v>
      </c>
      <c r="C667" s="358"/>
      <c r="D667" s="359" t="s">
        <v>651</v>
      </c>
      <c r="E667" s="359" t="s">
        <v>566</v>
      </c>
      <c r="F667" s="359" t="s">
        <v>861</v>
      </c>
      <c r="G667" s="359" t="s">
        <v>549</v>
      </c>
      <c r="H667" s="359" t="s">
        <v>1167</v>
      </c>
      <c r="I667" s="378"/>
      <c r="J667" s="378" t="s">
        <v>2976</v>
      </c>
      <c r="K667" s="362" t="s">
        <v>3035</v>
      </c>
      <c r="L667" s="360"/>
    </row>
    <row r="668" spans="1:12" ht="45">
      <c r="A668" s="357">
        <v>44832</v>
      </c>
      <c r="B668" s="359" t="s">
        <v>465</v>
      </c>
      <c r="C668" s="358"/>
      <c r="D668" s="359" t="s">
        <v>2963</v>
      </c>
      <c r="E668" s="359" t="s">
        <v>677</v>
      </c>
      <c r="F668" s="359" t="s">
        <v>861</v>
      </c>
      <c r="G668" s="359" t="s">
        <v>549</v>
      </c>
      <c r="H668" s="359" t="s">
        <v>1167</v>
      </c>
      <c r="I668" s="378"/>
      <c r="J668" s="378" t="s">
        <v>2995</v>
      </c>
      <c r="K668" s="362" t="s">
        <v>3035</v>
      </c>
      <c r="L668" s="360"/>
    </row>
    <row r="669" spans="1:12" ht="45">
      <c r="A669" s="357">
        <v>44833</v>
      </c>
      <c r="B669" s="359" t="s">
        <v>465</v>
      </c>
      <c r="C669" s="358"/>
      <c r="D669" s="359" t="s">
        <v>2962</v>
      </c>
      <c r="E669" s="359" t="s">
        <v>512</v>
      </c>
      <c r="F669" s="359" t="s">
        <v>861</v>
      </c>
      <c r="G669" s="359" t="s">
        <v>549</v>
      </c>
      <c r="H669" s="359" t="s">
        <v>1167</v>
      </c>
      <c r="I669" s="378"/>
      <c r="J669" s="378" t="s">
        <v>2996</v>
      </c>
      <c r="K669" s="362" t="s">
        <v>3036</v>
      </c>
      <c r="L669" s="360"/>
    </row>
    <row r="670" spans="1:12" ht="45">
      <c r="A670" s="357">
        <v>44834</v>
      </c>
      <c r="B670" s="359" t="s">
        <v>465</v>
      </c>
      <c r="C670" s="358"/>
      <c r="D670" s="359" t="s">
        <v>651</v>
      </c>
      <c r="E670" s="359" t="s">
        <v>566</v>
      </c>
      <c r="F670" s="359" t="s">
        <v>861</v>
      </c>
      <c r="G670" s="359" t="s">
        <v>549</v>
      </c>
      <c r="H670" s="359" t="s">
        <v>1167</v>
      </c>
      <c r="I670" s="378"/>
      <c r="J670" s="378" t="s">
        <v>2976</v>
      </c>
      <c r="K670" s="362" t="s">
        <v>3037</v>
      </c>
      <c r="L670" s="360"/>
    </row>
    <row r="671" spans="1:12" ht="45">
      <c r="A671" s="357">
        <v>44833</v>
      </c>
      <c r="B671" s="359" t="s">
        <v>465</v>
      </c>
      <c r="C671" s="358"/>
      <c r="D671" s="359" t="s">
        <v>1471</v>
      </c>
      <c r="E671" s="359" t="s">
        <v>866</v>
      </c>
      <c r="F671" s="359" t="s">
        <v>861</v>
      </c>
      <c r="G671" s="359" t="s">
        <v>549</v>
      </c>
      <c r="H671" s="359" t="s">
        <v>1167</v>
      </c>
      <c r="I671" s="378"/>
      <c r="J671" s="378" t="s">
        <v>2997</v>
      </c>
      <c r="K671" s="362" t="s">
        <v>3037</v>
      </c>
      <c r="L671" s="360"/>
    </row>
    <row r="672" spans="1:12" ht="45">
      <c r="A672" s="357">
        <v>44834</v>
      </c>
      <c r="B672" s="359" t="s">
        <v>465</v>
      </c>
      <c r="C672" s="358"/>
      <c r="D672" s="359" t="s">
        <v>2942</v>
      </c>
      <c r="E672" s="359" t="s">
        <v>566</v>
      </c>
      <c r="F672" s="359" t="s">
        <v>2964</v>
      </c>
      <c r="G672" s="359" t="s">
        <v>2218</v>
      </c>
      <c r="H672" s="359" t="s">
        <v>2869</v>
      </c>
      <c r="I672" s="378"/>
      <c r="J672" s="378" t="s">
        <v>2978</v>
      </c>
      <c r="K672" s="362" t="s">
        <v>3038</v>
      </c>
      <c r="L672" s="360"/>
    </row>
    <row r="673" spans="1:12" ht="45">
      <c r="A673" s="357">
        <v>44835</v>
      </c>
      <c r="B673" s="359" t="s">
        <v>468</v>
      </c>
      <c r="C673" s="358" t="s">
        <v>3098</v>
      </c>
      <c r="D673" s="359" t="s">
        <v>3099</v>
      </c>
      <c r="E673" s="359" t="s">
        <v>3100</v>
      </c>
      <c r="F673" s="359" t="s">
        <v>1400</v>
      </c>
      <c r="G673" s="359" t="s">
        <v>549</v>
      </c>
      <c r="H673" s="359" t="s">
        <v>1167</v>
      </c>
      <c r="I673" s="358" t="s">
        <v>3153</v>
      </c>
      <c r="J673" s="358" t="s">
        <v>3129</v>
      </c>
      <c r="K673" s="359"/>
      <c r="L673" s="359"/>
    </row>
    <row r="674" spans="1:12" ht="75">
      <c r="A674" s="357">
        <v>44836</v>
      </c>
      <c r="B674" s="359" t="s">
        <v>465</v>
      </c>
      <c r="C674" s="358"/>
      <c r="D674" s="359" t="s">
        <v>3101</v>
      </c>
      <c r="E674" s="359" t="s">
        <v>2859</v>
      </c>
      <c r="F674" s="359" t="s">
        <v>1395</v>
      </c>
      <c r="G674" s="359" t="s">
        <v>2289</v>
      </c>
      <c r="H674" s="359" t="s">
        <v>1167</v>
      </c>
      <c r="I674" s="358" t="s">
        <v>3154</v>
      </c>
      <c r="J674" s="358" t="s">
        <v>3130</v>
      </c>
      <c r="K674" s="359"/>
      <c r="L674" s="359"/>
    </row>
    <row r="675" spans="1:12" ht="60">
      <c r="A675" s="357">
        <v>44837</v>
      </c>
      <c r="B675" s="359" t="s">
        <v>465</v>
      </c>
      <c r="C675" s="358"/>
      <c r="D675" s="359" t="s">
        <v>3102</v>
      </c>
      <c r="E675" s="359"/>
      <c r="F675" s="359" t="s">
        <v>861</v>
      </c>
      <c r="G675" s="359" t="s">
        <v>549</v>
      </c>
      <c r="H675" s="359" t="s">
        <v>1167</v>
      </c>
      <c r="I675" s="358" t="s">
        <v>3155</v>
      </c>
      <c r="J675" s="358" t="s">
        <v>3131</v>
      </c>
      <c r="K675" s="359"/>
      <c r="L675" s="359"/>
    </row>
    <row r="676" spans="1:12" ht="60">
      <c r="A676" s="357">
        <v>44838</v>
      </c>
      <c r="B676" s="359" t="s">
        <v>465</v>
      </c>
      <c r="C676" s="358" t="s">
        <v>3103</v>
      </c>
      <c r="D676" s="359" t="s">
        <v>3104</v>
      </c>
      <c r="E676" s="359" t="s">
        <v>677</v>
      </c>
      <c r="F676" s="359" t="s">
        <v>861</v>
      </c>
      <c r="G676" s="359" t="s">
        <v>549</v>
      </c>
      <c r="H676" s="359" t="s">
        <v>1167</v>
      </c>
      <c r="I676" s="358" t="s">
        <v>3155</v>
      </c>
      <c r="J676" s="358" t="s">
        <v>3132</v>
      </c>
      <c r="K676" s="359"/>
      <c r="L676" s="359"/>
    </row>
    <row r="677" spans="1:12" ht="30">
      <c r="A677" s="357">
        <v>44839</v>
      </c>
      <c r="B677" s="359" t="s">
        <v>469</v>
      </c>
      <c r="C677" s="358" t="s">
        <v>2569</v>
      </c>
      <c r="D677" s="359" t="s">
        <v>3105</v>
      </c>
      <c r="E677" s="359" t="s">
        <v>507</v>
      </c>
      <c r="F677" s="359" t="s">
        <v>861</v>
      </c>
      <c r="G677" s="359" t="s">
        <v>917</v>
      </c>
      <c r="H677" s="359" t="s">
        <v>1167</v>
      </c>
      <c r="I677" s="358" t="s">
        <v>3156</v>
      </c>
      <c r="J677" s="358" t="s">
        <v>2575</v>
      </c>
      <c r="K677" s="359"/>
      <c r="L677" s="359"/>
    </row>
    <row r="678" spans="1:12" ht="60">
      <c r="A678" s="357">
        <v>44840</v>
      </c>
      <c r="B678" s="359" t="s">
        <v>469</v>
      </c>
      <c r="C678" s="358" t="s">
        <v>3106</v>
      </c>
      <c r="D678" s="359" t="s">
        <v>3107</v>
      </c>
      <c r="E678" s="359" t="s">
        <v>507</v>
      </c>
      <c r="F678" s="359" t="s">
        <v>1401</v>
      </c>
      <c r="G678" s="359" t="s">
        <v>549</v>
      </c>
      <c r="H678" s="359" t="s">
        <v>1167</v>
      </c>
      <c r="I678" s="358" t="s">
        <v>3157</v>
      </c>
      <c r="J678" s="358" t="s">
        <v>3133</v>
      </c>
      <c r="K678" s="359"/>
      <c r="L678" s="359"/>
    </row>
    <row r="679" spans="1:12" ht="60">
      <c r="A679" s="357">
        <v>44841</v>
      </c>
      <c r="B679" s="359" t="s">
        <v>469</v>
      </c>
      <c r="C679" s="358" t="s">
        <v>3106</v>
      </c>
      <c r="D679" s="359" t="s">
        <v>3107</v>
      </c>
      <c r="E679" s="359" t="s">
        <v>507</v>
      </c>
      <c r="F679" s="359" t="s">
        <v>861</v>
      </c>
      <c r="G679" s="359" t="s">
        <v>549</v>
      </c>
      <c r="H679" s="359" t="s">
        <v>1167</v>
      </c>
      <c r="I679" s="358" t="s">
        <v>3157</v>
      </c>
      <c r="J679" s="358" t="s">
        <v>3133</v>
      </c>
      <c r="K679" s="359"/>
      <c r="L679" s="359"/>
    </row>
    <row r="680" spans="1:12" ht="60">
      <c r="A680" s="357">
        <v>44842</v>
      </c>
      <c r="B680" s="359" t="s">
        <v>465</v>
      </c>
      <c r="C680" s="358"/>
      <c r="D680" s="359" t="s">
        <v>1800</v>
      </c>
      <c r="E680" s="359" t="s">
        <v>507</v>
      </c>
      <c r="F680" s="359" t="s">
        <v>861</v>
      </c>
      <c r="G680" s="359" t="s">
        <v>549</v>
      </c>
      <c r="H680" s="359" t="s">
        <v>1167</v>
      </c>
      <c r="I680" s="358" t="s">
        <v>3155</v>
      </c>
      <c r="J680" s="358" t="s">
        <v>3134</v>
      </c>
      <c r="K680" s="359"/>
      <c r="L680" s="359"/>
    </row>
    <row r="681" spans="1:12" ht="45">
      <c r="A681" s="357">
        <v>44844</v>
      </c>
      <c r="B681" s="359" t="s">
        <v>465</v>
      </c>
      <c r="C681" s="358"/>
      <c r="D681" s="359" t="s">
        <v>3108</v>
      </c>
      <c r="E681" s="359" t="s">
        <v>566</v>
      </c>
      <c r="F681" s="359" t="s">
        <v>861</v>
      </c>
      <c r="G681" s="359" t="s">
        <v>549</v>
      </c>
      <c r="H681" s="359" t="s">
        <v>1167</v>
      </c>
      <c r="I681" s="358" t="s">
        <v>3155</v>
      </c>
      <c r="J681" s="358" t="s">
        <v>3135</v>
      </c>
      <c r="K681" s="359"/>
      <c r="L681" s="359"/>
    </row>
    <row r="682" spans="1:12" ht="30">
      <c r="A682" s="357">
        <v>44845</v>
      </c>
      <c r="B682" s="359" t="s">
        <v>465</v>
      </c>
      <c r="C682" s="358"/>
      <c r="D682" s="359" t="s">
        <v>2824</v>
      </c>
      <c r="E682" s="359" t="s">
        <v>566</v>
      </c>
      <c r="F682" s="359" t="s">
        <v>861</v>
      </c>
      <c r="G682" s="359" t="s">
        <v>549</v>
      </c>
      <c r="H682" s="359" t="s">
        <v>1167</v>
      </c>
      <c r="I682" s="358" t="s">
        <v>3155</v>
      </c>
      <c r="J682" s="358" t="s">
        <v>2831</v>
      </c>
      <c r="K682" s="359"/>
      <c r="L682" s="359"/>
    </row>
    <row r="683" spans="1:12">
      <c r="A683" s="357">
        <v>44846</v>
      </c>
      <c r="B683" s="359" t="s">
        <v>465</v>
      </c>
      <c r="C683" s="358" t="s">
        <v>2219</v>
      </c>
      <c r="D683" s="359"/>
      <c r="E683" s="359" t="s">
        <v>3192</v>
      </c>
      <c r="F683" s="359" t="s">
        <v>861</v>
      </c>
      <c r="G683" s="359" t="s">
        <v>549</v>
      </c>
      <c r="H683" s="359" t="s">
        <v>1167</v>
      </c>
      <c r="I683" s="358" t="s">
        <v>3155</v>
      </c>
      <c r="J683" s="358" t="s">
        <v>3136</v>
      </c>
      <c r="K683" s="359"/>
      <c r="L683" s="359"/>
    </row>
    <row r="684" spans="1:12" ht="120">
      <c r="A684" s="357">
        <v>44847</v>
      </c>
      <c r="B684" s="359" t="s">
        <v>468</v>
      </c>
      <c r="C684" s="358" t="s">
        <v>3109</v>
      </c>
      <c r="D684" s="359" t="s">
        <v>3110</v>
      </c>
      <c r="E684" s="359" t="s">
        <v>733</v>
      </c>
      <c r="F684" s="359" t="s">
        <v>861</v>
      </c>
      <c r="G684" s="359" t="s">
        <v>549</v>
      </c>
      <c r="H684" s="359" t="s">
        <v>1167</v>
      </c>
      <c r="I684" s="358" t="s">
        <v>3158</v>
      </c>
      <c r="J684" s="358" t="s">
        <v>3137</v>
      </c>
      <c r="K684" s="359"/>
      <c r="L684" s="359"/>
    </row>
    <row r="685" spans="1:12" ht="30">
      <c r="A685" s="357">
        <v>44848</v>
      </c>
      <c r="B685" s="359" t="s">
        <v>468</v>
      </c>
      <c r="C685" s="358"/>
      <c r="D685" s="359" t="s">
        <v>2277</v>
      </c>
      <c r="E685" s="359" t="s">
        <v>512</v>
      </c>
      <c r="F685" s="359" t="s">
        <v>861</v>
      </c>
      <c r="G685" s="359" t="s">
        <v>549</v>
      </c>
      <c r="H685" s="359" t="s">
        <v>1167</v>
      </c>
      <c r="I685" s="358" t="s">
        <v>3159</v>
      </c>
      <c r="J685" s="358" t="s">
        <v>2400</v>
      </c>
      <c r="K685" s="359"/>
      <c r="L685" s="359"/>
    </row>
    <row r="686" spans="1:12" ht="45">
      <c r="A686" s="357">
        <v>44849</v>
      </c>
      <c r="B686" s="359" t="s">
        <v>465</v>
      </c>
      <c r="C686" s="358"/>
      <c r="D686" s="359" t="s">
        <v>771</v>
      </c>
      <c r="E686" s="359" t="s">
        <v>566</v>
      </c>
      <c r="F686" s="359" t="s">
        <v>861</v>
      </c>
      <c r="G686" s="359" t="s">
        <v>549</v>
      </c>
      <c r="H686" s="359" t="s">
        <v>1167</v>
      </c>
      <c r="I686" s="358" t="s">
        <v>3160</v>
      </c>
      <c r="J686" s="358" t="s">
        <v>3138</v>
      </c>
      <c r="K686" s="359"/>
      <c r="L686" s="359"/>
    </row>
    <row r="687" spans="1:12" ht="60">
      <c r="A687" s="357">
        <v>44850</v>
      </c>
      <c r="B687" s="359" t="s">
        <v>465</v>
      </c>
      <c r="C687" s="358"/>
      <c r="D687" s="359" t="s">
        <v>3111</v>
      </c>
      <c r="E687" s="359" t="s">
        <v>566</v>
      </c>
      <c r="F687" s="359" t="s">
        <v>861</v>
      </c>
      <c r="G687" s="359" t="s">
        <v>510</v>
      </c>
      <c r="H687" s="359" t="s">
        <v>1167</v>
      </c>
      <c r="I687" s="358" t="s">
        <v>3161</v>
      </c>
      <c r="J687" s="358" t="s">
        <v>3139</v>
      </c>
      <c r="K687" s="359"/>
      <c r="L687" s="359"/>
    </row>
    <row r="688" spans="1:12" ht="75">
      <c r="A688" s="357">
        <v>44851</v>
      </c>
      <c r="B688" s="359" t="s">
        <v>465</v>
      </c>
      <c r="C688" s="358"/>
      <c r="D688" s="359" t="s">
        <v>651</v>
      </c>
      <c r="E688" s="359" t="s">
        <v>566</v>
      </c>
      <c r="F688" s="359" t="s">
        <v>861</v>
      </c>
      <c r="G688" s="359" t="s">
        <v>2289</v>
      </c>
      <c r="H688" s="359" t="s">
        <v>1167</v>
      </c>
      <c r="I688" s="358" t="s">
        <v>3162</v>
      </c>
      <c r="J688" s="358" t="s">
        <v>652</v>
      </c>
      <c r="K688" s="359"/>
      <c r="L688" s="359"/>
    </row>
    <row r="689" spans="1:12" ht="75">
      <c r="A689" s="357">
        <v>44852</v>
      </c>
      <c r="B689" s="359" t="s">
        <v>468</v>
      </c>
      <c r="C689" s="358" t="s">
        <v>3112</v>
      </c>
      <c r="D689" s="359" t="s">
        <v>3113</v>
      </c>
      <c r="E689" s="359" t="s">
        <v>507</v>
      </c>
      <c r="F689" s="359" t="s">
        <v>861</v>
      </c>
      <c r="G689" s="359" t="s">
        <v>3114</v>
      </c>
      <c r="H689" s="359" t="s">
        <v>1167</v>
      </c>
      <c r="I689" s="358" t="s">
        <v>3163</v>
      </c>
      <c r="J689" s="358" t="s">
        <v>3140</v>
      </c>
      <c r="K689" s="359"/>
      <c r="L689" s="359"/>
    </row>
    <row r="690" spans="1:12" ht="75">
      <c r="A690" s="357">
        <v>44853</v>
      </c>
      <c r="B690" s="359" t="s">
        <v>469</v>
      </c>
      <c r="C690" s="358"/>
      <c r="D690" s="359" t="s">
        <v>1492</v>
      </c>
      <c r="E690" s="359" t="s">
        <v>507</v>
      </c>
      <c r="F690" s="359" t="s">
        <v>1401</v>
      </c>
      <c r="G690" s="359" t="s">
        <v>3114</v>
      </c>
      <c r="H690" s="359" t="s">
        <v>1167</v>
      </c>
      <c r="I690" s="358" t="s">
        <v>3164</v>
      </c>
      <c r="J690" s="358" t="s">
        <v>1494</v>
      </c>
      <c r="K690" s="359"/>
      <c r="L690" s="359"/>
    </row>
    <row r="691" spans="1:12" ht="75">
      <c r="A691" s="357">
        <v>44854</v>
      </c>
      <c r="B691" s="359" t="s">
        <v>469</v>
      </c>
      <c r="C691" s="358"/>
      <c r="D691" s="359" t="s">
        <v>2727</v>
      </c>
      <c r="E691" s="359" t="s">
        <v>3100</v>
      </c>
      <c r="F691" s="359" t="s">
        <v>1401</v>
      </c>
      <c r="G691" s="359" t="s">
        <v>3114</v>
      </c>
      <c r="H691" s="359" t="s">
        <v>2869</v>
      </c>
      <c r="I691" s="358" t="s">
        <v>3165</v>
      </c>
      <c r="J691" s="358" t="s">
        <v>2974</v>
      </c>
      <c r="K691" s="359"/>
      <c r="L691" s="359"/>
    </row>
    <row r="692" spans="1:12" ht="75">
      <c r="A692" s="357">
        <v>44855</v>
      </c>
      <c r="B692" s="359" t="s">
        <v>469</v>
      </c>
      <c r="C692" s="358"/>
      <c r="D692" s="359" t="s">
        <v>2727</v>
      </c>
      <c r="E692" s="359" t="s">
        <v>3100</v>
      </c>
      <c r="F692" s="359" t="s">
        <v>861</v>
      </c>
      <c r="G692" s="359" t="s">
        <v>3114</v>
      </c>
      <c r="H692" s="359" t="s">
        <v>2869</v>
      </c>
      <c r="I692" s="358" t="s">
        <v>3165</v>
      </c>
      <c r="J692" s="358" t="s">
        <v>2974</v>
      </c>
      <c r="K692" s="359"/>
      <c r="L692" s="359"/>
    </row>
    <row r="693" spans="1:12" ht="60">
      <c r="A693" s="357">
        <v>44856</v>
      </c>
      <c r="B693" s="359" t="s">
        <v>465</v>
      </c>
      <c r="C693" s="358"/>
      <c r="D693" s="358" t="s">
        <v>3115</v>
      </c>
      <c r="E693" s="359" t="s">
        <v>507</v>
      </c>
      <c r="F693" s="359" t="s">
        <v>1395</v>
      </c>
      <c r="G693" s="359" t="s">
        <v>3114</v>
      </c>
      <c r="H693" s="359" t="s">
        <v>1167</v>
      </c>
      <c r="I693" s="358" t="s">
        <v>3166</v>
      </c>
      <c r="J693" s="358" t="s">
        <v>3141</v>
      </c>
      <c r="K693" s="359"/>
      <c r="L693" s="359"/>
    </row>
    <row r="694" spans="1:12" ht="30">
      <c r="A694" s="357">
        <v>44857</v>
      </c>
      <c r="B694" s="359" t="s">
        <v>465</v>
      </c>
      <c r="C694" s="358"/>
      <c r="D694" s="359" t="s">
        <v>3116</v>
      </c>
      <c r="E694" s="359" t="s">
        <v>507</v>
      </c>
      <c r="F694" s="359" t="s">
        <v>861</v>
      </c>
      <c r="G694" s="359" t="s">
        <v>3114</v>
      </c>
      <c r="H694" s="359" t="s">
        <v>1167</v>
      </c>
      <c r="I694" s="358" t="s">
        <v>3167</v>
      </c>
      <c r="J694" s="358" t="s">
        <v>3142</v>
      </c>
      <c r="K694" s="359"/>
      <c r="L694" s="359"/>
    </row>
    <row r="695" spans="1:12" ht="60">
      <c r="A695" s="357">
        <v>44858</v>
      </c>
      <c r="B695" s="359" t="s">
        <v>465</v>
      </c>
      <c r="C695" s="358"/>
      <c r="D695" s="359" t="s">
        <v>1492</v>
      </c>
      <c r="E695" s="359" t="s">
        <v>507</v>
      </c>
      <c r="F695" s="359" t="s">
        <v>861</v>
      </c>
      <c r="G695" s="359" t="s">
        <v>3114</v>
      </c>
      <c r="H695" s="359" t="s">
        <v>1167</v>
      </c>
      <c r="I695" s="358" t="s">
        <v>3167</v>
      </c>
      <c r="J695" s="358" t="s">
        <v>2376</v>
      </c>
      <c r="K695" s="359"/>
      <c r="L695" s="359"/>
    </row>
    <row r="696" spans="1:12" ht="45">
      <c r="A696" s="357">
        <v>44859</v>
      </c>
      <c r="B696" s="359" t="s">
        <v>468</v>
      </c>
      <c r="C696" s="358"/>
      <c r="D696" s="359" t="s">
        <v>1492</v>
      </c>
      <c r="E696" s="359" t="s">
        <v>507</v>
      </c>
      <c r="F696" s="359" t="s">
        <v>861</v>
      </c>
      <c r="G696" s="359" t="s">
        <v>3114</v>
      </c>
      <c r="H696" s="359" t="s">
        <v>1167</v>
      </c>
      <c r="I696" s="358" t="s">
        <v>3168</v>
      </c>
      <c r="J696" s="358" t="s">
        <v>2425</v>
      </c>
      <c r="K696" s="359"/>
      <c r="L696" s="359"/>
    </row>
    <row r="697" spans="1:12" ht="75">
      <c r="A697" s="357">
        <v>44860</v>
      </c>
      <c r="B697" s="359" t="s">
        <v>465</v>
      </c>
      <c r="C697" s="358"/>
      <c r="D697" s="359" t="s">
        <v>651</v>
      </c>
      <c r="E697" s="359" t="s">
        <v>566</v>
      </c>
      <c r="F697" s="359" t="s">
        <v>861</v>
      </c>
      <c r="G697" s="359" t="s">
        <v>3114</v>
      </c>
      <c r="H697" s="359" t="s">
        <v>2869</v>
      </c>
      <c r="I697" s="358" t="s">
        <v>3169</v>
      </c>
      <c r="J697" s="358" t="s">
        <v>652</v>
      </c>
      <c r="K697" s="359"/>
      <c r="L697" s="359"/>
    </row>
    <row r="698" spans="1:12" ht="60">
      <c r="A698" s="357">
        <v>44861</v>
      </c>
      <c r="B698" s="359" t="s">
        <v>465</v>
      </c>
      <c r="C698" s="358"/>
      <c r="D698" s="359" t="s">
        <v>2858</v>
      </c>
      <c r="E698" s="359" t="s">
        <v>2859</v>
      </c>
      <c r="F698" s="359" t="s">
        <v>861</v>
      </c>
      <c r="G698" s="359" t="s">
        <v>3114</v>
      </c>
      <c r="H698" s="359" t="s">
        <v>2869</v>
      </c>
      <c r="I698" s="358" t="s">
        <v>3169</v>
      </c>
      <c r="J698" s="358" t="s">
        <v>3143</v>
      </c>
      <c r="K698" s="359"/>
      <c r="L698" s="359"/>
    </row>
    <row r="699" spans="1:12" ht="60">
      <c r="A699" s="357">
        <v>44862</v>
      </c>
      <c r="B699" s="359" t="s">
        <v>465</v>
      </c>
      <c r="C699" s="358"/>
      <c r="D699" s="359" t="s">
        <v>1800</v>
      </c>
      <c r="E699" s="359" t="s">
        <v>507</v>
      </c>
      <c r="F699" s="359" t="s">
        <v>861</v>
      </c>
      <c r="G699" s="359" t="s">
        <v>3114</v>
      </c>
      <c r="H699" s="359" t="s">
        <v>1167</v>
      </c>
      <c r="I699" s="358" t="s">
        <v>3170</v>
      </c>
      <c r="J699" s="358" t="s">
        <v>3134</v>
      </c>
      <c r="K699" s="359"/>
      <c r="L699" s="359"/>
    </row>
    <row r="700" spans="1:12" ht="75">
      <c r="A700" s="357">
        <v>44863</v>
      </c>
      <c r="B700" s="359" t="s">
        <v>465</v>
      </c>
      <c r="C700" s="358"/>
      <c r="D700" s="359" t="s">
        <v>651</v>
      </c>
      <c r="E700" s="359" t="s">
        <v>566</v>
      </c>
      <c r="F700" s="359" t="s">
        <v>861</v>
      </c>
      <c r="G700" s="359" t="s">
        <v>3114</v>
      </c>
      <c r="H700" s="359" t="s">
        <v>2869</v>
      </c>
      <c r="I700" s="358" t="s">
        <v>3170</v>
      </c>
      <c r="J700" s="358" t="s">
        <v>652</v>
      </c>
      <c r="K700" s="359"/>
      <c r="L700" s="359"/>
    </row>
    <row r="701" spans="1:12" ht="60">
      <c r="A701" s="357">
        <v>44864</v>
      </c>
      <c r="B701" s="359" t="s">
        <v>465</v>
      </c>
      <c r="C701" s="358"/>
      <c r="D701" s="359" t="s">
        <v>1800</v>
      </c>
      <c r="E701" s="359" t="s">
        <v>507</v>
      </c>
      <c r="F701" s="359" t="s">
        <v>861</v>
      </c>
      <c r="G701" s="359" t="s">
        <v>3114</v>
      </c>
      <c r="H701" s="359" t="s">
        <v>1167</v>
      </c>
      <c r="I701" s="358" t="s">
        <v>3171</v>
      </c>
      <c r="J701" s="358" t="s">
        <v>3134</v>
      </c>
      <c r="K701" s="359"/>
      <c r="L701" s="359"/>
    </row>
    <row r="702" spans="1:12" ht="45">
      <c r="A702" s="357">
        <v>44865</v>
      </c>
      <c r="B702" s="359" t="s">
        <v>469</v>
      </c>
      <c r="C702" s="358" t="s">
        <v>3117</v>
      </c>
      <c r="D702" s="359" t="s">
        <v>3118</v>
      </c>
      <c r="E702" s="359" t="s">
        <v>566</v>
      </c>
      <c r="F702" s="359" t="s">
        <v>861</v>
      </c>
      <c r="G702" s="359" t="s">
        <v>3119</v>
      </c>
      <c r="H702" s="359" t="s">
        <v>1167</v>
      </c>
      <c r="I702" s="358" t="s">
        <v>3172</v>
      </c>
      <c r="J702" s="358" t="s">
        <v>3144</v>
      </c>
      <c r="K702" s="359"/>
      <c r="L702" s="359"/>
    </row>
    <row r="703" spans="1:12" ht="45">
      <c r="A703" s="357">
        <v>44859</v>
      </c>
      <c r="B703" s="359" t="s">
        <v>469</v>
      </c>
      <c r="C703" s="358" t="s">
        <v>3117</v>
      </c>
      <c r="D703" s="359" t="s">
        <v>3118</v>
      </c>
      <c r="E703" s="359" t="s">
        <v>566</v>
      </c>
      <c r="F703" s="359" t="s">
        <v>861</v>
      </c>
      <c r="G703" s="359" t="s">
        <v>3119</v>
      </c>
      <c r="H703" s="359" t="s">
        <v>1167</v>
      </c>
      <c r="I703" s="358" t="s">
        <v>3173</v>
      </c>
      <c r="J703" s="358" t="s">
        <v>3144</v>
      </c>
      <c r="K703" s="359"/>
      <c r="L703" s="359"/>
    </row>
    <row r="704" spans="1:12" ht="60">
      <c r="A704" s="357">
        <v>44860</v>
      </c>
      <c r="B704" s="359" t="s">
        <v>469</v>
      </c>
      <c r="C704" s="358"/>
      <c r="D704" s="359" t="s">
        <v>651</v>
      </c>
      <c r="E704" s="359" t="s">
        <v>566</v>
      </c>
      <c r="F704" s="359" t="s">
        <v>1401</v>
      </c>
      <c r="G704" s="359" t="s">
        <v>3114</v>
      </c>
      <c r="H704" s="359" t="s">
        <v>2869</v>
      </c>
      <c r="I704" s="358" t="s">
        <v>3174</v>
      </c>
      <c r="J704" s="358" t="s">
        <v>2529</v>
      </c>
      <c r="K704" s="359"/>
      <c r="L704" s="359"/>
    </row>
    <row r="705" spans="1:12" ht="60">
      <c r="A705" s="357">
        <v>44861</v>
      </c>
      <c r="B705" s="359" t="s">
        <v>469</v>
      </c>
      <c r="C705" s="358"/>
      <c r="D705" s="358" t="s">
        <v>3115</v>
      </c>
      <c r="E705" s="359" t="s">
        <v>507</v>
      </c>
      <c r="F705" s="359" t="s">
        <v>813</v>
      </c>
      <c r="G705" s="359" t="s">
        <v>3114</v>
      </c>
      <c r="H705" s="359" t="s">
        <v>1167</v>
      </c>
      <c r="I705" s="358" t="s">
        <v>3175</v>
      </c>
      <c r="J705" s="358" t="s">
        <v>3141</v>
      </c>
      <c r="K705" s="359"/>
      <c r="L705" s="359"/>
    </row>
    <row r="706" spans="1:12" ht="60">
      <c r="A706" s="357">
        <v>44862</v>
      </c>
      <c r="B706" s="359" t="s">
        <v>469</v>
      </c>
      <c r="C706" s="358"/>
      <c r="D706" s="359" t="s">
        <v>651</v>
      </c>
      <c r="E706" s="359" t="s">
        <v>566</v>
      </c>
      <c r="F706" s="359" t="s">
        <v>813</v>
      </c>
      <c r="G706" s="359" t="s">
        <v>3114</v>
      </c>
      <c r="H706" s="359" t="s">
        <v>2869</v>
      </c>
      <c r="I706" s="358" t="s">
        <v>3176</v>
      </c>
      <c r="J706" s="358" t="s">
        <v>2529</v>
      </c>
      <c r="K706" s="359"/>
      <c r="L706" s="359"/>
    </row>
    <row r="707" spans="1:12" ht="30">
      <c r="A707" s="357">
        <v>44863</v>
      </c>
      <c r="B707" s="359" t="s">
        <v>469</v>
      </c>
      <c r="C707" s="358"/>
      <c r="D707" s="359" t="s">
        <v>3120</v>
      </c>
      <c r="E707" s="359" t="s">
        <v>3100</v>
      </c>
      <c r="F707" s="359" t="s">
        <v>813</v>
      </c>
      <c r="G707" s="359" t="s">
        <v>3114</v>
      </c>
      <c r="H707" s="359" t="s">
        <v>2869</v>
      </c>
      <c r="I707" s="358" t="s">
        <v>3177</v>
      </c>
      <c r="J707" s="358" t="s">
        <v>3145</v>
      </c>
      <c r="K707" s="359"/>
      <c r="L707" s="359"/>
    </row>
    <row r="708" spans="1:12" ht="45">
      <c r="A708" s="357">
        <v>44864</v>
      </c>
      <c r="B708" s="359" t="s">
        <v>468</v>
      </c>
      <c r="C708" s="358" t="s">
        <v>2336</v>
      </c>
      <c r="D708" s="358" t="s">
        <v>3121</v>
      </c>
      <c r="E708" s="359" t="s">
        <v>2859</v>
      </c>
      <c r="F708" s="359" t="s">
        <v>861</v>
      </c>
      <c r="G708" s="359" t="s">
        <v>3114</v>
      </c>
      <c r="H708" s="359" t="s">
        <v>2869</v>
      </c>
      <c r="I708" s="358" t="s">
        <v>3178</v>
      </c>
      <c r="J708" s="358" t="s">
        <v>3146</v>
      </c>
      <c r="K708" s="359"/>
      <c r="L708" s="359"/>
    </row>
    <row r="709" spans="1:12" ht="45">
      <c r="A709" s="357">
        <v>44865</v>
      </c>
      <c r="B709" s="359" t="s">
        <v>465</v>
      </c>
      <c r="C709" s="358" t="s">
        <v>3122</v>
      </c>
      <c r="D709" s="358" t="s">
        <v>3123</v>
      </c>
      <c r="E709" s="359" t="s">
        <v>3100</v>
      </c>
      <c r="F709" s="359" t="s">
        <v>1395</v>
      </c>
      <c r="G709" s="359" t="s">
        <v>2289</v>
      </c>
      <c r="H709" s="359" t="s">
        <v>2869</v>
      </c>
      <c r="I709" s="358" t="s">
        <v>3179</v>
      </c>
      <c r="J709" s="358"/>
      <c r="K709" s="359"/>
      <c r="L709" s="359"/>
    </row>
    <row r="710" spans="1:12" ht="30">
      <c r="A710" s="357">
        <v>44859</v>
      </c>
      <c r="B710" s="359" t="s">
        <v>465</v>
      </c>
      <c r="C710" s="358"/>
      <c r="D710" s="359" t="s">
        <v>1471</v>
      </c>
      <c r="E710" s="359" t="s">
        <v>566</v>
      </c>
      <c r="F710" s="359" t="s">
        <v>861</v>
      </c>
      <c r="G710" s="359" t="s">
        <v>3114</v>
      </c>
      <c r="H710" s="359" t="s">
        <v>1167</v>
      </c>
      <c r="I710" s="358" t="s">
        <v>3170</v>
      </c>
      <c r="J710" s="358" t="s">
        <v>2997</v>
      </c>
      <c r="K710" s="359"/>
      <c r="L710" s="359"/>
    </row>
    <row r="711" spans="1:12" ht="30">
      <c r="A711" s="357">
        <v>44860</v>
      </c>
      <c r="B711" s="359" t="s">
        <v>465</v>
      </c>
      <c r="C711" s="358" t="s">
        <v>3124</v>
      </c>
      <c r="D711" s="359" t="s">
        <v>2246</v>
      </c>
      <c r="E711" s="359" t="s">
        <v>3100</v>
      </c>
      <c r="F711" s="359" t="s">
        <v>1395</v>
      </c>
      <c r="G711" s="359" t="s">
        <v>2289</v>
      </c>
      <c r="H711" s="359" t="s">
        <v>2869</v>
      </c>
      <c r="I711" s="358" t="s">
        <v>3180</v>
      </c>
      <c r="J711" s="358" t="s">
        <v>3147</v>
      </c>
      <c r="K711" s="359"/>
      <c r="L711" s="359"/>
    </row>
    <row r="712" spans="1:12" ht="45">
      <c r="A712" s="357">
        <v>44861</v>
      </c>
      <c r="B712" s="359" t="s">
        <v>468</v>
      </c>
      <c r="C712" s="358" t="s">
        <v>1865</v>
      </c>
      <c r="D712" s="359" t="s">
        <v>3125</v>
      </c>
      <c r="E712" s="359" t="s">
        <v>2859</v>
      </c>
      <c r="F712" s="359" t="s">
        <v>1400</v>
      </c>
      <c r="G712" s="359" t="s">
        <v>3114</v>
      </c>
      <c r="H712" s="359" t="s">
        <v>1167</v>
      </c>
      <c r="I712" s="358" t="s">
        <v>3181</v>
      </c>
      <c r="J712" s="358" t="s">
        <v>2768</v>
      </c>
      <c r="K712" s="359"/>
      <c r="L712" s="359"/>
    </row>
    <row r="713" spans="1:12" ht="60">
      <c r="A713" s="357">
        <v>44862</v>
      </c>
      <c r="B713" s="359" t="s">
        <v>465</v>
      </c>
      <c r="C713" s="358"/>
      <c r="D713" s="359" t="s">
        <v>1800</v>
      </c>
      <c r="E713" s="359" t="s">
        <v>507</v>
      </c>
      <c r="F713" s="359" t="s">
        <v>861</v>
      </c>
      <c r="G713" s="359" t="s">
        <v>3114</v>
      </c>
      <c r="H713" s="359" t="s">
        <v>1167</v>
      </c>
      <c r="I713" s="358" t="s">
        <v>3171</v>
      </c>
      <c r="J713" s="358" t="s">
        <v>3134</v>
      </c>
      <c r="K713" s="359"/>
      <c r="L713" s="359"/>
    </row>
    <row r="714" spans="1:12" ht="30">
      <c r="A714" s="357">
        <v>44863</v>
      </c>
      <c r="B714" s="359" t="s">
        <v>469</v>
      </c>
      <c r="C714" s="358" t="s">
        <v>2569</v>
      </c>
      <c r="D714" s="359" t="s">
        <v>3105</v>
      </c>
      <c r="E714" s="359" t="s">
        <v>507</v>
      </c>
      <c r="F714" s="359" t="s">
        <v>861</v>
      </c>
      <c r="G714" s="359" t="s">
        <v>3114</v>
      </c>
      <c r="H714" s="359" t="s">
        <v>1167</v>
      </c>
      <c r="I714" s="358" t="s">
        <v>3182</v>
      </c>
      <c r="J714" s="358" t="s">
        <v>2575</v>
      </c>
      <c r="K714" s="359"/>
      <c r="L714" s="359"/>
    </row>
    <row r="715" spans="1:12" ht="45">
      <c r="A715" s="357">
        <v>44864</v>
      </c>
      <c r="B715" s="359" t="s">
        <v>469</v>
      </c>
      <c r="C715" s="358"/>
      <c r="D715" s="359" t="s">
        <v>771</v>
      </c>
      <c r="E715" s="359" t="s">
        <v>566</v>
      </c>
      <c r="F715" s="359" t="s">
        <v>861</v>
      </c>
      <c r="G715" s="359" t="s">
        <v>549</v>
      </c>
      <c r="H715" s="359" t="s">
        <v>1167</v>
      </c>
      <c r="I715" s="358" t="s">
        <v>3183</v>
      </c>
      <c r="J715" s="358" t="s">
        <v>670</v>
      </c>
      <c r="K715" s="359"/>
      <c r="L715" s="359"/>
    </row>
    <row r="716" spans="1:12" ht="60">
      <c r="A716" s="357">
        <v>44865</v>
      </c>
      <c r="B716" s="359" t="s">
        <v>469</v>
      </c>
      <c r="C716" s="358"/>
      <c r="D716" s="359" t="s">
        <v>1800</v>
      </c>
      <c r="E716" s="359" t="s">
        <v>566</v>
      </c>
      <c r="F716" s="359" t="s">
        <v>861</v>
      </c>
      <c r="G716" s="359" t="s">
        <v>2289</v>
      </c>
      <c r="H716" s="359" t="s">
        <v>1167</v>
      </c>
      <c r="I716" s="358" t="s">
        <v>3184</v>
      </c>
      <c r="J716" s="358" t="s">
        <v>3148</v>
      </c>
      <c r="K716" s="359"/>
      <c r="L716" s="359"/>
    </row>
    <row r="717" spans="1:12" ht="45">
      <c r="A717" s="357">
        <v>44859</v>
      </c>
      <c r="B717" s="359" t="s">
        <v>465</v>
      </c>
      <c r="C717" s="358"/>
      <c r="D717" s="359" t="s">
        <v>3126</v>
      </c>
      <c r="E717" s="359" t="s">
        <v>512</v>
      </c>
      <c r="F717" s="359" t="s">
        <v>813</v>
      </c>
      <c r="G717" s="359" t="s">
        <v>549</v>
      </c>
      <c r="H717" s="359" t="s">
        <v>1167</v>
      </c>
      <c r="I717" s="358" t="s">
        <v>3185</v>
      </c>
      <c r="J717" s="358" t="s">
        <v>3149</v>
      </c>
      <c r="K717" s="359"/>
      <c r="L717" s="359"/>
    </row>
    <row r="718" spans="1:12" ht="60">
      <c r="A718" s="357">
        <v>44860</v>
      </c>
      <c r="B718" s="359" t="s">
        <v>469</v>
      </c>
      <c r="C718" s="358"/>
      <c r="D718" s="359" t="s">
        <v>3127</v>
      </c>
      <c r="E718" s="359" t="s">
        <v>566</v>
      </c>
      <c r="F718" s="359" t="s">
        <v>813</v>
      </c>
      <c r="G718" s="359" t="s">
        <v>549</v>
      </c>
      <c r="H718" s="359"/>
      <c r="I718" s="358" t="s">
        <v>3186</v>
      </c>
      <c r="J718" s="358" t="s">
        <v>3150</v>
      </c>
      <c r="K718" s="359"/>
      <c r="L718" s="359"/>
    </row>
    <row r="719" spans="1:12" ht="60">
      <c r="A719" s="357">
        <v>44861</v>
      </c>
      <c r="B719" s="359" t="s">
        <v>469</v>
      </c>
      <c r="C719" s="358"/>
      <c r="D719" s="359" t="s">
        <v>651</v>
      </c>
      <c r="E719" s="359" t="s">
        <v>566</v>
      </c>
      <c r="F719" s="359" t="s">
        <v>813</v>
      </c>
      <c r="G719" s="359" t="s">
        <v>3114</v>
      </c>
      <c r="H719" s="359" t="s">
        <v>2869</v>
      </c>
      <c r="I719" s="358" t="s">
        <v>3187</v>
      </c>
      <c r="J719" s="358" t="s">
        <v>2529</v>
      </c>
      <c r="K719" s="359"/>
      <c r="L719" s="359"/>
    </row>
    <row r="720" spans="1:12" ht="60">
      <c r="A720" s="357">
        <v>44862</v>
      </c>
      <c r="B720" s="359" t="s">
        <v>469</v>
      </c>
      <c r="C720" s="358"/>
      <c r="D720" s="359" t="s">
        <v>3128</v>
      </c>
      <c r="E720" s="359" t="s">
        <v>3100</v>
      </c>
      <c r="F720" s="359" t="s">
        <v>1395</v>
      </c>
      <c r="G720" s="359" t="s">
        <v>2289</v>
      </c>
      <c r="H720" s="359" t="s">
        <v>2869</v>
      </c>
      <c r="I720" s="358" t="s">
        <v>3188</v>
      </c>
      <c r="J720" s="358" t="s">
        <v>3151</v>
      </c>
      <c r="K720" s="359"/>
      <c r="L720" s="359"/>
    </row>
    <row r="721" spans="1:12" ht="60">
      <c r="A721" s="357">
        <v>44863</v>
      </c>
      <c r="B721" s="359" t="s">
        <v>469</v>
      </c>
      <c r="C721" s="358"/>
      <c r="D721" s="359" t="s">
        <v>771</v>
      </c>
      <c r="E721" s="359"/>
      <c r="F721" s="359" t="s">
        <v>861</v>
      </c>
      <c r="G721" s="359" t="s">
        <v>3114</v>
      </c>
      <c r="H721" s="359" t="s">
        <v>1167</v>
      </c>
      <c r="I721" s="358" t="s">
        <v>3189</v>
      </c>
      <c r="J721" s="358" t="s">
        <v>3152</v>
      </c>
      <c r="K721" s="359"/>
      <c r="L721" s="359"/>
    </row>
    <row r="722" spans="1:12" ht="30">
      <c r="A722" s="357">
        <v>44864</v>
      </c>
      <c r="B722" s="359" t="s">
        <v>469</v>
      </c>
      <c r="C722" s="358" t="s">
        <v>2569</v>
      </c>
      <c r="D722" s="359" t="s">
        <v>3105</v>
      </c>
      <c r="E722" s="359" t="s">
        <v>507</v>
      </c>
      <c r="F722" s="359" t="s">
        <v>861</v>
      </c>
      <c r="G722" s="359" t="s">
        <v>3114</v>
      </c>
      <c r="H722" s="359" t="s">
        <v>1167</v>
      </c>
      <c r="I722" s="358" t="s">
        <v>3190</v>
      </c>
      <c r="J722" s="358" t="s">
        <v>2575</v>
      </c>
      <c r="K722" s="359"/>
      <c r="L722" s="359"/>
    </row>
    <row r="723" spans="1:12" ht="60">
      <c r="A723" s="357">
        <v>44866</v>
      </c>
      <c r="B723" s="359" t="s">
        <v>465</v>
      </c>
      <c r="C723" s="358" t="s">
        <v>2336</v>
      </c>
      <c r="D723" s="359" t="s">
        <v>3202</v>
      </c>
      <c r="E723" s="359" t="s">
        <v>1971</v>
      </c>
      <c r="F723" s="359" t="s">
        <v>861</v>
      </c>
      <c r="G723" s="359" t="s">
        <v>549</v>
      </c>
      <c r="H723" s="359" t="s">
        <v>1167</v>
      </c>
      <c r="I723" s="358" t="s">
        <v>3273</v>
      </c>
      <c r="J723" s="358" t="s">
        <v>3244</v>
      </c>
      <c r="K723" s="359"/>
      <c r="L723" s="359"/>
    </row>
    <row r="724" spans="1:12" ht="30">
      <c r="A724" s="357">
        <v>44867</v>
      </c>
      <c r="B724" s="359" t="s">
        <v>468</v>
      </c>
      <c r="C724" s="358" t="s">
        <v>3203</v>
      </c>
      <c r="D724" s="359" t="s">
        <v>3204</v>
      </c>
      <c r="E724" s="359" t="s">
        <v>566</v>
      </c>
      <c r="F724" s="359" t="s">
        <v>861</v>
      </c>
      <c r="G724" s="359" t="s">
        <v>2289</v>
      </c>
      <c r="H724" s="359" t="s">
        <v>1167</v>
      </c>
      <c r="I724" s="358" t="s">
        <v>3274</v>
      </c>
      <c r="J724" s="358" t="s">
        <v>3245</v>
      </c>
      <c r="K724" s="360"/>
      <c r="L724" s="360"/>
    </row>
    <row r="725" spans="1:12" ht="60">
      <c r="A725" s="357">
        <v>44868</v>
      </c>
      <c r="B725" s="359" t="s">
        <v>468</v>
      </c>
      <c r="C725" s="358" t="s">
        <v>3205</v>
      </c>
      <c r="D725" s="358" t="s">
        <v>3206</v>
      </c>
      <c r="E725" s="359" t="s">
        <v>3100</v>
      </c>
      <c r="F725" s="359" t="s">
        <v>861</v>
      </c>
      <c r="G725" s="359" t="s">
        <v>2289</v>
      </c>
      <c r="H725" s="359" t="s">
        <v>2869</v>
      </c>
      <c r="I725" s="358" t="s">
        <v>3274</v>
      </c>
      <c r="J725" s="358" t="s">
        <v>3246</v>
      </c>
      <c r="K725" s="360"/>
      <c r="L725" s="360"/>
    </row>
    <row r="726" spans="1:12" ht="30">
      <c r="A726" s="357">
        <v>44869</v>
      </c>
      <c r="B726" s="359" t="s">
        <v>465</v>
      </c>
      <c r="C726" s="358"/>
      <c r="D726" s="359" t="s">
        <v>3207</v>
      </c>
      <c r="E726" s="359" t="s">
        <v>566</v>
      </c>
      <c r="F726" s="359" t="s">
        <v>861</v>
      </c>
      <c r="G726" s="359" t="s">
        <v>510</v>
      </c>
      <c r="H726" s="359" t="s">
        <v>1167</v>
      </c>
      <c r="I726" s="358" t="s">
        <v>3275</v>
      </c>
      <c r="J726" s="358" t="s">
        <v>3247</v>
      </c>
      <c r="K726" s="360"/>
      <c r="L726" s="360"/>
    </row>
    <row r="727" spans="1:12" ht="75">
      <c r="A727" s="357">
        <v>44870</v>
      </c>
      <c r="B727" s="359" t="s">
        <v>465</v>
      </c>
      <c r="C727" s="358" t="s">
        <v>3208</v>
      </c>
      <c r="D727" s="359" t="s">
        <v>817</v>
      </c>
      <c r="E727" s="359" t="s">
        <v>507</v>
      </c>
      <c r="F727" s="359" t="s">
        <v>861</v>
      </c>
      <c r="G727" s="359" t="s">
        <v>549</v>
      </c>
      <c r="H727" s="359" t="s">
        <v>2869</v>
      </c>
      <c r="I727" s="358" t="s">
        <v>3276</v>
      </c>
      <c r="J727" s="358" t="s">
        <v>3248</v>
      </c>
      <c r="K727" s="360"/>
      <c r="L727" s="360"/>
    </row>
    <row r="728" spans="1:12" ht="75">
      <c r="A728" s="357">
        <v>44871</v>
      </c>
      <c r="B728" s="359" t="s">
        <v>465</v>
      </c>
      <c r="C728" s="358" t="s">
        <v>3209</v>
      </c>
      <c r="D728" s="359" t="s">
        <v>3210</v>
      </c>
      <c r="E728" s="359" t="s">
        <v>566</v>
      </c>
      <c r="F728" s="359" t="s">
        <v>861</v>
      </c>
      <c r="G728" s="359" t="s">
        <v>549</v>
      </c>
      <c r="H728" s="359" t="s">
        <v>1167</v>
      </c>
      <c r="I728" s="358" t="s">
        <v>3276</v>
      </c>
      <c r="J728" s="358" t="s">
        <v>3249</v>
      </c>
      <c r="K728" s="360"/>
      <c r="L728" s="360"/>
    </row>
    <row r="729" spans="1:12" ht="75">
      <c r="A729" s="357">
        <v>44872</v>
      </c>
      <c r="B729" s="359" t="s">
        <v>465</v>
      </c>
      <c r="C729" s="358" t="s">
        <v>3211</v>
      </c>
      <c r="D729" s="359" t="s">
        <v>3104</v>
      </c>
      <c r="E729" s="359" t="s">
        <v>677</v>
      </c>
      <c r="F729" s="359" t="s">
        <v>861</v>
      </c>
      <c r="G729" s="359" t="s">
        <v>510</v>
      </c>
      <c r="H729" s="359" t="s">
        <v>1167</v>
      </c>
      <c r="I729" s="358" t="s">
        <v>3275</v>
      </c>
      <c r="J729" s="358" t="s">
        <v>3250</v>
      </c>
      <c r="K729" s="360"/>
      <c r="L729" s="360"/>
    </row>
    <row r="730" spans="1:12" ht="30">
      <c r="A730" s="357">
        <v>44873</v>
      </c>
      <c r="B730" s="359" t="s">
        <v>469</v>
      </c>
      <c r="C730" s="358" t="s">
        <v>2569</v>
      </c>
      <c r="D730" s="359" t="s">
        <v>3105</v>
      </c>
      <c r="E730" s="359" t="s">
        <v>507</v>
      </c>
      <c r="F730" s="359" t="s">
        <v>861</v>
      </c>
      <c r="G730" s="359" t="s">
        <v>3114</v>
      </c>
      <c r="H730" s="359" t="s">
        <v>1167</v>
      </c>
      <c r="I730" s="358" t="s">
        <v>3277</v>
      </c>
      <c r="J730" s="358" t="s">
        <v>2575</v>
      </c>
      <c r="K730" s="360"/>
      <c r="L730" s="360"/>
    </row>
    <row r="731" spans="1:12" ht="45">
      <c r="A731" s="357">
        <v>44874</v>
      </c>
      <c r="B731" s="359" t="s">
        <v>469</v>
      </c>
      <c r="C731" s="358"/>
      <c r="D731" s="359" t="s">
        <v>771</v>
      </c>
      <c r="E731" s="359" t="s">
        <v>507</v>
      </c>
      <c r="F731" s="359" t="s">
        <v>861</v>
      </c>
      <c r="G731" s="359" t="s">
        <v>510</v>
      </c>
      <c r="H731" s="359" t="s">
        <v>1167</v>
      </c>
      <c r="I731" s="358" t="s">
        <v>3278</v>
      </c>
      <c r="J731" s="358" t="s">
        <v>670</v>
      </c>
      <c r="K731" s="360"/>
      <c r="L731" s="360"/>
    </row>
    <row r="732" spans="1:12" ht="60">
      <c r="A732" s="357">
        <v>44875</v>
      </c>
      <c r="B732" s="359" t="s">
        <v>469</v>
      </c>
      <c r="C732" s="358"/>
      <c r="D732" s="359" t="s">
        <v>3212</v>
      </c>
      <c r="E732" s="359" t="s">
        <v>3100</v>
      </c>
      <c r="F732" s="359" t="s">
        <v>1395</v>
      </c>
      <c r="G732" s="359" t="s">
        <v>2289</v>
      </c>
      <c r="H732" s="359" t="s">
        <v>2869</v>
      </c>
      <c r="I732" s="358" t="s">
        <v>3188</v>
      </c>
      <c r="J732" s="358" t="s">
        <v>3251</v>
      </c>
      <c r="K732" s="360"/>
      <c r="L732" s="360"/>
    </row>
    <row r="733" spans="1:12" ht="45">
      <c r="A733" s="357">
        <v>44876</v>
      </c>
      <c r="B733" s="359" t="s">
        <v>469</v>
      </c>
      <c r="C733" s="358" t="s">
        <v>3213</v>
      </c>
      <c r="D733" s="359" t="s">
        <v>3214</v>
      </c>
      <c r="E733" s="359" t="s">
        <v>1971</v>
      </c>
      <c r="F733" s="359" t="s">
        <v>1395</v>
      </c>
      <c r="G733" s="359" t="s">
        <v>2289</v>
      </c>
      <c r="H733" s="359" t="s">
        <v>1167</v>
      </c>
      <c r="I733" s="358" t="s">
        <v>3279</v>
      </c>
      <c r="J733" s="358" t="s">
        <v>3252</v>
      </c>
      <c r="K733" s="360"/>
      <c r="L733" s="360"/>
    </row>
    <row r="734" spans="1:12" ht="60">
      <c r="A734" s="357">
        <v>44877</v>
      </c>
      <c r="B734" s="359" t="s">
        <v>469</v>
      </c>
      <c r="C734" s="358" t="s">
        <v>3215</v>
      </c>
      <c r="D734" s="359" t="s">
        <v>3216</v>
      </c>
      <c r="E734" s="359" t="s">
        <v>3100</v>
      </c>
      <c r="F734" s="359" t="s">
        <v>1395</v>
      </c>
      <c r="G734" s="359" t="s">
        <v>2289</v>
      </c>
      <c r="H734" s="359" t="s">
        <v>1167</v>
      </c>
      <c r="I734" s="358" t="s">
        <v>3280</v>
      </c>
      <c r="J734" s="358" t="s">
        <v>3253</v>
      </c>
      <c r="K734" s="360"/>
      <c r="L734" s="360"/>
    </row>
    <row r="735" spans="1:12" ht="60">
      <c r="A735" s="357">
        <v>44878</v>
      </c>
      <c r="B735" s="359" t="s">
        <v>469</v>
      </c>
      <c r="C735" s="358" t="s">
        <v>3215</v>
      </c>
      <c r="D735" s="359" t="s">
        <v>3216</v>
      </c>
      <c r="E735" s="359" t="s">
        <v>3100</v>
      </c>
      <c r="F735" s="359" t="s">
        <v>1401</v>
      </c>
      <c r="G735" s="359" t="s">
        <v>2289</v>
      </c>
      <c r="H735" s="359" t="s">
        <v>1167</v>
      </c>
      <c r="I735" s="358" t="s">
        <v>3278</v>
      </c>
      <c r="J735" s="358" t="s">
        <v>3253</v>
      </c>
      <c r="K735" s="360"/>
      <c r="L735" s="360"/>
    </row>
    <row r="736" spans="1:12" ht="60">
      <c r="A736" s="357">
        <v>44879</v>
      </c>
      <c r="B736" s="359" t="s">
        <v>469</v>
      </c>
      <c r="C736" s="358" t="s">
        <v>3217</v>
      </c>
      <c r="D736" s="359" t="s">
        <v>1474</v>
      </c>
      <c r="E736" s="359" t="s">
        <v>566</v>
      </c>
      <c r="F736" s="359" t="s">
        <v>1395</v>
      </c>
      <c r="G736" s="359" t="s">
        <v>2289</v>
      </c>
      <c r="H736" s="359" t="s">
        <v>2869</v>
      </c>
      <c r="I736" s="358" t="s">
        <v>3281</v>
      </c>
      <c r="J736" s="358" t="s">
        <v>3254</v>
      </c>
      <c r="K736" s="360"/>
      <c r="L736" s="360"/>
    </row>
    <row r="737" spans="1:12" ht="30">
      <c r="A737" s="357">
        <v>44880</v>
      </c>
      <c r="B737" s="359" t="s">
        <v>469</v>
      </c>
      <c r="C737" s="358" t="s">
        <v>839</v>
      </c>
      <c r="D737" s="359" t="s">
        <v>1805</v>
      </c>
      <c r="E737" s="359" t="s">
        <v>677</v>
      </c>
      <c r="F737" s="359" t="s">
        <v>861</v>
      </c>
      <c r="G737" s="359" t="s">
        <v>2289</v>
      </c>
      <c r="H737" s="359" t="s">
        <v>1167</v>
      </c>
      <c r="I737" s="358" t="s">
        <v>3282</v>
      </c>
      <c r="J737" s="358" t="s">
        <v>3255</v>
      </c>
      <c r="K737" s="360"/>
      <c r="L737" s="360"/>
    </row>
    <row r="738" spans="1:12" ht="60">
      <c r="A738" s="357">
        <v>44881</v>
      </c>
      <c r="B738" s="359" t="s">
        <v>469</v>
      </c>
      <c r="C738" s="358"/>
      <c r="D738" s="359" t="s">
        <v>1800</v>
      </c>
      <c r="E738" s="359" t="s">
        <v>507</v>
      </c>
      <c r="F738" s="359" t="s">
        <v>861</v>
      </c>
      <c r="G738" s="359" t="s">
        <v>2289</v>
      </c>
      <c r="H738" s="359" t="s">
        <v>1167</v>
      </c>
      <c r="I738" s="358" t="s">
        <v>3282</v>
      </c>
      <c r="J738" s="358" t="s">
        <v>3148</v>
      </c>
      <c r="K738" s="360"/>
      <c r="L738" s="360"/>
    </row>
    <row r="739" spans="1:12" ht="45">
      <c r="A739" s="357">
        <v>44882</v>
      </c>
      <c r="B739" s="359" t="s">
        <v>469</v>
      </c>
      <c r="C739" s="358"/>
      <c r="D739" s="359" t="s">
        <v>2571</v>
      </c>
      <c r="E739" s="359" t="s">
        <v>507</v>
      </c>
      <c r="F739" s="359" t="s">
        <v>813</v>
      </c>
      <c r="G739" s="359" t="s">
        <v>3218</v>
      </c>
      <c r="H739" s="359" t="s">
        <v>2869</v>
      </c>
      <c r="I739" s="358" t="s">
        <v>3283</v>
      </c>
      <c r="J739" s="358" t="s">
        <v>2577</v>
      </c>
      <c r="K739" s="360"/>
      <c r="L739" s="360"/>
    </row>
    <row r="740" spans="1:12" ht="60">
      <c r="A740" s="357">
        <v>44883</v>
      </c>
      <c r="B740" s="359" t="s">
        <v>469</v>
      </c>
      <c r="C740" s="358"/>
      <c r="D740" s="359" t="s">
        <v>3219</v>
      </c>
      <c r="E740" s="359" t="s">
        <v>677</v>
      </c>
      <c r="F740" s="359" t="s">
        <v>1395</v>
      </c>
      <c r="G740" s="359" t="s">
        <v>2289</v>
      </c>
      <c r="H740" s="359" t="s">
        <v>1167</v>
      </c>
      <c r="I740" s="358"/>
      <c r="J740" s="358" t="s">
        <v>3256</v>
      </c>
      <c r="K740" s="360"/>
      <c r="L740" s="360"/>
    </row>
    <row r="741" spans="1:12" ht="45">
      <c r="A741" s="357">
        <v>44884</v>
      </c>
      <c r="B741" s="359" t="s">
        <v>468</v>
      </c>
      <c r="C741" s="358"/>
      <c r="D741" s="359" t="s">
        <v>2571</v>
      </c>
      <c r="E741" s="359" t="s">
        <v>507</v>
      </c>
      <c r="F741" s="359" t="s">
        <v>813</v>
      </c>
      <c r="G741" s="359" t="s">
        <v>3218</v>
      </c>
      <c r="H741" s="359" t="s">
        <v>2869</v>
      </c>
      <c r="I741" s="358" t="s">
        <v>3284</v>
      </c>
      <c r="J741" s="358" t="s">
        <v>3257</v>
      </c>
      <c r="K741" s="360"/>
      <c r="L741" s="360"/>
    </row>
    <row r="742" spans="1:12" ht="45">
      <c r="A742" s="357">
        <v>44885</v>
      </c>
      <c r="B742" s="359" t="s">
        <v>468</v>
      </c>
      <c r="C742" s="358"/>
      <c r="D742" s="359" t="s">
        <v>3220</v>
      </c>
      <c r="E742" s="359" t="s">
        <v>1971</v>
      </c>
      <c r="F742" s="359" t="s">
        <v>813</v>
      </c>
      <c r="G742" s="359" t="s">
        <v>3218</v>
      </c>
      <c r="H742" s="359" t="s">
        <v>2869</v>
      </c>
      <c r="I742" s="358" t="s">
        <v>3285</v>
      </c>
      <c r="J742" s="358" t="s">
        <v>3258</v>
      </c>
      <c r="K742" s="360"/>
      <c r="L742" s="360"/>
    </row>
    <row r="743" spans="1:12" ht="30">
      <c r="A743" s="357">
        <v>44886</v>
      </c>
      <c r="B743" s="359" t="s">
        <v>468</v>
      </c>
      <c r="C743" s="358" t="s">
        <v>3221</v>
      </c>
      <c r="D743" s="359" t="s">
        <v>627</v>
      </c>
      <c r="E743" s="359" t="s">
        <v>3100</v>
      </c>
      <c r="F743" s="359" t="s">
        <v>861</v>
      </c>
      <c r="G743" s="359" t="s">
        <v>917</v>
      </c>
      <c r="H743" s="359" t="s">
        <v>2869</v>
      </c>
      <c r="I743" s="358" t="s">
        <v>3286</v>
      </c>
      <c r="J743" s="358" t="s">
        <v>3259</v>
      </c>
      <c r="K743" s="360"/>
      <c r="L743" s="360"/>
    </row>
    <row r="744" spans="1:12" ht="30">
      <c r="A744" s="357">
        <v>44887</v>
      </c>
      <c r="B744" s="359" t="s">
        <v>468</v>
      </c>
      <c r="C744" s="358" t="s">
        <v>3222</v>
      </c>
      <c r="D744" s="359" t="s">
        <v>3223</v>
      </c>
      <c r="E744" s="359" t="s">
        <v>677</v>
      </c>
      <c r="F744" s="359" t="s">
        <v>861</v>
      </c>
      <c r="G744" s="359" t="s">
        <v>3224</v>
      </c>
      <c r="H744" s="359" t="s">
        <v>1167</v>
      </c>
      <c r="I744" s="358" t="s">
        <v>3287</v>
      </c>
      <c r="J744" s="358" t="s">
        <v>3260</v>
      </c>
      <c r="K744" s="360"/>
      <c r="L744" s="360"/>
    </row>
    <row r="745" spans="1:12" ht="30">
      <c r="A745" s="357">
        <v>44888</v>
      </c>
      <c r="B745" s="359" t="s">
        <v>468</v>
      </c>
      <c r="C745" s="358" t="s">
        <v>3225</v>
      </c>
      <c r="D745" s="359" t="s">
        <v>3226</v>
      </c>
      <c r="E745" s="359" t="s">
        <v>566</v>
      </c>
      <c r="F745" s="359" t="s">
        <v>861</v>
      </c>
      <c r="G745" s="359" t="s">
        <v>3224</v>
      </c>
      <c r="H745" s="359" t="s">
        <v>2869</v>
      </c>
      <c r="I745" s="358" t="s">
        <v>3287</v>
      </c>
      <c r="J745" s="358" t="s">
        <v>3261</v>
      </c>
      <c r="K745" s="360"/>
      <c r="L745" s="360"/>
    </row>
    <row r="746" spans="1:12" ht="45">
      <c r="A746" s="357">
        <v>44889</v>
      </c>
      <c r="B746" s="359" t="s">
        <v>468</v>
      </c>
      <c r="C746" s="358" t="s">
        <v>3227</v>
      </c>
      <c r="D746" s="359" t="s">
        <v>1805</v>
      </c>
      <c r="E746" s="359" t="s">
        <v>677</v>
      </c>
      <c r="F746" s="359" t="s">
        <v>813</v>
      </c>
      <c r="G746" s="359" t="s">
        <v>3228</v>
      </c>
      <c r="H746" s="359" t="s">
        <v>1167</v>
      </c>
      <c r="I746" s="358" t="s">
        <v>3288</v>
      </c>
      <c r="J746" s="358" t="s">
        <v>3262</v>
      </c>
      <c r="K746" s="360"/>
      <c r="L746" s="360"/>
    </row>
    <row r="747" spans="1:12" ht="45">
      <c r="A747" s="357">
        <v>44890</v>
      </c>
      <c r="B747" s="359" t="s">
        <v>468</v>
      </c>
      <c r="C747" s="358"/>
      <c r="D747" s="359" t="s">
        <v>2571</v>
      </c>
      <c r="E747" s="359" t="s">
        <v>566</v>
      </c>
      <c r="F747" s="359" t="s">
        <v>1400</v>
      </c>
      <c r="G747" s="359" t="s">
        <v>3224</v>
      </c>
      <c r="H747" s="359" t="s">
        <v>1167</v>
      </c>
      <c r="I747" s="358" t="s">
        <v>3289</v>
      </c>
      <c r="J747" s="358" t="s">
        <v>3257</v>
      </c>
      <c r="K747" s="360"/>
      <c r="L747" s="360"/>
    </row>
    <row r="748" spans="1:12" ht="60">
      <c r="A748" s="357">
        <v>44891</v>
      </c>
      <c r="B748" s="359" t="s">
        <v>468</v>
      </c>
      <c r="C748" s="358" t="s">
        <v>3229</v>
      </c>
      <c r="D748" s="359" t="s">
        <v>3230</v>
      </c>
      <c r="E748" s="359" t="s">
        <v>1971</v>
      </c>
      <c r="F748" s="359" t="s">
        <v>861</v>
      </c>
      <c r="G748" s="359" t="s">
        <v>2289</v>
      </c>
      <c r="H748" s="359" t="s">
        <v>1167</v>
      </c>
      <c r="I748" s="358" t="s">
        <v>3290</v>
      </c>
      <c r="J748" s="358" t="s">
        <v>3263</v>
      </c>
      <c r="K748" s="360"/>
      <c r="L748" s="360"/>
    </row>
    <row r="749" spans="1:12" ht="30">
      <c r="A749" s="357">
        <v>44892</v>
      </c>
      <c r="B749" s="359" t="s">
        <v>468</v>
      </c>
      <c r="C749" s="358" t="s">
        <v>3231</v>
      </c>
      <c r="D749" s="359" t="s">
        <v>3232</v>
      </c>
      <c r="E749" s="359" t="s">
        <v>1971</v>
      </c>
      <c r="F749" s="359" t="s">
        <v>861</v>
      </c>
      <c r="G749" s="359" t="s">
        <v>2289</v>
      </c>
      <c r="H749" s="359" t="s">
        <v>1167</v>
      </c>
      <c r="I749" s="358" t="s">
        <v>3291</v>
      </c>
      <c r="J749" s="358" t="s">
        <v>3264</v>
      </c>
      <c r="K749" s="360"/>
      <c r="L749" s="360"/>
    </row>
    <row r="750" spans="1:12" ht="45">
      <c r="A750" s="357">
        <v>44893</v>
      </c>
      <c r="B750" s="359" t="s">
        <v>468</v>
      </c>
      <c r="C750" s="358" t="s">
        <v>2280</v>
      </c>
      <c r="D750" s="359" t="s">
        <v>627</v>
      </c>
      <c r="E750" s="359" t="s">
        <v>3100</v>
      </c>
      <c r="F750" s="359" t="s">
        <v>861</v>
      </c>
      <c r="G750" s="359" t="s">
        <v>2289</v>
      </c>
      <c r="H750" s="359" t="s">
        <v>2869</v>
      </c>
      <c r="I750" s="358" t="s">
        <v>3291</v>
      </c>
      <c r="J750" s="358" t="s">
        <v>2281</v>
      </c>
      <c r="K750" s="360"/>
      <c r="L750" s="360"/>
    </row>
    <row r="751" spans="1:12" ht="30">
      <c r="A751" s="357">
        <v>44894</v>
      </c>
      <c r="B751" s="359" t="s">
        <v>468</v>
      </c>
      <c r="C751" s="358" t="s">
        <v>3233</v>
      </c>
      <c r="D751" s="359" t="s">
        <v>3234</v>
      </c>
      <c r="E751" s="359" t="s">
        <v>512</v>
      </c>
      <c r="F751" s="359" t="s">
        <v>861</v>
      </c>
      <c r="G751" s="359" t="s">
        <v>2289</v>
      </c>
      <c r="H751" s="359" t="s">
        <v>1167</v>
      </c>
      <c r="I751" s="358" t="s">
        <v>3291</v>
      </c>
      <c r="J751" s="358" t="s">
        <v>3265</v>
      </c>
      <c r="K751" s="360"/>
      <c r="L751" s="360"/>
    </row>
    <row r="752" spans="1:12" ht="30">
      <c r="A752" s="357">
        <v>44895</v>
      </c>
      <c r="B752" s="359" t="s">
        <v>468</v>
      </c>
      <c r="C752" s="358" t="s">
        <v>3235</v>
      </c>
      <c r="D752" s="359" t="s">
        <v>3236</v>
      </c>
      <c r="E752" s="359" t="s">
        <v>1971</v>
      </c>
      <c r="F752" s="359" t="s">
        <v>861</v>
      </c>
      <c r="G752" s="359" t="s">
        <v>2289</v>
      </c>
      <c r="H752" s="359" t="s">
        <v>1167</v>
      </c>
      <c r="I752" s="358" t="s">
        <v>3291</v>
      </c>
      <c r="J752" s="358" t="s">
        <v>3266</v>
      </c>
      <c r="K752" s="360"/>
      <c r="L752" s="360"/>
    </row>
    <row r="753" spans="1:12" ht="45">
      <c r="A753" s="357">
        <v>44890</v>
      </c>
      <c r="B753" s="359" t="s">
        <v>468</v>
      </c>
      <c r="C753" s="358" t="s">
        <v>3237</v>
      </c>
      <c r="D753" s="359" t="s">
        <v>3238</v>
      </c>
      <c r="E753" s="359" t="s">
        <v>566</v>
      </c>
      <c r="F753" s="359" t="s">
        <v>861</v>
      </c>
      <c r="G753" s="359" t="s">
        <v>2289</v>
      </c>
      <c r="H753" s="359" t="s">
        <v>2869</v>
      </c>
      <c r="I753" s="358" t="s">
        <v>3291</v>
      </c>
      <c r="J753" s="358" t="s">
        <v>3267</v>
      </c>
      <c r="K753" s="360"/>
      <c r="L753" s="360"/>
    </row>
    <row r="754" spans="1:12" ht="45">
      <c r="A754" s="357">
        <v>44891</v>
      </c>
      <c r="B754" s="359" t="s">
        <v>469</v>
      </c>
      <c r="C754" s="358"/>
      <c r="D754" s="359" t="s">
        <v>771</v>
      </c>
      <c r="E754" s="359" t="s">
        <v>507</v>
      </c>
      <c r="F754" s="359" t="s">
        <v>861</v>
      </c>
      <c r="G754" s="359" t="s">
        <v>917</v>
      </c>
      <c r="H754" s="359" t="s">
        <v>1167</v>
      </c>
      <c r="I754" s="358" t="s">
        <v>3292</v>
      </c>
      <c r="J754" s="358" t="s">
        <v>670</v>
      </c>
      <c r="K754" s="360"/>
      <c r="L754" s="360"/>
    </row>
    <row r="755" spans="1:12" ht="60">
      <c r="A755" s="357">
        <v>44892</v>
      </c>
      <c r="B755" s="359" t="s">
        <v>469</v>
      </c>
      <c r="C755" s="358"/>
      <c r="D755" s="359" t="s">
        <v>3239</v>
      </c>
      <c r="E755" s="359" t="s">
        <v>3100</v>
      </c>
      <c r="F755" s="359" t="s">
        <v>813</v>
      </c>
      <c r="G755" s="359" t="s">
        <v>2289</v>
      </c>
      <c r="H755" s="359" t="s">
        <v>2869</v>
      </c>
      <c r="I755" s="358" t="s">
        <v>3293</v>
      </c>
      <c r="J755" s="358" t="s">
        <v>3268</v>
      </c>
      <c r="K755" s="360"/>
      <c r="L755" s="360"/>
    </row>
    <row r="756" spans="1:12" ht="45">
      <c r="A756" s="357">
        <v>44893</v>
      </c>
      <c r="B756" s="359" t="s">
        <v>469</v>
      </c>
      <c r="C756" s="358"/>
      <c r="D756" s="359" t="s">
        <v>2571</v>
      </c>
      <c r="E756" s="359" t="s">
        <v>566</v>
      </c>
      <c r="F756" s="359" t="s">
        <v>1401</v>
      </c>
      <c r="G756" s="359" t="s">
        <v>3224</v>
      </c>
      <c r="H756" s="359" t="s">
        <v>1167</v>
      </c>
      <c r="I756" s="358" t="s">
        <v>3293</v>
      </c>
      <c r="J756" s="358" t="s">
        <v>2577</v>
      </c>
      <c r="K756" s="360"/>
      <c r="L756" s="360"/>
    </row>
    <row r="757" spans="1:12" ht="30">
      <c r="A757" s="357">
        <v>44894</v>
      </c>
      <c r="B757" s="359" t="s">
        <v>469</v>
      </c>
      <c r="C757" s="358" t="s">
        <v>839</v>
      </c>
      <c r="D757" s="359" t="s">
        <v>1805</v>
      </c>
      <c r="E757" s="359" t="s">
        <v>677</v>
      </c>
      <c r="F757" s="359" t="s">
        <v>861</v>
      </c>
      <c r="G757" s="359" t="s">
        <v>2289</v>
      </c>
      <c r="H757" s="359" t="s">
        <v>1167</v>
      </c>
      <c r="I757" s="358" t="s">
        <v>3294</v>
      </c>
      <c r="J757" s="358" t="s">
        <v>3255</v>
      </c>
      <c r="K757" s="360"/>
      <c r="L757" s="360"/>
    </row>
    <row r="758" spans="1:12" ht="45">
      <c r="A758" s="357">
        <v>44895</v>
      </c>
      <c r="B758" s="359" t="s">
        <v>469</v>
      </c>
      <c r="C758" s="358"/>
      <c r="D758" s="359" t="s">
        <v>2571</v>
      </c>
      <c r="E758" s="359" t="s">
        <v>566</v>
      </c>
      <c r="F758" s="359" t="s">
        <v>1401</v>
      </c>
      <c r="G758" s="359" t="s">
        <v>3224</v>
      </c>
      <c r="H758" s="359" t="s">
        <v>1167</v>
      </c>
      <c r="I758" s="358" t="s">
        <v>3295</v>
      </c>
      <c r="J758" s="358" t="s">
        <v>2577</v>
      </c>
      <c r="K758" s="360"/>
      <c r="L758" s="360"/>
    </row>
    <row r="759" spans="1:12" ht="30">
      <c r="A759" s="357">
        <v>44890</v>
      </c>
      <c r="B759" s="359" t="s">
        <v>465</v>
      </c>
      <c r="C759" s="358" t="s">
        <v>3240</v>
      </c>
      <c r="D759" s="359" t="s">
        <v>2487</v>
      </c>
      <c r="E759" s="359" t="s">
        <v>1971</v>
      </c>
      <c r="F759" s="359" t="s">
        <v>861</v>
      </c>
      <c r="G759" s="359" t="s">
        <v>3224</v>
      </c>
      <c r="H759" s="359" t="s">
        <v>1167</v>
      </c>
      <c r="I759" s="358" t="s">
        <v>3296</v>
      </c>
      <c r="J759" s="358" t="s">
        <v>3269</v>
      </c>
      <c r="K759" s="360"/>
      <c r="L759" s="360"/>
    </row>
    <row r="760" spans="1:12" ht="60">
      <c r="A760" s="357">
        <v>44891</v>
      </c>
      <c r="B760" s="359" t="s">
        <v>465</v>
      </c>
      <c r="C760" s="358" t="s">
        <v>2336</v>
      </c>
      <c r="D760" s="359" t="s">
        <v>3202</v>
      </c>
      <c r="E760" s="359" t="s">
        <v>1971</v>
      </c>
      <c r="F760" s="359" t="s">
        <v>861</v>
      </c>
      <c r="G760" s="359" t="s">
        <v>3224</v>
      </c>
      <c r="H760" s="359" t="s">
        <v>1167</v>
      </c>
      <c r="I760" s="358" t="s">
        <v>3296</v>
      </c>
      <c r="J760" s="358" t="s">
        <v>3244</v>
      </c>
      <c r="K760" s="360"/>
      <c r="L760" s="360"/>
    </row>
    <row r="761" spans="1:12" ht="105">
      <c r="A761" s="357">
        <v>44892</v>
      </c>
      <c r="B761" s="359" t="s">
        <v>465</v>
      </c>
      <c r="C761" s="358"/>
      <c r="D761" s="359" t="s">
        <v>3241</v>
      </c>
      <c r="E761" s="359" t="s">
        <v>507</v>
      </c>
      <c r="F761" s="359" t="s">
        <v>861</v>
      </c>
      <c r="G761" s="359" t="s">
        <v>3224</v>
      </c>
      <c r="H761" s="359" t="s">
        <v>1167</v>
      </c>
      <c r="I761" s="358" t="s">
        <v>3296</v>
      </c>
      <c r="J761" s="358" t="s">
        <v>3270</v>
      </c>
      <c r="K761" s="360"/>
      <c r="L761" s="360"/>
    </row>
    <row r="762" spans="1:12">
      <c r="A762" s="357">
        <v>44893</v>
      </c>
      <c r="B762" s="359" t="s">
        <v>465</v>
      </c>
      <c r="C762" s="358" t="s">
        <v>2775</v>
      </c>
      <c r="D762" s="359" t="s">
        <v>3242</v>
      </c>
      <c r="E762" s="359" t="s">
        <v>3100</v>
      </c>
      <c r="F762" s="359" t="s">
        <v>861</v>
      </c>
      <c r="G762" s="359" t="s">
        <v>3114</v>
      </c>
      <c r="H762" s="359" t="s">
        <v>2869</v>
      </c>
      <c r="I762" s="358" t="s">
        <v>3276</v>
      </c>
      <c r="J762" s="358" t="s">
        <v>2781</v>
      </c>
      <c r="K762" s="360"/>
      <c r="L762" s="360"/>
    </row>
    <row r="763" spans="1:12" ht="60">
      <c r="A763" s="357">
        <v>44894</v>
      </c>
      <c r="B763" s="359" t="s">
        <v>465</v>
      </c>
      <c r="C763" s="358"/>
      <c r="D763" s="359" t="s">
        <v>3108</v>
      </c>
      <c r="E763" s="359" t="s">
        <v>566</v>
      </c>
      <c r="F763" s="359" t="s">
        <v>861</v>
      </c>
      <c r="G763" s="359" t="s">
        <v>3114</v>
      </c>
      <c r="H763" s="359" t="s">
        <v>1167</v>
      </c>
      <c r="I763" s="358" t="s">
        <v>3276</v>
      </c>
      <c r="J763" s="358" t="s">
        <v>3271</v>
      </c>
      <c r="K763" s="360"/>
      <c r="L763" s="360"/>
    </row>
    <row r="764" spans="1:12" ht="60">
      <c r="A764" s="357">
        <v>44895</v>
      </c>
      <c r="B764" s="359" t="s">
        <v>465</v>
      </c>
      <c r="C764" s="358" t="s">
        <v>2336</v>
      </c>
      <c r="D764" s="359" t="s">
        <v>3202</v>
      </c>
      <c r="E764" s="359" t="s">
        <v>1971</v>
      </c>
      <c r="F764" s="359" t="s">
        <v>861</v>
      </c>
      <c r="G764" s="359" t="s">
        <v>549</v>
      </c>
      <c r="H764" s="359" t="s">
        <v>1167</v>
      </c>
      <c r="I764" s="358" t="s">
        <v>3276</v>
      </c>
      <c r="J764" s="358" t="s">
        <v>3244</v>
      </c>
      <c r="K764" s="360"/>
      <c r="L764" s="360"/>
    </row>
    <row r="765" spans="1:12">
      <c r="A765" s="357">
        <v>44894</v>
      </c>
      <c r="B765" s="359" t="s">
        <v>465</v>
      </c>
      <c r="C765" s="358" t="s">
        <v>1795</v>
      </c>
      <c r="D765" s="359" t="s">
        <v>3243</v>
      </c>
      <c r="E765" s="359" t="s">
        <v>1971</v>
      </c>
      <c r="F765" s="359" t="s">
        <v>861</v>
      </c>
      <c r="G765" s="359" t="s">
        <v>917</v>
      </c>
      <c r="H765" s="359" t="s">
        <v>1167</v>
      </c>
      <c r="I765" s="358" t="s">
        <v>3297</v>
      </c>
      <c r="J765" s="358" t="s">
        <v>3272</v>
      </c>
      <c r="K765" s="360"/>
      <c r="L765" s="360"/>
    </row>
    <row r="766" spans="1:12" ht="60">
      <c r="A766" s="357">
        <v>44895</v>
      </c>
      <c r="B766" s="359" t="s">
        <v>465</v>
      </c>
      <c r="C766" s="358" t="s">
        <v>2336</v>
      </c>
      <c r="D766" s="359" t="s">
        <v>3202</v>
      </c>
      <c r="E766" s="359" t="s">
        <v>1971</v>
      </c>
      <c r="F766" s="359" t="s">
        <v>861</v>
      </c>
      <c r="G766" s="359" t="s">
        <v>3224</v>
      </c>
      <c r="H766" s="359" t="s">
        <v>1167</v>
      </c>
      <c r="I766" s="358" t="s">
        <v>3297</v>
      </c>
      <c r="J766" s="358" t="s">
        <v>3244</v>
      </c>
      <c r="K766" s="360"/>
      <c r="L766" s="360"/>
    </row>
    <row r="767" spans="1:12" ht="45">
      <c r="A767" s="357">
        <v>44896</v>
      </c>
      <c r="B767" s="359" t="s">
        <v>469</v>
      </c>
      <c r="C767" s="358"/>
      <c r="D767" s="359" t="s">
        <v>771</v>
      </c>
      <c r="E767" s="359" t="s">
        <v>507</v>
      </c>
      <c r="F767" s="359" t="s">
        <v>861</v>
      </c>
      <c r="G767" s="359" t="s">
        <v>917</v>
      </c>
      <c r="H767" s="359" t="s">
        <v>2869</v>
      </c>
      <c r="I767" s="358" t="s">
        <v>3361</v>
      </c>
      <c r="J767" s="358" t="s">
        <v>670</v>
      </c>
      <c r="K767" s="359"/>
      <c r="L767" s="359"/>
    </row>
    <row r="768" spans="1:12" ht="90">
      <c r="A768" s="357">
        <v>44897</v>
      </c>
      <c r="B768" s="359" t="s">
        <v>465</v>
      </c>
      <c r="C768" s="358"/>
      <c r="D768" s="359" t="s">
        <v>3202</v>
      </c>
      <c r="E768" s="359" t="s">
        <v>1971</v>
      </c>
      <c r="F768" s="359" t="s">
        <v>861</v>
      </c>
      <c r="G768" s="359" t="s">
        <v>3338</v>
      </c>
      <c r="H768" s="359" t="s">
        <v>1167</v>
      </c>
      <c r="I768" s="358" t="s">
        <v>3362</v>
      </c>
      <c r="J768" s="358" t="s">
        <v>3350</v>
      </c>
      <c r="K768" s="359"/>
      <c r="L768" s="359"/>
    </row>
    <row r="769" spans="1:12" ht="30">
      <c r="A769" s="357">
        <v>44898</v>
      </c>
      <c r="B769" s="359" t="s">
        <v>465</v>
      </c>
      <c r="C769" s="358"/>
      <c r="D769" s="359" t="s">
        <v>3339</v>
      </c>
      <c r="E769" s="359" t="s">
        <v>566</v>
      </c>
      <c r="F769" s="359" t="s">
        <v>861</v>
      </c>
      <c r="G769" s="359" t="s">
        <v>3338</v>
      </c>
      <c r="H769" s="359" t="s">
        <v>1167</v>
      </c>
      <c r="I769" s="358" t="s">
        <v>3362</v>
      </c>
      <c r="J769" s="358" t="s">
        <v>3351</v>
      </c>
      <c r="K769" s="359"/>
      <c r="L769" s="359"/>
    </row>
    <row r="770" spans="1:12" ht="60">
      <c r="A770" s="357">
        <v>44899</v>
      </c>
      <c r="B770" s="359" t="s">
        <v>465</v>
      </c>
      <c r="C770" s="358"/>
      <c r="D770" s="359" t="s">
        <v>3340</v>
      </c>
      <c r="E770" s="359" t="s">
        <v>677</v>
      </c>
      <c r="F770" s="359" t="s">
        <v>861</v>
      </c>
      <c r="G770" s="359" t="s">
        <v>3338</v>
      </c>
      <c r="H770" s="359" t="s">
        <v>1167</v>
      </c>
      <c r="I770" s="358" t="s">
        <v>3362</v>
      </c>
      <c r="J770" s="358" t="s">
        <v>3352</v>
      </c>
      <c r="K770" s="359"/>
      <c r="L770" s="359"/>
    </row>
    <row r="771" spans="1:12" ht="75">
      <c r="A771" s="357">
        <v>44900</v>
      </c>
      <c r="B771" s="359" t="s">
        <v>465</v>
      </c>
      <c r="C771" s="358"/>
      <c r="D771" s="359" t="s">
        <v>3341</v>
      </c>
      <c r="E771" s="359" t="s">
        <v>1971</v>
      </c>
      <c r="F771" s="359" t="s">
        <v>861</v>
      </c>
      <c r="G771" s="359" t="s">
        <v>3338</v>
      </c>
      <c r="H771" s="359" t="s">
        <v>1167</v>
      </c>
      <c r="I771" s="358" t="s">
        <v>3362</v>
      </c>
      <c r="J771" s="358" t="s">
        <v>3353</v>
      </c>
      <c r="K771" s="359"/>
      <c r="L771" s="359"/>
    </row>
    <row r="772" spans="1:12" ht="45">
      <c r="A772" s="357">
        <v>44901</v>
      </c>
      <c r="B772" s="359" t="s">
        <v>465</v>
      </c>
      <c r="C772" s="358"/>
      <c r="D772" s="359" t="s">
        <v>3342</v>
      </c>
      <c r="E772" s="359" t="s">
        <v>566</v>
      </c>
      <c r="F772" s="359" t="s">
        <v>861</v>
      </c>
      <c r="G772" s="359" t="s">
        <v>3338</v>
      </c>
      <c r="H772" s="359" t="s">
        <v>1167</v>
      </c>
      <c r="I772" s="358" t="s">
        <v>3362</v>
      </c>
      <c r="J772" s="358" t="s">
        <v>3354</v>
      </c>
      <c r="K772" s="359"/>
      <c r="L772" s="359"/>
    </row>
    <row r="773" spans="1:12">
      <c r="A773" s="357">
        <v>44902</v>
      </c>
      <c r="B773" s="359" t="s">
        <v>465</v>
      </c>
      <c r="C773" s="358" t="s">
        <v>839</v>
      </c>
      <c r="D773" s="359"/>
      <c r="E773" s="359" t="s">
        <v>677</v>
      </c>
      <c r="F773" s="359" t="s">
        <v>861</v>
      </c>
      <c r="G773" s="359" t="s">
        <v>917</v>
      </c>
      <c r="H773" s="359" t="s">
        <v>1167</v>
      </c>
      <c r="I773" s="358" t="s">
        <v>3363</v>
      </c>
      <c r="J773" s="358" t="s">
        <v>3355</v>
      </c>
      <c r="K773" s="359"/>
      <c r="L773" s="359"/>
    </row>
    <row r="774" spans="1:12" ht="30">
      <c r="A774" s="357">
        <v>44903</v>
      </c>
      <c r="B774" s="359" t="s">
        <v>465</v>
      </c>
      <c r="C774" s="358"/>
      <c r="D774" s="359" t="s">
        <v>3343</v>
      </c>
      <c r="E774" s="359" t="s">
        <v>677</v>
      </c>
      <c r="F774" s="359" t="s">
        <v>861</v>
      </c>
      <c r="G774" s="359" t="s">
        <v>917</v>
      </c>
      <c r="H774" s="359" t="s">
        <v>1167</v>
      </c>
      <c r="I774" s="358" t="s">
        <v>3363</v>
      </c>
      <c r="J774" s="358" t="s">
        <v>3356</v>
      </c>
      <c r="K774" s="359"/>
      <c r="L774" s="359"/>
    </row>
    <row r="775" spans="1:12" ht="30">
      <c r="A775" s="357">
        <v>44904</v>
      </c>
      <c r="B775" s="359" t="s">
        <v>465</v>
      </c>
      <c r="C775" s="358"/>
      <c r="D775" s="359" t="s">
        <v>2288</v>
      </c>
      <c r="E775" s="359" t="s">
        <v>3344</v>
      </c>
      <c r="F775" s="359" t="s">
        <v>861</v>
      </c>
      <c r="G775" s="359" t="s">
        <v>917</v>
      </c>
      <c r="H775" s="359" t="s">
        <v>2869</v>
      </c>
      <c r="I775" s="358" t="s">
        <v>3364</v>
      </c>
      <c r="J775" s="358" t="s">
        <v>3357</v>
      </c>
      <c r="K775" s="359"/>
      <c r="L775" s="359"/>
    </row>
    <row r="776" spans="1:12" ht="60">
      <c r="A776" s="357">
        <v>44905</v>
      </c>
      <c r="B776" s="359" t="s">
        <v>465</v>
      </c>
      <c r="C776" s="358"/>
      <c r="D776" s="359" t="s">
        <v>771</v>
      </c>
      <c r="E776" s="359" t="s">
        <v>507</v>
      </c>
      <c r="F776" s="359" t="s">
        <v>861</v>
      </c>
      <c r="G776" s="359" t="s">
        <v>917</v>
      </c>
      <c r="H776" s="359" t="s">
        <v>2869</v>
      </c>
      <c r="I776" s="358" t="s">
        <v>3364</v>
      </c>
      <c r="J776" s="358" t="s">
        <v>660</v>
      </c>
      <c r="K776" s="359"/>
      <c r="L776" s="359"/>
    </row>
    <row r="777" spans="1:12" ht="30">
      <c r="A777" s="357">
        <v>44906</v>
      </c>
      <c r="B777" s="359" t="s">
        <v>465</v>
      </c>
      <c r="C777" s="358"/>
      <c r="D777" s="359" t="s">
        <v>3343</v>
      </c>
      <c r="E777" s="359" t="s">
        <v>677</v>
      </c>
      <c r="F777" s="359" t="s">
        <v>861</v>
      </c>
      <c r="G777" s="359" t="s">
        <v>917</v>
      </c>
      <c r="H777" s="359" t="s">
        <v>1167</v>
      </c>
      <c r="I777" s="358" t="s">
        <v>3364</v>
      </c>
      <c r="J777" s="358" t="s">
        <v>3356</v>
      </c>
      <c r="K777" s="359"/>
      <c r="L777" s="359"/>
    </row>
    <row r="778" spans="1:12" ht="45">
      <c r="A778" s="357">
        <v>44907</v>
      </c>
      <c r="B778" s="359" t="s">
        <v>469</v>
      </c>
      <c r="C778" s="358" t="s">
        <v>3117</v>
      </c>
      <c r="D778" s="359" t="s">
        <v>3345</v>
      </c>
      <c r="E778" s="359" t="s">
        <v>566</v>
      </c>
      <c r="F778" s="359" t="s">
        <v>861</v>
      </c>
      <c r="G778" s="359" t="s">
        <v>3338</v>
      </c>
      <c r="H778" s="359" t="s">
        <v>2869</v>
      </c>
      <c r="I778" s="358" t="s">
        <v>3365</v>
      </c>
      <c r="J778" s="358" t="s">
        <v>3144</v>
      </c>
      <c r="K778" s="359"/>
      <c r="L778" s="359"/>
    </row>
    <row r="779" spans="1:12" ht="45">
      <c r="A779" s="357">
        <v>44908</v>
      </c>
      <c r="B779" s="359" t="s">
        <v>469</v>
      </c>
      <c r="C779" s="358"/>
      <c r="D779" s="359" t="s">
        <v>771</v>
      </c>
      <c r="E779" s="359" t="s">
        <v>507</v>
      </c>
      <c r="F779" s="359" t="s">
        <v>861</v>
      </c>
      <c r="G779" s="359" t="s">
        <v>917</v>
      </c>
      <c r="H779" s="359" t="s">
        <v>2869</v>
      </c>
      <c r="I779" s="358" t="s">
        <v>3365</v>
      </c>
      <c r="J779" s="358" t="s">
        <v>670</v>
      </c>
      <c r="K779" s="359"/>
      <c r="L779" s="359"/>
    </row>
    <row r="780" spans="1:12" ht="30">
      <c r="A780" s="357">
        <v>44909</v>
      </c>
      <c r="B780" s="359" t="s">
        <v>468</v>
      </c>
      <c r="C780" s="358" t="s">
        <v>1390</v>
      </c>
      <c r="D780" s="359" t="s">
        <v>3346</v>
      </c>
      <c r="E780" s="359" t="s">
        <v>3100</v>
      </c>
      <c r="F780" s="359" t="s">
        <v>861</v>
      </c>
      <c r="G780" s="359" t="s">
        <v>917</v>
      </c>
      <c r="H780" s="359" t="s">
        <v>2869</v>
      </c>
      <c r="I780" s="358" t="s">
        <v>3366</v>
      </c>
      <c r="J780" s="358" t="s">
        <v>3358</v>
      </c>
      <c r="K780" s="359"/>
      <c r="L780" s="359"/>
    </row>
    <row r="781" spans="1:12" ht="30">
      <c r="A781" s="357">
        <v>44910</v>
      </c>
      <c r="B781" s="359" t="s">
        <v>468</v>
      </c>
      <c r="C781" s="358" t="s">
        <v>1390</v>
      </c>
      <c r="D781" s="359" t="s">
        <v>3346</v>
      </c>
      <c r="E781" s="359" t="s">
        <v>3100</v>
      </c>
      <c r="F781" s="359" t="s">
        <v>861</v>
      </c>
      <c r="G781" s="359" t="s">
        <v>917</v>
      </c>
      <c r="H781" s="359" t="s">
        <v>2869</v>
      </c>
      <c r="I781" s="358" t="s">
        <v>3367</v>
      </c>
      <c r="J781" s="358" t="s">
        <v>3358</v>
      </c>
      <c r="K781" s="359"/>
      <c r="L781" s="359"/>
    </row>
    <row r="782" spans="1:12" ht="60">
      <c r="A782" s="357">
        <v>44911</v>
      </c>
      <c r="B782" s="359" t="s">
        <v>469</v>
      </c>
      <c r="C782" s="358"/>
      <c r="D782" s="359" t="s">
        <v>3347</v>
      </c>
      <c r="E782" s="359" t="s">
        <v>507</v>
      </c>
      <c r="F782" s="359" t="s">
        <v>813</v>
      </c>
      <c r="G782" s="359" t="s">
        <v>668</v>
      </c>
      <c r="H782" s="359"/>
      <c r="I782" s="358" t="s">
        <v>3368</v>
      </c>
      <c r="J782" s="358" t="s">
        <v>3359</v>
      </c>
      <c r="K782" s="359"/>
      <c r="L782" s="359"/>
    </row>
    <row r="783" spans="1:12" ht="30">
      <c r="A783" s="357">
        <v>44912</v>
      </c>
      <c r="B783" s="359" t="s">
        <v>468</v>
      </c>
      <c r="C783" s="358"/>
      <c r="D783" s="359" t="s">
        <v>2288</v>
      </c>
      <c r="E783" s="359" t="s">
        <v>3344</v>
      </c>
      <c r="F783" s="359" t="s">
        <v>813</v>
      </c>
      <c r="G783" s="359" t="s">
        <v>3224</v>
      </c>
      <c r="H783" s="359" t="s">
        <v>2869</v>
      </c>
      <c r="I783" s="358" t="s">
        <v>3369</v>
      </c>
      <c r="J783" s="358" t="s">
        <v>2769</v>
      </c>
      <c r="K783" s="359"/>
      <c r="L783" s="359"/>
    </row>
    <row r="784" spans="1:12" ht="45">
      <c r="A784" s="357">
        <v>44913</v>
      </c>
      <c r="B784" s="359" t="s">
        <v>468</v>
      </c>
      <c r="C784" s="358" t="s">
        <v>3348</v>
      </c>
      <c r="D784" s="359" t="s">
        <v>3349</v>
      </c>
      <c r="E784" s="359" t="s">
        <v>1971</v>
      </c>
      <c r="F784" s="359" t="s">
        <v>813</v>
      </c>
      <c r="G784" s="359" t="s">
        <v>668</v>
      </c>
      <c r="H784" s="359" t="s">
        <v>1167</v>
      </c>
      <c r="I784" s="358" t="s">
        <v>3370</v>
      </c>
      <c r="J784" s="358" t="s">
        <v>3360</v>
      </c>
      <c r="K784" s="359"/>
      <c r="L784" s="359"/>
    </row>
    <row r="785" spans="1:12" ht="60">
      <c r="A785" s="357">
        <v>44927</v>
      </c>
      <c r="B785" s="359" t="s">
        <v>469</v>
      </c>
      <c r="C785" s="362"/>
      <c r="D785" s="379" t="s">
        <v>3388</v>
      </c>
      <c r="E785" s="379" t="s">
        <v>512</v>
      </c>
      <c r="F785" s="379" t="s">
        <v>813</v>
      </c>
      <c r="G785" s="379" t="s">
        <v>3389</v>
      </c>
      <c r="H785" s="359" t="s">
        <v>1167</v>
      </c>
      <c r="I785" s="378" t="s">
        <v>3477</v>
      </c>
      <c r="J785" s="378" t="s">
        <v>3390</v>
      </c>
      <c r="K785" s="360"/>
      <c r="L785" s="360"/>
    </row>
    <row r="786" spans="1:12" ht="45">
      <c r="A786" s="357">
        <v>44928</v>
      </c>
      <c r="B786" s="359" t="s">
        <v>469</v>
      </c>
      <c r="C786" s="362"/>
      <c r="D786" s="379" t="s">
        <v>771</v>
      </c>
      <c r="E786" s="379" t="s">
        <v>566</v>
      </c>
      <c r="F786" s="379" t="s">
        <v>1401</v>
      </c>
      <c r="G786" s="379" t="s">
        <v>3338</v>
      </c>
      <c r="H786" s="359" t="s">
        <v>1167</v>
      </c>
      <c r="I786" s="378" t="s">
        <v>3478</v>
      </c>
      <c r="J786" s="378" t="s">
        <v>670</v>
      </c>
      <c r="K786" s="360"/>
      <c r="L786" s="360"/>
    </row>
    <row r="787" spans="1:12" ht="45">
      <c r="A787" s="357">
        <v>44929</v>
      </c>
      <c r="B787" s="359" t="s">
        <v>469</v>
      </c>
      <c r="C787" s="362"/>
      <c r="D787" s="379" t="s">
        <v>771</v>
      </c>
      <c r="E787" s="379" t="s">
        <v>566</v>
      </c>
      <c r="F787" s="379" t="s">
        <v>861</v>
      </c>
      <c r="G787" s="379" t="s">
        <v>549</v>
      </c>
      <c r="H787" s="359" t="s">
        <v>1167</v>
      </c>
      <c r="I787" s="378" t="s">
        <v>3479</v>
      </c>
      <c r="J787" s="378" t="s">
        <v>670</v>
      </c>
      <c r="K787" s="360"/>
      <c r="L787" s="360"/>
    </row>
    <row r="788" spans="1:12" ht="45">
      <c r="A788" s="357">
        <v>44930</v>
      </c>
      <c r="B788" s="359" t="s">
        <v>469</v>
      </c>
      <c r="C788" s="362"/>
      <c r="D788" s="379" t="s">
        <v>771</v>
      </c>
      <c r="E788" s="379" t="s">
        <v>566</v>
      </c>
      <c r="F788" s="379" t="s">
        <v>1401</v>
      </c>
      <c r="G788" s="379" t="s">
        <v>3338</v>
      </c>
      <c r="H788" s="359" t="s">
        <v>1167</v>
      </c>
      <c r="I788" s="378" t="s">
        <v>3480</v>
      </c>
      <c r="J788" s="378" t="s">
        <v>670</v>
      </c>
      <c r="K788" s="360"/>
      <c r="L788" s="360"/>
    </row>
    <row r="789" spans="1:12" ht="45">
      <c r="A789" s="357">
        <v>44931</v>
      </c>
      <c r="B789" s="359" t="s">
        <v>469</v>
      </c>
      <c r="C789" s="362"/>
      <c r="D789" s="379" t="s">
        <v>771</v>
      </c>
      <c r="E789" s="379" t="s">
        <v>566</v>
      </c>
      <c r="F789" s="379" t="s">
        <v>1401</v>
      </c>
      <c r="G789" s="379" t="s">
        <v>3389</v>
      </c>
      <c r="H789" s="359" t="s">
        <v>1167</v>
      </c>
      <c r="I789" s="378" t="s">
        <v>3481</v>
      </c>
      <c r="J789" s="378" t="s">
        <v>670</v>
      </c>
      <c r="K789" s="360"/>
      <c r="L789" s="360"/>
    </row>
    <row r="790" spans="1:12" ht="45">
      <c r="A790" s="357">
        <v>44932</v>
      </c>
      <c r="B790" s="359" t="s">
        <v>465</v>
      </c>
      <c r="C790" s="362"/>
      <c r="D790" s="379" t="s">
        <v>3391</v>
      </c>
      <c r="E790" s="379" t="s">
        <v>512</v>
      </c>
      <c r="F790" s="379" t="s">
        <v>3392</v>
      </c>
      <c r="G790" s="379" t="s">
        <v>3338</v>
      </c>
      <c r="H790" s="359" t="s">
        <v>1167</v>
      </c>
      <c r="I790" s="378" t="s">
        <v>3482</v>
      </c>
      <c r="J790" s="378" t="s">
        <v>3393</v>
      </c>
      <c r="K790" s="360"/>
      <c r="L790" s="360"/>
    </row>
    <row r="791" spans="1:12" ht="45">
      <c r="A791" s="357">
        <v>44933</v>
      </c>
      <c r="B791" s="359" t="s">
        <v>465</v>
      </c>
      <c r="C791" s="362"/>
      <c r="D791" s="379" t="s">
        <v>3391</v>
      </c>
      <c r="E791" s="379" t="s">
        <v>512</v>
      </c>
      <c r="F791" s="379" t="s">
        <v>861</v>
      </c>
      <c r="G791" s="379" t="s">
        <v>3338</v>
      </c>
      <c r="H791" s="359" t="s">
        <v>1167</v>
      </c>
      <c r="I791" s="378" t="s">
        <v>3483</v>
      </c>
      <c r="J791" s="378" t="s">
        <v>3393</v>
      </c>
      <c r="K791" s="360"/>
      <c r="L791" s="360"/>
    </row>
    <row r="792" spans="1:12">
      <c r="A792" s="357">
        <v>44934</v>
      </c>
      <c r="B792" s="359" t="s">
        <v>465</v>
      </c>
      <c r="C792" s="362" t="s">
        <v>3394</v>
      </c>
      <c r="D792" s="379" t="s">
        <v>3395</v>
      </c>
      <c r="E792" s="379" t="s">
        <v>3100</v>
      </c>
      <c r="F792" s="379" t="s">
        <v>1395</v>
      </c>
      <c r="G792" s="379" t="s">
        <v>2289</v>
      </c>
      <c r="H792" s="359" t="s">
        <v>1167</v>
      </c>
      <c r="I792" s="378" t="s">
        <v>3484</v>
      </c>
      <c r="J792" s="378" t="s">
        <v>3396</v>
      </c>
      <c r="K792" s="360"/>
      <c r="L792" s="360"/>
    </row>
    <row r="793" spans="1:12" ht="30">
      <c r="A793" s="357">
        <v>44935</v>
      </c>
      <c r="B793" s="359" t="s">
        <v>469</v>
      </c>
      <c r="C793" s="362" t="s">
        <v>3397</v>
      </c>
      <c r="D793" s="379" t="s">
        <v>3398</v>
      </c>
      <c r="E793" s="379" t="s">
        <v>878</v>
      </c>
      <c r="F793" s="379" t="s">
        <v>861</v>
      </c>
      <c r="G793" s="379" t="s">
        <v>3338</v>
      </c>
      <c r="H793" s="359" t="s">
        <v>1167</v>
      </c>
      <c r="I793" s="378" t="s">
        <v>3485</v>
      </c>
      <c r="J793" s="378" t="s">
        <v>2575</v>
      </c>
      <c r="K793" s="360"/>
      <c r="L793" s="360"/>
    </row>
    <row r="794" spans="1:12" ht="30">
      <c r="A794" s="357">
        <v>44936</v>
      </c>
      <c r="B794" s="359" t="s">
        <v>469</v>
      </c>
      <c r="C794" s="362" t="s">
        <v>3399</v>
      </c>
      <c r="D794" s="379" t="s">
        <v>3400</v>
      </c>
      <c r="E794" s="379" t="s">
        <v>677</v>
      </c>
      <c r="F794" s="379" t="s">
        <v>861</v>
      </c>
      <c r="G794" s="379" t="s">
        <v>917</v>
      </c>
      <c r="H794" s="359" t="s">
        <v>1167</v>
      </c>
      <c r="I794" s="378" t="s">
        <v>3486</v>
      </c>
      <c r="J794" s="378" t="s">
        <v>3401</v>
      </c>
      <c r="K794" s="360"/>
      <c r="L794" s="360"/>
    </row>
    <row r="795" spans="1:12" ht="45">
      <c r="A795" s="357">
        <v>44937</v>
      </c>
      <c r="B795" s="359" t="s">
        <v>465</v>
      </c>
      <c r="C795" s="362"/>
      <c r="D795" s="379" t="s">
        <v>771</v>
      </c>
      <c r="E795" s="379" t="s">
        <v>566</v>
      </c>
      <c r="F795" s="379" t="s">
        <v>861</v>
      </c>
      <c r="G795" s="379" t="s">
        <v>549</v>
      </c>
      <c r="H795" s="359" t="s">
        <v>1167</v>
      </c>
      <c r="I795" s="378" t="s">
        <v>3487</v>
      </c>
      <c r="J795" s="378" t="s">
        <v>670</v>
      </c>
      <c r="K795" s="360"/>
      <c r="L795" s="360"/>
    </row>
    <row r="796" spans="1:12" ht="45">
      <c r="A796" s="357">
        <v>44938</v>
      </c>
      <c r="B796" s="359" t="s">
        <v>465</v>
      </c>
      <c r="C796" s="362"/>
      <c r="D796" s="379" t="s">
        <v>771</v>
      </c>
      <c r="E796" s="379" t="s">
        <v>566</v>
      </c>
      <c r="F796" s="379" t="s">
        <v>861</v>
      </c>
      <c r="G796" s="379" t="s">
        <v>549</v>
      </c>
      <c r="H796" s="359" t="s">
        <v>1167</v>
      </c>
      <c r="I796" s="378" t="s">
        <v>3488</v>
      </c>
      <c r="J796" s="378" t="s">
        <v>670</v>
      </c>
      <c r="K796" s="360"/>
      <c r="L796" s="360"/>
    </row>
    <row r="797" spans="1:12" ht="60">
      <c r="A797" s="357">
        <v>44939</v>
      </c>
      <c r="B797" s="359" t="s">
        <v>465</v>
      </c>
      <c r="C797" s="362"/>
      <c r="D797" s="379" t="s">
        <v>2321</v>
      </c>
      <c r="E797" s="379" t="s">
        <v>3100</v>
      </c>
      <c r="F797" s="379" t="s">
        <v>861</v>
      </c>
      <c r="G797" s="379" t="s">
        <v>549</v>
      </c>
      <c r="H797" s="359" t="s">
        <v>1167</v>
      </c>
      <c r="I797" s="378" t="s">
        <v>3488</v>
      </c>
      <c r="J797" s="378" t="s">
        <v>3402</v>
      </c>
      <c r="K797" s="360"/>
      <c r="L797" s="360"/>
    </row>
    <row r="798" spans="1:12" ht="60">
      <c r="A798" s="357">
        <v>44940</v>
      </c>
      <c r="B798" s="359" t="s">
        <v>469</v>
      </c>
      <c r="C798" s="362"/>
      <c r="D798" s="379" t="s">
        <v>3403</v>
      </c>
      <c r="E798" s="379" t="s">
        <v>566</v>
      </c>
      <c r="F798" s="379" t="s">
        <v>813</v>
      </c>
      <c r="G798" s="379" t="s">
        <v>574</v>
      </c>
      <c r="H798" s="359" t="s">
        <v>1167</v>
      </c>
      <c r="I798" s="378" t="s">
        <v>3489</v>
      </c>
      <c r="J798" s="378" t="s">
        <v>2793</v>
      </c>
      <c r="K798" s="360"/>
      <c r="L798" s="360"/>
    </row>
    <row r="799" spans="1:12" ht="60">
      <c r="A799" s="357">
        <v>44941</v>
      </c>
      <c r="B799" s="359" t="s">
        <v>469</v>
      </c>
      <c r="C799" s="362"/>
      <c r="D799" s="379" t="s">
        <v>3404</v>
      </c>
      <c r="E799" s="379" t="s">
        <v>566</v>
      </c>
      <c r="F799" s="379" t="s">
        <v>3405</v>
      </c>
      <c r="G799" s="379" t="s">
        <v>574</v>
      </c>
      <c r="H799" s="359" t="s">
        <v>1167</v>
      </c>
      <c r="I799" s="378" t="s">
        <v>3490</v>
      </c>
      <c r="J799" s="378" t="s">
        <v>3406</v>
      </c>
      <c r="K799" s="360"/>
      <c r="L799" s="360"/>
    </row>
    <row r="800" spans="1:12" ht="75">
      <c r="A800" s="357">
        <v>44942</v>
      </c>
      <c r="B800" s="359" t="s">
        <v>469</v>
      </c>
      <c r="C800" s="362" t="s">
        <v>3407</v>
      </c>
      <c r="D800" s="379"/>
      <c r="E800" s="379" t="s">
        <v>3408</v>
      </c>
      <c r="F800" s="379" t="s">
        <v>3405</v>
      </c>
      <c r="G800" s="379" t="s">
        <v>549</v>
      </c>
      <c r="H800" s="359" t="s">
        <v>1167</v>
      </c>
      <c r="I800" s="378" t="s">
        <v>3491</v>
      </c>
      <c r="J800" s="378" t="s">
        <v>3409</v>
      </c>
      <c r="K800" s="360"/>
      <c r="L800" s="360"/>
    </row>
    <row r="801" spans="1:12" ht="45">
      <c r="A801" s="357">
        <v>44943</v>
      </c>
      <c r="B801" s="359" t="s">
        <v>469</v>
      </c>
      <c r="C801" s="362" t="s">
        <v>3410</v>
      </c>
      <c r="D801" s="379"/>
      <c r="E801" s="379" t="s">
        <v>507</v>
      </c>
      <c r="F801" s="379" t="s">
        <v>1813</v>
      </c>
      <c r="G801" s="379" t="s">
        <v>549</v>
      </c>
      <c r="H801" s="359" t="s">
        <v>1167</v>
      </c>
      <c r="I801" s="378" t="s">
        <v>3492</v>
      </c>
      <c r="J801" s="378" t="s">
        <v>3411</v>
      </c>
      <c r="K801" s="360"/>
      <c r="L801" s="360"/>
    </row>
    <row r="802" spans="1:12" ht="60">
      <c r="A802" s="357">
        <v>44944</v>
      </c>
      <c r="B802" s="359" t="s">
        <v>469</v>
      </c>
      <c r="C802" s="362"/>
      <c r="D802" s="379" t="s">
        <v>3403</v>
      </c>
      <c r="E802" s="379" t="s">
        <v>566</v>
      </c>
      <c r="F802" s="379" t="s">
        <v>861</v>
      </c>
      <c r="G802" s="379" t="s">
        <v>574</v>
      </c>
      <c r="H802" s="359" t="s">
        <v>1167</v>
      </c>
      <c r="I802" s="378" t="s">
        <v>3490</v>
      </c>
      <c r="J802" s="378" t="s">
        <v>2793</v>
      </c>
      <c r="K802" s="360"/>
      <c r="L802" s="360"/>
    </row>
    <row r="803" spans="1:12" ht="60">
      <c r="A803" s="357">
        <v>44945</v>
      </c>
      <c r="B803" s="359" t="s">
        <v>469</v>
      </c>
      <c r="C803" s="362"/>
      <c r="D803" s="379" t="s">
        <v>2321</v>
      </c>
      <c r="E803" s="379" t="s">
        <v>3100</v>
      </c>
      <c r="F803" s="379" t="s">
        <v>861</v>
      </c>
      <c r="G803" s="379" t="s">
        <v>549</v>
      </c>
      <c r="H803" s="359" t="s">
        <v>1167</v>
      </c>
      <c r="I803" s="378" t="s">
        <v>3493</v>
      </c>
      <c r="J803" s="378" t="s">
        <v>3402</v>
      </c>
      <c r="K803" s="360"/>
      <c r="L803" s="360"/>
    </row>
    <row r="804" spans="1:12" ht="45">
      <c r="A804" s="357">
        <v>44946</v>
      </c>
      <c r="B804" s="359" t="s">
        <v>469</v>
      </c>
      <c r="C804" s="362" t="s">
        <v>3412</v>
      </c>
      <c r="D804" s="379"/>
      <c r="E804" s="379" t="s">
        <v>733</v>
      </c>
      <c r="F804" s="379" t="s">
        <v>861</v>
      </c>
      <c r="G804" s="379" t="s">
        <v>549</v>
      </c>
      <c r="H804" s="359" t="s">
        <v>1167</v>
      </c>
      <c r="I804" s="378" t="s">
        <v>3494</v>
      </c>
      <c r="J804" s="378" t="s">
        <v>3413</v>
      </c>
      <c r="K804" s="360"/>
      <c r="L804" s="360"/>
    </row>
    <row r="805" spans="1:12" ht="60">
      <c r="A805" s="357">
        <v>44947</v>
      </c>
      <c r="B805" s="359" t="s">
        <v>469</v>
      </c>
      <c r="C805" s="362" t="s">
        <v>3414</v>
      </c>
      <c r="D805" s="379"/>
      <c r="E805" s="379" t="s">
        <v>2510</v>
      </c>
      <c r="F805" s="379" t="s">
        <v>861</v>
      </c>
      <c r="G805" s="379" t="s">
        <v>549</v>
      </c>
      <c r="H805" s="359" t="s">
        <v>1167</v>
      </c>
      <c r="I805" s="378" t="s">
        <v>3495</v>
      </c>
      <c r="J805" s="378" t="s">
        <v>3415</v>
      </c>
      <c r="K805" s="360"/>
      <c r="L805" s="360"/>
    </row>
    <row r="806" spans="1:12" ht="60">
      <c r="A806" s="357">
        <v>44948</v>
      </c>
      <c r="B806" s="359" t="s">
        <v>469</v>
      </c>
      <c r="C806" s="362"/>
      <c r="D806" s="379" t="s">
        <v>2321</v>
      </c>
      <c r="E806" s="379" t="s">
        <v>566</v>
      </c>
      <c r="F806" s="379" t="s">
        <v>861</v>
      </c>
      <c r="G806" s="379" t="s">
        <v>549</v>
      </c>
      <c r="H806" s="359" t="s">
        <v>1167</v>
      </c>
      <c r="I806" s="378" t="s">
        <v>3496</v>
      </c>
      <c r="J806" s="378" t="s">
        <v>3402</v>
      </c>
      <c r="K806" s="360"/>
      <c r="L806" s="360"/>
    </row>
    <row r="807" spans="1:12" ht="45">
      <c r="A807" s="357">
        <v>44949</v>
      </c>
      <c r="B807" s="359" t="s">
        <v>469</v>
      </c>
      <c r="C807" s="362" t="s">
        <v>3416</v>
      </c>
      <c r="D807" s="379"/>
      <c r="E807" s="379" t="s">
        <v>2514</v>
      </c>
      <c r="F807" s="379" t="s">
        <v>3405</v>
      </c>
      <c r="G807" s="379" t="s">
        <v>549</v>
      </c>
      <c r="H807" s="359" t="s">
        <v>1167</v>
      </c>
      <c r="I807" s="378" t="s">
        <v>3497</v>
      </c>
      <c r="J807" s="378" t="s">
        <v>3417</v>
      </c>
      <c r="K807" s="360"/>
      <c r="L807" s="360"/>
    </row>
    <row r="808" spans="1:12" ht="45">
      <c r="A808" s="357">
        <v>44950</v>
      </c>
      <c r="B808" s="359" t="s">
        <v>469</v>
      </c>
      <c r="C808" s="362"/>
      <c r="D808" s="379" t="s">
        <v>3418</v>
      </c>
      <c r="E808" s="379" t="s">
        <v>512</v>
      </c>
      <c r="F808" s="379" t="s">
        <v>861</v>
      </c>
      <c r="G808" s="379" t="s">
        <v>549</v>
      </c>
      <c r="H808" s="359" t="s">
        <v>1167</v>
      </c>
      <c r="I808" s="378"/>
      <c r="J808" s="378" t="s">
        <v>3419</v>
      </c>
      <c r="K808" s="360"/>
      <c r="L808" s="360"/>
    </row>
    <row r="809" spans="1:12" ht="60">
      <c r="A809" s="357">
        <v>44951</v>
      </c>
      <c r="B809" s="359" t="s">
        <v>469</v>
      </c>
      <c r="C809" s="362"/>
      <c r="D809" s="379" t="s">
        <v>3420</v>
      </c>
      <c r="E809" s="379" t="s">
        <v>566</v>
      </c>
      <c r="F809" s="379" t="s">
        <v>861</v>
      </c>
      <c r="G809" s="379" t="s">
        <v>549</v>
      </c>
      <c r="H809" s="359" t="s">
        <v>1167</v>
      </c>
      <c r="I809" s="378"/>
      <c r="J809" s="378" t="s">
        <v>3421</v>
      </c>
      <c r="K809" s="360"/>
      <c r="L809" s="360"/>
    </row>
    <row r="810" spans="1:12" ht="45">
      <c r="A810" s="357">
        <v>44952</v>
      </c>
      <c r="B810" s="359" t="s">
        <v>469</v>
      </c>
      <c r="C810" s="362" t="s">
        <v>3422</v>
      </c>
      <c r="D810" s="379"/>
      <c r="E810" s="379" t="s">
        <v>733</v>
      </c>
      <c r="F810" s="379" t="s">
        <v>861</v>
      </c>
      <c r="G810" s="379" t="s">
        <v>549</v>
      </c>
      <c r="H810" s="359" t="s">
        <v>1167</v>
      </c>
      <c r="I810" s="378"/>
      <c r="J810" s="378" t="s">
        <v>3423</v>
      </c>
      <c r="K810" s="360"/>
      <c r="L810" s="360"/>
    </row>
    <row r="811" spans="1:12" ht="45">
      <c r="A811" s="357">
        <v>44953</v>
      </c>
      <c r="B811" s="359" t="s">
        <v>469</v>
      </c>
      <c r="C811" s="362"/>
      <c r="D811" s="379" t="s">
        <v>3424</v>
      </c>
      <c r="E811" s="379" t="s">
        <v>512</v>
      </c>
      <c r="F811" s="379" t="s">
        <v>1395</v>
      </c>
      <c r="G811" s="379" t="s">
        <v>2289</v>
      </c>
      <c r="H811" s="359" t="s">
        <v>1167</v>
      </c>
      <c r="I811" s="378"/>
      <c r="J811" s="378" t="s">
        <v>3425</v>
      </c>
      <c r="K811" s="360"/>
      <c r="L811" s="360"/>
    </row>
    <row r="812" spans="1:12" ht="120">
      <c r="A812" s="357">
        <v>44954</v>
      </c>
      <c r="B812" s="359" t="s">
        <v>469</v>
      </c>
      <c r="C812" s="362" t="s">
        <v>3426</v>
      </c>
      <c r="D812" s="379"/>
      <c r="E812" s="379" t="s">
        <v>733</v>
      </c>
      <c r="F812" s="379" t="s">
        <v>1395</v>
      </c>
      <c r="G812" s="379" t="s">
        <v>2289</v>
      </c>
      <c r="H812" s="359" t="s">
        <v>1167</v>
      </c>
      <c r="I812" s="378"/>
      <c r="J812" s="378" t="s">
        <v>3427</v>
      </c>
      <c r="K812" s="360"/>
      <c r="L812" s="360"/>
    </row>
    <row r="813" spans="1:12" ht="45">
      <c r="A813" s="357">
        <v>44955</v>
      </c>
      <c r="B813" s="359" t="s">
        <v>465</v>
      </c>
      <c r="C813" s="362"/>
      <c r="D813" s="379" t="s">
        <v>771</v>
      </c>
      <c r="E813" s="379" t="s">
        <v>566</v>
      </c>
      <c r="F813" s="379" t="s">
        <v>861</v>
      </c>
      <c r="G813" s="379" t="s">
        <v>549</v>
      </c>
      <c r="H813" s="359" t="s">
        <v>1167</v>
      </c>
      <c r="I813" s="378" t="s">
        <v>3498</v>
      </c>
      <c r="J813" s="378" t="s">
        <v>3138</v>
      </c>
      <c r="K813" s="360"/>
      <c r="L813" s="360"/>
    </row>
    <row r="814" spans="1:12" ht="30">
      <c r="A814" s="357">
        <v>44956</v>
      </c>
      <c r="B814" s="359" t="s">
        <v>465</v>
      </c>
      <c r="C814" s="362"/>
      <c r="D814" s="379" t="s">
        <v>3428</v>
      </c>
      <c r="E814" s="379" t="s">
        <v>3429</v>
      </c>
      <c r="F814" s="379" t="s">
        <v>861</v>
      </c>
      <c r="G814" s="379" t="s">
        <v>549</v>
      </c>
      <c r="H814" s="359" t="s">
        <v>1167</v>
      </c>
      <c r="I814" s="378" t="s">
        <v>3498</v>
      </c>
      <c r="J814" s="378" t="s">
        <v>3430</v>
      </c>
      <c r="K814" s="360"/>
      <c r="L814" s="360"/>
    </row>
    <row r="815" spans="1:12" ht="30">
      <c r="A815" s="357">
        <v>44957</v>
      </c>
      <c r="B815" s="359" t="s">
        <v>465</v>
      </c>
      <c r="C815" s="362"/>
      <c r="D815" s="379" t="s">
        <v>3431</v>
      </c>
      <c r="E815" s="379" t="s">
        <v>3429</v>
      </c>
      <c r="F815" s="379" t="s">
        <v>861</v>
      </c>
      <c r="G815" s="379" t="s">
        <v>549</v>
      </c>
      <c r="H815" s="359" t="s">
        <v>1167</v>
      </c>
      <c r="I815" s="378" t="s">
        <v>3499</v>
      </c>
      <c r="J815" s="378" t="s">
        <v>3432</v>
      </c>
      <c r="K815" s="360"/>
      <c r="L815" s="360"/>
    </row>
    <row r="816" spans="1:12" ht="60">
      <c r="A816" s="357">
        <v>44950</v>
      </c>
      <c r="B816" s="359" t="s">
        <v>469</v>
      </c>
      <c r="C816" s="362"/>
      <c r="D816" s="379" t="s">
        <v>3433</v>
      </c>
      <c r="E816" s="379" t="s">
        <v>566</v>
      </c>
      <c r="F816" s="379" t="s">
        <v>1401</v>
      </c>
      <c r="G816" s="379" t="s">
        <v>549</v>
      </c>
      <c r="H816" s="359" t="s">
        <v>1167</v>
      </c>
      <c r="I816" s="378" t="s">
        <v>3500</v>
      </c>
      <c r="J816" s="378" t="s">
        <v>3434</v>
      </c>
      <c r="K816" s="360"/>
      <c r="L816" s="360"/>
    </row>
    <row r="817" spans="1:12" ht="45">
      <c r="A817" s="357">
        <v>44951</v>
      </c>
      <c r="B817" s="359" t="s">
        <v>469</v>
      </c>
      <c r="C817" s="362"/>
      <c r="D817" s="379" t="s">
        <v>486</v>
      </c>
      <c r="E817" s="379" t="s">
        <v>2510</v>
      </c>
      <c r="F817" s="379" t="s">
        <v>861</v>
      </c>
      <c r="G817" s="379" t="s">
        <v>549</v>
      </c>
      <c r="H817" s="359" t="s">
        <v>1167</v>
      </c>
      <c r="I817" s="378" t="s">
        <v>3501</v>
      </c>
      <c r="J817" s="378" t="s">
        <v>3435</v>
      </c>
      <c r="K817" s="360"/>
      <c r="L817" s="360"/>
    </row>
    <row r="818" spans="1:12" ht="45">
      <c r="A818" s="357">
        <v>44952</v>
      </c>
      <c r="B818" s="359" t="s">
        <v>469</v>
      </c>
      <c r="C818" s="362" t="s">
        <v>3436</v>
      </c>
      <c r="D818" s="379" t="s">
        <v>2911</v>
      </c>
      <c r="E818" s="379" t="s">
        <v>566</v>
      </c>
      <c r="F818" s="379" t="s">
        <v>1401</v>
      </c>
      <c r="G818" s="379" t="s">
        <v>549</v>
      </c>
      <c r="H818" s="359" t="s">
        <v>1167</v>
      </c>
      <c r="I818" s="378" t="s">
        <v>3502</v>
      </c>
      <c r="J818" s="378" t="s">
        <v>3437</v>
      </c>
      <c r="K818" s="360"/>
      <c r="L818" s="360"/>
    </row>
    <row r="819" spans="1:12" ht="60">
      <c r="A819" s="357">
        <v>44953</v>
      </c>
      <c r="B819" s="359" t="s">
        <v>469</v>
      </c>
      <c r="C819" s="362" t="s">
        <v>3438</v>
      </c>
      <c r="D819" s="379" t="s">
        <v>3439</v>
      </c>
      <c r="E819" s="379" t="s">
        <v>566</v>
      </c>
      <c r="F819" s="379" t="s">
        <v>861</v>
      </c>
      <c r="G819" s="379" t="s">
        <v>549</v>
      </c>
      <c r="H819" s="359" t="s">
        <v>1167</v>
      </c>
      <c r="I819" s="378" t="s">
        <v>3502</v>
      </c>
      <c r="J819" s="378" t="s">
        <v>3440</v>
      </c>
      <c r="K819" s="360"/>
      <c r="L819" s="360"/>
    </row>
    <row r="820" spans="1:12" ht="45">
      <c r="A820" s="357">
        <v>44954</v>
      </c>
      <c r="B820" s="359" t="s">
        <v>469</v>
      </c>
      <c r="C820" s="362" t="s">
        <v>3441</v>
      </c>
      <c r="D820" s="379" t="s">
        <v>3442</v>
      </c>
      <c r="E820" s="379" t="s">
        <v>512</v>
      </c>
      <c r="F820" s="379" t="s">
        <v>861</v>
      </c>
      <c r="G820" s="379" t="s">
        <v>549</v>
      </c>
      <c r="H820" s="359" t="s">
        <v>1167</v>
      </c>
      <c r="I820" s="378" t="s">
        <v>3502</v>
      </c>
      <c r="J820" s="378" t="s">
        <v>3443</v>
      </c>
      <c r="K820" s="360"/>
      <c r="L820" s="360"/>
    </row>
    <row r="821" spans="1:12" ht="30">
      <c r="A821" s="357">
        <v>44955</v>
      </c>
      <c r="B821" s="359" t="s">
        <v>469</v>
      </c>
      <c r="C821" s="362" t="s">
        <v>3444</v>
      </c>
      <c r="D821" s="379" t="s">
        <v>3445</v>
      </c>
      <c r="E821" s="379" t="s">
        <v>512</v>
      </c>
      <c r="F821" s="379" t="s">
        <v>861</v>
      </c>
      <c r="G821" s="379" t="s">
        <v>549</v>
      </c>
      <c r="H821" s="359" t="s">
        <v>1167</v>
      </c>
      <c r="I821" s="378" t="s">
        <v>3502</v>
      </c>
      <c r="J821" s="378" t="s">
        <v>1491</v>
      </c>
      <c r="K821" s="360"/>
      <c r="L821" s="360"/>
    </row>
    <row r="822" spans="1:12" ht="45">
      <c r="A822" s="357">
        <v>44956</v>
      </c>
      <c r="B822" s="359" t="s">
        <v>469</v>
      </c>
      <c r="C822" s="362" t="s">
        <v>3446</v>
      </c>
      <c r="D822" s="379" t="s">
        <v>2397</v>
      </c>
      <c r="E822" s="379" t="s">
        <v>566</v>
      </c>
      <c r="F822" s="379" t="s">
        <v>861</v>
      </c>
      <c r="G822" s="379" t="s">
        <v>549</v>
      </c>
      <c r="H822" s="359" t="s">
        <v>1167</v>
      </c>
      <c r="I822" s="378" t="s">
        <v>3502</v>
      </c>
      <c r="J822" s="378" t="s">
        <v>3447</v>
      </c>
      <c r="K822" s="360"/>
      <c r="L822" s="360"/>
    </row>
    <row r="823" spans="1:12" ht="75">
      <c r="A823" s="357">
        <v>44957</v>
      </c>
      <c r="B823" s="359" t="s">
        <v>469</v>
      </c>
      <c r="C823" s="362"/>
      <c r="D823" s="379" t="s">
        <v>3448</v>
      </c>
      <c r="E823" s="379" t="s">
        <v>2510</v>
      </c>
      <c r="F823" s="379" t="s">
        <v>861</v>
      </c>
      <c r="G823" s="379" t="s">
        <v>549</v>
      </c>
      <c r="H823" s="359" t="s">
        <v>2869</v>
      </c>
      <c r="I823" s="378" t="s">
        <v>3503</v>
      </c>
      <c r="J823" s="378" t="s">
        <v>2974</v>
      </c>
      <c r="K823" s="360"/>
      <c r="L823" s="360"/>
    </row>
    <row r="824" spans="1:12" ht="60">
      <c r="A824" s="357">
        <v>44950</v>
      </c>
      <c r="B824" s="359" t="s">
        <v>469</v>
      </c>
      <c r="C824" s="362" t="s">
        <v>3449</v>
      </c>
      <c r="D824" s="379" t="s">
        <v>2348</v>
      </c>
      <c r="E824" s="379" t="s">
        <v>2510</v>
      </c>
      <c r="F824" s="379" t="s">
        <v>861</v>
      </c>
      <c r="G824" s="379" t="s">
        <v>549</v>
      </c>
      <c r="H824" s="359" t="s">
        <v>1167</v>
      </c>
      <c r="I824" s="378" t="s">
        <v>3504</v>
      </c>
      <c r="J824" s="378" t="s">
        <v>3450</v>
      </c>
      <c r="K824" s="360"/>
      <c r="L824" s="360"/>
    </row>
    <row r="825" spans="1:12" ht="30">
      <c r="A825" s="357">
        <v>44951</v>
      </c>
      <c r="B825" s="359" t="s">
        <v>469</v>
      </c>
      <c r="C825" s="362"/>
      <c r="D825" s="379" t="s">
        <v>3451</v>
      </c>
      <c r="E825" s="379" t="s">
        <v>566</v>
      </c>
      <c r="F825" s="379" t="s">
        <v>861</v>
      </c>
      <c r="G825" s="379" t="s">
        <v>2289</v>
      </c>
      <c r="H825" s="359" t="s">
        <v>1167</v>
      </c>
      <c r="I825" s="378" t="s">
        <v>3505</v>
      </c>
      <c r="J825" s="378" t="s">
        <v>2978</v>
      </c>
      <c r="K825" s="360"/>
      <c r="L825" s="360"/>
    </row>
    <row r="826" spans="1:12" ht="45">
      <c r="A826" s="357">
        <v>44952</v>
      </c>
      <c r="B826" s="359" t="s">
        <v>469</v>
      </c>
      <c r="C826" s="362"/>
      <c r="D826" s="379" t="s">
        <v>3404</v>
      </c>
      <c r="E826" s="379" t="s">
        <v>566</v>
      </c>
      <c r="F826" s="379" t="s">
        <v>861</v>
      </c>
      <c r="G826" s="379" t="s">
        <v>2289</v>
      </c>
      <c r="H826" s="359" t="s">
        <v>1167</v>
      </c>
      <c r="I826" s="378" t="s">
        <v>3506</v>
      </c>
      <c r="J826" s="378" t="s">
        <v>3452</v>
      </c>
      <c r="K826" s="360"/>
      <c r="L826" s="360"/>
    </row>
    <row r="827" spans="1:12" ht="75">
      <c r="A827" s="357">
        <v>44953</v>
      </c>
      <c r="B827" s="359" t="s">
        <v>468</v>
      </c>
      <c r="C827" s="362" t="s">
        <v>3453</v>
      </c>
      <c r="D827" s="379" t="s">
        <v>546</v>
      </c>
      <c r="E827" s="379" t="s">
        <v>2510</v>
      </c>
      <c r="F827" s="379" t="s">
        <v>861</v>
      </c>
      <c r="G827" s="379" t="s">
        <v>510</v>
      </c>
      <c r="H827" s="359" t="s">
        <v>1167</v>
      </c>
      <c r="I827" s="378" t="s">
        <v>3507</v>
      </c>
      <c r="J827" s="378" t="s">
        <v>3454</v>
      </c>
      <c r="K827" s="360"/>
      <c r="L827" s="360"/>
    </row>
    <row r="828" spans="1:12" ht="75">
      <c r="A828" s="357">
        <v>44954</v>
      </c>
      <c r="B828" s="359" t="s">
        <v>468</v>
      </c>
      <c r="C828" s="362" t="s">
        <v>3455</v>
      </c>
      <c r="D828" s="379" t="s">
        <v>3456</v>
      </c>
      <c r="E828" s="379" t="s">
        <v>2510</v>
      </c>
      <c r="F828" s="379" t="s">
        <v>845</v>
      </c>
      <c r="G828" s="379" t="s">
        <v>549</v>
      </c>
      <c r="H828" s="359" t="s">
        <v>1167</v>
      </c>
      <c r="I828" s="378" t="s">
        <v>3508</v>
      </c>
      <c r="J828" s="378" t="s">
        <v>3457</v>
      </c>
      <c r="K828" s="360"/>
      <c r="L828" s="360"/>
    </row>
    <row r="829" spans="1:12" ht="30">
      <c r="A829" s="357">
        <v>44955</v>
      </c>
      <c r="B829" s="359" t="s">
        <v>468</v>
      </c>
      <c r="C829" s="362" t="s">
        <v>1940</v>
      </c>
      <c r="D829" s="379" t="s">
        <v>1474</v>
      </c>
      <c r="E829" s="379"/>
      <c r="F829" s="379" t="s">
        <v>861</v>
      </c>
      <c r="G829" s="379" t="s">
        <v>549</v>
      </c>
      <c r="H829" s="359" t="s">
        <v>2869</v>
      </c>
      <c r="I829" s="378" t="s">
        <v>3509</v>
      </c>
      <c r="J829" s="378" t="s">
        <v>2296</v>
      </c>
      <c r="K829" s="360"/>
      <c r="L829" s="360"/>
    </row>
    <row r="830" spans="1:12" ht="30">
      <c r="A830" s="357">
        <v>44956</v>
      </c>
      <c r="B830" s="359" t="s">
        <v>468</v>
      </c>
      <c r="C830" s="362" t="s">
        <v>3458</v>
      </c>
      <c r="D830" s="379" t="s">
        <v>3459</v>
      </c>
      <c r="E830" s="379" t="s">
        <v>733</v>
      </c>
      <c r="F830" s="379" t="s">
        <v>861</v>
      </c>
      <c r="G830" s="379" t="s">
        <v>549</v>
      </c>
      <c r="H830" s="359" t="s">
        <v>1167</v>
      </c>
      <c r="I830" s="378" t="s">
        <v>3509</v>
      </c>
      <c r="J830" s="378" t="s">
        <v>3460</v>
      </c>
      <c r="K830" s="360"/>
      <c r="L830" s="360"/>
    </row>
    <row r="831" spans="1:12" ht="30">
      <c r="A831" s="357">
        <v>44957</v>
      </c>
      <c r="B831" s="359" t="s">
        <v>468</v>
      </c>
      <c r="C831" s="362" t="s">
        <v>3461</v>
      </c>
      <c r="D831" s="379" t="s">
        <v>3462</v>
      </c>
      <c r="E831" s="379" t="s">
        <v>733</v>
      </c>
      <c r="F831" s="379" t="s">
        <v>861</v>
      </c>
      <c r="G831" s="379" t="s">
        <v>549</v>
      </c>
      <c r="H831" s="359" t="s">
        <v>1167</v>
      </c>
      <c r="I831" s="378" t="s">
        <v>3509</v>
      </c>
      <c r="J831" s="378" t="s">
        <v>3463</v>
      </c>
      <c r="K831" s="360"/>
      <c r="L831" s="360"/>
    </row>
    <row r="832" spans="1:12" ht="30">
      <c r="A832" s="357">
        <v>44950</v>
      </c>
      <c r="B832" s="359" t="s">
        <v>468</v>
      </c>
      <c r="C832" s="362" t="s">
        <v>1865</v>
      </c>
      <c r="D832" s="379" t="s">
        <v>1868</v>
      </c>
      <c r="E832" s="379" t="s">
        <v>733</v>
      </c>
      <c r="F832" s="379" t="s">
        <v>861</v>
      </c>
      <c r="G832" s="379" t="s">
        <v>549</v>
      </c>
      <c r="H832" s="359" t="s">
        <v>1167</v>
      </c>
      <c r="I832" s="378" t="s">
        <v>3509</v>
      </c>
      <c r="J832" s="378" t="s">
        <v>3464</v>
      </c>
      <c r="K832" s="360"/>
      <c r="L832" s="360"/>
    </row>
    <row r="833" spans="1:12">
      <c r="A833" s="357">
        <v>44951</v>
      </c>
      <c r="B833" s="359" t="s">
        <v>671</v>
      </c>
      <c r="C833" s="362" t="s">
        <v>3465</v>
      </c>
      <c r="D833" s="379" t="s">
        <v>3466</v>
      </c>
      <c r="E833" s="379" t="s">
        <v>3467</v>
      </c>
      <c r="F833" s="379" t="s">
        <v>1885</v>
      </c>
      <c r="G833" s="379" t="s">
        <v>2289</v>
      </c>
      <c r="H833" s="359" t="s">
        <v>1167</v>
      </c>
      <c r="I833" s="378"/>
      <c r="J833" s="378" t="s">
        <v>3468</v>
      </c>
      <c r="K833" s="360"/>
      <c r="L833" s="360"/>
    </row>
    <row r="834" spans="1:12">
      <c r="A834" s="357">
        <v>44952</v>
      </c>
      <c r="B834" s="359" t="s">
        <v>671</v>
      </c>
      <c r="C834" s="362" t="s">
        <v>3469</v>
      </c>
      <c r="D834" s="379" t="s">
        <v>3470</v>
      </c>
      <c r="E834" s="379" t="s">
        <v>3471</v>
      </c>
      <c r="F834" s="379" t="s">
        <v>1885</v>
      </c>
      <c r="G834" s="379" t="s">
        <v>2289</v>
      </c>
      <c r="H834" s="359" t="s">
        <v>1167</v>
      </c>
      <c r="I834" s="378"/>
      <c r="J834" s="378" t="s">
        <v>3472</v>
      </c>
      <c r="K834" s="360"/>
      <c r="L834" s="360"/>
    </row>
    <row r="835" spans="1:12">
      <c r="A835" s="357">
        <v>44953</v>
      </c>
      <c r="B835" s="359" t="s">
        <v>671</v>
      </c>
      <c r="C835" s="362" t="s">
        <v>3473</v>
      </c>
      <c r="D835" s="379" t="s">
        <v>3474</v>
      </c>
      <c r="E835" s="379" t="s">
        <v>692</v>
      </c>
      <c r="F835" s="379" t="s">
        <v>1885</v>
      </c>
      <c r="G835" s="379" t="s">
        <v>549</v>
      </c>
      <c r="H835" s="359" t="s">
        <v>1167</v>
      </c>
      <c r="I835" s="378"/>
      <c r="J835" s="378"/>
      <c r="K835" s="360"/>
      <c r="L835" s="360"/>
    </row>
    <row r="836" spans="1:12">
      <c r="A836" s="357">
        <v>44954</v>
      </c>
      <c r="B836" s="359" t="s">
        <v>671</v>
      </c>
      <c r="C836" s="362" t="s">
        <v>3475</v>
      </c>
      <c r="D836" s="379" t="s">
        <v>3476</v>
      </c>
      <c r="E836" s="379" t="s">
        <v>733</v>
      </c>
      <c r="F836" s="379" t="s">
        <v>1885</v>
      </c>
      <c r="G836" s="379" t="s">
        <v>2289</v>
      </c>
      <c r="H836" s="359" t="s">
        <v>1167</v>
      </c>
      <c r="I836" s="378"/>
      <c r="J836" s="378" t="s">
        <v>2638</v>
      </c>
      <c r="K836" s="360"/>
      <c r="L836" s="360"/>
    </row>
    <row r="837" spans="1:12">
      <c r="A837" s="357">
        <v>44958</v>
      </c>
      <c r="B837" s="359" t="s">
        <v>469</v>
      </c>
      <c r="C837" s="362"/>
      <c r="D837" s="379" t="s">
        <v>3539</v>
      </c>
      <c r="E837" s="379" t="s">
        <v>512</v>
      </c>
      <c r="F837" s="379" t="s">
        <v>1401</v>
      </c>
      <c r="G837" s="379" t="s">
        <v>2289</v>
      </c>
      <c r="H837" s="359"/>
      <c r="I837" s="378"/>
      <c r="J837" s="378"/>
      <c r="K837" s="360"/>
      <c r="L837" s="360"/>
    </row>
    <row r="838" spans="1:12">
      <c r="A838" s="357">
        <v>44959</v>
      </c>
      <c r="B838" s="359" t="s">
        <v>469</v>
      </c>
      <c r="C838" s="362" t="s">
        <v>3540</v>
      </c>
      <c r="D838" s="379" t="s">
        <v>3541</v>
      </c>
      <c r="E838" s="379" t="s">
        <v>512</v>
      </c>
      <c r="F838" s="379" t="s">
        <v>1401</v>
      </c>
      <c r="G838" s="379" t="s">
        <v>549</v>
      </c>
      <c r="H838" s="359"/>
      <c r="I838" s="378"/>
      <c r="J838" s="378"/>
      <c r="K838" s="360"/>
      <c r="L838" s="360"/>
    </row>
    <row r="839" spans="1:12">
      <c r="A839" s="357">
        <v>44960</v>
      </c>
      <c r="B839" s="359" t="s">
        <v>469</v>
      </c>
      <c r="C839" s="362"/>
      <c r="D839" s="379" t="s">
        <v>771</v>
      </c>
      <c r="E839" s="379" t="s">
        <v>566</v>
      </c>
      <c r="F839" s="379" t="s">
        <v>861</v>
      </c>
      <c r="G839" s="379" t="s">
        <v>549</v>
      </c>
      <c r="H839" s="359"/>
      <c r="I839" s="378"/>
      <c r="J839" s="378"/>
      <c r="K839" s="360"/>
      <c r="L839" s="360"/>
    </row>
    <row r="840" spans="1:12">
      <c r="A840" s="357">
        <v>44961</v>
      </c>
      <c r="B840" s="359" t="s">
        <v>469</v>
      </c>
      <c r="C840" s="362"/>
      <c r="D840" s="379" t="s">
        <v>771</v>
      </c>
      <c r="E840" s="379" t="s">
        <v>566</v>
      </c>
      <c r="F840" s="379" t="s">
        <v>1401</v>
      </c>
      <c r="G840" s="379" t="s">
        <v>549</v>
      </c>
      <c r="H840" s="359"/>
      <c r="I840" s="378"/>
      <c r="J840" s="378"/>
      <c r="K840" s="360"/>
      <c r="L840" s="360"/>
    </row>
    <row r="841" spans="1:12">
      <c r="A841" s="357">
        <v>44962</v>
      </c>
      <c r="B841" s="359" t="s">
        <v>469</v>
      </c>
      <c r="C841" s="362"/>
      <c r="D841" s="379" t="s">
        <v>771</v>
      </c>
      <c r="E841" s="379" t="s">
        <v>566</v>
      </c>
      <c r="F841" s="379" t="s">
        <v>861</v>
      </c>
      <c r="G841" s="379" t="s">
        <v>2289</v>
      </c>
      <c r="H841" s="359"/>
      <c r="I841" s="378"/>
      <c r="J841" s="378"/>
      <c r="K841" s="360"/>
      <c r="L841" s="360"/>
    </row>
    <row r="842" spans="1:12">
      <c r="A842" s="357">
        <v>44963</v>
      </c>
      <c r="B842" s="359" t="s">
        <v>469</v>
      </c>
      <c r="C842" s="362" t="s">
        <v>3540</v>
      </c>
      <c r="D842" s="379" t="s">
        <v>3541</v>
      </c>
      <c r="E842" s="379" t="s">
        <v>512</v>
      </c>
      <c r="F842" s="379" t="s">
        <v>813</v>
      </c>
      <c r="G842" s="379" t="s">
        <v>549</v>
      </c>
      <c r="H842" s="359"/>
      <c r="I842" s="378"/>
      <c r="J842" s="378"/>
      <c r="K842" s="360"/>
      <c r="L842" s="360"/>
    </row>
    <row r="843" spans="1:12">
      <c r="A843" s="357">
        <v>44964</v>
      </c>
      <c r="B843" s="359" t="s">
        <v>469</v>
      </c>
      <c r="C843" s="362"/>
      <c r="D843" s="379" t="s">
        <v>2727</v>
      </c>
      <c r="E843" s="379" t="s">
        <v>2510</v>
      </c>
      <c r="F843" s="379" t="s">
        <v>1401</v>
      </c>
      <c r="G843" s="379" t="s">
        <v>3542</v>
      </c>
      <c r="H843" s="359"/>
      <c r="I843" s="378"/>
      <c r="J843" s="378"/>
      <c r="K843" s="360"/>
      <c r="L843" s="360"/>
    </row>
    <row r="844" spans="1:12">
      <c r="A844" s="357">
        <v>44965</v>
      </c>
      <c r="B844" s="359" t="s">
        <v>469</v>
      </c>
      <c r="C844" s="362"/>
      <c r="D844" s="379" t="s">
        <v>771</v>
      </c>
      <c r="E844" s="379" t="s">
        <v>566</v>
      </c>
      <c r="F844" s="379" t="s">
        <v>1401</v>
      </c>
      <c r="G844" s="379" t="s">
        <v>3542</v>
      </c>
      <c r="H844" s="359"/>
      <c r="I844" s="378"/>
      <c r="J844" s="378"/>
      <c r="K844" s="360"/>
      <c r="L844" s="360"/>
    </row>
    <row r="845" spans="1:12">
      <c r="A845" s="357">
        <v>44966</v>
      </c>
      <c r="B845" s="359" t="s">
        <v>469</v>
      </c>
      <c r="C845" s="362"/>
      <c r="D845" s="379" t="s">
        <v>2727</v>
      </c>
      <c r="E845" s="379" t="s">
        <v>2510</v>
      </c>
      <c r="F845" s="379" t="s">
        <v>861</v>
      </c>
      <c r="G845" s="379" t="s">
        <v>3542</v>
      </c>
      <c r="H845" s="359"/>
      <c r="I845" s="378"/>
      <c r="J845" s="378"/>
      <c r="K845" s="360"/>
      <c r="L845" s="360"/>
    </row>
    <row r="846" spans="1:12">
      <c r="A846" s="357">
        <v>44967</v>
      </c>
      <c r="B846" s="359" t="s">
        <v>469</v>
      </c>
      <c r="C846" s="362"/>
      <c r="D846" s="379" t="s">
        <v>771</v>
      </c>
      <c r="E846" s="379" t="s">
        <v>566</v>
      </c>
      <c r="F846" s="379" t="s">
        <v>1401</v>
      </c>
      <c r="G846" s="379" t="s">
        <v>3542</v>
      </c>
      <c r="H846" s="359"/>
      <c r="I846" s="378"/>
      <c r="J846" s="378"/>
      <c r="K846" s="360"/>
      <c r="L846" s="360"/>
    </row>
    <row r="847" spans="1:12">
      <c r="A847" s="357">
        <v>44968</v>
      </c>
      <c r="B847" s="359" t="s">
        <v>469</v>
      </c>
      <c r="C847" s="362"/>
      <c r="D847" s="379" t="s">
        <v>771</v>
      </c>
      <c r="E847" s="379" t="s">
        <v>566</v>
      </c>
      <c r="F847" s="379" t="s">
        <v>813</v>
      </c>
      <c r="G847" s="379" t="s">
        <v>3542</v>
      </c>
      <c r="H847" s="359"/>
      <c r="I847" s="378"/>
      <c r="J847" s="378"/>
      <c r="K847" s="360"/>
      <c r="L847" s="360"/>
    </row>
    <row r="848" spans="1:12">
      <c r="A848" s="357">
        <v>44969</v>
      </c>
      <c r="B848" s="359" t="s">
        <v>469</v>
      </c>
      <c r="C848" s="362"/>
      <c r="D848" s="379" t="s">
        <v>3543</v>
      </c>
      <c r="E848" s="379" t="s">
        <v>507</v>
      </c>
      <c r="F848" s="379" t="s">
        <v>861</v>
      </c>
      <c r="G848" s="379" t="s">
        <v>549</v>
      </c>
      <c r="H848" s="359"/>
      <c r="I848" s="378"/>
      <c r="J848" s="378"/>
      <c r="K848" s="360"/>
      <c r="L848" s="360"/>
    </row>
    <row r="849" spans="1:12">
      <c r="A849" s="357">
        <v>44970</v>
      </c>
      <c r="B849" s="359" t="s">
        <v>469</v>
      </c>
      <c r="C849" s="362"/>
      <c r="D849" s="379" t="s">
        <v>771</v>
      </c>
      <c r="E849" s="379" t="s">
        <v>566</v>
      </c>
      <c r="F849" s="379" t="s">
        <v>1401</v>
      </c>
      <c r="G849" s="379" t="s">
        <v>549</v>
      </c>
      <c r="H849" s="359"/>
      <c r="I849" s="378"/>
      <c r="J849" s="378"/>
      <c r="K849" s="360"/>
      <c r="L849" s="360"/>
    </row>
    <row r="850" spans="1:12">
      <c r="A850" s="357">
        <v>44971</v>
      </c>
      <c r="B850" s="359" t="s">
        <v>469</v>
      </c>
      <c r="C850" s="362"/>
      <c r="D850" s="379" t="s">
        <v>2727</v>
      </c>
      <c r="E850" s="379" t="s">
        <v>2510</v>
      </c>
      <c r="F850" s="379" t="s">
        <v>1401</v>
      </c>
      <c r="G850" s="379" t="s">
        <v>549</v>
      </c>
      <c r="H850" s="359"/>
      <c r="I850" s="378"/>
      <c r="J850" s="378"/>
      <c r="K850" s="360"/>
      <c r="L850" s="360"/>
    </row>
    <row r="851" spans="1:12">
      <c r="A851" s="357">
        <v>44972</v>
      </c>
      <c r="B851" s="359" t="s">
        <v>469</v>
      </c>
      <c r="C851" s="362"/>
      <c r="D851" s="379" t="s">
        <v>2727</v>
      </c>
      <c r="E851" s="379" t="s">
        <v>2510</v>
      </c>
      <c r="F851" s="379" t="s">
        <v>861</v>
      </c>
      <c r="G851" s="379" t="s">
        <v>549</v>
      </c>
      <c r="H851" s="359"/>
      <c r="I851" s="378"/>
      <c r="J851" s="378"/>
      <c r="K851" s="360"/>
      <c r="L851" s="360"/>
    </row>
    <row r="852" spans="1:12">
      <c r="A852" s="357">
        <v>44973</v>
      </c>
      <c r="B852" s="359" t="s">
        <v>469</v>
      </c>
      <c r="C852" s="362"/>
      <c r="D852" s="379" t="s">
        <v>1800</v>
      </c>
      <c r="E852" s="379" t="s">
        <v>677</v>
      </c>
      <c r="F852" s="379" t="s">
        <v>861</v>
      </c>
      <c r="G852" s="379" t="s">
        <v>549</v>
      </c>
      <c r="H852" s="359"/>
      <c r="I852" s="378"/>
      <c r="J852" s="378"/>
      <c r="K852" s="360"/>
      <c r="L852" s="360"/>
    </row>
    <row r="853" spans="1:12">
      <c r="A853" s="357">
        <v>44974</v>
      </c>
      <c r="B853" s="359" t="s">
        <v>469</v>
      </c>
      <c r="C853" s="362"/>
      <c r="D853" s="379" t="s">
        <v>1800</v>
      </c>
      <c r="E853" s="379" t="s">
        <v>677</v>
      </c>
      <c r="F853" s="379" t="s">
        <v>813</v>
      </c>
      <c r="G853" s="379" t="s">
        <v>549</v>
      </c>
      <c r="H853" s="359"/>
      <c r="I853" s="378"/>
      <c r="J853" s="378"/>
      <c r="K853" s="360"/>
      <c r="L853" s="360"/>
    </row>
    <row r="854" spans="1:12">
      <c r="A854" s="357">
        <v>44975</v>
      </c>
      <c r="B854" s="359" t="s">
        <v>469</v>
      </c>
      <c r="C854" s="362"/>
      <c r="D854" s="379" t="s">
        <v>3544</v>
      </c>
      <c r="E854" s="379" t="s">
        <v>677</v>
      </c>
      <c r="F854" s="379" t="s">
        <v>813</v>
      </c>
      <c r="G854" s="379" t="s">
        <v>549</v>
      </c>
      <c r="H854" s="359"/>
      <c r="I854" s="378"/>
      <c r="J854" s="378"/>
      <c r="K854" s="360"/>
      <c r="L854" s="360"/>
    </row>
    <row r="855" spans="1:12">
      <c r="A855" s="357">
        <v>44976</v>
      </c>
      <c r="B855" s="359" t="s">
        <v>469</v>
      </c>
      <c r="C855" s="362"/>
      <c r="D855" s="379" t="s">
        <v>2727</v>
      </c>
      <c r="E855" s="379" t="s">
        <v>2510</v>
      </c>
      <c r="F855" s="379" t="s">
        <v>861</v>
      </c>
      <c r="G855" s="379" t="s">
        <v>549</v>
      </c>
      <c r="H855" s="359"/>
      <c r="I855" s="378"/>
      <c r="J855" s="378"/>
      <c r="K855" s="360"/>
      <c r="L855" s="360"/>
    </row>
    <row r="856" spans="1:12">
      <c r="A856" s="357">
        <v>44977</v>
      </c>
      <c r="B856" s="359" t="s">
        <v>469</v>
      </c>
      <c r="C856" s="362"/>
      <c r="D856" s="379" t="s">
        <v>771</v>
      </c>
      <c r="E856" s="379" t="s">
        <v>566</v>
      </c>
      <c r="F856" s="379" t="s">
        <v>1401</v>
      </c>
      <c r="G856" s="379" t="s">
        <v>549</v>
      </c>
      <c r="H856" s="359"/>
      <c r="I856" s="378"/>
      <c r="J856" s="378"/>
      <c r="K856" s="360"/>
      <c r="L856" s="360"/>
    </row>
    <row r="857" spans="1:12">
      <c r="A857" s="357">
        <v>44978</v>
      </c>
      <c r="B857" s="359" t="s">
        <v>469</v>
      </c>
      <c r="C857" s="362"/>
      <c r="D857" s="379" t="s">
        <v>3544</v>
      </c>
      <c r="E857" s="379" t="s">
        <v>677</v>
      </c>
      <c r="F857" s="379" t="s">
        <v>1395</v>
      </c>
      <c r="G857" s="379" t="s">
        <v>2289</v>
      </c>
      <c r="H857" s="359"/>
      <c r="I857" s="378"/>
      <c r="J857" s="378"/>
      <c r="K857" s="360"/>
      <c r="L857" s="360"/>
    </row>
    <row r="858" spans="1:12">
      <c r="A858" s="357">
        <v>44979</v>
      </c>
      <c r="B858" s="359" t="s">
        <v>469</v>
      </c>
      <c r="C858" s="362"/>
      <c r="D858" s="379" t="s">
        <v>2727</v>
      </c>
      <c r="E858" s="379" t="s">
        <v>2510</v>
      </c>
      <c r="F858" s="379" t="s">
        <v>1401</v>
      </c>
      <c r="G858" s="379" t="s">
        <v>549</v>
      </c>
      <c r="H858" s="359"/>
      <c r="I858" s="378"/>
      <c r="J858" s="378"/>
      <c r="K858" s="360"/>
      <c r="L858" s="360"/>
    </row>
    <row r="859" spans="1:12">
      <c r="A859" s="357">
        <v>44980</v>
      </c>
      <c r="B859" s="359" t="s">
        <v>469</v>
      </c>
      <c r="C859" s="362" t="s">
        <v>3545</v>
      </c>
      <c r="D859" s="379" t="s">
        <v>3546</v>
      </c>
      <c r="E859" s="379" t="s">
        <v>512</v>
      </c>
      <c r="F859" s="379" t="s">
        <v>1401</v>
      </c>
      <c r="G859" s="379" t="s">
        <v>549</v>
      </c>
      <c r="H859" s="359"/>
      <c r="I859" s="378"/>
      <c r="J859" s="378"/>
      <c r="K859" s="360"/>
      <c r="L859" s="360"/>
    </row>
    <row r="860" spans="1:12">
      <c r="A860" s="357">
        <v>44981</v>
      </c>
      <c r="B860" s="359" t="s">
        <v>469</v>
      </c>
      <c r="C860" s="362"/>
      <c r="D860" s="379" t="s">
        <v>2727</v>
      </c>
      <c r="E860" s="379" t="s">
        <v>2510</v>
      </c>
      <c r="F860" s="379" t="s">
        <v>861</v>
      </c>
      <c r="G860" s="379" t="s">
        <v>549</v>
      </c>
      <c r="H860" s="359"/>
      <c r="I860" s="378"/>
      <c r="J860" s="378"/>
      <c r="K860" s="360"/>
      <c r="L860" s="360"/>
    </row>
    <row r="861" spans="1:12">
      <c r="A861" s="357">
        <v>44982</v>
      </c>
      <c r="B861" s="359" t="s">
        <v>469</v>
      </c>
      <c r="C861" s="362"/>
      <c r="D861" s="379" t="s">
        <v>1800</v>
      </c>
      <c r="E861" s="379" t="s">
        <v>677</v>
      </c>
      <c r="F861" s="379" t="s">
        <v>861</v>
      </c>
      <c r="G861" s="379" t="s">
        <v>549</v>
      </c>
      <c r="H861" s="359"/>
      <c r="I861" s="378"/>
      <c r="J861" s="378"/>
      <c r="K861" s="360"/>
      <c r="L861" s="360"/>
    </row>
    <row r="862" spans="1:12">
      <c r="A862" s="357">
        <v>44983</v>
      </c>
      <c r="B862" s="359" t="s">
        <v>469</v>
      </c>
      <c r="C862" s="362"/>
      <c r="D862" s="379" t="s">
        <v>2727</v>
      </c>
      <c r="E862" s="379" t="s">
        <v>2510</v>
      </c>
      <c r="F862" s="379" t="s">
        <v>1401</v>
      </c>
      <c r="G862" s="379" t="s">
        <v>549</v>
      </c>
      <c r="H862" s="359"/>
      <c r="I862" s="378"/>
      <c r="J862" s="378"/>
      <c r="K862" s="360"/>
      <c r="L862" s="360"/>
    </row>
    <row r="863" spans="1:12">
      <c r="A863" s="357">
        <v>44984</v>
      </c>
      <c r="B863" s="359" t="s">
        <v>469</v>
      </c>
      <c r="C863" s="362"/>
      <c r="D863" s="379" t="s">
        <v>2727</v>
      </c>
      <c r="E863" s="379" t="s">
        <v>2510</v>
      </c>
      <c r="F863" s="379" t="s">
        <v>861</v>
      </c>
      <c r="G863" s="379" t="s">
        <v>549</v>
      </c>
      <c r="H863" s="359"/>
      <c r="I863" s="378"/>
      <c r="J863" s="378"/>
      <c r="K863" s="360"/>
      <c r="L863" s="360"/>
    </row>
    <row r="864" spans="1:12">
      <c r="A864" s="357">
        <v>44985</v>
      </c>
      <c r="B864" s="359" t="s">
        <v>469</v>
      </c>
      <c r="C864" s="362"/>
      <c r="D864" s="379" t="s">
        <v>1800</v>
      </c>
      <c r="E864" s="379" t="s">
        <v>677</v>
      </c>
      <c r="F864" s="379" t="s">
        <v>861</v>
      </c>
      <c r="G864" s="379" t="s">
        <v>549</v>
      </c>
      <c r="H864" s="359"/>
      <c r="I864" s="378"/>
      <c r="J864" s="378"/>
      <c r="K864" s="360"/>
      <c r="L864" s="360"/>
    </row>
    <row r="865" spans="1:12">
      <c r="A865" s="357">
        <v>44977</v>
      </c>
      <c r="B865" s="359" t="s">
        <v>469</v>
      </c>
      <c r="C865" s="362"/>
      <c r="D865" s="379" t="s">
        <v>1800</v>
      </c>
      <c r="E865" s="379" t="s">
        <v>677</v>
      </c>
      <c r="F865" s="379" t="s">
        <v>861</v>
      </c>
      <c r="G865" s="379" t="s">
        <v>549</v>
      </c>
      <c r="H865" s="359"/>
      <c r="I865" s="378"/>
      <c r="J865" s="378"/>
      <c r="K865" s="360"/>
      <c r="L865" s="360"/>
    </row>
    <row r="866" spans="1:12">
      <c r="A866" s="357">
        <v>44978</v>
      </c>
      <c r="B866" s="359" t="s">
        <v>469</v>
      </c>
      <c r="C866" s="362"/>
      <c r="D866" s="379" t="s">
        <v>2727</v>
      </c>
      <c r="E866" s="379" t="s">
        <v>2510</v>
      </c>
      <c r="F866" s="379" t="s">
        <v>1401</v>
      </c>
      <c r="G866" s="379" t="s">
        <v>549</v>
      </c>
      <c r="H866" s="359"/>
      <c r="I866" s="378"/>
      <c r="J866" s="378"/>
      <c r="K866" s="360"/>
      <c r="L866" s="360"/>
    </row>
    <row r="867" spans="1:12">
      <c r="A867" s="357">
        <v>44979</v>
      </c>
      <c r="B867" s="359" t="s">
        <v>469</v>
      </c>
      <c r="C867" s="362"/>
      <c r="D867" s="379" t="s">
        <v>771</v>
      </c>
      <c r="E867" s="379" t="s">
        <v>566</v>
      </c>
      <c r="F867" s="379" t="s">
        <v>1401</v>
      </c>
      <c r="G867" s="379" t="s">
        <v>549</v>
      </c>
      <c r="H867" s="359"/>
      <c r="I867" s="378"/>
      <c r="J867" s="378"/>
      <c r="K867" s="360"/>
      <c r="L867" s="360"/>
    </row>
    <row r="868" spans="1:12">
      <c r="A868" s="357">
        <v>44980</v>
      </c>
      <c r="B868" s="359" t="s">
        <v>469</v>
      </c>
      <c r="C868" s="362"/>
      <c r="D868" s="379" t="s">
        <v>2727</v>
      </c>
      <c r="E868" s="379" t="s">
        <v>2510</v>
      </c>
      <c r="F868" s="379" t="s">
        <v>861</v>
      </c>
      <c r="G868" s="379" t="s">
        <v>549</v>
      </c>
      <c r="H868" s="359"/>
      <c r="I868" s="378"/>
      <c r="J868" s="378"/>
      <c r="K868" s="360"/>
      <c r="L868" s="360"/>
    </row>
    <row r="869" spans="1:12">
      <c r="A869" s="357">
        <v>44981</v>
      </c>
      <c r="B869" s="359" t="s">
        <v>469</v>
      </c>
      <c r="C869" s="362"/>
      <c r="D869" s="379" t="s">
        <v>771</v>
      </c>
      <c r="E869" s="379" t="s">
        <v>566</v>
      </c>
      <c r="F869" s="379" t="s">
        <v>1401</v>
      </c>
      <c r="G869" s="379" t="s">
        <v>549</v>
      </c>
      <c r="H869" s="359"/>
      <c r="I869" s="378"/>
      <c r="J869" s="378"/>
      <c r="K869" s="360"/>
      <c r="L869" s="360"/>
    </row>
    <row r="870" spans="1:12">
      <c r="A870" s="357">
        <v>44982</v>
      </c>
      <c r="B870" s="359" t="s">
        <v>465</v>
      </c>
      <c r="C870" s="362"/>
      <c r="D870" s="379" t="s">
        <v>3547</v>
      </c>
      <c r="E870" s="379" t="s">
        <v>878</v>
      </c>
      <c r="F870" s="379" t="s">
        <v>1395</v>
      </c>
      <c r="G870" s="379" t="s">
        <v>2289</v>
      </c>
      <c r="H870" s="359"/>
      <c r="I870" s="378"/>
      <c r="J870" s="378"/>
      <c r="K870" s="360"/>
      <c r="L870" s="360"/>
    </row>
    <row r="871" spans="1:12">
      <c r="A871" s="357">
        <v>44983</v>
      </c>
      <c r="B871" s="359" t="s">
        <v>468</v>
      </c>
      <c r="C871" s="362" t="s">
        <v>3548</v>
      </c>
      <c r="D871" s="379" t="s">
        <v>3549</v>
      </c>
      <c r="E871" s="379" t="s">
        <v>2510</v>
      </c>
      <c r="F871" s="379" t="s">
        <v>845</v>
      </c>
      <c r="G871" s="379" t="s">
        <v>917</v>
      </c>
      <c r="H871" s="359"/>
      <c r="I871" s="378"/>
      <c r="J871" s="378"/>
      <c r="K871" s="360"/>
      <c r="L871" s="360"/>
    </row>
    <row r="872" spans="1:12">
      <c r="A872" s="357">
        <v>44984</v>
      </c>
      <c r="B872" s="359" t="s">
        <v>468</v>
      </c>
      <c r="C872" s="362" t="s">
        <v>3548</v>
      </c>
      <c r="D872" s="379" t="s">
        <v>3549</v>
      </c>
      <c r="E872" s="379" t="s">
        <v>2510</v>
      </c>
      <c r="F872" s="379" t="s">
        <v>813</v>
      </c>
      <c r="G872" s="379" t="s">
        <v>917</v>
      </c>
      <c r="H872" s="359"/>
      <c r="I872" s="378"/>
      <c r="J872" s="378"/>
      <c r="K872" s="360"/>
      <c r="L872" s="360"/>
    </row>
    <row r="873" spans="1:12">
      <c r="A873" s="357">
        <v>44985</v>
      </c>
      <c r="B873" s="359" t="s">
        <v>468</v>
      </c>
      <c r="C873" s="362" t="s">
        <v>3550</v>
      </c>
      <c r="D873" s="379" t="s">
        <v>3551</v>
      </c>
      <c r="E873" s="379" t="s">
        <v>733</v>
      </c>
      <c r="F873" s="379" t="s">
        <v>1395</v>
      </c>
      <c r="G873" s="379" t="s">
        <v>2289</v>
      </c>
      <c r="H873" s="359"/>
      <c r="I873" s="378"/>
      <c r="J873" s="378"/>
      <c r="K873" s="360"/>
      <c r="L873" s="360"/>
    </row>
    <row r="874" spans="1:12">
      <c r="A874" s="357">
        <v>44977</v>
      </c>
      <c r="B874" s="359" t="s">
        <v>468</v>
      </c>
      <c r="C874" s="362" t="s">
        <v>3552</v>
      </c>
      <c r="D874" s="379" t="s">
        <v>3553</v>
      </c>
      <c r="E874" s="379" t="s">
        <v>2510</v>
      </c>
      <c r="F874" s="379" t="s">
        <v>845</v>
      </c>
      <c r="G874" s="379" t="s">
        <v>917</v>
      </c>
      <c r="H874" s="359"/>
      <c r="I874" s="378"/>
      <c r="J874" s="378"/>
      <c r="K874" s="360"/>
      <c r="L874" s="360"/>
    </row>
    <row r="875" spans="1:12" ht="45">
      <c r="A875" s="357">
        <v>44978</v>
      </c>
      <c r="B875" s="359" t="s">
        <v>468</v>
      </c>
      <c r="C875" s="362" t="s">
        <v>3554</v>
      </c>
      <c r="D875" s="379" t="s">
        <v>3555</v>
      </c>
      <c r="E875" s="379" t="s">
        <v>733</v>
      </c>
      <c r="F875" s="379" t="s">
        <v>1395</v>
      </c>
      <c r="G875" s="379" t="s">
        <v>2289</v>
      </c>
      <c r="H875" s="359"/>
      <c r="I875" s="378"/>
      <c r="J875" s="378"/>
      <c r="K875" s="360"/>
      <c r="L875" s="360"/>
    </row>
    <row r="876" spans="1:12">
      <c r="A876" s="357">
        <v>44979</v>
      </c>
      <c r="B876" s="359" t="s">
        <v>465</v>
      </c>
      <c r="C876" s="362" t="s">
        <v>3556</v>
      </c>
      <c r="D876" s="379" t="s">
        <v>3557</v>
      </c>
      <c r="E876" s="379" t="s">
        <v>2510</v>
      </c>
      <c r="F876" s="379" t="s">
        <v>3191</v>
      </c>
      <c r="G876" s="379" t="s">
        <v>3558</v>
      </c>
      <c r="H876" s="359"/>
      <c r="I876" s="378"/>
      <c r="J876" s="378"/>
      <c r="K876" s="360"/>
      <c r="L876" s="360"/>
    </row>
    <row r="877" spans="1:12">
      <c r="A877" s="357">
        <v>44980</v>
      </c>
      <c r="B877" s="359" t="s">
        <v>465</v>
      </c>
      <c r="C877" s="362"/>
      <c r="D877" s="379" t="s">
        <v>771</v>
      </c>
      <c r="E877" s="379" t="s">
        <v>566</v>
      </c>
      <c r="F877" s="379" t="s">
        <v>861</v>
      </c>
      <c r="G877" s="379" t="s">
        <v>917</v>
      </c>
      <c r="H877" s="359"/>
      <c r="I877" s="378"/>
      <c r="J877" s="378"/>
      <c r="K877" s="360"/>
      <c r="L877" s="360"/>
    </row>
    <row r="878" spans="1:12">
      <c r="A878" s="357">
        <v>44981</v>
      </c>
      <c r="B878" s="359" t="s">
        <v>465</v>
      </c>
      <c r="C878" s="362"/>
      <c r="D878" s="379" t="s">
        <v>2824</v>
      </c>
      <c r="E878" s="379" t="s">
        <v>3559</v>
      </c>
      <c r="F878" s="379" t="s">
        <v>861</v>
      </c>
      <c r="G878" s="379" t="s">
        <v>917</v>
      </c>
      <c r="H878" s="359"/>
      <c r="I878" s="378"/>
      <c r="J878" s="378"/>
      <c r="K878" s="360"/>
      <c r="L878" s="360"/>
    </row>
    <row r="879" spans="1:12">
      <c r="A879" s="357">
        <v>44982</v>
      </c>
      <c r="B879" s="359" t="s">
        <v>465</v>
      </c>
      <c r="C879" s="362"/>
      <c r="D879" s="379" t="s">
        <v>3547</v>
      </c>
      <c r="E879" s="379" t="s">
        <v>878</v>
      </c>
      <c r="F879" s="379" t="s">
        <v>861</v>
      </c>
      <c r="G879" s="379" t="s">
        <v>917</v>
      </c>
      <c r="H879" s="359"/>
      <c r="I879" s="378"/>
      <c r="J879" s="378"/>
      <c r="K879" s="360"/>
      <c r="L879" s="360"/>
    </row>
    <row r="880" spans="1:12">
      <c r="A880" s="357">
        <v>44983</v>
      </c>
      <c r="B880" s="359" t="s">
        <v>465</v>
      </c>
      <c r="C880" s="362"/>
      <c r="D880" s="379" t="s">
        <v>771</v>
      </c>
      <c r="E880" s="379" t="s">
        <v>566</v>
      </c>
      <c r="F880" s="379" t="s">
        <v>861</v>
      </c>
      <c r="G880" s="379" t="s">
        <v>917</v>
      </c>
      <c r="H880" s="359"/>
      <c r="I880" s="378"/>
      <c r="J880" s="378"/>
      <c r="K880" s="360"/>
      <c r="L880" s="360"/>
    </row>
    <row r="881" spans="1:12">
      <c r="A881" s="357">
        <v>44984</v>
      </c>
      <c r="B881" s="359" t="s">
        <v>465</v>
      </c>
      <c r="C881" s="362"/>
      <c r="D881" s="379" t="s">
        <v>771</v>
      </c>
      <c r="E881" s="379" t="s">
        <v>566</v>
      </c>
      <c r="F881" s="379" t="s">
        <v>861</v>
      </c>
      <c r="G881" s="379" t="s">
        <v>3224</v>
      </c>
      <c r="H881" s="359"/>
      <c r="I881" s="378"/>
      <c r="J881" s="378"/>
      <c r="K881" s="360"/>
      <c r="L881" s="360"/>
    </row>
    <row r="882" spans="1:12">
      <c r="A882" s="357">
        <v>44985</v>
      </c>
      <c r="B882" s="359" t="s">
        <v>465</v>
      </c>
      <c r="C882" s="362"/>
      <c r="D882" s="379" t="s">
        <v>3560</v>
      </c>
      <c r="E882" s="379" t="s">
        <v>3561</v>
      </c>
      <c r="F882" s="379" t="s">
        <v>861</v>
      </c>
      <c r="G882" s="379" t="s">
        <v>3224</v>
      </c>
      <c r="H882" s="359"/>
      <c r="I882" s="378"/>
      <c r="J882" s="378"/>
      <c r="K882" s="360"/>
      <c r="L882" s="360"/>
    </row>
    <row r="883" spans="1:12">
      <c r="A883" s="357">
        <v>44977</v>
      </c>
      <c r="B883" s="359" t="s">
        <v>465</v>
      </c>
      <c r="C883" s="362"/>
      <c r="D883" s="379" t="s">
        <v>679</v>
      </c>
      <c r="E883" s="379" t="s">
        <v>566</v>
      </c>
      <c r="F883" s="379" t="s">
        <v>861</v>
      </c>
      <c r="G883" s="379" t="s">
        <v>3224</v>
      </c>
      <c r="H883" s="359"/>
      <c r="I883" s="378"/>
      <c r="J883" s="378"/>
      <c r="K883" s="360"/>
      <c r="L883" s="360"/>
    </row>
    <row r="884" spans="1:12">
      <c r="A884" s="357">
        <v>44978</v>
      </c>
      <c r="B884" s="359" t="s">
        <v>465</v>
      </c>
      <c r="C884" s="362"/>
      <c r="D884" s="379" t="s">
        <v>3108</v>
      </c>
      <c r="E884" s="379" t="s">
        <v>878</v>
      </c>
      <c r="F884" s="379" t="s">
        <v>861</v>
      </c>
      <c r="G884" s="379" t="s">
        <v>549</v>
      </c>
      <c r="H884" s="359"/>
      <c r="I884" s="378"/>
      <c r="J884" s="378"/>
      <c r="K884" s="360"/>
      <c r="L884" s="360"/>
    </row>
    <row r="885" spans="1:12">
      <c r="A885" s="357">
        <v>44979</v>
      </c>
      <c r="B885" s="359" t="s">
        <v>468</v>
      </c>
      <c r="C885" s="362" t="s">
        <v>1865</v>
      </c>
      <c r="D885" s="379" t="s">
        <v>2690</v>
      </c>
      <c r="E885" s="379" t="s">
        <v>733</v>
      </c>
      <c r="F885" s="379" t="s">
        <v>861</v>
      </c>
      <c r="G885" s="379" t="s">
        <v>917</v>
      </c>
      <c r="H885" s="359"/>
      <c r="I885" s="378"/>
      <c r="J885" s="378"/>
      <c r="K885" s="360"/>
      <c r="L885" s="360"/>
    </row>
    <row r="886" spans="1:12">
      <c r="A886" s="357">
        <v>44980</v>
      </c>
      <c r="B886" s="359" t="s">
        <v>468</v>
      </c>
      <c r="C886" s="362" t="s">
        <v>3562</v>
      </c>
      <c r="D886" s="379" t="s">
        <v>3563</v>
      </c>
      <c r="E886" s="379" t="s">
        <v>2510</v>
      </c>
      <c r="F886" s="379" t="s">
        <v>845</v>
      </c>
      <c r="G886" s="379" t="s">
        <v>917</v>
      </c>
      <c r="H886" s="359"/>
      <c r="I886" s="378"/>
      <c r="J886" s="378"/>
      <c r="K886" s="360"/>
      <c r="L886" s="360"/>
    </row>
    <row r="887" spans="1:12">
      <c r="A887" s="357">
        <v>44981</v>
      </c>
      <c r="B887" s="359" t="s">
        <v>469</v>
      </c>
      <c r="C887" s="362"/>
      <c r="D887" s="379" t="s">
        <v>771</v>
      </c>
      <c r="E887" s="379" t="s">
        <v>566</v>
      </c>
      <c r="F887" s="379" t="s">
        <v>1401</v>
      </c>
      <c r="G887" s="379" t="s">
        <v>917</v>
      </c>
      <c r="H887" s="359"/>
      <c r="I887" s="378"/>
      <c r="J887" s="378"/>
      <c r="K887" s="360"/>
      <c r="L887" s="360"/>
    </row>
    <row r="888" spans="1:12">
      <c r="A888" s="357">
        <v>44982</v>
      </c>
      <c r="B888" s="359" t="s">
        <v>469</v>
      </c>
      <c r="C888" s="362"/>
      <c r="D888" s="379" t="s">
        <v>3404</v>
      </c>
      <c r="E888" s="379" t="s">
        <v>566</v>
      </c>
      <c r="F888" s="379" t="s">
        <v>1401</v>
      </c>
      <c r="G888" s="379" t="s">
        <v>2289</v>
      </c>
      <c r="H888" s="359"/>
      <c r="I888" s="378"/>
      <c r="J888" s="378"/>
      <c r="K888" s="360"/>
      <c r="L888" s="360"/>
    </row>
    <row r="889" spans="1:12">
      <c r="A889" s="357">
        <v>44983</v>
      </c>
      <c r="B889" s="359" t="s">
        <v>465</v>
      </c>
      <c r="C889" s="362"/>
      <c r="D889" s="379" t="s">
        <v>2824</v>
      </c>
      <c r="E889" s="379" t="s">
        <v>3559</v>
      </c>
      <c r="F889" s="379" t="s">
        <v>861</v>
      </c>
      <c r="G889" s="379" t="s">
        <v>917</v>
      </c>
      <c r="H889" s="359"/>
      <c r="I889" s="378"/>
      <c r="J889" s="378"/>
      <c r="K889" s="360"/>
      <c r="L889" s="360"/>
    </row>
    <row r="890" spans="1:12">
      <c r="A890" s="357">
        <v>44984</v>
      </c>
      <c r="B890" s="359" t="s">
        <v>465</v>
      </c>
      <c r="C890" s="362"/>
      <c r="D890" s="379" t="s">
        <v>771</v>
      </c>
      <c r="E890" s="379" t="s">
        <v>566</v>
      </c>
      <c r="F890" s="379" t="s">
        <v>861</v>
      </c>
      <c r="G890" s="379" t="s">
        <v>917</v>
      </c>
      <c r="H890" s="359"/>
      <c r="I890" s="378"/>
      <c r="J890" s="378"/>
      <c r="K890" s="360"/>
      <c r="L890" s="360"/>
    </row>
    <row r="891" spans="1:12">
      <c r="A891" s="357">
        <v>44985</v>
      </c>
      <c r="B891" s="359" t="s">
        <v>465</v>
      </c>
      <c r="C891" s="362"/>
      <c r="D891" s="379" t="s">
        <v>3342</v>
      </c>
      <c r="E891" s="379" t="s">
        <v>566</v>
      </c>
      <c r="F891" s="379" t="s">
        <v>861</v>
      </c>
      <c r="G891" s="379" t="s">
        <v>917</v>
      </c>
      <c r="H891" s="359"/>
      <c r="I891" s="378"/>
      <c r="J891" s="378"/>
      <c r="K891" s="360"/>
      <c r="L891" s="360"/>
    </row>
    <row r="892" spans="1:12" ht="45">
      <c r="A892" s="357">
        <v>44986</v>
      </c>
      <c r="B892" s="359" t="s">
        <v>465</v>
      </c>
      <c r="C892" s="362"/>
      <c r="D892" s="379" t="s">
        <v>3564</v>
      </c>
      <c r="E892" s="379" t="s">
        <v>566</v>
      </c>
      <c r="F892" s="379" t="s">
        <v>861</v>
      </c>
      <c r="G892" s="379" t="s">
        <v>2289</v>
      </c>
      <c r="H892" s="359" t="s">
        <v>1167</v>
      </c>
      <c r="I892" s="378" t="s">
        <v>3594</v>
      </c>
      <c r="J892" s="378" t="s">
        <v>3580</v>
      </c>
      <c r="K892" s="360"/>
      <c r="L892" s="360"/>
    </row>
    <row r="893" spans="1:12" ht="30">
      <c r="A893" s="357">
        <v>44987</v>
      </c>
      <c r="B893" s="359" t="s">
        <v>3565</v>
      </c>
      <c r="C893" s="362" t="s">
        <v>3566</v>
      </c>
      <c r="D893" s="379" t="s">
        <v>3567</v>
      </c>
      <c r="E893" s="379" t="s">
        <v>512</v>
      </c>
      <c r="F893" s="379" t="s">
        <v>861</v>
      </c>
      <c r="G893" s="379" t="s">
        <v>2289</v>
      </c>
      <c r="H893" s="359" t="s">
        <v>1167</v>
      </c>
      <c r="I893" s="378" t="s">
        <v>3595</v>
      </c>
      <c r="J893" s="378" t="s">
        <v>3581</v>
      </c>
      <c r="K893" s="360"/>
      <c r="L893" s="360"/>
    </row>
    <row r="894" spans="1:12" ht="60">
      <c r="A894" s="357">
        <v>44988</v>
      </c>
      <c r="B894" s="359" t="s">
        <v>465</v>
      </c>
      <c r="C894" s="362"/>
      <c r="D894" s="379" t="s">
        <v>925</v>
      </c>
      <c r="E894" s="379" t="s">
        <v>566</v>
      </c>
      <c r="F894" s="379" t="s">
        <v>861</v>
      </c>
      <c r="G894" s="379" t="s">
        <v>2289</v>
      </c>
      <c r="H894" s="359" t="s">
        <v>1167</v>
      </c>
      <c r="I894" s="378" t="s">
        <v>3595</v>
      </c>
      <c r="J894" s="378" t="s">
        <v>3582</v>
      </c>
      <c r="K894" s="360"/>
      <c r="L894" s="360"/>
    </row>
    <row r="895" spans="1:12" ht="60">
      <c r="A895" s="357">
        <v>44989</v>
      </c>
      <c r="B895" s="359" t="s">
        <v>469</v>
      </c>
      <c r="C895" s="362"/>
      <c r="D895" s="379" t="s">
        <v>925</v>
      </c>
      <c r="E895" s="379" t="s">
        <v>566</v>
      </c>
      <c r="F895" s="379" t="s">
        <v>861</v>
      </c>
      <c r="G895" s="379" t="s">
        <v>2289</v>
      </c>
      <c r="H895" s="359" t="s">
        <v>1167</v>
      </c>
      <c r="I895" s="378" t="s">
        <v>3596</v>
      </c>
      <c r="J895" s="378" t="s">
        <v>3582</v>
      </c>
      <c r="K895" s="360"/>
      <c r="L895" s="360"/>
    </row>
    <row r="896" spans="1:12" ht="60">
      <c r="A896" s="357">
        <v>44990</v>
      </c>
      <c r="B896" s="359" t="s">
        <v>469</v>
      </c>
      <c r="C896" s="362"/>
      <c r="D896" s="379" t="s">
        <v>925</v>
      </c>
      <c r="E896" s="379" t="s">
        <v>566</v>
      </c>
      <c r="F896" s="379" t="s">
        <v>861</v>
      </c>
      <c r="G896" s="379" t="s">
        <v>2289</v>
      </c>
      <c r="H896" s="359" t="s">
        <v>1167</v>
      </c>
      <c r="I896" s="378" t="s">
        <v>3597</v>
      </c>
      <c r="J896" s="378" t="s">
        <v>3582</v>
      </c>
      <c r="K896" s="360"/>
      <c r="L896" s="360"/>
    </row>
    <row r="897" spans="1:12" ht="45">
      <c r="A897" s="357">
        <v>44991</v>
      </c>
      <c r="B897" s="359" t="s">
        <v>469</v>
      </c>
      <c r="C897" s="362" t="s">
        <v>3117</v>
      </c>
      <c r="D897" s="379" t="s">
        <v>3568</v>
      </c>
      <c r="E897" s="379" t="s">
        <v>878</v>
      </c>
      <c r="F897" s="379" t="s">
        <v>861</v>
      </c>
      <c r="G897" s="379" t="s">
        <v>2289</v>
      </c>
      <c r="H897" s="359" t="s">
        <v>2869</v>
      </c>
      <c r="I897" s="378" t="s">
        <v>3598</v>
      </c>
      <c r="J897" s="378" t="s">
        <v>3144</v>
      </c>
      <c r="K897" s="360"/>
      <c r="L897" s="360"/>
    </row>
    <row r="898" spans="1:12" ht="60">
      <c r="A898" s="357">
        <v>44992</v>
      </c>
      <c r="B898" s="359" t="s">
        <v>469</v>
      </c>
      <c r="C898" s="362"/>
      <c r="D898" s="379" t="s">
        <v>925</v>
      </c>
      <c r="E898" s="379" t="s">
        <v>566</v>
      </c>
      <c r="F898" s="379" t="s">
        <v>1401</v>
      </c>
      <c r="G898" s="379" t="s">
        <v>2289</v>
      </c>
      <c r="H898" s="359" t="s">
        <v>1167</v>
      </c>
      <c r="I898" s="378" t="s">
        <v>3599</v>
      </c>
      <c r="J898" s="378" t="s">
        <v>3582</v>
      </c>
      <c r="K898" s="360"/>
      <c r="L898" s="360"/>
    </row>
    <row r="899" spans="1:12" ht="60">
      <c r="A899" s="357">
        <v>44993</v>
      </c>
      <c r="B899" s="359" t="s">
        <v>469</v>
      </c>
      <c r="C899" s="362"/>
      <c r="D899" s="379" t="s">
        <v>925</v>
      </c>
      <c r="E899" s="379" t="s">
        <v>566</v>
      </c>
      <c r="F899" s="379" t="s">
        <v>861</v>
      </c>
      <c r="G899" s="379" t="s">
        <v>2289</v>
      </c>
      <c r="H899" s="359" t="s">
        <v>1167</v>
      </c>
      <c r="I899" s="378" t="s">
        <v>3600</v>
      </c>
      <c r="J899" s="378" t="s">
        <v>3582</v>
      </c>
      <c r="K899" s="360"/>
      <c r="L899" s="360"/>
    </row>
    <row r="900" spans="1:12" ht="60">
      <c r="A900" s="357">
        <v>44994</v>
      </c>
      <c r="B900" s="359" t="s">
        <v>469</v>
      </c>
      <c r="C900" s="362"/>
      <c r="D900" s="379" t="s">
        <v>925</v>
      </c>
      <c r="E900" s="379" t="s">
        <v>566</v>
      </c>
      <c r="F900" s="379" t="s">
        <v>1401</v>
      </c>
      <c r="G900" s="379" t="s">
        <v>2289</v>
      </c>
      <c r="H900" s="359" t="s">
        <v>1167</v>
      </c>
      <c r="I900" s="378" t="s">
        <v>3596</v>
      </c>
      <c r="J900" s="378" t="s">
        <v>3582</v>
      </c>
      <c r="K900" s="360"/>
      <c r="L900" s="360"/>
    </row>
    <row r="901" spans="1:12" ht="60">
      <c r="A901" s="357">
        <v>44995</v>
      </c>
      <c r="B901" s="359" t="s">
        <v>465</v>
      </c>
      <c r="C901" s="362"/>
      <c r="D901" s="379" t="s">
        <v>925</v>
      </c>
      <c r="E901" s="379" t="s">
        <v>566</v>
      </c>
      <c r="F901" s="379" t="s">
        <v>861</v>
      </c>
      <c r="G901" s="379" t="s">
        <v>2289</v>
      </c>
      <c r="H901" s="359" t="s">
        <v>1167</v>
      </c>
      <c r="I901" s="378" t="s">
        <v>3601</v>
      </c>
      <c r="J901" s="378" t="s">
        <v>3582</v>
      </c>
      <c r="K901" s="360"/>
      <c r="L901" s="360"/>
    </row>
    <row r="902" spans="1:12" ht="60">
      <c r="A902" s="357">
        <v>44996</v>
      </c>
      <c r="B902" s="359" t="s">
        <v>465</v>
      </c>
      <c r="C902" s="362"/>
      <c r="D902" s="379" t="s">
        <v>925</v>
      </c>
      <c r="E902" s="379" t="s">
        <v>566</v>
      </c>
      <c r="F902" s="379" t="s">
        <v>861</v>
      </c>
      <c r="G902" s="379" t="s">
        <v>2289</v>
      </c>
      <c r="H902" s="359" t="s">
        <v>1167</v>
      </c>
      <c r="I902" s="378" t="s">
        <v>3602</v>
      </c>
      <c r="J902" s="378" t="s">
        <v>3582</v>
      </c>
      <c r="K902" s="360"/>
      <c r="L902" s="360"/>
    </row>
    <row r="903" spans="1:12" ht="60">
      <c r="A903" s="357">
        <v>44997</v>
      </c>
      <c r="B903" s="359" t="s">
        <v>465</v>
      </c>
      <c r="C903" s="362"/>
      <c r="D903" s="379" t="s">
        <v>925</v>
      </c>
      <c r="E903" s="379" t="s">
        <v>566</v>
      </c>
      <c r="F903" s="379" t="s">
        <v>861</v>
      </c>
      <c r="G903" s="379" t="s">
        <v>2289</v>
      </c>
      <c r="H903" s="359" t="s">
        <v>1167</v>
      </c>
      <c r="I903" s="378" t="s">
        <v>3603</v>
      </c>
      <c r="J903" s="378" t="s">
        <v>3582</v>
      </c>
      <c r="K903" s="360"/>
      <c r="L903" s="360"/>
    </row>
    <row r="904" spans="1:12" ht="45">
      <c r="A904" s="357">
        <v>44998</v>
      </c>
      <c r="B904" s="359" t="s">
        <v>465</v>
      </c>
      <c r="C904" s="362"/>
      <c r="D904" s="379" t="s">
        <v>2963</v>
      </c>
      <c r="E904" s="379" t="s">
        <v>566</v>
      </c>
      <c r="F904" s="379" t="s">
        <v>861</v>
      </c>
      <c r="G904" s="379" t="s">
        <v>917</v>
      </c>
      <c r="H904" s="359" t="s">
        <v>1167</v>
      </c>
      <c r="I904" s="378" t="s">
        <v>3604</v>
      </c>
      <c r="J904" s="378" t="s">
        <v>3583</v>
      </c>
      <c r="K904" s="360"/>
      <c r="L904" s="360"/>
    </row>
    <row r="905" spans="1:12" ht="45">
      <c r="A905" s="357">
        <v>44999</v>
      </c>
      <c r="B905" s="359" t="s">
        <v>465</v>
      </c>
      <c r="C905" s="362"/>
      <c r="D905" s="379" t="s">
        <v>925</v>
      </c>
      <c r="E905" s="379" t="s">
        <v>566</v>
      </c>
      <c r="F905" s="379" t="s">
        <v>861</v>
      </c>
      <c r="G905" s="379" t="s">
        <v>2289</v>
      </c>
      <c r="H905" s="359" t="s">
        <v>1167</v>
      </c>
      <c r="I905" s="378" t="s">
        <v>3605</v>
      </c>
      <c r="J905" s="378" t="s">
        <v>3583</v>
      </c>
      <c r="K905" s="360"/>
      <c r="L905" s="360"/>
    </row>
    <row r="906" spans="1:12" ht="45">
      <c r="A906" s="357">
        <v>45000</v>
      </c>
      <c r="B906" s="359" t="s">
        <v>465</v>
      </c>
      <c r="C906" s="362"/>
      <c r="D906" s="379" t="s">
        <v>925</v>
      </c>
      <c r="E906" s="379" t="s">
        <v>566</v>
      </c>
      <c r="F906" s="379" t="s">
        <v>861</v>
      </c>
      <c r="G906" s="379" t="s">
        <v>2289</v>
      </c>
      <c r="H906" s="359" t="s">
        <v>1167</v>
      </c>
      <c r="I906" s="378" t="s">
        <v>3606</v>
      </c>
      <c r="J906" s="378" t="s">
        <v>3583</v>
      </c>
      <c r="K906" s="360"/>
      <c r="L906" s="360"/>
    </row>
    <row r="907" spans="1:12" ht="60">
      <c r="A907" s="357">
        <v>45001</v>
      </c>
      <c r="B907" s="359" t="s">
        <v>465</v>
      </c>
      <c r="C907" s="362"/>
      <c r="D907" s="379" t="s">
        <v>3569</v>
      </c>
      <c r="E907" s="379" t="s">
        <v>566</v>
      </c>
      <c r="F907" s="379" t="s">
        <v>861</v>
      </c>
      <c r="G907" s="379" t="s">
        <v>668</v>
      </c>
      <c r="H907" s="359" t="s">
        <v>1167</v>
      </c>
      <c r="I907" s="378" t="s">
        <v>3607</v>
      </c>
      <c r="J907" s="378" t="s">
        <v>3584</v>
      </c>
      <c r="K907" s="360"/>
      <c r="L907" s="360"/>
    </row>
    <row r="908" spans="1:12" ht="75">
      <c r="A908" s="357">
        <v>45002</v>
      </c>
      <c r="B908" s="359" t="s">
        <v>465</v>
      </c>
      <c r="C908" s="362"/>
      <c r="D908" s="379" t="s">
        <v>3570</v>
      </c>
      <c r="E908" s="379" t="s">
        <v>566</v>
      </c>
      <c r="F908" s="379" t="s">
        <v>861</v>
      </c>
      <c r="G908" s="379" t="s">
        <v>668</v>
      </c>
      <c r="H908" s="359" t="s">
        <v>2869</v>
      </c>
      <c r="I908" s="378" t="s">
        <v>3607</v>
      </c>
      <c r="J908" s="378" t="s">
        <v>3585</v>
      </c>
      <c r="K908" s="360"/>
      <c r="L908" s="360"/>
    </row>
    <row r="909" spans="1:12" ht="45">
      <c r="A909" s="357">
        <v>45003</v>
      </c>
      <c r="B909" s="359" t="s">
        <v>469</v>
      </c>
      <c r="C909" s="362" t="s">
        <v>3571</v>
      </c>
      <c r="D909" s="379" t="s">
        <v>3572</v>
      </c>
      <c r="E909" s="379" t="s">
        <v>566</v>
      </c>
      <c r="F909" s="379" t="s">
        <v>861</v>
      </c>
      <c r="G909" s="379" t="s">
        <v>668</v>
      </c>
      <c r="H909" s="359" t="s">
        <v>1167</v>
      </c>
      <c r="I909" s="378" t="s">
        <v>3608</v>
      </c>
      <c r="J909" s="378" t="s">
        <v>3586</v>
      </c>
      <c r="K909" s="360"/>
      <c r="L909" s="360"/>
    </row>
    <row r="910" spans="1:12" ht="60">
      <c r="A910" s="357">
        <v>45004</v>
      </c>
      <c r="B910" s="359" t="s">
        <v>469</v>
      </c>
      <c r="C910" s="362"/>
      <c r="D910" s="379" t="s">
        <v>925</v>
      </c>
      <c r="E910" s="379" t="s">
        <v>566</v>
      </c>
      <c r="F910" s="379" t="s">
        <v>641</v>
      </c>
      <c r="G910" s="379" t="s">
        <v>668</v>
      </c>
      <c r="H910" s="359" t="s">
        <v>1167</v>
      </c>
      <c r="I910" s="378" t="s">
        <v>3609</v>
      </c>
      <c r="J910" s="378" t="s">
        <v>3587</v>
      </c>
      <c r="K910" s="360"/>
      <c r="L910" s="360"/>
    </row>
    <row r="911" spans="1:12" ht="75">
      <c r="A911" s="357">
        <v>45005</v>
      </c>
      <c r="B911" s="359" t="s">
        <v>468</v>
      </c>
      <c r="C911" s="362" t="s">
        <v>3573</v>
      </c>
      <c r="D911" s="379" t="s">
        <v>3574</v>
      </c>
      <c r="E911" s="379" t="s">
        <v>566</v>
      </c>
      <c r="F911" s="379" t="s">
        <v>861</v>
      </c>
      <c r="G911" s="379" t="s">
        <v>668</v>
      </c>
      <c r="H911" s="359" t="s">
        <v>1167</v>
      </c>
      <c r="I911" s="378" t="s">
        <v>3610</v>
      </c>
      <c r="J911" s="378" t="s">
        <v>3588</v>
      </c>
      <c r="K911" s="360"/>
      <c r="L911" s="360"/>
    </row>
    <row r="912" spans="1:12" ht="75">
      <c r="A912" s="357">
        <v>45006</v>
      </c>
      <c r="B912" s="359" t="s">
        <v>468</v>
      </c>
      <c r="C912" s="362" t="s">
        <v>3575</v>
      </c>
      <c r="D912" s="379" t="s">
        <v>3576</v>
      </c>
      <c r="E912" s="379" t="s">
        <v>566</v>
      </c>
      <c r="F912" s="379" t="s">
        <v>861</v>
      </c>
      <c r="G912" s="379" t="s">
        <v>668</v>
      </c>
      <c r="H912" s="359" t="s">
        <v>1167</v>
      </c>
      <c r="I912" s="378" t="s">
        <v>3610</v>
      </c>
      <c r="J912" s="378" t="s">
        <v>3589</v>
      </c>
      <c r="K912" s="360"/>
      <c r="L912" s="360"/>
    </row>
    <row r="913" spans="1:12" ht="75">
      <c r="A913" s="357">
        <v>45007</v>
      </c>
      <c r="B913" s="359" t="s">
        <v>468</v>
      </c>
      <c r="C913" s="362" t="s">
        <v>3577</v>
      </c>
      <c r="D913" s="379" t="s">
        <v>3574</v>
      </c>
      <c r="E913" s="379" t="s">
        <v>566</v>
      </c>
      <c r="F913" s="379" t="s">
        <v>861</v>
      </c>
      <c r="G913" s="379" t="s">
        <v>668</v>
      </c>
      <c r="H913" s="359" t="s">
        <v>2869</v>
      </c>
      <c r="I913" s="378" t="s">
        <v>3610</v>
      </c>
      <c r="J913" s="378" t="s">
        <v>3590</v>
      </c>
      <c r="K913" s="360"/>
      <c r="L913" s="360"/>
    </row>
    <row r="914" spans="1:12" ht="75">
      <c r="A914" s="357">
        <v>45008</v>
      </c>
      <c r="B914" s="359" t="s">
        <v>468</v>
      </c>
      <c r="C914" s="362" t="s">
        <v>3578</v>
      </c>
      <c r="D914" s="379" t="s">
        <v>3574</v>
      </c>
      <c r="E914" s="379" t="s">
        <v>566</v>
      </c>
      <c r="F914" s="379" t="s">
        <v>861</v>
      </c>
      <c r="G914" s="379" t="s">
        <v>668</v>
      </c>
      <c r="H914" s="359" t="s">
        <v>2869</v>
      </c>
      <c r="I914" s="378" t="s">
        <v>3610</v>
      </c>
      <c r="J914" s="378" t="s">
        <v>3591</v>
      </c>
      <c r="K914" s="360"/>
      <c r="L914" s="360"/>
    </row>
    <row r="915" spans="1:12" ht="75">
      <c r="A915" s="357">
        <v>45009</v>
      </c>
      <c r="B915" s="359" t="s">
        <v>468</v>
      </c>
      <c r="C915" s="362" t="s">
        <v>3579</v>
      </c>
      <c r="D915" s="379" t="s">
        <v>3574</v>
      </c>
      <c r="E915" s="379" t="s">
        <v>566</v>
      </c>
      <c r="F915" s="379" t="s">
        <v>861</v>
      </c>
      <c r="G915" s="379" t="s">
        <v>668</v>
      </c>
      <c r="H915" s="359" t="s">
        <v>2869</v>
      </c>
      <c r="I915" s="378" t="s">
        <v>3610</v>
      </c>
      <c r="J915" s="378" t="s">
        <v>3592</v>
      </c>
      <c r="K915" s="360"/>
      <c r="L915" s="360"/>
    </row>
    <row r="916" spans="1:12" ht="75">
      <c r="A916" s="357">
        <v>45010</v>
      </c>
      <c r="B916" s="359" t="s">
        <v>468</v>
      </c>
      <c r="C916" s="362"/>
      <c r="D916" s="379" t="s">
        <v>3574</v>
      </c>
      <c r="E916" s="379" t="s">
        <v>566</v>
      </c>
      <c r="F916" s="379" t="s">
        <v>861</v>
      </c>
      <c r="G916" s="379" t="s">
        <v>668</v>
      </c>
      <c r="H916" s="359" t="s">
        <v>2869</v>
      </c>
      <c r="I916" s="378" t="s">
        <v>3610</v>
      </c>
      <c r="J916" s="378" t="s">
        <v>3593</v>
      </c>
      <c r="K916" s="360"/>
      <c r="L916" s="360"/>
    </row>
    <row r="917" spans="1:12" ht="75">
      <c r="A917" s="357">
        <v>45017</v>
      </c>
      <c r="B917" s="359" t="s">
        <v>468</v>
      </c>
      <c r="C917" s="362" t="s">
        <v>3634</v>
      </c>
      <c r="D917" s="379" t="s">
        <v>3635</v>
      </c>
      <c r="E917" s="379" t="s">
        <v>1971</v>
      </c>
      <c r="F917" s="379" t="s">
        <v>813</v>
      </c>
      <c r="G917" s="379" t="s">
        <v>3636</v>
      </c>
      <c r="H917" s="359" t="s">
        <v>1167</v>
      </c>
      <c r="I917" s="378" t="s">
        <v>3677</v>
      </c>
      <c r="J917" s="378" t="s">
        <v>3672</v>
      </c>
      <c r="K917" s="360"/>
      <c r="L917" s="360"/>
    </row>
    <row r="918" spans="1:12" ht="75">
      <c r="A918" s="357">
        <v>45018</v>
      </c>
      <c r="B918" s="359" t="s">
        <v>468</v>
      </c>
      <c r="C918" s="362"/>
      <c r="D918" s="379" t="s">
        <v>3637</v>
      </c>
      <c r="E918" s="379" t="s">
        <v>566</v>
      </c>
      <c r="F918" s="379" t="s">
        <v>813</v>
      </c>
      <c r="G918" s="379" t="s">
        <v>668</v>
      </c>
      <c r="H918" s="359" t="s">
        <v>2869</v>
      </c>
      <c r="I918" s="378" t="s">
        <v>3678</v>
      </c>
      <c r="J918" s="378" t="s">
        <v>3673</v>
      </c>
      <c r="K918" s="360"/>
      <c r="L918" s="360"/>
    </row>
    <row r="919" spans="1:12" ht="75">
      <c r="A919" s="357">
        <v>45019</v>
      </c>
      <c r="B919" s="359" t="s">
        <v>468</v>
      </c>
      <c r="C919" s="362" t="s">
        <v>3638</v>
      </c>
      <c r="D919" s="379" t="s">
        <v>3639</v>
      </c>
      <c r="E919" s="379" t="s">
        <v>1971</v>
      </c>
      <c r="F919" s="379" t="s">
        <v>861</v>
      </c>
      <c r="G919" s="379" t="s">
        <v>917</v>
      </c>
      <c r="H919" s="359" t="s">
        <v>1167</v>
      </c>
      <c r="I919" s="378" t="s">
        <v>3678</v>
      </c>
      <c r="J919" s="378" t="s">
        <v>3674</v>
      </c>
      <c r="K919" s="360"/>
      <c r="L919" s="360"/>
    </row>
    <row r="920" spans="1:12" ht="75">
      <c r="A920" s="357">
        <v>45020</v>
      </c>
      <c r="B920" s="359" t="s">
        <v>468</v>
      </c>
      <c r="C920" s="362" t="s">
        <v>2471</v>
      </c>
      <c r="D920" s="379" t="s">
        <v>3640</v>
      </c>
      <c r="E920" s="379" t="s">
        <v>2510</v>
      </c>
      <c r="F920" s="379" t="s">
        <v>861</v>
      </c>
      <c r="G920" s="379" t="s">
        <v>668</v>
      </c>
      <c r="H920" s="359" t="s">
        <v>2869</v>
      </c>
      <c r="I920" s="378" t="s">
        <v>3679</v>
      </c>
      <c r="J920" s="378" t="s">
        <v>3675</v>
      </c>
      <c r="K920" s="360"/>
      <c r="L920" s="360"/>
    </row>
    <row r="921" spans="1:12" ht="75">
      <c r="A921" s="357">
        <v>45021</v>
      </c>
      <c r="B921" s="359" t="s">
        <v>468</v>
      </c>
      <c r="C921" s="362" t="s">
        <v>2336</v>
      </c>
      <c r="D921" s="379" t="s">
        <v>3641</v>
      </c>
      <c r="E921" s="379" t="s">
        <v>1971</v>
      </c>
      <c r="F921" s="379" t="s">
        <v>861</v>
      </c>
      <c r="G921" s="379" t="s">
        <v>668</v>
      </c>
      <c r="H921" s="359" t="s">
        <v>1167</v>
      </c>
      <c r="I921" s="378" t="s">
        <v>3679</v>
      </c>
      <c r="J921" s="378" t="s">
        <v>3675</v>
      </c>
      <c r="K921" s="360"/>
      <c r="L921" s="360"/>
    </row>
    <row r="922" spans="1:12" ht="75">
      <c r="A922" s="357">
        <v>45022</v>
      </c>
      <c r="B922" s="359" t="s">
        <v>468</v>
      </c>
      <c r="C922" s="362" t="s">
        <v>3642</v>
      </c>
      <c r="D922" s="379" t="s">
        <v>3643</v>
      </c>
      <c r="E922" s="379" t="s">
        <v>566</v>
      </c>
      <c r="F922" s="379" t="s">
        <v>861</v>
      </c>
      <c r="G922" s="379" t="s">
        <v>2289</v>
      </c>
      <c r="H922" s="359" t="s">
        <v>2869</v>
      </c>
      <c r="I922" s="378" t="s">
        <v>3679</v>
      </c>
      <c r="J922" s="378" t="s">
        <v>3676</v>
      </c>
      <c r="K922" s="360"/>
      <c r="L922" s="360"/>
    </row>
    <row r="923" spans="1:12" ht="75">
      <c r="A923" s="357">
        <v>45023</v>
      </c>
      <c r="B923" s="359" t="s">
        <v>468</v>
      </c>
      <c r="C923" s="362" t="s">
        <v>3644</v>
      </c>
      <c r="D923" s="379" t="s">
        <v>3645</v>
      </c>
      <c r="E923" s="379" t="s">
        <v>1971</v>
      </c>
      <c r="F923" s="379" t="s">
        <v>861</v>
      </c>
      <c r="G923" s="379" t="s">
        <v>574</v>
      </c>
      <c r="H923" s="359" t="s">
        <v>1167</v>
      </c>
      <c r="I923" s="378" t="s">
        <v>3679</v>
      </c>
      <c r="J923" s="378"/>
      <c r="K923" s="360"/>
      <c r="L923" s="360"/>
    </row>
    <row r="924" spans="1:12" ht="30">
      <c r="A924" s="357">
        <v>45024</v>
      </c>
      <c r="B924" s="359" t="s">
        <v>468</v>
      </c>
      <c r="C924" s="362" t="s">
        <v>3117</v>
      </c>
      <c r="D924" s="379" t="s">
        <v>3345</v>
      </c>
      <c r="E924" s="379" t="s">
        <v>566</v>
      </c>
      <c r="F924" s="379" t="s">
        <v>861</v>
      </c>
      <c r="G924" s="379" t="s">
        <v>2641</v>
      </c>
      <c r="H924" s="359" t="s">
        <v>2869</v>
      </c>
      <c r="I924" s="378" t="s">
        <v>3680</v>
      </c>
      <c r="J924" s="378"/>
      <c r="K924" s="360"/>
      <c r="L924" s="360"/>
    </row>
    <row r="925" spans="1:12" ht="30">
      <c r="A925" s="357">
        <v>45025</v>
      </c>
      <c r="B925" s="359" t="s">
        <v>468</v>
      </c>
      <c r="C925" s="362" t="s">
        <v>3646</v>
      </c>
      <c r="D925" s="379" t="s">
        <v>3647</v>
      </c>
      <c r="E925" s="379" t="s">
        <v>2510</v>
      </c>
      <c r="F925" s="379" t="s">
        <v>1395</v>
      </c>
      <c r="G925" s="379" t="s">
        <v>2289</v>
      </c>
      <c r="H925" s="359" t="s">
        <v>2869</v>
      </c>
      <c r="I925" s="378" t="s">
        <v>3681</v>
      </c>
      <c r="J925" s="378"/>
      <c r="K925" s="360"/>
      <c r="L925" s="360"/>
    </row>
    <row r="926" spans="1:12">
      <c r="A926" s="357">
        <v>45026</v>
      </c>
      <c r="B926" s="359" t="s">
        <v>468</v>
      </c>
      <c r="C926" s="362" t="s">
        <v>3648</v>
      </c>
      <c r="D926" s="379" t="s">
        <v>2246</v>
      </c>
      <c r="E926" s="379" t="s">
        <v>2510</v>
      </c>
      <c r="F926" s="379" t="s">
        <v>1395</v>
      </c>
      <c r="G926" s="379" t="s">
        <v>2289</v>
      </c>
      <c r="H926" s="359" t="s">
        <v>2869</v>
      </c>
      <c r="I926" s="378" t="s">
        <v>3682</v>
      </c>
      <c r="J926" s="378"/>
      <c r="K926" s="360"/>
      <c r="L926" s="360"/>
    </row>
    <row r="927" spans="1:12" ht="30">
      <c r="A927" s="357">
        <v>45027</v>
      </c>
      <c r="B927" s="359" t="s">
        <v>468</v>
      </c>
      <c r="C927" s="362" t="s">
        <v>3649</v>
      </c>
      <c r="D927" s="379" t="s">
        <v>3650</v>
      </c>
      <c r="E927" s="379" t="s">
        <v>1971</v>
      </c>
      <c r="F927" s="379" t="s">
        <v>1395</v>
      </c>
      <c r="G927" s="379" t="s">
        <v>512</v>
      </c>
      <c r="H927" s="359" t="s">
        <v>1167</v>
      </c>
      <c r="I927" s="378" t="s">
        <v>3683</v>
      </c>
      <c r="J927" s="378"/>
      <c r="K927" s="360"/>
      <c r="L927" s="360"/>
    </row>
    <row r="928" spans="1:12" ht="60">
      <c r="A928" s="357">
        <v>45028</v>
      </c>
      <c r="B928" s="359" t="s">
        <v>468</v>
      </c>
      <c r="C928" s="362" t="s">
        <v>3651</v>
      </c>
      <c r="D928" s="379" t="s">
        <v>3652</v>
      </c>
      <c r="E928" s="379" t="s">
        <v>2510</v>
      </c>
      <c r="F928" s="379" t="s">
        <v>1395</v>
      </c>
      <c r="G928" s="379" t="s">
        <v>2289</v>
      </c>
      <c r="H928" s="359" t="s">
        <v>2869</v>
      </c>
      <c r="I928" s="378" t="s">
        <v>3684</v>
      </c>
      <c r="J928" s="378"/>
      <c r="K928" s="360"/>
      <c r="L928" s="360"/>
    </row>
    <row r="929" spans="1:12" ht="75">
      <c r="A929" s="357">
        <v>45029</v>
      </c>
      <c r="B929" s="359" t="s">
        <v>468</v>
      </c>
      <c r="C929" s="362" t="s">
        <v>3653</v>
      </c>
      <c r="D929" s="379" t="s">
        <v>3654</v>
      </c>
      <c r="E929" s="379" t="s">
        <v>2510</v>
      </c>
      <c r="F929" s="379" t="s">
        <v>861</v>
      </c>
      <c r="G929" s="379" t="s">
        <v>2641</v>
      </c>
      <c r="H929" s="359" t="s">
        <v>2869</v>
      </c>
      <c r="I929" s="378" t="s">
        <v>3685</v>
      </c>
      <c r="J929" s="378"/>
      <c r="K929" s="360"/>
      <c r="L929" s="360"/>
    </row>
    <row r="930" spans="1:12" ht="75">
      <c r="A930" s="357">
        <v>45030</v>
      </c>
      <c r="B930" s="359" t="s">
        <v>468</v>
      </c>
      <c r="C930" s="362" t="s">
        <v>3655</v>
      </c>
      <c r="D930" s="379" t="s">
        <v>3656</v>
      </c>
      <c r="E930" s="379" t="s">
        <v>566</v>
      </c>
      <c r="F930" s="379" t="s">
        <v>861</v>
      </c>
      <c r="G930" s="379" t="s">
        <v>3657</v>
      </c>
      <c r="H930" s="359" t="s">
        <v>1167</v>
      </c>
      <c r="I930" s="378" t="s">
        <v>3686</v>
      </c>
      <c r="J930" s="378"/>
      <c r="K930" s="360"/>
      <c r="L930" s="360"/>
    </row>
    <row r="931" spans="1:12" ht="75">
      <c r="A931" s="357">
        <v>45031</v>
      </c>
      <c r="B931" s="359" t="s">
        <v>468</v>
      </c>
      <c r="C931" s="362" t="s">
        <v>3453</v>
      </c>
      <c r="D931" s="379" t="s">
        <v>627</v>
      </c>
      <c r="E931" s="379" t="s">
        <v>2510</v>
      </c>
      <c r="F931" s="379" t="s">
        <v>861</v>
      </c>
      <c r="G931" s="379" t="s">
        <v>2289</v>
      </c>
      <c r="H931" s="359" t="s">
        <v>2869</v>
      </c>
      <c r="I931" s="378" t="s">
        <v>3686</v>
      </c>
      <c r="J931" s="378"/>
      <c r="K931" s="360"/>
      <c r="L931" s="360"/>
    </row>
    <row r="932" spans="1:12" ht="75">
      <c r="A932" s="357">
        <v>45032</v>
      </c>
      <c r="B932" s="359" t="s">
        <v>468</v>
      </c>
      <c r="C932" s="362" t="s">
        <v>1865</v>
      </c>
      <c r="D932" s="379" t="s">
        <v>2690</v>
      </c>
      <c r="E932" s="379" t="s">
        <v>1971</v>
      </c>
      <c r="F932" s="379" t="s">
        <v>861</v>
      </c>
      <c r="G932" s="379" t="s">
        <v>549</v>
      </c>
      <c r="H932" s="359" t="s">
        <v>1167</v>
      </c>
      <c r="I932" s="378" t="s">
        <v>3687</v>
      </c>
      <c r="J932" s="378"/>
      <c r="K932" s="360"/>
      <c r="L932" s="360"/>
    </row>
    <row r="933" spans="1:12" ht="75">
      <c r="A933" s="357">
        <v>45033</v>
      </c>
      <c r="B933" s="359" t="s">
        <v>468</v>
      </c>
      <c r="C933" s="362" t="s">
        <v>1865</v>
      </c>
      <c r="D933" s="379" t="s">
        <v>2690</v>
      </c>
      <c r="E933" s="379" t="s">
        <v>1971</v>
      </c>
      <c r="F933" s="379" t="s">
        <v>861</v>
      </c>
      <c r="G933" s="379" t="s">
        <v>549</v>
      </c>
      <c r="H933" s="359" t="s">
        <v>1167</v>
      </c>
      <c r="I933" s="378" t="s">
        <v>3687</v>
      </c>
      <c r="J933" s="378"/>
      <c r="K933" s="360"/>
      <c r="L933" s="360"/>
    </row>
    <row r="934" spans="1:12" ht="30">
      <c r="A934" s="357">
        <v>45034</v>
      </c>
      <c r="B934" s="359" t="s">
        <v>468</v>
      </c>
      <c r="C934" s="362" t="s">
        <v>3658</v>
      </c>
      <c r="D934" s="379" t="s">
        <v>627</v>
      </c>
      <c r="E934" s="379" t="s">
        <v>2510</v>
      </c>
      <c r="F934" s="379" t="s">
        <v>861</v>
      </c>
      <c r="G934" s="379" t="s">
        <v>2289</v>
      </c>
      <c r="H934" s="359" t="s">
        <v>2869</v>
      </c>
      <c r="I934" s="378" t="s">
        <v>3688</v>
      </c>
      <c r="J934" s="378"/>
      <c r="K934" s="360"/>
      <c r="L934" s="360"/>
    </row>
    <row r="935" spans="1:12" ht="75">
      <c r="A935" s="357">
        <v>45035</v>
      </c>
      <c r="B935" s="359" t="s">
        <v>469</v>
      </c>
      <c r="C935" s="362" t="s">
        <v>3659</v>
      </c>
      <c r="D935" s="379" t="s">
        <v>3660</v>
      </c>
      <c r="E935" s="379" t="s">
        <v>566</v>
      </c>
      <c r="F935" s="379" t="s">
        <v>861</v>
      </c>
      <c r="G935" s="379" t="s">
        <v>2641</v>
      </c>
      <c r="H935" s="359" t="s">
        <v>1167</v>
      </c>
      <c r="I935" s="378" t="s">
        <v>3685</v>
      </c>
      <c r="J935" s="378"/>
      <c r="K935" s="360"/>
      <c r="L935" s="360"/>
    </row>
    <row r="936" spans="1:12" ht="30">
      <c r="A936" s="357">
        <v>45036</v>
      </c>
      <c r="B936" s="359" t="s">
        <v>468</v>
      </c>
      <c r="C936" s="362" t="s">
        <v>3661</v>
      </c>
      <c r="D936" s="379" t="s">
        <v>3662</v>
      </c>
      <c r="E936" s="379" t="s">
        <v>2510</v>
      </c>
      <c r="F936" s="379" t="s">
        <v>861</v>
      </c>
      <c r="G936" s="379" t="s">
        <v>2289</v>
      </c>
      <c r="H936" s="359" t="s">
        <v>1167</v>
      </c>
      <c r="I936" s="378" t="s">
        <v>3689</v>
      </c>
      <c r="J936" s="378"/>
      <c r="K936" s="360"/>
      <c r="L936" s="360"/>
    </row>
    <row r="937" spans="1:12" ht="30">
      <c r="A937" s="357">
        <v>45037</v>
      </c>
      <c r="B937" s="359" t="s">
        <v>469</v>
      </c>
      <c r="C937" s="362" t="s">
        <v>3663</v>
      </c>
      <c r="D937" s="379" t="s">
        <v>3664</v>
      </c>
      <c r="E937" s="379" t="s">
        <v>2510</v>
      </c>
      <c r="F937" s="379" t="s">
        <v>861</v>
      </c>
      <c r="G937" s="379" t="s">
        <v>668</v>
      </c>
      <c r="H937" s="359" t="s">
        <v>2869</v>
      </c>
      <c r="I937" s="378" t="s">
        <v>3690</v>
      </c>
      <c r="J937" s="378"/>
      <c r="K937" s="360"/>
      <c r="L937" s="360"/>
    </row>
    <row r="938" spans="1:12" ht="30">
      <c r="A938" s="357">
        <v>45038</v>
      </c>
      <c r="B938" s="359" t="s">
        <v>465</v>
      </c>
      <c r="C938" s="362" t="s">
        <v>3665</v>
      </c>
      <c r="D938" s="379" t="s">
        <v>3666</v>
      </c>
      <c r="E938" s="379" t="s">
        <v>3667</v>
      </c>
      <c r="F938" s="379" t="s">
        <v>861</v>
      </c>
      <c r="G938" s="379" t="s">
        <v>2289</v>
      </c>
      <c r="H938" s="359" t="s">
        <v>1167</v>
      </c>
      <c r="I938" s="378" t="s">
        <v>3690</v>
      </c>
      <c r="J938" s="378"/>
      <c r="K938" s="360"/>
      <c r="L938" s="360"/>
    </row>
    <row r="939" spans="1:12" ht="30">
      <c r="A939" s="357">
        <v>45039</v>
      </c>
      <c r="B939" s="359" t="s">
        <v>465</v>
      </c>
      <c r="C939" s="362" t="s">
        <v>3668</v>
      </c>
      <c r="D939" s="379" t="s">
        <v>3669</v>
      </c>
      <c r="E939" s="379" t="s">
        <v>878</v>
      </c>
      <c r="F939" s="379" t="s">
        <v>861</v>
      </c>
      <c r="G939" s="379" t="s">
        <v>2289</v>
      </c>
      <c r="H939" s="359" t="s">
        <v>1167</v>
      </c>
      <c r="I939" s="378" t="s">
        <v>3690</v>
      </c>
      <c r="J939" s="378"/>
      <c r="K939" s="360"/>
      <c r="L939" s="360"/>
    </row>
    <row r="940" spans="1:12">
      <c r="A940" s="357">
        <v>45040</v>
      </c>
      <c r="B940" s="359" t="s">
        <v>465</v>
      </c>
      <c r="C940" s="362" t="s">
        <v>3668</v>
      </c>
      <c r="D940" s="379" t="s">
        <v>3669</v>
      </c>
      <c r="E940" s="379" t="s">
        <v>878</v>
      </c>
      <c r="F940" s="379" t="s">
        <v>641</v>
      </c>
      <c r="G940" s="379" t="s">
        <v>2289</v>
      </c>
      <c r="H940" s="359" t="s">
        <v>1167</v>
      </c>
      <c r="I940" s="378" t="s">
        <v>3691</v>
      </c>
      <c r="J940" s="378"/>
      <c r="K940" s="360"/>
      <c r="L940" s="360"/>
    </row>
    <row r="941" spans="1:12">
      <c r="A941" s="357">
        <v>45041</v>
      </c>
      <c r="B941" s="359" t="s">
        <v>465</v>
      </c>
      <c r="C941" s="362" t="s">
        <v>3670</v>
      </c>
      <c r="D941" s="379" t="s">
        <v>3671</v>
      </c>
      <c r="E941" s="379" t="s">
        <v>566</v>
      </c>
      <c r="F941" s="379" t="s">
        <v>1395</v>
      </c>
      <c r="G941" s="379" t="s">
        <v>3657</v>
      </c>
      <c r="H941" s="359" t="s">
        <v>1167</v>
      </c>
      <c r="I941" s="378"/>
      <c r="J941" s="378"/>
      <c r="K941" s="360"/>
      <c r="L941" s="360"/>
    </row>
    <row r="942" spans="1:12" ht="45">
      <c r="A942" s="357">
        <v>45047</v>
      </c>
      <c r="B942" s="359" t="s">
        <v>469</v>
      </c>
      <c r="C942" s="362"/>
      <c r="D942" s="379" t="s">
        <v>771</v>
      </c>
      <c r="E942" s="379" t="s">
        <v>566</v>
      </c>
      <c r="F942" s="379" t="s">
        <v>1401</v>
      </c>
      <c r="G942" s="379" t="s">
        <v>510</v>
      </c>
      <c r="H942" s="359" t="s">
        <v>2869</v>
      </c>
      <c r="I942" s="378" t="s">
        <v>3587</v>
      </c>
      <c r="J942" s="378"/>
      <c r="K942" s="360"/>
      <c r="L942" s="360"/>
    </row>
    <row r="943" spans="1:12" ht="45">
      <c r="A943" s="357">
        <v>45048</v>
      </c>
      <c r="B943" s="359" t="s">
        <v>469</v>
      </c>
      <c r="C943" s="362"/>
      <c r="D943" s="379" t="s">
        <v>771</v>
      </c>
      <c r="E943" s="379" t="s">
        <v>566</v>
      </c>
      <c r="F943" s="379" t="s">
        <v>861</v>
      </c>
      <c r="G943" s="379" t="s">
        <v>510</v>
      </c>
      <c r="H943" s="359" t="s">
        <v>2869</v>
      </c>
      <c r="I943" s="378" t="s">
        <v>3587</v>
      </c>
      <c r="J943" s="378"/>
      <c r="K943" s="360"/>
      <c r="L943" s="360"/>
    </row>
    <row r="944" spans="1:12">
      <c r="A944" s="357">
        <v>45049</v>
      </c>
      <c r="B944" s="359" t="s">
        <v>469</v>
      </c>
      <c r="C944" s="362"/>
      <c r="D944" s="379" t="s">
        <v>3702</v>
      </c>
      <c r="E944" s="379" t="s">
        <v>512</v>
      </c>
      <c r="F944" s="379" t="s">
        <v>861</v>
      </c>
      <c r="G944" s="379" t="s">
        <v>2289</v>
      </c>
      <c r="H944" s="359" t="s">
        <v>1167</v>
      </c>
      <c r="I944" s="378" t="s">
        <v>3703</v>
      </c>
      <c r="J944" s="378"/>
      <c r="K944" s="360"/>
      <c r="L944" s="360"/>
    </row>
    <row r="945" spans="1:12">
      <c r="A945" s="357">
        <v>45050</v>
      </c>
      <c r="B945" s="359" t="s">
        <v>469</v>
      </c>
      <c r="C945" s="362"/>
      <c r="D945" s="379" t="s">
        <v>3702</v>
      </c>
      <c r="E945" s="379" t="s">
        <v>512</v>
      </c>
      <c r="F945" s="379" t="s">
        <v>1395</v>
      </c>
      <c r="G945" s="379" t="s">
        <v>2289</v>
      </c>
      <c r="H945" s="359" t="s">
        <v>1167</v>
      </c>
      <c r="I945" s="378" t="s">
        <v>3703</v>
      </c>
      <c r="J945" s="378"/>
      <c r="K945" s="360"/>
      <c r="L945" s="360"/>
    </row>
    <row r="946" spans="1:12" ht="75">
      <c r="A946" s="357">
        <v>45051</v>
      </c>
      <c r="B946" s="359" t="s">
        <v>465</v>
      </c>
      <c r="C946" s="362"/>
      <c r="D946" s="379" t="s">
        <v>3704</v>
      </c>
      <c r="E946" s="379" t="s">
        <v>2510</v>
      </c>
      <c r="F946" s="379" t="s">
        <v>1395</v>
      </c>
      <c r="G946" s="379" t="s">
        <v>574</v>
      </c>
      <c r="H946" s="359" t="s">
        <v>2869</v>
      </c>
      <c r="I946" s="378" t="s">
        <v>3705</v>
      </c>
      <c r="J946" s="378"/>
      <c r="K946" s="360"/>
      <c r="L946" s="360"/>
    </row>
    <row r="947" spans="1:12" ht="75">
      <c r="A947" s="357">
        <v>45052</v>
      </c>
      <c r="B947" s="359" t="s">
        <v>465</v>
      </c>
      <c r="C947" s="362"/>
      <c r="D947" s="379" t="s">
        <v>3704</v>
      </c>
      <c r="E947" s="379" t="s">
        <v>2510</v>
      </c>
      <c r="F947" s="379" t="s">
        <v>3706</v>
      </c>
      <c r="G947" s="379" t="s">
        <v>574</v>
      </c>
      <c r="H947" s="359" t="s">
        <v>2869</v>
      </c>
      <c r="I947" s="378" t="s">
        <v>3705</v>
      </c>
      <c r="J947" s="378"/>
      <c r="K947" s="360"/>
      <c r="L947" s="360"/>
    </row>
    <row r="948" spans="1:12" ht="30">
      <c r="A948" s="357">
        <v>45053</v>
      </c>
      <c r="B948" s="359" t="s">
        <v>465</v>
      </c>
      <c r="C948" s="362"/>
      <c r="D948" s="379" t="s">
        <v>3707</v>
      </c>
      <c r="E948" s="379" t="s">
        <v>2510</v>
      </c>
      <c r="F948" s="379" t="s">
        <v>3706</v>
      </c>
      <c r="G948" s="379" t="s">
        <v>574</v>
      </c>
      <c r="H948" s="359" t="s">
        <v>2869</v>
      </c>
      <c r="I948" s="378" t="s">
        <v>3708</v>
      </c>
      <c r="J948" s="378"/>
      <c r="K948" s="360"/>
      <c r="L948" s="360"/>
    </row>
    <row r="949" spans="1:12" ht="30">
      <c r="A949" s="357">
        <v>45054</v>
      </c>
      <c r="B949" s="359" t="s">
        <v>468</v>
      </c>
      <c r="C949" s="362" t="s">
        <v>2336</v>
      </c>
      <c r="D949" s="379" t="s">
        <v>3641</v>
      </c>
      <c r="E949" s="379" t="s">
        <v>1971</v>
      </c>
      <c r="F949" s="379" t="s">
        <v>861</v>
      </c>
      <c r="G949" s="379" t="s">
        <v>549</v>
      </c>
      <c r="H949" s="359" t="s">
        <v>1167</v>
      </c>
      <c r="I949" s="378" t="s">
        <v>3709</v>
      </c>
      <c r="J949" s="378"/>
      <c r="K949" s="360"/>
      <c r="L949" s="360"/>
    </row>
    <row r="950" spans="1:12" ht="30">
      <c r="A950" s="357">
        <v>45055</v>
      </c>
      <c r="B950" s="359" t="s">
        <v>468</v>
      </c>
      <c r="C950" s="362" t="s">
        <v>3644</v>
      </c>
      <c r="D950" s="379" t="s">
        <v>3645</v>
      </c>
      <c r="E950" s="379" t="s">
        <v>1971</v>
      </c>
      <c r="F950" s="379" t="s">
        <v>861</v>
      </c>
      <c r="G950" s="379" t="s">
        <v>574</v>
      </c>
      <c r="H950" s="359" t="s">
        <v>1167</v>
      </c>
      <c r="I950" s="378" t="s">
        <v>3710</v>
      </c>
      <c r="J950" s="378"/>
      <c r="K950" s="360"/>
      <c r="L950" s="360"/>
    </row>
    <row r="951" spans="1:12" ht="30">
      <c r="A951" s="357">
        <v>45056</v>
      </c>
      <c r="B951" s="359" t="s">
        <v>468</v>
      </c>
      <c r="C951" s="362" t="s">
        <v>3711</v>
      </c>
      <c r="D951" s="379" t="s">
        <v>2440</v>
      </c>
      <c r="E951" s="379" t="s">
        <v>2510</v>
      </c>
      <c r="F951" s="379" t="s">
        <v>861</v>
      </c>
      <c r="G951" s="379" t="s">
        <v>549</v>
      </c>
      <c r="H951" s="359" t="s">
        <v>2869</v>
      </c>
      <c r="I951" s="378" t="s">
        <v>3712</v>
      </c>
      <c r="J951" s="378"/>
      <c r="K951" s="360"/>
      <c r="L951" s="360"/>
    </row>
    <row r="952" spans="1:12" ht="30">
      <c r="A952" s="357">
        <v>45057</v>
      </c>
      <c r="B952" s="359" t="s">
        <v>468</v>
      </c>
      <c r="C952" s="362" t="s">
        <v>3713</v>
      </c>
      <c r="D952" s="379" t="s">
        <v>3714</v>
      </c>
      <c r="E952" s="379" t="s">
        <v>566</v>
      </c>
      <c r="F952" s="379" t="s">
        <v>861</v>
      </c>
      <c r="G952" s="379" t="s">
        <v>2289</v>
      </c>
      <c r="H952" s="359" t="s">
        <v>1167</v>
      </c>
      <c r="I952" s="378" t="s">
        <v>3715</v>
      </c>
      <c r="J952" s="378"/>
      <c r="K952" s="360"/>
      <c r="L952" s="360"/>
    </row>
    <row r="953" spans="1:12">
      <c r="A953" s="357">
        <v>45058</v>
      </c>
      <c r="B953" s="359" t="s">
        <v>1465</v>
      </c>
      <c r="C953" s="362" t="s">
        <v>3716</v>
      </c>
      <c r="D953" s="379" t="s">
        <v>3639</v>
      </c>
      <c r="E953" s="379" t="s">
        <v>1971</v>
      </c>
      <c r="F953" s="379" t="s">
        <v>861</v>
      </c>
      <c r="G953" s="379" t="s">
        <v>917</v>
      </c>
      <c r="H953" s="359" t="s">
        <v>1167</v>
      </c>
      <c r="I953" s="378" t="s">
        <v>3717</v>
      </c>
      <c r="J953" s="378"/>
      <c r="K953" s="360"/>
      <c r="L953" s="360"/>
    </row>
    <row r="954" spans="1:12" ht="90">
      <c r="A954" s="357">
        <v>45059</v>
      </c>
      <c r="B954" s="359" t="s">
        <v>465</v>
      </c>
      <c r="C954" s="362"/>
      <c r="D954" s="379" t="s">
        <v>771</v>
      </c>
      <c r="E954" s="379" t="s">
        <v>566</v>
      </c>
      <c r="F954" s="379" t="s">
        <v>1956</v>
      </c>
      <c r="G954" s="379" t="s">
        <v>510</v>
      </c>
      <c r="H954" s="359" t="s">
        <v>2869</v>
      </c>
      <c r="I954" s="378" t="s">
        <v>3718</v>
      </c>
      <c r="J954" s="378"/>
      <c r="K954" s="360"/>
      <c r="L954" s="360"/>
    </row>
    <row r="955" spans="1:12" ht="45">
      <c r="A955" s="357">
        <v>45060</v>
      </c>
      <c r="B955" s="359" t="s">
        <v>465</v>
      </c>
      <c r="C955" s="362"/>
      <c r="D955" s="379" t="s">
        <v>3719</v>
      </c>
      <c r="E955" s="379" t="s">
        <v>566</v>
      </c>
      <c r="F955" s="379" t="s">
        <v>861</v>
      </c>
      <c r="G955" s="379" t="s">
        <v>3218</v>
      </c>
      <c r="H955" s="359" t="s">
        <v>1167</v>
      </c>
      <c r="I955" s="378" t="s">
        <v>3720</v>
      </c>
      <c r="J955" s="378"/>
      <c r="K955" s="360"/>
      <c r="L955" s="360"/>
    </row>
    <row r="956" spans="1:12" ht="60">
      <c r="A956" s="357">
        <v>45061</v>
      </c>
      <c r="B956" s="359" t="s">
        <v>465</v>
      </c>
      <c r="C956" s="362"/>
      <c r="D956" s="379" t="s">
        <v>2505</v>
      </c>
      <c r="E956" s="379" t="s">
        <v>812</v>
      </c>
      <c r="F956" s="379" t="s">
        <v>861</v>
      </c>
      <c r="G956" s="379" t="s">
        <v>2289</v>
      </c>
      <c r="H956" s="359" t="s">
        <v>1167</v>
      </c>
      <c r="I956" s="378" t="s">
        <v>3721</v>
      </c>
      <c r="J956" s="378"/>
      <c r="K956" s="360"/>
      <c r="L956" s="360"/>
    </row>
    <row r="957" spans="1:12" ht="90">
      <c r="A957" s="357">
        <v>45062</v>
      </c>
      <c r="B957" s="359" t="s">
        <v>465</v>
      </c>
      <c r="C957" s="362"/>
      <c r="D957" s="379" t="s">
        <v>3722</v>
      </c>
      <c r="E957" s="379" t="s">
        <v>812</v>
      </c>
      <c r="F957" s="379" t="s">
        <v>861</v>
      </c>
      <c r="G957" s="379" t="s">
        <v>2289</v>
      </c>
      <c r="H957" s="359" t="s">
        <v>1167</v>
      </c>
      <c r="I957" s="378" t="s">
        <v>3723</v>
      </c>
      <c r="J957" s="378"/>
      <c r="K957" s="360"/>
      <c r="L957" s="360"/>
    </row>
    <row r="958" spans="1:12" ht="75">
      <c r="A958" s="357">
        <v>45063</v>
      </c>
      <c r="B958" s="359" t="s">
        <v>465</v>
      </c>
      <c r="C958" s="362"/>
      <c r="D958" s="379" t="s">
        <v>3704</v>
      </c>
      <c r="E958" s="379" t="s">
        <v>2510</v>
      </c>
      <c r="F958" s="379" t="s">
        <v>861</v>
      </c>
      <c r="G958" s="379" t="s">
        <v>574</v>
      </c>
      <c r="H958" s="359" t="s">
        <v>2869</v>
      </c>
      <c r="I958" s="378" t="s">
        <v>3705</v>
      </c>
      <c r="J958" s="378"/>
      <c r="K958" s="360"/>
      <c r="L958" s="360"/>
    </row>
    <row r="959" spans="1:12" ht="45">
      <c r="A959" s="357">
        <v>45064</v>
      </c>
      <c r="B959" s="359" t="s">
        <v>465</v>
      </c>
      <c r="C959" s="362"/>
      <c r="D959" s="379" t="s">
        <v>817</v>
      </c>
      <c r="E959" s="379" t="s">
        <v>566</v>
      </c>
      <c r="F959" s="379" t="s">
        <v>861</v>
      </c>
      <c r="G959" s="379" t="s">
        <v>2289</v>
      </c>
      <c r="H959" s="359" t="s">
        <v>2869</v>
      </c>
      <c r="I959" s="378" t="s">
        <v>3724</v>
      </c>
      <c r="J959" s="378"/>
      <c r="K959" s="360"/>
      <c r="L959" s="360"/>
    </row>
    <row r="960" spans="1:12" ht="45">
      <c r="A960" s="357">
        <v>45065</v>
      </c>
      <c r="B960" s="359" t="s">
        <v>465</v>
      </c>
      <c r="C960" s="362"/>
      <c r="D960" s="379" t="s">
        <v>817</v>
      </c>
      <c r="E960" s="379" t="s">
        <v>566</v>
      </c>
      <c r="F960" s="379" t="s">
        <v>861</v>
      </c>
      <c r="G960" s="379" t="s">
        <v>2289</v>
      </c>
      <c r="H960" s="359" t="s">
        <v>2869</v>
      </c>
      <c r="I960" s="378" t="s">
        <v>3724</v>
      </c>
      <c r="J960" s="378"/>
      <c r="K960" s="360"/>
      <c r="L960" s="360"/>
    </row>
    <row r="961" spans="1:12" ht="75">
      <c r="A961" s="357">
        <v>45066</v>
      </c>
      <c r="B961" s="359" t="s">
        <v>465</v>
      </c>
      <c r="C961" s="362"/>
      <c r="D961" s="379" t="s">
        <v>653</v>
      </c>
      <c r="E961" s="379" t="s">
        <v>566</v>
      </c>
      <c r="F961" s="379" t="s">
        <v>861</v>
      </c>
      <c r="G961" s="379" t="s">
        <v>3725</v>
      </c>
      <c r="H961" s="359" t="s">
        <v>2869</v>
      </c>
      <c r="I961" s="378" t="s">
        <v>3726</v>
      </c>
      <c r="J961" s="378"/>
      <c r="K961" s="360"/>
      <c r="L961" s="360"/>
    </row>
    <row r="962" spans="1:12" ht="45">
      <c r="A962" s="357">
        <v>45067</v>
      </c>
      <c r="B962" s="359" t="s">
        <v>1465</v>
      </c>
      <c r="C962" s="362" t="s">
        <v>3727</v>
      </c>
      <c r="D962" s="379" t="s">
        <v>3728</v>
      </c>
      <c r="E962" s="379" t="s">
        <v>2510</v>
      </c>
      <c r="F962" s="379" t="s">
        <v>861</v>
      </c>
      <c r="G962" s="379" t="s">
        <v>574</v>
      </c>
      <c r="H962" s="359" t="s">
        <v>2869</v>
      </c>
      <c r="I962" s="378" t="s">
        <v>3729</v>
      </c>
      <c r="J962" s="378"/>
      <c r="K962" s="360"/>
      <c r="L962" s="360"/>
    </row>
    <row r="963" spans="1:12" ht="105">
      <c r="A963" s="357">
        <v>45068</v>
      </c>
      <c r="B963" s="359" t="s">
        <v>1465</v>
      </c>
      <c r="C963" s="362" t="s">
        <v>3730</v>
      </c>
      <c r="D963" s="379" t="s">
        <v>3731</v>
      </c>
      <c r="E963" s="379" t="s">
        <v>512</v>
      </c>
      <c r="F963" s="379" t="s">
        <v>861</v>
      </c>
      <c r="G963" s="379" t="s">
        <v>3218</v>
      </c>
      <c r="H963" s="359" t="s">
        <v>1167</v>
      </c>
      <c r="I963" s="378" t="s">
        <v>3732</v>
      </c>
      <c r="J963" s="378"/>
      <c r="K963" s="360"/>
      <c r="L963" s="360"/>
    </row>
    <row r="964" spans="1:12" ht="105">
      <c r="A964" s="357">
        <v>45069</v>
      </c>
      <c r="B964" s="359" t="s">
        <v>1465</v>
      </c>
      <c r="C964" s="362" t="s">
        <v>3730</v>
      </c>
      <c r="D964" s="379" t="s">
        <v>3731</v>
      </c>
      <c r="E964" s="379" t="s">
        <v>512</v>
      </c>
      <c r="F964" s="379" t="s">
        <v>861</v>
      </c>
      <c r="G964" s="379" t="s">
        <v>3218</v>
      </c>
      <c r="H964" s="359" t="s">
        <v>1167</v>
      </c>
      <c r="I964" s="378" t="s">
        <v>3732</v>
      </c>
      <c r="J964" s="378"/>
      <c r="K964" s="360"/>
      <c r="L964" s="360"/>
    </row>
    <row r="965" spans="1:12" ht="30">
      <c r="A965" s="357">
        <v>45070</v>
      </c>
      <c r="B965" s="359" t="s">
        <v>1465</v>
      </c>
      <c r="C965" s="362"/>
      <c r="D965" s="379" t="s">
        <v>3733</v>
      </c>
      <c r="E965" s="379" t="s">
        <v>566</v>
      </c>
      <c r="F965" s="379" t="s">
        <v>1036</v>
      </c>
      <c r="G965" s="379" t="s">
        <v>3734</v>
      </c>
      <c r="H965" s="359" t="s">
        <v>2869</v>
      </c>
      <c r="I965" s="378" t="s">
        <v>3735</v>
      </c>
      <c r="J965" s="378"/>
      <c r="K965" s="360"/>
      <c r="L965" s="360"/>
    </row>
    <row r="966" spans="1:12" ht="60">
      <c r="A966" s="357">
        <v>45071</v>
      </c>
      <c r="B966" s="359" t="s">
        <v>1465</v>
      </c>
      <c r="C966" s="362" t="s">
        <v>3736</v>
      </c>
      <c r="D966" s="379" t="s">
        <v>3737</v>
      </c>
      <c r="E966" s="379" t="s">
        <v>1971</v>
      </c>
      <c r="F966" s="379" t="s">
        <v>3738</v>
      </c>
      <c r="G966" s="379" t="s">
        <v>574</v>
      </c>
      <c r="H966" s="359" t="s">
        <v>1167</v>
      </c>
      <c r="I966" s="378" t="s">
        <v>3739</v>
      </c>
      <c r="J966" s="378"/>
      <c r="K966" s="360"/>
      <c r="L966" s="360"/>
    </row>
    <row r="967" spans="1:12" ht="30">
      <c r="A967" s="357">
        <v>45072</v>
      </c>
      <c r="B967" s="359" t="s">
        <v>1465</v>
      </c>
      <c r="C967" s="362"/>
      <c r="D967" s="379" t="s">
        <v>3733</v>
      </c>
      <c r="E967" s="379" t="s">
        <v>566</v>
      </c>
      <c r="F967" s="379" t="s">
        <v>3738</v>
      </c>
      <c r="G967" s="379" t="s">
        <v>3725</v>
      </c>
      <c r="H967" s="359" t="s">
        <v>2869</v>
      </c>
      <c r="I967" s="378" t="s">
        <v>3735</v>
      </c>
      <c r="J967" s="378"/>
      <c r="K967" s="360"/>
      <c r="L967" s="360"/>
    </row>
    <row r="968" spans="1:12" ht="75">
      <c r="A968" s="357">
        <v>45073</v>
      </c>
      <c r="B968" s="359" t="s">
        <v>1465</v>
      </c>
      <c r="C968" s="362"/>
      <c r="D968" s="379" t="s">
        <v>3740</v>
      </c>
      <c r="E968" s="379" t="s">
        <v>3740</v>
      </c>
      <c r="F968" s="379" t="s">
        <v>3738</v>
      </c>
      <c r="G968" s="379" t="s">
        <v>2289</v>
      </c>
      <c r="H968" s="359" t="s">
        <v>2869</v>
      </c>
      <c r="I968" s="378" t="s">
        <v>3741</v>
      </c>
      <c r="J968" s="378"/>
      <c r="K968" s="360"/>
      <c r="L968" s="360"/>
    </row>
    <row r="969" spans="1:12" ht="60">
      <c r="A969" s="357">
        <v>45074</v>
      </c>
      <c r="B969" s="359" t="s">
        <v>465</v>
      </c>
      <c r="C969" s="362"/>
      <c r="D969" s="379" t="s">
        <v>3742</v>
      </c>
      <c r="E969" s="379" t="s">
        <v>512</v>
      </c>
      <c r="F969" s="379" t="s">
        <v>3738</v>
      </c>
      <c r="G969" s="379" t="s">
        <v>2289</v>
      </c>
      <c r="H969" s="359" t="s">
        <v>1167</v>
      </c>
      <c r="I969" s="378" t="s">
        <v>3743</v>
      </c>
      <c r="J969" s="378"/>
      <c r="K969" s="360"/>
      <c r="L969" s="360"/>
    </row>
    <row r="970" spans="1:12" ht="45">
      <c r="A970" s="357">
        <v>45075</v>
      </c>
      <c r="B970" s="359" t="s">
        <v>465</v>
      </c>
      <c r="C970" s="362"/>
      <c r="D970" s="379" t="s">
        <v>817</v>
      </c>
      <c r="E970" s="379" t="s">
        <v>566</v>
      </c>
      <c r="F970" s="379" t="s">
        <v>861</v>
      </c>
      <c r="G970" s="379" t="s">
        <v>2289</v>
      </c>
      <c r="H970" s="359" t="s">
        <v>2869</v>
      </c>
      <c r="I970" s="378" t="s">
        <v>3724</v>
      </c>
      <c r="J970" s="378"/>
      <c r="K970" s="360"/>
      <c r="L970" s="360"/>
    </row>
    <row r="971" spans="1:12" ht="30">
      <c r="A971" s="357">
        <v>45076</v>
      </c>
      <c r="B971" s="359" t="s">
        <v>1465</v>
      </c>
      <c r="C971" s="362"/>
      <c r="D971" s="379" t="s">
        <v>3733</v>
      </c>
      <c r="E971" s="379" t="s">
        <v>566</v>
      </c>
      <c r="F971" s="379" t="s">
        <v>3738</v>
      </c>
      <c r="G971" s="379" t="s">
        <v>3725</v>
      </c>
      <c r="H971" s="359" t="s">
        <v>2869</v>
      </c>
      <c r="I971" s="378" t="s">
        <v>3735</v>
      </c>
      <c r="J971" s="378"/>
      <c r="K971" s="360"/>
      <c r="L971" s="360"/>
    </row>
    <row r="972" spans="1:12" ht="60">
      <c r="A972" s="357">
        <v>45077</v>
      </c>
      <c r="B972" s="359" t="s">
        <v>469</v>
      </c>
      <c r="C972" s="362"/>
      <c r="D972" s="379" t="s">
        <v>3744</v>
      </c>
      <c r="E972" s="379" t="s">
        <v>566</v>
      </c>
      <c r="F972" s="379" t="s">
        <v>1395</v>
      </c>
      <c r="G972" s="379" t="s">
        <v>549</v>
      </c>
      <c r="H972" s="359" t="s">
        <v>2869</v>
      </c>
      <c r="I972" s="378" t="s">
        <v>3745</v>
      </c>
      <c r="J972" s="378"/>
      <c r="K972" s="360"/>
      <c r="L972" s="360"/>
    </row>
    <row r="973" spans="1:12" ht="30">
      <c r="A973" s="357">
        <v>45064</v>
      </c>
      <c r="B973" s="359" t="s">
        <v>465</v>
      </c>
      <c r="C973" s="362"/>
      <c r="D973" s="379" t="s">
        <v>3733</v>
      </c>
      <c r="E973" s="379" t="s">
        <v>566</v>
      </c>
      <c r="F973" s="379" t="s">
        <v>1395</v>
      </c>
      <c r="G973" s="379" t="s">
        <v>549</v>
      </c>
      <c r="H973" s="359" t="s">
        <v>2869</v>
      </c>
      <c r="I973" s="378" t="s">
        <v>3735</v>
      </c>
      <c r="J973" s="378"/>
      <c r="K973" s="360"/>
      <c r="L973" s="360"/>
    </row>
    <row r="974" spans="1:12" ht="75">
      <c r="A974" s="357">
        <v>45065</v>
      </c>
      <c r="B974" s="359" t="s">
        <v>465</v>
      </c>
      <c r="C974" s="362"/>
      <c r="D974" s="379" t="s">
        <v>3746</v>
      </c>
      <c r="E974" s="379" t="s">
        <v>566</v>
      </c>
      <c r="F974" s="379" t="s">
        <v>1395</v>
      </c>
      <c r="G974" s="379" t="s">
        <v>917</v>
      </c>
      <c r="H974" s="359" t="s">
        <v>1167</v>
      </c>
      <c r="I974" s="378" t="s">
        <v>3747</v>
      </c>
      <c r="J974" s="378"/>
      <c r="K974" s="360"/>
      <c r="L974" s="360"/>
    </row>
    <row r="975" spans="1:12" ht="75">
      <c r="A975" s="357">
        <v>45066</v>
      </c>
      <c r="B975" s="359" t="s">
        <v>465</v>
      </c>
      <c r="C975" s="362"/>
      <c r="D975" s="379" t="s">
        <v>3746</v>
      </c>
      <c r="E975" s="379" t="s">
        <v>566</v>
      </c>
      <c r="F975" s="379" t="s">
        <v>861</v>
      </c>
      <c r="G975" s="379" t="s">
        <v>917</v>
      </c>
      <c r="H975" s="359" t="s">
        <v>1167</v>
      </c>
      <c r="I975" s="378" t="s">
        <v>3747</v>
      </c>
      <c r="J975" s="378"/>
      <c r="K975" s="360"/>
      <c r="L975" s="360"/>
    </row>
    <row r="976" spans="1:12">
      <c r="A976" s="357">
        <v>45067</v>
      </c>
      <c r="B976" s="359" t="s">
        <v>465</v>
      </c>
      <c r="C976" s="362" t="s">
        <v>3748</v>
      </c>
      <c r="D976" s="379" t="s">
        <v>3749</v>
      </c>
      <c r="E976" s="379" t="s">
        <v>566</v>
      </c>
      <c r="F976" s="379" t="s">
        <v>1395</v>
      </c>
      <c r="G976" s="379" t="s">
        <v>3750</v>
      </c>
      <c r="H976" s="359" t="s">
        <v>2869</v>
      </c>
      <c r="I976" s="378" t="s">
        <v>3751</v>
      </c>
      <c r="J976" s="378"/>
      <c r="K976" s="360"/>
      <c r="L976" s="360"/>
    </row>
    <row r="977" spans="1:12" ht="30">
      <c r="A977" s="357">
        <v>45068</v>
      </c>
      <c r="B977" s="359" t="s">
        <v>1465</v>
      </c>
      <c r="C977" s="362" t="s">
        <v>3752</v>
      </c>
      <c r="D977" s="379" t="s">
        <v>3753</v>
      </c>
      <c r="E977" s="379" t="s">
        <v>1971</v>
      </c>
      <c r="F977" s="379" t="s">
        <v>861</v>
      </c>
      <c r="G977" s="379" t="s">
        <v>2289</v>
      </c>
      <c r="H977" s="359" t="s">
        <v>1167</v>
      </c>
      <c r="I977" s="378" t="s">
        <v>3754</v>
      </c>
      <c r="J977" s="378"/>
      <c r="K977" s="360"/>
      <c r="L977" s="360"/>
    </row>
    <row r="978" spans="1:12" ht="60">
      <c r="A978" s="357">
        <v>45069</v>
      </c>
      <c r="B978" s="359" t="s">
        <v>465</v>
      </c>
      <c r="C978" s="362"/>
      <c r="D978" s="379" t="s">
        <v>3431</v>
      </c>
      <c r="E978" s="379" t="s">
        <v>3755</v>
      </c>
      <c r="F978" s="379" t="s">
        <v>861</v>
      </c>
      <c r="G978" s="379" t="s">
        <v>917</v>
      </c>
      <c r="H978" s="359" t="s">
        <v>1167</v>
      </c>
      <c r="I978" s="378" t="s">
        <v>3756</v>
      </c>
      <c r="J978" s="378"/>
      <c r="K978" s="360"/>
      <c r="L978" s="360"/>
    </row>
    <row r="979" spans="1:12" ht="45">
      <c r="A979" s="357">
        <v>45070</v>
      </c>
      <c r="B979" s="359" t="s">
        <v>469</v>
      </c>
      <c r="C979" s="362"/>
      <c r="D979" s="379" t="s">
        <v>3757</v>
      </c>
      <c r="E979" s="379" t="s">
        <v>566</v>
      </c>
      <c r="F979" s="379" t="s">
        <v>1956</v>
      </c>
      <c r="G979" s="379" t="s">
        <v>510</v>
      </c>
      <c r="H979" s="359" t="s">
        <v>2869</v>
      </c>
      <c r="I979" s="378" t="s">
        <v>3758</v>
      </c>
      <c r="J979" s="378"/>
      <c r="K979" s="360"/>
      <c r="L979" s="360"/>
    </row>
    <row r="980" spans="1:12">
      <c r="A980" s="357">
        <v>45071</v>
      </c>
      <c r="B980" s="359" t="s">
        <v>1465</v>
      </c>
      <c r="C980" s="362" t="s">
        <v>3759</v>
      </c>
      <c r="D980" s="379" t="s">
        <v>3760</v>
      </c>
      <c r="E980" s="379" t="s">
        <v>2510</v>
      </c>
      <c r="F980" s="379" t="s">
        <v>861</v>
      </c>
      <c r="G980" s="379" t="s">
        <v>2289</v>
      </c>
      <c r="H980" s="359" t="s">
        <v>2869</v>
      </c>
      <c r="I980" s="378" t="s">
        <v>3761</v>
      </c>
      <c r="J980" s="378"/>
      <c r="K980" s="360"/>
      <c r="L980" s="360"/>
    </row>
    <row r="981" spans="1:12" ht="75">
      <c r="A981" s="357">
        <v>45072</v>
      </c>
      <c r="B981" s="359" t="s">
        <v>465</v>
      </c>
      <c r="C981" s="362"/>
      <c r="D981" s="379" t="s">
        <v>3762</v>
      </c>
      <c r="E981" s="379" t="s">
        <v>566</v>
      </c>
      <c r="F981" s="379" t="s">
        <v>1956</v>
      </c>
      <c r="G981" s="379" t="s">
        <v>2289</v>
      </c>
      <c r="H981" s="359" t="s">
        <v>1167</v>
      </c>
      <c r="I981" s="378" t="s">
        <v>3763</v>
      </c>
      <c r="J981" s="378"/>
      <c r="K981" s="360"/>
      <c r="L981" s="360"/>
    </row>
    <row r="982" spans="1:12" ht="105">
      <c r="A982" s="357">
        <v>45073</v>
      </c>
      <c r="B982" s="359" t="s">
        <v>469</v>
      </c>
      <c r="C982" s="362" t="s">
        <v>3764</v>
      </c>
      <c r="D982" s="379" t="s">
        <v>3765</v>
      </c>
      <c r="E982" s="379" t="s">
        <v>3766</v>
      </c>
      <c r="F982" s="379" t="s">
        <v>1401</v>
      </c>
      <c r="G982" s="379" t="s">
        <v>574</v>
      </c>
      <c r="H982" s="359" t="s">
        <v>1167</v>
      </c>
      <c r="I982" s="378" t="s">
        <v>3767</v>
      </c>
      <c r="J982" s="378"/>
      <c r="K982" s="360"/>
      <c r="L982" s="360"/>
    </row>
    <row r="983" spans="1:12" ht="105">
      <c r="A983" s="357">
        <v>45074</v>
      </c>
      <c r="B983" s="359" t="s">
        <v>469</v>
      </c>
      <c r="C983" s="362" t="s">
        <v>3764</v>
      </c>
      <c r="D983" s="379" t="s">
        <v>3765</v>
      </c>
      <c r="E983" s="379" t="s">
        <v>3766</v>
      </c>
      <c r="F983" s="379" t="s">
        <v>861</v>
      </c>
      <c r="G983" s="379" t="s">
        <v>574</v>
      </c>
      <c r="H983" s="359" t="s">
        <v>1167</v>
      </c>
      <c r="I983" s="378" t="s">
        <v>3767</v>
      </c>
      <c r="J983" s="378"/>
      <c r="K983" s="360"/>
      <c r="L983" s="360"/>
    </row>
    <row r="984" spans="1:12" ht="105">
      <c r="A984" s="357">
        <v>45075</v>
      </c>
      <c r="B984" s="359" t="s">
        <v>469</v>
      </c>
      <c r="C984" s="362" t="s">
        <v>3764</v>
      </c>
      <c r="D984" s="379" t="s">
        <v>3765</v>
      </c>
      <c r="E984" s="379" t="s">
        <v>3766</v>
      </c>
      <c r="F984" s="379" t="s">
        <v>861</v>
      </c>
      <c r="G984" s="379" t="s">
        <v>574</v>
      </c>
      <c r="H984" s="359" t="s">
        <v>1167</v>
      </c>
      <c r="I984" s="378" t="s">
        <v>3767</v>
      </c>
      <c r="J984" s="378"/>
      <c r="K984" s="360"/>
      <c r="L984" s="360"/>
    </row>
    <row r="985" spans="1:12" ht="105">
      <c r="A985" s="357">
        <v>45076</v>
      </c>
      <c r="B985" s="359" t="s">
        <v>469</v>
      </c>
      <c r="C985" s="362" t="s">
        <v>3764</v>
      </c>
      <c r="D985" s="379" t="s">
        <v>3765</v>
      </c>
      <c r="E985" s="379" t="s">
        <v>3766</v>
      </c>
      <c r="F985" s="379" t="s">
        <v>861</v>
      </c>
      <c r="G985" s="379" t="s">
        <v>574</v>
      </c>
      <c r="H985" s="359" t="s">
        <v>1167</v>
      </c>
      <c r="I985" s="378" t="s">
        <v>3767</v>
      </c>
      <c r="J985" s="378"/>
      <c r="K985" s="360"/>
      <c r="L985" s="360"/>
    </row>
    <row r="986" spans="1:12" ht="30">
      <c r="A986" s="357">
        <v>45077</v>
      </c>
      <c r="B986" s="359" t="s">
        <v>1465</v>
      </c>
      <c r="C986" s="362" t="s">
        <v>2598</v>
      </c>
      <c r="D986" s="379" t="s">
        <v>3768</v>
      </c>
      <c r="E986" s="379" t="s">
        <v>2510</v>
      </c>
      <c r="F986" s="379" t="s">
        <v>861</v>
      </c>
      <c r="G986" s="379" t="s">
        <v>3218</v>
      </c>
      <c r="H986" s="359" t="s">
        <v>2869</v>
      </c>
      <c r="I986" s="378" t="s">
        <v>3769</v>
      </c>
      <c r="J986" s="378"/>
      <c r="K986" s="360"/>
      <c r="L986" s="360"/>
    </row>
    <row r="987" spans="1:12" ht="30">
      <c r="A987" s="357">
        <v>45076</v>
      </c>
      <c r="B987" s="359" t="s">
        <v>1465</v>
      </c>
      <c r="C987" s="362" t="s">
        <v>2598</v>
      </c>
      <c r="D987" s="379" t="s">
        <v>3768</v>
      </c>
      <c r="E987" s="379" t="s">
        <v>2510</v>
      </c>
      <c r="F987" s="379" t="s">
        <v>861</v>
      </c>
      <c r="G987" s="379" t="s">
        <v>3218</v>
      </c>
      <c r="H987" s="359" t="s">
        <v>2869</v>
      </c>
      <c r="I987" s="378" t="s">
        <v>3769</v>
      </c>
      <c r="J987" s="378"/>
      <c r="K987" s="360"/>
      <c r="L987" s="360"/>
    </row>
    <row r="988" spans="1:12" ht="150">
      <c r="A988" s="357">
        <v>45077</v>
      </c>
      <c r="B988" s="359" t="s">
        <v>1465</v>
      </c>
      <c r="C988" s="362" t="s">
        <v>3770</v>
      </c>
      <c r="D988" s="379" t="s">
        <v>3771</v>
      </c>
      <c r="E988" s="379" t="s">
        <v>566</v>
      </c>
      <c r="F988" s="379" t="s">
        <v>861</v>
      </c>
      <c r="G988" s="379" t="s">
        <v>510</v>
      </c>
      <c r="H988" s="359" t="s">
        <v>1167</v>
      </c>
      <c r="I988" s="378" t="s">
        <v>3772</v>
      </c>
      <c r="J988" s="378"/>
      <c r="K988" s="360"/>
      <c r="L988" s="360"/>
    </row>
    <row r="989" spans="1:12" ht="45">
      <c r="A989" s="357">
        <v>45077</v>
      </c>
      <c r="B989" s="359" t="s">
        <v>1465</v>
      </c>
      <c r="C989" s="362" t="s">
        <v>2408</v>
      </c>
      <c r="D989" s="379" t="s">
        <v>3773</v>
      </c>
      <c r="E989" s="379" t="s">
        <v>1971</v>
      </c>
      <c r="F989" s="379" t="s">
        <v>861</v>
      </c>
      <c r="G989" s="379" t="s">
        <v>2289</v>
      </c>
      <c r="H989" s="359" t="s">
        <v>1167</v>
      </c>
      <c r="I989" s="378" t="s">
        <v>3774</v>
      </c>
      <c r="J989" s="378"/>
      <c r="K989" s="360"/>
      <c r="L989" s="360"/>
    </row>
    <row r="990" spans="1:12" ht="75">
      <c r="A990" s="357">
        <v>45078</v>
      </c>
      <c r="B990" s="359" t="s">
        <v>1465</v>
      </c>
      <c r="C990" s="362" t="s">
        <v>3646</v>
      </c>
      <c r="D990" s="379" t="s">
        <v>3647</v>
      </c>
      <c r="E990" s="379" t="s">
        <v>2510</v>
      </c>
      <c r="F990" s="379" t="s">
        <v>861</v>
      </c>
      <c r="G990" s="379" t="s">
        <v>3790</v>
      </c>
      <c r="H990" s="359" t="s">
        <v>2869</v>
      </c>
      <c r="I990" s="378" t="s">
        <v>3875</v>
      </c>
      <c r="J990" s="378" t="s">
        <v>3842</v>
      </c>
      <c r="K990" s="360"/>
      <c r="L990" s="360"/>
    </row>
    <row r="991" spans="1:12" ht="60">
      <c r="A991" s="357">
        <v>45079</v>
      </c>
      <c r="B991" s="359" t="s">
        <v>465</v>
      </c>
      <c r="C991" s="362"/>
      <c r="D991" s="379" t="s">
        <v>3791</v>
      </c>
      <c r="E991" s="379" t="s">
        <v>566</v>
      </c>
      <c r="F991" s="379" t="s">
        <v>1395</v>
      </c>
      <c r="G991" s="379" t="s">
        <v>2289</v>
      </c>
      <c r="H991" s="359" t="s">
        <v>2869</v>
      </c>
      <c r="I991" s="378" t="s">
        <v>3876</v>
      </c>
      <c r="J991" s="378" t="s">
        <v>3843</v>
      </c>
      <c r="K991" s="360"/>
      <c r="L991" s="360"/>
    </row>
    <row r="992" spans="1:12" ht="60">
      <c r="A992" s="357">
        <v>45080</v>
      </c>
      <c r="B992" s="359" t="s">
        <v>469</v>
      </c>
      <c r="C992" s="362" t="s">
        <v>3571</v>
      </c>
      <c r="D992" s="379" t="s">
        <v>3792</v>
      </c>
      <c r="E992" s="379" t="s">
        <v>566</v>
      </c>
      <c r="F992" s="379" t="s">
        <v>1401</v>
      </c>
      <c r="G992" s="379" t="s">
        <v>3790</v>
      </c>
      <c r="H992" s="359" t="s">
        <v>1167</v>
      </c>
      <c r="I992" s="378" t="s">
        <v>3877</v>
      </c>
      <c r="J992" s="378" t="s">
        <v>3844</v>
      </c>
      <c r="K992" s="360"/>
      <c r="L992" s="360"/>
    </row>
    <row r="993" spans="1:12" ht="60">
      <c r="A993" s="357">
        <v>45081</v>
      </c>
      <c r="B993" s="359" t="s">
        <v>469</v>
      </c>
      <c r="C993" s="362" t="s">
        <v>3571</v>
      </c>
      <c r="D993" s="379" t="s">
        <v>3792</v>
      </c>
      <c r="E993" s="379" t="s">
        <v>566</v>
      </c>
      <c r="F993" s="379" t="s">
        <v>1401</v>
      </c>
      <c r="G993" s="379" t="s">
        <v>3790</v>
      </c>
      <c r="H993" s="359" t="s">
        <v>1167</v>
      </c>
      <c r="I993" s="378" t="s">
        <v>3878</v>
      </c>
      <c r="J993" s="378" t="s">
        <v>3844</v>
      </c>
      <c r="K993" s="360"/>
      <c r="L993" s="360"/>
    </row>
    <row r="994" spans="1:12" ht="60">
      <c r="A994" s="357">
        <v>45082</v>
      </c>
      <c r="B994" s="359" t="s">
        <v>469</v>
      </c>
      <c r="C994" s="362" t="s">
        <v>3571</v>
      </c>
      <c r="D994" s="379" t="s">
        <v>3792</v>
      </c>
      <c r="E994" s="379" t="s">
        <v>566</v>
      </c>
      <c r="F994" s="379" t="s">
        <v>1401</v>
      </c>
      <c r="G994" s="379" t="s">
        <v>3790</v>
      </c>
      <c r="H994" s="359" t="s">
        <v>1167</v>
      </c>
      <c r="I994" s="378" t="s">
        <v>3879</v>
      </c>
      <c r="J994" s="378" t="s">
        <v>3844</v>
      </c>
      <c r="K994" s="360"/>
      <c r="L994" s="360"/>
    </row>
    <row r="995" spans="1:12" ht="60">
      <c r="A995" s="357">
        <v>45083</v>
      </c>
      <c r="B995" s="359" t="s">
        <v>469</v>
      </c>
      <c r="C995" s="362" t="s">
        <v>3571</v>
      </c>
      <c r="D995" s="379" t="s">
        <v>3792</v>
      </c>
      <c r="E995" s="379" t="s">
        <v>566</v>
      </c>
      <c r="F995" s="379" t="s">
        <v>1401</v>
      </c>
      <c r="G995" s="379" t="s">
        <v>3790</v>
      </c>
      <c r="H995" s="359" t="s">
        <v>1167</v>
      </c>
      <c r="I995" s="378" t="s">
        <v>3880</v>
      </c>
      <c r="J995" s="378" t="s">
        <v>3844</v>
      </c>
      <c r="K995" s="360"/>
      <c r="L995" s="360"/>
    </row>
    <row r="996" spans="1:12" ht="60">
      <c r="A996" s="357">
        <v>45084</v>
      </c>
      <c r="B996" s="359" t="s">
        <v>469</v>
      </c>
      <c r="C996" s="362" t="s">
        <v>3571</v>
      </c>
      <c r="D996" s="379" t="s">
        <v>3792</v>
      </c>
      <c r="E996" s="379" t="s">
        <v>566</v>
      </c>
      <c r="F996" s="379" t="s">
        <v>1401</v>
      </c>
      <c r="G996" s="379" t="s">
        <v>3790</v>
      </c>
      <c r="H996" s="359" t="s">
        <v>1167</v>
      </c>
      <c r="I996" s="378" t="s">
        <v>3881</v>
      </c>
      <c r="J996" s="378" t="s">
        <v>3844</v>
      </c>
      <c r="K996" s="360"/>
      <c r="L996" s="360"/>
    </row>
    <row r="997" spans="1:12" ht="60">
      <c r="A997" s="357">
        <v>45085</v>
      </c>
      <c r="B997" s="359" t="s">
        <v>469</v>
      </c>
      <c r="C997" s="362" t="s">
        <v>3571</v>
      </c>
      <c r="D997" s="379" t="s">
        <v>3792</v>
      </c>
      <c r="E997" s="379" t="s">
        <v>566</v>
      </c>
      <c r="F997" s="379" t="s">
        <v>1401</v>
      </c>
      <c r="G997" s="379" t="s">
        <v>3790</v>
      </c>
      <c r="H997" s="359" t="s">
        <v>1167</v>
      </c>
      <c r="I997" s="378" t="s">
        <v>3882</v>
      </c>
      <c r="J997" s="378" t="s">
        <v>3844</v>
      </c>
      <c r="K997" s="360"/>
      <c r="L997" s="360"/>
    </row>
    <row r="998" spans="1:12" ht="60">
      <c r="A998" s="357">
        <v>45086</v>
      </c>
      <c r="B998" s="359" t="s">
        <v>469</v>
      </c>
      <c r="C998" s="362" t="s">
        <v>3571</v>
      </c>
      <c r="D998" s="379" t="s">
        <v>3792</v>
      </c>
      <c r="E998" s="379" t="s">
        <v>566</v>
      </c>
      <c r="F998" s="379" t="s">
        <v>1401</v>
      </c>
      <c r="G998" s="379" t="s">
        <v>3790</v>
      </c>
      <c r="H998" s="359" t="s">
        <v>1167</v>
      </c>
      <c r="I998" s="378" t="s">
        <v>3883</v>
      </c>
      <c r="J998" s="378" t="s">
        <v>3844</v>
      </c>
      <c r="K998" s="360"/>
      <c r="L998" s="360"/>
    </row>
    <row r="999" spans="1:12" ht="60">
      <c r="A999" s="357">
        <v>45087</v>
      </c>
      <c r="B999" s="359" t="s">
        <v>469</v>
      </c>
      <c r="C999" s="362" t="s">
        <v>3571</v>
      </c>
      <c r="D999" s="379" t="s">
        <v>3792</v>
      </c>
      <c r="E999" s="379" t="s">
        <v>566</v>
      </c>
      <c r="F999" s="379" t="s">
        <v>1401</v>
      </c>
      <c r="G999" s="379" t="s">
        <v>3790</v>
      </c>
      <c r="H999" s="359" t="s">
        <v>1167</v>
      </c>
      <c r="I999" s="378" t="s">
        <v>3884</v>
      </c>
      <c r="J999" s="378" t="s">
        <v>3844</v>
      </c>
      <c r="K999" s="360"/>
      <c r="L999" s="360"/>
    </row>
    <row r="1000" spans="1:12" ht="60">
      <c r="A1000" s="357">
        <v>45088</v>
      </c>
      <c r="B1000" s="359" t="s">
        <v>469</v>
      </c>
      <c r="C1000" s="362"/>
      <c r="D1000" s="379" t="s">
        <v>3792</v>
      </c>
      <c r="E1000" s="379" t="s">
        <v>566</v>
      </c>
      <c r="F1000" s="378" t="s">
        <v>3793</v>
      </c>
      <c r="G1000" s="379" t="s">
        <v>3790</v>
      </c>
      <c r="H1000" s="359" t="s">
        <v>1167</v>
      </c>
      <c r="I1000" s="378" t="s">
        <v>3877</v>
      </c>
      <c r="J1000" s="378" t="s">
        <v>3845</v>
      </c>
      <c r="K1000" s="360"/>
      <c r="L1000" s="360"/>
    </row>
    <row r="1001" spans="1:12" ht="60">
      <c r="A1001" s="357">
        <v>45089</v>
      </c>
      <c r="B1001" s="359" t="s">
        <v>469</v>
      </c>
      <c r="C1001" s="362"/>
      <c r="D1001" s="379" t="s">
        <v>3792</v>
      </c>
      <c r="E1001" s="379" t="s">
        <v>566</v>
      </c>
      <c r="F1001" s="379" t="s">
        <v>1401</v>
      </c>
      <c r="G1001" s="379" t="s">
        <v>3790</v>
      </c>
      <c r="H1001" s="359" t="s">
        <v>1167</v>
      </c>
      <c r="I1001" s="378" t="s">
        <v>3878</v>
      </c>
      <c r="J1001" s="378" t="s">
        <v>3845</v>
      </c>
      <c r="K1001" s="360"/>
      <c r="L1001" s="360"/>
    </row>
    <row r="1002" spans="1:12" ht="60">
      <c r="A1002" s="357">
        <v>45090</v>
      </c>
      <c r="B1002" s="359" t="s">
        <v>469</v>
      </c>
      <c r="C1002" s="362"/>
      <c r="D1002" s="379" t="s">
        <v>3792</v>
      </c>
      <c r="E1002" s="379" t="s">
        <v>566</v>
      </c>
      <c r="F1002" s="379" t="s">
        <v>1401</v>
      </c>
      <c r="G1002" s="379" t="s">
        <v>3790</v>
      </c>
      <c r="H1002" s="359" t="s">
        <v>1167</v>
      </c>
      <c r="I1002" s="378" t="s">
        <v>3879</v>
      </c>
      <c r="J1002" s="378" t="s">
        <v>3845</v>
      </c>
      <c r="K1002" s="360"/>
      <c r="L1002" s="360"/>
    </row>
    <row r="1003" spans="1:12" ht="60">
      <c r="A1003" s="357">
        <v>45091</v>
      </c>
      <c r="B1003" s="359" t="s">
        <v>469</v>
      </c>
      <c r="C1003" s="362"/>
      <c r="D1003" s="379" t="s">
        <v>3792</v>
      </c>
      <c r="E1003" s="379" t="s">
        <v>566</v>
      </c>
      <c r="F1003" s="379" t="s">
        <v>1401</v>
      </c>
      <c r="G1003" s="379" t="s">
        <v>3790</v>
      </c>
      <c r="H1003" s="359" t="s">
        <v>1167</v>
      </c>
      <c r="I1003" s="378" t="s">
        <v>3880</v>
      </c>
      <c r="J1003" s="378" t="s">
        <v>3845</v>
      </c>
      <c r="K1003" s="360"/>
      <c r="L1003" s="360"/>
    </row>
    <row r="1004" spans="1:12" ht="60">
      <c r="A1004" s="357">
        <v>45092</v>
      </c>
      <c r="B1004" s="359" t="s">
        <v>469</v>
      </c>
      <c r="C1004" s="362"/>
      <c r="D1004" s="379" t="s">
        <v>3792</v>
      </c>
      <c r="E1004" s="379" t="s">
        <v>566</v>
      </c>
      <c r="F1004" s="379" t="s">
        <v>1401</v>
      </c>
      <c r="G1004" s="379" t="s">
        <v>3790</v>
      </c>
      <c r="H1004" s="359" t="s">
        <v>1167</v>
      </c>
      <c r="I1004" s="378" t="s">
        <v>3881</v>
      </c>
      <c r="J1004" s="378" t="s">
        <v>3845</v>
      </c>
      <c r="K1004" s="360"/>
      <c r="L1004" s="360"/>
    </row>
    <row r="1005" spans="1:12" ht="60">
      <c r="A1005" s="357">
        <v>45093</v>
      </c>
      <c r="B1005" s="359" t="s">
        <v>469</v>
      </c>
      <c r="C1005" s="362"/>
      <c r="D1005" s="379" t="s">
        <v>3792</v>
      </c>
      <c r="E1005" s="379" t="s">
        <v>566</v>
      </c>
      <c r="F1005" s="379" t="s">
        <v>1401</v>
      </c>
      <c r="G1005" s="379" t="s">
        <v>3790</v>
      </c>
      <c r="H1005" s="359" t="s">
        <v>1167</v>
      </c>
      <c r="I1005" s="378" t="s">
        <v>3882</v>
      </c>
      <c r="J1005" s="378" t="s">
        <v>3845</v>
      </c>
      <c r="K1005" s="360"/>
      <c r="L1005" s="360"/>
    </row>
    <row r="1006" spans="1:12" ht="60">
      <c r="A1006" s="357">
        <v>45094</v>
      </c>
      <c r="B1006" s="359" t="s">
        <v>469</v>
      </c>
      <c r="C1006" s="362"/>
      <c r="D1006" s="379" t="s">
        <v>3792</v>
      </c>
      <c r="E1006" s="379" t="s">
        <v>566</v>
      </c>
      <c r="F1006" s="379" t="s">
        <v>1401</v>
      </c>
      <c r="G1006" s="379" t="s">
        <v>3790</v>
      </c>
      <c r="H1006" s="359" t="s">
        <v>1167</v>
      </c>
      <c r="I1006" s="378" t="s">
        <v>3883</v>
      </c>
      <c r="J1006" s="378" t="s">
        <v>3845</v>
      </c>
      <c r="K1006" s="360"/>
      <c r="L1006" s="360"/>
    </row>
    <row r="1007" spans="1:12" ht="60">
      <c r="A1007" s="357">
        <v>45095</v>
      </c>
      <c r="B1007" s="359" t="s">
        <v>469</v>
      </c>
      <c r="C1007" s="362"/>
      <c r="D1007" s="379" t="s">
        <v>3792</v>
      </c>
      <c r="E1007" s="379" t="s">
        <v>566</v>
      </c>
      <c r="F1007" s="379" t="s">
        <v>1401</v>
      </c>
      <c r="G1007" s="379" t="s">
        <v>3790</v>
      </c>
      <c r="H1007" s="359" t="s">
        <v>1167</v>
      </c>
      <c r="I1007" s="378" t="s">
        <v>3884</v>
      </c>
      <c r="J1007" s="378" t="s">
        <v>3845</v>
      </c>
      <c r="K1007" s="360"/>
      <c r="L1007" s="360"/>
    </row>
    <row r="1008" spans="1:12" ht="60">
      <c r="A1008" s="357">
        <v>45096</v>
      </c>
      <c r="B1008" s="359" t="s">
        <v>469</v>
      </c>
      <c r="C1008" s="362" t="s">
        <v>3571</v>
      </c>
      <c r="D1008" s="379" t="s">
        <v>3792</v>
      </c>
      <c r="E1008" s="379" t="s">
        <v>566</v>
      </c>
      <c r="F1008" s="379" t="s">
        <v>861</v>
      </c>
      <c r="G1008" s="379" t="s">
        <v>3790</v>
      </c>
      <c r="H1008" s="359" t="s">
        <v>1167</v>
      </c>
      <c r="I1008" s="378" t="s">
        <v>3877</v>
      </c>
      <c r="J1008" s="378" t="s">
        <v>3844</v>
      </c>
      <c r="K1008" s="360"/>
      <c r="L1008" s="360"/>
    </row>
    <row r="1009" spans="1:12" ht="60">
      <c r="A1009" s="357">
        <v>45097</v>
      </c>
      <c r="B1009" s="359" t="s">
        <v>469</v>
      </c>
      <c r="C1009" s="362" t="s">
        <v>3571</v>
      </c>
      <c r="D1009" s="379" t="s">
        <v>3792</v>
      </c>
      <c r="E1009" s="379" t="s">
        <v>566</v>
      </c>
      <c r="F1009" s="379" t="s">
        <v>861</v>
      </c>
      <c r="G1009" s="379" t="s">
        <v>3790</v>
      </c>
      <c r="H1009" s="359" t="s">
        <v>1167</v>
      </c>
      <c r="I1009" s="378" t="s">
        <v>3878</v>
      </c>
      <c r="J1009" s="378" t="s">
        <v>3844</v>
      </c>
      <c r="K1009" s="360"/>
      <c r="L1009" s="360"/>
    </row>
    <row r="1010" spans="1:12" ht="60">
      <c r="A1010" s="357">
        <v>45098</v>
      </c>
      <c r="B1010" s="359" t="s">
        <v>469</v>
      </c>
      <c r="C1010" s="362" t="s">
        <v>3571</v>
      </c>
      <c r="D1010" s="379" t="s">
        <v>3792</v>
      </c>
      <c r="E1010" s="379" t="s">
        <v>566</v>
      </c>
      <c r="F1010" s="379" t="s">
        <v>861</v>
      </c>
      <c r="G1010" s="379" t="s">
        <v>3790</v>
      </c>
      <c r="H1010" s="359" t="s">
        <v>1167</v>
      </c>
      <c r="I1010" s="378" t="s">
        <v>3879</v>
      </c>
      <c r="J1010" s="378" t="s">
        <v>3844</v>
      </c>
      <c r="K1010" s="360"/>
      <c r="L1010" s="360"/>
    </row>
    <row r="1011" spans="1:12" ht="60">
      <c r="A1011" s="357">
        <v>45099</v>
      </c>
      <c r="B1011" s="359" t="s">
        <v>469</v>
      </c>
      <c r="C1011" s="362" t="s">
        <v>3571</v>
      </c>
      <c r="D1011" s="379" t="s">
        <v>3792</v>
      </c>
      <c r="E1011" s="379" t="s">
        <v>566</v>
      </c>
      <c r="F1011" s="379" t="s">
        <v>861</v>
      </c>
      <c r="G1011" s="379" t="s">
        <v>3790</v>
      </c>
      <c r="H1011" s="359" t="s">
        <v>1167</v>
      </c>
      <c r="I1011" s="378" t="s">
        <v>3880</v>
      </c>
      <c r="J1011" s="378" t="s">
        <v>3844</v>
      </c>
      <c r="K1011" s="360"/>
      <c r="L1011" s="360"/>
    </row>
    <row r="1012" spans="1:12" ht="60">
      <c r="A1012" s="357">
        <v>45100</v>
      </c>
      <c r="B1012" s="359" t="s">
        <v>469</v>
      </c>
      <c r="C1012" s="362" t="s">
        <v>3571</v>
      </c>
      <c r="D1012" s="379" t="s">
        <v>3792</v>
      </c>
      <c r="E1012" s="379" t="s">
        <v>566</v>
      </c>
      <c r="F1012" s="379" t="s">
        <v>861</v>
      </c>
      <c r="G1012" s="379" t="s">
        <v>3790</v>
      </c>
      <c r="H1012" s="359" t="s">
        <v>1167</v>
      </c>
      <c r="I1012" s="378" t="s">
        <v>3881</v>
      </c>
      <c r="J1012" s="378" t="s">
        <v>3844</v>
      </c>
      <c r="K1012" s="360"/>
      <c r="L1012" s="360"/>
    </row>
    <row r="1013" spans="1:12" ht="60">
      <c r="A1013" s="357">
        <v>45101</v>
      </c>
      <c r="B1013" s="359" t="s">
        <v>469</v>
      </c>
      <c r="C1013" s="362" t="s">
        <v>3571</v>
      </c>
      <c r="D1013" s="379" t="s">
        <v>3792</v>
      </c>
      <c r="E1013" s="379" t="s">
        <v>566</v>
      </c>
      <c r="F1013" s="379" t="s">
        <v>861</v>
      </c>
      <c r="G1013" s="379" t="s">
        <v>3790</v>
      </c>
      <c r="H1013" s="359" t="s">
        <v>1167</v>
      </c>
      <c r="I1013" s="378" t="s">
        <v>3882</v>
      </c>
      <c r="J1013" s="378" t="s">
        <v>3844</v>
      </c>
      <c r="K1013" s="360"/>
      <c r="L1013" s="360"/>
    </row>
    <row r="1014" spans="1:12" ht="60">
      <c r="A1014" s="357">
        <v>45102</v>
      </c>
      <c r="B1014" s="359" t="s">
        <v>469</v>
      </c>
      <c r="C1014" s="362" t="s">
        <v>3571</v>
      </c>
      <c r="D1014" s="379" t="s">
        <v>3792</v>
      </c>
      <c r="E1014" s="379" t="s">
        <v>566</v>
      </c>
      <c r="F1014" s="379" t="s">
        <v>861</v>
      </c>
      <c r="G1014" s="379" t="s">
        <v>3790</v>
      </c>
      <c r="H1014" s="359" t="s">
        <v>1167</v>
      </c>
      <c r="I1014" s="378" t="s">
        <v>3883</v>
      </c>
      <c r="J1014" s="378" t="s">
        <v>3844</v>
      </c>
      <c r="K1014" s="360"/>
      <c r="L1014" s="360"/>
    </row>
    <row r="1015" spans="1:12" ht="60">
      <c r="A1015" s="357">
        <v>45103</v>
      </c>
      <c r="B1015" s="359" t="s">
        <v>469</v>
      </c>
      <c r="C1015" s="362" t="s">
        <v>3571</v>
      </c>
      <c r="D1015" s="379" t="s">
        <v>3792</v>
      </c>
      <c r="E1015" s="379" t="s">
        <v>566</v>
      </c>
      <c r="F1015" s="379" t="s">
        <v>861</v>
      </c>
      <c r="G1015" s="379" t="s">
        <v>3790</v>
      </c>
      <c r="H1015" s="359" t="s">
        <v>1167</v>
      </c>
      <c r="I1015" s="378" t="s">
        <v>3884</v>
      </c>
      <c r="J1015" s="378" t="s">
        <v>3844</v>
      </c>
      <c r="K1015" s="360"/>
      <c r="L1015" s="360"/>
    </row>
    <row r="1016" spans="1:12" ht="75">
      <c r="A1016" s="357">
        <v>45104</v>
      </c>
      <c r="B1016" s="359" t="s">
        <v>469</v>
      </c>
      <c r="C1016" s="362" t="s">
        <v>3794</v>
      </c>
      <c r="D1016" s="379" t="s">
        <v>3795</v>
      </c>
      <c r="E1016" s="379" t="s">
        <v>566</v>
      </c>
      <c r="F1016" s="379" t="s">
        <v>1395</v>
      </c>
      <c r="G1016" s="379" t="s">
        <v>510</v>
      </c>
      <c r="H1016" s="359" t="s">
        <v>1167</v>
      </c>
      <c r="I1016" s="378" t="s">
        <v>3885</v>
      </c>
      <c r="J1016" s="378" t="s">
        <v>3846</v>
      </c>
      <c r="K1016" s="360"/>
      <c r="L1016" s="360"/>
    </row>
    <row r="1017" spans="1:12" ht="60">
      <c r="A1017" s="357">
        <v>45105</v>
      </c>
      <c r="B1017" s="359" t="s">
        <v>469</v>
      </c>
      <c r="C1017" s="362"/>
      <c r="D1017" s="379" t="s">
        <v>3796</v>
      </c>
      <c r="E1017" s="379" t="s">
        <v>566</v>
      </c>
      <c r="F1017" s="379" t="s">
        <v>1395</v>
      </c>
      <c r="G1017" s="379" t="s">
        <v>3790</v>
      </c>
      <c r="H1017" s="359" t="s">
        <v>1167</v>
      </c>
      <c r="I1017" s="378" t="s">
        <v>3886</v>
      </c>
      <c r="J1017" s="378" t="s">
        <v>3847</v>
      </c>
      <c r="K1017" s="360"/>
      <c r="L1017" s="360"/>
    </row>
    <row r="1018" spans="1:12" ht="60">
      <c r="A1018" s="357">
        <v>45106</v>
      </c>
      <c r="B1018" s="359" t="s">
        <v>469</v>
      </c>
      <c r="C1018" s="362"/>
      <c r="D1018" s="379" t="s">
        <v>3796</v>
      </c>
      <c r="E1018" s="379" t="s">
        <v>566</v>
      </c>
      <c r="F1018" s="379" t="s">
        <v>861</v>
      </c>
      <c r="G1018" s="379" t="s">
        <v>3790</v>
      </c>
      <c r="H1018" s="359" t="s">
        <v>1167</v>
      </c>
      <c r="I1018" s="378" t="s">
        <v>3877</v>
      </c>
      <c r="J1018" s="378" t="s">
        <v>3847</v>
      </c>
      <c r="K1018" s="360"/>
      <c r="L1018" s="360"/>
    </row>
    <row r="1019" spans="1:12" ht="60">
      <c r="A1019" s="357">
        <v>45107</v>
      </c>
      <c r="B1019" s="359" t="s">
        <v>469</v>
      </c>
      <c r="C1019" s="362"/>
      <c r="D1019" s="379" t="s">
        <v>3796</v>
      </c>
      <c r="E1019" s="379" t="s">
        <v>566</v>
      </c>
      <c r="F1019" s="379" t="s">
        <v>861</v>
      </c>
      <c r="G1019" s="379" t="s">
        <v>3790</v>
      </c>
      <c r="H1019" s="359" t="s">
        <v>1167</v>
      </c>
      <c r="I1019" s="378" t="s">
        <v>3878</v>
      </c>
      <c r="J1019" s="378" t="s">
        <v>3847</v>
      </c>
      <c r="K1019" s="360"/>
      <c r="L1019" s="360"/>
    </row>
    <row r="1020" spans="1:12" ht="60">
      <c r="A1020" s="357">
        <v>45101</v>
      </c>
      <c r="B1020" s="359" t="s">
        <v>469</v>
      </c>
      <c r="C1020" s="362"/>
      <c r="D1020" s="379" t="s">
        <v>3796</v>
      </c>
      <c r="E1020" s="379" t="s">
        <v>566</v>
      </c>
      <c r="F1020" s="379" t="s">
        <v>861</v>
      </c>
      <c r="G1020" s="379" t="s">
        <v>3790</v>
      </c>
      <c r="H1020" s="359" t="s">
        <v>1167</v>
      </c>
      <c r="I1020" s="378" t="s">
        <v>3879</v>
      </c>
      <c r="J1020" s="378" t="s">
        <v>3847</v>
      </c>
      <c r="K1020" s="360"/>
      <c r="L1020" s="360"/>
    </row>
    <row r="1021" spans="1:12" ht="60">
      <c r="A1021" s="357">
        <v>45102</v>
      </c>
      <c r="B1021" s="359" t="s">
        <v>469</v>
      </c>
      <c r="C1021" s="362"/>
      <c r="D1021" s="379" t="s">
        <v>3796</v>
      </c>
      <c r="E1021" s="379" t="s">
        <v>566</v>
      </c>
      <c r="F1021" s="379" t="s">
        <v>861</v>
      </c>
      <c r="G1021" s="379" t="s">
        <v>3790</v>
      </c>
      <c r="H1021" s="359" t="s">
        <v>1167</v>
      </c>
      <c r="I1021" s="378" t="s">
        <v>3880</v>
      </c>
      <c r="J1021" s="378" t="s">
        <v>3847</v>
      </c>
      <c r="K1021" s="360"/>
      <c r="L1021" s="360"/>
    </row>
    <row r="1022" spans="1:12" ht="60">
      <c r="A1022" s="357">
        <v>45103</v>
      </c>
      <c r="B1022" s="359" t="s">
        <v>469</v>
      </c>
      <c r="C1022" s="362"/>
      <c r="D1022" s="379" t="s">
        <v>3796</v>
      </c>
      <c r="E1022" s="379" t="s">
        <v>566</v>
      </c>
      <c r="F1022" s="379" t="s">
        <v>861</v>
      </c>
      <c r="G1022" s="379" t="s">
        <v>3790</v>
      </c>
      <c r="H1022" s="359" t="s">
        <v>1167</v>
      </c>
      <c r="I1022" s="378" t="s">
        <v>3881</v>
      </c>
      <c r="J1022" s="378" t="s">
        <v>3847</v>
      </c>
      <c r="K1022" s="360"/>
      <c r="L1022" s="360"/>
    </row>
    <row r="1023" spans="1:12" ht="60">
      <c r="A1023" s="357">
        <v>45104</v>
      </c>
      <c r="B1023" s="359" t="s">
        <v>469</v>
      </c>
      <c r="C1023" s="362"/>
      <c r="D1023" s="379" t="s">
        <v>3796</v>
      </c>
      <c r="E1023" s="379" t="s">
        <v>566</v>
      </c>
      <c r="F1023" s="379" t="s">
        <v>861</v>
      </c>
      <c r="G1023" s="379" t="s">
        <v>3790</v>
      </c>
      <c r="H1023" s="359" t="s">
        <v>1167</v>
      </c>
      <c r="I1023" s="378" t="s">
        <v>3882</v>
      </c>
      <c r="J1023" s="378" t="s">
        <v>3847</v>
      </c>
      <c r="K1023" s="360"/>
      <c r="L1023" s="360"/>
    </row>
    <row r="1024" spans="1:12" ht="60">
      <c r="A1024" s="357">
        <v>45105</v>
      </c>
      <c r="B1024" s="359" t="s">
        <v>469</v>
      </c>
      <c r="C1024" s="362"/>
      <c r="D1024" s="379" t="s">
        <v>3796</v>
      </c>
      <c r="E1024" s="379" t="s">
        <v>566</v>
      </c>
      <c r="F1024" s="379" t="s">
        <v>861</v>
      </c>
      <c r="G1024" s="379" t="s">
        <v>3790</v>
      </c>
      <c r="H1024" s="359" t="s">
        <v>1167</v>
      </c>
      <c r="I1024" s="378" t="s">
        <v>3883</v>
      </c>
      <c r="J1024" s="378" t="s">
        <v>3847</v>
      </c>
      <c r="K1024" s="360"/>
      <c r="L1024" s="360"/>
    </row>
    <row r="1025" spans="1:12" ht="60">
      <c r="A1025" s="357">
        <v>45106</v>
      </c>
      <c r="B1025" s="359" t="s">
        <v>469</v>
      </c>
      <c r="C1025" s="362"/>
      <c r="D1025" s="379" t="s">
        <v>3796</v>
      </c>
      <c r="E1025" s="379" t="s">
        <v>566</v>
      </c>
      <c r="F1025" s="379" t="s">
        <v>861</v>
      </c>
      <c r="G1025" s="379" t="s">
        <v>3790</v>
      </c>
      <c r="H1025" s="359" t="s">
        <v>1167</v>
      </c>
      <c r="I1025" s="378" t="s">
        <v>3884</v>
      </c>
      <c r="J1025" s="378" t="s">
        <v>3847</v>
      </c>
      <c r="K1025" s="360"/>
      <c r="L1025" s="360"/>
    </row>
    <row r="1026" spans="1:12" ht="60">
      <c r="A1026" s="357">
        <v>45107</v>
      </c>
      <c r="B1026" s="359" t="s">
        <v>465</v>
      </c>
      <c r="C1026" s="362"/>
      <c r="D1026" s="379" t="s">
        <v>3342</v>
      </c>
      <c r="E1026" s="379" t="s">
        <v>566</v>
      </c>
      <c r="F1026" s="379" t="s">
        <v>861</v>
      </c>
      <c r="G1026" s="379" t="s">
        <v>3790</v>
      </c>
      <c r="H1026" s="359" t="s">
        <v>1167</v>
      </c>
      <c r="I1026" s="378" t="s">
        <v>3887</v>
      </c>
      <c r="J1026" s="378" t="s">
        <v>3848</v>
      </c>
      <c r="K1026" s="360"/>
      <c r="L1026" s="360"/>
    </row>
    <row r="1027" spans="1:12" ht="60">
      <c r="A1027" s="357">
        <v>45101</v>
      </c>
      <c r="B1027" s="359" t="s">
        <v>469</v>
      </c>
      <c r="C1027" s="362"/>
      <c r="D1027" s="379" t="s">
        <v>3797</v>
      </c>
      <c r="E1027" s="379" t="s">
        <v>566</v>
      </c>
      <c r="F1027" s="379" t="s">
        <v>861</v>
      </c>
      <c r="G1027" s="379" t="s">
        <v>3790</v>
      </c>
      <c r="H1027" s="359" t="s">
        <v>1167</v>
      </c>
      <c r="I1027" s="378" t="s">
        <v>3888</v>
      </c>
      <c r="J1027" s="378" t="s">
        <v>3849</v>
      </c>
      <c r="K1027" s="360"/>
      <c r="L1027" s="360"/>
    </row>
    <row r="1028" spans="1:12" ht="60">
      <c r="A1028" s="357">
        <v>45102</v>
      </c>
      <c r="B1028" s="359" t="s">
        <v>469</v>
      </c>
      <c r="C1028" s="362"/>
      <c r="D1028" s="379" t="s">
        <v>3797</v>
      </c>
      <c r="E1028" s="379" t="s">
        <v>566</v>
      </c>
      <c r="F1028" s="379" t="s">
        <v>1395</v>
      </c>
      <c r="G1028" s="379" t="s">
        <v>2289</v>
      </c>
      <c r="H1028" s="359" t="s">
        <v>1167</v>
      </c>
      <c r="I1028" s="378" t="s">
        <v>3889</v>
      </c>
      <c r="J1028" s="378" t="s">
        <v>3849</v>
      </c>
      <c r="K1028" s="360"/>
      <c r="L1028" s="360"/>
    </row>
    <row r="1029" spans="1:12" ht="45">
      <c r="A1029" s="357">
        <v>45103</v>
      </c>
      <c r="B1029" s="359" t="s">
        <v>469</v>
      </c>
      <c r="C1029" s="362"/>
      <c r="D1029" s="379" t="s">
        <v>3798</v>
      </c>
      <c r="E1029" s="379" t="s">
        <v>3799</v>
      </c>
      <c r="F1029" s="379" t="s">
        <v>1395</v>
      </c>
      <c r="G1029" s="379" t="s">
        <v>510</v>
      </c>
      <c r="H1029" s="359" t="s">
        <v>2869</v>
      </c>
      <c r="I1029" s="378" t="s">
        <v>3890</v>
      </c>
      <c r="J1029" s="378" t="s">
        <v>3850</v>
      </c>
      <c r="K1029" s="360"/>
      <c r="L1029" s="360"/>
    </row>
    <row r="1030" spans="1:12" ht="60">
      <c r="A1030" s="357">
        <v>45104</v>
      </c>
      <c r="B1030" s="359" t="s">
        <v>465</v>
      </c>
      <c r="C1030" s="362"/>
      <c r="D1030" s="379" t="s">
        <v>3342</v>
      </c>
      <c r="E1030" s="379" t="s">
        <v>566</v>
      </c>
      <c r="F1030" s="379" t="s">
        <v>861</v>
      </c>
      <c r="G1030" s="379" t="s">
        <v>3790</v>
      </c>
      <c r="H1030" s="359" t="s">
        <v>2869</v>
      </c>
      <c r="I1030" s="378" t="s">
        <v>3891</v>
      </c>
      <c r="J1030" s="378" t="s">
        <v>3851</v>
      </c>
      <c r="K1030" s="360"/>
      <c r="L1030" s="360"/>
    </row>
    <row r="1031" spans="1:12" ht="75">
      <c r="A1031" s="357">
        <v>45105</v>
      </c>
      <c r="B1031" s="359" t="s">
        <v>1465</v>
      </c>
      <c r="C1031" s="362" t="s">
        <v>2436</v>
      </c>
      <c r="D1031" s="379" t="s">
        <v>3800</v>
      </c>
      <c r="E1031" s="379" t="s">
        <v>2510</v>
      </c>
      <c r="F1031" s="379" t="s">
        <v>861</v>
      </c>
      <c r="G1031" s="379" t="s">
        <v>3790</v>
      </c>
      <c r="H1031" s="359" t="s">
        <v>2869</v>
      </c>
      <c r="I1031" s="378" t="s">
        <v>3892</v>
      </c>
      <c r="J1031" s="378" t="s">
        <v>3852</v>
      </c>
      <c r="K1031" s="360"/>
      <c r="L1031" s="360"/>
    </row>
    <row r="1032" spans="1:12" ht="75">
      <c r="A1032" s="357">
        <v>45106</v>
      </c>
      <c r="B1032" s="359" t="s">
        <v>1465</v>
      </c>
      <c r="C1032" s="362" t="s">
        <v>2598</v>
      </c>
      <c r="D1032" s="379" t="s">
        <v>3800</v>
      </c>
      <c r="E1032" s="379" t="s">
        <v>2510</v>
      </c>
      <c r="F1032" s="379" t="s">
        <v>861</v>
      </c>
      <c r="G1032" s="379" t="s">
        <v>3790</v>
      </c>
      <c r="H1032" s="359" t="s">
        <v>2869</v>
      </c>
      <c r="I1032" s="378" t="s">
        <v>3893</v>
      </c>
      <c r="J1032" s="378" t="s">
        <v>3769</v>
      </c>
      <c r="K1032" s="360"/>
      <c r="L1032" s="360"/>
    </row>
    <row r="1033" spans="1:12" ht="90">
      <c r="A1033" s="357">
        <v>45107</v>
      </c>
      <c r="B1033" s="359" t="s">
        <v>1465</v>
      </c>
      <c r="C1033" s="362" t="s">
        <v>3801</v>
      </c>
      <c r="D1033" s="379" t="s">
        <v>3802</v>
      </c>
      <c r="E1033" s="379" t="s">
        <v>3803</v>
      </c>
      <c r="F1033" s="379" t="s">
        <v>861</v>
      </c>
      <c r="G1033" s="379" t="s">
        <v>3790</v>
      </c>
      <c r="H1033" s="359" t="s">
        <v>1167</v>
      </c>
      <c r="I1033" s="378" t="s">
        <v>3894</v>
      </c>
      <c r="J1033" s="378" t="s">
        <v>3853</v>
      </c>
      <c r="K1033" s="360"/>
      <c r="L1033" s="360"/>
    </row>
    <row r="1034" spans="1:12" ht="45">
      <c r="A1034" s="357">
        <v>45101</v>
      </c>
      <c r="B1034" s="359" t="s">
        <v>1465</v>
      </c>
      <c r="C1034" s="362" t="s">
        <v>3764</v>
      </c>
      <c r="D1034" s="379" t="s">
        <v>3765</v>
      </c>
      <c r="E1034" s="379" t="s">
        <v>2510</v>
      </c>
      <c r="F1034" s="379" t="s">
        <v>861</v>
      </c>
      <c r="G1034" s="379" t="s">
        <v>574</v>
      </c>
      <c r="H1034" s="359" t="s">
        <v>1167</v>
      </c>
      <c r="I1034" s="378" t="s">
        <v>3895</v>
      </c>
      <c r="J1034" s="378" t="s">
        <v>3854</v>
      </c>
      <c r="K1034" s="360"/>
      <c r="L1034" s="360"/>
    </row>
    <row r="1035" spans="1:12" ht="75">
      <c r="A1035" s="357">
        <v>45102</v>
      </c>
      <c r="B1035" s="359" t="s">
        <v>465</v>
      </c>
      <c r="C1035" s="362"/>
      <c r="D1035" s="379" t="s">
        <v>3804</v>
      </c>
      <c r="E1035" s="379" t="s">
        <v>566</v>
      </c>
      <c r="F1035" s="379" t="s">
        <v>1395</v>
      </c>
      <c r="G1035" s="379" t="s">
        <v>2289</v>
      </c>
      <c r="H1035" s="359" t="s">
        <v>1167</v>
      </c>
      <c r="I1035" s="378" t="s">
        <v>3896</v>
      </c>
      <c r="J1035" s="378" t="s">
        <v>3855</v>
      </c>
      <c r="K1035" s="360"/>
      <c r="L1035" s="360"/>
    </row>
    <row r="1036" spans="1:12" ht="30">
      <c r="A1036" s="357">
        <v>45103</v>
      </c>
      <c r="B1036" s="359" t="s">
        <v>1465</v>
      </c>
      <c r="C1036" s="362"/>
      <c r="D1036" s="379" t="s">
        <v>3805</v>
      </c>
      <c r="E1036" s="379" t="s">
        <v>3806</v>
      </c>
      <c r="F1036" s="379" t="s">
        <v>861</v>
      </c>
      <c r="G1036" s="379" t="s">
        <v>574</v>
      </c>
      <c r="H1036" s="359" t="s">
        <v>2869</v>
      </c>
      <c r="I1036" s="378" t="s">
        <v>3897</v>
      </c>
      <c r="J1036" s="378" t="s">
        <v>3856</v>
      </c>
      <c r="K1036" s="360"/>
      <c r="L1036" s="360"/>
    </row>
    <row r="1037" spans="1:12" ht="30">
      <c r="A1037" s="357">
        <v>45104</v>
      </c>
      <c r="B1037" s="359" t="s">
        <v>1465</v>
      </c>
      <c r="C1037" s="362" t="s">
        <v>3221</v>
      </c>
      <c r="D1037" s="379" t="s">
        <v>3807</v>
      </c>
      <c r="E1037" s="379" t="s">
        <v>2510</v>
      </c>
      <c r="F1037" s="379" t="s">
        <v>861</v>
      </c>
      <c r="G1037" s="379" t="s">
        <v>2289</v>
      </c>
      <c r="H1037" s="359" t="s">
        <v>1167</v>
      </c>
      <c r="I1037" s="378" t="s">
        <v>3897</v>
      </c>
      <c r="J1037" s="378" t="s">
        <v>3857</v>
      </c>
      <c r="K1037" s="360"/>
      <c r="L1037" s="360"/>
    </row>
    <row r="1038" spans="1:12" ht="30">
      <c r="A1038" s="357">
        <v>45105</v>
      </c>
      <c r="B1038" s="359" t="s">
        <v>1465</v>
      </c>
      <c r="C1038" s="362" t="s">
        <v>3808</v>
      </c>
      <c r="D1038" s="379" t="s">
        <v>3809</v>
      </c>
      <c r="E1038" s="379" t="s">
        <v>1971</v>
      </c>
      <c r="F1038" s="379" t="s">
        <v>861</v>
      </c>
      <c r="G1038" s="379" t="s">
        <v>574</v>
      </c>
      <c r="H1038" s="359" t="s">
        <v>1167</v>
      </c>
      <c r="I1038" s="378" t="s">
        <v>3897</v>
      </c>
      <c r="J1038" s="378" t="s">
        <v>3858</v>
      </c>
      <c r="K1038" s="360"/>
      <c r="L1038" s="360"/>
    </row>
    <row r="1039" spans="1:12" ht="75">
      <c r="A1039" s="357">
        <v>45106</v>
      </c>
      <c r="B1039" s="359" t="s">
        <v>1465</v>
      </c>
      <c r="C1039" s="362" t="s">
        <v>3810</v>
      </c>
      <c r="D1039" s="379" t="s">
        <v>3811</v>
      </c>
      <c r="E1039" s="379" t="s">
        <v>1971</v>
      </c>
      <c r="F1039" s="379" t="s">
        <v>861</v>
      </c>
      <c r="G1039" s="379" t="s">
        <v>2289</v>
      </c>
      <c r="H1039" s="359" t="s">
        <v>1167</v>
      </c>
      <c r="I1039" s="378" t="s">
        <v>3897</v>
      </c>
      <c r="J1039" s="378" t="s">
        <v>3859</v>
      </c>
      <c r="K1039" s="360"/>
      <c r="L1039" s="360"/>
    </row>
    <row r="1040" spans="1:12" ht="30">
      <c r="A1040" s="357">
        <v>45107</v>
      </c>
      <c r="B1040" s="359" t="s">
        <v>1465</v>
      </c>
      <c r="C1040" s="362" t="s">
        <v>3812</v>
      </c>
      <c r="D1040" s="379" t="s">
        <v>3813</v>
      </c>
      <c r="E1040" s="379" t="s">
        <v>1971</v>
      </c>
      <c r="F1040" s="379" t="s">
        <v>861</v>
      </c>
      <c r="G1040" s="379" t="s">
        <v>2289</v>
      </c>
      <c r="H1040" s="359" t="s">
        <v>1167</v>
      </c>
      <c r="I1040" s="378" t="s">
        <v>3897</v>
      </c>
      <c r="J1040" s="378" t="s">
        <v>3860</v>
      </c>
      <c r="K1040" s="360"/>
      <c r="L1040" s="360"/>
    </row>
    <row r="1041" spans="1:12" ht="30">
      <c r="A1041" s="357">
        <v>45101</v>
      </c>
      <c r="B1041" s="359" t="s">
        <v>1465</v>
      </c>
      <c r="C1041" s="362" t="s">
        <v>3814</v>
      </c>
      <c r="D1041" s="379" t="s">
        <v>3815</v>
      </c>
      <c r="E1041" s="379" t="s">
        <v>1971</v>
      </c>
      <c r="F1041" s="379" t="s">
        <v>861</v>
      </c>
      <c r="G1041" s="379" t="s">
        <v>574</v>
      </c>
      <c r="H1041" s="359" t="s">
        <v>1167</v>
      </c>
      <c r="I1041" s="378" t="s">
        <v>3897</v>
      </c>
      <c r="J1041" s="378" t="s">
        <v>3861</v>
      </c>
      <c r="K1041" s="360"/>
      <c r="L1041" s="360"/>
    </row>
    <row r="1042" spans="1:12" ht="30">
      <c r="A1042" s="357">
        <v>45102</v>
      </c>
      <c r="B1042" s="359" t="s">
        <v>1465</v>
      </c>
      <c r="C1042" s="362" t="s">
        <v>3816</v>
      </c>
      <c r="D1042" s="379" t="s">
        <v>2695</v>
      </c>
      <c r="E1042" s="379" t="s">
        <v>1971</v>
      </c>
      <c r="F1042" s="379" t="s">
        <v>861</v>
      </c>
      <c r="G1042" s="379" t="s">
        <v>574</v>
      </c>
      <c r="H1042" s="359" t="s">
        <v>2869</v>
      </c>
      <c r="I1042" s="378" t="s">
        <v>3897</v>
      </c>
      <c r="J1042" s="378" t="s">
        <v>3862</v>
      </c>
      <c r="K1042" s="360"/>
      <c r="L1042" s="360"/>
    </row>
    <row r="1043" spans="1:12" ht="30">
      <c r="A1043" s="357">
        <v>45103</v>
      </c>
      <c r="B1043" s="359" t="s">
        <v>1465</v>
      </c>
      <c r="C1043" s="362"/>
      <c r="D1043" s="379" t="s">
        <v>3817</v>
      </c>
      <c r="E1043" s="379" t="s">
        <v>3818</v>
      </c>
      <c r="F1043" s="379" t="s">
        <v>861</v>
      </c>
      <c r="G1043" s="379" t="s">
        <v>2641</v>
      </c>
      <c r="H1043" s="359" t="s">
        <v>2869</v>
      </c>
      <c r="I1043" s="378" t="s">
        <v>3898</v>
      </c>
      <c r="J1043" s="378" t="s">
        <v>3863</v>
      </c>
      <c r="K1043" s="360"/>
      <c r="L1043" s="360"/>
    </row>
    <row r="1044" spans="1:12" ht="30">
      <c r="A1044" s="357">
        <v>45104</v>
      </c>
      <c r="B1044" s="359" t="s">
        <v>1465</v>
      </c>
      <c r="C1044" s="362" t="s">
        <v>2336</v>
      </c>
      <c r="D1044" s="379" t="s">
        <v>3819</v>
      </c>
      <c r="E1044" s="379" t="s">
        <v>1971</v>
      </c>
      <c r="F1044" s="379" t="s">
        <v>861</v>
      </c>
      <c r="G1044" s="379" t="s">
        <v>3790</v>
      </c>
      <c r="H1044" s="359" t="s">
        <v>1167</v>
      </c>
      <c r="I1044" s="378" t="s">
        <v>3898</v>
      </c>
      <c r="J1044" s="378" t="s">
        <v>3864</v>
      </c>
      <c r="K1044" s="360"/>
      <c r="L1044" s="360"/>
    </row>
    <row r="1045" spans="1:12" ht="30">
      <c r="A1045" s="357">
        <v>45105</v>
      </c>
      <c r="B1045" s="359" t="s">
        <v>1465</v>
      </c>
      <c r="C1045" s="362" t="s">
        <v>3820</v>
      </c>
      <c r="D1045" s="379" t="s">
        <v>3821</v>
      </c>
      <c r="E1045" s="379" t="s">
        <v>3822</v>
      </c>
      <c r="F1045" s="379" t="s">
        <v>861</v>
      </c>
      <c r="G1045" s="379" t="s">
        <v>574</v>
      </c>
      <c r="H1045" s="359" t="s">
        <v>1167</v>
      </c>
      <c r="I1045" s="378" t="s">
        <v>3899</v>
      </c>
      <c r="J1045" s="378" t="s">
        <v>3865</v>
      </c>
      <c r="K1045" s="360"/>
      <c r="L1045" s="360"/>
    </row>
    <row r="1046" spans="1:12" ht="30">
      <c r="A1046" s="357">
        <v>45106</v>
      </c>
      <c r="B1046" s="359" t="s">
        <v>1465</v>
      </c>
      <c r="C1046" s="362" t="s">
        <v>3823</v>
      </c>
      <c r="D1046" s="379" t="s">
        <v>3824</v>
      </c>
      <c r="E1046" s="379" t="s">
        <v>566</v>
      </c>
      <c r="F1046" s="379" t="s">
        <v>861</v>
      </c>
      <c r="G1046" s="379" t="s">
        <v>2289</v>
      </c>
      <c r="H1046" s="359" t="s">
        <v>2869</v>
      </c>
      <c r="I1046" s="378" t="s">
        <v>3899</v>
      </c>
      <c r="J1046" s="378" t="s">
        <v>3866</v>
      </c>
      <c r="K1046" s="360"/>
      <c r="L1046" s="360"/>
    </row>
    <row r="1047" spans="1:12" ht="30">
      <c r="A1047" s="357">
        <v>45107</v>
      </c>
      <c r="B1047" s="359" t="s">
        <v>1465</v>
      </c>
      <c r="C1047" s="362" t="s">
        <v>3825</v>
      </c>
      <c r="D1047" s="379" t="s">
        <v>3826</v>
      </c>
      <c r="E1047" s="379" t="s">
        <v>1971</v>
      </c>
      <c r="F1047" s="379" t="s">
        <v>861</v>
      </c>
      <c r="G1047" s="379" t="s">
        <v>2289</v>
      </c>
      <c r="H1047" s="359" t="s">
        <v>2869</v>
      </c>
      <c r="I1047" s="378" t="s">
        <v>3899</v>
      </c>
      <c r="J1047" s="378" t="s">
        <v>1882</v>
      </c>
      <c r="K1047" s="360"/>
      <c r="L1047" s="360"/>
    </row>
    <row r="1048" spans="1:12" ht="30">
      <c r="A1048" s="357">
        <v>45101</v>
      </c>
      <c r="B1048" s="359" t="s">
        <v>1465</v>
      </c>
      <c r="C1048" s="362" t="s">
        <v>3827</v>
      </c>
      <c r="D1048" s="379" t="s">
        <v>3828</v>
      </c>
      <c r="E1048" s="379" t="s">
        <v>2510</v>
      </c>
      <c r="F1048" s="379" t="s">
        <v>861</v>
      </c>
      <c r="G1048" s="379" t="s">
        <v>2289</v>
      </c>
      <c r="H1048" s="359" t="s">
        <v>2869</v>
      </c>
      <c r="I1048" s="378" t="s">
        <v>3900</v>
      </c>
      <c r="J1048" s="378" t="s">
        <v>3867</v>
      </c>
      <c r="K1048" s="360"/>
      <c r="L1048" s="360"/>
    </row>
    <row r="1049" spans="1:12" ht="30">
      <c r="A1049" s="357">
        <v>45102</v>
      </c>
      <c r="B1049" s="359" t="s">
        <v>1465</v>
      </c>
      <c r="C1049" s="362" t="s">
        <v>3829</v>
      </c>
      <c r="D1049" s="379" t="s">
        <v>3830</v>
      </c>
      <c r="E1049" s="379" t="s">
        <v>1971</v>
      </c>
      <c r="F1049" s="379" t="s">
        <v>861</v>
      </c>
      <c r="G1049" s="379" t="s">
        <v>2289</v>
      </c>
      <c r="H1049" s="359" t="s">
        <v>1167</v>
      </c>
      <c r="I1049" s="378" t="s">
        <v>3900</v>
      </c>
      <c r="J1049" s="378" t="s">
        <v>3868</v>
      </c>
      <c r="K1049" s="360"/>
      <c r="L1049" s="360"/>
    </row>
    <row r="1050" spans="1:12" ht="45">
      <c r="A1050" s="357">
        <v>45103</v>
      </c>
      <c r="B1050" s="359" t="s">
        <v>1465</v>
      </c>
      <c r="C1050" s="362"/>
      <c r="D1050" s="379" t="s">
        <v>3831</v>
      </c>
      <c r="E1050" s="379" t="s">
        <v>1971</v>
      </c>
      <c r="F1050" s="379" t="s">
        <v>861</v>
      </c>
      <c r="G1050" s="379" t="s">
        <v>2289</v>
      </c>
      <c r="H1050" s="359" t="s">
        <v>1167</v>
      </c>
      <c r="I1050" s="378" t="s">
        <v>3901</v>
      </c>
      <c r="J1050" s="378" t="s">
        <v>3869</v>
      </c>
      <c r="K1050" s="360"/>
      <c r="L1050" s="360"/>
    </row>
    <row r="1051" spans="1:12" ht="30">
      <c r="A1051" s="357">
        <v>45104</v>
      </c>
      <c r="B1051" s="359" t="s">
        <v>1465</v>
      </c>
      <c r="C1051" s="362" t="s">
        <v>2308</v>
      </c>
      <c r="D1051" s="379" t="s">
        <v>3832</v>
      </c>
      <c r="E1051" s="379" t="s">
        <v>2510</v>
      </c>
      <c r="F1051" s="379" t="s">
        <v>861</v>
      </c>
      <c r="G1051" s="379" t="s">
        <v>2641</v>
      </c>
      <c r="H1051" s="359" t="s">
        <v>2869</v>
      </c>
      <c r="I1051" s="378" t="s">
        <v>3902</v>
      </c>
      <c r="J1051" s="378" t="s">
        <v>3870</v>
      </c>
      <c r="K1051" s="360"/>
      <c r="L1051" s="360"/>
    </row>
    <row r="1052" spans="1:12" ht="30">
      <c r="A1052" s="357">
        <v>45105</v>
      </c>
      <c r="B1052" s="359" t="s">
        <v>1465</v>
      </c>
      <c r="C1052" s="362" t="s">
        <v>3833</v>
      </c>
      <c r="D1052" s="379" t="s">
        <v>3834</v>
      </c>
      <c r="E1052" s="379" t="s">
        <v>2510</v>
      </c>
      <c r="F1052" s="379" t="s">
        <v>861</v>
      </c>
      <c r="G1052" s="379" t="s">
        <v>2289</v>
      </c>
      <c r="H1052" s="359" t="s">
        <v>2869</v>
      </c>
      <c r="I1052" s="378" t="s">
        <v>3902</v>
      </c>
      <c r="J1052" s="378" t="s">
        <v>3871</v>
      </c>
      <c r="K1052" s="360"/>
      <c r="L1052" s="360"/>
    </row>
    <row r="1053" spans="1:12" ht="30">
      <c r="A1053" s="357">
        <v>45106</v>
      </c>
      <c r="B1053" s="359" t="s">
        <v>1465</v>
      </c>
      <c r="C1053" s="362" t="s">
        <v>639</v>
      </c>
      <c r="D1053" s="379" t="s">
        <v>640</v>
      </c>
      <c r="E1053" s="379" t="s">
        <v>1971</v>
      </c>
      <c r="F1053" s="379" t="s">
        <v>861</v>
      </c>
      <c r="G1053" s="379" t="s">
        <v>574</v>
      </c>
      <c r="H1053" s="359" t="s">
        <v>1167</v>
      </c>
      <c r="I1053" s="378" t="s">
        <v>3902</v>
      </c>
      <c r="J1053" s="378" t="s">
        <v>2528</v>
      </c>
      <c r="K1053" s="360"/>
      <c r="L1053" s="360"/>
    </row>
    <row r="1054" spans="1:12" ht="30">
      <c r="A1054" s="357">
        <v>45107</v>
      </c>
      <c r="B1054" s="359" t="s">
        <v>1465</v>
      </c>
      <c r="C1054" s="362" t="s">
        <v>3820</v>
      </c>
      <c r="D1054" s="379" t="s">
        <v>3821</v>
      </c>
      <c r="E1054" s="379" t="s">
        <v>3822</v>
      </c>
      <c r="F1054" s="379" t="s">
        <v>861</v>
      </c>
      <c r="G1054" s="379" t="s">
        <v>574</v>
      </c>
      <c r="H1054" s="359" t="s">
        <v>1167</v>
      </c>
      <c r="I1054" s="378" t="s">
        <v>3902</v>
      </c>
      <c r="J1054" s="378" t="s">
        <v>3865</v>
      </c>
      <c r="K1054" s="360"/>
      <c r="L1054" s="360"/>
    </row>
    <row r="1055" spans="1:12" ht="60">
      <c r="A1055" s="357">
        <v>45101</v>
      </c>
      <c r="B1055" s="359" t="s">
        <v>1465</v>
      </c>
      <c r="C1055" s="362" t="s">
        <v>3835</v>
      </c>
      <c r="D1055" s="379" t="s">
        <v>3836</v>
      </c>
      <c r="E1055" s="379" t="s">
        <v>2510</v>
      </c>
      <c r="F1055" s="379" t="s">
        <v>861</v>
      </c>
      <c r="G1055" s="379" t="s">
        <v>2641</v>
      </c>
      <c r="H1055" s="359" t="s">
        <v>1167</v>
      </c>
      <c r="I1055" s="378" t="s">
        <v>3902</v>
      </c>
      <c r="J1055" s="378" t="s">
        <v>3872</v>
      </c>
      <c r="K1055" s="360"/>
      <c r="L1055" s="360"/>
    </row>
    <row r="1056" spans="1:12" ht="45">
      <c r="A1056" s="357">
        <v>45102</v>
      </c>
      <c r="B1056" s="359" t="s">
        <v>1465</v>
      </c>
      <c r="C1056" s="362" t="s">
        <v>3837</v>
      </c>
      <c r="D1056" s="379" t="s">
        <v>3838</v>
      </c>
      <c r="E1056" s="379" t="s">
        <v>3839</v>
      </c>
      <c r="F1056" s="379" t="s">
        <v>861</v>
      </c>
      <c r="G1056" s="379" t="s">
        <v>917</v>
      </c>
      <c r="H1056" s="359" t="s">
        <v>1167</v>
      </c>
      <c r="I1056" s="378" t="s">
        <v>3903</v>
      </c>
      <c r="J1056" s="378" t="s">
        <v>3873</v>
      </c>
      <c r="K1056" s="360"/>
      <c r="L1056" s="360"/>
    </row>
    <row r="1057" spans="1:12" ht="30">
      <c r="A1057" s="357">
        <v>45103</v>
      </c>
      <c r="B1057" s="359" t="s">
        <v>1465</v>
      </c>
      <c r="C1057" s="362" t="s">
        <v>3840</v>
      </c>
      <c r="D1057" s="379" t="s">
        <v>3841</v>
      </c>
      <c r="E1057" s="379" t="s">
        <v>1971</v>
      </c>
      <c r="F1057" s="379" t="s">
        <v>861</v>
      </c>
      <c r="G1057" s="379" t="s">
        <v>3790</v>
      </c>
      <c r="H1057" s="359" t="s">
        <v>1167</v>
      </c>
      <c r="I1057" s="378" t="s">
        <v>3904</v>
      </c>
      <c r="J1057" s="378" t="s">
        <v>3874</v>
      </c>
      <c r="K1057" s="360"/>
      <c r="L1057" s="360"/>
    </row>
    <row r="1058" spans="1:12" ht="75">
      <c r="A1058" s="357">
        <v>45104</v>
      </c>
      <c r="B1058" s="359" t="s">
        <v>1465</v>
      </c>
      <c r="C1058" s="362" t="s">
        <v>2336</v>
      </c>
      <c r="D1058" s="379" t="s">
        <v>3819</v>
      </c>
      <c r="E1058" s="379" t="s">
        <v>1971</v>
      </c>
      <c r="F1058" s="379" t="s">
        <v>861</v>
      </c>
      <c r="G1058" s="379" t="s">
        <v>3790</v>
      </c>
      <c r="H1058" s="359" t="s">
        <v>1167</v>
      </c>
      <c r="I1058" s="378" t="s">
        <v>3905</v>
      </c>
      <c r="J1058" s="378" t="s">
        <v>3864</v>
      </c>
      <c r="K1058" s="360"/>
      <c r="L1058" s="360"/>
    </row>
    <row r="1059" spans="1:12" ht="75">
      <c r="A1059" s="357">
        <v>45108</v>
      </c>
      <c r="B1059" s="359" t="s">
        <v>465</v>
      </c>
      <c r="C1059" s="362" t="s">
        <v>3950</v>
      </c>
      <c r="D1059" s="379" t="s">
        <v>3951</v>
      </c>
      <c r="E1059" s="379" t="s">
        <v>3952</v>
      </c>
      <c r="F1059" s="379" t="s">
        <v>1395</v>
      </c>
      <c r="G1059" s="379" t="s">
        <v>2289</v>
      </c>
      <c r="H1059" s="359" t="s">
        <v>1167</v>
      </c>
      <c r="I1059" s="378" t="s">
        <v>4023</v>
      </c>
      <c r="J1059" s="378" t="s">
        <v>3991</v>
      </c>
      <c r="K1059" s="360"/>
      <c r="L1059" s="360"/>
    </row>
    <row r="1060" spans="1:12" ht="30">
      <c r="A1060" s="357">
        <v>45109</v>
      </c>
      <c r="B1060" s="359" t="s">
        <v>465</v>
      </c>
      <c r="C1060" s="362" t="s">
        <v>3953</v>
      </c>
      <c r="D1060" s="379" t="s">
        <v>3954</v>
      </c>
      <c r="E1060" s="379"/>
      <c r="F1060" s="379" t="s">
        <v>1395</v>
      </c>
      <c r="G1060" s="379" t="s">
        <v>2289</v>
      </c>
      <c r="H1060" s="359" t="s">
        <v>1167</v>
      </c>
      <c r="I1060" s="378" t="s">
        <v>4024</v>
      </c>
      <c r="J1060" s="378" t="s">
        <v>3992</v>
      </c>
      <c r="K1060" s="360"/>
      <c r="L1060" s="360"/>
    </row>
    <row r="1061" spans="1:12" ht="75">
      <c r="A1061" s="357">
        <v>45110</v>
      </c>
      <c r="B1061" s="359" t="s">
        <v>465</v>
      </c>
      <c r="C1061" s="362"/>
      <c r="D1061" s="379" t="s">
        <v>3955</v>
      </c>
      <c r="E1061" s="379" t="s">
        <v>566</v>
      </c>
      <c r="F1061" s="379" t="s">
        <v>1395</v>
      </c>
      <c r="G1061" s="379" t="s">
        <v>2289</v>
      </c>
      <c r="H1061" s="359" t="s">
        <v>1167</v>
      </c>
      <c r="I1061" s="378" t="s">
        <v>4025</v>
      </c>
      <c r="J1061" s="378" t="s">
        <v>3993</v>
      </c>
      <c r="K1061" s="360"/>
      <c r="L1061" s="360"/>
    </row>
    <row r="1062" spans="1:12" ht="75">
      <c r="A1062" s="357">
        <v>45111</v>
      </c>
      <c r="B1062" s="359" t="s">
        <v>465</v>
      </c>
      <c r="C1062" s="362"/>
      <c r="D1062" s="379" t="s">
        <v>3956</v>
      </c>
      <c r="E1062" s="379" t="s">
        <v>2510</v>
      </c>
      <c r="F1062" s="379" t="s">
        <v>813</v>
      </c>
      <c r="G1062" s="379" t="s">
        <v>3657</v>
      </c>
      <c r="H1062" s="359" t="s">
        <v>2869</v>
      </c>
      <c r="I1062" s="378" t="s">
        <v>4026</v>
      </c>
      <c r="J1062" s="378" t="s">
        <v>3994</v>
      </c>
      <c r="K1062" s="360"/>
      <c r="L1062" s="360"/>
    </row>
    <row r="1063" spans="1:12" ht="75">
      <c r="A1063" s="357">
        <v>45112</v>
      </c>
      <c r="B1063" s="359" t="s">
        <v>465</v>
      </c>
      <c r="C1063" s="362"/>
      <c r="D1063" s="379" t="s">
        <v>3957</v>
      </c>
      <c r="E1063" s="379" t="s">
        <v>3958</v>
      </c>
      <c r="F1063" s="379" t="s">
        <v>1395</v>
      </c>
      <c r="G1063" s="379" t="s">
        <v>3959</v>
      </c>
      <c r="H1063" s="359" t="s">
        <v>1167</v>
      </c>
      <c r="I1063" s="378" t="s">
        <v>4027</v>
      </c>
      <c r="J1063" s="378" t="s">
        <v>3995</v>
      </c>
      <c r="K1063" s="360"/>
      <c r="L1063" s="360"/>
    </row>
    <row r="1064" spans="1:12" ht="75">
      <c r="A1064" s="357">
        <v>45113</v>
      </c>
      <c r="B1064" s="359" t="s">
        <v>1465</v>
      </c>
      <c r="C1064" s="362" t="s">
        <v>3764</v>
      </c>
      <c r="D1064" s="379" t="s">
        <v>3765</v>
      </c>
      <c r="E1064" s="379" t="s">
        <v>2510</v>
      </c>
      <c r="F1064" s="379" t="s">
        <v>861</v>
      </c>
      <c r="G1064" s="379" t="s">
        <v>574</v>
      </c>
      <c r="H1064" s="359" t="s">
        <v>2869</v>
      </c>
      <c r="I1064" s="378" t="s">
        <v>4028</v>
      </c>
      <c r="J1064" s="378" t="s">
        <v>3996</v>
      </c>
      <c r="K1064" s="360"/>
      <c r="L1064" s="360"/>
    </row>
    <row r="1065" spans="1:12" ht="75">
      <c r="A1065" s="357">
        <v>45114</v>
      </c>
      <c r="B1065" s="359" t="s">
        <v>1465</v>
      </c>
      <c r="C1065" s="362" t="s">
        <v>3816</v>
      </c>
      <c r="D1065" s="379" t="s">
        <v>2695</v>
      </c>
      <c r="E1065" s="379" t="s">
        <v>1971</v>
      </c>
      <c r="F1065" s="379" t="s">
        <v>845</v>
      </c>
      <c r="G1065" s="379" t="s">
        <v>574</v>
      </c>
      <c r="H1065" s="359" t="s">
        <v>2869</v>
      </c>
      <c r="I1065" s="378" t="s">
        <v>4028</v>
      </c>
      <c r="J1065" s="378" t="s">
        <v>3862</v>
      </c>
      <c r="K1065" s="360"/>
      <c r="L1065" s="360"/>
    </row>
    <row r="1066" spans="1:12" ht="75">
      <c r="A1066" s="357">
        <v>45115</v>
      </c>
      <c r="B1066" s="359" t="s">
        <v>1465</v>
      </c>
      <c r="C1066" s="362" t="s">
        <v>3816</v>
      </c>
      <c r="D1066" s="379" t="s">
        <v>2695</v>
      </c>
      <c r="E1066" s="379" t="s">
        <v>1971</v>
      </c>
      <c r="F1066" s="379" t="s">
        <v>861</v>
      </c>
      <c r="G1066" s="379" t="s">
        <v>574</v>
      </c>
      <c r="H1066" s="359" t="s">
        <v>2869</v>
      </c>
      <c r="I1066" s="378" t="s">
        <v>4028</v>
      </c>
      <c r="J1066" s="378" t="s">
        <v>3862</v>
      </c>
      <c r="K1066" s="360"/>
      <c r="L1066" s="360"/>
    </row>
    <row r="1067" spans="1:12" ht="75">
      <c r="A1067" s="357">
        <v>45116</v>
      </c>
      <c r="B1067" s="359" t="s">
        <v>1465</v>
      </c>
      <c r="C1067" s="362" t="s">
        <v>2694</v>
      </c>
      <c r="D1067" s="379" t="s">
        <v>2695</v>
      </c>
      <c r="E1067" s="379" t="s">
        <v>1971</v>
      </c>
      <c r="F1067" s="379" t="s">
        <v>845</v>
      </c>
      <c r="G1067" s="379" t="s">
        <v>574</v>
      </c>
      <c r="H1067" s="359" t="s">
        <v>2869</v>
      </c>
      <c r="I1067" s="378" t="s">
        <v>4028</v>
      </c>
      <c r="J1067" s="378" t="s">
        <v>2708</v>
      </c>
      <c r="K1067" s="360"/>
      <c r="L1067" s="360"/>
    </row>
    <row r="1068" spans="1:12" ht="75">
      <c r="A1068" s="357">
        <v>45117</v>
      </c>
      <c r="B1068" s="359" t="s">
        <v>1465</v>
      </c>
      <c r="C1068" s="362" t="s">
        <v>3960</v>
      </c>
      <c r="D1068" s="379" t="s">
        <v>3961</v>
      </c>
      <c r="E1068" s="379" t="s">
        <v>1971</v>
      </c>
      <c r="F1068" s="379" t="s">
        <v>861</v>
      </c>
      <c r="G1068" s="379" t="s">
        <v>574</v>
      </c>
      <c r="H1068" s="359" t="s">
        <v>1167</v>
      </c>
      <c r="I1068" s="378" t="s">
        <v>4029</v>
      </c>
      <c r="J1068" s="378" t="s">
        <v>3997</v>
      </c>
      <c r="K1068" s="360"/>
      <c r="L1068" s="360"/>
    </row>
    <row r="1069" spans="1:12" ht="75">
      <c r="A1069" s="357">
        <v>45118</v>
      </c>
      <c r="B1069" s="359" t="s">
        <v>1465</v>
      </c>
      <c r="C1069" s="362"/>
      <c r="D1069" s="379" t="s">
        <v>3962</v>
      </c>
      <c r="E1069" s="379" t="s">
        <v>566</v>
      </c>
      <c r="F1069" s="379" t="s">
        <v>861</v>
      </c>
      <c r="G1069" s="379" t="s">
        <v>574</v>
      </c>
      <c r="H1069" s="359" t="s">
        <v>1167</v>
      </c>
      <c r="I1069" s="378" t="s">
        <v>4030</v>
      </c>
      <c r="J1069" s="378" t="s">
        <v>3998</v>
      </c>
      <c r="K1069" s="360"/>
      <c r="L1069" s="360"/>
    </row>
    <row r="1070" spans="1:12" ht="75">
      <c r="A1070" s="357">
        <v>45119</v>
      </c>
      <c r="B1070" s="359" t="s">
        <v>1465</v>
      </c>
      <c r="C1070" s="362"/>
      <c r="D1070" s="379" t="s">
        <v>3962</v>
      </c>
      <c r="E1070" s="379" t="s">
        <v>566</v>
      </c>
      <c r="F1070" s="379" t="s">
        <v>845</v>
      </c>
      <c r="G1070" s="379" t="s">
        <v>574</v>
      </c>
      <c r="H1070" s="359" t="s">
        <v>1167</v>
      </c>
      <c r="I1070" s="378" t="s">
        <v>4030</v>
      </c>
      <c r="J1070" s="378" t="s">
        <v>3998</v>
      </c>
      <c r="K1070" s="360"/>
      <c r="L1070" s="360"/>
    </row>
    <row r="1071" spans="1:12" ht="75">
      <c r="A1071" s="357">
        <v>45120</v>
      </c>
      <c r="B1071" s="359" t="s">
        <v>1465</v>
      </c>
      <c r="C1071" s="362" t="s">
        <v>3348</v>
      </c>
      <c r="D1071" s="379" t="s">
        <v>3740</v>
      </c>
      <c r="E1071" s="379" t="s">
        <v>1971</v>
      </c>
      <c r="F1071" s="379" t="s">
        <v>861</v>
      </c>
      <c r="G1071" s="379" t="s">
        <v>574</v>
      </c>
      <c r="H1071" s="359" t="s">
        <v>1167</v>
      </c>
      <c r="I1071" s="378" t="s">
        <v>4030</v>
      </c>
      <c r="J1071" s="378" t="s">
        <v>3999</v>
      </c>
      <c r="K1071" s="360"/>
      <c r="L1071" s="360"/>
    </row>
    <row r="1072" spans="1:12" ht="75">
      <c r="A1072" s="357">
        <v>45121</v>
      </c>
      <c r="B1072" s="359" t="s">
        <v>1465</v>
      </c>
      <c r="C1072" s="362" t="s">
        <v>3963</v>
      </c>
      <c r="D1072" s="379" t="s">
        <v>3964</v>
      </c>
      <c r="E1072" s="379" t="s">
        <v>2510</v>
      </c>
      <c r="F1072" s="379" t="s">
        <v>861</v>
      </c>
      <c r="G1072" s="379" t="s">
        <v>574</v>
      </c>
      <c r="H1072" s="359" t="s">
        <v>2869</v>
      </c>
      <c r="I1072" s="378" t="s">
        <v>4031</v>
      </c>
      <c r="J1072" s="378" t="s">
        <v>4000</v>
      </c>
      <c r="K1072" s="360"/>
      <c r="L1072" s="360"/>
    </row>
    <row r="1073" spans="1:12" ht="75">
      <c r="A1073" s="357">
        <v>45122</v>
      </c>
      <c r="B1073" s="359" t="s">
        <v>1465</v>
      </c>
      <c r="C1073" s="362" t="s">
        <v>3965</v>
      </c>
      <c r="D1073" s="379" t="s">
        <v>3966</v>
      </c>
      <c r="E1073" s="379" t="s">
        <v>1971</v>
      </c>
      <c r="F1073" s="379" t="s">
        <v>641</v>
      </c>
      <c r="G1073" s="379" t="s">
        <v>574</v>
      </c>
      <c r="H1073" s="359" t="s">
        <v>1167</v>
      </c>
      <c r="I1073" s="378" t="s">
        <v>4031</v>
      </c>
      <c r="J1073" s="378" t="s">
        <v>4001</v>
      </c>
      <c r="K1073" s="360"/>
      <c r="L1073" s="360"/>
    </row>
    <row r="1074" spans="1:12" ht="75">
      <c r="A1074" s="357">
        <v>45123</v>
      </c>
      <c r="B1074" s="359" t="s">
        <v>1465</v>
      </c>
      <c r="C1074" s="362" t="s">
        <v>3960</v>
      </c>
      <c r="D1074" s="379" t="s">
        <v>3961</v>
      </c>
      <c r="E1074" s="379" t="s">
        <v>1971</v>
      </c>
      <c r="F1074" s="379" t="s">
        <v>861</v>
      </c>
      <c r="G1074" s="379" t="s">
        <v>574</v>
      </c>
      <c r="H1074" s="359" t="s">
        <v>1167</v>
      </c>
      <c r="I1074" s="378" t="s">
        <v>4031</v>
      </c>
      <c r="J1074" s="378" t="s">
        <v>3997</v>
      </c>
      <c r="K1074" s="360"/>
      <c r="L1074" s="360"/>
    </row>
    <row r="1075" spans="1:12" ht="75">
      <c r="A1075" s="357">
        <v>45124</v>
      </c>
      <c r="B1075" s="359" t="s">
        <v>1465</v>
      </c>
      <c r="C1075" s="362" t="s">
        <v>3967</v>
      </c>
      <c r="D1075" s="379" t="s">
        <v>3968</v>
      </c>
      <c r="E1075" s="379" t="s">
        <v>3969</v>
      </c>
      <c r="F1075" s="379" t="s">
        <v>861</v>
      </c>
      <c r="G1075" s="379" t="s">
        <v>574</v>
      </c>
      <c r="H1075" s="359" t="s">
        <v>1167</v>
      </c>
      <c r="I1075" s="378" t="s">
        <v>4032</v>
      </c>
      <c r="J1075" s="378" t="s">
        <v>4002</v>
      </c>
      <c r="K1075" s="360"/>
      <c r="L1075" s="360"/>
    </row>
    <row r="1076" spans="1:12" ht="75">
      <c r="A1076" s="357">
        <v>45125</v>
      </c>
      <c r="B1076" s="359" t="s">
        <v>1465</v>
      </c>
      <c r="C1076" s="362" t="s">
        <v>3812</v>
      </c>
      <c r="D1076" s="379" t="s">
        <v>3813</v>
      </c>
      <c r="E1076" s="379" t="s">
        <v>1971</v>
      </c>
      <c r="F1076" s="379" t="s">
        <v>861</v>
      </c>
      <c r="G1076" s="379" t="s">
        <v>574</v>
      </c>
      <c r="H1076" s="359" t="s">
        <v>1167</v>
      </c>
      <c r="I1076" s="378" t="s">
        <v>4032</v>
      </c>
      <c r="J1076" s="378" t="s">
        <v>3860</v>
      </c>
      <c r="K1076" s="360"/>
      <c r="L1076" s="360"/>
    </row>
    <row r="1077" spans="1:12" ht="75">
      <c r="A1077" s="357">
        <v>45126</v>
      </c>
      <c r="B1077" s="359" t="s">
        <v>1465</v>
      </c>
      <c r="C1077" s="362" t="s">
        <v>3970</v>
      </c>
      <c r="D1077" s="379" t="s">
        <v>627</v>
      </c>
      <c r="E1077" s="379" t="s">
        <v>2510</v>
      </c>
      <c r="F1077" s="379" t="s">
        <v>861</v>
      </c>
      <c r="G1077" s="379" t="s">
        <v>574</v>
      </c>
      <c r="H1077" s="359" t="s">
        <v>2869</v>
      </c>
      <c r="I1077" s="378" t="s">
        <v>4032</v>
      </c>
      <c r="J1077" s="378" t="s">
        <v>4003</v>
      </c>
      <c r="K1077" s="360"/>
      <c r="L1077" s="360"/>
    </row>
    <row r="1078" spans="1:12" ht="75">
      <c r="A1078" s="357">
        <v>45127</v>
      </c>
      <c r="B1078" s="359" t="s">
        <v>1465</v>
      </c>
      <c r="C1078" s="362" t="s">
        <v>3971</v>
      </c>
      <c r="D1078" s="379" t="s">
        <v>3972</v>
      </c>
      <c r="E1078" s="379" t="s">
        <v>2510</v>
      </c>
      <c r="F1078" s="379" t="s">
        <v>861</v>
      </c>
      <c r="G1078" s="379" t="s">
        <v>574</v>
      </c>
      <c r="H1078" s="359" t="s">
        <v>2869</v>
      </c>
      <c r="I1078" s="378" t="s">
        <v>4032</v>
      </c>
      <c r="J1078" s="378" t="s">
        <v>4004</v>
      </c>
      <c r="K1078" s="360"/>
      <c r="L1078" s="360"/>
    </row>
    <row r="1079" spans="1:12" ht="45">
      <c r="A1079" s="357">
        <v>45128</v>
      </c>
      <c r="B1079" s="359" t="s">
        <v>465</v>
      </c>
      <c r="C1079" s="362"/>
      <c r="D1079" s="379" t="s">
        <v>3973</v>
      </c>
      <c r="E1079" s="379" t="s">
        <v>566</v>
      </c>
      <c r="F1079" s="379" t="s">
        <v>1395</v>
      </c>
      <c r="G1079" s="379" t="s">
        <v>510</v>
      </c>
      <c r="H1079" s="359" t="s">
        <v>2869</v>
      </c>
      <c r="I1079" s="378" t="s">
        <v>4033</v>
      </c>
      <c r="J1079" s="378" t="s">
        <v>4005</v>
      </c>
      <c r="K1079" s="360"/>
      <c r="L1079" s="360"/>
    </row>
    <row r="1080" spans="1:12" ht="30">
      <c r="A1080" s="357">
        <v>45129</v>
      </c>
      <c r="B1080" s="359" t="s">
        <v>465</v>
      </c>
      <c r="C1080" s="362"/>
      <c r="D1080" s="379" t="s">
        <v>3974</v>
      </c>
      <c r="E1080" s="379" t="s">
        <v>566</v>
      </c>
      <c r="F1080" s="379" t="s">
        <v>1395</v>
      </c>
      <c r="G1080" s="379" t="s">
        <v>510</v>
      </c>
      <c r="H1080" s="359" t="s">
        <v>2869</v>
      </c>
      <c r="I1080" s="378" t="s">
        <v>4034</v>
      </c>
      <c r="J1080" s="378" t="s">
        <v>4006</v>
      </c>
      <c r="K1080" s="360"/>
      <c r="L1080" s="360"/>
    </row>
    <row r="1081" spans="1:12" ht="75">
      <c r="A1081" s="357">
        <v>45130</v>
      </c>
      <c r="B1081" s="359" t="s">
        <v>465</v>
      </c>
      <c r="C1081" s="362"/>
      <c r="D1081" s="379" t="s">
        <v>3671</v>
      </c>
      <c r="E1081" s="379" t="s">
        <v>566</v>
      </c>
      <c r="F1081" s="379" t="s">
        <v>1956</v>
      </c>
      <c r="G1081" s="379" t="s">
        <v>510</v>
      </c>
      <c r="H1081" s="359" t="s">
        <v>2869</v>
      </c>
      <c r="I1081" s="378" t="s">
        <v>4035</v>
      </c>
      <c r="J1081" s="378" t="s">
        <v>4007</v>
      </c>
      <c r="K1081" s="360"/>
      <c r="L1081" s="360"/>
    </row>
    <row r="1082" spans="1:12" ht="75">
      <c r="A1082" s="357">
        <v>45131</v>
      </c>
      <c r="B1082" s="359" t="s">
        <v>465</v>
      </c>
      <c r="C1082" s="362"/>
      <c r="D1082" s="379" t="s">
        <v>3671</v>
      </c>
      <c r="E1082" s="379" t="s">
        <v>566</v>
      </c>
      <c r="F1082" s="379" t="s">
        <v>813</v>
      </c>
      <c r="G1082" s="379" t="s">
        <v>510</v>
      </c>
      <c r="H1082" s="359" t="s">
        <v>2869</v>
      </c>
      <c r="I1082" s="378" t="s">
        <v>4036</v>
      </c>
      <c r="J1082" s="378" t="s">
        <v>4008</v>
      </c>
      <c r="K1082" s="360"/>
      <c r="L1082" s="360"/>
    </row>
    <row r="1083" spans="1:12" ht="60">
      <c r="A1083" s="357">
        <v>45132</v>
      </c>
      <c r="B1083" s="359" t="s">
        <v>469</v>
      </c>
      <c r="C1083" s="362"/>
      <c r="D1083" s="379" t="s">
        <v>771</v>
      </c>
      <c r="E1083" s="379" t="s">
        <v>566</v>
      </c>
      <c r="F1083" s="379" t="s">
        <v>861</v>
      </c>
      <c r="G1083" s="379" t="s">
        <v>510</v>
      </c>
      <c r="H1083" s="359" t="s">
        <v>2869</v>
      </c>
      <c r="I1083" s="378" t="s">
        <v>4037</v>
      </c>
      <c r="J1083" s="378" t="s">
        <v>3587</v>
      </c>
      <c r="K1083" s="360"/>
      <c r="L1083" s="360"/>
    </row>
    <row r="1084" spans="1:12" ht="60">
      <c r="A1084" s="357">
        <v>45133</v>
      </c>
      <c r="B1084" s="359" t="s">
        <v>469</v>
      </c>
      <c r="C1084" s="362"/>
      <c r="D1084" s="379" t="s">
        <v>771</v>
      </c>
      <c r="E1084" s="379" t="s">
        <v>566</v>
      </c>
      <c r="F1084" s="379" t="s">
        <v>861</v>
      </c>
      <c r="G1084" s="379" t="s">
        <v>510</v>
      </c>
      <c r="H1084" s="359" t="s">
        <v>2869</v>
      </c>
      <c r="I1084" s="378" t="s">
        <v>4038</v>
      </c>
      <c r="J1084" s="378" t="s">
        <v>3587</v>
      </c>
      <c r="K1084" s="360"/>
      <c r="L1084" s="360"/>
    </row>
    <row r="1085" spans="1:12" ht="75">
      <c r="A1085" s="357">
        <v>45134</v>
      </c>
      <c r="B1085" s="359" t="s">
        <v>469</v>
      </c>
      <c r="C1085" s="362"/>
      <c r="D1085" s="379" t="s">
        <v>3975</v>
      </c>
      <c r="E1085" s="379" t="s">
        <v>566</v>
      </c>
      <c r="F1085" s="379" t="s">
        <v>813</v>
      </c>
      <c r="G1085" s="379" t="s">
        <v>2289</v>
      </c>
      <c r="H1085" s="359" t="s">
        <v>2869</v>
      </c>
      <c r="I1085" s="378" t="s">
        <v>4039</v>
      </c>
      <c r="J1085" s="378" t="s">
        <v>4009</v>
      </c>
      <c r="K1085" s="360"/>
      <c r="L1085" s="360"/>
    </row>
    <row r="1086" spans="1:12" ht="75">
      <c r="A1086" s="357">
        <v>45135</v>
      </c>
      <c r="B1086" s="359" t="s">
        <v>469</v>
      </c>
      <c r="C1086" s="362"/>
      <c r="D1086" s="379" t="s">
        <v>3976</v>
      </c>
      <c r="E1086" s="379" t="s">
        <v>3977</v>
      </c>
      <c r="F1086" s="379" t="s">
        <v>861</v>
      </c>
      <c r="G1086" s="379" t="s">
        <v>2289</v>
      </c>
      <c r="H1086" s="359" t="s">
        <v>2869</v>
      </c>
      <c r="I1086" s="378" t="s">
        <v>4040</v>
      </c>
      <c r="J1086" s="378" t="s">
        <v>4010</v>
      </c>
      <c r="K1086" s="360"/>
      <c r="L1086" s="360"/>
    </row>
    <row r="1087" spans="1:12" ht="75">
      <c r="A1087" s="357">
        <v>45136</v>
      </c>
      <c r="B1087" s="359" t="s">
        <v>469</v>
      </c>
      <c r="C1087" s="362"/>
      <c r="D1087" s="379" t="s">
        <v>3976</v>
      </c>
      <c r="E1087" s="379" t="s">
        <v>3977</v>
      </c>
      <c r="F1087" s="379" t="s">
        <v>861</v>
      </c>
      <c r="G1087" s="379" t="s">
        <v>2289</v>
      </c>
      <c r="H1087" s="359" t="s">
        <v>2869</v>
      </c>
      <c r="I1087" s="378" t="s">
        <v>4041</v>
      </c>
      <c r="J1087" s="378" t="s">
        <v>4010</v>
      </c>
      <c r="K1087" s="360"/>
      <c r="L1087" s="360"/>
    </row>
    <row r="1088" spans="1:12" ht="60">
      <c r="A1088" s="357">
        <v>45137</v>
      </c>
      <c r="B1088" s="359" t="s">
        <v>469</v>
      </c>
      <c r="C1088" s="362"/>
      <c r="D1088" s="379" t="s">
        <v>3404</v>
      </c>
      <c r="E1088" s="379" t="s">
        <v>566</v>
      </c>
      <c r="F1088" s="379" t="s">
        <v>861</v>
      </c>
      <c r="G1088" s="379" t="s">
        <v>2289</v>
      </c>
      <c r="H1088" s="359" t="s">
        <v>2869</v>
      </c>
      <c r="I1088" s="378" t="s">
        <v>4042</v>
      </c>
      <c r="J1088" s="378" t="s">
        <v>4011</v>
      </c>
      <c r="K1088" s="360"/>
      <c r="L1088" s="360"/>
    </row>
    <row r="1089" spans="1:12" ht="75">
      <c r="A1089" s="357">
        <v>45138</v>
      </c>
      <c r="B1089" s="359" t="s">
        <v>469</v>
      </c>
      <c r="C1089" s="362"/>
      <c r="D1089" s="379" t="s">
        <v>3976</v>
      </c>
      <c r="E1089" s="379" t="s">
        <v>3977</v>
      </c>
      <c r="F1089" s="379" t="s">
        <v>861</v>
      </c>
      <c r="G1089" s="379" t="s">
        <v>2289</v>
      </c>
      <c r="H1089" s="359" t="s">
        <v>2869</v>
      </c>
      <c r="I1089" s="378" t="s">
        <v>4043</v>
      </c>
      <c r="J1089" s="378" t="s">
        <v>4010</v>
      </c>
      <c r="K1089" s="360"/>
      <c r="L1089" s="360"/>
    </row>
    <row r="1090" spans="1:12" ht="90">
      <c r="A1090" s="357">
        <v>45127</v>
      </c>
      <c r="B1090" s="359" t="s">
        <v>469</v>
      </c>
      <c r="C1090" s="362"/>
      <c r="D1090" s="379" t="s">
        <v>3978</v>
      </c>
      <c r="E1090" s="379" t="s">
        <v>566</v>
      </c>
      <c r="F1090" s="379" t="s">
        <v>1401</v>
      </c>
      <c r="G1090" s="379" t="s">
        <v>2289</v>
      </c>
      <c r="H1090" s="359" t="s">
        <v>1167</v>
      </c>
      <c r="I1090" s="378" t="s">
        <v>4044</v>
      </c>
      <c r="J1090" s="378" t="s">
        <v>4012</v>
      </c>
      <c r="K1090" s="360"/>
      <c r="L1090" s="360"/>
    </row>
    <row r="1091" spans="1:12" ht="60">
      <c r="A1091" s="357">
        <v>45128</v>
      </c>
      <c r="B1091" s="359" t="s">
        <v>469</v>
      </c>
      <c r="C1091" s="362"/>
      <c r="D1091" s="379" t="s">
        <v>3979</v>
      </c>
      <c r="E1091" s="379" t="s">
        <v>566</v>
      </c>
      <c r="F1091" s="379" t="s">
        <v>1401</v>
      </c>
      <c r="G1091" s="379" t="s">
        <v>2289</v>
      </c>
      <c r="H1091" s="359" t="s">
        <v>1167</v>
      </c>
      <c r="I1091" s="378" t="s">
        <v>4045</v>
      </c>
      <c r="J1091" s="378" t="s">
        <v>3434</v>
      </c>
      <c r="K1091" s="360"/>
      <c r="L1091" s="360"/>
    </row>
    <row r="1092" spans="1:12" ht="90">
      <c r="A1092" s="357">
        <v>45129</v>
      </c>
      <c r="B1092" s="359" t="s">
        <v>469</v>
      </c>
      <c r="C1092" s="362"/>
      <c r="D1092" s="379" t="s">
        <v>3978</v>
      </c>
      <c r="E1092" s="379" t="s">
        <v>566</v>
      </c>
      <c r="F1092" s="379" t="s">
        <v>1395</v>
      </c>
      <c r="G1092" s="379" t="s">
        <v>2289</v>
      </c>
      <c r="H1092" s="359" t="s">
        <v>1167</v>
      </c>
      <c r="I1092" s="378" t="s">
        <v>4046</v>
      </c>
      <c r="J1092" s="378" t="s">
        <v>4012</v>
      </c>
      <c r="K1092" s="360"/>
      <c r="L1092" s="360"/>
    </row>
    <row r="1093" spans="1:12" ht="60">
      <c r="A1093" s="357">
        <v>45130</v>
      </c>
      <c r="B1093" s="359" t="s">
        <v>469</v>
      </c>
      <c r="C1093" s="362"/>
      <c r="D1093" s="379" t="s">
        <v>771</v>
      </c>
      <c r="E1093" s="379" t="s">
        <v>566</v>
      </c>
      <c r="F1093" s="379" t="s">
        <v>1401</v>
      </c>
      <c r="G1093" s="379" t="s">
        <v>510</v>
      </c>
      <c r="H1093" s="359" t="s">
        <v>2869</v>
      </c>
      <c r="I1093" s="378" t="s">
        <v>4047</v>
      </c>
      <c r="J1093" s="378" t="s">
        <v>3587</v>
      </c>
      <c r="K1093" s="360"/>
      <c r="L1093" s="360"/>
    </row>
    <row r="1094" spans="1:12" ht="90">
      <c r="A1094" s="357">
        <v>45131</v>
      </c>
      <c r="B1094" s="359" t="s">
        <v>469</v>
      </c>
      <c r="C1094" s="362"/>
      <c r="D1094" s="379" t="s">
        <v>3978</v>
      </c>
      <c r="E1094" s="379" t="s">
        <v>566</v>
      </c>
      <c r="F1094" s="379" t="s">
        <v>1401</v>
      </c>
      <c r="G1094" s="379" t="s">
        <v>2289</v>
      </c>
      <c r="H1094" s="359" t="s">
        <v>1167</v>
      </c>
      <c r="I1094" s="378" t="s">
        <v>4048</v>
      </c>
      <c r="J1094" s="378" t="s">
        <v>4012</v>
      </c>
      <c r="K1094" s="360"/>
      <c r="L1094" s="360"/>
    </row>
    <row r="1095" spans="1:12" ht="60">
      <c r="A1095" s="357">
        <v>45132</v>
      </c>
      <c r="B1095" s="359" t="s">
        <v>469</v>
      </c>
      <c r="C1095" s="362" t="s">
        <v>3980</v>
      </c>
      <c r="D1095" s="379" t="s">
        <v>3981</v>
      </c>
      <c r="E1095" s="379" t="s">
        <v>3977</v>
      </c>
      <c r="F1095" s="379" t="s">
        <v>1401</v>
      </c>
      <c r="G1095" s="379" t="s">
        <v>2289</v>
      </c>
      <c r="H1095" s="359" t="s">
        <v>2869</v>
      </c>
      <c r="I1095" s="378" t="s">
        <v>4048</v>
      </c>
      <c r="J1095" s="378" t="s">
        <v>4013</v>
      </c>
      <c r="K1095" s="360"/>
      <c r="L1095" s="360"/>
    </row>
    <row r="1096" spans="1:12" ht="75">
      <c r="A1096" s="357">
        <v>45133</v>
      </c>
      <c r="B1096" s="359" t="s">
        <v>469</v>
      </c>
      <c r="C1096" s="362"/>
      <c r="D1096" s="379" t="s">
        <v>3976</v>
      </c>
      <c r="E1096" s="379" t="s">
        <v>3977</v>
      </c>
      <c r="F1096" s="379" t="s">
        <v>861</v>
      </c>
      <c r="G1096" s="379" t="s">
        <v>2289</v>
      </c>
      <c r="H1096" s="359" t="s">
        <v>2869</v>
      </c>
      <c r="I1096" s="378" t="s">
        <v>4048</v>
      </c>
      <c r="J1096" s="378" t="s">
        <v>4010</v>
      </c>
      <c r="K1096" s="360"/>
      <c r="L1096" s="360"/>
    </row>
    <row r="1097" spans="1:12" ht="90">
      <c r="A1097" s="357">
        <v>45134</v>
      </c>
      <c r="B1097" s="359" t="s">
        <v>469</v>
      </c>
      <c r="C1097" s="362"/>
      <c r="D1097" s="379" t="s">
        <v>3978</v>
      </c>
      <c r="E1097" s="379" t="s">
        <v>566</v>
      </c>
      <c r="F1097" s="379" t="s">
        <v>1401</v>
      </c>
      <c r="G1097" s="379" t="s">
        <v>2289</v>
      </c>
      <c r="H1097" s="359" t="s">
        <v>1167</v>
      </c>
      <c r="I1097" s="378" t="s">
        <v>4049</v>
      </c>
      <c r="J1097" s="378" t="s">
        <v>4012</v>
      </c>
      <c r="K1097" s="360"/>
      <c r="L1097" s="360"/>
    </row>
    <row r="1098" spans="1:12" ht="90">
      <c r="A1098" s="357">
        <v>45135</v>
      </c>
      <c r="B1098" s="359" t="s">
        <v>469</v>
      </c>
      <c r="C1098" s="362"/>
      <c r="D1098" s="379" t="s">
        <v>3978</v>
      </c>
      <c r="E1098" s="379" t="s">
        <v>566</v>
      </c>
      <c r="F1098" s="379" t="s">
        <v>1401</v>
      </c>
      <c r="G1098" s="379" t="s">
        <v>2289</v>
      </c>
      <c r="H1098" s="359" t="s">
        <v>1167</v>
      </c>
      <c r="I1098" s="378" t="s">
        <v>4050</v>
      </c>
      <c r="J1098" s="378" t="s">
        <v>4012</v>
      </c>
      <c r="K1098" s="360"/>
      <c r="L1098" s="360"/>
    </row>
    <row r="1099" spans="1:12" ht="90">
      <c r="A1099" s="357">
        <v>45136</v>
      </c>
      <c r="B1099" s="359" t="s">
        <v>469</v>
      </c>
      <c r="C1099" s="362"/>
      <c r="D1099" s="379" t="s">
        <v>3978</v>
      </c>
      <c r="E1099" s="379" t="s">
        <v>566</v>
      </c>
      <c r="F1099" s="379" t="s">
        <v>1401</v>
      </c>
      <c r="G1099" s="379" t="s">
        <v>2289</v>
      </c>
      <c r="H1099" s="359" t="s">
        <v>1167</v>
      </c>
      <c r="I1099" s="378" t="s">
        <v>4051</v>
      </c>
      <c r="J1099" s="378" t="s">
        <v>4012</v>
      </c>
      <c r="K1099" s="360"/>
      <c r="L1099" s="360"/>
    </row>
    <row r="1100" spans="1:12" ht="90">
      <c r="A1100" s="357">
        <v>45137</v>
      </c>
      <c r="B1100" s="359" t="s">
        <v>469</v>
      </c>
      <c r="C1100" s="362"/>
      <c r="D1100" s="379" t="s">
        <v>3978</v>
      </c>
      <c r="E1100" s="379" t="s">
        <v>566</v>
      </c>
      <c r="F1100" s="379" t="s">
        <v>1401</v>
      </c>
      <c r="G1100" s="379" t="s">
        <v>2289</v>
      </c>
      <c r="H1100" s="359" t="s">
        <v>1167</v>
      </c>
      <c r="I1100" s="378" t="s">
        <v>4052</v>
      </c>
      <c r="J1100" s="378" t="s">
        <v>4012</v>
      </c>
      <c r="K1100" s="360"/>
      <c r="L1100" s="360"/>
    </row>
    <row r="1101" spans="1:12" ht="60">
      <c r="A1101" s="357">
        <v>45138</v>
      </c>
      <c r="B1101" s="359" t="s">
        <v>469</v>
      </c>
      <c r="C1101" s="362"/>
      <c r="D1101" s="379" t="s">
        <v>771</v>
      </c>
      <c r="E1101" s="379" t="s">
        <v>566</v>
      </c>
      <c r="F1101" s="379" t="s">
        <v>1401</v>
      </c>
      <c r="G1101" s="379" t="s">
        <v>510</v>
      </c>
      <c r="H1101" s="359" t="s">
        <v>2869</v>
      </c>
      <c r="I1101" s="378" t="s">
        <v>4053</v>
      </c>
      <c r="J1101" s="378" t="s">
        <v>3587</v>
      </c>
      <c r="K1101" s="360"/>
      <c r="L1101" s="360"/>
    </row>
    <row r="1102" spans="1:12" ht="105">
      <c r="A1102" s="357">
        <v>45127</v>
      </c>
      <c r="B1102" s="359" t="s">
        <v>469</v>
      </c>
      <c r="C1102" s="362"/>
      <c r="D1102" s="379" t="s">
        <v>1754</v>
      </c>
      <c r="E1102" s="379" t="s">
        <v>3977</v>
      </c>
      <c r="F1102" s="379" t="s">
        <v>813</v>
      </c>
      <c r="G1102" s="379" t="s">
        <v>549</v>
      </c>
      <c r="H1102" s="359" t="s">
        <v>1167</v>
      </c>
      <c r="I1102" s="378" t="s">
        <v>4054</v>
      </c>
      <c r="J1102" s="378" t="s">
        <v>4014</v>
      </c>
      <c r="K1102" s="360"/>
      <c r="L1102" s="360"/>
    </row>
    <row r="1103" spans="1:12" ht="60">
      <c r="A1103" s="357">
        <v>45128</v>
      </c>
      <c r="B1103" s="359" t="s">
        <v>469</v>
      </c>
      <c r="C1103" s="362" t="s">
        <v>3980</v>
      </c>
      <c r="D1103" s="379" t="s">
        <v>3981</v>
      </c>
      <c r="E1103" s="379" t="s">
        <v>3977</v>
      </c>
      <c r="F1103" s="379" t="s">
        <v>861</v>
      </c>
      <c r="G1103" s="379" t="s">
        <v>2289</v>
      </c>
      <c r="H1103" s="359" t="s">
        <v>1167</v>
      </c>
      <c r="I1103" s="378" t="s">
        <v>4055</v>
      </c>
      <c r="J1103" s="378" t="s">
        <v>4013</v>
      </c>
      <c r="K1103" s="360"/>
      <c r="L1103" s="360"/>
    </row>
    <row r="1104" spans="1:12" ht="75">
      <c r="A1104" s="357">
        <v>45129</v>
      </c>
      <c r="B1104" s="359" t="s">
        <v>469</v>
      </c>
      <c r="C1104" s="362"/>
      <c r="D1104" s="379" t="s">
        <v>3982</v>
      </c>
      <c r="E1104" s="379" t="s">
        <v>2510</v>
      </c>
      <c r="F1104" s="379" t="s">
        <v>1401</v>
      </c>
      <c r="G1104" s="379" t="s">
        <v>549</v>
      </c>
      <c r="H1104" s="359" t="s">
        <v>2869</v>
      </c>
      <c r="I1104" s="378" t="s">
        <v>4056</v>
      </c>
      <c r="J1104" s="378" t="s">
        <v>2974</v>
      </c>
      <c r="K1104" s="360"/>
      <c r="L1104" s="360"/>
    </row>
    <row r="1105" spans="1:12" ht="60">
      <c r="A1105" s="357">
        <v>45130</v>
      </c>
      <c r="B1105" s="359" t="s">
        <v>469</v>
      </c>
      <c r="C1105" s="362"/>
      <c r="D1105" s="379" t="s">
        <v>651</v>
      </c>
      <c r="E1105" s="379" t="s">
        <v>566</v>
      </c>
      <c r="F1105" s="379" t="s">
        <v>1401</v>
      </c>
      <c r="G1105" s="379" t="s">
        <v>2289</v>
      </c>
      <c r="H1105" s="359" t="s">
        <v>2869</v>
      </c>
      <c r="I1105" s="378" t="s">
        <v>4056</v>
      </c>
      <c r="J1105" s="378" t="s">
        <v>2529</v>
      </c>
      <c r="K1105" s="360"/>
      <c r="L1105" s="360"/>
    </row>
    <row r="1106" spans="1:12" ht="75">
      <c r="A1106" s="357">
        <v>45131</v>
      </c>
      <c r="B1106" s="359" t="s">
        <v>469</v>
      </c>
      <c r="C1106" s="362"/>
      <c r="D1106" s="379" t="s">
        <v>3982</v>
      </c>
      <c r="E1106" s="379" t="s">
        <v>2510</v>
      </c>
      <c r="F1106" s="379" t="s">
        <v>861</v>
      </c>
      <c r="G1106" s="379" t="s">
        <v>549</v>
      </c>
      <c r="H1106" s="359" t="s">
        <v>2869</v>
      </c>
      <c r="I1106" s="378" t="s">
        <v>4056</v>
      </c>
      <c r="J1106" s="378" t="s">
        <v>2974</v>
      </c>
      <c r="K1106" s="360"/>
      <c r="L1106" s="360"/>
    </row>
    <row r="1107" spans="1:12" ht="60">
      <c r="A1107" s="357">
        <v>45132</v>
      </c>
      <c r="B1107" s="359" t="s">
        <v>469</v>
      </c>
      <c r="C1107" s="362"/>
      <c r="D1107" s="379" t="s">
        <v>651</v>
      </c>
      <c r="E1107" s="379" t="s">
        <v>566</v>
      </c>
      <c r="F1107" s="379" t="s">
        <v>861</v>
      </c>
      <c r="G1107" s="379" t="s">
        <v>2289</v>
      </c>
      <c r="H1107" s="359" t="s">
        <v>2869</v>
      </c>
      <c r="I1107" s="378" t="s">
        <v>4056</v>
      </c>
      <c r="J1107" s="378" t="s">
        <v>2529</v>
      </c>
      <c r="K1107" s="360"/>
      <c r="L1107" s="360"/>
    </row>
    <row r="1108" spans="1:12" ht="30">
      <c r="A1108" s="357">
        <v>45133</v>
      </c>
      <c r="B1108" s="359" t="s">
        <v>469</v>
      </c>
      <c r="C1108" s="362"/>
      <c r="D1108" s="379" t="s">
        <v>500</v>
      </c>
      <c r="E1108" s="379" t="s">
        <v>566</v>
      </c>
      <c r="F1108" s="379" t="s">
        <v>1814</v>
      </c>
      <c r="G1108" s="379" t="s">
        <v>2289</v>
      </c>
      <c r="H1108" s="359" t="s">
        <v>2869</v>
      </c>
      <c r="I1108" s="378" t="s">
        <v>4057</v>
      </c>
      <c r="J1108" s="378" t="s">
        <v>4015</v>
      </c>
      <c r="K1108" s="360"/>
      <c r="L1108" s="360"/>
    </row>
    <row r="1109" spans="1:12" ht="60">
      <c r="A1109" s="357">
        <v>45134</v>
      </c>
      <c r="B1109" s="359" t="s">
        <v>469</v>
      </c>
      <c r="C1109" s="362"/>
      <c r="D1109" s="379" t="s">
        <v>651</v>
      </c>
      <c r="E1109" s="379" t="s">
        <v>566</v>
      </c>
      <c r="F1109" s="379" t="s">
        <v>861</v>
      </c>
      <c r="G1109" s="379" t="s">
        <v>2289</v>
      </c>
      <c r="H1109" s="359" t="s">
        <v>2869</v>
      </c>
      <c r="I1109" s="378" t="s">
        <v>4058</v>
      </c>
      <c r="J1109" s="378" t="s">
        <v>2529</v>
      </c>
      <c r="K1109" s="360"/>
      <c r="L1109" s="360"/>
    </row>
    <row r="1110" spans="1:12" ht="75">
      <c r="A1110" s="357">
        <v>45135</v>
      </c>
      <c r="B1110" s="359" t="s">
        <v>1465</v>
      </c>
      <c r="C1110" s="362" t="s">
        <v>2420</v>
      </c>
      <c r="D1110" s="379" t="s">
        <v>2421</v>
      </c>
      <c r="E1110" s="379" t="s">
        <v>1971</v>
      </c>
      <c r="F1110" s="379" t="s">
        <v>861</v>
      </c>
      <c r="G1110" s="379" t="s">
        <v>549</v>
      </c>
      <c r="H1110" s="359" t="s">
        <v>2869</v>
      </c>
      <c r="I1110" s="378" t="s">
        <v>4059</v>
      </c>
      <c r="J1110" s="378" t="s">
        <v>4016</v>
      </c>
      <c r="K1110" s="360"/>
      <c r="L1110" s="360"/>
    </row>
    <row r="1111" spans="1:12" ht="75">
      <c r="A1111" s="357">
        <v>45136</v>
      </c>
      <c r="B1111" s="359" t="s">
        <v>1465</v>
      </c>
      <c r="C1111" s="362" t="s">
        <v>3983</v>
      </c>
      <c r="D1111" s="379" t="s">
        <v>3984</v>
      </c>
      <c r="E1111" s="379" t="s">
        <v>1971</v>
      </c>
      <c r="F1111" s="379" t="s">
        <v>861</v>
      </c>
      <c r="G1111" s="379" t="s">
        <v>574</v>
      </c>
      <c r="H1111" s="359" t="s">
        <v>2869</v>
      </c>
      <c r="I1111" s="378" t="s">
        <v>4060</v>
      </c>
      <c r="J1111" s="378" t="s">
        <v>4017</v>
      </c>
      <c r="K1111" s="360"/>
      <c r="L1111" s="360"/>
    </row>
    <row r="1112" spans="1:12" ht="75">
      <c r="A1112" s="357">
        <v>45137</v>
      </c>
      <c r="B1112" s="359" t="s">
        <v>1465</v>
      </c>
      <c r="C1112" s="362" t="s">
        <v>3825</v>
      </c>
      <c r="D1112" s="379" t="s">
        <v>3826</v>
      </c>
      <c r="E1112" s="379" t="s">
        <v>1971</v>
      </c>
      <c r="F1112" s="379" t="s">
        <v>861</v>
      </c>
      <c r="G1112" s="379" t="s">
        <v>574</v>
      </c>
      <c r="H1112" s="359" t="s">
        <v>2869</v>
      </c>
      <c r="I1112" s="378" t="s">
        <v>4060</v>
      </c>
      <c r="J1112" s="378" t="s">
        <v>4018</v>
      </c>
      <c r="K1112" s="360"/>
      <c r="L1112" s="360"/>
    </row>
    <row r="1113" spans="1:12" ht="75">
      <c r="A1113" s="357">
        <v>45138</v>
      </c>
      <c r="B1113" s="359" t="s">
        <v>1465</v>
      </c>
      <c r="C1113" s="362" t="s">
        <v>3823</v>
      </c>
      <c r="D1113" s="379" t="s">
        <v>3824</v>
      </c>
      <c r="E1113" s="379" t="s">
        <v>566</v>
      </c>
      <c r="F1113" s="379" t="s">
        <v>861</v>
      </c>
      <c r="G1113" s="379" t="s">
        <v>574</v>
      </c>
      <c r="H1113" s="359" t="s">
        <v>2869</v>
      </c>
      <c r="I1113" s="378" t="s">
        <v>4060</v>
      </c>
      <c r="J1113" s="378" t="s">
        <v>3866</v>
      </c>
      <c r="K1113" s="360"/>
      <c r="L1113" s="360"/>
    </row>
    <row r="1114" spans="1:12" ht="75">
      <c r="A1114" s="357">
        <v>45127</v>
      </c>
      <c r="B1114" s="359" t="s">
        <v>1465</v>
      </c>
      <c r="C1114" s="362" t="s">
        <v>3820</v>
      </c>
      <c r="D1114" s="379" t="s">
        <v>4065</v>
      </c>
      <c r="E1114" s="379" t="s">
        <v>680</v>
      </c>
      <c r="F1114" s="379" t="s">
        <v>861</v>
      </c>
      <c r="G1114" s="379" t="s">
        <v>574</v>
      </c>
      <c r="H1114" s="359" t="s">
        <v>2869</v>
      </c>
      <c r="I1114" s="378" t="s">
        <v>4060</v>
      </c>
      <c r="J1114" s="378" t="s">
        <v>3865</v>
      </c>
      <c r="K1114" s="360"/>
      <c r="L1114" s="360"/>
    </row>
    <row r="1115" spans="1:12" ht="75">
      <c r="A1115" s="357">
        <v>45128</v>
      </c>
      <c r="B1115" s="359" t="s">
        <v>1465</v>
      </c>
      <c r="C1115" s="362" t="s">
        <v>3985</v>
      </c>
      <c r="D1115" s="379" t="s">
        <v>3986</v>
      </c>
      <c r="E1115" s="379" t="s">
        <v>3987</v>
      </c>
      <c r="F1115" s="379" t="s">
        <v>861</v>
      </c>
      <c r="G1115" s="379" t="s">
        <v>574</v>
      </c>
      <c r="H1115" s="359" t="s">
        <v>1167</v>
      </c>
      <c r="I1115" s="378" t="s">
        <v>4060</v>
      </c>
      <c r="J1115" s="378" t="s">
        <v>4019</v>
      </c>
      <c r="K1115" s="360"/>
      <c r="L1115" s="360"/>
    </row>
    <row r="1116" spans="1:12" ht="75">
      <c r="A1116" s="357">
        <v>45129</v>
      </c>
      <c r="B1116" s="359" t="s">
        <v>1465</v>
      </c>
      <c r="C1116" s="362"/>
      <c r="D1116" s="379" t="s">
        <v>3988</v>
      </c>
      <c r="E1116" s="379" t="s">
        <v>3766</v>
      </c>
      <c r="F1116" s="379" t="s">
        <v>813</v>
      </c>
      <c r="G1116" s="379" t="s">
        <v>574</v>
      </c>
      <c r="H1116" s="359" t="s">
        <v>2869</v>
      </c>
      <c r="I1116" s="378" t="s">
        <v>4061</v>
      </c>
      <c r="J1116" s="378" t="s">
        <v>4020</v>
      </c>
      <c r="K1116" s="360"/>
      <c r="L1116" s="360"/>
    </row>
    <row r="1117" spans="1:12" ht="75">
      <c r="A1117" s="357">
        <v>45130</v>
      </c>
      <c r="B1117" s="359" t="s">
        <v>1465</v>
      </c>
      <c r="C1117" s="362"/>
      <c r="D1117" s="379" t="s">
        <v>3989</v>
      </c>
      <c r="E1117" s="379" t="s">
        <v>566</v>
      </c>
      <c r="F1117" s="379" t="s">
        <v>813</v>
      </c>
      <c r="G1117" s="379" t="s">
        <v>574</v>
      </c>
      <c r="H1117" s="359" t="s">
        <v>1167</v>
      </c>
      <c r="I1117" s="378" t="s">
        <v>4062</v>
      </c>
      <c r="J1117" s="378" t="s">
        <v>4021</v>
      </c>
      <c r="K1117" s="360"/>
      <c r="L1117" s="360"/>
    </row>
    <row r="1118" spans="1:12" ht="75">
      <c r="A1118" s="357">
        <v>45131</v>
      </c>
      <c r="B1118" s="359" t="s">
        <v>1465</v>
      </c>
      <c r="C1118" s="362"/>
      <c r="D1118" s="379" t="s">
        <v>3990</v>
      </c>
      <c r="E1118" s="379" t="s">
        <v>566</v>
      </c>
      <c r="F1118" s="379" t="s">
        <v>813</v>
      </c>
      <c r="G1118" s="379" t="s">
        <v>574</v>
      </c>
      <c r="H1118" s="359" t="s">
        <v>2869</v>
      </c>
      <c r="I1118" s="378" t="s">
        <v>4063</v>
      </c>
      <c r="J1118" s="378" t="s">
        <v>4022</v>
      </c>
      <c r="K1118" s="360"/>
      <c r="L1118" s="360"/>
    </row>
    <row r="1119" spans="1:12" ht="75">
      <c r="A1119" s="357">
        <v>45132</v>
      </c>
      <c r="B1119" s="359" t="s">
        <v>1465</v>
      </c>
      <c r="C1119" s="362"/>
      <c r="D1119" s="379" t="s">
        <v>3990</v>
      </c>
      <c r="E1119" s="379" t="s">
        <v>566</v>
      </c>
      <c r="F1119" s="379" t="s">
        <v>813</v>
      </c>
      <c r="G1119" s="379" t="s">
        <v>574</v>
      </c>
      <c r="H1119" s="359" t="s">
        <v>2869</v>
      </c>
      <c r="I1119" s="378" t="s">
        <v>4064</v>
      </c>
      <c r="J1119" s="378" t="s">
        <v>4022</v>
      </c>
      <c r="K1119" s="360"/>
      <c r="L1119" s="360"/>
    </row>
    <row r="1120" spans="1:12" ht="60">
      <c r="A1120" s="357">
        <v>45133</v>
      </c>
      <c r="B1120" s="359" t="s">
        <v>469</v>
      </c>
      <c r="C1120" s="362"/>
      <c r="D1120" s="379" t="s">
        <v>771</v>
      </c>
      <c r="E1120" s="379" t="s">
        <v>566</v>
      </c>
      <c r="F1120" s="379" t="s">
        <v>861</v>
      </c>
      <c r="G1120" s="379" t="s">
        <v>510</v>
      </c>
      <c r="H1120" s="359" t="s">
        <v>2869</v>
      </c>
      <c r="I1120" s="378" t="s">
        <v>4037</v>
      </c>
      <c r="J1120" s="378" t="s">
        <v>3587</v>
      </c>
      <c r="K1120" s="360"/>
      <c r="L1120" s="360"/>
    </row>
    <row r="1121" spans="1:12" ht="60">
      <c r="A1121" s="357">
        <v>45134</v>
      </c>
      <c r="B1121" s="359" t="s">
        <v>469</v>
      </c>
      <c r="C1121" s="362"/>
      <c r="D1121" s="379" t="s">
        <v>771</v>
      </c>
      <c r="E1121" s="379" t="s">
        <v>566</v>
      </c>
      <c r="F1121" s="379" t="s">
        <v>861</v>
      </c>
      <c r="G1121" s="379" t="s">
        <v>510</v>
      </c>
      <c r="H1121" s="359" t="s">
        <v>2869</v>
      </c>
      <c r="I1121" s="378" t="s">
        <v>4038</v>
      </c>
      <c r="J1121" s="378" t="s">
        <v>3587</v>
      </c>
      <c r="K1121" s="360"/>
      <c r="L1121" s="360"/>
    </row>
    <row r="1122" spans="1:12" ht="60">
      <c r="A1122" s="357">
        <v>45135</v>
      </c>
      <c r="B1122" s="359" t="s">
        <v>469</v>
      </c>
      <c r="C1122" s="362"/>
      <c r="D1122" s="379" t="s">
        <v>771</v>
      </c>
      <c r="E1122" s="379" t="s">
        <v>566</v>
      </c>
      <c r="F1122" s="379" t="s">
        <v>861</v>
      </c>
      <c r="G1122" s="379" t="s">
        <v>510</v>
      </c>
      <c r="H1122" s="359" t="s">
        <v>2869</v>
      </c>
      <c r="I1122" s="378" t="s">
        <v>4038</v>
      </c>
      <c r="J1122" s="378" t="s">
        <v>3587</v>
      </c>
      <c r="K1122" s="360"/>
      <c r="L1122" s="360"/>
    </row>
    <row r="1048575" spans="1:28">
      <c r="A1048575" s="260">
        <v>44773</v>
      </c>
    </row>
    <row r="1048576" spans="1:28" s="1" customFormat="1">
      <c r="A1048576" s="260"/>
      <c r="B1048576" s="252"/>
      <c r="C1048576" s="252"/>
      <c r="D1048576" s="252"/>
      <c r="E1048576" s="252"/>
      <c r="F1048576" s="252"/>
      <c r="G1048576" s="252"/>
      <c r="H1048576" s="252"/>
      <c r="I1048576" s="252"/>
      <c r="J1048576" s="252"/>
      <c r="K1048576" s="252"/>
      <c r="L1048576" s="252"/>
      <c r="AA1048576"/>
      <c r="AB1048576"/>
    </row>
  </sheetData>
  <sortState xmlns:xlrd2="http://schemas.microsoft.com/office/spreadsheetml/2017/richdata2" ref="A5:L512">
    <sortCondition ref="A5:A512"/>
  </sortState>
  <phoneticPr fontId="18" type="noConversion"/>
  <hyperlinks>
    <hyperlink ref="I5" r:id="rId1" xr:uid="{073E8A5C-881D-493E-A584-FFC6F56199BE}"/>
    <hyperlink ref="I6" r:id="rId2" xr:uid="{0EA929D9-90C0-4E7A-82D4-3035D0A7581D}"/>
    <hyperlink ref="I7" r:id="rId3" xr:uid="{0A565399-7D73-4F37-BDEA-679B65DF089A}"/>
    <hyperlink ref="I8" r:id="rId4" xr:uid="{F516204D-F1EA-48A3-A565-153225535FC9}"/>
    <hyperlink ref="I9" r:id="rId5" xr:uid="{0A0DD825-524B-4837-9992-B1F939B83CF0}"/>
    <hyperlink ref="I10" r:id="rId6" xr:uid="{CAC803EC-29F1-4EF7-9659-18ED3AF5DEC5}"/>
    <hyperlink ref="I11" r:id="rId7" xr:uid="{5343D789-2CC0-46D5-BCFB-75F09242B41D}"/>
    <hyperlink ref="I12" r:id="rId8" xr:uid="{E7127BC7-9C94-49A3-9AF4-1BA44A962CF8}"/>
    <hyperlink ref="I13" r:id="rId9" xr:uid="{8475A9F1-AF6F-42FC-9882-E0A8186510BC}"/>
    <hyperlink ref="I14" r:id="rId10" xr:uid="{27BC8EA4-B08B-4E66-96D8-0B4B5B140805}"/>
    <hyperlink ref="I15" r:id="rId11" xr:uid="{EC5300DF-E98A-4E37-A466-2ABEC4895D4C}"/>
    <hyperlink ref="I16" r:id="rId12" xr:uid="{A053A4EA-6D7F-42D6-B700-D1227F0FD737}"/>
    <hyperlink ref="I17" r:id="rId13" xr:uid="{6039C707-7044-474A-8E78-B91B5AE33593}"/>
    <hyperlink ref="I18" r:id="rId14" xr:uid="{9F2FAB52-891F-4094-AC54-C9721D559AA1}"/>
    <hyperlink ref="I19" r:id="rId15" xr:uid="{8154FD9D-0C3C-4604-95E7-37C11B8FAB64}"/>
    <hyperlink ref="I20" r:id="rId16" xr:uid="{CB29EDEB-FD9B-4049-8B6D-743A0ACD3D85}"/>
    <hyperlink ref="I21" r:id="rId17" xr:uid="{DA551CA8-CA50-4D49-85C2-F1C516A0762A}"/>
    <hyperlink ref="I22" r:id="rId18" xr:uid="{4B4E249F-885A-4188-9091-A450180350D7}"/>
    <hyperlink ref="I23" r:id="rId19" xr:uid="{D80619A1-0537-4490-AB4E-6DEA9300A52F}"/>
    <hyperlink ref="I24" r:id="rId20" xr:uid="{84476DD7-434C-4A16-9D50-17ACBADC8CEF}"/>
    <hyperlink ref="I25" r:id="rId21" xr:uid="{99BF7328-DC42-4D1F-958B-7EA14E0E30C3}"/>
    <hyperlink ref="I26" r:id="rId22" xr:uid="{7E0663F4-1D47-47B8-A1F1-17A784AF7E5E}"/>
    <hyperlink ref="I27" r:id="rId23" xr:uid="{831C5E55-6355-4A1B-99F2-9E3A024F9C70}"/>
    <hyperlink ref="I28" r:id="rId24" xr:uid="{C9014E05-1DC3-4C0F-BD4F-D91A3A98E420}"/>
    <hyperlink ref="I29" r:id="rId25" xr:uid="{7FC16A3A-23D8-4177-AFB3-4B94AC92B7A6}"/>
    <hyperlink ref="I30" r:id="rId26" xr:uid="{C0E7063F-DF46-42FF-A347-A7C0B104B4F6}"/>
    <hyperlink ref="I31" r:id="rId27" xr:uid="{E059511E-FB12-48E9-BAF6-8E38D8ABA254}"/>
    <hyperlink ref="I32" r:id="rId28" xr:uid="{72E21867-0B56-4E81-86E0-A3667228AB3C}"/>
    <hyperlink ref="I33" r:id="rId29" xr:uid="{56CC490D-126A-4EE4-B5D7-E9346E893F9B}"/>
    <hyperlink ref="I34" r:id="rId30" xr:uid="{944E6447-68B6-4565-BB69-74BDB06C5B71}"/>
    <hyperlink ref="I35" r:id="rId31" xr:uid="{9CE8494C-23AB-4C47-AF25-A549B90BA9AD}"/>
    <hyperlink ref="I36" r:id="rId32" xr:uid="{389CA3CE-5F65-4BBD-A941-9F81362BBF4F}"/>
    <hyperlink ref="I37" r:id="rId33" xr:uid="{7282746B-E41C-455F-A707-FDC522917B4C}"/>
    <hyperlink ref="I38" r:id="rId34" xr:uid="{02B638EC-05FA-454C-8D1A-64F0AF887EBB}"/>
    <hyperlink ref="I39" r:id="rId35" xr:uid="{ADAAC817-7F28-4A95-83CE-6D8CFD4ECC3A}"/>
    <hyperlink ref="I40" r:id="rId36" xr:uid="{0628EF29-43FB-4F4D-9C1C-FA0FD9F2C932}"/>
    <hyperlink ref="I41" r:id="rId37" xr:uid="{C3469932-389C-4562-BE88-360DB95FD04B}"/>
    <hyperlink ref="I42" r:id="rId38" xr:uid="{61C249CD-3016-4684-9FF3-FB0724F53EB2}"/>
    <hyperlink ref="I43" r:id="rId39" xr:uid="{70D0D28A-612D-46E4-AD15-B5C0744932BD}"/>
    <hyperlink ref="I44" r:id="rId40" xr:uid="{07495ADF-8F98-46D9-8C77-BE0BC0A3872B}"/>
    <hyperlink ref="I45" r:id="rId41" xr:uid="{DFEFE483-683B-414D-9758-DBF9431A78F1}"/>
    <hyperlink ref="I46" r:id="rId42" xr:uid="{4099EE9B-5A84-431B-8AE6-984FE87C8CC6}"/>
    <hyperlink ref="C48" r:id="rId43" xr:uid="{8E207D2E-8A71-4CCB-AF81-3D3700F0E512}"/>
    <hyperlink ref="I66" r:id="rId44" xr:uid="{B058FED2-02BC-452A-A057-D40A38359AFB}"/>
    <hyperlink ref="I67" r:id="rId45" xr:uid="{1C838E4D-1C2B-4C34-AE1C-546D15586BAD}"/>
    <hyperlink ref="I68" r:id="rId46" xr:uid="{86E34817-C34A-412F-8608-5DF943E0BA34}"/>
    <hyperlink ref="I69" r:id="rId47" xr:uid="{D0A2DA40-E47A-4462-8BE9-8B8C34097F16}"/>
    <hyperlink ref="I70" r:id="rId48" xr:uid="{72FDDF8F-73D1-4295-A04E-7224416E8B20}"/>
    <hyperlink ref="I71" r:id="rId49" xr:uid="{0C31F2D6-082B-4DB4-9D59-EFDDD1FEF3BE}"/>
    <hyperlink ref="I72" r:id="rId50" xr:uid="{1349B5AC-366D-4262-8B79-F55D9B2A8444}"/>
    <hyperlink ref="I73" r:id="rId51" xr:uid="{51556238-222D-44D3-A565-1BBFB699B729}"/>
    <hyperlink ref="I74" r:id="rId52" xr:uid="{D27B5B3B-E3D9-4CA6-8608-A9A70E5FA0FB}"/>
    <hyperlink ref="I75" r:id="rId53" xr:uid="{A0F253E6-9132-4C15-BA51-DE37A1E90D5A}"/>
    <hyperlink ref="I76" r:id="rId54" xr:uid="{2144A6DD-681F-409A-961D-165EB90DDFA2}"/>
    <hyperlink ref="I77" r:id="rId55" xr:uid="{6BB3FC8D-D0D7-4721-BC7E-37E87BAA2B4C}"/>
    <hyperlink ref="I78" r:id="rId56" xr:uid="{49659277-E717-4103-9DD8-D2071915D72B}"/>
    <hyperlink ref="I79" r:id="rId57" xr:uid="{9F3FB370-F658-4ADC-959C-957F49571AEE}"/>
    <hyperlink ref="I80" r:id="rId58" xr:uid="{8DE20C5D-90A3-4909-A35F-E607109646A2}"/>
    <hyperlink ref="J80" r:id="rId59" xr:uid="{1B52EFBA-F540-4804-AF7B-94F014011020}"/>
    <hyperlink ref="I81" r:id="rId60" xr:uid="{BEB1A858-79A0-480A-85FC-EA331E0931AF}"/>
    <hyperlink ref="I82" r:id="rId61" xr:uid="{1F68D27A-C53A-40DD-A8FE-4185F0417CCE}"/>
    <hyperlink ref="I83" r:id="rId62" xr:uid="{B3172C89-3660-4C14-8028-98504765890B}"/>
    <hyperlink ref="I84" r:id="rId63" xr:uid="{13B19E9E-5D0A-439A-B1B0-547512A503A1}"/>
    <hyperlink ref="I85" r:id="rId64" xr:uid="{3B85CF93-1C85-41E2-AB59-B1E3129DA2C9}"/>
    <hyperlink ref="I86" r:id="rId65" xr:uid="{6F7E8B33-2BCC-43EE-BDD8-4B2C77B049D2}"/>
    <hyperlink ref="I87" r:id="rId66" xr:uid="{80CDF545-DC82-4D00-B9B6-219B3BE9273B}"/>
    <hyperlink ref="I88" r:id="rId67" xr:uid="{84A37933-AC49-4759-A05C-64FE5A773975}"/>
    <hyperlink ref="I89" r:id="rId68" xr:uid="{63217B48-40C4-423F-8139-18C0AE5F6750}"/>
    <hyperlink ref="I90" r:id="rId69" xr:uid="{DC87735A-A247-4122-9D52-2BDB9223CF51}"/>
    <hyperlink ref="I91" r:id="rId70" xr:uid="{781B2ABC-F660-4940-AF6D-243F5669FF98}"/>
    <hyperlink ref="I92" r:id="rId71" xr:uid="{70997A2E-BFD5-4A46-A6FE-C6EA8F36441A}"/>
    <hyperlink ref="I93" r:id="rId72" xr:uid="{06E107CF-E26F-4B1F-BCAD-7D5180371BC9}"/>
    <hyperlink ref="I94" r:id="rId73" xr:uid="{229B2F19-533E-4BCE-91E3-63FE8AF638B8}"/>
    <hyperlink ref="I95" r:id="rId74" xr:uid="{59559839-105A-466D-85C2-9F7AEB47746E}"/>
    <hyperlink ref="I96" r:id="rId75" xr:uid="{8EF21613-5B2A-4575-B10B-1FB95D9D90DF}"/>
    <hyperlink ref="I97" r:id="rId76" xr:uid="{1A5D1E44-8666-4F13-823A-41EA3A9502F5}"/>
    <hyperlink ref="I98" r:id="rId77" xr:uid="{01EB746E-004E-42D9-BDDF-DB86E3D35371}"/>
    <hyperlink ref="I99" r:id="rId78" xr:uid="{C1F53E20-F329-49FC-82C1-3E11E031DDCE}"/>
    <hyperlink ref="I100" r:id="rId79" xr:uid="{D61B88A5-763C-4AA8-8F88-3F22C6D0F5AB}"/>
    <hyperlink ref="I101" r:id="rId80" xr:uid="{976F196B-4430-47D1-AC16-6217CCAA8369}"/>
    <hyperlink ref="I102" r:id="rId81" xr:uid="{430CD65B-E633-4018-9CFA-64F13CB9D901}"/>
    <hyperlink ref="I103" r:id="rId82" xr:uid="{12160DF1-6ADF-41CC-B226-2A33A7E897F3}"/>
    <hyperlink ref="I104" r:id="rId83" xr:uid="{C165A70F-D147-44D4-9076-9F94216721EC}"/>
    <hyperlink ref="I105" r:id="rId84" xr:uid="{D916521F-BCC2-413A-9D39-BBF6EC37E240}"/>
    <hyperlink ref="I106" r:id="rId85" xr:uid="{88EED539-9AAB-4626-AEDC-BA96B11202C5}"/>
    <hyperlink ref="I107" r:id="rId86" xr:uid="{34609B2D-DB32-4B18-9F5E-B291450031BE}"/>
    <hyperlink ref="I108" r:id="rId87" xr:uid="{CC76EB6F-35ED-4504-818F-7546F849EFBD}"/>
    <hyperlink ref="I109" r:id="rId88" xr:uid="{55ED17E8-2F63-41AA-AA82-16C3FB3966FE}"/>
    <hyperlink ref="J109" r:id="rId89" xr:uid="{07CEBA57-E7BB-4309-8AAF-18EC6BEB8F36}"/>
    <hyperlink ref="D110" r:id="rId90" xr:uid="{1EB8506A-551F-4495-9125-8D2D65594917}"/>
    <hyperlink ref="I110" r:id="rId91" xr:uid="{8582768A-3BFE-44FA-B224-51E47E609FAD}"/>
    <hyperlink ref="C111" r:id="rId92" xr:uid="{62F1A590-41ED-4D05-BFC0-0E6ABBF6F00B}"/>
    <hyperlink ref="I111" r:id="rId93" xr:uid="{6BDF95AF-505C-4413-BBFB-AADC9610AAF4}"/>
    <hyperlink ref="I112" r:id="rId94" xr:uid="{64E4303C-4657-432B-8596-1857865E891F}"/>
    <hyperlink ref="I113" r:id="rId95" xr:uid="{7118B089-E9E6-4A1C-8A0E-4E287672F87D}"/>
    <hyperlink ref="I115" r:id="rId96" xr:uid="{3B1E41C1-4743-4067-A769-FE0CB96E0510}"/>
    <hyperlink ref="I116" r:id="rId97" xr:uid="{CD520575-2E71-46F4-B213-2AE93308E359}"/>
    <hyperlink ref="I117" r:id="rId98" xr:uid="{FCEFE9B2-BB8C-4588-880E-9D59D44565DA}"/>
    <hyperlink ref="I119" r:id="rId99" xr:uid="{B20FD3F5-B329-4267-8285-D1A7236EF1C7}"/>
    <hyperlink ref="I120" r:id="rId100" xr:uid="{144E3FA6-7639-42C7-AABA-A2C1F648D747}"/>
    <hyperlink ref="I122" r:id="rId101" xr:uid="{9C2CE954-089F-4A31-AB48-99215F8A709D}"/>
    <hyperlink ref="I123" r:id="rId102" xr:uid="{2E6BED04-9E8F-4CCE-9BC9-2E3287E1EF93}"/>
    <hyperlink ref="I124" r:id="rId103" xr:uid="{239235B9-8F81-4217-9880-95BF9AA53A75}"/>
    <hyperlink ref="I125" r:id="rId104" xr:uid="{5D29FB15-6BDB-42E8-930D-D22AE4063768}"/>
    <hyperlink ref="I126" r:id="rId105" xr:uid="{5123E53C-88C2-4EAA-992C-3936C9E4DFF6}"/>
    <hyperlink ref="I127" r:id="rId106" xr:uid="{38DA4E7E-B8E5-4613-8C1D-5B043E7F95CC}"/>
    <hyperlink ref="I128" r:id="rId107" xr:uid="{60CC07FF-64A6-4E32-9912-C093CFDAB55D}"/>
    <hyperlink ref="K6" r:id="rId108" xr:uid="{D1CE4C11-24D0-4B61-9FCC-FE1883459799}"/>
    <hyperlink ref="K7" r:id="rId109" xr:uid="{D82CA0CB-FDBF-41E2-986E-3DB5800367A9}"/>
    <hyperlink ref="K10" r:id="rId110" xr:uid="{9B9CA540-0BC8-49D5-B679-D5FDD6A27E1F}"/>
    <hyperlink ref="K11" r:id="rId111" xr:uid="{4AEC46AE-92FA-4CE8-9AC3-7C228B89A60B}"/>
    <hyperlink ref="K12" r:id="rId112" xr:uid="{7FA44CCC-2E51-4F47-B913-52BAF03C3224}"/>
    <hyperlink ref="K13" r:id="rId113" xr:uid="{42A3E204-CB63-4ED8-9080-94F37DA1A1AC}"/>
    <hyperlink ref="K14" r:id="rId114" xr:uid="{D3B8820A-6A6B-4B2A-BF9F-218DA7A8D8FF}"/>
    <hyperlink ref="K27" r:id="rId115" xr:uid="{22BBE719-2E5A-4767-AEB1-C25DB13FE08E}"/>
    <hyperlink ref="K28" r:id="rId116" xr:uid="{871141EB-5A9C-4C7C-8892-5235C49F4144}"/>
    <hyperlink ref="I130" r:id="rId117" xr:uid="{844CACE4-BD26-7541-AF81-CC7E5B3001DB}"/>
    <hyperlink ref="I131" r:id="rId118" xr:uid="{AA7F3620-E74B-3A4B-BBD6-9FCA0720E48D}"/>
    <hyperlink ref="I132" r:id="rId119" xr:uid="{554416B0-2E13-8C4A-91A5-6921FAD26518}"/>
    <hyperlink ref="I133" r:id="rId120" xr:uid="{5D1CA40E-C68A-CB4C-BEA5-291AFA5F45DC}"/>
    <hyperlink ref="I135" r:id="rId121" xr:uid="{5F2D52B8-6163-8542-A167-9DBA41634252}"/>
    <hyperlink ref="I136" r:id="rId122" xr:uid="{126F406D-155B-0546-84BF-0213826422C4}"/>
    <hyperlink ref="I145" r:id="rId123" xr:uid="{8B814476-CAB8-354D-8E3F-47E9CEF697E6}"/>
    <hyperlink ref="I144" r:id="rId124" xr:uid="{54C11534-BF40-BF41-9D4E-BD2E73144622}"/>
    <hyperlink ref="I181" r:id="rId125" xr:uid="{080EE1E1-02AF-483A-8691-D8E7FB62AA57}"/>
    <hyperlink ref="I182" r:id="rId126" xr:uid="{BA2DE41A-A019-4DF5-A371-35BA6B8D4771}"/>
    <hyperlink ref="I183" r:id="rId127" xr:uid="{DB841C7F-80C3-4CD5-8F2B-69E86A429681}"/>
    <hyperlink ref="K185" r:id="rId128" xr:uid="{67D1D027-655D-40F3-AFA7-BD8D7BD2E70A}"/>
    <hyperlink ref="K186" r:id="rId129" xr:uid="{1C0CBEF0-D931-4E16-A0B9-FDE6BBC9D719}"/>
    <hyperlink ref="K187" r:id="rId130" xr:uid="{DC597EB6-DE17-45BF-83CF-01DFC703E4E4}"/>
    <hyperlink ref="K156" r:id="rId131" xr:uid="{2C90F6C5-B294-4E9A-8961-8F5C729AE665}"/>
    <hyperlink ref="I129" r:id="rId132" xr:uid="{BB73AD62-59DB-4382-9FFF-106A143FB00A}"/>
    <hyperlink ref="I157" r:id="rId133" xr:uid="{D1635233-291D-4136-925F-2DCE1C870ECA}"/>
    <hyperlink ref="I159" r:id="rId134" xr:uid="{B0E017D9-1AA5-4248-B328-C78735D0A11D}"/>
    <hyperlink ref="I192" r:id="rId135" xr:uid="{CA995921-5FD8-485A-B5BF-EF61F4F1122B}"/>
    <hyperlink ref="I193" r:id="rId136" xr:uid="{22728E80-82C6-425C-BC19-9D229E574495}"/>
    <hyperlink ref="I194" r:id="rId137" xr:uid="{91BE4510-7859-4699-B0CB-2CFBC6398742}"/>
    <hyperlink ref="I189" r:id="rId138" xr:uid="{FCE96529-0FBC-40C2-8C9F-D54A59A25A69}"/>
    <hyperlink ref="I179" r:id="rId139" xr:uid="{9A698E45-DCEC-41FC-9816-075B7A8872E2}"/>
  </hyperlinks>
  <pageMargins left="0.7" right="0.7" top="0.75" bottom="0.75" header="0.3" footer="0.3"/>
  <pageSetup paperSize="9" orientation="portrait" horizontalDpi="1200" verticalDpi="1200" r:id="rId140"/>
  <drawing r:id="rId141"/>
  <extLst>
    <ext xmlns:x14="http://schemas.microsoft.com/office/spreadsheetml/2009/9/main" uri="{CCE6A557-97BC-4b89-ADB6-D9C93CAAB3DF}">
      <x14:dataValidations xmlns:xm="http://schemas.microsoft.com/office/excel/2006/main" count="15">
        <x14:dataValidation type="list" allowBlank="1" showInputMessage="1" xr:uid="{3F41D645-DB51-0B42-BED4-11FB5181F9E1}">
          <x14:formula1>
            <xm:f>Filter!$J$2:$J$6</xm:f>
          </x14:formula1>
          <xm:sqref>B129 B420:B512 B1048576</xm:sqref>
        </x14:dataValidation>
        <x14:dataValidation type="list" allowBlank="1" showInputMessage="1" xr:uid="{2AD35028-37CE-E240-8AA9-9A78B29281E7}">
          <x14:formula1>
            <xm:f>Filter!$A$2:$A$21</xm:f>
          </x14:formula1>
          <xm:sqref>F129</xm:sqref>
        </x14:dataValidation>
        <x14:dataValidation type="list" allowBlank="1" showInputMessage="1" xr:uid="{89ED89AB-52D1-DA47-8CD2-0939AD166FD6}">
          <x14:formula1>
            <xm:f>Filter!$D$2:$D$104</xm:f>
          </x14:formula1>
          <xm:sqref>D129:D130 J136 D132:D135 D137:D419 D433:D441</xm:sqref>
        </x14:dataValidation>
        <x14:dataValidation type="list" allowBlank="1" showInputMessage="1" xr:uid="{E0A68D58-672C-954F-A6EE-7C30177E0DF3}">
          <x14:formula1>
            <xm:f>Filter!$G$2:$G$86</xm:f>
          </x14:formula1>
          <xm:sqref>C129</xm:sqref>
        </x14:dataValidation>
        <x14:dataValidation type="list" allowBlank="1" showInputMessage="1" xr:uid="{6324D2D7-FFF9-5648-B745-0015A0383EF4}">
          <x14:formula1>
            <xm:f>Filter!$B$2:$B$17</xm:f>
          </x14:formula1>
          <xm:sqref>G129:G419 G433:G441</xm:sqref>
        </x14:dataValidation>
        <x14:dataValidation type="list" allowBlank="1" showInputMessage="1" xr:uid="{17014647-F5E1-3B4C-8D5B-A2A5B145316D}">
          <x14:formula1>
            <xm:f>Filter!$E$2:$E$54</xm:f>
          </x14:formula1>
          <xm:sqref>E129:E419 E433:E441</xm:sqref>
        </x14:dataValidation>
        <x14:dataValidation type="list" allowBlank="1" showInputMessage="1" xr:uid="{126F55F0-19F4-C542-8F1D-C94DC8A730C4}">
          <x14:formula1>
            <xm:f>Filter!$F$2:$F$3</xm:f>
          </x14:formula1>
          <xm:sqref>H129:H512 H1048576</xm:sqref>
        </x14:dataValidation>
        <x14:dataValidation type="list" allowBlank="1" showInputMessage="1" xr:uid="{E54CAE75-79A6-0144-B71D-9C6DA8259C6F}">
          <x14:formula1>
            <xm:f>Filter!$J$2:$J$5</xm:f>
          </x14:formula1>
          <xm:sqref>B130:B419</xm:sqref>
        </x14:dataValidation>
        <x14:dataValidation type="list" allowBlank="1" showInputMessage="1" xr:uid="{690C901B-1F8C-C446-9CDB-5134467E4468}">
          <x14:formula1>
            <xm:f>Filter!$A$2:$A$15</xm:f>
          </x14:formula1>
          <xm:sqref>F130:F419 F433:F441</xm:sqref>
        </x14:dataValidation>
        <x14:dataValidation type="list" allowBlank="1" showInputMessage="1" xr:uid="{C0B5B174-B7BB-7F44-AB80-00C6DBB0F2A2}">
          <x14:formula1>
            <xm:f>Filter!$G$2:$G$87</xm:f>
          </x14:formula1>
          <xm:sqref>C130:C419 C433:C441</xm:sqref>
        </x14:dataValidation>
        <x14:dataValidation type="list" allowBlank="1" showInputMessage="1" xr:uid="{4FCD7588-6323-48D6-83F0-88668E8CC78C}">
          <x14:formula1>
            <xm:f>Filter!$A$2:$A$16</xm:f>
          </x14:formula1>
          <xm:sqref>F420:F432 F442:F512 F549 F551:F556 F558:F564 F566:F568 F570:F577 F1048576</xm:sqref>
        </x14:dataValidation>
        <x14:dataValidation type="list" allowBlank="1" showInputMessage="1" xr:uid="{0945F7E8-13DE-47BF-ADB4-5E135A47EB9E}">
          <x14:formula1>
            <xm:f>Filter!$B$2:$B$19</xm:f>
          </x14:formula1>
          <xm:sqref>G420:G432 G442:G512 G1048576</xm:sqref>
        </x14:dataValidation>
        <x14:dataValidation type="list" allowBlank="1" showInputMessage="1" xr:uid="{64617D5F-0E22-47A9-BF0A-AE567517F4E1}">
          <x14:formula1>
            <xm:f>Filter!$D$2:$D$268</xm:f>
          </x14:formula1>
          <xm:sqref>D420:D432 D442:D512 D1048576</xm:sqref>
        </x14:dataValidation>
        <x14:dataValidation type="list" allowBlank="1" showInputMessage="1" xr:uid="{3CF66C2C-B006-46C9-AFCC-5C86832E444D}">
          <x14:formula1>
            <xm:f>Filter!$E$2:$E$90</xm:f>
          </x14:formula1>
          <xm:sqref>E420:E432 E442:E512 E1048576</xm:sqref>
        </x14:dataValidation>
        <x14:dataValidation type="list" allowBlank="1" showInputMessage="1" xr:uid="{BF5C6E50-1288-4C8E-80E7-D6B644A735F7}">
          <x14:formula1>
            <xm:f>Filter!$G$2:$G$244</xm:f>
          </x14:formula1>
          <xm:sqref>C420:C432 C442:C512 C1048576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BE737-F279-43B6-B166-06341196CC51}">
  <sheetPr codeName="Sheet8"/>
  <dimension ref="A1:AR82"/>
  <sheetViews>
    <sheetView workbookViewId="0">
      <selection activeCell="A9" sqref="A9"/>
    </sheetView>
  </sheetViews>
  <sheetFormatPr defaultColWidth="8.85546875" defaultRowHeight="15"/>
  <cols>
    <col min="1" max="1" width="17.42578125" style="5" customWidth="1"/>
    <col min="2" max="2" width="18.42578125" style="5" customWidth="1"/>
    <col min="3" max="3" width="15.5703125" style="384" customWidth="1"/>
    <col min="4" max="4" width="41.140625" style="384" customWidth="1"/>
    <col min="5" max="5" width="10.28515625" style="210" bestFit="1" customWidth="1"/>
    <col min="6" max="6" width="32.5703125" style="5" customWidth="1"/>
    <col min="7" max="7" width="42.5703125" style="384" customWidth="1"/>
    <col min="8" max="8" width="19.42578125" style="210" customWidth="1"/>
    <col min="9" max="9" width="36.140625" style="5" customWidth="1"/>
    <col min="14" max="22" width="0" hidden="1" customWidth="1"/>
    <col min="25" max="25" width="40.42578125" customWidth="1"/>
    <col min="26" max="27" width="25.140625" customWidth="1"/>
    <col min="28" max="28" width="16.85546875" customWidth="1"/>
    <col min="29" max="29" width="8.5703125" style="5"/>
    <col min="30" max="30" width="9.85546875" customWidth="1"/>
    <col min="31" max="32" width="25.85546875" customWidth="1"/>
    <col min="41" max="42" width="14.42578125" customWidth="1"/>
  </cols>
  <sheetData>
    <row r="1" spans="1:44" s="187" customFormat="1">
      <c r="A1" s="188" t="s">
        <v>485</v>
      </c>
      <c r="B1" s="188" t="s">
        <v>1169</v>
      </c>
      <c r="C1" s="383" t="s">
        <v>474</v>
      </c>
      <c r="D1" s="383" t="s">
        <v>475</v>
      </c>
      <c r="E1" s="209" t="s">
        <v>476</v>
      </c>
      <c r="F1" s="188" t="s">
        <v>2548</v>
      </c>
      <c r="G1" s="383" t="s">
        <v>2274</v>
      </c>
      <c r="H1" s="209" t="s">
        <v>479</v>
      </c>
      <c r="I1" s="188"/>
      <c r="X1"/>
      <c r="Y1"/>
      <c r="Z1" t="s">
        <v>1395</v>
      </c>
      <c r="AA1" t="s">
        <v>641</v>
      </c>
      <c r="AB1" s="57">
        <v>1.5625E-2</v>
      </c>
      <c r="AC1" s="5">
        <v>1</v>
      </c>
      <c r="AE1" t="s">
        <v>2289</v>
      </c>
      <c r="AF1" t="s">
        <v>4067</v>
      </c>
      <c r="AG1" s="57">
        <v>1.5151515151515152E-2</v>
      </c>
      <c r="AH1">
        <v>1</v>
      </c>
      <c r="AJ1" t="s">
        <v>1167</v>
      </c>
      <c r="AK1" t="s">
        <v>1167</v>
      </c>
      <c r="AL1" s="185">
        <v>0.375</v>
      </c>
      <c r="AM1" s="3">
        <v>24</v>
      </c>
      <c r="AO1" t="s">
        <v>465</v>
      </c>
      <c r="AP1" t="s">
        <v>465</v>
      </c>
      <c r="AQ1" s="57">
        <v>0.140625</v>
      </c>
      <c r="AR1">
        <v>9</v>
      </c>
    </row>
    <row r="2" spans="1:44" s="3" customFormat="1">
      <c r="A2" s="5">
        <v>45108</v>
      </c>
      <c r="B2" s="5" t="s">
        <v>465</v>
      </c>
      <c r="C2" s="384" t="s">
        <v>3950</v>
      </c>
      <c r="D2" s="384" t="s">
        <v>3951</v>
      </c>
      <c r="E2" s="210" t="s">
        <v>3952</v>
      </c>
      <c r="F2" s="5" t="s">
        <v>1395</v>
      </c>
      <c r="G2" s="384" t="s">
        <v>2289</v>
      </c>
      <c r="H2" s="210" t="s">
        <v>1167</v>
      </c>
      <c r="I2" s="5"/>
      <c r="X2"/>
      <c r="Y2"/>
      <c r="Z2" t="s">
        <v>1395</v>
      </c>
      <c r="AA2" t="s">
        <v>1814</v>
      </c>
      <c r="AB2" s="57">
        <v>1.5625E-2</v>
      </c>
      <c r="AC2" s="5">
        <v>1</v>
      </c>
      <c r="AE2" t="s">
        <v>2289</v>
      </c>
      <c r="AF2" t="s">
        <v>2641</v>
      </c>
      <c r="AG2" s="185">
        <v>1.5151515151515152E-2</v>
      </c>
      <c r="AH2">
        <v>1</v>
      </c>
      <c r="AJ2" t="s">
        <v>1167</v>
      </c>
      <c r="AK2" t="s">
        <v>2869</v>
      </c>
      <c r="AL2" s="185">
        <v>0.625</v>
      </c>
      <c r="AM2" s="3">
        <v>40</v>
      </c>
      <c r="AO2" t="s">
        <v>465</v>
      </c>
      <c r="AP2" t="s">
        <v>1465</v>
      </c>
      <c r="AQ2" s="57">
        <v>0.390625</v>
      </c>
      <c r="AR2">
        <v>25</v>
      </c>
    </row>
    <row r="3" spans="1:44" s="3" customFormat="1">
      <c r="A3" s="5">
        <v>45109</v>
      </c>
      <c r="B3" s="5" t="s">
        <v>465</v>
      </c>
      <c r="C3" s="384" t="s">
        <v>3953</v>
      </c>
      <c r="D3" s="384" t="s">
        <v>3954</v>
      </c>
      <c r="E3" s="210"/>
      <c r="F3" s="5" t="s">
        <v>1395</v>
      </c>
      <c r="G3" s="384" t="s">
        <v>2289</v>
      </c>
      <c r="H3" s="210" t="s">
        <v>1167</v>
      </c>
      <c r="I3" s="5"/>
      <c r="X3"/>
      <c r="Y3"/>
      <c r="Z3" t="s">
        <v>1395</v>
      </c>
      <c r="AA3" t="s">
        <v>1956</v>
      </c>
      <c r="AB3" s="57">
        <v>1.5625E-2</v>
      </c>
      <c r="AC3" s="5">
        <v>1</v>
      </c>
      <c r="AE3" t="s">
        <v>2289</v>
      </c>
      <c r="AF3" t="s">
        <v>3959</v>
      </c>
      <c r="AG3" s="57">
        <v>1.5151515151515152E-2</v>
      </c>
      <c r="AH3">
        <v>1</v>
      </c>
      <c r="AJ3" t="s">
        <v>1167</v>
      </c>
      <c r="AK3"/>
      <c r="AL3" s="186"/>
      <c r="AM3" s="187"/>
      <c r="AO3" t="s">
        <v>465</v>
      </c>
      <c r="AP3" t="s">
        <v>469</v>
      </c>
      <c r="AQ3" s="185">
        <v>0.46875</v>
      </c>
      <c r="AR3" s="3">
        <v>30</v>
      </c>
    </row>
    <row r="4" spans="1:44">
      <c r="A4" s="5">
        <v>45110</v>
      </c>
      <c r="B4" s="5" t="s">
        <v>465</v>
      </c>
      <c r="D4" s="384" t="s">
        <v>3955</v>
      </c>
      <c r="E4" s="210" t="s">
        <v>566</v>
      </c>
      <c r="F4" s="5" t="s">
        <v>1395</v>
      </c>
      <c r="G4" s="384" t="s">
        <v>2289</v>
      </c>
      <c r="H4" s="210" t="s">
        <v>1167</v>
      </c>
      <c r="Z4" t="s">
        <v>813</v>
      </c>
      <c r="AA4" t="s">
        <v>845</v>
      </c>
      <c r="AB4" s="57">
        <v>4.6875E-2</v>
      </c>
      <c r="AC4" s="5">
        <v>3</v>
      </c>
      <c r="AE4" t="s">
        <v>4066</v>
      </c>
      <c r="AF4" t="s">
        <v>4066</v>
      </c>
      <c r="AG4" s="57">
        <v>1.5151515151515152E-2</v>
      </c>
      <c r="AH4">
        <v>1</v>
      </c>
      <c r="AJ4" t="s">
        <v>2869</v>
      </c>
      <c r="AO4" t="s">
        <v>465</v>
      </c>
      <c r="AQ4" s="186"/>
      <c r="AR4" s="187"/>
    </row>
    <row r="5" spans="1:44">
      <c r="A5" s="5">
        <v>45111</v>
      </c>
      <c r="B5" s="5" t="s">
        <v>465</v>
      </c>
      <c r="D5" s="384" t="s">
        <v>3956</v>
      </c>
      <c r="E5" s="210" t="s">
        <v>2510</v>
      </c>
      <c r="F5" s="190" t="s">
        <v>813</v>
      </c>
      <c r="G5" s="384" t="s">
        <v>3657</v>
      </c>
      <c r="H5" s="210" t="s">
        <v>2869</v>
      </c>
      <c r="Z5" t="s">
        <v>1395</v>
      </c>
      <c r="AA5" t="s">
        <v>1395</v>
      </c>
      <c r="AB5" s="57">
        <v>0.109375</v>
      </c>
      <c r="AC5" s="5">
        <v>7</v>
      </c>
      <c r="AE5" t="s">
        <v>3959</v>
      </c>
      <c r="AF5" t="s">
        <v>549</v>
      </c>
      <c r="AG5" s="57">
        <v>6.0606060606060608E-2</v>
      </c>
      <c r="AH5">
        <v>4</v>
      </c>
      <c r="AJ5" t="s">
        <v>1167</v>
      </c>
      <c r="AO5" t="s">
        <v>465</v>
      </c>
      <c r="AQ5" s="185"/>
      <c r="AR5" s="3"/>
    </row>
    <row r="6" spans="1:44">
      <c r="A6" s="5">
        <v>45112</v>
      </c>
      <c r="B6" s="5" t="s">
        <v>465</v>
      </c>
      <c r="D6" s="384" t="s">
        <v>3957</v>
      </c>
      <c r="E6" s="210" t="s">
        <v>3958</v>
      </c>
      <c r="F6" s="5" t="s">
        <v>1395</v>
      </c>
      <c r="G6" s="384" t="s">
        <v>3959</v>
      </c>
      <c r="H6" s="210" t="s">
        <v>1167</v>
      </c>
      <c r="Z6" t="s">
        <v>861</v>
      </c>
      <c r="AA6" t="s">
        <v>813</v>
      </c>
      <c r="AB6" s="185">
        <v>0.125</v>
      </c>
      <c r="AC6" s="190">
        <v>8</v>
      </c>
      <c r="AE6" t="s">
        <v>574</v>
      </c>
      <c r="AF6" t="s">
        <v>510</v>
      </c>
      <c r="AG6" s="57">
        <v>0.16666666666666666</v>
      </c>
      <c r="AH6">
        <v>11</v>
      </c>
      <c r="AJ6" t="s">
        <v>2869</v>
      </c>
      <c r="AO6" t="s">
        <v>1465</v>
      </c>
    </row>
    <row r="7" spans="1:44">
      <c r="A7" s="5">
        <v>45113</v>
      </c>
      <c r="B7" s="5" t="s">
        <v>1465</v>
      </c>
      <c r="C7" s="384" t="s">
        <v>3764</v>
      </c>
      <c r="D7" s="384" t="s">
        <v>3765</v>
      </c>
      <c r="E7" s="210" t="s">
        <v>2510</v>
      </c>
      <c r="F7" s="5" t="s">
        <v>861</v>
      </c>
      <c r="G7" s="384" t="s">
        <v>574</v>
      </c>
      <c r="H7" s="210" t="s">
        <v>2869</v>
      </c>
      <c r="Z7" t="s">
        <v>845</v>
      </c>
      <c r="AA7" t="s">
        <v>1401</v>
      </c>
      <c r="AB7" s="57">
        <v>0.1875</v>
      </c>
      <c r="AC7" s="5">
        <v>12</v>
      </c>
      <c r="AE7" t="s">
        <v>574</v>
      </c>
      <c r="AF7" t="s">
        <v>2289</v>
      </c>
      <c r="AG7" s="185">
        <v>0.34848484848484851</v>
      </c>
      <c r="AH7" s="187">
        <v>23</v>
      </c>
      <c r="AJ7" t="s">
        <v>2869</v>
      </c>
      <c r="AO7" t="s">
        <v>1465</v>
      </c>
    </row>
    <row r="8" spans="1:44">
      <c r="A8" s="5">
        <v>45114</v>
      </c>
      <c r="B8" s="5" t="s">
        <v>1465</v>
      </c>
      <c r="C8" s="385" t="s">
        <v>3816</v>
      </c>
      <c r="D8" s="384" t="s">
        <v>2695</v>
      </c>
      <c r="E8" s="210" t="s">
        <v>1971</v>
      </c>
      <c r="F8" s="5" t="s">
        <v>845</v>
      </c>
      <c r="G8" s="384" t="s">
        <v>574</v>
      </c>
      <c r="H8" s="210" t="s">
        <v>2869</v>
      </c>
      <c r="Z8" t="s">
        <v>861</v>
      </c>
      <c r="AA8" t="s">
        <v>861</v>
      </c>
      <c r="AB8" s="57">
        <v>0.484375</v>
      </c>
      <c r="AC8" s="5">
        <v>31</v>
      </c>
      <c r="AE8" t="s">
        <v>574</v>
      </c>
      <c r="AF8" t="s">
        <v>574</v>
      </c>
      <c r="AG8" s="57">
        <v>0.36363636363636365</v>
      </c>
      <c r="AH8">
        <v>24</v>
      </c>
      <c r="AJ8" t="s">
        <v>2869</v>
      </c>
      <c r="AO8" t="s">
        <v>1465</v>
      </c>
    </row>
    <row r="9" spans="1:44">
      <c r="A9" s="5">
        <v>45115</v>
      </c>
      <c r="B9" s="5" t="s">
        <v>1465</v>
      </c>
      <c r="C9" s="384" t="s">
        <v>3816</v>
      </c>
      <c r="D9" s="384" t="s">
        <v>2695</v>
      </c>
      <c r="E9" s="210" t="s">
        <v>1971</v>
      </c>
      <c r="F9" s="5" t="s">
        <v>861</v>
      </c>
      <c r="G9" s="384" t="s">
        <v>574</v>
      </c>
      <c r="H9" s="210" t="s">
        <v>2869</v>
      </c>
      <c r="Z9" t="s">
        <v>845</v>
      </c>
      <c r="AB9" s="57"/>
      <c r="AE9" t="s">
        <v>574</v>
      </c>
      <c r="AG9" s="57"/>
      <c r="AJ9" t="s">
        <v>2869</v>
      </c>
      <c r="AO9" t="s">
        <v>1465</v>
      </c>
    </row>
    <row r="10" spans="1:44">
      <c r="A10" s="5">
        <v>45116</v>
      </c>
      <c r="B10" s="5" t="s">
        <v>1465</v>
      </c>
      <c r="C10" s="384" t="s">
        <v>2694</v>
      </c>
      <c r="D10" s="384" t="s">
        <v>2695</v>
      </c>
      <c r="E10" s="210" t="s">
        <v>1971</v>
      </c>
      <c r="F10" s="5" t="s">
        <v>845</v>
      </c>
      <c r="G10" s="384" t="s">
        <v>574</v>
      </c>
      <c r="H10" s="210" t="s">
        <v>2869</v>
      </c>
      <c r="Z10" t="s">
        <v>861</v>
      </c>
      <c r="AB10" s="57"/>
      <c r="AE10" t="s">
        <v>574</v>
      </c>
      <c r="AG10" s="57"/>
      <c r="AJ10" t="s">
        <v>1167</v>
      </c>
      <c r="AO10" t="s">
        <v>1465</v>
      </c>
    </row>
    <row r="11" spans="1:44">
      <c r="A11" s="5">
        <v>45117</v>
      </c>
      <c r="B11" s="5" t="s">
        <v>1465</v>
      </c>
      <c r="C11" s="384" t="s">
        <v>3960</v>
      </c>
      <c r="D11" s="385" t="s">
        <v>3961</v>
      </c>
      <c r="E11" s="210" t="s">
        <v>1971</v>
      </c>
      <c r="F11" s="5" t="s">
        <v>861</v>
      </c>
      <c r="G11" s="384" t="s">
        <v>574</v>
      </c>
      <c r="H11" s="210" t="s">
        <v>1167</v>
      </c>
      <c r="Z11" t="s">
        <v>861</v>
      </c>
      <c r="AB11" s="186"/>
      <c r="AC11" s="188"/>
      <c r="AE11" t="s">
        <v>574</v>
      </c>
      <c r="AG11" s="57"/>
      <c r="AJ11" t="s">
        <v>1167</v>
      </c>
      <c r="AO11" t="s">
        <v>1465</v>
      </c>
    </row>
    <row r="12" spans="1:44">
      <c r="A12" s="5">
        <v>45118</v>
      </c>
      <c r="B12" s="5" t="s">
        <v>1465</v>
      </c>
      <c r="D12" s="384" t="s">
        <v>3962</v>
      </c>
      <c r="E12" s="210" t="s">
        <v>566</v>
      </c>
      <c r="F12" s="5" t="s">
        <v>861</v>
      </c>
      <c r="G12" s="384" t="s">
        <v>574</v>
      </c>
      <c r="H12" s="210" t="s">
        <v>1167</v>
      </c>
      <c r="I12" s="190"/>
      <c r="Z12" t="s">
        <v>845</v>
      </c>
      <c r="AB12" s="57"/>
      <c r="AE12" t="s">
        <v>574</v>
      </c>
      <c r="AG12" s="57"/>
      <c r="AJ12" t="s">
        <v>1167</v>
      </c>
      <c r="AO12" t="s">
        <v>1465</v>
      </c>
    </row>
    <row r="13" spans="1:44">
      <c r="A13" s="5">
        <v>45119</v>
      </c>
      <c r="B13" s="5" t="s">
        <v>1465</v>
      </c>
      <c r="D13" s="384" t="s">
        <v>3962</v>
      </c>
      <c r="E13" s="210" t="s">
        <v>566</v>
      </c>
      <c r="F13" s="5" t="s">
        <v>845</v>
      </c>
      <c r="G13" s="384" t="s">
        <v>574</v>
      </c>
      <c r="H13" s="210" t="s">
        <v>1167</v>
      </c>
      <c r="Z13" t="s">
        <v>861</v>
      </c>
      <c r="AB13" s="57"/>
      <c r="AC13"/>
      <c r="AE13" t="s">
        <v>574</v>
      </c>
      <c r="AG13" s="57"/>
      <c r="AJ13" t="s">
        <v>1167</v>
      </c>
      <c r="AO13" t="s">
        <v>1465</v>
      </c>
    </row>
    <row r="14" spans="1:44">
      <c r="A14" s="5">
        <v>45120</v>
      </c>
      <c r="B14" s="190" t="s">
        <v>1465</v>
      </c>
      <c r="C14" s="384" t="s">
        <v>3348</v>
      </c>
      <c r="D14" s="384" t="s">
        <v>3740</v>
      </c>
      <c r="E14" s="210" t="s">
        <v>1971</v>
      </c>
      <c r="F14" s="5" t="s">
        <v>861</v>
      </c>
      <c r="G14" s="384" t="s">
        <v>574</v>
      </c>
      <c r="H14" s="210" t="s">
        <v>1167</v>
      </c>
      <c r="Z14" t="s">
        <v>861</v>
      </c>
      <c r="AB14" s="57"/>
      <c r="AE14" t="s">
        <v>574</v>
      </c>
      <c r="AG14" s="57"/>
      <c r="AJ14" t="s">
        <v>2869</v>
      </c>
      <c r="AO14" t="s">
        <v>1465</v>
      </c>
    </row>
    <row r="15" spans="1:44">
      <c r="A15" s="5">
        <v>45121</v>
      </c>
      <c r="B15" s="5" t="s">
        <v>1465</v>
      </c>
      <c r="C15" s="384" t="s">
        <v>3963</v>
      </c>
      <c r="D15" s="384" t="s">
        <v>3964</v>
      </c>
      <c r="E15" s="210" t="s">
        <v>2510</v>
      </c>
      <c r="F15" s="5" t="s">
        <v>861</v>
      </c>
      <c r="G15" s="384" t="s">
        <v>574</v>
      </c>
      <c r="H15" s="210" t="s">
        <v>2869</v>
      </c>
      <c r="Z15" t="s">
        <v>641</v>
      </c>
      <c r="AB15" s="57"/>
      <c r="AE15" t="s">
        <v>574</v>
      </c>
      <c r="AG15" s="186"/>
      <c r="AH15" s="3"/>
      <c r="AJ15" t="s">
        <v>1167</v>
      </c>
      <c r="AO15" t="s">
        <v>1465</v>
      </c>
    </row>
    <row r="16" spans="1:44">
      <c r="A16" s="5">
        <v>45122</v>
      </c>
      <c r="B16" s="5" t="s">
        <v>1465</v>
      </c>
      <c r="C16" s="384" t="s">
        <v>3965</v>
      </c>
      <c r="D16" s="384" t="s">
        <v>3966</v>
      </c>
      <c r="E16" s="210" t="s">
        <v>1971</v>
      </c>
      <c r="F16" s="5" t="s">
        <v>641</v>
      </c>
      <c r="G16" s="384" t="s">
        <v>574</v>
      </c>
      <c r="H16" s="210" t="s">
        <v>1167</v>
      </c>
      <c r="Z16" t="s">
        <v>861</v>
      </c>
      <c r="AB16" s="57"/>
      <c r="AE16" t="s">
        <v>574</v>
      </c>
      <c r="AG16" s="57"/>
      <c r="AJ16" t="s">
        <v>1167</v>
      </c>
      <c r="AO16" t="s">
        <v>1465</v>
      </c>
    </row>
    <row r="17" spans="1:44">
      <c r="A17" s="5">
        <v>45123</v>
      </c>
      <c r="B17" s="5" t="s">
        <v>1465</v>
      </c>
      <c r="C17" s="384" t="s">
        <v>3960</v>
      </c>
      <c r="D17" s="384" t="s">
        <v>3961</v>
      </c>
      <c r="E17" s="210" t="s">
        <v>1971</v>
      </c>
      <c r="F17" s="5" t="s">
        <v>861</v>
      </c>
      <c r="G17" s="384" t="s">
        <v>574</v>
      </c>
      <c r="H17" s="210" t="s">
        <v>1167</v>
      </c>
      <c r="Z17" t="s">
        <v>861</v>
      </c>
      <c r="AB17" s="185"/>
      <c r="AC17" s="190"/>
      <c r="AE17" t="s">
        <v>574</v>
      </c>
      <c r="AG17" s="57"/>
      <c r="AJ17" t="s">
        <v>1167</v>
      </c>
      <c r="AO17" t="s">
        <v>1465</v>
      </c>
    </row>
    <row r="18" spans="1:44">
      <c r="A18" s="5">
        <v>45124</v>
      </c>
      <c r="B18" s="5" t="s">
        <v>1465</v>
      </c>
      <c r="C18" s="384" t="s">
        <v>3967</v>
      </c>
      <c r="D18" s="384" t="s">
        <v>3968</v>
      </c>
      <c r="E18" s="210" t="s">
        <v>3969</v>
      </c>
      <c r="F18" s="5" t="s">
        <v>861</v>
      </c>
      <c r="G18" s="384" t="s">
        <v>574</v>
      </c>
      <c r="H18" s="210" t="s">
        <v>1167</v>
      </c>
      <c r="Z18" t="s">
        <v>861</v>
      </c>
      <c r="AB18" s="57"/>
      <c r="AE18" t="s">
        <v>574</v>
      </c>
      <c r="AG18" s="57"/>
      <c r="AJ18" t="s">
        <v>1167</v>
      </c>
      <c r="AO18" t="s">
        <v>1465</v>
      </c>
    </row>
    <row r="19" spans="1:44">
      <c r="A19" s="5">
        <v>45125</v>
      </c>
      <c r="B19" s="5" t="s">
        <v>1465</v>
      </c>
      <c r="C19" s="384" t="s">
        <v>3812</v>
      </c>
      <c r="D19" s="384" t="s">
        <v>3813</v>
      </c>
      <c r="E19" s="210" t="s">
        <v>1971</v>
      </c>
      <c r="F19" s="5" t="s">
        <v>861</v>
      </c>
      <c r="G19" s="384" t="s">
        <v>574</v>
      </c>
      <c r="H19" s="210" t="s">
        <v>1167</v>
      </c>
      <c r="Z19" t="s">
        <v>861</v>
      </c>
      <c r="AB19" s="57"/>
      <c r="AE19" t="s">
        <v>574</v>
      </c>
      <c r="AG19" s="57"/>
      <c r="AH19" s="3"/>
      <c r="AJ19" t="s">
        <v>2869</v>
      </c>
      <c r="AO19" t="s">
        <v>1465</v>
      </c>
    </row>
    <row r="20" spans="1:44">
      <c r="A20" s="5">
        <v>45126</v>
      </c>
      <c r="B20" s="5" t="s">
        <v>1465</v>
      </c>
      <c r="C20" s="384" t="s">
        <v>3970</v>
      </c>
      <c r="D20" s="384" t="s">
        <v>627</v>
      </c>
      <c r="E20" s="210" t="s">
        <v>2510</v>
      </c>
      <c r="F20" s="5" t="s">
        <v>861</v>
      </c>
      <c r="G20" s="384" t="s">
        <v>574</v>
      </c>
      <c r="H20" s="210" t="s">
        <v>2869</v>
      </c>
      <c r="Z20" t="s">
        <v>861</v>
      </c>
      <c r="AB20" s="57"/>
      <c r="AE20" t="s">
        <v>574</v>
      </c>
      <c r="AG20" s="57"/>
      <c r="AJ20" t="s">
        <v>2869</v>
      </c>
      <c r="AO20" t="s">
        <v>1465</v>
      </c>
    </row>
    <row r="21" spans="1:44">
      <c r="A21" s="5">
        <v>45127</v>
      </c>
      <c r="B21" s="5" t="s">
        <v>1465</v>
      </c>
      <c r="C21" s="384" t="s">
        <v>3971</v>
      </c>
      <c r="D21" s="384" t="s">
        <v>3972</v>
      </c>
      <c r="E21" s="210" t="s">
        <v>2510</v>
      </c>
      <c r="F21" s="5" t="s">
        <v>861</v>
      </c>
      <c r="G21" s="384" t="s">
        <v>574</v>
      </c>
      <c r="H21" s="210" t="s">
        <v>2869</v>
      </c>
      <c r="Z21" t="s">
        <v>1395</v>
      </c>
      <c r="AB21" s="57"/>
      <c r="AE21" t="s">
        <v>510</v>
      </c>
      <c r="AG21" s="57"/>
      <c r="AJ21" t="s">
        <v>2869</v>
      </c>
      <c r="AO21" t="s">
        <v>465</v>
      </c>
    </row>
    <row r="22" spans="1:44">
      <c r="A22" s="5">
        <v>45128</v>
      </c>
      <c r="B22" s="5" t="s">
        <v>465</v>
      </c>
      <c r="D22" s="384" t="s">
        <v>3973</v>
      </c>
      <c r="E22" s="210" t="s">
        <v>566</v>
      </c>
      <c r="F22" s="5" t="s">
        <v>1395</v>
      </c>
      <c r="G22" s="384" t="s">
        <v>510</v>
      </c>
      <c r="H22" s="88" t="s">
        <v>2869</v>
      </c>
      <c r="Z22" t="s">
        <v>1395</v>
      </c>
      <c r="AB22" s="57"/>
      <c r="AE22" t="s">
        <v>510</v>
      </c>
      <c r="AG22" s="57"/>
      <c r="AJ22" t="s">
        <v>2869</v>
      </c>
      <c r="AO22" t="s">
        <v>465</v>
      </c>
    </row>
    <row r="23" spans="1:44">
      <c r="A23" s="5">
        <v>45129</v>
      </c>
      <c r="B23" s="5" t="s">
        <v>465</v>
      </c>
      <c r="D23" s="384" t="s">
        <v>3974</v>
      </c>
      <c r="E23" s="210" t="s">
        <v>566</v>
      </c>
      <c r="F23" s="5" t="s">
        <v>1395</v>
      </c>
      <c r="G23" s="384" t="s">
        <v>510</v>
      </c>
      <c r="H23" s="210" t="s">
        <v>2869</v>
      </c>
      <c r="Z23" t="s">
        <v>1956</v>
      </c>
      <c r="AB23" s="57"/>
      <c r="AE23" t="s">
        <v>510</v>
      </c>
      <c r="AG23" s="57"/>
      <c r="AJ23" t="s">
        <v>2869</v>
      </c>
      <c r="AO23" t="s">
        <v>465</v>
      </c>
    </row>
    <row r="24" spans="1:44">
      <c r="A24" s="5">
        <v>45130</v>
      </c>
      <c r="B24" s="5" t="s">
        <v>465</v>
      </c>
      <c r="D24" s="384" t="s">
        <v>3671</v>
      </c>
      <c r="E24" s="210" t="s">
        <v>566</v>
      </c>
      <c r="F24" s="5" t="s">
        <v>1956</v>
      </c>
      <c r="G24" s="384" t="s">
        <v>510</v>
      </c>
      <c r="H24" s="210" t="s">
        <v>2869</v>
      </c>
      <c r="Z24" t="s">
        <v>813</v>
      </c>
      <c r="AB24" s="57"/>
      <c r="AC24"/>
      <c r="AE24" t="s">
        <v>510</v>
      </c>
      <c r="AJ24" t="s">
        <v>2869</v>
      </c>
      <c r="AO24" t="s">
        <v>465</v>
      </c>
    </row>
    <row r="25" spans="1:44">
      <c r="A25" s="5">
        <v>45131</v>
      </c>
      <c r="B25" s="5" t="s">
        <v>465</v>
      </c>
      <c r="D25" s="384" t="s">
        <v>3671</v>
      </c>
      <c r="E25" s="210" t="s">
        <v>566</v>
      </c>
      <c r="F25" s="5" t="s">
        <v>813</v>
      </c>
      <c r="G25" s="384" t="s">
        <v>510</v>
      </c>
      <c r="H25" s="210" t="s">
        <v>2869</v>
      </c>
      <c r="Z25" t="s">
        <v>861</v>
      </c>
      <c r="AB25" s="57"/>
      <c r="AE25" t="s">
        <v>510</v>
      </c>
      <c r="AJ25" t="s">
        <v>2869</v>
      </c>
      <c r="AO25" t="s">
        <v>469</v>
      </c>
    </row>
    <row r="26" spans="1:44">
      <c r="A26" s="5">
        <v>45132</v>
      </c>
      <c r="B26" s="5" t="s">
        <v>469</v>
      </c>
      <c r="D26" s="384" t="s">
        <v>771</v>
      </c>
      <c r="E26" s="210" t="s">
        <v>566</v>
      </c>
      <c r="F26" s="5" t="s">
        <v>861</v>
      </c>
      <c r="G26" s="384" t="s">
        <v>510</v>
      </c>
      <c r="H26" s="210" t="s">
        <v>2869</v>
      </c>
      <c r="Z26" t="s">
        <v>861</v>
      </c>
      <c r="AE26" t="s">
        <v>510</v>
      </c>
      <c r="AJ26" t="s">
        <v>2869</v>
      </c>
      <c r="AO26" t="s">
        <v>469</v>
      </c>
    </row>
    <row r="27" spans="1:44">
      <c r="A27" s="5">
        <v>45133</v>
      </c>
      <c r="B27" s="5" t="s">
        <v>469</v>
      </c>
      <c r="D27" s="384" t="s">
        <v>771</v>
      </c>
      <c r="E27" s="210" t="s">
        <v>566</v>
      </c>
      <c r="F27" s="5" t="s">
        <v>861</v>
      </c>
      <c r="G27" s="384" t="s">
        <v>510</v>
      </c>
      <c r="H27" s="210" t="s">
        <v>2869</v>
      </c>
      <c r="Z27" t="s">
        <v>813</v>
      </c>
      <c r="AE27" t="s">
        <v>2289</v>
      </c>
      <c r="AJ27" t="s">
        <v>2869</v>
      </c>
      <c r="AO27" t="s">
        <v>469</v>
      </c>
    </row>
    <row r="28" spans="1:44">
      <c r="A28" s="5">
        <v>45134</v>
      </c>
      <c r="B28" s="5" t="s">
        <v>469</v>
      </c>
      <c r="D28" s="384" t="s">
        <v>3975</v>
      </c>
      <c r="E28" s="210" t="s">
        <v>566</v>
      </c>
      <c r="F28" s="5" t="s">
        <v>813</v>
      </c>
      <c r="G28" s="384" t="s">
        <v>2289</v>
      </c>
      <c r="H28" s="210" t="s">
        <v>2869</v>
      </c>
      <c r="Z28" t="s">
        <v>861</v>
      </c>
      <c r="AE28" t="s">
        <v>2289</v>
      </c>
      <c r="AJ28" t="s">
        <v>2869</v>
      </c>
      <c r="AO28" t="s">
        <v>469</v>
      </c>
    </row>
    <row r="29" spans="1:44">
      <c r="A29" s="5">
        <v>45135</v>
      </c>
      <c r="B29" s="5" t="s">
        <v>469</v>
      </c>
      <c r="D29" s="384" t="s">
        <v>3976</v>
      </c>
      <c r="E29" s="210" t="s">
        <v>3977</v>
      </c>
      <c r="F29" s="5" t="s">
        <v>861</v>
      </c>
      <c r="G29" s="384" t="s">
        <v>2289</v>
      </c>
      <c r="H29" s="210" t="s">
        <v>2869</v>
      </c>
      <c r="Z29" t="s">
        <v>861</v>
      </c>
      <c r="AE29" t="s">
        <v>2289</v>
      </c>
      <c r="AJ29" t="s">
        <v>2869</v>
      </c>
      <c r="AO29" t="s">
        <v>469</v>
      </c>
    </row>
    <row r="30" spans="1:44">
      <c r="A30" s="190">
        <v>45136</v>
      </c>
      <c r="B30" s="5" t="s">
        <v>469</v>
      </c>
      <c r="D30" s="384" t="s">
        <v>3976</v>
      </c>
      <c r="E30" s="210" t="s">
        <v>3977</v>
      </c>
      <c r="F30" s="5" t="s">
        <v>861</v>
      </c>
      <c r="G30" s="384" t="s">
        <v>2289</v>
      </c>
      <c r="H30" s="210" t="s">
        <v>2869</v>
      </c>
      <c r="Z30" t="s">
        <v>861</v>
      </c>
      <c r="AE30" t="s">
        <v>2289</v>
      </c>
      <c r="AJ30" t="s">
        <v>2869</v>
      </c>
      <c r="AO30" t="s">
        <v>469</v>
      </c>
    </row>
    <row r="31" spans="1:44">
      <c r="A31" s="5">
        <v>45137</v>
      </c>
      <c r="B31" s="5" t="s">
        <v>469</v>
      </c>
      <c r="D31" s="384" t="s">
        <v>3404</v>
      </c>
      <c r="E31" s="210" t="s">
        <v>566</v>
      </c>
      <c r="F31" s="5" t="s">
        <v>861</v>
      </c>
      <c r="G31" s="384" t="s">
        <v>2289</v>
      </c>
      <c r="H31" s="210" t="s">
        <v>2869</v>
      </c>
      <c r="Z31" t="s">
        <v>861</v>
      </c>
      <c r="AC31"/>
      <c r="AE31" t="s">
        <v>2289</v>
      </c>
      <c r="AJ31" t="s">
        <v>2869</v>
      </c>
      <c r="AL31" s="201"/>
      <c r="AM31" s="202"/>
      <c r="AO31" t="s">
        <v>469</v>
      </c>
      <c r="AQ31" s="201"/>
      <c r="AR31" s="202"/>
    </row>
    <row r="32" spans="1:44">
      <c r="A32" s="5">
        <v>45138</v>
      </c>
      <c r="B32" s="5" t="s">
        <v>469</v>
      </c>
      <c r="D32" s="384" t="s">
        <v>3976</v>
      </c>
      <c r="E32" s="210" t="s">
        <v>3977</v>
      </c>
      <c r="F32" s="5" t="s">
        <v>861</v>
      </c>
      <c r="G32" s="384" t="s">
        <v>2289</v>
      </c>
      <c r="H32" s="210" t="s">
        <v>2869</v>
      </c>
      <c r="Z32" t="s">
        <v>1401</v>
      </c>
      <c r="AE32" t="s">
        <v>2289</v>
      </c>
      <c r="AJ32" t="s">
        <v>1167</v>
      </c>
      <c r="AO32" t="s">
        <v>469</v>
      </c>
    </row>
    <row r="33" spans="1:41">
      <c r="A33" s="5">
        <v>45127</v>
      </c>
      <c r="B33" s="5" t="s">
        <v>469</v>
      </c>
      <c r="D33" s="384" t="s">
        <v>3978</v>
      </c>
      <c r="E33" s="210" t="s">
        <v>566</v>
      </c>
      <c r="F33" s="5" t="s">
        <v>1401</v>
      </c>
      <c r="G33" s="384" t="s">
        <v>2289</v>
      </c>
      <c r="H33" s="210" t="s">
        <v>1167</v>
      </c>
      <c r="Z33" t="s">
        <v>1401</v>
      </c>
      <c r="AE33" t="s">
        <v>2289</v>
      </c>
      <c r="AJ33" t="s">
        <v>1167</v>
      </c>
      <c r="AO33" t="s">
        <v>469</v>
      </c>
    </row>
    <row r="34" spans="1:41">
      <c r="A34" s="5">
        <v>45128</v>
      </c>
      <c r="B34" s="5" t="s">
        <v>469</v>
      </c>
      <c r="D34" s="384" t="s">
        <v>3979</v>
      </c>
      <c r="E34" s="210" t="s">
        <v>566</v>
      </c>
      <c r="F34" s="5" t="s">
        <v>1401</v>
      </c>
      <c r="G34" s="384" t="s">
        <v>2289</v>
      </c>
      <c r="H34" s="210" t="s">
        <v>1167</v>
      </c>
      <c r="Z34" t="s">
        <v>1395</v>
      </c>
      <c r="AE34" t="s">
        <v>2289</v>
      </c>
      <c r="AJ34" t="s">
        <v>1167</v>
      </c>
      <c r="AO34" t="s">
        <v>469</v>
      </c>
    </row>
    <row r="35" spans="1:41">
      <c r="A35" s="5">
        <v>45129</v>
      </c>
      <c r="B35" s="5" t="s">
        <v>469</v>
      </c>
      <c r="D35" s="384" t="s">
        <v>3978</v>
      </c>
      <c r="E35" s="210" t="s">
        <v>566</v>
      </c>
      <c r="F35" s="5" t="s">
        <v>1395</v>
      </c>
      <c r="G35" s="384" t="s">
        <v>2289</v>
      </c>
      <c r="H35" s="210" t="s">
        <v>1167</v>
      </c>
      <c r="Z35" t="s">
        <v>1401</v>
      </c>
      <c r="AE35" t="s">
        <v>510</v>
      </c>
      <c r="AJ35" t="s">
        <v>2869</v>
      </c>
      <c r="AO35" t="s">
        <v>469</v>
      </c>
    </row>
    <row r="36" spans="1:41">
      <c r="A36" s="5">
        <v>45130</v>
      </c>
      <c r="B36" s="5" t="s">
        <v>469</v>
      </c>
      <c r="D36" s="384" t="s">
        <v>771</v>
      </c>
      <c r="E36" s="210" t="s">
        <v>566</v>
      </c>
      <c r="F36" s="5" t="s">
        <v>1401</v>
      </c>
      <c r="G36" s="384" t="s">
        <v>510</v>
      </c>
      <c r="H36" s="210" t="s">
        <v>2869</v>
      </c>
      <c r="Z36" t="s">
        <v>1401</v>
      </c>
      <c r="AE36" t="s">
        <v>2289</v>
      </c>
      <c r="AJ36" t="s">
        <v>1167</v>
      </c>
      <c r="AO36" t="s">
        <v>469</v>
      </c>
    </row>
    <row r="37" spans="1:41">
      <c r="A37" s="5">
        <v>45131</v>
      </c>
      <c r="B37" s="5" t="s">
        <v>469</v>
      </c>
      <c r="D37" s="384" t="s">
        <v>3978</v>
      </c>
      <c r="E37" s="210" t="s">
        <v>566</v>
      </c>
      <c r="F37" s="5" t="s">
        <v>1401</v>
      </c>
      <c r="G37" s="384" t="s">
        <v>2289</v>
      </c>
      <c r="H37" s="210" t="s">
        <v>1167</v>
      </c>
      <c r="Z37" t="s">
        <v>1401</v>
      </c>
      <c r="AE37" t="s">
        <v>2289</v>
      </c>
      <c r="AJ37" t="s">
        <v>2869</v>
      </c>
      <c r="AO37" t="s">
        <v>469</v>
      </c>
    </row>
    <row r="38" spans="1:41">
      <c r="A38" s="5">
        <v>45132</v>
      </c>
      <c r="B38" s="5" t="s">
        <v>469</v>
      </c>
      <c r="C38" s="384" t="s">
        <v>3980</v>
      </c>
      <c r="D38" s="384" t="s">
        <v>3981</v>
      </c>
      <c r="E38" s="210" t="s">
        <v>3977</v>
      </c>
      <c r="F38" s="5" t="s">
        <v>1401</v>
      </c>
      <c r="G38" s="384" t="s">
        <v>2289</v>
      </c>
      <c r="H38" s="210" t="s">
        <v>2869</v>
      </c>
      <c r="Z38" t="s">
        <v>861</v>
      </c>
      <c r="AE38" t="s">
        <v>2289</v>
      </c>
      <c r="AJ38" t="s">
        <v>2869</v>
      </c>
      <c r="AO38" t="s">
        <v>469</v>
      </c>
    </row>
    <row r="39" spans="1:41">
      <c r="A39" s="190">
        <v>45133</v>
      </c>
      <c r="B39" s="5" t="s">
        <v>469</v>
      </c>
      <c r="D39" s="384" t="s">
        <v>3976</v>
      </c>
      <c r="E39" s="210" t="s">
        <v>3977</v>
      </c>
      <c r="F39" s="5" t="s">
        <v>861</v>
      </c>
      <c r="G39" s="384" t="s">
        <v>2289</v>
      </c>
      <c r="H39" s="210" t="s">
        <v>2869</v>
      </c>
      <c r="Z39" t="s">
        <v>1401</v>
      </c>
      <c r="AE39" t="s">
        <v>2289</v>
      </c>
      <c r="AJ39" t="s">
        <v>1167</v>
      </c>
      <c r="AO39" t="s">
        <v>469</v>
      </c>
    </row>
    <row r="40" spans="1:41">
      <c r="A40" s="5">
        <v>45134</v>
      </c>
      <c r="B40" s="5" t="s">
        <v>469</v>
      </c>
      <c r="D40" s="384" t="s">
        <v>3978</v>
      </c>
      <c r="E40" s="210" t="s">
        <v>566</v>
      </c>
      <c r="F40" s="5" t="s">
        <v>1401</v>
      </c>
      <c r="G40" s="384" t="s">
        <v>2289</v>
      </c>
      <c r="H40" s="210" t="s">
        <v>1167</v>
      </c>
      <c r="Z40" t="s">
        <v>1401</v>
      </c>
      <c r="AE40" t="s">
        <v>2289</v>
      </c>
      <c r="AJ40" t="s">
        <v>1167</v>
      </c>
      <c r="AO40" t="s">
        <v>469</v>
      </c>
    </row>
    <row r="41" spans="1:41">
      <c r="A41" s="5">
        <v>45135</v>
      </c>
      <c r="B41" s="5" t="s">
        <v>469</v>
      </c>
      <c r="D41" s="384" t="s">
        <v>3978</v>
      </c>
      <c r="E41" s="210" t="s">
        <v>566</v>
      </c>
      <c r="F41" s="5" t="s">
        <v>1401</v>
      </c>
      <c r="G41" s="384" t="s">
        <v>2289</v>
      </c>
      <c r="H41" s="210" t="s">
        <v>1167</v>
      </c>
      <c r="Z41" t="s">
        <v>1401</v>
      </c>
      <c r="AE41" t="s">
        <v>2289</v>
      </c>
      <c r="AJ41" t="s">
        <v>1167</v>
      </c>
      <c r="AO41" t="s">
        <v>469</v>
      </c>
    </row>
    <row r="42" spans="1:41">
      <c r="A42" s="5">
        <v>45136</v>
      </c>
      <c r="B42" s="5" t="s">
        <v>469</v>
      </c>
      <c r="D42" s="384" t="s">
        <v>3978</v>
      </c>
      <c r="E42" s="210" t="s">
        <v>566</v>
      </c>
      <c r="F42" s="5" t="s">
        <v>1401</v>
      </c>
      <c r="G42" s="385" t="s">
        <v>2289</v>
      </c>
      <c r="H42" s="210" t="s">
        <v>1167</v>
      </c>
      <c r="Z42" t="s">
        <v>1401</v>
      </c>
      <c r="AE42" t="s">
        <v>2289</v>
      </c>
      <c r="AJ42" t="s">
        <v>1167</v>
      </c>
      <c r="AO42" t="s">
        <v>469</v>
      </c>
    </row>
    <row r="43" spans="1:41">
      <c r="A43" s="5">
        <v>45137</v>
      </c>
      <c r="B43" s="5" t="s">
        <v>469</v>
      </c>
      <c r="D43" s="384" t="s">
        <v>3978</v>
      </c>
      <c r="E43" s="210" t="s">
        <v>566</v>
      </c>
      <c r="F43" s="5" t="s">
        <v>1401</v>
      </c>
      <c r="G43" s="384" t="s">
        <v>2289</v>
      </c>
      <c r="H43" s="210" t="s">
        <v>1167</v>
      </c>
      <c r="Z43" t="s">
        <v>1401</v>
      </c>
      <c r="AE43" t="s">
        <v>510</v>
      </c>
      <c r="AJ43" t="s">
        <v>2869</v>
      </c>
      <c r="AO43" t="s">
        <v>469</v>
      </c>
    </row>
    <row r="44" spans="1:41">
      <c r="A44" s="5">
        <v>45138</v>
      </c>
      <c r="B44" s="5" t="s">
        <v>469</v>
      </c>
      <c r="D44" s="384" t="s">
        <v>771</v>
      </c>
      <c r="E44" s="210" t="s">
        <v>566</v>
      </c>
      <c r="F44" s="5" t="s">
        <v>1401</v>
      </c>
      <c r="G44" s="384" t="s">
        <v>510</v>
      </c>
      <c r="H44" s="210" t="s">
        <v>2869</v>
      </c>
      <c r="Z44" t="s">
        <v>813</v>
      </c>
      <c r="AE44" t="s">
        <v>549</v>
      </c>
      <c r="AJ44" t="s">
        <v>1167</v>
      </c>
      <c r="AO44" t="s">
        <v>469</v>
      </c>
    </row>
    <row r="45" spans="1:41">
      <c r="A45" s="5">
        <v>45127</v>
      </c>
      <c r="B45" s="5" t="s">
        <v>469</v>
      </c>
      <c r="D45" s="384" t="s">
        <v>1754</v>
      </c>
      <c r="E45" s="210" t="s">
        <v>3977</v>
      </c>
      <c r="F45" s="5" t="s">
        <v>813</v>
      </c>
      <c r="G45" s="384" t="s">
        <v>549</v>
      </c>
      <c r="H45" s="210" t="s">
        <v>1167</v>
      </c>
      <c r="Z45" t="s">
        <v>861</v>
      </c>
      <c r="AE45" t="s">
        <v>2289</v>
      </c>
      <c r="AJ45" t="s">
        <v>1167</v>
      </c>
      <c r="AO45" t="s">
        <v>469</v>
      </c>
    </row>
    <row r="46" spans="1:41">
      <c r="A46" s="5">
        <v>45128</v>
      </c>
      <c r="B46" s="5" t="s">
        <v>469</v>
      </c>
      <c r="C46" s="384" t="s">
        <v>3980</v>
      </c>
      <c r="D46" s="384" t="s">
        <v>3981</v>
      </c>
      <c r="E46" s="210" t="s">
        <v>3977</v>
      </c>
      <c r="F46" s="5" t="s">
        <v>861</v>
      </c>
      <c r="G46" s="385" t="s">
        <v>2289</v>
      </c>
      <c r="H46" s="210" t="s">
        <v>1167</v>
      </c>
      <c r="Z46" t="s">
        <v>1401</v>
      </c>
      <c r="AE46" t="s">
        <v>549</v>
      </c>
      <c r="AJ46" t="s">
        <v>2869</v>
      </c>
      <c r="AO46" t="s">
        <v>469</v>
      </c>
    </row>
    <row r="47" spans="1:41">
      <c r="A47" s="5">
        <v>45129</v>
      </c>
      <c r="B47" s="5" t="s">
        <v>469</v>
      </c>
      <c r="D47" s="384" t="s">
        <v>3982</v>
      </c>
      <c r="E47" s="210" t="s">
        <v>2510</v>
      </c>
      <c r="F47" s="5" t="s">
        <v>1401</v>
      </c>
      <c r="G47" s="384" t="s">
        <v>549</v>
      </c>
      <c r="H47" s="210" t="s">
        <v>2869</v>
      </c>
      <c r="Z47" t="s">
        <v>1401</v>
      </c>
      <c r="AE47" t="s">
        <v>2289</v>
      </c>
      <c r="AJ47" t="s">
        <v>2869</v>
      </c>
      <c r="AO47" t="s">
        <v>469</v>
      </c>
    </row>
    <row r="48" spans="1:41">
      <c r="A48" s="5">
        <v>45130</v>
      </c>
      <c r="B48" s="5" t="s">
        <v>469</v>
      </c>
      <c r="D48" s="384" t="s">
        <v>651</v>
      </c>
      <c r="E48" s="210" t="s">
        <v>566</v>
      </c>
      <c r="F48" s="5" t="s">
        <v>1401</v>
      </c>
      <c r="G48" s="384" t="s">
        <v>2289</v>
      </c>
      <c r="H48" s="210" t="s">
        <v>2869</v>
      </c>
      <c r="Z48" t="s">
        <v>861</v>
      </c>
      <c r="AE48" t="s">
        <v>549</v>
      </c>
      <c r="AJ48" t="s">
        <v>2869</v>
      </c>
      <c r="AO48" t="s">
        <v>469</v>
      </c>
    </row>
    <row r="49" spans="1:41">
      <c r="A49" s="5">
        <v>45131</v>
      </c>
      <c r="B49" s="5" t="s">
        <v>469</v>
      </c>
      <c r="D49" s="384" t="s">
        <v>3982</v>
      </c>
      <c r="E49" s="210" t="s">
        <v>2510</v>
      </c>
      <c r="F49" s="5" t="s">
        <v>861</v>
      </c>
      <c r="G49" s="384" t="s">
        <v>549</v>
      </c>
      <c r="H49" s="210" t="s">
        <v>2869</v>
      </c>
      <c r="Z49" t="s">
        <v>861</v>
      </c>
      <c r="AE49" t="s">
        <v>2289</v>
      </c>
      <c r="AJ49" t="s">
        <v>2869</v>
      </c>
      <c r="AO49" t="s">
        <v>469</v>
      </c>
    </row>
    <row r="50" spans="1:41">
      <c r="A50" s="5">
        <v>45132</v>
      </c>
      <c r="B50" s="5" t="s">
        <v>469</v>
      </c>
      <c r="D50" s="384" t="s">
        <v>651</v>
      </c>
      <c r="E50" s="210" t="s">
        <v>566</v>
      </c>
      <c r="F50" s="5" t="s">
        <v>861</v>
      </c>
      <c r="G50" s="384" t="s">
        <v>2289</v>
      </c>
      <c r="H50" s="210" t="s">
        <v>2869</v>
      </c>
      <c r="Z50" t="s">
        <v>1814</v>
      </c>
      <c r="AE50" t="s">
        <v>2289</v>
      </c>
      <c r="AJ50" t="s">
        <v>2869</v>
      </c>
      <c r="AO50" t="s">
        <v>469</v>
      </c>
    </row>
    <row r="51" spans="1:41">
      <c r="A51" s="5">
        <v>45133</v>
      </c>
      <c r="B51" s="5" t="s">
        <v>469</v>
      </c>
      <c r="D51" s="384" t="s">
        <v>500</v>
      </c>
      <c r="E51" s="210" t="s">
        <v>566</v>
      </c>
      <c r="F51" s="5" t="s">
        <v>1814</v>
      </c>
      <c r="G51" s="384" t="s">
        <v>2289</v>
      </c>
      <c r="H51" s="210" t="s">
        <v>2869</v>
      </c>
      <c r="Z51" t="s">
        <v>861</v>
      </c>
      <c r="AE51" t="s">
        <v>2289</v>
      </c>
      <c r="AJ51" t="s">
        <v>2869</v>
      </c>
      <c r="AO51" t="s">
        <v>469</v>
      </c>
    </row>
    <row r="52" spans="1:41">
      <c r="A52" s="5">
        <v>45134</v>
      </c>
      <c r="B52" s="5" t="s">
        <v>469</v>
      </c>
      <c r="D52" s="384" t="s">
        <v>651</v>
      </c>
      <c r="E52" s="210" t="s">
        <v>566</v>
      </c>
      <c r="F52" s="5" t="s">
        <v>861</v>
      </c>
      <c r="G52" s="384" t="s">
        <v>2289</v>
      </c>
      <c r="H52" s="210" t="s">
        <v>2869</v>
      </c>
      <c r="Z52" t="s">
        <v>861</v>
      </c>
      <c r="AE52" t="s">
        <v>549</v>
      </c>
      <c r="AJ52" t="s">
        <v>2869</v>
      </c>
      <c r="AO52" t="s">
        <v>1465</v>
      </c>
    </row>
    <row r="53" spans="1:41">
      <c r="A53" s="5">
        <v>45135</v>
      </c>
      <c r="B53" s="5" t="s">
        <v>1465</v>
      </c>
      <c r="C53" s="384" t="s">
        <v>2420</v>
      </c>
      <c r="D53" s="384" t="s">
        <v>2421</v>
      </c>
      <c r="E53" s="210" t="s">
        <v>1971</v>
      </c>
      <c r="F53" s="5" t="s">
        <v>861</v>
      </c>
      <c r="G53" s="384" t="s">
        <v>549</v>
      </c>
      <c r="H53" s="210" t="s">
        <v>2869</v>
      </c>
      <c r="Z53" t="s">
        <v>861</v>
      </c>
      <c r="AE53" t="s">
        <v>574</v>
      </c>
      <c r="AJ53" t="s">
        <v>2869</v>
      </c>
      <c r="AO53" t="s">
        <v>1465</v>
      </c>
    </row>
    <row r="54" spans="1:41">
      <c r="A54" s="5">
        <v>45136</v>
      </c>
      <c r="B54" s="5" t="s">
        <v>1465</v>
      </c>
      <c r="C54" s="384" t="s">
        <v>3983</v>
      </c>
      <c r="D54" s="384" t="s">
        <v>3984</v>
      </c>
      <c r="E54" s="210" t="s">
        <v>1971</v>
      </c>
      <c r="F54" s="5" t="s">
        <v>861</v>
      </c>
      <c r="G54" s="384" t="s">
        <v>574</v>
      </c>
      <c r="H54" s="210" t="s">
        <v>2869</v>
      </c>
      <c r="I54" s="190"/>
      <c r="Z54" t="s">
        <v>861</v>
      </c>
      <c r="AE54" t="s">
        <v>574</v>
      </c>
      <c r="AJ54" t="s">
        <v>2869</v>
      </c>
      <c r="AO54" t="s">
        <v>1465</v>
      </c>
    </row>
    <row r="55" spans="1:41">
      <c r="A55" s="5">
        <v>45137</v>
      </c>
      <c r="B55" s="5" t="s">
        <v>1465</v>
      </c>
      <c r="C55" s="384" t="s">
        <v>3825</v>
      </c>
      <c r="D55" s="384" t="s">
        <v>3826</v>
      </c>
      <c r="E55" s="210" t="s">
        <v>1971</v>
      </c>
      <c r="F55" s="5" t="s">
        <v>861</v>
      </c>
      <c r="G55" s="384" t="s">
        <v>574</v>
      </c>
      <c r="H55" s="210" t="s">
        <v>2869</v>
      </c>
      <c r="Z55" t="s">
        <v>861</v>
      </c>
      <c r="AE55" t="s">
        <v>574</v>
      </c>
      <c r="AJ55" t="s">
        <v>2869</v>
      </c>
      <c r="AO55" t="s">
        <v>1465</v>
      </c>
    </row>
    <row r="56" spans="1:41">
      <c r="A56" s="5">
        <v>45138</v>
      </c>
      <c r="B56" s="5" t="s">
        <v>1465</v>
      </c>
      <c r="C56" s="384" t="s">
        <v>3823</v>
      </c>
      <c r="D56" s="384" t="s">
        <v>3824</v>
      </c>
      <c r="E56" s="210" t="s">
        <v>566</v>
      </c>
      <c r="F56" s="5" t="s">
        <v>861</v>
      </c>
      <c r="G56" s="384" t="s">
        <v>574</v>
      </c>
      <c r="H56" s="210" t="s">
        <v>2869</v>
      </c>
      <c r="Z56" t="s">
        <v>861</v>
      </c>
      <c r="AE56" t="s">
        <v>574</v>
      </c>
      <c r="AJ56" t="s">
        <v>2869</v>
      </c>
      <c r="AO56" t="s">
        <v>1465</v>
      </c>
    </row>
    <row r="57" spans="1:41">
      <c r="A57" s="5">
        <v>45127</v>
      </c>
      <c r="B57" s="5" t="s">
        <v>1465</v>
      </c>
      <c r="C57" s="384" t="s">
        <v>3820</v>
      </c>
      <c r="D57" s="384" t="s">
        <v>4065</v>
      </c>
      <c r="E57" s="210" t="s">
        <v>680</v>
      </c>
      <c r="F57" s="5" t="s">
        <v>861</v>
      </c>
      <c r="G57" s="384" t="s">
        <v>574</v>
      </c>
      <c r="H57" s="210" t="s">
        <v>2869</v>
      </c>
      <c r="Z57" t="s">
        <v>861</v>
      </c>
      <c r="AE57" t="s">
        <v>574</v>
      </c>
      <c r="AJ57" t="s">
        <v>1167</v>
      </c>
      <c r="AO57" t="s">
        <v>1465</v>
      </c>
    </row>
    <row r="58" spans="1:41">
      <c r="A58" s="5">
        <v>45128</v>
      </c>
      <c r="B58" s="5" t="s">
        <v>1465</v>
      </c>
      <c r="C58" s="384" t="s">
        <v>3985</v>
      </c>
      <c r="D58" s="384" t="s">
        <v>3986</v>
      </c>
      <c r="E58" s="210" t="s">
        <v>3987</v>
      </c>
      <c r="F58" s="5" t="s">
        <v>861</v>
      </c>
      <c r="G58" s="384" t="s">
        <v>574</v>
      </c>
      <c r="H58" s="210" t="s">
        <v>1167</v>
      </c>
      <c r="Z58" t="s">
        <v>813</v>
      </c>
      <c r="AE58" t="s">
        <v>574</v>
      </c>
      <c r="AJ58" t="s">
        <v>2869</v>
      </c>
      <c r="AO58" t="s">
        <v>1465</v>
      </c>
    </row>
    <row r="59" spans="1:41">
      <c r="A59" s="5">
        <v>45129</v>
      </c>
      <c r="B59" s="5" t="s">
        <v>1465</v>
      </c>
      <c r="D59" s="384" t="s">
        <v>3988</v>
      </c>
      <c r="E59" s="210" t="s">
        <v>3766</v>
      </c>
      <c r="F59" s="5" t="s">
        <v>813</v>
      </c>
      <c r="G59" s="384" t="s">
        <v>574</v>
      </c>
      <c r="H59" s="210" t="s">
        <v>2869</v>
      </c>
      <c r="Z59" t="s">
        <v>813</v>
      </c>
      <c r="AE59" t="s">
        <v>574</v>
      </c>
      <c r="AJ59" t="s">
        <v>1167</v>
      </c>
      <c r="AO59" t="s">
        <v>1465</v>
      </c>
    </row>
    <row r="60" spans="1:41">
      <c r="A60" s="5">
        <v>45130</v>
      </c>
      <c r="B60" s="190" t="s">
        <v>1465</v>
      </c>
      <c r="C60" s="385"/>
      <c r="D60" s="384" t="s">
        <v>3989</v>
      </c>
      <c r="E60" s="88" t="s">
        <v>566</v>
      </c>
      <c r="F60" s="5" t="s">
        <v>813</v>
      </c>
      <c r="G60" s="384" t="s">
        <v>574</v>
      </c>
      <c r="H60" s="210" t="s">
        <v>1167</v>
      </c>
      <c r="Z60" t="s">
        <v>813</v>
      </c>
      <c r="AE60" t="s">
        <v>574</v>
      </c>
      <c r="AJ60" t="s">
        <v>2869</v>
      </c>
      <c r="AO60" t="s">
        <v>1465</v>
      </c>
    </row>
    <row r="61" spans="1:41">
      <c r="A61" s="5">
        <v>45131</v>
      </c>
      <c r="B61" s="5" t="s">
        <v>1465</v>
      </c>
      <c r="D61" s="384" t="s">
        <v>3990</v>
      </c>
      <c r="E61" s="210" t="s">
        <v>566</v>
      </c>
      <c r="F61" s="5" t="s">
        <v>813</v>
      </c>
      <c r="G61" s="384" t="s">
        <v>574</v>
      </c>
      <c r="H61" s="210" t="s">
        <v>2869</v>
      </c>
      <c r="Z61" t="s">
        <v>813</v>
      </c>
      <c r="AE61" t="s">
        <v>574</v>
      </c>
      <c r="AJ61" t="s">
        <v>2869</v>
      </c>
      <c r="AO61" t="s">
        <v>1465</v>
      </c>
    </row>
    <row r="62" spans="1:41">
      <c r="A62" s="5">
        <v>45132</v>
      </c>
      <c r="B62" s="5" t="s">
        <v>1465</v>
      </c>
      <c r="D62" s="384" t="s">
        <v>3990</v>
      </c>
      <c r="E62" s="210" t="s">
        <v>566</v>
      </c>
      <c r="F62" s="5" t="s">
        <v>813</v>
      </c>
      <c r="G62" s="384" t="s">
        <v>574</v>
      </c>
      <c r="H62" s="210" t="s">
        <v>2869</v>
      </c>
      <c r="Z62" t="s">
        <v>861</v>
      </c>
      <c r="AE62" t="s">
        <v>510</v>
      </c>
      <c r="AJ62" t="s">
        <v>2869</v>
      </c>
      <c r="AO62" t="s">
        <v>469</v>
      </c>
    </row>
    <row r="63" spans="1:41">
      <c r="A63" s="5">
        <v>45133</v>
      </c>
      <c r="B63" s="5" t="s">
        <v>469</v>
      </c>
      <c r="D63" s="384" t="s">
        <v>771</v>
      </c>
      <c r="E63" s="210" t="s">
        <v>566</v>
      </c>
      <c r="F63" s="5" t="s">
        <v>861</v>
      </c>
      <c r="G63" s="384" t="s">
        <v>510</v>
      </c>
      <c r="H63" s="88" t="s">
        <v>2869</v>
      </c>
      <c r="Z63" t="s">
        <v>861</v>
      </c>
      <c r="AE63" t="s">
        <v>510</v>
      </c>
      <c r="AJ63" t="s">
        <v>2869</v>
      </c>
      <c r="AO63" t="s">
        <v>469</v>
      </c>
    </row>
    <row r="64" spans="1:41">
      <c r="A64" s="5">
        <v>45134</v>
      </c>
      <c r="B64" s="5" t="s">
        <v>469</v>
      </c>
      <c r="D64" s="384" t="s">
        <v>771</v>
      </c>
      <c r="E64" s="210" t="s">
        <v>566</v>
      </c>
      <c r="F64" s="5" t="s">
        <v>861</v>
      </c>
      <c r="G64" s="384" t="s">
        <v>510</v>
      </c>
      <c r="H64" s="210" t="s">
        <v>2869</v>
      </c>
      <c r="Z64" t="s">
        <v>861</v>
      </c>
      <c r="AE64" t="s">
        <v>510</v>
      </c>
      <c r="AJ64" t="s">
        <v>2869</v>
      </c>
      <c r="AO64" t="s">
        <v>469</v>
      </c>
    </row>
    <row r="65" spans="1:31">
      <c r="A65" s="5">
        <v>45135</v>
      </c>
      <c r="B65" s="5" t="s">
        <v>469</v>
      </c>
      <c r="D65" s="384" t="s">
        <v>771</v>
      </c>
      <c r="E65" s="210" t="s">
        <v>566</v>
      </c>
      <c r="F65" s="5" t="s">
        <v>861</v>
      </c>
      <c r="G65" s="384" t="s">
        <v>510</v>
      </c>
      <c r="H65" s="210" t="s">
        <v>2869</v>
      </c>
      <c r="AE65" t="s">
        <v>2641</v>
      </c>
    </row>
    <row r="66" spans="1:31">
      <c r="F66" s="190"/>
      <c r="AE66" t="s">
        <v>4067</v>
      </c>
    </row>
    <row r="77" spans="1:31">
      <c r="E77" s="88"/>
    </row>
    <row r="82" spans="4:4">
      <c r="D82" s="385"/>
    </row>
  </sheetData>
  <sortState xmlns:xlrd2="http://schemas.microsoft.com/office/spreadsheetml/2017/richdata2" ref="AP1:AR3">
    <sortCondition ref="AQ1:AQ3"/>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A2D2-8455-453E-A9A4-5F69BFAB122A}">
  <sheetPr codeName="Sheet5"/>
  <dimension ref="A1:M795"/>
  <sheetViews>
    <sheetView workbookViewId="0"/>
  </sheetViews>
  <sheetFormatPr defaultColWidth="8.85546875" defaultRowHeight="15"/>
  <cols>
    <col min="2" max="2" width="38.140625" customWidth="1"/>
    <col min="8" max="8" width="8.85546875" style="39"/>
  </cols>
  <sheetData>
    <row r="1" spans="1:13" ht="105">
      <c r="A1" s="274" t="s">
        <v>9</v>
      </c>
      <c r="B1" s="281" t="s">
        <v>134</v>
      </c>
      <c r="C1" s="279"/>
      <c r="D1" s="279"/>
      <c r="E1" s="280"/>
      <c r="F1" s="277">
        <v>3</v>
      </c>
      <c r="G1" s="277">
        <v>83</v>
      </c>
      <c r="H1" s="278"/>
      <c r="J1" s="274" t="s">
        <v>3783</v>
      </c>
      <c r="K1" s="273" t="s">
        <v>3779</v>
      </c>
      <c r="L1" s="279">
        <v>57</v>
      </c>
    </row>
    <row r="2" spans="1:13" ht="210">
      <c r="A2" s="274" t="s">
        <v>9</v>
      </c>
      <c r="B2" s="281" t="s">
        <v>423</v>
      </c>
      <c r="C2" s="279"/>
      <c r="D2" s="279"/>
      <c r="E2" s="280"/>
      <c r="F2" s="277">
        <v>4</v>
      </c>
      <c r="G2" s="277">
        <v>50</v>
      </c>
      <c r="H2" s="278"/>
      <c r="J2" s="274" t="s">
        <v>3527</v>
      </c>
      <c r="K2" s="273" t="s">
        <v>3528</v>
      </c>
      <c r="L2" s="279">
        <v>37</v>
      </c>
      <c r="M2" s="279"/>
    </row>
    <row r="3" spans="1:13" ht="180">
      <c r="A3" s="274" t="s">
        <v>9</v>
      </c>
      <c r="B3" s="281" t="s">
        <v>444</v>
      </c>
      <c r="C3" s="279"/>
      <c r="D3" s="279"/>
      <c r="E3" s="280"/>
      <c r="F3" s="277">
        <v>7</v>
      </c>
      <c r="G3" s="277">
        <v>49</v>
      </c>
      <c r="H3" s="278"/>
      <c r="J3" s="274" t="s">
        <v>3699</v>
      </c>
      <c r="K3" s="273" t="s">
        <v>3700</v>
      </c>
      <c r="L3" s="279">
        <v>31</v>
      </c>
      <c r="M3" s="279"/>
    </row>
    <row r="4" spans="1:13" ht="30">
      <c r="A4" s="274" t="s">
        <v>9</v>
      </c>
      <c r="B4" s="281" t="s">
        <v>416</v>
      </c>
      <c r="C4" s="279"/>
      <c r="D4" s="279"/>
      <c r="E4" s="280"/>
      <c r="F4" s="277">
        <v>22</v>
      </c>
      <c r="G4" s="277">
        <v>46</v>
      </c>
      <c r="H4" s="278"/>
      <c r="J4" s="274" t="s">
        <v>6</v>
      </c>
      <c r="K4" s="281"/>
      <c r="L4" s="277"/>
      <c r="M4" s="279"/>
    </row>
    <row r="5" spans="1:13" ht="165">
      <c r="A5" s="274" t="s">
        <v>9</v>
      </c>
      <c r="B5" s="281" t="s">
        <v>406</v>
      </c>
      <c r="C5" s="279"/>
      <c r="D5" s="279"/>
      <c r="E5" s="280"/>
      <c r="F5" s="277">
        <v>18</v>
      </c>
      <c r="G5" s="277">
        <v>42</v>
      </c>
      <c r="H5" s="278"/>
      <c r="J5" s="274" t="s">
        <v>3781</v>
      </c>
      <c r="K5" s="273" t="s">
        <v>3778</v>
      </c>
      <c r="L5" s="277">
        <v>27</v>
      </c>
    </row>
    <row r="6" spans="1:13" ht="75">
      <c r="A6" s="274" t="s">
        <v>9</v>
      </c>
      <c r="B6" s="281" t="s">
        <v>2002</v>
      </c>
      <c r="C6" s="279"/>
      <c r="D6" s="279"/>
      <c r="E6" s="280"/>
      <c r="F6" s="277">
        <v>19</v>
      </c>
      <c r="G6" s="277">
        <v>33</v>
      </c>
      <c r="H6" s="278"/>
      <c r="J6" s="274" t="s">
        <v>408</v>
      </c>
      <c r="K6" s="292" t="s">
        <v>427</v>
      </c>
      <c r="L6" s="277">
        <v>23</v>
      </c>
      <c r="M6" s="277"/>
    </row>
    <row r="7" spans="1:13" ht="270">
      <c r="A7" s="274" t="s">
        <v>9</v>
      </c>
      <c r="B7" s="281" t="s">
        <v>417</v>
      </c>
      <c r="C7" s="279"/>
      <c r="D7" s="279"/>
      <c r="E7" s="280"/>
      <c r="F7" s="277">
        <v>15</v>
      </c>
      <c r="G7" s="277">
        <v>29</v>
      </c>
      <c r="H7" s="278"/>
      <c r="J7" s="274" t="s">
        <v>3379</v>
      </c>
      <c r="K7" s="273" t="s">
        <v>3380</v>
      </c>
      <c r="L7" s="277">
        <v>23</v>
      </c>
      <c r="M7" s="277"/>
    </row>
    <row r="8" spans="1:13" ht="30">
      <c r="A8" s="274" t="s">
        <v>9</v>
      </c>
      <c r="B8" s="281" t="s">
        <v>430</v>
      </c>
      <c r="C8" s="279"/>
      <c r="D8" s="279"/>
      <c r="E8" s="280"/>
      <c r="F8" s="277">
        <v>3</v>
      </c>
      <c r="G8" s="277">
        <v>25</v>
      </c>
      <c r="H8" s="278"/>
      <c r="J8" s="274" t="s">
        <v>4</v>
      </c>
      <c r="K8" s="281"/>
      <c r="L8" s="280"/>
      <c r="M8" s="279"/>
    </row>
    <row r="9" spans="1:13" ht="240">
      <c r="A9" s="274" t="s">
        <v>9</v>
      </c>
      <c r="B9" s="281" t="s">
        <v>425</v>
      </c>
      <c r="C9" s="279"/>
      <c r="D9" s="279"/>
      <c r="E9" s="280"/>
      <c r="F9" s="277">
        <v>6</v>
      </c>
      <c r="G9" s="277">
        <v>23</v>
      </c>
      <c r="H9" s="278"/>
      <c r="J9" s="274" t="s">
        <v>9</v>
      </c>
      <c r="K9" s="281" t="s">
        <v>3629</v>
      </c>
      <c r="L9" s="279">
        <v>32</v>
      </c>
      <c r="M9" s="279"/>
    </row>
    <row r="10" spans="1:13" ht="90">
      <c r="A10" s="274" t="s">
        <v>9</v>
      </c>
      <c r="B10" s="281" t="s">
        <v>169</v>
      </c>
      <c r="C10" s="279"/>
      <c r="D10" s="279"/>
      <c r="E10" s="280"/>
      <c r="F10" s="277">
        <v>11</v>
      </c>
      <c r="G10" s="277">
        <v>21</v>
      </c>
      <c r="H10" s="278"/>
      <c r="J10" s="274" t="s">
        <v>9</v>
      </c>
      <c r="K10" s="281" t="s">
        <v>2677</v>
      </c>
      <c r="L10" s="279">
        <v>23</v>
      </c>
      <c r="M10" s="279"/>
    </row>
    <row r="11" spans="1:13" ht="165">
      <c r="A11" s="274" t="s">
        <v>9</v>
      </c>
      <c r="B11" s="281" t="s">
        <v>2928</v>
      </c>
      <c r="C11" s="279"/>
      <c r="D11" s="279"/>
      <c r="E11" s="280"/>
      <c r="F11" s="277">
        <v>2</v>
      </c>
      <c r="G11" s="277">
        <v>18</v>
      </c>
      <c r="H11" s="278"/>
      <c r="J11" s="274" t="s">
        <v>9</v>
      </c>
      <c r="K11" s="281" t="s">
        <v>176</v>
      </c>
      <c r="L11" s="279">
        <v>15</v>
      </c>
    </row>
    <row r="12" spans="1:13" ht="60">
      <c r="A12" s="274" t="s">
        <v>9</v>
      </c>
      <c r="B12" s="281" t="s">
        <v>116</v>
      </c>
      <c r="C12" s="279"/>
      <c r="D12" s="279"/>
      <c r="E12" s="280"/>
      <c r="F12" s="277"/>
      <c r="G12" s="277">
        <v>18</v>
      </c>
      <c r="H12" s="278"/>
      <c r="J12" s="274" t="s">
        <v>7</v>
      </c>
      <c r="K12" s="281"/>
      <c r="L12" s="278"/>
      <c r="M12" s="277"/>
    </row>
    <row r="13" spans="1:13" ht="60">
      <c r="A13" s="274" t="s">
        <v>9</v>
      </c>
      <c r="B13" s="281" t="s">
        <v>419</v>
      </c>
      <c r="C13" s="279"/>
      <c r="D13" s="279"/>
      <c r="E13" s="280"/>
      <c r="F13" s="277">
        <v>6</v>
      </c>
      <c r="G13" s="277">
        <v>17</v>
      </c>
      <c r="H13" s="278"/>
      <c r="J13" s="274" t="s">
        <v>9</v>
      </c>
      <c r="K13" s="281" t="s">
        <v>134</v>
      </c>
      <c r="L13" s="277">
        <v>83</v>
      </c>
      <c r="M13" s="277"/>
    </row>
    <row r="14" spans="1:13" ht="135">
      <c r="A14" s="274" t="s">
        <v>9</v>
      </c>
      <c r="B14" s="281" t="s">
        <v>163</v>
      </c>
      <c r="C14" s="279"/>
      <c r="D14" s="279"/>
      <c r="E14" s="280"/>
      <c r="F14" s="277">
        <v>1</v>
      </c>
      <c r="G14" s="277">
        <v>17</v>
      </c>
      <c r="H14" s="278"/>
      <c r="J14" s="274" t="s">
        <v>9</v>
      </c>
      <c r="K14" s="281" t="s">
        <v>423</v>
      </c>
      <c r="L14" s="277">
        <v>50</v>
      </c>
      <c r="M14" s="277"/>
    </row>
    <row r="15" spans="1:13" ht="135">
      <c r="A15" s="274" t="s">
        <v>9</v>
      </c>
      <c r="B15" s="281" t="s">
        <v>181</v>
      </c>
      <c r="C15" s="279"/>
      <c r="D15" s="279"/>
      <c r="E15" s="280"/>
      <c r="F15" s="277">
        <v>3</v>
      </c>
      <c r="G15" s="277">
        <v>15</v>
      </c>
      <c r="H15" s="278"/>
      <c r="J15" s="274" t="s">
        <v>9</v>
      </c>
      <c r="K15" s="281" t="s">
        <v>444</v>
      </c>
      <c r="L15" s="277">
        <v>49</v>
      </c>
    </row>
    <row r="16" spans="1:13" ht="30">
      <c r="A16" s="274" t="s">
        <v>9</v>
      </c>
      <c r="B16" s="281" t="s">
        <v>3778</v>
      </c>
      <c r="C16" s="279"/>
      <c r="D16" s="279"/>
      <c r="E16" s="280"/>
      <c r="F16" s="277">
        <v>8</v>
      </c>
      <c r="G16" s="277">
        <v>12</v>
      </c>
      <c r="H16" s="278"/>
      <c r="J16" t="s">
        <v>4</v>
      </c>
    </row>
    <row r="17" spans="1:13" ht="60">
      <c r="A17" s="274" t="s">
        <v>9</v>
      </c>
      <c r="B17" s="281" t="s">
        <v>105</v>
      </c>
      <c r="C17" s="279"/>
      <c r="D17" s="279"/>
      <c r="E17" s="280"/>
      <c r="F17" s="277">
        <v>2</v>
      </c>
      <c r="G17" s="277">
        <v>12</v>
      </c>
      <c r="H17" s="278"/>
      <c r="J17" s="274" t="s">
        <v>9</v>
      </c>
      <c r="K17" s="281" t="s">
        <v>134</v>
      </c>
      <c r="L17" s="280"/>
      <c r="M17" s="279"/>
    </row>
    <row r="18" spans="1:13" ht="135">
      <c r="A18" s="274" t="s">
        <v>9</v>
      </c>
      <c r="B18" s="281" t="s">
        <v>141</v>
      </c>
      <c r="C18" s="279"/>
      <c r="D18" s="279"/>
      <c r="E18" s="280"/>
      <c r="F18" s="277"/>
      <c r="G18" s="277">
        <v>12</v>
      </c>
      <c r="H18" s="278"/>
      <c r="J18" s="274" t="s">
        <v>9</v>
      </c>
      <c r="K18" s="281" t="s">
        <v>423</v>
      </c>
      <c r="L18" s="280"/>
      <c r="M18" s="279"/>
    </row>
    <row r="19" spans="1:13" ht="135">
      <c r="A19" s="274" t="s">
        <v>9</v>
      </c>
      <c r="B19" s="281" t="s">
        <v>185</v>
      </c>
      <c r="C19" s="279"/>
      <c r="D19" s="279"/>
      <c r="E19" s="280"/>
      <c r="F19" s="277">
        <v>4</v>
      </c>
      <c r="G19" s="277">
        <v>11</v>
      </c>
      <c r="H19" s="278"/>
      <c r="J19" s="274" t="s">
        <v>9</v>
      </c>
      <c r="K19" s="281" t="s">
        <v>444</v>
      </c>
      <c r="L19" s="280"/>
      <c r="M19" s="279"/>
    </row>
    <row r="20" spans="1:13" ht="30">
      <c r="A20" s="274" t="s">
        <v>9</v>
      </c>
      <c r="B20" s="281" t="s">
        <v>3514</v>
      </c>
      <c r="C20" s="279"/>
      <c r="D20" s="279"/>
      <c r="E20" s="280"/>
      <c r="F20" s="277">
        <v>4</v>
      </c>
      <c r="G20" s="277">
        <v>10</v>
      </c>
      <c r="H20" s="278"/>
      <c r="J20" t="s">
        <v>7</v>
      </c>
    </row>
    <row r="21" spans="1:13" ht="60">
      <c r="A21" s="274" t="s">
        <v>9</v>
      </c>
      <c r="B21" s="281" t="s">
        <v>3380</v>
      </c>
      <c r="C21" s="279"/>
      <c r="D21" s="279"/>
      <c r="E21" s="280"/>
      <c r="F21" s="277">
        <v>3</v>
      </c>
      <c r="G21" s="277">
        <v>10</v>
      </c>
      <c r="H21" s="278"/>
      <c r="J21" s="274" t="s">
        <v>9</v>
      </c>
      <c r="K21" s="281" t="s">
        <v>134</v>
      </c>
      <c r="L21" s="278"/>
      <c r="M21" s="277">
        <v>83</v>
      </c>
    </row>
    <row r="22" spans="1:13" ht="135">
      <c r="A22" s="274" t="s">
        <v>9</v>
      </c>
      <c r="B22" s="281" t="s">
        <v>3319</v>
      </c>
      <c r="C22" s="279"/>
      <c r="D22" s="279"/>
      <c r="E22" s="280"/>
      <c r="F22" s="277">
        <v>3</v>
      </c>
      <c r="G22" s="277">
        <v>9</v>
      </c>
      <c r="H22" s="278"/>
      <c r="J22" s="274" t="s">
        <v>9</v>
      </c>
      <c r="K22" s="281" t="s">
        <v>423</v>
      </c>
      <c r="L22" s="278"/>
      <c r="M22" s="277">
        <v>50</v>
      </c>
    </row>
    <row r="23" spans="1:13" ht="135">
      <c r="A23" s="274" t="s">
        <v>9</v>
      </c>
      <c r="B23" s="281" t="s">
        <v>113</v>
      </c>
      <c r="C23" s="279"/>
      <c r="D23" s="279"/>
      <c r="E23" s="280"/>
      <c r="F23" s="277">
        <v>3</v>
      </c>
      <c r="G23" s="277">
        <v>8</v>
      </c>
      <c r="H23" s="278"/>
      <c r="J23" s="274" t="s">
        <v>9</v>
      </c>
      <c r="K23" s="281" t="s">
        <v>444</v>
      </c>
      <c r="L23" s="278"/>
      <c r="M23" s="277">
        <v>49</v>
      </c>
    </row>
    <row r="24" spans="1:13" ht="45">
      <c r="A24" s="274" t="s">
        <v>9</v>
      </c>
      <c r="B24" s="281" t="s">
        <v>454</v>
      </c>
      <c r="C24" s="279"/>
      <c r="D24" s="279"/>
      <c r="E24" s="280"/>
      <c r="F24" s="277">
        <v>2</v>
      </c>
      <c r="G24" s="277">
        <v>8</v>
      </c>
      <c r="H24" s="278"/>
    </row>
    <row r="25" spans="1:13" ht="45">
      <c r="A25" s="274" t="s">
        <v>9</v>
      </c>
      <c r="B25" s="281" t="s">
        <v>139</v>
      </c>
      <c r="C25" s="279"/>
      <c r="D25" s="279"/>
      <c r="E25" s="280"/>
      <c r="F25" s="277">
        <v>2</v>
      </c>
      <c r="G25" s="277">
        <v>7</v>
      </c>
      <c r="H25" s="278"/>
    </row>
    <row r="26" spans="1:13" ht="45">
      <c r="A26" s="274" t="s">
        <v>9</v>
      </c>
      <c r="B26" s="281" t="s">
        <v>2195</v>
      </c>
      <c r="C26" s="279"/>
      <c r="D26" s="279"/>
      <c r="E26" s="280"/>
      <c r="F26" s="277"/>
      <c r="G26" s="277">
        <v>7</v>
      </c>
      <c r="H26" s="278"/>
    </row>
    <row r="27" spans="1:13" ht="45">
      <c r="A27" s="274" t="s">
        <v>9</v>
      </c>
      <c r="B27" s="281" t="s">
        <v>3322</v>
      </c>
      <c r="C27" s="279"/>
      <c r="D27" s="279"/>
      <c r="E27" s="280"/>
      <c r="F27" s="277">
        <v>2</v>
      </c>
      <c r="G27" s="277">
        <v>6</v>
      </c>
      <c r="H27" s="278"/>
    </row>
    <row r="28" spans="1:13" ht="45">
      <c r="A28" s="274" t="s">
        <v>9</v>
      </c>
      <c r="B28" s="281" t="s">
        <v>183</v>
      </c>
      <c r="C28" s="279"/>
      <c r="D28" s="279"/>
      <c r="E28" s="280"/>
      <c r="F28" s="277"/>
      <c r="G28" s="277">
        <v>6</v>
      </c>
      <c r="H28" s="278"/>
    </row>
    <row r="29" spans="1:13" ht="45">
      <c r="A29" s="274" t="s">
        <v>9</v>
      </c>
      <c r="B29" s="281" t="s">
        <v>2924</v>
      </c>
      <c r="C29" s="279"/>
      <c r="D29" s="279"/>
      <c r="E29" s="280"/>
      <c r="F29" s="277"/>
      <c r="G29" s="277">
        <v>6</v>
      </c>
      <c r="H29" s="278"/>
    </row>
    <row r="30" spans="1:13" ht="45">
      <c r="A30" s="274" t="s">
        <v>9</v>
      </c>
      <c r="B30" s="281" t="s">
        <v>1915</v>
      </c>
      <c r="C30" s="279"/>
      <c r="D30" s="279"/>
      <c r="E30" s="280"/>
      <c r="F30" s="277">
        <v>5</v>
      </c>
      <c r="G30" s="277">
        <v>5</v>
      </c>
      <c r="H30" s="278"/>
    </row>
    <row r="31" spans="1:13" ht="30">
      <c r="A31" s="274" t="s">
        <v>9</v>
      </c>
      <c r="B31" s="281" t="s">
        <v>1917</v>
      </c>
      <c r="C31" s="279"/>
      <c r="D31" s="279"/>
      <c r="E31" s="280"/>
      <c r="F31" s="277">
        <v>4</v>
      </c>
      <c r="G31" s="277">
        <v>5</v>
      </c>
      <c r="H31" s="278"/>
    </row>
    <row r="32" spans="1:13" ht="45">
      <c r="A32" s="274" t="s">
        <v>9</v>
      </c>
      <c r="B32" s="281" t="s">
        <v>3631</v>
      </c>
      <c r="C32" s="279"/>
      <c r="D32" s="279"/>
      <c r="E32" s="280"/>
      <c r="F32" s="277">
        <v>3</v>
      </c>
      <c r="G32" s="277">
        <v>5</v>
      </c>
      <c r="H32" s="278"/>
    </row>
    <row r="33" spans="1:8" ht="30">
      <c r="A33" s="274" t="s">
        <v>9</v>
      </c>
      <c r="B33" s="281" t="s">
        <v>137</v>
      </c>
      <c r="C33" s="279"/>
      <c r="D33" s="279"/>
      <c r="E33" s="280"/>
      <c r="F33" s="277">
        <v>2</v>
      </c>
      <c r="G33" s="277">
        <v>5</v>
      </c>
      <c r="H33" s="278"/>
    </row>
    <row r="34" spans="1:8" ht="45">
      <c r="A34" s="274" t="s">
        <v>9</v>
      </c>
      <c r="B34" s="281" t="s">
        <v>402</v>
      </c>
      <c r="C34" s="279"/>
      <c r="D34" s="279"/>
      <c r="E34" s="280"/>
      <c r="F34" s="277">
        <v>2</v>
      </c>
      <c r="G34" s="277">
        <v>5</v>
      </c>
      <c r="H34" s="278"/>
    </row>
    <row r="35" spans="1:8" ht="30">
      <c r="A35" s="274" t="s">
        <v>9</v>
      </c>
      <c r="B35" s="281" t="s">
        <v>2676</v>
      </c>
      <c r="C35" s="279"/>
      <c r="D35" s="279"/>
      <c r="E35" s="280"/>
      <c r="F35" s="277"/>
      <c r="G35" s="277">
        <v>5</v>
      </c>
      <c r="H35" s="278"/>
    </row>
    <row r="36" spans="1:8" ht="45">
      <c r="A36" s="274" t="s">
        <v>9</v>
      </c>
      <c r="B36" s="281" t="s">
        <v>1420</v>
      </c>
      <c r="C36" s="279"/>
      <c r="D36" s="279"/>
      <c r="E36" s="280"/>
      <c r="F36" s="277">
        <v>2</v>
      </c>
      <c r="G36" s="277">
        <v>4</v>
      </c>
      <c r="H36" s="278"/>
    </row>
    <row r="37" spans="1:8" ht="30">
      <c r="A37" s="274" t="s">
        <v>9</v>
      </c>
      <c r="B37" s="281" t="s">
        <v>1418</v>
      </c>
      <c r="C37" s="279"/>
      <c r="D37" s="279"/>
      <c r="E37" s="280"/>
      <c r="F37" s="277">
        <v>1</v>
      </c>
      <c r="G37" s="277">
        <v>4</v>
      </c>
      <c r="H37" s="278"/>
    </row>
    <row r="38" spans="1:8" ht="30">
      <c r="A38" s="274" t="s">
        <v>9</v>
      </c>
      <c r="B38" s="281" t="s">
        <v>3381</v>
      </c>
      <c r="C38" s="279"/>
      <c r="D38" s="279"/>
      <c r="E38" s="280"/>
      <c r="F38" s="277"/>
      <c r="G38" s="277">
        <v>4</v>
      </c>
      <c r="H38" s="278"/>
    </row>
    <row r="39" spans="1:8" ht="30">
      <c r="A39" s="274" t="s">
        <v>9</v>
      </c>
      <c r="B39" s="281" t="s">
        <v>152</v>
      </c>
      <c r="C39" s="279"/>
      <c r="D39" s="279">
        <v>3</v>
      </c>
      <c r="E39" s="280"/>
      <c r="F39" s="277">
        <v>4</v>
      </c>
      <c r="G39" s="277">
        <v>3</v>
      </c>
      <c r="H39" s="278"/>
    </row>
    <row r="40" spans="1:8" ht="30">
      <c r="A40" s="274" t="s">
        <v>9</v>
      </c>
      <c r="B40" s="281" t="s">
        <v>3516</v>
      </c>
      <c r="C40" s="279"/>
      <c r="D40" s="279"/>
      <c r="E40" s="280"/>
      <c r="F40" s="277">
        <v>4</v>
      </c>
      <c r="G40" s="277">
        <v>3</v>
      </c>
      <c r="H40" s="278"/>
    </row>
    <row r="41" spans="1:8" ht="60">
      <c r="A41" s="274" t="s">
        <v>9</v>
      </c>
      <c r="B41" s="281" t="s">
        <v>1444</v>
      </c>
      <c r="C41" s="279"/>
      <c r="D41" s="279"/>
      <c r="E41" s="280"/>
      <c r="F41" s="277">
        <v>3</v>
      </c>
      <c r="G41" s="277">
        <v>3</v>
      </c>
      <c r="H41" s="278"/>
    </row>
    <row r="42" spans="1:8">
      <c r="A42" s="274" t="s">
        <v>9</v>
      </c>
      <c r="B42" s="281" t="s">
        <v>107</v>
      </c>
      <c r="C42" s="279"/>
      <c r="D42" s="279"/>
      <c r="E42" s="280"/>
      <c r="F42" s="277">
        <v>2</v>
      </c>
      <c r="G42" s="277">
        <v>3</v>
      </c>
      <c r="H42" s="278"/>
    </row>
    <row r="43" spans="1:8" ht="45">
      <c r="A43" s="274" t="s">
        <v>9</v>
      </c>
      <c r="B43" s="281" t="s">
        <v>149</v>
      </c>
      <c r="C43" s="279"/>
      <c r="D43" s="279"/>
      <c r="E43" s="280"/>
      <c r="F43" s="277">
        <v>2</v>
      </c>
      <c r="G43" s="277">
        <v>3</v>
      </c>
      <c r="H43" s="278"/>
    </row>
    <row r="44" spans="1:8" ht="45">
      <c r="A44" s="274" t="s">
        <v>9</v>
      </c>
      <c r="B44" s="281" t="s">
        <v>1998</v>
      </c>
      <c r="C44" s="279"/>
      <c r="D44" s="279"/>
      <c r="E44" s="280"/>
      <c r="F44" s="277">
        <v>2</v>
      </c>
      <c r="G44" s="277">
        <v>3</v>
      </c>
      <c r="H44" s="278"/>
    </row>
    <row r="45" spans="1:8" ht="45">
      <c r="A45" s="274" t="s">
        <v>9</v>
      </c>
      <c r="B45" s="281" t="s">
        <v>2214</v>
      </c>
      <c r="C45" s="279"/>
      <c r="D45" s="279"/>
      <c r="E45" s="280"/>
      <c r="F45" s="277">
        <v>2</v>
      </c>
      <c r="G45" s="277">
        <v>3</v>
      </c>
      <c r="H45" s="278"/>
    </row>
    <row r="46" spans="1:8">
      <c r="A46" s="274" t="s">
        <v>9</v>
      </c>
      <c r="B46" s="281" t="s">
        <v>109</v>
      </c>
      <c r="C46" s="279"/>
      <c r="D46" s="279"/>
      <c r="E46" s="280"/>
      <c r="F46" s="277">
        <v>1</v>
      </c>
      <c r="G46" s="277">
        <v>3</v>
      </c>
      <c r="H46" s="278"/>
    </row>
    <row r="47" spans="1:8" ht="30">
      <c r="A47" s="274" t="s">
        <v>9</v>
      </c>
      <c r="B47" s="281" t="s">
        <v>173</v>
      </c>
      <c r="C47" s="279"/>
      <c r="D47" s="279"/>
      <c r="E47" s="280"/>
      <c r="F47" s="277">
        <v>1</v>
      </c>
      <c r="G47" s="277">
        <v>3</v>
      </c>
      <c r="H47" s="278"/>
    </row>
    <row r="48" spans="1:8" ht="45">
      <c r="A48" s="274" t="s">
        <v>9</v>
      </c>
      <c r="B48" s="281" t="s">
        <v>1412</v>
      </c>
      <c r="C48" s="279"/>
      <c r="D48" s="279"/>
      <c r="E48" s="280"/>
      <c r="F48" s="277">
        <v>1</v>
      </c>
      <c r="G48" s="277">
        <v>3</v>
      </c>
      <c r="H48" s="278"/>
    </row>
    <row r="49" spans="1:8" ht="30">
      <c r="A49" s="274" t="s">
        <v>9</v>
      </c>
      <c r="B49" s="281" t="s">
        <v>1913</v>
      </c>
      <c r="C49" s="279"/>
      <c r="D49" s="279"/>
      <c r="E49" s="280"/>
      <c r="F49" s="277">
        <v>1</v>
      </c>
      <c r="G49" s="277">
        <v>3</v>
      </c>
      <c r="H49" s="278"/>
    </row>
    <row r="50" spans="1:8" ht="30">
      <c r="A50" s="274" t="s">
        <v>9</v>
      </c>
      <c r="B50" s="281" t="s">
        <v>438</v>
      </c>
      <c r="C50" s="279"/>
      <c r="D50" s="279"/>
      <c r="E50" s="280"/>
      <c r="F50" s="277"/>
      <c r="G50" s="277">
        <v>3</v>
      </c>
      <c r="H50" s="278"/>
    </row>
    <row r="51" spans="1:8" ht="30">
      <c r="A51" s="274" t="s">
        <v>9</v>
      </c>
      <c r="B51" s="281" t="s">
        <v>456</v>
      </c>
      <c r="C51" s="279"/>
      <c r="D51" s="279"/>
      <c r="E51" s="280"/>
      <c r="F51" s="277">
        <v>3</v>
      </c>
      <c r="G51" s="277">
        <v>2</v>
      </c>
      <c r="H51" s="278"/>
    </row>
    <row r="52" spans="1:8" ht="45">
      <c r="A52" s="274" t="s">
        <v>9</v>
      </c>
      <c r="B52" s="281" t="s">
        <v>440</v>
      </c>
      <c r="C52" s="279"/>
      <c r="D52" s="279"/>
      <c r="E52" s="280"/>
      <c r="F52" s="277">
        <v>2</v>
      </c>
      <c r="G52" s="277">
        <v>2</v>
      </c>
      <c r="H52" s="278"/>
    </row>
    <row r="53" spans="1:8" ht="60">
      <c r="A53" s="274" t="s">
        <v>9</v>
      </c>
      <c r="B53" s="281" t="s">
        <v>1447</v>
      </c>
      <c r="C53" s="279"/>
      <c r="D53" s="279"/>
      <c r="E53" s="280"/>
      <c r="F53" s="277">
        <v>1</v>
      </c>
      <c r="G53" s="277">
        <v>2</v>
      </c>
      <c r="H53" s="278"/>
    </row>
    <row r="54" spans="1:8" ht="45">
      <c r="A54" s="274" t="s">
        <v>9</v>
      </c>
      <c r="B54" s="281" t="s">
        <v>453</v>
      </c>
      <c r="C54" s="279"/>
      <c r="D54" s="279"/>
      <c r="E54" s="280"/>
      <c r="F54" s="277">
        <v>1</v>
      </c>
      <c r="G54" s="277">
        <v>2</v>
      </c>
      <c r="H54" s="278"/>
    </row>
    <row r="55" spans="1:8" ht="45">
      <c r="A55" s="274" t="s">
        <v>9</v>
      </c>
      <c r="B55" s="281" t="s">
        <v>3632</v>
      </c>
      <c r="C55" s="279"/>
      <c r="D55" s="279"/>
      <c r="E55" s="280"/>
      <c r="F55" s="277">
        <v>1</v>
      </c>
      <c r="G55" s="277">
        <v>2</v>
      </c>
      <c r="H55" s="278"/>
    </row>
    <row r="56" spans="1:8" ht="75">
      <c r="A56" s="274" t="s">
        <v>9</v>
      </c>
      <c r="B56" s="281" t="s">
        <v>1919</v>
      </c>
      <c r="C56" s="279"/>
      <c r="D56" s="279"/>
      <c r="E56" s="280"/>
      <c r="F56" s="277"/>
      <c r="G56" s="277">
        <v>2</v>
      </c>
      <c r="H56" s="278"/>
    </row>
    <row r="57" spans="1:8" ht="60">
      <c r="A57" s="274" t="s">
        <v>9</v>
      </c>
      <c r="B57" s="281" t="s">
        <v>2844</v>
      </c>
      <c r="C57" s="279"/>
      <c r="D57" s="279"/>
      <c r="E57" s="280"/>
      <c r="F57" s="277"/>
      <c r="G57" s="277">
        <v>2</v>
      </c>
      <c r="H57" s="278"/>
    </row>
    <row r="58" spans="1:8" ht="45">
      <c r="A58" s="274" t="s">
        <v>9</v>
      </c>
      <c r="B58" s="281" t="s">
        <v>126</v>
      </c>
      <c r="C58" s="279"/>
      <c r="D58" s="279"/>
      <c r="E58" s="280"/>
      <c r="F58" s="277">
        <v>1</v>
      </c>
      <c r="G58" s="277">
        <v>1</v>
      </c>
      <c r="H58" s="278"/>
    </row>
    <row r="59" spans="1:8" ht="45">
      <c r="A59" s="274" t="s">
        <v>9</v>
      </c>
      <c r="B59" s="281" t="s">
        <v>2848</v>
      </c>
      <c r="C59" s="279"/>
      <c r="D59" s="279"/>
      <c r="E59" s="280"/>
      <c r="F59" s="277">
        <v>1</v>
      </c>
      <c r="G59" s="277">
        <v>1</v>
      </c>
      <c r="H59" s="278"/>
    </row>
    <row r="60" spans="1:8" ht="45">
      <c r="A60" s="274" t="s">
        <v>9</v>
      </c>
      <c r="B60" s="281" t="s">
        <v>124</v>
      </c>
      <c r="C60" s="279"/>
      <c r="D60" s="279"/>
      <c r="E60" s="280"/>
      <c r="F60" s="277"/>
      <c r="G60" s="277">
        <v>1</v>
      </c>
      <c r="H60" s="278"/>
    </row>
    <row r="61" spans="1:8" ht="45">
      <c r="A61" s="274" t="s">
        <v>9</v>
      </c>
      <c r="B61" s="281" t="s">
        <v>132</v>
      </c>
      <c r="C61" s="279"/>
      <c r="D61" s="279"/>
      <c r="E61" s="280"/>
      <c r="F61" s="277"/>
      <c r="G61" s="277">
        <v>1</v>
      </c>
      <c r="H61" s="278"/>
    </row>
    <row r="62" spans="1:8" ht="60">
      <c r="A62" s="274" t="s">
        <v>9</v>
      </c>
      <c r="B62" s="281" t="s">
        <v>165</v>
      </c>
      <c r="C62" s="279"/>
      <c r="D62" s="279"/>
      <c r="E62" s="280"/>
      <c r="F62" s="277"/>
      <c r="G62" s="277">
        <v>1</v>
      </c>
      <c r="H62" s="278"/>
    </row>
    <row r="63" spans="1:8" ht="45">
      <c r="A63" s="274" t="s">
        <v>9</v>
      </c>
      <c r="B63" s="281" t="s">
        <v>177</v>
      </c>
      <c r="C63" s="279"/>
      <c r="D63" s="279"/>
      <c r="E63" s="280"/>
      <c r="F63" s="277"/>
      <c r="G63" s="277">
        <v>1</v>
      </c>
      <c r="H63" s="278"/>
    </row>
    <row r="64" spans="1:8" ht="75">
      <c r="A64" s="274" t="s">
        <v>9</v>
      </c>
      <c r="B64" s="281" t="s">
        <v>178</v>
      </c>
      <c r="C64" s="279"/>
      <c r="D64" s="279"/>
      <c r="E64" s="280"/>
      <c r="F64" s="277"/>
      <c r="G64" s="277">
        <v>1</v>
      </c>
      <c r="H64" s="278"/>
    </row>
    <row r="65" spans="1:8" ht="45">
      <c r="A65" s="274" t="s">
        <v>9</v>
      </c>
      <c r="B65" s="281" t="s">
        <v>3629</v>
      </c>
      <c r="C65" s="279">
        <v>7</v>
      </c>
      <c r="D65" s="279">
        <v>32</v>
      </c>
      <c r="E65" s="280"/>
      <c r="F65" s="277"/>
      <c r="G65" s="277"/>
      <c r="H65" s="278"/>
    </row>
    <row r="66" spans="1:8" ht="30">
      <c r="A66" s="274" t="s">
        <v>9</v>
      </c>
      <c r="B66" s="281" t="s">
        <v>2677</v>
      </c>
      <c r="C66" s="279">
        <v>1</v>
      </c>
      <c r="D66" s="279">
        <v>23</v>
      </c>
      <c r="E66" s="280"/>
      <c r="F66" s="277"/>
      <c r="G66" s="277"/>
      <c r="H66" s="278"/>
    </row>
    <row r="67" spans="1:8" ht="30">
      <c r="A67" s="274" t="s">
        <v>9</v>
      </c>
      <c r="B67" s="281" t="s">
        <v>176</v>
      </c>
      <c r="C67" s="279">
        <v>2</v>
      </c>
      <c r="D67" s="279">
        <v>15</v>
      </c>
      <c r="E67" s="280"/>
      <c r="F67" s="277"/>
      <c r="G67" s="277"/>
      <c r="H67" s="278"/>
    </row>
    <row r="68" spans="1:8">
      <c r="A68" s="274" t="s">
        <v>9</v>
      </c>
      <c r="B68" s="281" t="s">
        <v>135</v>
      </c>
      <c r="C68" s="279">
        <v>1</v>
      </c>
      <c r="D68" s="279">
        <v>12</v>
      </c>
      <c r="E68" s="280"/>
      <c r="F68" s="277"/>
      <c r="G68" s="277"/>
      <c r="H68" s="278"/>
    </row>
    <row r="69" spans="1:8" ht="30">
      <c r="A69" s="274" t="s">
        <v>9</v>
      </c>
      <c r="B69" s="281" t="s">
        <v>168</v>
      </c>
      <c r="C69" s="279">
        <v>2</v>
      </c>
      <c r="D69" s="279">
        <v>11</v>
      </c>
      <c r="E69" s="280"/>
      <c r="F69" s="277"/>
      <c r="G69" s="277"/>
      <c r="H69" s="278"/>
    </row>
    <row r="70" spans="1:8" ht="30">
      <c r="A70" s="274" t="s">
        <v>9</v>
      </c>
      <c r="B70" s="281" t="s">
        <v>142</v>
      </c>
      <c r="C70" s="279">
        <v>1</v>
      </c>
      <c r="D70" s="279">
        <v>11</v>
      </c>
      <c r="E70" s="280"/>
      <c r="F70" s="277"/>
      <c r="G70" s="277"/>
      <c r="H70" s="278"/>
    </row>
    <row r="71" spans="1:8" ht="30">
      <c r="A71" s="274" t="s">
        <v>9</v>
      </c>
      <c r="B71" s="281" t="s">
        <v>1911</v>
      </c>
      <c r="C71" s="279">
        <v>1</v>
      </c>
      <c r="D71" s="279">
        <v>11</v>
      </c>
      <c r="E71" s="280"/>
      <c r="F71" s="277"/>
      <c r="G71" s="277"/>
      <c r="H71" s="278"/>
    </row>
    <row r="72" spans="1:8" ht="45">
      <c r="A72" s="274" t="s">
        <v>9</v>
      </c>
      <c r="B72" s="281" t="s">
        <v>3528</v>
      </c>
      <c r="C72" s="279">
        <v>4</v>
      </c>
      <c r="D72" s="279">
        <v>9</v>
      </c>
      <c r="E72" s="280"/>
      <c r="F72" s="277"/>
      <c r="G72" s="277"/>
      <c r="H72" s="278"/>
    </row>
    <row r="73" spans="1:8" ht="45">
      <c r="A73" s="274" t="s">
        <v>9</v>
      </c>
      <c r="B73" s="281" t="s">
        <v>3316</v>
      </c>
      <c r="C73" s="279">
        <v>3</v>
      </c>
      <c r="D73" s="279">
        <v>9</v>
      </c>
      <c r="E73" s="280"/>
      <c r="F73" s="277"/>
      <c r="G73" s="277"/>
      <c r="H73" s="278"/>
    </row>
    <row r="74" spans="1:8" ht="30">
      <c r="A74" s="274" t="s">
        <v>9</v>
      </c>
      <c r="B74" s="281" t="s">
        <v>2741</v>
      </c>
      <c r="C74" s="279">
        <v>1</v>
      </c>
      <c r="D74" s="279">
        <v>9</v>
      </c>
      <c r="E74" s="280"/>
      <c r="F74" s="277"/>
      <c r="G74" s="277"/>
      <c r="H74" s="278"/>
    </row>
    <row r="75" spans="1:8">
      <c r="A75" s="274" t="s">
        <v>9</v>
      </c>
      <c r="B75" s="281" t="s">
        <v>106</v>
      </c>
      <c r="C75" s="279">
        <v>3</v>
      </c>
      <c r="D75" s="279">
        <v>8</v>
      </c>
      <c r="E75" s="280"/>
      <c r="F75" s="277"/>
      <c r="G75" s="277"/>
      <c r="H75" s="278"/>
    </row>
    <row r="76" spans="1:8" ht="45">
      <c r="A76" s="274" t="s">
        <v>9</v>
      </c>
      <c r="B76" s="281" t="s">
        <v>2922</v>
      </c>
      <c r="C76" s="279">
        <v>1</v>
      </c>
      <c r="D76" s="279">
        <v>8</v>
      </c>
      <c r="E76" s="280"/>
      <c r="F76" s="277"/>
      <c r="G76" s="277"/>
      <c r="H76" s="278"/>
    </row>
    <row r="77" spans="1:8" ht="30">
      <c r="A77" s="274" t="s">
        <v>9</v>
      </c>
      <c r="B77" s="281" t="s">
        <v>3376</v>
      </c>
      <c r="C77" s="279">
        <v>3</v>
      </c>
      <c r="D77" s="279">
        <v>7</v>
      </c>
      <c r="E77" s="280"/>
      <c r="F77" s="277"/>
      <c r="G77" s="277"/>
      <c r="H77" s="278"/>
    </row>
    <row r="78" spans="1:8" ht="30">
      <c r="A78" s="274" t="s">
        <v>9</v>
      </c>
      <c r="B78" s="281" t="s">
        <v>414</v>
      </c>
      <c r="C78" s="279">
        <v>3</v>
      </c>
      <c r="D78" s="279">
        <v>6</v>
      </c>
      <c r="E78" s="280"/>
      <c r="F78" s="277"/>
      <c r="G78" s="277"/>
      <c r="H78" s="278"/>
    </row>
    <row r="79" spans="1:8" ht="30">
      <c r="A79" s="274" t="s">
        <v>9</v>
      </c>
      <c r="B79" s="281" t="s">
        <v>184</v>
      </c>
      <c r="C79" s="279">
        <v>2</v>
      </c>
      <c r="D79" s="279">
        <v>6</v>
      </c>
      <c r="E79" s="280"/>
      <c r="F79" s="277"/>
      <c r="G79" s="277"/>
      <c r="H79" s="278"/>
    </row>
    <row r="80" spans="1:8" ht="45">
      <c r="A80" s="274" t="s">
        <v>9</v>
      </c>
      <c r="B80" s="281" t="s">
        <v>2846</v>
      </c>
      <c r="C80" s="279">
        <v>1</v>
      </c>
      <c r="D80" s="279">
        <v>6</v>
      </c>
      <c r="E80" s="280"/>
      <c r="F80" s="277"/>
      <c r="G80" s="277"/>
      <c r="H80" s="278"/>
    </row>
    <row r="81" spans="1:8" ht="30">
      <c r="A81" s="274" t="s">
        <v>9</v>
      </c>
      <c r="B81" s="281" t="s">
        <v>3779</v>
      </c>
      <c r="C81" s="279">
        <v>1</v>
      </c>
      <c r="D81" s="279">
        <v>6</v>
      </c>
      <c r="E81" s="280"/>
      <c r="F81" s="277"/>
      <c r="G81" s="277"/>
      <c r="H81" s="278"/>
    </row>
    <row r="82" spans="1:8" ht="30">
      <c r="A82" s="274" t="s">
        <v>9</v>
      </c>
      <c r="B82" s="281" t="s">
        <v>3515</v>
      </c>
      <c r="C82" s="279">
        <v>5</v>
      </c>
      <c r="D82" s="279">
        <v>5</v>
      </c>
      <c r="E82" s="280"/>
      <c r="F82" s="277"/>
      <c r="G82" s="277"/>
      <c r="H82" s="278"/>
    </row>
    <row r="83" spans="1:8" ht="30">
      <c r="A83" s="274" t="s">
        <v>9</v>
      </c>
      <c r="B83" s="281" t="s">
        <v>424</v>
      </c>
      <c r="C83" s="279">
        <v>2</v>
      </c>
      <c r="D83" s="279">
        <v>5</v>
      </c>
      <c r="E83" s="280"/>
      <c r="F83" s="277"/>
      <c r="G83" s="277"/>
      <c r="H83" s="278"/>
    </row>
    <row r="84" spans="1:8" ht="60">
      <c r="A84" s="274" t="s">
        <v>9</v>
      </c>
      <c r="B84" s="281" t="s">
        <v>161</v>
      </c>
      <c r="C84" s="279">
        <v>1</v>
      </c>
      <c r="D84" s="279">
        <v>5</v>
      </c>
      <c r="E84" s="280"/>
      <c r="F84" s="277"/>
      <c r="G84" s="277"/>
      <c r="H84" s="278"/>
    </row>
    <row r="85" spans="1:8" ht="45">
      <c r="A85" s="274" t="s">
        <v>9</v>
      </c>
      <c r="B85" s="281" t="s">
        <v>1410</v>
      </c>
      <c r="C85" s="279">
        <v>1</v>
      </c>
      <c r="D85" s="279">
        <v>5</v>
      </c>
      <c r="E85" s="280"/>
      <c r="F85" s="277"/>
      <c r="G85" s="277"/>
      <c r="H85" s="278"/>
    </row>
    <row r="86" spans="1:8" ht="45">
      <c r="A86" s="274" t="s">
        <v>9</v>
      </c>
      <c r="B86" s="281" t="s">
        <v>400</v>
      </c>
      <c r="C86" s="279">
        <v>1</v>
      </c>
      <c r="D86" s="279">
        <v>5</v>
      </c>
      <c r="E86" s="280"/>
      <c r="F86" s="277"/>
      <c r="G86" s="277"/>
      <c r="H86" s="278"/>
    </row>
    <row r="87" spans="1:8" ht="45">
      <c r="A87" s="274" t="s">
        <v>9</v>
      </c>
      <c r="B87" s="281" t="s">
        <v>1922</v>
      </c>
      <c r="C87" s="279"/>
      <c r="D87" s="279">
        <v>5</v>
      </c>
      <c r="E87" s="280"/>
      <c r="F87" s="277"/>
      <c r="G87" s="277"/>
      <c r="H87" s="278"/>
    </row>
    <row r="88" spans="1:8" ht="60">
      <c r="A88" s="274" t="s">
        <v>9</v>
      </c>
      <c r="B88" s="281" t="s">
        <v>115</v>
      </c>
      <c r="C88" s="279">
        <v>3</v>
      </c>
      <c r="D88" s="279">
        <v>4</v>
      </c>
      <c r="E88" s="280"/>
      <c r="F88" s="277"/>
      <c r="G88" s="277"/>
      <c r="H88" s="278"/>
    </row>
    <row r="89" spans="1:8" ht="30">
      <c r="A89" s="274" t="s">
        <v>9</v>
      </c>
      <c r="B89" s="281" t="s">
        <v>2001</v>
      </c>
      <c r="C89" s="279">
        <v>3</v>
      </c>
      <c r="D89" s="279">
        <v>4</v>
      </c>
      <c r="E89" s="280"/>
      <c r="F89" s="277"/>
      <c r="G89" s="277"/>
      <c r="H89" s="278"/>
    </row>
    <row r="90" spans="1:8" ht="30">
      <c r="A90" s="274" t="s">
        <v>9</v>
      </c>
      <c r="B90" s="281" t="s">
        <v>2211</v>
      </c>
      <c r="C90" s="279">
        <v>2</v>
      </c>
      <c r="D90" s="279">
        <v>4</v>
      </c>
      <c r="E90" s="280"/>
      <c r="F90" s="277"/>
      <c r="G90" s="277"/>
      <c r="H90" s="278"/>
    </row>
    <row r="91" spans="1:8" ht="30">
      <c r="A91" s="274" t="s">
        <v>9</v>
      </c>
      <c r="B91" s="281" t="s">
        <v>112</v>
      </c>
      <c r="C91" s="279">
        <v>1</v>
      </c>
      <c r="D91" s="279">
        <v>4</v>
      </c>
      <c r="E91" s="280"/>
      <c r="F91" s="277"/>
      <c r="G91" s="277"/>
      <c r="H91" s="278"/>
    </row>
    <row r="92" spans="1:8" ht="30">
      <c r="A92" s="274" t="s">
        <v>9</v>
      </c>
      <c r="B92" s="281" t="s">
        <v>3513</v>
      </c>
      <c r="C92" s="279">
        <v>1</v>
      </c>
      <c r="D92" s="279">
        <v>4</v>
      </c>
      <c r="E92" s="280"/>
      <c r="F92" s="277"/>
      <c r="G92" s="277"/>
      <c r="H92" s="278"/>
    </row>
    <row r="93" spans="1:8" ht="30">
      <c r="A93" s="274" t="s">
        <v>9</v>
      </c>
      <c r="B93" s="281" t="s">
        <v>455</v>
      </c>
      <c r="C93" s="279">
        <v>1</v>
      </c>
      <c r="D93" s="279">
        <v>3</v>
      </c>
      <c r="E93" s="280"/>
      <c r="F93" s="277"/>
      <c r="G93" s="277"/>
      <c r="H93" s="278"/>
    </row>
    <row r="94" spans="1:8">
      <c r="A94" s="274" t="s">
        <v>9</v>
      </c>
      <c r="B94" s="281" t="s">
        <v>404</v>
      </c>
      <c r="C94" s="279">
        <v>1</v>
      </c>
      <c r="D94" s="279">
        <v>3</v>
      </c>
      <c r="E94" s="280"/>
      <c r="F94" s="277"/>
      <c r="G94" s="277"/>
      <c r="H94" s="278"/>
    </row>
    <row r="95" spans="1:8" ht="30">
      <c r="A95" s="274" t="s">
        <v>9</v>
      </c>
      <c r="B95" s="281" t="s">
        <v>108</v>
      </c>
      <c r="C95" s="279"/>
      <c r="D95" s="279">
        <v>3</v>
      </c>
      <c r="E95" s="280"/>
      <c r="F95" s="277"/>
      <c r="G95" s="277"/>
      <c r="H95" s="278"/>
    </row>
    <row r="96" spans="1:8" ht="45">
      <c r="A96" s="274" t="s">
        <v>9</v>
      </c>
      <c r="B96" s="281" t="s">
        <v>448</v>
      </c>
      <c r="C96" s="279"/>
      <c r="D96" s="279">
        <v>3</v>
      </c>
      <c r="E96" s="280"/>
      <c r="F96" s="277"/>
      <c r="G96" s="277"/>
      <c r="H96" s="278"/>
    </row>
    <row r="97" spans="1:8" ht="30">
      <c r="A97" s="274" t="s">
        <v>9</v>
      </c>
      <c r="B97" s="281" t="s">
        <v>389</v>
      </c>
      <c r="C97" s="279"/>
      <c r="D97" s="279">
        <v>3</v>
      </c>
      <c r="E97" s="280"/>
      <c r="F97" s="277"/>
      <c r="G97" s="277"/>
      <c r="H97" s="278"/>
    </row>
    <row r="98" spans="1:8" ht="30">
      <c r="A98" s="274" t="s">
        <v>9</v>
      </c>
      <c r="B98" s="281" t="s">
        <v>2193</v>
      </c>
      <c r="C98" s="279"/>
      <c r="D98" s="279">
        <v>3</v>
      </c>
      <c r="E98" s="280"/>
      <c r="F98" s="277"/>
      <c r="G98" s="277"/>
      <c r="H98" s="278"/>
    </row>
    <row r="99" spans="1:8" ht="30">
      <c r="A99" s="274" t="s">
        <v>9</v>
      </c>
      <c r="B99" s="281" t="s">
        <v>437</v>
      </c>
      <c r="C99" s="279">
        <v>2</v>
      </c>
      <c r="D99" s="279">
        <v>2</v>
      </c>
      <c r="E99" s="280"/>
      <c r="F99" s="277"/>
      <c r="G99" s="277"/>
      <c r="H99" s="278"/>
    </row>
    <row r="100" spans="1:8" ht="45">
      <c r="A100" s="274" t="s">
        <v>9</v>
      </c>
      <c r="B100" s="281" t="s">
        <v>2926</v>
      </c>
      <c r="C100" s="279">
        <v>1</v>
      </c>
      <c r="D100" s="279">
        <v>2</v>
      </c>
      <c r="E100" s="280"/>
      <c r="F100" s="277"/>
      <c r="G100" s="277"/>
      <c r="H100" s="278"/>
    </row>
    <row r="101" spans="1:8" ht="45">
      <c r="A101" s="274" t="s">
        <v>9</v>
      </c>
      <c r="B101" s="281" t="s">
        <v>3320</v>
      </c>
      <c r="C101" s="279">
        <v>1</v>
      </c>
      <c r="D101" s="279">
        <v>2</v>
      </c>
      <c r="E101" s="280"/>
      <c r="F101" s="277"/>
      <c r="G101" s="277"/>
      <c r="H101" s="278"/>
    </row>
    <row r="102" spans="1:8" ht="60">
      <c r="A102" s="274" t="s">
        <v>9</v>
      </c>
      <c r="B102" s="281" t="s">
        <v>114</v>
      </c>
      <c r="C102" s="279"/>
      <c r="D102" s="279">
        <v>2</v>
      </c>
      <c r="E102" s="280"/>
      <c r="F102" s="277"/>
      <c r="G102" s="277"/>
      <c r="H102" s="278"/>
    </row>
    <row r="103" spans="1:8" ht="60">
      <c r="A103" s="274" t="s">
        <v>9</v>
      </c>
      <c r="B103" s="281" t="s">
        <v>450</v>
      </c>
      <c r="C103" s="279"/>
      <c r="D103" s="279">
        <v>2</v>
      </c>
      <c r="E103" s="280"/>
      <c r="F103" s="277"/>
      <c r="G103" s="277"/>
      <c r="H103" s="278"/>
    </row>
    <row r="104" spans="1:8" ht="30">
      <c r="A104" s="274" t="s">
        <v>9</v>
      </c>
      <c r="B104" s="281" t="s">
        <v>170</v>
      </c>
      <c r="C104" s="279"/>
      <c r="D104" s="279">
        <v>2</v>
      </c>
      <c r="E104" s="280"/>
      <c r="F104" s="277"/>
      <c r="G104" s="277"/>
      <c r="H104" s="278"/>
    </row>
    <row r="105" spans="1:8" ht="30">
      <c r="A105" s="274" t="s">
        <v>9</v>
      </c>
      <c r="B105" s="281" t="s">
        <v>174</v>
      </c>
      <c r="C105" s="279"/>
      <c r="D105" s="279">
        <v>2</v>
      </c>
      <c r="E105" s="280"/>
      <c r="F105" s="277"/>
      <c r="G105" s="277"/>
      <c r="H105" s="278"/>
    </row>
    <row r="106" spans="1:8" ht="45">
      <c r="A106" s="274" t="s">
        <v>9</v>
      </c>
      <c r="B106" s="281" t="s">
        <v>179</v>
      </c>
      <c r="C106" s="279"/>
      <c r="D106" s="279">
        <v>2</v>
      </c>
      <c r="E106" s="280"/>
      <c r="F106" s="277"/>
      <c r="G106" s="277"/>
      <c r="H106" s="278"/>
    </row>
    <row r="107" spans="1:8" ht="45">
      <c r="A107" s="274" t="s">
        <v>9</v>
      </c>
      <c r="B107" s="281" t="s">
        <v>1421</v>
      </c>
      <c r="C107" s="279"/>
      <c r="D107" s="279">
        <v>2</v>
      </c>
      <c r="E107" s="280"/>
      <c r="F107" s="277"/>
      <c r="G107" s="277"/>
      <c r="H107" s="278"/>
    </row>
    <row r="108" spans="1:8" ht="45">
      <c r="A108" s="274" t="s">
        <v>9</v>
      </c>
      <c r="B108" s="281" t="s">
        <v>1997</v>
      </c>
      <c r="C108" s="279"/>
      <c r="D108" s="279">
        <v>2</v>
      </c>
      <c r="E108" s="280"/>
      <c r="F108" s="277"/>
      <c r="G108" s="277"/>
      <c r="H108" s="278"/>
    </row>
    <row r="109" spans="1:8" ht="30">
      <c r="A109" s="274" t="s">
        <v>9</v>
      </c>
      <c r="B109" s="281" t="s">
        <v>3377</v>
      </c>
      <c r="C109" s="279"/>
      <c r="D109" s="279">
        <v>2</v>
      </c>
      <c r="E109" s="280"/>
      <c r="F109" s="277"/>
      <c r="G109" s="277"/>
      <c r="H109" s="278"/>
    </row>
    <row r="110" spans="1:8" ht="30">
      <c r="A110" s="274" t="s">
        <v>9</v>
      </c>
      <c r="B110" s="281" t="s">
        <v>127</v>
      </c>
      <c r="C110" s="279">
        <v>1</v>
      </c>
      <c r="D110" s="279">
        <v>1</v>
      </c>
      <c r="E110" s="280"/>
      <c r="F110" s="277"/>
      <c r="G110" s="277"/>
      <c r="H110" s="278"/>
    </row>
    <row r="111" spans="1:8" ht="30">
      <c r="A111" s="274" t="s">
        <v>9</v>
      </c>
      <c r="B111" s="281" t="s">
        <v>451</v>
      </c>
      <c r="C111" s="279">
        <v>1</v>
      </c>
      <c r="D111" s="279">
        <v>1</v>
      </c>
      <c r="E111" s="280"/>
      <c r="F111" s="277"/>
      <c r="G111" s="277"/>
      <c r="H111" s="278"/>
    </row>
    <row r="112" spans="1:8" ht="45">
      <c r="A112" s="274" t="s">
        <v>9</v>
      </c>
      <c r="B112" s="281" t="s">
        <v>3700</v>
      </c>
      <c r="C112" s="279">
        <v>1</v>
      </c>
      <c r="D112" s="279">
        <v>1</v>
      </c>
      <c r="E112" s="280"/>
      <c r="F112" s="277"/>
      <c r="G112" s="277"/>
      <c r="H112" s="278"/>
    </row>
    <row r="113" spans="1:8" ht="30">
      <c r="A113" s="274" t="s">
        <v>9</v>
      </c>
      <c r="B113" s="281" t="s">
        <v>133</v>
      </c>
      <c r="C113" s="279"/>
      <c r="D113" s="279">
        <v>1</v>
      </c>
      <c r="E113" s="280"/>
      <c r="F113" s="277"/>
      <c r="G113" s="277"/>
      <c r="H113" s="278"/>
    </row>
    <row r="114" spans="1:8" ht="30">
      <c r="A114" s="274" t="s">
        <v>9</v>
      </c>
      <c r="B114" s="281" t="s">
        <v>138</v>
      </c>
      <c r="C114" s="279"/>
      <c r="D114" s="279">
        <v>1</v>
      </c>
      <c r="E114" s="280"/>
      <c r="F114" s="277"/>
      <c r="G114" s="277"/>
      <c r="H114" s="278"/>
    </row>
    <row r="115" spans="1:8" ht="45">
      <c r="A115" s="274" t="s">
        <v>9</v>
      </c>
      <c r="B115" s="281" t="s">
        <v>140</v>
      </c>
      <c r="C115" s="279"/>
      <c r="D115" s="279">
        <v>1</v>
      </c>
      <c r="E115" s="280"/>
      <c r="F115" s="277"/>
      <c r="G115" s="277"/>
      <c r="H115" s="278"/>
    </row>
    <row r="116" spans="1:8" ht="30">
      <c r="A116" s="274" t="s">
        <v>9</v>
      </c>
      <c r="B116" s="281" t="s">
        <v>420</v>
      </c>
      <c r="C116" s="279"/>
      <c r="D116" s="279">
        <v>1</v>
      </c>
      <c r="E116" s="280"/>
      <c r="F116" s="277"/>
      <c r="G116" s="277"/>
      <c r="H116" s="278"/>
    </row>
    <row r="117" spans="1:8" ht="30">
      <c r="A117" s="274" t="s">
        <v>9</v>
      </c>
      <c r="B117" s="281" t="s">
        <v>1423</v>
      </c>
      <c r="C117" s="279"/>
      <c r="D117" s="279">
        <v>1</v>
      </c>
      <c r="E117" s="280"/>
      <c r="F117" s="277"/>
      <c r="G117" s="277"/>
      <c r="H117" s="278"/>
    </row>
    <row r="118" spans="1:8" ht="60">
      <c r="A118" s="274" t="s">
        <v>9</v>
      </c>
      <c r="B118" s="281" t="s">
        <v>1914</v>
      </c>
      <c r="C118" s="279"/>
      <c r="D118" s="279">
        <v>1</v>
      </c>
      <c r="E118" s="280"/>
      <c r="F118" s="277"/>
      <c r="G118" s="277"/>
      <c r="H118" s="278"/>
    </row>
    <row r="119" spans="1:8" ht="45">
      <c r="A119" s="274" t="s">
        <v>9</v>
      </c>
      <c r="B119" s="281" t="s">
        <v>1916</v>
      </c>
      <c r="C119" s="279"/>
      <c r="D119" s="279">
        <v>1</v>
      </c>
      <c r="E119" s="280"/>
      <c r="F119" s="277"/>
      <c r="G119" s="277"/>
      <c r="H119" s="278"/>
    </row>
    <row r="120" spans="1:8" ht="60">
      <c r="A120" s="274" t="s">
        <v>9</v>
      </c>
      <c r="B120" s="281" t="s">
        <v>2841</v>
      </c>
      <c r="C120" s="279"/>
      <c r="D120" s="279">
        <v>1</v>
      </c>
      <c r="E120" s="280"/>
      <c r="F120" s="277"/>
      <c r="G120" s="277"/>
      <c r="H120" s="278"/>
    </row>
    <row r="121" spans="1:8" ht="45">
      <c r="A121" s="274" t="s">
        <v>9</v>
      </c>
      <c r="B121" s="281" t="s">
        <v>3321</v>
      </c>
      <c r="C121" s="279"/>
      <c r="D121" s="279">
        <v>1</v>
      </c>
      <c r="E121" s="280"/>
      <c r="F121" s="277"/>
      <c r="G121" s="277"/>
      <c r="H121" s="278"/>
    </row>
    <row r="122" spans="1:8" ht="30">
      <c r="A122" s="274" t="s">
        <v>3781</v>
      </c>
      <c r="B122" s="273" t="s">
        <v>3778</v>
      </c>
      <c r="C122" s="279"/>
      <c r="D122" s="279"/>
      <c r="E122" s="280"/>
      <c r="F122" s="277">
        <v>27</v>
      </c>
      <c r="G122" s="277"/>
      <c r="H122" s="278"/>
    </row>
    <row r="123" spans="1:8">
      <c r="A123" s="274" t="s">
        <v>408</v>
      </c>
      <c r="B123" s="292" t="s">
        <v>427</v>
      </c>
      <c r="C123" s="279"/>
      <c r="D123" s="279"/>
      <c r="E123" s="280"/>
      <c r="F123" s="277">
        <v>23</v>
      </c>
      <c r="G123" s="277"/>
      <c r="H123" s="278"/>
    </row>
    <row r="124" spans="1:8" ht="60">
      <c r="A124" s="274" t="s">
        <v>3379</v>
      </c>
      <c r="B124" s="273" t="s">
        <v>3380</v>
      </c>
      <c r="C124" s="279"/>
      <c r="D124" s="279"/>
      <c r="E124" s="280"/>
      <c r="F124" s="277">
        <v>23</v>
      </c>
      <c r="G124" s="277"/>
      <c r="H124" s="278"/>
    </row>
    <row r="125" spans="1:8" ht="45">
      <c r="A125" s="274" t="s">
        <v>2464</v>
      </c>
      <c r="B125" s="273" t="s">
        <v>2214</v>
      </c>
      <c r="C125" s="279"/>
      <c r="D125" s="279"/>
      <c r="E125" s="280"/>
      <c r="F125" s="277">
        <v>22</v>
      </c>
      <c r="G125" s="277"/>
      <c r="H125" s="278"/>
    </row>
    <row r="126" spans="1:8" ht="45">
      <c r="A126" s="274" t="s">
        <v>3780</v>
      </c>
      <c r="B126" s="273" t="s">
        <v>3782</v>
      </c>
      <c r="C126" s="279"/>
      <c r="D126" s="279"/>
      <c r="E126" s="280"/>
      <c r="F126" s="277">
        <v>18</v>
      </c>
      <c r="G126" s="277"/>
      <c r="H126" s="278"/>
    </row>
    <row r="127" spans="1:8" ht="30">
      <c r="A127" s="274" t="s">
        <v>1428</v>
      </c>
      <c r="B127" s="273" t="s">
        <v>1411</v>
      </c>
      <c r="C127" s="279"/>
      <c r="D127" s="279"/>
      <c r="E127" s="280"/>
      <c r="F127" s="277">
        <v>16</v>
      </c>
      <c r="G127" s="277"/>
      <c r="H127" s="278"/>
    </row>
    <row r="128" spans="1:8" ht="30">
      <c r="A128" s="274"/>
      <c r="B128" s="273" t="s">
        <v>2196</v>
      </c>
      <c r="C128" s="279"/>
      <c r="D128" s="279"/>
      <c r="E128" s="280"/>
      <c r="F128" s="277">
        <v>14</v>
      </c>
      <c r="G128" s="277"/>
      <c r="H128" s="278"/>
    </row>
    <row r="129" spans="1:8" ht="75">
      <c r="A129" s="274" t="s">
        <v>59</v>
      </c>
      <c r="B129" s="273" t="s">
        <v>178</v>
      </c>
      <c r="C129" s="279"/>
      <c r="D129" s="279"/>
      <c r="E129" s="280"/>
      <c r="F129" s="277">
        <v>11</v>
      </c>
      <c r="G129" s="277"/>
      <c r="H129" s="278"/>
    </row>
    <row r="130" spans="1:8" ht="45">
      <c r="A130" s="274" t="s">
        <v>410</v>
      </c>
      <c r="B130" s="292" t="s">
        <v>429</v>
      </c>
      <c r="C130" s="279"/>
      <c r="D130" s="279"/>
      <c r="E130" s="280"/>
      <c r="F130" s="277">
        <v>10</v>
      </c>
      <c r="G130" s="277"/>
      <c r="H130" s="278"/>
    </row>
    <row r="131" spans="1:8" ht="30">
      <c r="A131" s="274"/>
      <c r="B131" s="273" t="s">
        <v>444</v>
      </c>
      <c r="C131" s="279"/>
      <c r="D131" s="279"/>
      <c r="E131" s="280"/>
      <c r="F131" s="277">
        <v>8</v>
      </c>
      <c r="G131" s="277"/>
      <c r="H131" s="278"/>
    </row>
    <row r="132" spans="1:8" ht="45">
      <c r="A132" s="274" t="s">
        <v>1429</v>
      </c>
      <c r="B132" s="273" t="s">
        <v>1412</v>
      </c>
      <c r="C132" s="279"/>
      <c r="D132" s="279"/>
      <c r="E132" s="280"/>
      <c r="F132" s="277">
        <v>8</v>
      </c>
      <c r="G132" s="277"/>
      <c r="H132" s="278"/>
    </row>
    <row r="133" spans="1:8" ht="60">
      <c r="A133" s="274" t="s">
        <v>1442</v>
      </c>
      <c r="B133" s="273" t="s">
        <v>1445</v>
      </c>
      <c r="C133" s="279"/>
      <c r="D133" s="279"/>
      <c r="E133" s="280"/>
      <c r="F133" s="277">
        <v>8</v>
      </c>
      <c r="G133" s="277"/>
      <c r="H133" s="278"/>
    </row>
    <row r="134" spans="1:8" ht="45">
      <c r="A134" s="274" t="s">
        <v>2923</v>
      </c>
      <c r="B134" s="273" t="s">
        <v>2924</v>
      </c>
      <c r="C134" s="279"/>
      <c r="D134" s="279"/>
      <c r="E134" s="280"/>
      <c r="F134" s="277">
        <v>8</v>
      </c>
      <c r="G134" s="277"/>
      <c r="H134" s="278"/>
    </row>
    <row r="135" spans="1:8" ht="45">
      <c r="A135" s="274" t="s">
        <v>49</v>
      </c>
      <c r="B135" s="273" t="s">
        <v>164</v>
      </c>
      <c r="C135" s="279"/>
      <c r="D135" s="279"/>
      <c r="E135" s="280"/>
      <c r="F135" s="277">
        <v>7</v>
      </c>
      <c r="G135" s="277"/>
      <c r="H135" s="278"/>
    </row>
    <row r="136" spans="1:8" ht="30">
      <c r="A136" s="274" t="s">
        <v>61</v>
      </c>
      <c r="B136" s="273" t="s">
        <v>185</v>
      </c>
      <c r="C136" s="279"/>
      <c r="D136" s="279"/>
      <c r="E136" s="280"/>
      <c r="F136" s="277">
        <v>7</v>
      </c>
      <c r="G136" s="277"/>
      <c r="H136" s="278"/>
    </row>
    <row r="137" spans="1:8" ht="45">
      <c r="A137" s="274" t="s">
        <v>398</v>
      </c>
      <c r="B137" s="292" t="s">
        <v>425</v>
      </c>
      <c r="C137" s="279"/>
      <c r="D137" s="279"/>
      <c r="E137" s="280"/>
      <c r="F137" s="277">
        <v>7</v>
      </c>
      <c r="G137" s="277"/>
      <c r="H137" s="278"/>
    </row>
    <row r="138" spans="1:8" ht="45">
      <c r="A138" s="274" t="s">
        <v>412</v>
      </c>
      <c r="B138" s="292" t="s">
        <v>431</v>
      </c>
      <c r="C138" s="279"/>
      <c r="D138" s="279"/>
      <c r="E138" s="280"/>
      <c r="F138" s="277">
        <v>7</v>
      </c>
      <c r="G138" s="277"/>
      <c r="H138" s="278"/>
    </row>
    <row r="139" spans="1:8" ht="30">
      <c r="A139" s="274" t="s">
        <v>86</v>
      </c>
      <c r="B139" s="273" t="s">
        <v>145</v>
      </c>
      <c r="C139" s="279"/>
      <c r="D139" s="279"/>
      <c r="E139" s="280"/>
      <c r="F139" s="277">
        <v>6</v>
      </c>
      <c r="G139" s="277"/>
      <c r="H139" s="278"/>
    </row>
    <row r="140" spans="1:8" ht="30">
      <c r="A140" s="274" t="s">
        <v>3382</v>
      </c>
      <c r="B140" s="273" t="s">
        <v>3381</v>
      </c>
      <c r="C140" s="279"/>
      <c r="D140" s="279"/>
      <c r="E140" s="280"/>
      <c r="F140" s="277">
        <v>6</v>
      </c>
      <c r="G140" s="277"/>
      <c r="H140" s="278"/>
    </row>
    <row r="141" spans="1:8" ht="45">
      <c r="A141" s="274" t="s">
        <v>3630</v>
      </c>
      <c r="B141" s="273" t="s">
        <v>3631</v>
      </c>
      <c r="C141" s="279"/>
      <c r="D141" s="279"/>
      <c r="E141" s="280"/>
      <c r="F141" s="277">
        <v>6</v>
      </c>
      <c r="G141" s="277"/>
      <c r="H141" s="278"/>
    </row>
    <row r="142" spans="1:8" ht="30">
      <c r="A142" s="274" t="s">
        <v>3521</v>
      </c>
      <c r="B142" s="273" t="s">
        <v>3516</v>
      </c>
      <c r="C142" s="279"/>
      <c r="D142" s="279"/>
      <c r="E142" s="280"/>
      <c r="F142" s="277">
        <v>5</v>
      </c>
      <c r="G142" s="277"/>
      <c r="H142" s="278"/>
    </row>
    <row r="143" spans="1:8" ht="45">
      <c r="A143" s="274" t="s">
        <v>104</v>
      </c>
      <c r="B143" s="273" t="s">
        <v>132</v>
      </c>
      <c r="C143" s="279"/>
      <c r="D143" s="279"/>
      <c r="E143" s="280"/>
      <c r="F143" s="277">
        <v>4</v>
      </c>
      <c r="G143" s="277"/>
      <c r="H143" s="278"/>
    </row>
    <row r="144" spans="1:8" ht="30">
      <c r="A144" s="274" t="s">
        <v>41</v>
      </c>
      <c r="B144" s="273" t="s">
        <v>153</v>
      </c>
      <c r="C144" s="279"/>
      <c r="D144" s="279"/>
      <c r="E144" s="280"/>
      <c r="F144" s="277">
        <v>4</v>
      </c>
      <c r="G144" s="277"/>
      <c r="H144" s="278"/>
    </row>
    <row r="145" spans="1:8" ht="45">
      <c r="A145" s="274" t="s">
        <v>401</v>
      </c>
      <c r="B145" s="292" t="s">
        <v>402</v>
      </c>
      <c r="C145" s="279"/>
      <c r="D145" s="279"/>
      <c r="E145" s="280"/>
      <c r="F145" s="277">
        <v>4</v>
      </c>
      <c r="G145" s="277"/>
      <c r="H145" s="278"/>
    </row>
    <row r="146" spans="1:8" ht="30">
      <c r="A146" s="274" t="s">
        <v>415</v>
      </c>
      <c r="B146" s="292" t="s">
        <v>416</v>
      </c>
      <c r="C146" s="279"/>
      <c r="D146" s="279"/>
      <c r="E146" s="280"/>
      <c r="F146" s="277">
        <v>4</v>
      </c>
      <c r="G146" s="277"/>
      <c r="H146" s="278"/>
    </row>
    <row r="147" spans="1:8" ht="30">
      <c r="A147" s="274" t="s">
        <v>78</v>
      </c>
      <c r="B147" s="273" t="s">
        <v>156</v>
      </c>
      <c r="C147" s="279"/>
      <c r="D147" s="279"/>
      <c r="E147" s="280"/>
      <c r="F147" s="277">
        <v>3</v>
      </c>
      <c r="G147" s="277"/>
      <c r="H147" s="278"/>
    </row>
    <row r="148" spans="1:8" ht="30">
      <c r="A148" s="274" t="s">
        <v>396</v>
      </c>
      <c r="B148" s="292" t="s">
        <v>423</v>
      </c>
      <c r="C148" s="279"/>
      <c r="D148" s="279"/>
      <c r="E148" s="280"/>
      <c r="F148" s="277">
        <v>3</v>
      </c>
      <c r="G148" s="277"/>
      <c r="H148" s="278"/>
    </row>
    <row r="149" spans="1:8" ht="45">
      <c r="A149" s="274" t="s">
        <v>3315</v>
      </c>
      <c r="B149" s="273" t="s">
        <v>3317</v>
      </c>
      <c r="C149" s="279"/>
      <c r="D149" s="279"/>
      <c r="E149" s="280"/>
      <c r="F149" s="277">
        <v>3</v>
      </c>
      <c r="G149" s="277"/>
      <c r="H149" s="278"/>
    </row>
    <row r="150" spans="1:8">
      <c r="A150" s="274" t="s">
        <v>15</v>
      </c>
      <c r="B150" s="273" t="s">
        <v>105</v>
      </c>
      <c r="C150" s="279"/>
      <c r="D150" s="279"/>
      <c r="E150" s="280"/>
      <c r="F150" s="277">
        <v>2</v>
      </c>
      <c r="G150" s="277"/>
      <c r="H150" s="278"/>
    </row>
    <row r="151" spans="1:8" ht="60">
      <c r="A151" s="274" t="s">
        <v>23</v>
      </c>
      <c r="B151" s="273" t="s">
        <v>113</v>
      </c>
      <c r="C151" s="279"/>
      <c r="D151" s="279"/>
      <c r="E151" s="280"/>
      <c r="F151" s="277">
        <v>2</v>
      </c>
      <c r="G151" s="277"/>
      <c r="H151" s="278"/>
    </row>
    <row r="152" spans="1:8">
      <c r="A152" s="274" t="s">
        <v>97</v>
      </c>
      <c r="B152" s="273" t="s">
        <v>134</v>
      </c>
      <c r="C152" s="279"/>
      <c r="D152" s="279"/>
      <c r="E152" s="280"/>
      <c r="F152" s="277">
        <v>2</v>
      </c>
      <c r="G152" s="277"/>
      <c r="H152" s="278"/>
    </row>
    <row r="153" spans="1:8">
      <c r="A153" s="274" t="s">
        <v>95</v>
      </c>
      <c r="B153" s="273" t="s">
        <v>136</v>
      </c>
      <c r="C153" s="279"/>
      <c r="D153" s="279"/>
      <c r="E153" s="280"/>
      <c r="F153" s="277">
        <v>2</v>
      </c>
      <c r="G153" s="277"/>
      <c r="H153" s="278"/>
    </row>
    <row r="154" spans="1:8" ht="30">
      <c r="A154" s="274" t="s">
        <v>94</v>
      </c>
      <c r="B154" s="273" t="s">
        <v>137</v>
      </c>
      <c r="C154" s="279"/>
      <c r="D154" s="279"/>
      <c r="E154" s="280"/>
      <c r="F154" s="277">
        <v>2</v>
      </c>
      <c r="G154" s="277"/>
      <c r="H154" s="278"/>
    </row>
    <row r="155" spans="1:8" ht="45">
      <c r="A155" s="274" t="s">
        <v>88</v>
      </c>
      <c r="B155" s="273" t="s">
        <v>143</v>
      </c>
      <c r="C155" s="279"/>
      <c r="D155" s="279"/>
      <c r="E155" s="280"/>
      <c r="F155" s="277">
        <v>2</v>
      </c>
      <c r="G155" s="277"/>
      <c r="H155" s="278"/>
    </row>
    <row r="156" spans="1:8" ht="45">
      <c r="A156" s="274" t="s">
        <v>83</v>
      </c>
      <c r="B156" s="273" t="s">
        <v>149</v>
      </c>
      <c r="C156" s="279"/>
      <c r="D156" s="279"/>
      <c r="E156" s="280"/>
      <c r="F156" s="277">
        <v>2</v>
      </c>
      <c r="G156" s="277"/>
      <c r="H156" s="278"/>
    </row>
    <row r="157" spans="1:8" ht="30">
      <c r="A157" s="274" t="s">
        <v>81</v>
      </c>
      <c r="B157" s="273" t="s">
        <v>151</v>
      </c>
      <c r="C157" s="279"/>
      <c r="D157" s="279"/>
      <c r="E157" s="280"/>
      <c r="F157" s="277">
        <v>2</v>
      </c>
      <c r="G157" s="277"/>
      <c r="H157" s="278"/>
    </row>
    <row r="158" spans="1:8" ht="45">
      <c r="A158" s="274" t="s">
        <v>77</v>
      </c>
      <c r="B158" s="273" t="s">
        <v>157</v>
      </c>
      <c r="C158" s="279"/>
      <c r="D158" s="279"/>
      <c r="E158" s="280"/>
      <c r="F158" s="277">
        <v>2</v>
      </c>
      <c r="G158" s="277"/>
      <c r="H158" s="278"/>
    </row>
    <row r="159" spans="1:8" ht="45">
      <c r="A159" s="274" t="s">
        <v>69</v>
      </c>
      <c r="B159" s="273" t="s">
        <v>1787</v>
      </c>
      <c r="C159" s="279"/>
      <c r="D159" s="279"/>
      <c r="E159" s="280"/>
      <c r="F159" s="277">
        <v>2</v>
      </c>
      <c r="G159" s="277"/>
      <c r="H159" s="278"/>
    </row>
    <row r="160" spans="1:8" ht="45">
      <c r="A160" s="274" t="s">
        <v>392</v>
      </c>
      <c r="B160" s="292" t="s">
        <v>419</v>
      </c>
      <c r="C160" s="279"/>
      <c r="D160" s="279"/>
      <c r="E160" s="280"/>
      <c r="F160" s="277">
        <v>2</v>
      </c>
      <c r="G160" s="277"/>
      <c r="H160" s="278"/>
    </row>
    <row r="161" spans="1:8" ht="45">
      <c r="A161" s="274" t="s">
        <v>394</v>
      </c>
      <c r="B161" s="292" t="s">
        <v>421</v>
      </c>
      <c r="C161" s="279"/>
      <c r="D161" s="279"/>
      <c r="E161" s="280"/>
      <c r="F161" s="277">
        <v>2</v>
      </c>
      <c r="G161" s="277"/>
      <c r="H161" s="278"/>
    </row>
    <row r="162" spans="1:8" ht="30">
      <c r="A162" s="274" t="s">
        <v>1437</v>
      </c>
      <c r="B162" s="273" t="s">
        <v>1422</v>
      </c>
      <c r="C162" s="279"/>
      <c r="D162" s="279"/>
      <c r="E162" s="280"/>
      <c r="F162" s="277">
        <v>2</v>
      </c>
      <c r="G162" s="277"/>
      <c r="H162" s="278"/>
    </row>
    <row r="163" spans="1:8" ht="45">
      <c r="A163" s="274" t="s">
        <v>1440</v>
      </c>
      <c r="B163" s="273" t="s">
        <v>1443</v>
      </c>
      <c r="C163" s="279"/>
      <c r="D163" s="279"/>
      <c r="E163" s="280"/>
      <c r="F163" s="277">
        <v>2</v>
      </c>
      <c r="G163" s="277"/>
      <c r="H163" s="278"/>
    </row>
    <row r="164" spans="1:8" ht="30">
      <c r="A164" s="274" t="s">
        <v>1925</v>
      </c>
      <c r="B164" s="273" t="s">
        <v>1917</v>
      </c>
      <c r="C164" s="279"/>
      <c r="D164" s="279"/>
      <c r="E164" s="280"/>
      <c r="F164" s="277">
        <v>2</v>
      </c>
      <c r="G164" s="277"/>
      <c r="H164" s="278"/>
    </row>
    <row r="165" spans="1:8" ht="45">
      <c r="A165" s="274" t="s">
        <v>2000</v>
      </c>
      <c r="B165" s="273" t="s">
        <v>2002</v>
      </c>
      <c r="C165" s="279"/>
      <c r="D165" s="279"/>
      <c r="E165" s="280"/>
      <c r="F165" s="277">
        <v>2</v>
      </c>
      <c r="G165" s="277"/>
      <c r="H165" s="278"/>
    </row>
    <row r="166" spans="1:8" ht="45">
      <c r="A166" s="274" t="s">
        <v>1996</v>
      </c>
      <c r="B166" s="273" t="s">
        <v>1998</v>
      </c>
      <c r="C166" s="279"/>
      <c r="D166" s="279"/>
      <c r="E166" s="280"/>
      <c r="F166" s="277">
        <v>2</v>
      </c>
      <c r="G166" s="277"/>
      <c r="H166" s="278"/>
    </row>
    <row r="167" spans="1:8" ht="45">
      <c r="A167" s="274" t="s">
        <v>2194</v>
      </c>
      <c r="B167" s="273" t="s">
        <v>2195</v>
      </c>
      <c r="C167" s="279"/>
      <c r="D167" s="279"/>
      <c r="E167" s="280"/>
      <c r="F167" s="277">
        <v>2</v>
      </c>
      <c r="G167" s="277"/>
      <c r="H167" s="278"/>
    </row>
    <row r="168" spans="1:8" ht="30">
      <c r="A168" s="274" t="s">
        <v>2655</v>
      </c>
      <c r="B168" s="273" t="s">
        <v>2656</v>
      </c>
      <c r="C168" s="279"/>
      <c r="D168" s="279"/>
      <c r="E168" s="280"/>
      <c r="F168" s="277">
        <v>2</v>
      </c>
      <c r="G168" s="277"/>
      <c r="H168" s="278"/>
    </row>
    <row r="169" spans="1:8" ht="60">
      <c r="A169" s="274" t="s">
        <v>2843</v>
      </c>
      <c r="B169" s="273" t="s">
        <v>2844</v>
      </c>
      <c r="C169" s="279"/>
      <c r="D169" s="279"/>
      <c r="E169" s="280"/>
      <c r="F169" s="277">
        <v>2</v>
      </c>
      <c r="G169" s="277"/>
      <c r="H169" s="278"/>
    </row>
    <row r="170" spans="1:8" ht="30">
      <c r="A170" s="274" t="s">
        <v>3523</v>
      </c>
      <c r="B170" s="273" t="s">
        <v>3514</v>
      </c>
      <c r="C170" s="279"/>
      <c r="D170" s="279"/>
      <c r="E170" s="280"/>
      <c r="F170" s="277">
        <v>2</v>
      </c>
      <c r="G170" s="277"/>
      <c r="H170" s="278"/>
    </row>
    <row r="171" spans="1:8">
      <c r="A171" s="274" t="s">
        <v>17</v>
      </c>
      <c r="B171" s="273" t="s">
        <v>107</v>
      </c>
      <c r="C171" s="279"/>
      <c r="D171" s="279"/>
      <c r="E171" s="280"/>
      <c r="F171" s="277">
        <v>1</v>
      </c>
      <c r="G171" s="277"/>
      <c r="H171" s="278"/>
    </row>
    <row r="172" spans="1:8" ht="45">
      <c r="A172" s="274" t="s">
        <v>35</v>
      </c>
      <c r="B172" s="273" t="s">
        <v>126</v>
      </c>
      <c r="C172" s="279"/>
      <c r="D172" s="279"/>
      <c r="E172" s="280"/>
      <c r="F172" s="277">
        <v>1</v>
      </c>
      <c r="G172" s="277"/>
      <c r="H172" s="278"/>
    </row>
    <row r="173" spans="1:8" ht="45">
      <c r="A173" s="274" t="s">
        <v>92</v>
      </c>
      <c r="B173" s="273" t="s">
        <v>139</v>
      </c>
      <c r="C173" s="279"/>
      <c r="D173" s="279"/>
      <c r="E173" s="280"/>
      <c r="F173" s="277">
        <v>1</v>
      </c>
      <c r="G173" s="277"/>
      <c r="H173" s="278"/>
    </row>
    <row r="174" spans="1:8" ht="30">
      <c r="A174" s="274" t="s">
        <v>90</v>
      </c>
      <c r="B174" s="273" t="s">
        <v>3199</v>
      </c>
      <c r="C174" s="279"/>
      <c r="D174" s="279"/>
      <c r="E174" s="280"/>
      <c r="F174" s="277">
        <v>1</v>
      </c>
      <c r="G174" s="277"/>
      <c r="H174" s="278"/>
    </row>
    <row r="175" spans="1:8" ht="45">
      <c r="A175" s="274" t="s">
        <v>47</v>
      </c>
      <c r="B175" s="273" t="s">
        <v>163</v>
      </c>
      <c r="C175" s="279"/>
      <c r="D175" s="279"/>
      <c r="E175" s="280"/>
      <c r="F175" s="277">
        <v>1</v>
      </c>
      <c r="G175" s="277"/>
      <c r="H175" s="278"/>
    </row>
    <row r="176" spans="1:8" ht="45">
      <c r="A176" s="274" t="s">
        <v>53</v>
      </c>
      <c r="B176" s="273" t="s">
        <v>169</v>
      </c>
      <c r="C176" s="279"/>
      <c r="D176" s="279"/>
      <c r="E176" s="280"/>
      <c r="F176" s="277">
        <v>1</v>
      </c>
      <c r="G176" s="277"/>
      <c r="H176" s="278"/>
    </row>
    <row r="177" spans="1:8" ht="45">
      <c r="A177" s="274" t="s">
        <v>58</v>
      </c>
      <c r="B177" s="273" t="s">
        <v>177</v>
      </c>
      <c r="C177" s="279"/>
      <c r="D177" s="279"/>
      <c r="E177" s="280"/>
      <c r="F177" s="277">
        <v>1</v>
      </c>
      <c r="G177" s="277"/>
      <c r="H177" s="278"/>
    </row>
    <row r="178" spans="1:8" ht="30">
      <c r="A178" s="274" t="s">
        <v>65</v>
      </c>
      <c r="B178" s="273" t="s">
        <v>181</v>
      </c>
      <c r="C178" s="279"/>
      <c r="D178" s="279"/>
      <c r="E178" s="280"/>
      <c r="F178" s="277">
        <v>1</v>
      </c>
      <c r="G178" s="277"/>
      <c r="H178" s="278"/>
    </row>
    <row r="179" spans="1:8" ht="60">
      <c r="A179" s="274" t="s">
        <v>1431</v>
      </c>
      <c r="B179" s="273" t="s">
        <v>1416</v>
      </c>
      <c r="C179" s="279"/>
      <c r="D179" s="279"/>
      <c r="E179" s="280"/>
      <c r="F179" s="277">
        <v>1</v>
      </c>
      <c r="G179" s="277"/>
      <c r="H179" s="278"/>
    </row>
    <row r="180" spans="1:8" ht="45">
      <c r="A180" s="274" t="s">
        <v>1923</v>
      </c>
      <c r="B180" s="273" t="s">
        <v>1915</v>
      </c>
      <c r="C180" s="279"/>
      <c r="D180" s="279"/>
      <c r="E180" s="280"/>
      <c r="F180" s="277">
        <v>1</v>
      </c>
      <c r="G180" s="277"/>
      <c r="H180" s="278"/>
    </row>
    <row r="181" spans="1:8" ht="45">
      <c r="A181" s="274" t="s">
        <v>2847</v>
      </c>
      <c r="B181" s="273" t="s">
        <v>2848</v>
      </c>
      <c r="C181" s="279"/>
      <c r="D181" s="279"/>
      <c r="E181" s="280"/>
      <c r="F181" s="277">
        <v>1</v>
      </c>
      <c r="G181" s="277"/>
      <c r="H181" s="278"/>
    </row>
    <row r="182" spans="1:8" ht="45">
      <c r="A182" s="274" t="s">
        <v>3309</v>
      </c>
      <c r="B182" s="273" t="s">
        <v>3311</v>
      </c>
      <c r="C182" s="279"/>
      <c r="D182" s="279"/>
      <c r="E182" s="280"/>
      <c r="F182" s="277">
        <v>1</v>
      </c>
      <c r="G182" s="277"/>
      <c r="H182" s="278"/>
    </row>
    <row r="183" spans="1:8" ht="60">
      <c r="A183" s="274" t="s">
        <v>9</v>
      </c>
      <c r="B183" s="281" t="s">
        <v>457</v>
      </c>
      <c r="C183" s="279"/>
      <c r="D183" s="279"/>
      <c r="E183" s="280"/>
      <c r="F183" s="277">
        <v>1</v>
      </c>
      <c r="G183" s="277"/>
      <c r="H183" s="278"/>
    </row>
    <row r="184" spans="1:8" ht="45">
      <c r="A184" s="274" t="s">
        <v>9</v>
      </c>
      <c r="B184" s="281" t="s">
        <v>171</v>
      </c>
      <c r="C184" s="279"/>
      <c r="D184" s="279"/>
      <c r="E184" s="280"/>
      <c r="F184" s="277">
        <v>1</v>
      </c>
      <c r="G184" s="277"/>
      <c r="H184" s="278"/>
    </row>
    <row r="185" spans="1:8" ht="30">
      <c r="A185" s="274" t="s">
        <v>36</v>
      </c>
      <c r="B185" s="273" t="s">
        <v>1279</v>
      </c>
      <c r="C185" s="279"/>
      <c r="D185" s="279"/>
      <c r="E185" s="280"/>
      <c r="F185" s="277">
        <v>0</v>
      </c>
      <c r="G185" s="277"/>
      <c r="H185" s="278"/>
    </row>
    <row r="186" spans="1:8" ht="30">
      <c r="A186" s="274" t="s">
        <v>51</v>
      </c>
      <c r="B186" s="273" t="s">
        <v>167</v>
      </c>
      <c r="C186" s="279"/>
      <c r="D186" s="279"/>
      <c r="E186" s="280"/>
      <c r="F186" s="277">
        <v>0</v>
      </c>
      <c r="G186" s="277"/>
      <c r="H186" s="278"/>
    </row>
    <row r="187" spans="1:8" ht="45">
      <c r="A187" s="274" t="s">
        <v>55</v>
      </c>
      <c r="B187" s="273" t="s">
        <v>171</v>
      </c>
      <c r="C187" s="279"/>
      <c r="D187" s="279"/>
      <c r="E187" s="280"/>
      <c r="F187" s="277">
        <v>0</v>
      </c>
      <c r="G187" s="277"/>
      <c r="H187" s="278"/>
    </row>
    <row r="188" spans="1:8" ht="45">
      <c r="A188" s="274" t="s">
        <v>57</v>
      </c>
      <c r="B188" s="273" t="s">
        <v>453</v>
      </c>
      <c r="C188" s="279"/>
      <c r="D188" s="279"/>
      <c r="E188" s="280"/>
      <c r="F188" s="277">
        <v>0</v>
      </c>
      <c r="G188" s="277"/>
      <c r="H188" s="278"/>
    </row>
    <row r="189" spans="1:8" ht="30">
      <c r="A189" s="274" t="s">
        <v>71</v>
      </c>
      <c r="B189" s="273" t="s">
        <v>173</v>
      </c>
      <c r="C189" s="279"/>
      <c r="D189" s="279"/>
      <c r="E189" s="280"/>
      <c r="F189" s="277">
        <v>0</v>
      </c>
      <c r="G189" s="277"/>
      <c r="H189" s="278"/>
    </row>
    <row r="190" spans="1:8" ht="45">
      <c r="A190" s="274" t="s">
        <v>67</v>
      </c>
      <c r="B190" s="273" t="s">
        <v>454</v>
      </c>
      <c r="C190" s="279"/>
      <c r="D190" s="279"/>
      <c r="E190" s="280"/>
      <c r="F190" s="277">
        <v>0</v>
      </c>
      <c r="G190" s="277"/>
      <c r="H190" s="278"/>
    </row>
    <row r="191" spans="1:8" ht="45">
      <c r="A191" s="274" t="s">
        <v>390</v>
      </c>
      <c r="B191" s="292" t="s">
        <v>417</v>
      </c>
      <c r="C191" s="279"/>
      <c r="D191" s="279"/>
      <c r="E191" s="280"/>
      <c r="F191" s="277">
        <v>0</v>
      </c>
      <c r="G191" s="277"/>
      <c r="H191" s="278"/>
    </row>
    <row r="192" spans="1:8" ht="30">
      <c r="A192" s="274" t="s">
        <v>1433</v>
      </c>
      <c r="B192" s="273" t="s">
        <v>1418</v>
      </c>
      <c r="C192" s="279"/>
      <c r="D192" s="279"/>
      <c r="E192" s="280"/>
      <c r="F192" s="277">
        <v>0</v>
      </c>
      <c r="G192" s="277"/>
      <c r="H192" s="278"/>
    </row>
    <row r="193" spans="1:8" ht="45">
      <c r="A193" s="274" t="s">
        <v>1435</v>
      </c>
      <c r="B193" s="273" t="s">
        <v>1414</v>
      </c>
      <c r="C193" s="279"/>
      <c r="D193" s="279"/>
      <c r="E193" s="280"/>
      <c r="F193" s="277">
        <v>0</v>
      </c>
      <c r="G193" s="277"/>
      <c r="H193" s="278"/>
    </row>
    <row r="194" spans="1:8" ht="30">
      <c r="A194" s="274" t="s">
        <v>1912</v>
      </c>
      <c r="B194" s="273" t="s">
        <v>1913</v>
      </c>
      <c r="C194" s="279"/>
      <c r="D194" s="279"/>
      <c r="E194" s="280"/>
      <c r="F194" s="277">
        <v>0</v>
      </c>
      <c r="G194" s="277"/>
      <c r="H194" s="278"/>
    </row>
    <row r="195" spans="1:8" ht="30">
      <c r="A195" s="274" t="s">
        <v>3783</v>
      </c>
      <c r="B195" s="273" t="s">
        <v>3779</v>
      </c>
      <c r="C195" s="279">
        <v>57</v>
      </c>
      <c r="D195" s="279"/>
      <c r="E195" s="280"/>
      <c r="F195" s="277"/>
      <c r="G195" s="277"/>
      <c r="H195" s="278"/>
    </row>
    <row r="196" spans="1:8" ht="45">
      <c r="A196" s="274" t="s">
        <v>3527</v>
      </c>
      <c r="B196" s="273" t="s">
        <v>3528</v>
      </c>
      <c r="C196" s="279">
        <v>37</v>
      </c>
      <c r="D196" s="279"/>
      <c r="E196" s="280"/>
      <c r="F196" s="277"/>
      <c r="G196" s="277"/>
      <c r="H196" s="278"/>
    </row>
    <row r="197" spans="1:8" ht="45">
      <c r="A197" s="274" t="s">
        <v>3699</v>
      </c>
      <c r="B197" s="273" t="s">
        <v>3700</v>
      </c>
      <c r="C197" s="279">
        <v>31</v>
      </c>
      <c r="D197" s="279"/>
      <c r="E197" s="280"/>
      <c r="F197" s="277"/>
      <c r="G197" s="277"/>
      <c r="H197" s="278"/>
    </row>
    <row r="198" spans="1:8" ht="30">
      <c r="A198" s="274" t="s">
        <v>3378</v>
      </c>
      <c r="B198" s="273" t="s">
        <v>3377</v>
      </c>
      <c r="C198" s="279">
        <v>24</v>
      </c>
      <c r="D198" s="279"/>
      <c r="E198" s="280"/>
      <c r="F198" s="277"/>
      <c r="G198" s="277"/>
      <c r="H198" s="278"/>
    </row>
    <row r="199" spans="1:8">
      <c r="A199" s="274" t="s">
        <v>407</v>
      </c>
      <c r="B199" s="292" t="s">
        <v>426</v>
      </c>
      <c r="C199" s="279">
        <v>17</v>
      </c>
      <c r="D199" s="279"/>
      <c r="E199" s="280"/>
      <c r="F199" s="277"/>
      <c r="G199" s="277"/>
      <c r="H199" s="278"/>
    </row>
    <row r="200" spans="1:8" ht="45">
      <c r="A200" s="274" t="s">
        <v>3628</v>
      </c>
      <c r="B200" s="273" t="s">
        <v>3629</v>
      </c>
      <c r="C200" s="279">
        <v>14</v>
      </c>
      <c r="D200" s="279"/>
      <c r="E200" s="280"/>
      <c r="F200" s="277"/>
      <c r="G200" s="277"/>
      <c r="H200" s="278"/>
    </row>
    <row r="201" spans="1:8" ht="30">
      <c r="A201" s="274" t="s">
        <v>397</v>
      </c>
      <c r="B201" s="292" t="s">
        <v>424</v>
      </c>
      <c r="C201" s="279">
        <v>11</v>
      </c>
      <c r="D201" s="279"/>
      <c r="E201" s="280"/>
      <c r="F201" s="277"/>
      <c r="G201" s="277"/>
      <c r="H201" s="278"/>
    </row>
    <row r="202" spans="1:8">
      <c r="A202" s="274" t="s">
        <v>403</v>
      </c>
      <c r="B202" s="292" t="s">
        <v>404</v>
      </c>
      <c r="C202" s="279">
        <v>11</v>
      </c>
      <c r="D202" s="279"/>
      <c r="E202" s="280"/>
      <c r="F202" s="277"/>
      <c r="G202" s="277"/>
      <c r="H202" s="278"/>
    </row>
    <row r="203" spans="1:8" ht="30">
      <c r="A203" s="274" t="s">
        <v>3520</v>
      </c>
      <c r="B203" s="273" t="s">
        <v>3515</v>
      </c>
      <c r="C203" s="279">
        <v>11</v>
      </c>
      <c r="D203" s="279"/>
      <c r="E203" s="280"/>
      <c r="F203" s="277"/>
      <c r="G203" s="277"/>
      <c r="H203" s="278"/>
    </row>
    <row r="204" spans="1:8" ht="45">
      <c r="A204" s="274" t="s">
        <v>409</v>
      </c>
      <c r="B204" s="292" t="s">
        <v>428</v>
      </c>
      <c r="C204" s="279">
        <v>10</v>
      </c>
      <c r="D204" s="279"/>
      <c r="E204" s="280"/>
      <c r="F204" s="277"/>
      <c r="G204" s="277"/>
      <c r="H204" s="278"/>
    </row>
    <row r="205" spans="1:8" ht="45">
      <c r="A205" s="274" t="s">
        <v>2921</v>
      </c>
      <c r="B205" s="273" t="s">
        <v>2922</v>
      </c>
      <c r="C205" s="279">
        <v>9</v>
      </c>
      <c r="D205" s="279"/>
      <c r="E205" s="280"/>
      <c r="F205" s="277"/>
      <c r="G205" s="277"/>
      <c r="H205" s="278"/>
    </row>
    <row r="206" spans="1:8" ht="45">
      <c r="A206" s="274" t="s">
        <v>2925</v>
      </c>
      <c r="B206" s="273" t="s">
        <v>2926</v>
      </c>
      <c r="C206" s="279">
        <v>9</v>
      </c>
      <c r="D206" s="279"/>
      <c r="E206" s="280"/>
      <c r="F206" s="277"/>
      <c r="G206" s="277"/>
      <c r="H206" s="278"/>
    </row>
    <row r="207" spans="1:8" ht="45">
      <c r="A207" s="274" t="s">
        <v>3314</v>
      </c>
      <c r="B207" s="273" t="s">
        <v>3316</v>
      </c>
      <c r="C207" s="279">
        <v>8</v>
      </c>
      <c r="D207" s="279"/>
      <c r="E207" s="280"/>
      <c r="F207" s="277"/>
      <c r="G207" s="277"/>
      <c r="H207" s="278"/>
    </row>
    <row r="208" spans="1:8" ht="30">
      <c r="A208" s="274" t="s">
        <v>52</v>
      </c>
      <c r="B208" s="273" t="s">
        <v>168</v>
      </c>
      <c r="C208" s="279">
        <v>7</v>
      </c>
      <c r="D208" s="279"/>
      <c r="E208" s="280"/>
      <c r="F208" s="277"/>
      <c r="G208" s="277"/>
      <c r="H208" s="278"/>
    </row>
    <row r="209" spans="1:8" ht="60">
      <c r="A209" s="274" t="s">
        <v>1441</v>
      </c>
      <c r="B209" s="273" t="s">
        <v>1444</v>
      </c>
      <c r="C209" s="279">
        <v>7</v>
      </c>
      <c r="D209" s="279"/>
      <c r="E209" s="280"/>
      <c r="F209" s="277"/>
      <c r="G209" s="277"/>
      <c r="H209" s="278"/>
    </row>
    <row r="210" spans="1:8" ht="45">
      <c r="A210" s="274" t="s">
        <v>3308</v>
      </c>
      <c r="B210" s="273" t="s">
        <v>3310</v>
      </c>
      <c r="C210" s="279">
        <v>7</v>
      </c>
      <c r="D210" s="279"/>
      <c r="E210" s="280"/>
      <c r="F210" s="277"/>
      <c r="G210" s="277"/>
      <c r="H210" s="278"/>
    </row>
    <row r="211" spans="1:8" ht="30">
      <c r="A211" s="274" t="s">
        <v>3522</v>
      </c>
      <c r="B211" s="273" t="s">
        <v>3513</v>
      </c>
      <c r="C211" s="279">
        <v>7</v>
      </c>
      <c r="D211" s="279"/>
      <c r="E211" s="280"/>
      <c r="F211" s="277"/>
      <c r="G211" s="277"/>
      <c r="H211" s="278"/>
    </row>
    <row r="212" spans="1:8" ht="30">
      <c r="A212" s="274" t="s">
        <v>9</v>
      </c>
      <c r="B212" s="281" t="s">
        <v>2213</v>
      </c>
      <c r="C212" s="279">
        <v>7</v>
      </c>
      <c r="D212" s="279"/>
      <c r="E212" s="280"/>
      <c r="F212" s="277"/>
      <c r="G212" s="277"/>
      <c r="H212" s="278"/>
    </row>
    <row r="213" spans="1:8" ht="30">
      <c r="A213" s="274" t="s">
        <v>411</v>
      </c>
      <c r="B213" s="292" t="s">
        <v>430</v>
      </c>
      <c r="C213" s="279">
        <v>6</v>
      </c>
      <c r="D213" s="279"/>
      <c r="E213" s="280"/>
      <c r="F213" s="277"/>
      <c r="G213" s="277"/>
      <c r="H213" s="278"/>
    </row>
    <row r="214" spans="1:8" ht="30">
      <c r="A214" s="274" t="s">
        <v>413</v>
      </c>
      <c r="B214" s="292" t="s">
        <v>414</v>
      </c>
      <c r="C214" s="279">
        <v>6</v>
      </c>
      <c r="D214" s="279"/>
      <c r="E214" s="280"/>
      <c r="F214" s="277"/>
      <c r="G214" s="277"/>
      <c r="H214" s="278"/>
    </row>
    <row r="215" spans="1:8" ht="30">
      <c r="A215" s="274" t="s">
        <v>2192</v>
      </c>
      <c r="B215" s="273" t="s">
        <v>2193</v>
      </c>
      <c r="C215" s="279">
        <v>6</v>
      </c>
      <c r="D215" s="279"/>
      <c r="E215" s="280"/>
      <c r="F215" s="277"/>
      <c r="G215" s="277"/>
      <c r="H215" s="278"/>
    </row>
    <row r="216" spans="1:8" ht="30">
      <c r="A216" s="274" t="s">
        <v>3375</v>
      </c>
      <c r="B216" s="273" t="s">
        <v>3376</v>
      </c>
      <c r="C216" s="279">
        <v>6</v>
      </c>
      <c r="D216" s="279"/>
      <c r="E216" s="280"/>
      <c r="F216" s="277"/>
      <c r="G216" s="277"/>
      <c r="H216" s="278"/>
    </row>
    <row r="217" spans="1:8">
      <c r="A217" s="274" t="s">
        <v>85</v>
      </c>
      <c r="B217" s="273" t="s">
        <v>146</v>
      </c>
      <c r="C217" s="279">
        <v>5</v>
      </c>
      <c r="D217" s="279"/>
      <c r="E217" s="280"/>
      <c r="F217" s="277"/>
      <c r="G217" s="277"/>
      <c r="H217" s="278"/>
    </row>
    <row r="218" spans="1:8" ht="45">
      <c r="A218" s="274" t="s">
        <v>84</v>
      </c>
      <c r="B218" s="273" t="s">
        <v>148</v>
      </c>
      <c r="C218" s="279">
        <v>5</v>
      </c>
      <c r="D218" s="279"/>
      <c r="E218" s="280"/>
      <c r="F218" s="277"/>
      <c r="G218" s="277"/>
      <c r="H218" s="278"/>
    </row>
    <row r="219" spans="1:8" ht="60">
      <c r="A219" s="274" t="s">
        <v>75</v>
      </c>
      <c r="B219" s="273" t="s">
        <v>161</v>
      </c>
      <c r="C219" s="279">
        <v>5</v>
      </c>
      <c r="D219" s="279"/>
      <c r="E219" s="280"/>
      <c r="F219" s="277"/>
      <c r="G219" s="277"/>
      <c r="H219" s="278"/>
    </row>
    <row r="220" spans="1:8" ht="45">
      <c r="A220" s="274" t="s">
        <v>60</v>
      </c>
      <c r="B220" s="273" t="s">
        <v>179</v>
      </c>
      <c r="C220" s="279">
        <v>5</v>
      </c>
      <c r="D220" s="279"/>
      <c r="E220" s="280"/>
      <c r="F220" s="277"/>
      <c r="G220" s="277"/>
      <c r="H220" s="278"/>
    </row>
    <row r="221" spans="1:8" ht="30">
      <c r="A221" s="274" t="s">
        <v>62</v>
      </c>
      <c r="B221" s="273" t="s">
        <v>184</v>
      </c>
      <c r="C221" s="279">
        <v>5</v>
      </c>
      <c r="D221" s="279"/>
      <c r="E221" s="280"/>
      <c r="F221" s="277"/>
      <c r="G221" s="277"/>
      <c r="H221" s="278"/>
    </row>
    <row r="222" spans="1:8" ht="30">
      <c r="A222" s="274" t="s">
        <v>388</v>
      </c>
      <c r="B222" s="292" t="s">
        <v>389</v>
      </c>
      <c r="C222" s="279">
        <v>5</v>
      </c>
      <c r="D222" s="279"/>
      <c r="E222" s="280"/>
      <c r="F222" s="277"/>
      <c r="G222" s="277"/>
      <c r="H222" s="278"/>
    </row>
    <row r="223" spans="1:8" ht="45">
      <c r="A223" s="274" t="s">
        <v>1430</v>
      </c>
      <c r="B223" s="273" t="s">
        <v>1413</v>
      </c>
      <c r="C223" s="279">
        <v>5</v>
      </c>
      <c r="D223" s="279"/>
      <c r="E223" s="280"/>
      <c r="F223" s="277"/>
      <c r="G223" s="277"/>
      <c r="H223" s="278"/>
    </row>
    <row r="224" spans="1:8" ht="30">
      <c r="A224" s="274" t="s">
        <v>1999</v>
      </c>
      <c r="B224" s="273" t="s">
        <v>2001</v>
      </c>
      <c r="C224" s="279">
        <v>5</v>
      </c>
      <c r="D224" s="279"/>
      <c r="E224" s="280"/>
      <c r="F224" s="277"/>
      <c r="G224" s="277"/>
      <c r="H224" s="278"/>
    </row>
    <row r="225" spans="1:8" ht="45">
      <c r="A225" s="274" t="s">
        <v>2849</v>
      </c>
      <c r="B225" s="273" t="s">
        <v>2850</v>
      </c>
      <c r="C225" s="279">
        <v>5</v>
      </c>
      <c r="D225" s="279"/>
      <c r="E225" s="280"/>
      <c r="F225" s="277"/>
      <c r="G225" s="277"/>
      <c r="H225" s="278"/>
    </row>
    <row r="226" spans="1:8" ht="30">
      <c r="A226" s="274" t="s">
        <v>9</v>
      </c>
      <c r="B226" s="281" t="s">
        <v>422</v>
      </c>
      <c r="C226" s="279">
        <v>5</v>
      </c>
      <c r="D226" s="279"/>
      <c r="E226" s="280"/>
      <c r="F226" s="277"/>
      <c r="G226" s="277"/>
      <c r="H226" s="278"/>
    </row>
    <row r="227" spans="1:8" ht="30">
      <c r="A227" s="274" t="s">
        <v>395</v>
      </c>
      <c r="B227" s="292" t="s">
        <v>422</v>
      </c>
      <c r="C227" s="279">
        <v>4</v>
      </c>
      <c r="D227" s="279"/>
      <c r="E227" s="280"/>
      <c r="F227" s="277"/>
      <c r="G227" s="277"/>
      <c r="H227" s="278"/>
    </row>
    <row r="228" spans="1:8" ht="45">
      <c r="A228" s="274" t="s">
        <v>1995</v>
      </c>
      <c r="B228" s="273" t="s">
        <v>1997</v>
      </c>
      <c r="C228" s="279">
        <v>4</v>
      </c>
      <c r="D228" s="279"/>
      <c r="E228" s="280"/>
      <c r="F228" s="277"/>
      <c r="G228" s="277"/>
      <c r="H228" s="278"/>
    </row>
    <row r="229" spans="1:8" ht="60">
      <c r="A229" s="274" t="s">
        <v>2842</v>
      </c>
      <c r="B229" s="273" t="s">
        <v>2841</v>
      </c>
      <c r="C229" s="279">
        <v>4</v>
      </c>
      <c r="D229" s="279"/>
      <c r="E229" s="280"/>
      <c r="F229" s="277"/>
      <c r="G229" s="277"/>
      <c r="H229" s="278"/>
    </row>
    <row r="230" spans="1:8" ht="45">
      <c r="A230" s="274" t="s">
        <v>2845</v>
      </c>
      <c r="B230" s="273" t="s">
        <v>2846</v>
      </c>
      <c r="C230" s="279">
        <v>4</v>
      </c>
      <c r="D230" s="279"/>
      <c r="E230" s="280"/>
      <c r="F230" s="277"/>
      <c r="G230" s="277"/>
      <c r="H230" s="278"/>
    </row>
    <row r="231" spans="1:8" ht="30">
      <c r="A231" s="274" t="s">
        <v>22</v>
      </c>
      <c r="B231" s="273" t="s">
        <v>112</v>
      </c>
      <c r="C231" s="279">
        <v>3</v>
      </c>
      <c r="D231" s="279"/>
      <c r="E231" s="280"/>
      <c r="F231" s="277"/>
      <c r="G231" s="277"/>
      <c r="H231" s="278"/>
    </row>
    <row r="232" spans="1:8" ht="45">
      <c r="A232" s="274" t="s">
        <v>34</v>
      </c>
      <c r="B232" s="292" t="s">
        <v>125</v>
      </c>
      <c r="C232" s="279">
        <v>3</v>
      </c>
      <c r="D232" s="279"/>
      <c r="E232" s="280"/>
      <c r="F232" s="277"/>
      <c r="G232" s="277"/>
      <c r="H232" s="278"/>
    </row>
    <row r="233" spans="1:8" ht="45">
      <c r="A233" s="274" t="s">
        <v>91</v>
      </c>
      <c r="B233" s="273" t="s">
        <v>140</v>
      </c>
      <c r="C233" s="279">
        <v>3</v>
      </c>
      <c r="D233" s="279"/>
      <c r="E233" s="280"/>
      <c r="F233" s="277"/>
      <c r="G233" s="277"/>
      <c r="H233" s="278"/>
    </row>
    <row r="234" spans="1:8" ht="30">
      <c r="A234" s="274" t="s">
        <v>80</v>
      </c>
      <c r="B234" s="273" t="s">
        <v>152</v>
      </c>
      <c r="C234" s="279">
        <v>3</v>
      </c>
      <c r="D234" s="279"/>
      <c r="E234" s="280"/>
      <c r="F234" s="277"/>
      <c r="G234" s="277"/>
      <c r="H234" s="278"/>
    </row>
    <row r="235" spans="1:8" ht="30">
      <c r="A235" s="274" t="s">
        <v>101</v>
      </c>
      <c r="B235" s="273" t="s">
        <v>129</v>
      </c>
      <c r="C235" s="279">
        <v>2</v>
      </c>
      <c r="D235" s="279"/>
      <c r="E235" s="280"/>
      <c r="F235" s="277"/>
      <c r="G235" s="277"/>
      <c r="H235" s="278"/>
    </row>
    <row r="236" spans="1:8" ht="30">
      <c r="A236" s="274" t="s">
        <v>93</v>
      </c>
      <c r="B236" s="273" t="s">
        <v>138</v>
      </c>
      <c r="C236" s="279">
        <v>2</v>
      </c>
      <c r="D236" s="279"/>
      <c r="E236" s="280"/>
      <c r="F236" s="277"/>
      <c r="G236" s="277"/>
      <c r="H236" s="278"/>
    </row>
    <row r="237" spans="1:8" ht="30">
      <c r="A237" s="274" t="s">
        <v>89</v>
      </c>
      <c r="B237" s="273" t="s">
        <v>3198</v>
      </c>
      <c r="C237" s="279">
        <v>2</v>
      </c>
      <c r="D237" s="279"/>
      <c r="E237" s="280"/>
      <c r="F237" s="277"/>
      <c r="G237" s="277"/>
      <c r="H237" s="278"/>
    </row>
    <row r="238" spans="1:8" ht="30">
      <c r="A238" s="274" t="s">
        <v>68</v>
      </c>
      <c r="B238" s="273" t="s">
        <v>176</v>
      </c>
      <c r="C238" s="279">
        <v>2</v>
      </c>
      <c r="D238" s="279"/>
      <c r="E238" s="280"/>
      <c r="F238" s="277"/>
      <c r="G238" s="277"/>
      <c r="H238" s="278"/>
    </row>
    <row r="239" spans="1:8" ht="60">
      <c r="A239" s="274" t="s">
        <v>1918</v>
      </c>
      <c r="B239" s="273" t="s">
        <v>1914</v>
      </c>
      <c r="C239" s="279">
        <v>2</v>
      </c>
      <c r="D239" s="279"/>
      <c r="E239" s="280"/>
      <c r="F239" s="277"/>
      <c r="G239" s="277"/>
      <c r="H239" s="278"/>
    </row>
    <row r="240" spans="1:8" ht="30">
      <c r="A240" s="274" t="s">
        <v>2463</v>
      </c>
      <c r="B240" s="273" t="s">
        <v>2213</v>
      </c>
      <c r="C240" s="279">
        <v>2</v>
      </c>
      <c r="D240" s="279"/>
      <c r="E240" s="280"/>
      <c r="F240" s="277"/>
      <c r="G240" s="277"/>
      <c r="H240" s="278"/>
    </row>
    <row r="241" spans="1:8">
      <c r="A241" s="274" t="s">
        <v>16</v>
      </c>
      <c r="B241" s="273" t="s">
        <v>106</v>
      </c>
      <c r="C241" s="279">
        <v>1</v>
      </c>
      <c r="D241" s="279"/>
      <c r="E241" s="280"/>
      <c r="F241" s="277"/>
      <c r="G241" s="277"/>
      <c r="H241" s="278"/>
    </row>
    <row r="242" spans="1:8" ht="30">
      <c r="A242" s="274" t="s">
        <v>18</v>
      </c>
      <c r="B242" s="273" t="s">
        <v>108</v>
      </c>
      <c r="C242" s="279">
        <v>1</v>
      </c>
      <c r="D242" s="279"/>
      <c r="E242" s="280"/>
      <c r="F242" s="277"/>
      <c r="G242" s="277"/>
      <c r="H242" s="278"/>
    </row>
    <row r="243" spans="1:8" ht="30">
      <c r="A243" s="274" t="s">
        <v>87</v>
      </c>
      <c r="B243" s="273" t="s">
        <v>144</v>
      </c>
      <c r="C243" s="279">
        <v>1</v>
      </c>
      <c r="D243" s="279"/>
      <c r="E243" s="280"/>
      <c r="F243" s="277"/>
      <c r="G243" s="277"/>
      <c r="H243" s="278"/>
    </row>
    <row r="244" spans="1:8" ht="60">
      <c r="A244" s="274" t="s">
        <v>79</v>
      </c>
      <c r="B244" s="273" t="s">
        <v>155</v>
      </c>
      <c r="C244" s="279">
        <v>1</v>
      </c>
      <c r="D244" s="279"/>
      <c r="E244" s="280"/>
      <c r="F244" s="277"/>
      <c r="G244" s="277"/>
      <c r="H244" s="278"/>
    </row>
    <row r="245" spans="1:8" ht="45">
      <c r="A245" s="274" t="s">
        <v>46</v>
      </c>
      <c r="B245" s="273" t="s">
        <v>162</v>
      </c>
      <c r="C245" s="279">
        <v>1</v>
      </c>
      <c r="D245" s="279"/>
      <c r="E245" s="280"/>
      <c r="F245" s="277"/>
      <c r="G245" s="277"/>
      <c r="H245" s="278"/>
    </row>
    <row r="246" spans="1:8" ht="30">
      <c r="A246" s="274" t="s">
        <v>50</v>
      </c>
      <c r="B246" s="273" t="s">
        <v>166</v>
      </c>
      <c r="C246" s="279">
        <v>1</v>
      </c>
      <c r="D246" s="279"/>
      <c r="E246" s="280"/>
      <c r="F246" s="277"/>
      <c r="G246" s="277"/>
      <c r="H246" s="278"/>
    </row>
    <row r="247" spans="1:8" ht="30">
      <c r="A247" s="274" t="s">
        <v>54</v>
      </c>
      <c r="B247" s="273" t="s">
        <v>170</v>
      </c>
      <c r="C247" s="279">
        <v>1</v>
      </c>
      <c r="D247" s="279"/>
      <c r="E247" s="280"/>
      <c r="F247" s="277"/>
      <c r="G247" s="277"/>
      <c r="H247" s="278"/>
    </row>
    <row r="248" spans="1:8" ht="30">
      <c r="A248" s="274" t="s">
        <v>72</v>
      </c>
      <c r="B248" s="273" t="s">
        <v>172</v>
      </c>
      <c r="C248" s="279">
        <v>1</v>
      </c>
      <c r="D248" s="279"/>
      <c r="E248" s="280"/>
      <c r="F248" s="277"/>
      <c r="G248" s="277"/>
      <c r="H248" s="278"/>
    </row>
    <row r="249" spans="1:8" ht="30">
      <c r="A249" s="274" t="s">
        <v>393</v>
      </c>
      <c r="B249" s="292" t="s">
        <v>420</v>
      </c>
      <c r="C249" s="279">
        <v>1</v>
      </c>
      <c r="D249" s="279"/>
      <c r="E249" s="280"/>
      <c r="F249" s="277"/>
      <c r="G249" s="277"/>
      <c r="H249" s="278"/>
    </row>
    <row r="250" spans="1:8" ht="45">
      <c r="A250" s="274" t="s">
        <v>1436</v>
      </c>
      <c r="B250" s="273" t="s">
        <v>1415</v>
      </c>
      <c r="C250" s="279">
        <v>1</v>
      </c>
      <c r="D250" s="279"/>
      <c r="E250" s="280"/>
      <c r="F250" s="277"/>
      <c r="G250" s="277"/>
      <c r="H250" s="278"/>
    </row>
    <row r="251" spans="1:8" ht="45">
      <c r="A251" s="274" t="s">
        <v>1921</v>
      </c>
      <c r="B251" s="273" t="s">
        <v>1922</v>
      </c>
      <c r="C251" s="279">
        <v>1</v>
      </c>
      <c r="D251" s="279"/>
      <c r="E251" s="280"/>
      <c r="F251" s="277"/>
      <c r="G251" s="277"/>
      <c r="H251" s="278"/>
    </row>
    <row r="252" spans="1:8" ht="45">
      <c r="A252" s="274" t="s">
        <v>1924</v>
      </c>
      <c r="B252" s="273" t="s">
        <v>1916</v>
      </c>
      <c r="C252" s="279">
        <v>1</v>
      </c>
      <c r="D252" s="279"/>
      <c r="E252" s="280"/>
      <c r="F252" s="277"/>
      <c r="G252" s="277"/>
      <c r="H252" s="278"/>
    </row>
    <row r="253" spans="1:8" ht="30">
      <c r="A253" s="274" t="s">
        <v>2654</v>
      </c>
      <c r="B253" s="273" t="s">
        <v>2653</v>
      </c>
      <c r="C253" s="279">
        <v>1</v>
      </c>
      <c r="D253" s="279"/>
      <c r="E253" s="280"/>
      <c r="F253" s="277"/>
      <c r="G253" s="277"/>
      <c r="H253" s="278"/>
    </row>
    <row r="254" spans="1:8" ht="30">
      <c r="A254" s="274" t="s">
        <v>103</v>
      </c>
      <c r="B254" s="273" t="s">
        <v>131</v>
      </c>
      <c r="C254" s="279">
        <v>0</v>
      </c>
      <c r="D254" s="279"/>
      <c r="E254" s="280"/>
      <c r="F254" s="277"/>
      <c r="G254" s="277"/>
      <c r="H254" s="278"/>
    </row>
    <row r="255" spans="1:8">
      <c r="A255" s="274" t="s">
        <v>96</v>
      </c>
      <c r="B255" s="273" t="s">
        <v>135</v>
      </c>
      <c r="C255" s="279">
        <v>0</v>
      </c>
      <c r="D255" s="279"/>
      <c r="E255" s="280"/>
      <c r="F255" s="277"/>
      <c r="G255" s="277"/>
      <c r="H255" s="278"/>
    </row>
    <row r="256" spans="1:8" ht="30">
      <c r="A256" s="274" t="s">
        <v>37</v>
      </c>
      <c r="B256" s="273" t="s">
        <v>1280</v>
      </c>
      <c r="C256" s="279">
        <v>0</v>
      </c>
      <c r="D256" s="279"/>
      <c r="E256" s="280"/>
      <c r="F256" s="277"/>
      <c r="G256" s="277"/>
      <c r="H256" s="278"/>
    </row>
    <row r="257" spans="1:8" ht="45">
      <c r="A257" s="274" t="s">
        <v>76</v>
      </c>
      <c r="B257" s="273" t="s">
        <v>158</v>
      </c>
      <c r="C257" s="279">
        <v>0</v>
      </c>
      <c r="D257" s="279"/>
      <c r="E257" s="280"/>
      <c r="F257" s="277"/>
      <c r="G257" s="277"/>
      <c r="H257" s="278"/>
    </row>
    <row r="258" spans="1:8" ht="45">
      <c r="A258" s="274" t="s">
        <v>56</v>
      </c>
      <c r="B258" s="273" t="s">
        <v>452</v>
      </c>
      <c r="C258" s="279">
        <v>0</v>
      </c>
      <c r="D258" s="279"/>
      <c r="E258" s="280"/>
      <c r="F258" s="277"/>
      <c r="G258" s="277"/>
      <c r="H258" s="278"/>
    </row>
    <row r="259" spans="1:8" ht="30">
      <c r="A259" s="274" t="s">
        <v>70</v>
      </c>
      <c r="B259" s="273" t="s">
        <v>174</v>
      </c>
      <c r="C259" s="279">
        <v>0</v>
      </c>
      <c r="D259" s="279"/>
      <c r="E259" s="280"/>
      <c r="F259" s="277"/>
      <c r="G259" s="277"/>
      <c r="H259" s="278"/>
    </row>
    <row r="260" spans="1:8" ht="30">
      <c r="A260" s="274" t="s">
        <v>64</v>
      </c>
      <c r="B260" s="273" t="s">
        <v>182</v>
      </c>
      <c r="C260" s="279">
        <v>0</v>
      </c>
      <c r="D260" s="279"/>
      <c r="E260" s="280"/>
      <c r="F260" s="277"/>
      <c r="G260" s="277"/>
      <c r="H260" s="278"/>
    </row>
    <row r="261" spans="1:8" ht="45">
      <c r="A261" s="274" t="s">
        <v>399</v>
      </c>
      <c r="B261" s="292" t="s">
        <v>400</v>
      </c>
      <c r="C261" s="279">
        <v>0</v>
      </c>
      <c r="D261" s="279"/>
      <c r="E261" s="280"/>
      <c r="F261" s="277"/>
      <c r="G261" s="277"/>
      <c r="H261" s="278"/>
    </row>
    <row r="262" spans="1:8" ht="30">
      <c r="A262" s="274" t="s">
        <v>1434</v>
      </c>
      <c r="B262" s="273" t="s">
        <v>1419</v>
      </c>
      <c r="C262" s="279">
        <v>0</v>
      </c>
      <c r="D262" s="279"/>
      <c r="E262" s="280"/>
      <c r="F262" s="277"/>
      <c r="G262" s="277"/>
      <c r="H262" s="278"/>
    </row>
    <row r="263" spans="1:8" ht="30">
      <c r="A263" s="274" t="s">
        <v>1438</v>
      </c>
      <c r="B263" s="273" t="s">
        <v>1423</v>
      </c>
      <c r="C263" s="279">
        <v>0</v>
      </c>
      <c r="D263" s="279"/>
      <c r="E263" s="280"/>
      <c r="F263" s="277"/>
      <c r="G263" s="277"/>
      <c r="H263" s="278"/>
    </row>
    <row r="264" spans="1:8">
      <c r="A264" s="274"/>
      <c r="B264" s="273" t="s">
        <v>10</v>
      </c>
      <c r="C264" s="279"/>
      <c r="D264" s="279"/>
      <c r="E264" s="280"/>
      <c r="F264" s="277"/>
      <c r="G264" s="277"/>
      <c r="H264" s="278"/>
    </row>
    <row r="265" spans="1:8">
      <c r="A265" s="274" t="s">
        <v>19</v>
      </c>
      <c r="B265" s="273" t="s">
        <v>109</v>
      </c>
      <c r="C265" s="279"/>
      <c r="D265" s="279"/>
      <c r="E265" s="280"/>
      <c r="F265" s="277"/>
      <c r="G265" s="277"/>
      <c r="H265" s="278"/>
    </row>
    <row r="266" spans="1:8">
      <c r="A266" s="274" t="s">
        <v>20</v>
      </c>
      <c r="B266" s="273" t="s">
        <v>110</v>
      </c>
      <c r="C266" s="279"/>
      <c r="D266" s="279"/>
      <c r="E266" s="280"/>
      <c r="F266" s="277"/>
      <c r="G266" s="277"/>
      <c r="H266" s="278"/>
    </row>
    <row r="267" spans="1:8" ht="30">
      <c r="A267" s="274" t="s">
        <v>21</v>
      </c>
      <c r="B267" s="273" t="s">
        <v>111</v>
      </c>
      <c r="C267" s="279"/>
      <c r="D267" s="279"/>
      <c r="E267" s="280"/>
      <c r="F267" s="277"/>
      <c r="G267" s="277"/>
      <c r="H267" s="278"/>
    </row>
    <row r="268" spans="1:8" ht="60">
      <c r="A268" s="274" t="s">
        <v>24</v>
      </c>
      <c r="B268" s="273" t="s">
        <v>114</v>
      </c>
      <c r="C268" s="279"/>
      <c r="D268" s="279"/>
      <c r="E268" s="280"/>
      <c r="F268" s="277"/>
      <c r="G268" s="277"/>
      <c r="H268" s="278"/>
    </row>
    <row r="269" spans="1:8" ht="60">
      <c r="A269" s="274" t="s">
        <v>25</v>
      </c>
      <c r="B269" s="273" t="s">
        <v>115</v>
      </c>
      <c r="C269" s="279"/>
      <c r="D269" s="279"/>
      <c r="E269" s="280"/>
      <c r="F269" s="277"/>
      <c r="G269" s="277"/>
      <c r="H269" s="278"/>
    </row>
    <row r="270" spans="1:8" ht="60">
      <c r="A270" s="274" t="s">
        <v>26</v>
      </c>
      <c r="B270" s="273" t="s">
        <v>116</v>
      </c>
      <c r="C270" s="279"/>
      <c r="D270" s="279"/>
      <c r="E270" s="280"/>
      <c r="F270" s="277"/>
      <c r="G270" s="277"/>
      <c r="H270" s="278"/>
    </row>
    <row r="271" spans="1:8" ht="30">
      <c r="A271" s="274" t="s">
        <v>27</v>
      </c>
      <c r="B271" s="273" t="s">
        <v>117</v>
      </c>
      <c r="C271" s="279"/>
      <c r="D271" s="279"/>
      <c r="E271" s="280"/>
      <c r="F271" s="277"/>
      <c r="G271" s="277"/>
      <c r="H271" s="278"/>
    </row>
    <row r="272" spans="1:8" ht="45">
      <c r="A272" s="274" t="s">
        <v>28</v>
      </c>
      <c r="B272" s="273" t="s">
        <v>118</v>
      </c>
      <c r="C272" s="279"/>
      <c r="D272" s="279"/>
      <c r="E272" s="280"/>
      <c r="F272" s="277"/>
      <c r="G272" s="277"/>
      <c r="H272" s="278"/>
    </row>
    <row r="273" spans="1:8" ht="45">
      <c r="A273" s="274" t="s">
        <v>29</v>
      </c>
      <c r="B273" s="273" t="s">
        <v>119</v>
      </c>
      <c r="C273" s="279"/>
      <c r="D273" s="279"/>
      <c r="E273" s="280"/>
      <c r="F273" s="277"/>
      <c r="G273" s="277"/>
      <c r="H273" s="278"/>
    </row>
    <row r="274" spans="1:8" ht="45">
      <c r="A274" s="274" t="s">
        <v>30</v>
      </c>
      <c r="B274" s="273" t="s">
        <v>120</v>
      </c>
      <c r="C274" s="279"/>
      <c r="D274" s="279"/>
      <c r="E274" s="280"/>
      <c r="F274" s="277"/>
      <c r="G274" s="277"/>
      <c r="H274" s="278"/>
    </row>
    <row r="275" spans="1:8" ht="30">
      <c r="A275" s="274" t="s">
        <v>31</v>
      </c>
      <c r="B275" s="273" t="s">
        <v>121</v>
      </c>
      <c r="C275" s="279"/>
      <c r="D275" s="279"/>
      <c r="E275" s="280"/>
      <c r="F275" s="277"/>
      <c r="G275" s="277"/>
      <c r="H275" s="278"/>
    </row>
    <row r="276" spans="1:8" ht="60">
      <c r="A276" s="274" t="s">
        <v>1277</v>
      </c>
      <c r="B276" s="273" t="s">
        <v>122</v>
      </c>
      <c r="C276" s="279"/>
      <c r="D276" s="279"/>
      <c r="E276" s="280"/>
      <c r="F276" s="277"/>
      <c r="G276" s="277"/>
      <c r="H276" s="278"/>
    </row>
    <row r="277" spans="1:8" ht="45">
      <c r="A277" s="274" t="s">
        <v>32</v>
      </c>
      <c r="B277" s="273" t="s">
        <v>123</v>
      </c>
      <c r="C277" s="279"/>
      <c r="D277" s="279"/>
      <c r="E277" s="280"/>
      <c r="F277" s="277"/>
      <c r="G277" s="277"/>
      <c r="H277" s="278"/>
    </row>
    <row r="278" spans="1:8" ht="45">
      <c r="A278" s="274" t="s">
        <v>33</v>
      </c>
      <c r="B278" s="273" t="s">
        <v>124</v>
      </c>
      <c r="C278" s="279"/>
      <c r="D278" s="279"/>
      <c r="E278" s="280"/>
      <c r="F278" s="277"/>
      <c r="G278" s="277"/>
      <c r="H278" s="278"/>
    </row>
    <row r="279" spans="1:8" ht="30">
      <c r="A279" s="274" t="s">
        <v>99</v>
      </c>
      <c r="B279" s="273" t="s">
        <v>127</v>
      </c>
      <c r="C279" s="279"/>
      <c r="D279" s="279"/>
      <c r="E279" s="280"/>
      <c r="F279" s="277"/>
      <c r="G279" s="277"/>
      <c r="H279" s="278"/>
    </row>
    <row r="280" spans="1:8" ht="45">
      <c r="A280" s="274" t="s">
        <v>100</v>
      </c>
      <c r="B280" s="273" t="s">
        <v>128</v>
      </c>
      <c r="C280" s="279"/>
      <c r="D280" s="279"/>
      <c r="E280" s="280"/>
      <c r="F280" s="277"/>
      <c r="G280" s="277"/>
      <c r="H280" s="278"/>
    </row>
    <row r="281" spans="1:8" ht="45">
      <c r="A281" s="274" t="s">
        <v>102</v>
      </c>
      <c r="B281" s="273" t="s">
        <v>130</v>
      </c>
      <c r="C281" s="279"/>
      <c r="D281" s="279"/>
      <c r="E281" s="280"/>
      <c r="F281" s="277"/>
      <c r="G281" s="277"/>
      <c r="H281" s="278"/>
    </row>
    <row r="282" spans="1:8" ht="30">
      <c r="A282" s="274" t="s">
        <v>98</v>
      </c>
      <c r="B282" s="273" t="s">
        <v>133</v>
      </c>
      <c r="C282" s="279"/>
      <c r="D282" s="279"/>
      <c r="E282" s="280"/>
      <c r="F282" s="277"/>
      <c r="G282" s="277"/>
      <c r="H282" s="278"/>
    </row>
    <row r="283" spans="1:8">
      <c r="A283" s="274"/>
      <c r="B283" s="273" t="s">
        <v>1278</v>
      </c>
      <c r="C283" s="279"/>
      <c r="D283" s="279"/>
      <c r="E283" s="280"/>
      <c r="F283" s="277"/>
      <c r="G283" s="277"/>
      <c r="H283" s="278"/>
    </row>
    <row r="284" spans="1:8" ht="30">
      <c r="A284" s="274" t="s">
        <v>38</v>
      </c>
      <c r="B284" s="273" t="s">
        <v>141</v>
      </c>
      <c r="C284" s="279"/>
      <c r="D284" s="279"/>
      <c r="E284" s="280"/>
      <c r="F284" s="277"/>
      <c r="G284" s="277"/>
      <c r="H284" s="278"/>
    </row>
    <row r="285" spans="1:8" ht="30">
      <c r="A285" s="274" t="s">
        <v>39</v>
      </c>
      <c r="B285" s="273" t="s">
        <v>142</v>
      </c>
      <c r="C285" s="279"/>
      <c r="D285" s="279"/>
      <c r="E285" s="280"/>
      <c r="F285" s="277"/>
      <c r="G285" s="277"/>
      <c r="H285" s="278"/>
    </row>
    <row r="286" spans="1:8">
      <c r="A286" s="274"/>
      <c r="B286" s="273" t="s">
        <v>11</v>
      </c>
      <c r="C286" s="279"/>
      <c r="D286" s="279"/>
      <c r="E286" s="280"/>
      <c r="F286" s="277"/>
      <c r="G286" s="277"/>
      <c r="H286" s="278"/>
    </row>
    <row r="287" spans="1:8">
      <c r="A287" s="274"/>
      <c r="B287" s="273" t="s">
        <v>12</v>
      </c>
      <c r="C287" s="279"/>
      <c r="D287" s="279"/>
      <c r="E287" s="280"/>
      <c r="F287" s="277"/>
      <c r="G287" s="277"/>
      <c r="H287" s="278"/>
    </row>
    <row r="288" spans="1:8">
      <c r="A288" s="274"/>
      <c r="B288" s="273" t="s">
        <v>13</v>
      </c>
      <c r="C288" s="279"/>
      <c r="D288" s="279"/>
      <c r="E288" s="280"/>
      <c r="F288" s="277"/>
      <c r="G288" s="277"/>
      <c r="H288" s="278"/>
    </row>
    <row r="289" spans="1:8" ht="45">
      <c r="A289" s="274" t="s">
        <v>40</v>
      </c>
      <c r="B289" s="273" t="s">
        <v>147</v>
      </c>
      <c r="C289" s="279"/>
      <c r="D289" s="279"/>
      <c r="E289" s="280"/>
      <c r="F289" s="277"/>
      <c r="G289" s="277"/>
      <c r="H289" s="278"/>
    </row>
    <row r="290" spans="1:8" ht="45">
      <c r="A290" s="274" t="s">
        <v>82</v>
      </c>
      <c r="B290" s="273" t="s">
        <v>150</v>
      </c>
      <c r="C290" s="279"/>
      <c r="D290" s="279"/>
      <c r="E290" s="280"/>
      <c r="F290" s="277"/>
      <c r="G290" s="277"/>
      <c r="H290" s="278"/>
    </row>
    <row r="291" spans="1:8" ht="45">
      <c r="A291" s="274" t="s">
        <v>42</v>
      </c>
      <c r="B291" s="273" t="s">
        <v>154</v>
      </c>
      <c r="C291" s="279"/>
      <c r="D291" s="279"/>
      <c r="E291" s="280"/>
      <c r="F291" s="277"/>
      <c r="G291" s="277"/>
      <c r="H291" s="278"/>
    </row>
    <row r="292" spans="1:8" ht="45">
      <c r="A292" s="274" t="s">
        <v>43</v>
      </c>
      <c r="B292" s="273" t="s">
        <v>159</v>
      </c>
      <c r="C292" s="279"/>
      <c r="D292" s="279"/>
      <c r="E292" s="280"/>
      <c r="F292" s="277"/>
      <c r="G292" s="277"/>
      <c r="H292" s="278"/>
    </row>
    <row r="293" spans="1:8" ht="45">
      <c r="A293" s="274" t="s">
        <v>44</v>
      </c>
      <c r="B293" s="273" t="s">
        <v>160</v>
      </c>
      <c r="C293" s="279"/>
      <c r="D293" s="279"/>
      <c r="E293" s="280"/>
      <c r="F293" s="277"/>
      <c r="G293" s="277"/>
      <c r="H293" s="278"/>
    </row>
    <row r="294" spans="1:8" ht="45">
      <c r="A294" s="274" t="s">
        <v>45</v>
      </c>
      <c r="B294" s="273" t="s">
        <v>1786</v>
      </c>
      <c r="C294" s="279"/>
      <c r="D294" s="279"/>
      <c r="E294" s="280"/>
      <c r="F294" s="277"/>
      <c r="G294" s="277"/>
      <c r="H294" s="278"/>
    </row>
    <row r="295" spans="1:8" ht="45">
      <c r="A295" s="274" t="s">
        <v>48</v>
      </c>
      <c r="B295" s="273" t="s">
        <v>2452</v>
      </c>
      <c r="C295" s="279"/>
      <c r="D295" s="279"/>
      <c r="E295" s="280"/>
      <c r="F295" s="277"/>
      <c r="G295" s="277"/>
      <c r="H295" s="278"/>
    </row>
    <row r="296" spans="1:8" ht="60">
      <c r="A296" s="274" t="s">
        <v>74</v>
      </c>
      <c r="B296" s="273" t="s">
        <v>938</v>
      </c>
      <c r="C296" s="279"/>
      <c r="D296" s="279"/>
      <c r="E296" s="280"/>
      <c r="F296" s="277"/>
      <c r="G296" s="277"/>
      <c r="H296" s="278"/>
    </row>
    <row r="297" spans="1:8" ht="60">
      <c r="A297" s="274" t="s">
        <v>73</v>
      </c>
      <c r="B297" s="273" t="s">
        <v>165</v>
      </c>
      <c r="C297" s="279"/>
      <c r="D297" s="279"/>
      <c r="E297" s="280"/>
      <c r="F297" s="277"/>
      <c r="G297" s="277"/>
      <c r="H297" s="278"/>
    </row>
    <row r="298" spans="1:8">
      <c r="A298" s="274"/>
      <c r="B298" s="273" t="s">
        <v>14</v>
      </c>
      <c r="C298" s="279"/>
      <c r="D298" s="279"/>
      <c r="E298" s="280"/>
      <c r="F298" s="277"/>
      <c r="G298" s="277"/>
      <c r="H298" s="278"/>
    </row>
    <row r="299" spans="1:8" ht="45">
      <c r="A299" s="274" t="s">
        <v>66</v>
      </c>
      <c r="B299" s="273" t="s">
        <v>180</v>
      </c>
      <c r="C299" s="279"/>
      <c r="D299" s="279"/>
      <c r="E299" s="280"/>
      <c r="F299" s="277"/>
      <c r="G299" s="277"/>
      <c r="H299" s="278"/>
    </row>
    <row r="300" spans="1:8" ht="45">
      <c r="A300" s="274" t="s">
        <v>63</v>
      </c>
      <c r="B300" s="273" t="s">
        <v>183</v>
      </c>
      <c r="C300" s="279"/>
      <c r="D300" s="279"/>
      <c r="E300" s="280"/>
      <c r="F300" s="277"/>
      <c r="G300" s="277"/>
      <c r="H300" s="278"/>
    </row>
    <row r="301" spans="1:8" ht="45">
      <c r="A301" s="274" t="s">
        <v>391</v>
      </c>
      <c r="B301" s="292" t="s">
        <v>418</v>
      </c>
      <c r="C301" s="279"/>
      <c r="D301" s="279"/>
      <c r="E301" s="280"/>
      <c r="F301" s="277"/>
      <c r="G301" s="277"/>
      <c r="H301" s="278"/>
    </row>
    <row r="302" spans="1:8" ht="30">
      <c r="A302" s="274" t="s">
        <v>405</v>
      </c>
      <c r="B302" s="292" t="s">
        <v>406</v>
      </c>
      <c r="C302" s="279"/>
      <c r="D302" s="279"/>
      <c r="E302" s="280"/>
      <c r="F302" s="277"/>
      <c r="G302" s="277"/>
      <c r="H302" s="278"/>
    </row>
    <row r="303" spans="1:8" ht="60">
      <c r="A303" s="274" t="s">
        <v>1432</v>
      </c>
      <c r="B303" s="273" t="s">
        <v>1417</v>
      </c>
      <c r="C303" s="279"/>
      <c r="D303" s="279"/>
      <c r="E303" s="280"/>
      <c r="F303" s="277"/>
      <c r="G303" s="277"/>
      <c r="H303" s="278"/>
    </row>
    <row r="304" spans="1:8" ht="45">
      <c r="A304" s="274" t="s">
        <v>1439</v>
      </c>
      <c r="B304" s="273" t="s">
        <v>1421</v>
      </c>
      <c r="C304" s="279"/>
      <c r="D304" s="279"/>
      <c r="E304" s="280"/>
      <c r="F304" s="277"/>
      <c r="G304" s="277"/>
      <c r="H304" s="278"/>
    </row>
    <row r="305" spans="1:8" ht="30">
      <c r="A305" s="274"/>
      <c r="B305" s="273" t="s">
        <v>2197</v>
      </c>
      <c r="C305" s="279"/>
      <c r="D305" s="279"/>
      <c r="E305" s="280"/>
      <c r="F305" s="277"/>
      <c r="G305" s="277"/>
      <c r="H305" s="278"/>
    </row>
    <row r="306" spans="1:8" ht="30">
      <c r="A306" s="274" t="s">
        <v>1910</v>
      </c>
      <c r="B306" s="273" t="s">
        <v>1911</v>
      </c>
      <c r="C306" s="279"/>
      <c r="D306" s="279"/>
      <c r="E306" s="280"/>
      <c r="F306" s="277"/>
      <c r="G306" s="277"/>
      <c r="H306" s="278"/>
    </row>
    <row r="307" spans="1:8" ht="75">
      <c r="A307" s="274" t="s">
        <v>1920</v>
      </c>
      <c r="B307" s="273" t="s">
        <v>1919</v>
      </c>
      <c r="C307" s="279"/>
      <c r="D307" s="279"/>
      <c r="E307" s="280"/>
      <c r="F307" s="277"/>
      <c r="G307" s="277"/>
      <c r="H307" s="278"/>
    </row>
    <row r="308" spans="1:8" ht="30">
      <c r="A308" s="274" t="s">
        <v>2849</v>
      </c>
      <c r="B308" s="273" t="s">
        <v>2851</v>
      </c>
      <c r="C308" s="279"/>
      <c r="D308" s="279"/>
      <c r="E308" s="280"/>
      <c r="F308" s="277"/>
      <c r="G308" s="277"/>
      <c r="H308" s="278"/>
    </row>
    <row r="309" spans="1:8" ht="60">
      <c r="A309" s="274" t="s">
        <v>2927</v>
      </c>
      <c r="B309" s="273" t="s">
        <v>2928</v>
      </c>
      <c r="C309" s="279"/>
      <c r="D309" s="279"/>
      <c r="E309" s="280"/>
      <c r="F309" s="277"/>
      <c r="G309" s="277"/>
      <c r="H309" s="278"/>
    </row>
    <row r="310" spans="1:8" ht="45">
      <c r="A310" s="274" t="s">
        <v>3312</v>
      </c>
      <c r="B310" s="273" t="s">
        <v>3318</v>
      </c>
      <c r="C310" s="279"/>
      <c r="D310" s="279"/>
      <c r="E310" s="280"/>
      <c r="F310" s="277"/>
      <c r="G310" s="277"/>
      <c r="H310" s="278"/>
    </row>
    <row r="311" spans="1:8" ht="45">
      <c r="A311" s="274" t="s">
        <v>3313</v>
      </c>
      <c r="B311" s="273" t="s">
        <v>3319</v>
      </c>
      <c r="C311" s="279"/>
      <c r="D311" s="279"/>
      <c r="E311" s="280"/>
      <c r="F311" s="277"/>
      <c r="G311" s="277"/>
      <c r="H311" s="278"/>
    </row>
    <row r="312" spans="1:8">
      <c r="A312" s="274" t="s">
        <v>9</v>
      </c>
      <c r="B312" s="281" t="s">
        <v>435</v>
      </c>
      <c r="C312" s="279"/>
      <c r="D312" s="279"/>
      <c r="E312" s="280"/>
      <c r="F312" s="277"/>
      <c r="G312" s="277"/>
      <c r="H312" s="278"/>
    </row>
    <row r="313" spans="1:8" ht="30">
      <c r="A313" s="274" t="s">
        <v>9</v>
      </c>
      <c r="B313" s="281" t="s">
        <v>111</v>
      </c>
      <c r="C313" s="279"/>
      <c r="D313" s="279"/>
      <c r="E313" s="280"/>
      <c r="F313" s="277"/>
      <c r="G313" s="277"/>
      <c r="H313" s="278"/>
    </row>
    <row r="314" spans="1:8" ht="60">
      <c r="A314" s="274" t="s">
        <v>9</v>
      </c>
      <c r="B314" s="281" t="s">
        <v>436</v>
      </c>
      <c r="C314" s="279"/>
      <c r="D314" s="279"/>
      <c r="E314" s="280"/>
      <c r="F314" s="277"/>
      <c r="G314" s="277"/>
      <c r="H314" s="278"/>
    </row>
    <row r="315" spans="1:8" ht="30">
      <c r="A315" s="274" t="s">
        <v>9</v>
      </c>
      <c r="B315" s="281" t="s">
        <v>121</v>
      </c>
      <c r="C315" s="279"/>
      <c r="D315" s="279"/>
      <c r="E315" s="280"/>
      <c r="F315" s="277"/>
      <c r="G315" s="277"/>
      <c r="H315" s="278"/>
    </row>
    <row r="316" spans="1:8" ht="45">
      <c r="A316" s="274" t="s">
        <v>9</v>
      </c>
      <c r="B316" s="281" t="s">
        <v>123</v>
      </c>
      <c r="C316" s="279"/>
      <c r="D316" s="279"/>
      <c r="E316" s="280"/>
      <c r="F316" s="277"/>
      <c r="G316" s="277"/>
      <c r="H316" s="278"/>
    </row>
    <row r="317" spans="1:8" ht="45">
      <c r="A317" s="274" t="s">
        <v>9</v>
      </c>
      <c r="B317" s="281" t="s">
        <v>125</v>
      </c>
      <c r="C317" s="279"/>
      <c r="D317" s="279"/>
      <c r="E317" s="280"/>
      <c r="F317" s="277"/>
      <c r="G317" s="277"/>
      <c r="H317" s="278"/>
    </row>
    <row r="318" spans="1:8" ht="45">
      <c r="A318" s="274" t="s">
        <v>9</v>
      </c>
      <c r="B318" s="281" t="s">
        <v>128</v>
      </c>
      <c r="C318" s="279"/>
      <c r="D318" s="279"/>
      <c r="E318" s="280"/>
      <c r="F318" s="277"/>
      <c r="G318" s="277"/>
      <c r="H318" s="278"/>
    </row>
    <row r="319" spans="1:8" ht="45">
      <c r="A319" s="274" t="s">
        <v>9</v>
      </c>
      <c r="B319" s="281" t="s">
        <v>439</v>
      </c>
      <c r="C319" s="279"/>
      <c r="D319" s="279"/>
      <c r="E319" s="280"/>
      <c r="F319" s="277"/>
      <c r="G319" s="277"/>
      <c r="H319" s="278"/>
    </row>
    <row r="320" spans="1:8" ht="45">
      <c r="A320" s="274" t="s">
        <v>9</v>
      </c>
      <c r="B320" s="281" t="s">
        <v>130</v>
      </c>
      <c r="C320" s="279"/>
      <c r="D320" s="279"/>
      <c r="E320" s="280"/>
      <c r="F320" s="277"/>
      <c r="G320" s="277"/>
      <c r="H320" s="278"/>
    </row>
    <row r="321" spans="1:8">
      <c r="A321" s="274" t="s">
        <v>9</v>
      </c>
      <c r="B321" s="281" t="s">
        <v>136</v>
      </c>
      <c r="C321" s="279"/>
      <c r="D321" s="279"/>
      <c r="E321" s="280"/>
      <c r="F321" s="277"/>
      <c r="G321" s="277"/>
      <c r="H321" s="278"/>
    </row>
    <row r="322" spans="1:8" ht="30">
      <c r="A322" s="274" t="s">
        <v>9</v>
      </c>
      <c r="B322" s="281" t="s">
        <v>1279</v>
      </c>
      <c r="C322" s="279"/>
      <c r="D322" s="279"/>
      <c r="E322" s="280"/>
      <c r="F322" s="277"/>
      <c r="G322" s="277"/>
      <c r="H322" s="278"/>
    </row>
    <row r="323" spans="1:8" ht="30">
      <c r="A323" s="274" t="s">
        <v>9</v>
      </c>
      <c r="B323" s="281" t="s">
        <v>1280</v>
      </c>
      <c r="C323" s="279"/>
      <c r="D323" s="279"/>
      <c r="E323" s="280"/>
      <c r="F323" s="277"/>
      <c r="G323" s="277"/>
      <c r="H323" s="278"/>
    </row>
    <row r="324" spans="1:8" ht="45">
      <c r="A324" s="274" t="s">
        <v>9</v>
      </c>
      <c r="B324" s="281" t="s">
        <v>2854</v>
      </c>
      <c r="C324" s="279"/>
      <c r="D324" s="279"/>
      <c r="E324" s="280"/>
      <c r="F324" s="277"/>
      <c r="G324" s="277"/>
      <c r="H324" s="278"/>
    </row>
    <row r="325" spans="1:8" ht="60">
      <c r="A325" s="274" t="s">
        <v>9</v>
      </c>
      <c r="B325" s="281" t="s">
        <v>2212</v>
      </c>
      <c r="C325" s="279"/>
      <c r="D325" s="279"/>
      <c r="E325" s="280"/>
      <c r="F325" s="277"/>
      <c r="G325" s="277"/>
      <c r="H325" s="278"/>
    </row>
    <row r="326" spans="1:8" ht="30">
      <c r="A326" s="274" t="s">
        <v>9</v>
      </c>
      <c r="B326" s="281" t="s">
        <v>441</v>
      </c>
      <c r="C326" s="279"/>
      <c r="D326" s="279"/>
      <c r="E326" s="280"/>
      <c r="F326" s="277"/>
      <c r="G326" s="277"/>
      <c r="H326" s="278"/>
    </row>
    <row r="327" spans="1:8" ht="45">
      <c r="A327" s="274" t="s">
        <v>9</v>
      </c>
      <c r="B327" s="281" t="s">
        <v>442</v>
      </c>
      <c r="C327" s="279"/>
      <c r="D327" s="279"/>
      <c r="E327" s="280"/>
      <c r="F327" s="277"/>
      <c r="G327" s="277"/>
      <c r="H327" s="278"/>
    </row>
    <row r="328" spans="1:8" ht="45">
      <c r="A328" s="274" t="s">
        <v>9</v>
      </c>
      <c r="B328" s="281" t="s">
        <v>443</v>
      </c>
      <c r="C328" s="279"/>
      <c r="D328" s="279"/>
      <c r="E328" s="280"/>
      <c r="F328" s="277"/>
      <c r="G328" s="277"/>
      <c r="H328" s="278"/>
    </row>
    <row r="329" spans="1:8" ht="45">
      <c r="A329" s="274" t="s">
        <v>9</v>
      </c>
      <c r="B329" s="281" t="s">
        <v>147</v>
      </c>
      <c r="C329" s="279"/>
      <c r="D329" s="279"/>
      <c r="E329" s="280"/>
      <c r="F329" s="277"/>
      <c r="G329" s="277"/>
      <c r="H329" s="278"/>
    </row>
    <row r="330" spans="1:8" ht="45">
      <c r="A330" s="274" t="s">
        <v>9</v>
      </c>
      <c r="B330" s="281" t="s">
        <v>148</v>
      </c>
      <c r="C330" s="279"/>
      <c r="D330" s="279"/>
      <c r="E330" s="280"/>
      <c r="F330" s="277"/>
      <c r="G330" s="277"/>
      <c r="H330" s="278"/>
    </row>
    <row r="331" spans="1:8" ht="45">
      <c r="A331" s="274" t="s">
        <v>9</v>
      </c>
      <c r="B331" s="281" t="s">
        <v>150</v>
      </c>
      <c r="C331" s="279"/>
      <c r="D331" s="279"/>
      <c r="E331" s="280"/>
      <c r="F331" s="277"/>
      <c r="G331" s="277"/>
      <c r="H331" s="278"/>
    </row>
    <row r="332" spans="1:8" ht="30">
      <c r="A332" s="274" t="s">
        <v>9</v>
      </c>
      <c r="B332" s="281" t="s">
        <v>151</v>
      </c>
      <c r="C332" s="279"/>
      <c r="D332" s="279"/>
      <c r="E332" s="280"/>
      <c r="F332" s="277"/>
      <c r="G332" s="277"/>
      <c r="H332" s="278"/>
    </row>
    <row r="333" spans="1:8" ht="30">
      <c r="A333" s="274" t="s">
        <v>9</v>
      </c>
      <c r="B333" s="281" t="s">
        <v>1448</v>
      </c>
      <c r="C333" s="279"/>
      <c r="D333" s="279"/>
      <c r="E333" s="280"/>
      <c r="F333" s="277"/>
      <c r="G333" s="277"/>
      <c r="H333" s="278"/>
    </row>
    <row r="334" spans="1:8" ht="45">
      <c r="A334" s="274" t="s">
        <v>9</v>
      </c>
      <c r="B334" s="281" t="s">
        <v>445</v>
      </c>
      <c r="C334" s="279"/>
      <c r="D334" s="279"/>
      <c r="E334" s="280"/>
      <c r="F334" s="277"/>
      <c r="G334" s="277"/>
      <c r="H334" s="278"/>
    </row>
    <row r="335" spans="1:8" ht="30">
      <c r="A335" s="274" t="s">
        <v>9</v>
      </c>
      <c r="B335" s="281" t="s">
        <v>446</v>
      </c>
      <c r="C335" s="279"/>
      <c r="D335" s="279"/>
      <c r="E335" s="280"/>
      <c r="F335" s="277"/>
      <c r="G335" s="277"/>
      <c r="H335" s="278"/>
    </row>
    <row r="336" spans="1:8" ht="45">
      <c r="A336" s="274" t="s">
        <v>9</v>
      </c>
      <c r="B336" s="281" t="s">
        <v>158</v>
      </c>
      <c r="C336" s="279"/>
      <c r="D336" s="279"/>
      <c r="E336" s="280"/>
      <c r="F336" s="277"/>
      <c r="G336" s="277"/>
      <c r="H336" s="278"/>
    </row>
    <row r="337" spans="1:8" ht="45">
      <c r="A337" s="274" t="s">
        <v>9</v>
      </c>
      <c r="B337" s="281" t="s">
        <v>157</v>
      </c>
      <c r="C337" s="279"/>
      <c r="D337" s="279"/>
      <c r="E337" s="280"/>
      <c r="F337" s="277"/>
      <c r="G337" s="277"/>
      <c r="H337" s="278"/>
    </row>
    <row r="338" spans="1:8" ht="45">
      <c r="A338" s="274" t="s">
        <v>9</v>
      </c>
      <c r="B338" s="281" t="s">
        <v>447</v>
      </c>
      <c r="C338" s="279"/>
      <c r="D338" s="279"/>
      <c r="E338" s="280"/>
      <c r="F338" s="277"/>
      <c r="G338" s="277"/>
      <c r="H338" s="278"/>
    </row>
    <row r="339" spans="1:8" ht="45">
      <c r="A339" s="274" t="s">
        <v>9</v>
      </c>
      <c r="B339" s="281" t="s">
        <v>458</v>
      </c>
      <c r="C339" s="279"/>
      <c r="D339" s="279"/>
      <c r="E339" s="280"/>
      <c r="F339" s="277"/>
      <c r="G339" s="277"/>
      <c r="H339" s="278"/>
    </row>
    <row r="340" spans="1:8" ht="45">
      <c r="A340" s="274" t="s">
        <v>9</v>
      </c>
      <c r="B340" s="281" t="s">
        <v>449</v>
      </c>
      <c r="C340" s="279"/>
      <c r="D340" s="279"/>
      <c r="E340" s="280"/>
      <c r="F340" s="277"/>
      <c r="G340" s="277"/>
      <c r="H340" s="278"/>
    </row>
    <row r="341" spans="1:8" ht="45">
      <c r="A341" s="274" t="s">
        <v>9</v>
      </c>
      <c r="B341" s="281" t="s">
        <v>164</v>
      </c>
      <c r="C341" s="279"/>
      <c r="D341" s="279"/>
      <c r="E341" s="280"/>
      <c r="F341" s="277"/>
      <c r="G341" s="277"/>
      <c r="H341" s="278"/>
    </row>
    <row r="342" spans="1:8" ht="45">
      <c r="A342" s="274" t="s">
        <v>9</v>
      </c>
      <c r="B342" s="281" t="s">
        <v>162</v>
      </c>
      <c r="C342" s="279"/>
      <c r="D342" s="279"/>
      <c r="E342" s="280"/>
      <c r="F342" s="277"/>
      <c r="G342" s="277"/>
      <c r="H342" s="278"/>
    </row>
    <row r="343" spans="1:8" ht="30">
      <c r="A343" s="274" t="s">
        <v>9</v>
      </c>
      <c r="B343" s="281" t="s">
        <v>167</v>
      </c>
      <c r="C343" s="279"/>
      <c r="D343" s="279"/>
      <c r="E343" s="280"/>
      <c r="F343" s="277"/>
      <c r="G343" s="277"/>
      <c r="H343" s="278"/>
    </row>
    <row r="344" spans="1:8" ht="30">
      <c r="A344" s="274" t="s">
        <v>9</v>
      </c>
      <c r="B344" s="281" t="s">
        <v>172</v>
      </c>
      <c r="C344" s="279"/>
      <c r="D344" s="279"/>
      <c r="E344" s="280"/>
      <c r="F344" s="277"/>
      <c r="G344" s="277"/>
      <c r="H344" s="278"/>
    </row>
    <row r="345" spans="1:8" ht="45">
      <c r="A345" s="274" t="s">
        <v>9</v>
      </c>
      <c r="B345" s="281" t="s">
        <v>452</v>
      </c>
      <c r="C345" s="279"/>
      <c r="D345" s="279"/>
      <c r="E345" s="280"/>
      <c r="F345" s="277"/>
      <c r="G345" s="277"/>
      <c r="H345" s="278"/>
    </row>
    <row r="346" spans="1:8" ht="45">
      <c r="A346" s="274" t="s">
        <v>9</v>
      </c>
      <c r="B346" s="281" t="s">
        <v>175</v>
      </c>
      <c r="C346" s="279"/>
      <c r="D346" s="279"/>
      <c r="E346" s="280"/>
      <c r="F346" s="277"/>
      <c r="G346" s="277"/>
      <c r="H346" s="278"/>
    </row>
    <row r="347" spans="1:8" ht="45">
      <c r="A347" s="274" t="s">
        <v>9</v>
      </c>
      <c r="B347" s="281" t="s">
        <v>421</v>
      </c>
      <c r="C347" s="279"/>
      <c r="D347" s="279"/>
      <c r="E347" s="280"/>
      <c r="F347" s="277"/>
      <c r="G347" s="277"/>
      <c r="H347" s="278"/>
    </row>
    <row r="348" spans="1:8">
      <c r="A348" s="274" t="s">
        <v>9</v>
      </c>
      <c r="B348" s="281" t="s">
        <v>426</v>
      </c>
      <c r="C348" s="279"/>
      <c r="D348" s="279"/>
      <c r="E348" s="280"/>
      <c r="F348" s="277"/>
      <c r="G348" s="277"/>
      <c r="H348" s="278"/>
    </row>
    <row r="349" spans="1:8">
      <c r="A349" s="274" t="s">
        <v>9</v>
      </c>
      <c r="B349" s="281" t="s">
        <v>427</v>
      </c>
      <c r="C349" s="279"/>
      <c r="D349" s="279"/>
      <c r="E349" s="280"/>
      <c r="F349" s="277"/>
      <c r="G349" s="277"/>
      <c r="H349" s="278"/>
    </row>
    <row r="350" spans="1:8" ht="45">
      <c r="A350" s="274" t="s">
        <v>9</v>
      </c>
      <c r="B350" s="281" t="s">
        <v>428</v>
      </c>
      <c r="C350" s="279"/>
      <c r="D350" s="279"/>
      <c r="E350" s="280"/>
      <c r="F350" s="277"/>
      <c r="G350" s="277"/>
      <c r="H350" s="278"/>
    </row>
    <row r="351" spans="1:8" ht="45">
      <c r="A351" s="274" t="s">
        <v>9</v>
      </c>
      <c r="B351" s="281" t="s">
        <v>429</v>
      </c>
      <c r="C351" s="279"/>
      <c r="D351" s="279"/>
      <c r="E351" s="280"/>
      <c r="F351" s="277"/>
      <c r="G351" s="277"/>
      <c r="H351" s="278"/>
    </row>
    <row r="352" spans="1:8" ht="45">
      <c r="A352" s="274" t="s">
        <v>9</v>
      </c>
      <c r="B352" s="281" t="s">
        <v>431</v>
      </c>
      <c r="C352" s="279"/>
      <c r="D352" s="279"/>
      <c r="E352" s="280"/>
      <c r="F352" s="277"/>
      <c r="G352" s="277"/>
      <c r="H352" s="278"/>
    </row>
    <row r="353" spans="1:8" ht="30">
      <c r="A353" s="274" t="s">
        <v>9</v>
      </c>
      <c r="B353" s="281" t="s">
        <v>1411</v>
      </c>
      <c r="C353" s="279"/>
      <c r="D353" s="279"/>
      <c r="E353" s="280"/>
      <c r="F353" s="277"/>
      <c r="G353" s="277"/>
      <c r="H353" s="278"/>
    </row>
    <row r="354" spans="1:8" ht="45">
      <c r="A354" s="274" t="s">
        <v>9</v>
      </c>
      <c r="B354" s="281" t="s">
        <v>1413</v>
      </c>
      <c r="C354" s="279"/>
      <c r="D354" s="279"/>
      <c r="E354" s="280"/>
      <c r="F354" s="277"/>
      <c r="G354" s="277"/>
      <c r="H354" s="278"/>
    </row>
    <row r="355" spans="1:8" ht="45">
      <c r="A355" s="274" t="s">
        <v>9</v>
      </c>
      <c r="B355" s="281" t="s">
        <v>1414</v>
      </c>
      <c r="C355" s="279"/>
      <c r="D355" s="279"/>
      <c r="E355" s="280"/>
      <c r="F355" s="277"/>
      <c r="G355" s="277"/>
      <c r="H355" s="278"/>
    </row>
    <row r="356" spans="1:8" ht="45">
      <c r="A356" s="274" t="s">
        <v>9</v>
      </c>
      <c r="B356" s="281" t="s">
        <v>1415</v>
      </c>
      <c r="C356" s="279"/>
      <c r="D356" s="279"/>
      <c r="E356" s="280"/>
      <c r="F356" s="277"/>
      <c r="G356" s="277"/>
      <c r="H356" s="278"/>
    </row>
    <row r="357" spans="1:8" ht="60">
      <c r="A357" s="274" t="s">
        <v>9</v>
      </c>
      <c r="B357" s="281" t="s">
        <v>1416</v>
      </c>
      <c r="C357" s="279"/>
      <c r="D357" s="279"/>
      <c r="E357" s="280"/>
      <c r="F357" s="277"/>
      <c r="G357" s="277"/>
      <c r="H357" s="278"/>
    </row>
    <row r="358" spans="1:8" ht="60">
      <c r="A358" s="274" t="s">
        <v>9</v>
      </c>
      <c r="B358" s="281" t="s">
        <v>1417</v>
      </c>
      <c r="C358" s="279"/>
      <c r="D358" s="279"/>
      <c r="E358" s="280"/>
      <c r="F358" s="277"/>
      <c r="G358" s="277"/>
      <c r="H358" s="278"/>
    </row>
    <row r="359" spans="1:8" ht="30">
      <c r="A359" s="274" t="s">
        <v>9</v>
      </c>
      <c r="B359" s="281" t="s">
        <v>1419</v>
      </c>
      <c r="C359" s="279"/>
      <c r="D359" s="279"/>
      <c r="E359" s="280"/>
      <c r="F359" s="277"/>
      <c r="G359" s="277"/>
      <c r="H359" s="278"/>
    </row>
    <row r="360" spans="1:8" ht="30">
      <c r="A360" s="274" t="s">
        <v>9</v>
      </c>
      <c r="B360" s="281" t="s">
        <v>1422</v>
      </c>
      <c r="C360" s="279"/>
      <c r="D360" s="279"/>
      <c r="E360" s="280"/>
      <c r="F360" s="277"/>
      <c r="G360" s="277"/>
      <c r="H360" s="278"/>
    </row>
    <row r="361" spans="1:8" ht="60">
      <c r="A361" s="274" t="s">
        <v>9</v>
      </c>
      <c r="B361" s="281" t="s">
        <v>1445</v>
      </c>
      <c r="C361" s="279"/>
      <c r="D361" s="279"/>
      <c r="E361" s="280"/>
      <c r="F361" s="277"/>
      <c r="G361" s="277"/>
      <c r="H361" s="278"/>
    </row>
    <row r="362" spans="1:8" ht="45">
      <c r="A362" s="274" t="s">
        <v>9</v>
      </c>
      <c r="B362" s="281" t="s">
        <v>3311</v>
      </c>
      <c r="C362" s="279"/>
      <c r="D362" s="279"/>
      <c r="E362" s="280"/>
      <c r="F362" s="277"/>
      <c r="G362" s="277"/>
      <c r="H362" s="278"/>
    </row>
    <row r="363" spans="1:8">
      <c r="A363" s="9"/>
      <c r="B363" s="10"/>
      <c r="C363" s="14"/>
      <c r="D363" s="19"/>
      <c r="E363" s="20"/>
      <c r="F363" s="18"/>
      <c r="G363" s="15"/>
      <c r="H363" s="16"/>
    </row>
    <row r="364" spans="1:8">
      <c r="A364" s="9"/>
      <c r="B364" s="12"/>
      <c r="C364" s="19"/>
      <c r="D364" s="19"/>
      <c r="E364" s="20"/>
      <c r="F364" s="18"/>
      <c r="G364" s="18"/>
      <c r="H364" s="21"/>
    </row>
    <row r="365" spans="1:8">
      <c r="A365" s="9"/>
      <c r="B365" s="12"/>
      <c r="C365" s="19"/>
      <c r="D365" s="19"/>
      <c r="E365" s="20"/>
      <c r="F365" s="18"/>
      <c r="G365" s="18"/>
      <c r="H365" s="21"/>
    </row>
    <row r="366" spans="1:8">
      <c r="A366" s="9"/>
      <c r="B366" s="12"/>
      <c r="C366" s="19"/>
      <c r="D366" s="19"/>
      <c r="E366" s="20"/>
      <c r="F366" s="18"/>
      <c r="G366" s="18"/>
      <c r="H366" s="21"/>
    </row>
    <row r="367" spans="1:8">
      <c r="A367" s="9"/>
      <c r="B367" s="10"/>
      <c r="C367" s="19"/>
      <c r="D367" s="14"/>
      <c r="E367" s="17"/>
      <c r="F367" s="18"/>
      <c r="G367" s="18"/>
      <c r="H367" s="21"/>
    </row>
    <row r="368" spans="1:8">
      <c r="A368" s="9"/>
      <c r="B368" s="10"/>
      <c r="C368" s="14"/>
      <c r="D368" s="14"/>
      <c r="E368" s="17"/>
      <c r="F368" s="18"/>
      <c r="G368" s="18"/>
      <c r="H368" s="21"/>
    </row>
    <row r="369" spans="1:8">
      <c r="A369" s="9"/>
      <c r="B369" s="10"/>
      <c r="C369" s="14"/>
      <c r="D369" s="14"/>
      <c r="E369" s="17"/>
      <c r="F369" s="15"/>
      <c r="G369" s="15"/>
      <c r="H369" s="16"/>
    </row>
    <row r="370" spans="1:8">
      <c r="A370" s="9"/>
      <c r="B370" s="10"/>
      <c r="C370" s="14"/>
      <c r="D370" s="14"/>
      <c r="E370" s="17"/>
      <c r="F370" s="15"/>
      <c r="G370" s="15"/>
      <c r="H370" s="16"/>
    </row>
    <row r="371" spans="1:8">
      <c r="A371" s="9"/>
      <c r="B371" s="10"/>
      <c r="C371" s="14"/>
      <c r="D371" s="14"/>
      <c r="E371" s="17"/>
      <c r="F371" s="15"/>
      <c r="G371" s="15"/>
      <c r="H371" s="16"/>
    </row>
    <row r="372" spans="1:8">
      <c r="A372" s="9"/>
      <c r="B372" s="10"/>
      <c r="C372" s="14"/>
      <c r="D372" s="14"/>
      <c r="E372" s="17"/>
      <c r="F372" s="18"/>
      <c r="G372" s="18"/>
      <c r="H372" s="21"/>
    </row>
    <row r="373" spans="1:8">
      <c r="A373" s="9"/>
      <c r="B373" s="10"/>
      <c r="C373" s="14"/>
      <c r="D373" s="14"/>
      <c r="E373" s="17"/>
      <c r="F373" s="15"/>
      <c r="G373" s="15"/>
      <c r="H373" s="16"/>
    </row>
    <row r="374" spans="1:8">
      <c r="A374" s="9"/>
      <c r="B374" s="10"/>
      <c r="C374" s="14"/>
      <c r="D374" s="14"/>
      <c r="E374" s="17"/>
      <c r="F374" s="15"/>
      <c r="G374" s="15"/>
      <c r="H374" s="16"/>
    </row>
    <row r="375" spans="1:8">
      <c r="A375" s="9"/>
      <c r="B375" s="10"/>
      <c r="C375" s="14"/>
      <c r="D375" s="14"/>
      <c r="E375" s="17"/>
      <c r="F375" s="15"/>
      <c r="G375" s="15"/>
      <c r="H375" s="16"/>
    </row>
    <row r="376" spans="1:8">
      <c r="A376" s="9"/>
      <c r="B376" s="10"/>
      <c r="C376" s="14"/>
      <c r="D376" s="14"/>
      <c r="E376" s="17"/>
      <c r="F376" s="15"/>
      <c r="G376" s="15"/>
      <c r="H376" s="16"/>
    </row>
    <row r="377" spans="1:8">
      <c r="A377" s="9"/>
      <c r="B377" s="10"/>
      <c r="C377" s="14"/>
      <c r="D377" s="14"/>
      <c r="E377" s="17"/>
      <c r="F377" s="15"/>
      <c r="G377" s="15"/>
      <c r="H377" s="16"/>
    </row>
    <row r="378" spans="1:8">
      <c r="A378" s="9"/>
      <c r="B378" s="10"/>
      <c r="C378" s="14"/>
      <c r="D378" s="14"/>
      <c r="E378" s="17"/>
      <c r="F378" s="15"/>
      <c r="G378" s="15"/>
      <c r="H378" s="16"/>
    </row>
    <row r="379" spans="1:8">
      <c r="A379" s="9"/>
      <c r="B379" s="10"/>
      <c r="C379" s="19"/>
      <c r="D379" s="14"/>
      <c r="E379" s="17"/>
      <c r="F379" s="18"/>
      <c r="G379" s="18"/>
      <c r="H379" s="21"/>
    </row>
    <row r="380" spans="1:8">
      <c r="A380" s="9"/>
      <c r="B380" s="10"/>
      <c r="C380" s="14"/>
      <c r="D380" s="14"/>
      <c r="E380" s="17"/>
      <c r="F380" s="15"/>
      <c r="G380" s="15"/>
      <c r="H380" s="16"/>
    </row>
    <row r="381" spans="1:8">
      <c r="A381" s="9"/>
      <c r="B381" s="10"/>
      <c r="C381" s="14"/>
      <c r="D381" s="14"/>
      <c r="E381" s="17"/>
      <c r="F381" s="15"/>
      <c r="G381" s="15"/>
      <c r="H381" s="16"/>
    </row>
    <row r="382" spans="1:8">
      <c r="A382" s="9"/>
      <c r="B382" s="10"/>
      <c r="C382" s="14"/>
      <c r="D382" s="14"/>
      <c r="E382" s="17"/>
      <c r="F382" s="15"/>
      <c r="G382" s="15"/>
      <c r="H382" s="16"/>
    </row>
    <row r="383" spans="1:8">
      <c r="A383" s="9"/>
      <c r="B383" s="10"/>
      <c r="C383" s="14"/>
      <c r="D383" s="14"/>
      <c r="E383" s="17"/>
      <c r="F383" s="15"/>
      <c r="G383" s="15"/>
      <c r="H383" s="16"/>
    </row>
    <row r="384" spans="1:8">
      <c r="A384" s="9"/>
      <c r="B384" s="10"/>
      <c r="C384" s="14"/>
      <c r="D384" s="14"/>
      <c r="E384" s="17"/>
      <c r="F384" s="15"/>
      <c r="G384" s="15"/>
      <c r="H384" s="16"/>
    </row>
    <row r="385" spans="1:8">
      <c r="A385" s="9"/>
      <c r="B385" s="10"/>
      <c r="C385" s="14"/>
      <c r="D385" s="14"/>
      <c r="E385" s="17"/>
      <c r="F385" s="15"/>
      <c r="G385" s="15"/>
      <c r="H385" s="16"/>
    </row>
    <row r="386" spans="1:8">
      <c r="A386" s="9"/>
      <c r="B386" s="10"/>
      <c r="C386" s="14"/>
      <c r="D386" s="14"/>
      <c r="E386" s="17"/>
      <c r="F386" s="18"/>
      <c r="G386" s="15"/>
      <c r="H386" s="16"/>
    </row>
    <row r="387" spans="1:8">
      <c r="A387" s="9"/>
      <c r="B387" s="10"/>
      <c r="C387" s="19"/>
      <c r="D387" s="19"/>
      <c r="E387" s="20"/>
      <c r="F387" s="15"/>
      <c r="G387" s="15"/>
      <c r="H387" s="16"/>
    </row>
    <row r="388" spans="1:8">
      <c r="A388" s="9"/>
      <c r="B388" s="10"/>
      <c r="C388" s="14"/>
      <c r="D388" s="14"/>
      <c r="E388" s="20"/>
      <c r="F388" s="18"/>
      <c r="G388" s="18"/>
      <c r="H388" s="21"/>
    </row>
    <row r="389" spans="1:8">
      <c r="A389" s="9"/>
      <c r="B389" s="10"/>
      <c r="C389" s="19"/>
      <c r="D389" s="14"/>
      <c r="E389" s="20"/>
      <c r="F389" s="15"/>
      <c r="G389" s="15"/>
      <c r="H389" s="21"/>
    </row>
    <row r="390" spans="1:8">
      <c r="A390" s="9"/>
      <c r="B390" s="12"/>
      <c r="C390" s="14"/>
      <c r="D390" s="19"/>
      <c r="E390" s="20"/>
      <c r="F390" s="18"/>
      <c r="G390" s="18"/>
      <c r="H390" s="21"/>
    </row>
    <row r="391" spans="1:8">
      <c r="A391" s="9"/>
      <c r="B391" s="10"/>
      <c r="C391" s="14"/>
      <c r="D391" s="19"/>
      <c r="E391" s="20"/>
      <c r="F391" s="18"/>
      <c r="G391" s="18"/>
      <c r="H391" s="21"/>
    </row>
    <row r="392" spans="1:8">
      <c r="A392" s="9"/>
      <c r="B392" s="10"/>
      <c r="C392" s="14"/>
      <c r="D392" s="19"/>
      <c r="E392" s="20"/>
      <c r="F392" s="18"/>
      <c r="G392" s="18"/>
      <c r="H392" s="21"/>
    </row>
    <row r="393" spans="1:8">
      <c r="A393" s="9"/>
      <c r="B393" s="10"/>
      <c r="C393" s="14"/>
      <c r="D393" s="19"/>
      <c r="E393" s="20"/>
      <c r="F393" s="18"/>
      <c r="G393" s="18"/>
      <c r="H393" s="21"/>
    </row>
    <row r="394" spans="1:8">
      <c r="A394" s="9"/>
      <c r="B394" s="10"/>
      <c r="C394" s="14"/>
      <c r="D394" s="19"/>
      <c r="E394" s="20"/>
      <c r="F394" s="18"/>
      <c r="G394" s="18"/>
      <c r="H394" s="21"/>
    </row>
    <row r="395" spans="1:8">
      <c r="A395" s="9"/>
      <c r="B395" s="10"/>
      <c r="C395" s="14"/>
      <c r="D395" s="19"/>
      <c r="E395" s="20"/>
      <c r="F395" s="18"/>
      <c r="G395" s="18"/>
      <c r="H395" s="21"/>
    </row>
    <row r="396" spans="1:8">
      <c r="A396" s="9"/>
      <c r="B396" s="10"/>
      <c r="C396" s="14"/>
      <c r="D396" s="19"/>
      <c r="E396" s="20"/>
      <c r="F396" s="18"/>
      <c r="G396" s="18"/>
      <c r="H396" s="21"/>
    </row>
    <row r="397" spans="1:8">
      <c r="A397" s="9"/>
      <c r="B397" s="10"/>
      <c r="C397" s="14"/>
      <c r="D397" s="19"/>
      <c r="E397" s="20"/>
      <c r="F397" s="18"/>
      <c r="G397" s="18"/>
      <c r="H397" s="21"/>
    </row>
    <row r="398" spans="1:8">
      <c r="A398" s="9"/>
      <c r="B398" s="10"/>
      <c r="C398" s="14"/>
      <c r="D398" s="19"/>
      <c r="E398" s="20"/>
      <c r="F398" s="18"/>
      <c r="G398" s="18"/>
      <c r="H398" s="21"/>
    </row>
    <row r="399" spans="1:8">
      <c r="A399" s="9"/>
      <c r="B399" s="10"/>
      <c r="C399" s="14"/>
      <c r="D399" s="19"/>
      <c r="E399" s="20"/>
      <c r="F399" s="18"/>
      <c r="G399" s="18"/>
      <c r="H399" s="21"/>
    </row>
    <row r="400" spans="1:8">
      <c r="A400" s="9"/>
      <c r="B400" s="10"/>
      <c r="C400" s="14"/>
      <c r="D400" s="19"/>
      <c r="E400" s="20"/>
      <c r="F400" s="18"/>
      <c r="G400" s="18"/>
      <c r="H400" s="21"/>
    </row>
    <row r="401" spans="1:8">
      <c r="A401" s="9"/>
      <c r="B401" s="10"/>
      <c r="C401" s="14"/>
      <c r="D401" s="19"/>
      <c r="E401" s="20"/>
      <c r="F401" s="18"/>
      <c r="G401" s="18"/>
      <c r="H401" s="21"/>
    </row>
    <row r="402" spans="1:8">
      <c r="A402" s="9"/>
      <c r="B402" s="10"/>
      <c r="C402" s="14"/>
      <c r="D402" s="19"/>
      <c r="E402" s="20"/>
      <c r="F402" s="18"/>
      <c r="G402" s="18"/>
      <c r="H402" s="21"/>
    </row>
    <row r="403" spans="1:8">
      <c r="A403" s="9"/>
      <c r="B403" s="10"/>
      <c r="C403" s="14"/>
      <c r="D403" s="19"/>
      <c r="E403" s="20"/>
      <c r="F403" s="18"/>
      <c r="G403" s="18"/>
      <c r="H403" s="21"/>
    </row>
    <row r="404" spans="1:8">
      <c r="A404" s="9"/>
      <c r="B404" s="10"/>
      <c r="C404" s="14"/>
      <c r="D404" s="19"/>
      <c r="E404" s="20"/>
      <c r="F404" s="18"/>
      <c r="G404" s="18"/>
      <c r="H404" s="21"/>
    </row>
    <row r="405" spans="1:8">
      <c r="A405" s="9"/>
      <c r="B405" s="10"/>
      <c r="C405" s="14"/>
      <c r="D405" s="19"/>
      <c r="E405" s="20"/>
      <c r="F405" s="18"/>
      <c r="G405" s="18"/>
      <c r="H405" s="21"/>
    </row>
    <row r="406" spans="1:8">
      <c r="A406" s="9"/>
      <c r="B406" s="10"/>
      <c r="C406" s="14"/>
      <c r="D406" s="19"/>
      <c r="E406" s="20"/>
      <c r="F406" s="18"/>
      <c r="G406" s="18"/>
      <c r="H406" s="21"/>
    </row>
    <row r="407" spans="1:8">
      <c r="A407" s="9"/>
      <c r="B407" s="10"/>
      <c r="C407" s="14"/>
      <c r="D407" s="19"/>
      <c r="E407" s="20"/>
      <c r="F407" s="18"/>
      <c r="G407" s="18"/>
      <c r="H407" s="21"/>
    </row>
    <row r="408" spans="1:8">
      <c r="A408" s="9"/>
      <c r="B408" s="10"/>
      <c r="C408" s="14"/>
      <c r="D408" s="19"/>
      <c r="E408" s="20"/>
      <c r="F408" s="18"/>
      <c r="G408" s="18"/>
      <c r="H408" s="21"/>
    </row>
    <row r="409" spans="1:8">
      <c r="A409" s="9"/>
      <c r="B409" s="10"/>
      <c r="C409" s="14"/>
      <c r="D409" s="19"/>
      <c r="E409" s="20"/>
      <c r="F409" s="18"/>
      <c r="G409" s="18"/>
      <c r="H409" s="21"/>
    </row>
    <row r="410" spans="1:8">
      <c r="A410" s="9"/>
      <c r="B410" s="10"/>
      <c r="C410" s="14"/>
      <c r="D410" s="19"/>
      <c r="E410" s="20"/>
      <c r="F410" s="18"/>
      <c r="G410" s="18"/>
      <c r="H410" s="21"/>
    </row>
    <row r="411" spans="1:8">
      <c r="A411" s="9"/>
      <c r="B411" s="10"/>
      <c r="C411" s="14"/>
      <c r="D411" s="19"/>
      <c r="E411" s="20"/>
      <c r="F411" s="18"/>
      <c r="G411" s="18"/>
      <c r="H411" s="21"/>
    </row>
    <row r="412" spans="1:8">
      <c r="A412" s="9"/>
      <c r="B412" s="10"/>
      <c r="C412" s="14"/>
      <c r="D412" s="19"/>
      <c r="E412" s="20"/>
      <c r="F412" s="18"/>
      <c r="G412" s="18"/>
      <c r="H412" s="21"/>
    </row>
    <row r="413" spans="1:8">
      <c r="A413" s="9"/>
      <c r="B413" s="10"/>
      <c r="C413" s="14"/>
      <c r="D413" s="19"/>
      <c r="E413" s="20"/>
      <c r="F413" s="18"/>
      <c r="G413" s="18"/>
      <c r="H413" s="21"/>
    </row>
    <row r="414" spans="1:8">
      <c r="A414" s="9"/>
      <c r="B414" s="13"/>
      <c r="C414" s="14"/>
      <c r="D414" s="19"/>
      <c r="E414" s="20"/>
      <c r="F414" s="18"/>
      <c r="G414" s="18"/>
      <c r="H414" s="21"/>
    </row>
    <row r="415" spans="1:8">
      <c r="A415" s="9"/>
      <c r="B415" s="13"/>
      <c r="C415" s="14"/>
      <c r="D415" s="19"/>
      <c r="E415" s="20"/>
      <c r="F415" s="18"/>
      <c r="G415" s="18"/>
      <c r="H415" s="21"/>
    </row>
    <row r="416" spans="1:8">
      <c r="A416" s="9"/>
      <c r="B416" s="13"/>
      <c r="C416" s="14"/>
      <c r="D416" s="19"/>
      <c r="E416" s="20"/>
      <c r="F416" s="18"/>
      <c r="G416" s="18"/>
      <c r="H416" s="21"/>
    </row>
    <row r="417" spans="1:8">
      <c r="A417" s="9"/>
      <c r="B417" s="13"/>
      <c r="C417" s="14"/>
      <c r="D417" s="19"/>
      <c r="E417" s="20"/>
      <c r="F417" s="18"/>
      <c r="G417" s="18"/>
      <c r="H417" s="21"/>
    </row>
    <row r="418" spans="1:8">
      <c r="A418" s="9"/>
      <c r="B418" s="13"/>
      <c r="C418" s="14"/>
      <c r="D418" s="19"/>
      <c r="E418" s="20"/>
      <c r="F418" s="18"/>
      <c r="G418" s="18"/>
      <c r="H418" s="21"/>
    </row>
    <row r="419" spans="1:8">
      <c r="A419" s="9"/>
      <c r="B419" s="13"/>
      <c r="C419" s="14"/>
      <c r="D419" s="19"/>
      <c r="E419" s="20"/>
      <c r="F419" s="18"/>
      <c r="G419" s="18"/>
      <c r="H419" s="21"/>
    </row>
    <row r="420" spans="1:8">
      <c r="A420" s="9"/>
      <c r="B420" s="13"/>
      <c r="C420" s="14"/>
      <c r="D420" s="19"/>
      <c r="E420" s="20"/>
      <c r="F420" s="18"/>
      <c r="G420" s="18"/>
      <c r="H420" s="21"/>
    </row>
    <row r="421" spans="1:8">
      <c r="A421" s="9"/>
      <c r="B421" s="13"/>
      <c r="C421" s="14"/>
      <c r="D421" s="19"/>
      <c r="E421" s="20"/>
      <c r="F421" s="18"/>
      <c r="G421" s="18"/>
      <c r="H421" s="21"/>
    </row>
    <row r="422" spans="1:8">
      <c r="A422" s="9"/>
      <c r="B422" s="13"/>
      <c r="C422" s="14"/>
      <c r="D422" s="19"/>
      <c r="E422" s="20"/>
      <c r="F422" s="18"/>
      <c r="G422" s="18"/>
      <c r="H422" s="21"/>
    </row>
    <row r="423" spans="1:8">
      <c r="A423" s="9"/>
      <c r="B423" s="13"/>
      <c r="C423" s="14"/>
      <c r="D423" s="19"/>
      <c r="E423" s="20"/>
      <c r="F423" s="18"/>
      <c r="G423" s="18"/>
      <c r="H423" s="21"/>
    </row>
    <row r="424" spans="1:8">
      <c r="A424" s="9"/>
      <c r="B424" s="13"/>
      <c r="C424" s="14"/>
      <c r="D424" s="19"/>
      <c r="E424" s="20"/>
      <c r="F424" s="18"/>
      <c r="G424" s="18"/>
      <c r="H424" s="21"/>
    </row>
    <row r="425" spans="1:8">
      <c r="A425" s="9"/>
      <c r="B425" s="13"/>
      <c r="C425" s="14"/>
      <c r="D425" s="19"/>
      <c r="E425" s="20"/>
      <c r="F425" s="18"/>
      <c r="G425" s="18"/>
      <c r="H425" s="21"/>
    </row>
    <row r="426" spans="1:8">
      <c r="A426" s="9"/>
      <c r="B426" s="13"/>
      <c r="C426" s="14"/>
      <c r="D426" s="19"/>
      <c r="E426" s="20"/>
      <c r="F426" s="18"/>
      <c r="G426" s="18"/>
      <c r="H426" s="21"/>
    </row>
    <row r="427" spans="1:8">
      <c r="A427" s="9"/>
      <c r="B427" s="13"/>
      <c r="C427" s="14"/>
      <c r="D427" s="19"/>
      <c r="E427" s="20"/>
      <c r="F427" s="18"/>
      <c r="G427" s="18"/>
      <c r="H427" s="21"/>
    </row>
    <row r="428" spans="1:8">
      <c r="A428" s="9"/>
      <c r="B428" s="13"/>
      <c r="C428" s="14"/>
      <c r="D428" s="19"/>
      <c r="E428" s="20"/>
      <c r="F428" s="18"/>
      <c r="G428" s="18"/>
      <c r="H428" s="21"/>
    </row>
    <row r="429" spans="1:8">
      <c r="A429" s="9"/>
      <c r="B429" s="13"/>
      <c r="C429" s="14"/>
      <c r="D429" s="19"/>
      <c r="E429" s="20"/>
      <c r="F429" s="18"/>
      <c r="G429" s="18"/>
      <c r="H429" s="21"/>
    </row>
    <row r="430" spans="1:8">
      <c r="A430" s="9"/>
      <c r="B430" s="13"/>
      <c r="C430" s="14"/>
      <c r="D430" s="19"/>
      <c r="E430" s="20"/>
      <c r="F430" s="18"/>
      <c r="G430" s="18"/>
      <c r="H430" s="21"/>
    </row>
    <row r="431" spans="1:8">
      <c r="A431" s="9"/>
      <c r="B431" s="13"/>
      <c r="C431" s="14"/>
      <c r="D431" s="19"/>
      <c r="E431" s="20"/>
      <c r="F431" s="18"/>
      <c r="G431" s="18"/>
      <c r="H431" s="21"/>
    </row>
    <row r="432" spans="1:8">
      <c r="A432" s="9"/>
      <c r="B432" s="13"/>
      <c r="C432" s="14"/>
      <c r="D432" s="19"/>
      <c r="E432" s="20"/>
      <c r="F432" s="18"/>
      <c r="G432" s="18"/>
      <c r="H432" s="21"/>
    </row>
    <row r="433" spans="1:8">
      <c r="A433" s="9"/>
      <c r="B433" s="13"/>
      <c r="C433" s="14"/>
      <c r="D433" s="19"/>
      <c r="E433" s="20"/>
      <c r="F433" s="18"/>
      <c r="G433" s="18"/>
      <c r="H433" s="21"/>
    </row>
    <row r="434" spans="1:8">
      <c r="A434" s="9"/>
      <c r="B434" s="22"/>
      <c r="C434" s="14"/>
      <c r="D434" s="19"/>
      <c r="E434" s="20"/>
      <c r="F434" s="18"/>
      <c r="G434" s="18"/>
      <c r="H434" s="21"/>
    </row>
    <row r="435" spans="1:8">
      <c r="A435" s="9"/>
      <c r="B435" s="22"/>
      <c r="C435" s="14"/>
      <c r="D435" s="19"/>
      <c r="E435" s="20"/>
      <c r="F435" s="18"/>
      <c r="G435" s="18"/>
      <c r="H435" s="21"/>
    </row>
    <row r="436" spans="1:8">
      <c r="A436" s="9"/>
      <c r="B436" s="10"/>
      <c r="C436" s="14"/>
      <c r="D436" s="14"/>
      <c r="E436" s="17"/>
      <c r="F436" s="15"/>
      <c r="G436" s="15"/>
      <c r="H436" s="16"/>
    </row>
    <row r="437" spans="1:8">
      <c r="A437" s="9"/>
      <c r="B437" s="10"/>
      <c r="C437" s="14"/>
      <c r="D437" s="14"/>
      <c r="E437" s="17"/>
      <c r="F437" s="18"/>
      <c r="G437" s="18"/>
      <c r="H437" s="21"/>
    </row>
    <row r="438" spans="1:8">
      <c r="A438" s="9"/>
      <c r="B438" s="10"/>
      <c r="C438" s="14"/>
      <c r="D438" s="14"/>
      <c r="E438" s="17"/>
      <c r="F438" s="15"/>
      <c r="G438" s="15"/>
      <c r="H438" s="16"/>
    </row>
    <row r="439" spans="1:8">
      <c r="A439" s="9"/>
      <c r="B439" s="10"/>
      <c r="C439" s="14"/>
      <c r="D439" s="14"/>
      <c r="E439" s="20"/>
      <c r="F439" s="18"/>
      <c r="G439" s="18"/>
      <c r="H439" s="21"/>
    </row>
    <row r="440" spans="1:8">
      <c r="A440" s="9"/>
      <c r="B440" s="11"/>
      <c r="C440" s="19"/>
      <c r="D440" s="19"/>
      <c r="E440" s="20"/>
      <c r="F440" s="18"/>
      <c r="G440" s="15"/>
      <c r="H440" s="21"/>
    </row>
    <row r="441" spans="1:8">
      <c r="A441" s="9"/>
      <c r="B441" s="10"/>
      <c r="C441" s="14"/>
      <c r="D441" s="14"/>
      <c r="E441" s="17"/>
      <c r="F441" s="15"/>
      <c r="G441" s="15"/>
      <c r="H441" s="16"/>
    </row>
    <row r="442" spans="1:8">
      <c r="A442" s="9"/>
      <c r="B442" s="10"/>
      <c r="C442" s="19"/>
      <c r="D442" s="14"/>
      <c r="E442" s="17"/>
      <c r="F442" s="18"/>
      <c r="G442" s="18"/>
      <c r="H442" s="21"/>
    </row>
    <row r="443" spans="1:8">
      <c r="A443" s="9"/>
      <c r="B443" s="10"/>
      <c r="C443" s="14"/>
      <c r="D443" s="14"/>
      <c r="E443" s="17"/>
      <c r="F443" s="15"/>
      <c r="G443" s="15"/>
      <c r="H443" s="16"/>
    </row>
    <row r="444" spans="1:8">
      <c r="A444" s="9"/>
      <c r="B444" s="10"/>
      <c r="C444" s="14"/>
      <c r="D444" s="14"/>
      <c r="E444" s="17"/>
      <c r="F444" s="18"/>
      <c r="G444" s="15"/>
      <c r="H444" s="16"/>
    </row>
    <row r="445" spans="1:8">
      <c r="A445" s="9"/>
      <c r="B445" s="10"/>
      <c r="C445" s="14"/>
      <c r="D445" s="14"/>
      <c r="E445" s="17"/>
      <c r="F445" s="15"/>
      <c r="G445" s="15"/>
      <c r="H445" s="16"/>
    </row>
    <row r="446" spans="1:8">
      <c r="A446" s="9"/>
      <c r="B446" s="10"/>
      <c r="C446" s="14"/>
      <c r="D446" s="14"/>
      <c r="E446" s="17"/>
      <c r="F446" s="18"/>
      <c r="G446" s="18"/>
      <c r="H446" s="21"/>
    </row>
    <row r="447" spans="1:8">
      <c r="A447" s="9"/>
      <c r="B447" s="10"/>
      <c r="C447" s="14"/>
      <c r="D447" s="14"/>
      <c r="E447" s="17"/>
      <c r="F447" s="18"/>
      <c r="G447" s="18"/>
      <c r="H447" s="21"/>
    </row>
    <row r="448" spans="1:8">
      <c r="A448" s="9"/>
      <c r="B448" s="10"/>
      <c r="C448" s="14"/>
      <c r="D448" s="14"/>
      <c r="E448" s="17"/>
      <c r="F448" s="15"/>
      <c r="G448" s="15"/>
      <c r="H448" s="16"/>
    </row>
    <row r="449" spans="1:8">
      <c r="A449" s="9"/>
      <c r="B449" s="10"/>
      <c r="C449" s="14"/>
      <c r="D449" s="14"/>
      <c r="E449" s="17"/>
      <c r="F449" s="18"/>
      <c r="G449" s="15"/>
      <c r="H449" s="21"/>
    </row>
    <row r="450" spans="1:8">
      <c r="A450" s="9"/>
      <c r="B450" s="10"/>
      <c r="C450" s="14"/>
      <c r="D450" s="14"/>
      <c r="E450" s="17"/>
      <c r="F450" s="15"/>
      <c r="G450" s="15"/>
      <c r="H450" s="16"/>
    </row>
    <row r="451" spans="1:8">
      <c r="A451" s="9"/>
      <c r="B451" s="10"/>
      <c r="C451" s="14"/>
      <c r="D451" s="14"/>
      <c r="E451" s="17"/>
      <c r="F451" s="18"/>
      <c r="G451" s="18"/>
      <c r="H451" s="21"/>
    </row>
    <row r="452" spans="1:8">
      <c r="A452" s="9"/>
      <c r="B452" s="10"/>
      <c r="C452" s="14"/>
      <c r="D452" s="14"/>
      <c r="E452" s="17"/>
      <c r="F452" s="15"/>
      <c r="G452" s="15"/>
      <c r="H452" s="16"/>
    </row>
    <row r="453" spans="1:8">
      <c r="A453" s="9"/>
      <c r="B453" s="10"/>
      <c r="C453" s="14"/>
      <c r="D453" s="14"/>
      <c r="E453" s="17"/>
      <c r="F453" s="15"/>
      <c r="G453" s="15"/>
      <c r="H453" s="16"/>
    </row>
    <row r="454" spans="1:8">
      <c r="A454" s="9"/>
      <c r="B454" s="10"/>
      <c r="C454" s="14"/>
      <c r="D454" s="14"/>
      <c r="E454" s="17"/>
      <c r="F454" s="15"/>
      <c r="G454" s="15"/>
      <c r="H454" s="16"/>
    </row>
    <row r="455" spans="1:8">
      <c r="A455" s="9"/>
      <c r="B455" s="10"/>
      <c r="C455" s="14"/>
      <c r="D455" s="14"/>
      <c r="E455" s="20"/>
      <c r="F455" s="18"/>
      <c r="G455" s="18"/>
      <c r="H455" s="21"/>
    </row>
    <row r="456" spans="1:8">
      <c r="A456" s="9"/>
      <c r="B456" s="10"/>
      <c r="C456" s="14"/>
      <c r="D456" s="14"/>
      <c r="E456" s="17"/>
      <c r="F456" s="15"/>
      <c r="G456" s="15"/>
      <c r="H456" s="16"/>
    </row>
    <row r="457" spans="1:8">
      <c r="A457" s="9"/>
      <c r="B457" s="28"/>
      <c r="C457" s="19"/>
      <c r="D457" s="14"/>
      <c r="E457" s="20"/>
      <c r="F457" s="18"/>
      <c r="G457" s="18"/>
      <c r="H457" s="21"/>
    </row>
    <row r="458" spans="1:8">
      <c r="A458" s="9"/>
      <c r="B458" s="10"/>
      <c r="C458" s="14"/>
      <c r="D458" s="14"/>
      <c r="E458" s="17"/>
      <c r="F458" s="15"/>
      <c r="G458" s="15"/>
      <c r="H458" s="16"/>
    </row>
    <row r="459" spans="1:8">
      <c r="A459" s="9"/>
      <c r="B459" s="10"/>
      <c r="C459" s="14"/>
      <c r="D459" s="14"/>
      <c r="E459" s="17"/>
      <c r="F459" s="15"/>
      <c r="G459" s="15"/>
      <c r="H459" s="16"/>
    </row>
    <row r="460" spans="1:8">
      <c r="A460" s="9"/>
      <c r="B460" s="10"/>
      <c r="C460" s="14"/>
      <c r="D460" s="14"/>
      <c r="E460" s="17"/>
      <c r="F460" s="15"/>
      <c r="G460" s="15"/>
      <c r="H460" s="16"/>
    </row>
    <row r="461" spans="1:8">
      <c r="A461" s="9"/>
      <c r="B461" s="10"/>
      <c r="C461" s="14"/>
      <c r="D461" s="14"/>
      <c r="E461" s="17"/>
      <c r="F461" s="18"/>
      <c r="G461" s="18"/>
      <c r="H461" s="21"/>
    </row>
    <row r="462" spans="1:8">
      <c r="A462" s="9"/>
      <c r="B462" s="10"/>
      <c r="C462" s="14"/>
      <c r="D462" s="14"/>
      <c r="E462" s="17"/>
      <c r="F462" s="15"/>
      <c r="G462" s="15"/>
      <c r="H462" s="16"/>
    </row>
    <row r="463" spans="1:8">
      <c r="A463" s="9"/>
      <c r="B463" s="10"/>
      <c r="C463" s="14"/>
      <c r="D463" s="14"/>
      <c r="E463" s="17"/>
      <c r="F463" s="18"/>
      <c r="G463" s="18"/>
      <c r="H463" s="21"/>
    </row>
    <row r="464" spans="1:8">
      <c r="A464" s="9"/>
      <c r="B464" s="10"/>
      <c r="C464" s="14"/>
      <c r="D464" s="14"/>
      <c r="E464" s="17"/>
      <c r="F464" s="15"/>
      <c r="G464" s="15"/>
      <c r="H464" s="16"/>
    </row>
    <row r="465" spans="1:8">
      <c r="A465" s="9"/>
      <c r="B465" s="10"/>
      <c r="C465" s="14"/>
      <c r="D465" s="14"/>
      <c r="E465" s="17"/>
      <c r="F465" s="15"/>
      <c r="G465" s="15"/>
      <c r="H465" s="16"/>
    </row>
    <row r="466" spans="1:8">
      <c r="A466" s="9"/>
      <c r="B466" s="10"/>
      <c r="C466" s="14"/>
      <c r="D466" s="14"/>
      <c r="E466" s="17"/>
      <c r="F466" s="15"/>
      <c r="G466" s="15"/>
      <c r="H466" s="16"/>
    </row>
    <row r="467" spans="1:8">
      <c r="A467" s="9"/>
      <c r="B467" s="10"/>
      <c r="C467" s="14"/>
      <c r="D467" s="14"/>
      <c r="E467" s="17"/>
      <c r="F467" s="18"/>
      <c r="G467" s="18"/>
      <c r="H467" s="21"/>
    </row>
    <row r="468" spans="1:8">
      <c r="A468" s="9"/>
      <c r="B468" s="10"/>
      <c r="C468" s="14"/>
      <c r="D468" s="14"/>
      <c r="E468" s="17"/>
      <c r="F468" s="15"/>
      <c r="G468" s="15"/>
      <c r="H468" s="16"/>
    </row>
    <row r="469" spans="1:8">
      <c r="A469" s="9"/>
      <c r="B469" s="10"/>
      <c r="C469" s="19"/>
      <c r="D469" s="19"/>
      <c r="E469" s="20"/>
      <c r="F469" s="18"/>
      <c r="G469" s="18"/>
      <c r="H469" s="21"/>
    </row>
    <row r="470" spans="1:8">
      <c r="A470" s="9"/>
      <c r="B470" s="10"/>
      <c r="C470" s="14"/>
      <c r="D470" s="14"/>
      <c r="E470" s="17"/>
      <c r="F470" s="15"/>
      <c r="G470" s="15"/>
      <c r="H470" s="16"/>
    </row>
    <row r="471" spans="1:8">
      <c r="A471" s="9"/>
      <c r="B471" s="10"/>
      <c r="C471" s="14"/>
      <c r="D471" s="14"/>
      <c r="E471" s="17"/>
      <c r="F471" s="18"/>
      <c r="G471" s="18"/>
      <c r="H471" s="21"/>
    </row>
    <row r="472" spans="1:8">
      <c r="A472" s="9"/>
      <c r="B472" s="10"/>
      <c r="C472" s="14"/>
      <c r="D472" s="14"/>
      <c r="E472" s="17"/>
      <c r="F472" s="15"/>
      <c r="G472" s="15"/>
      <c r="H472" s="16"/>
    </row>
    <row r="473" spans="1:8">
      <c r="A473" s="9"/>
      <c r="B473" s="10"/>
      <c r="C473" s="14"/>
      <c r="D473" s="14"/>
      <c r="E473" s="20"/>
      <c r="F473" s="18"/>
      <c r="G473" s="18"/>
      <c r="H473" s="21"/>
    </row>
    <row r="474" spans="1:8">
      <c r="A474" s="9"/>
      <c r="B474" s="10"/>
      <c r="C474" s="14"/>
      <c r="D474" s="14"/>
      <c r="E474" s="17"/>
      <c r="F474" s="15"/>
      <c r="G474" s="15"/>
      <c r="H474" s="16"/>
    </row>
    <row r="475" spans="1:8">
      <c r="A475" s="9"/>
      <c r="B475" s="10"/>
      <c r="C475" s="14"/>
      <c r="D475" s="14"/>
      <c r="E475" s="17"/>
      <c r="F475" s="18"/>
      <c r="G475" s="18"/>
      <c r="H475" s="21"/>
    </row>
    <row r="476" spans="1:8">
      <c r="A476" s="9"/>
      <c r="B476" s="10"/>
      <c r="C476" s="14"/>
      <c r="D476" s="14"/>
      <c r="E476" s="17"/>
      <c r="F476" s="15"/>
      <c r="G476" s="15"/>
      <c r="H476" s="16"/>
    </row>
    <row r="477" spans="1:8">
      <c r="A477" s="9"/>
      <c r="B477" s="10"/>
      <c r="C477" s="14"/>
      <c r="D477" s="14"/>
      <c r="E477" s="17"/>
      <c r="F477" s="15"/>
      <c r="G477" s="15"/>
      <c r="H477" s="16"/>
    </row>
    <row r="478" spans="1:8">
      <c r="A478" s="9"/>
      <c r="B478" s="10"/>
      <c r="C478" s="14"/>
      <c r="D478" s="14"/>
      <c r="E478" s="17"/>
      <c r="F478" s="15"/>
      <c r="G478" s="15"/>
      <c r="H478" s="16"/>
    </row>
    <row r="479" spans="1:8">
      <c r="A479" s="9"/>
      <c r="B479" s="10"/>
      <c r="C479" s="14"/>
      <c r="D479" s="19"/>
      <c r="E479" s="20"/>
      <c r="F479" s="18"/>
      <c r="G479" s="15"/>
      <c r="H479" s="16"/>
    </row>
    <row r="480" spans="1:8">
      <c r="A480" s="9"/>
      <c r="B480" s="10"/>
      <c r="C480" s="14"/>
      <c r="D480" s="14"/>
      <c r="E480" s="17"/>
      <c r="F480" s="15"/>
      <c r="G480" s="15"/>
      <c r="H480" s="16"/>
    </row>
    <row r="481" spans="1:8">
      <c r="A481" s="9"/>
      <c r="B481" s="10"/>
      <c r="C481" s="14"/>
      <c r="D481" s="14"/>
      <c r="E481" s="17"/>
      <c r="F481" s="18"/>
      <c r="G481" s="18"/>
      <c r="H481" s="21"/>
    </row>
    <row r="482" spans="1:8">
      <c r="A482" s="9"/>
      <c r="B482" s="10"/>
      <c r="C482" s="14"/>
      <c r="D482" s="14"/>
      <c r="E482" s="17"/>
      <c r="F482" s="15"/>
      <c r="G482" s="15"/>
      <c r="H482" s="16"/>
    </row>
    <row r="483" spans="1:8">
      <c r="A483" s="9"/>
      <c r="B483" s="10"/>
      <c r="C483" s="14"/>
      <c r="D483" s="19"/>
      <c r="E483" s="20"/>
      <c r="F483" s="18"/>
      <c r="G483" s="15"/>
      <c r="H483" s="16"/>
    </row>
    <row r="484" spans="1:8">
      <c r="A484" s="9"/>
      <c r="B484" s="12"/>
      <c r="C484" s="19"/>
      <c r="D484" s="19"/>
      <c r="E484" s="20"/>
      <c r="F484" s="18"/>
      <c r="G484" s="18"/>
      <c r="H484" s="21"/>
    </row>
    <row r="485" spans="1:8">
      <c r="A485" s="9"/>
      <c r="B485" s="12"/>
      <c r="C485" s="19"/>
      <c r="D485" s="19"/>
      <c r="E485" s="20"/>
      <c r="F485" s="18"/>
      <c r="G485" s="18"/>
      <c r="H485" s="21"/>
    </row>
    <row r="486" spans="1:8">
      <c r="A486" s="9"/>
      <c r="B486" s="12"/>
      <c r="C486" s="19"/>
      <c r="D486" s="19"/>
      <c r="E486" s="20"/>
      <c r="F486" s="18"/>
      <c r="G486" s="18"/>
      <c r="H486" s="21"/>
    </row>
    <row r="487" spans="1:8">
      <c r="A487" s="9"/>
      <c r="B487" s="10"/>
      <c r="C487" s="19"/>
      <c r="D487" s="14"/>
      <c r="E487" s="17"/>
      <c r="F487" s="18"/>
      <c r="G487" s="18"/>
      <c r="H487" s="21"/>
    </row>
    <row r="488" spans="1:8">
      <c r="A488" s="9"/>
      <c r="B488" s="10"/>
      <c r="C488" s="14"/>
      <c r="D488" s="14"/>
      <c r="E488" s="17"/>
      <c r="F488" s="18"/>
      <c r="G488" s="18"/>
      <c r="H488" s="21"/>
    </row>
    <row r="489" spans="1:8">
      <c r="A489" s="9"/>
      <c r="B489" s="10"/>
      <c r="C489" s="14"/>
      <c r="D489" s="14"/>
      <c r="E489" s="17"/>
      <c r="F489" s="15"/>
      <c r="G489" s="15"/>
      <c r="H489" s="16"/>
    </row>
    <row r="490" spans="1:8">
      <c r="A490" s="9"/>
      <c r="B490" s="10"/>
      <c r="C490" s="14"/>
      <c r="D490" s="14"/>
      <c r="E490" s="17"/>
      <c r="F490" s="15"/>
      <c r="G490" s="15"/>
      <c r="H490" s="16"/>
    </row>
    <row r="491" spans="1:8">
      <c r="A491" s="9"/>
      <c r="B491" s="10"/>
      <c r="C491" s="14"/>
      <c r="D491" s="14"/>
      <c r="E491" s="17"/>
      <c r="F491" s="15"/>
      <c r="G491" s="15"/>
      <c r="H491" s="16"/>
    </row>
    <row r="492" spans="1:8">
      <c r="A492" s="9"/>
      <c r="B492" s="10"/>
      <c r="C492" s="14"/>
      <c r="D492" s="14"/>
      <c r="E492" s="17"/>
      <c r="F492" s="18"/>
      <c r="G492" s="18"/>
      <c r="H492" s="21"/>
    </row>
    <row r="493" spans="1:8">
      <c r="A493" s="9"/>
      <c r="B493" s="10"/>
      <c r="C493" s="14"/>
      <c r="D493" s="14"/>
      <c r="E493" s="17"/>
      <c r="F493" s="15"/>
      <c r="G493" s="15"/>
      <c r="H493" s="16"/>
    </row>
    <row r="494" spans="1:8">
      <c r="A494" s="9"/>
      <c r="B494" s="10"/>
      <c r="C494" s="14"/>
      <c r="D494" s="14"/>
      <c r="E494" s="17"/>
      <c r="F494" s="15"/>
      <c r="G494" s="15"/>
      <c r="H494" s="16"/>
    </row>
    <row r="495" spans="1:8">
      <c r="A495" s="9"/>
      <c r="B495" s="10"/>
      <c r="C495" s="14"/>
      <c r="D495" s="14"/>
      <c r="E495" s="17"/>
      <c r="F495" s="15"/>
      <c r="G495" s="15"/>
      <c r="H495" s="16"/>
    </row>
    <row r="496" spans="1:8">
      <c r="A496" s="9"/>
      <c r="B496" s="10"/>
      <c r="C496" s="14"/>
      <c r="D496" s="14"/>
      <c r="E496" s="17"/>
      <c r="F496" s="15"/>
      <c r="G496" s="15"/>
      <c r="H496" s="16"/>
    </row>
    <row r="497" spans="1:8">
      <c r="A497" s="9"/>
      <c r="B497" s="10"/>
      <c r="C497" s="14"/>
      <c r="D497" s="14"/>
      <c r="E497" s="17"/>
      <c r="F497" s="15"/>
      <c r="G497" s="15"/>
      <c r="H497" s="16"/>
    </row>
    <row r="498" spans="1:8">
      <c r="A498" s="9"/>
      <c r="B498" s="10"/>
      <c r="C498" s="14"/>
      <c r="D498" s="14"/>
      <c r="E498" s="17"/>
      <c r="F498" s="15"/>
      <c r="G498" s="15"/>
      <c r="H498" s="16"/>
    </row>
    <row r="499" spans="1:8">
      <c r="A499" s="9"/>
      <c r="B499" s="10"/>
      <c r="C499" s="19"/>
      <c r="D499" s="14"/>
      <c r="E499" s="17"/>
      <c r="F499" s="18"/>
      <c r="G499" s="18"/>
      <c r="H499" s="21"/>
    </row>
    <row r="500" spans="1:8">
      <c r="A500" s="9"/>
      <c r="B500" s="10"/>
      <c r="C500" s="14"/>
      <c r="D500" s="14"/>
      <c r="E500" s="17"/>
      <c r="F500" s="15"/>
      <c r="G500" s="15"/>
      <c r="H500" s="16"/>
    </row>
    <row r="501" spans="1:8">
      <c r="A501" s="9"/>
      <c r="B501" s="10"/>
      <c r="C501" s="14"/>
      <c r="D501" s="14"/>
      <c r="E501" s="17"/>
      <c r="F501" s="15"/>
      <c r="G501" s="15"/>
      <c r="H501" s="16"/>
    </row>
    <row r="502" spans="1:8">
      <c r="A502" s="9"/>
      <c r="B502" s="10"/>
      <c r="C502" s="14"/>
      <c r="D502" s="14"/>
      <c r="E502" s="17"/>
      <c r="F502" s="15"/>
      <c r="G502" s="15"/>
      <c r="H502" s="16"/>
    </row>
    <row r="503" spans="1:8">
      <c r="A503" s="9"/>
      <c r="B503" s="10"/>
      <c r="C503" s="14"/>
      <c r="D503" s="14"/>
      <c r="E503" s="17"/>
      <c r="F503" s="15"/>
      <c r="G503" s="15"/>
      <c r="H503" s="16"/>
    </row>
    <row r="504" spans="1:8">
      <c r="A504" s="9"/>
      <c r="B504" s="10"/>
      <c r="C504" s="14"/>
      <c r="D504" s="14"/>
      <c r="E504" s="17"/>
      <c r="F504" s="15"/>
      <c r="G504" s="15"/>
      <c r="H504" s="16"/>
    </row>
    <row r="505" spans="1:8">
      <c r="A505" s="9"/>
      <c r="B505" s="10"/>
      <c r="C505" s="14"/>
      <c r="D505" s="14"/>
      <c r="E505" s="17"/>
      <c r="F505" s="15"/>
      <c r="G505" s="15"/>
      <c r="H505" s="16"/>
    </row>
    <row r="506" spans="1:8">
      <c r="A506" s="9"/>
      <c r="B506" s="10"/>
      <c r="C506" s="14"/>
      <c r="D506" s="14"/>
      <c r="E506" s="17"/>
      <c r="F506" s="18"/>
      <c r="G506" s="15"/>
      <c r="H506" s="16"/>
    </row>
    <row r="507" spans="1:8">
      <c r="A507" s="9"/>
      <c r="B507" s="10"/>
      <c r="C507" s="19"/>
      <c r="D507" s="19"/>
      <c r="E507" s="20"/>
      <c r="F507" s="15"/>
      <c r="G507" s="15"/>
      <c r="H507" s="16"/>
    </row>
    <row r="508" spans="1:8">
      <c r="A508" s="9"/>
      <c r="B508" s="10"/>
      <c r="C508" s="14"/>
      <c r="D508" s="14"/>
      <c r="E508" s="20"/>
      <c r="F508" s="18"/>
      <c r="G508" s="18"/>
      <c r="H508" s="21"/>
    </row>
    <row r="509" spans="1:8">
      <c r="A509" s="9"/>
      <c r="B509" s="10"/>
      <c r="C509" s="19"/>
      <c r="D509" s="14"/>
      <c r="E509" s="20"/>
      <c r="F509" s="15"/>
      <c r="G509" s="15"/>
      <c r="H509" s="21"/>
    </row>
    <row r="510" spans="1:8">
      <c r="A510" s="9"/>
      <c r="B510" s="12"/>
      <c r="C510" s="14"/>
      <c r="D510" s="19"/>
      <c r="E510" s="20"/>
      <c r="F510" s="18"/>
      <c r="G510" s="18"/>
      <c r="H510" s="21"/>
    </row>
    <row r="511" spans="1:8">
      <c r="A511" s="9"/>
      <c r="B511" s="10"/>
      <c r="C511" s="14"/>
      <c r="D511" s="19"/>
      <c r="E511" s="20"/>
      <c r="F511" s="18"/>
      <c r="G511" s="18"/>
      <c r="H511" s="21"/>
    </row>
    <row r="512" spans="1:8">
      <c r="A512" s="9"/>
      <c r="B512" s="10"/>
      <c r="C512" s="14"/>
      <c r="D512" s="19"/>
      <c r="E512" s="20"/>
      <c r="F512" s="18"/>
      <c r="G512" s="18"/>
      <c r="H512" s="21"/>
    </row>
    <row r="513" spans="1:8">
      <c r="A513" s="9"/>
      <c r="B513" s="10"/>
      <c r="C513" s="14"/>
      <c r="D513" s="19"/>
      <c r="E513" s="20"/>
      <c r="F513" s="18"/>
      <c r="G513" s="18"/>
      <c r="H513" s="21"/>
    </row>
    <row r="514" spans="1:8">
      <c r="A514" s="9"/>
      <c r="B514" s="10"/>
      <c r="C514" s="14"/>
      <c r="D514" s="19"/>
      <c r="E514" s="20"/>
      <c r="F514" s="18"/>
      <c r="G514" s="18"/>
      <c r="H514" s="21"/>
    </row>
    <row r="515" spans="1:8">
      <c r="A515" s="9"/>
      <c r="B515" s="10"/>
      <c r="C515" s="14"/>
      <c r="D515" s="19"/>
      <c r="E515" s="20"/>
      <c r="F515" s="18"/>
      <c r="G515" s="18"/>
      <c r="H515" s="21"/>
    </row>
    <row r="516" spans="1:8">
      <c r="A516" s="9"/>
      <c r="B516" s="10"/>
      <c r="C516" s="14"/>
      <c r="D516" s="19"/>
      <c r="E516" s="20"/>
      <c r="F516" s="18"/>
      <c r="G516" s="18"/>
      <c r="H516" s="21"/>
    </row>
    <row r="517" spans="1:8">
      <c r="A517" s="9"/>
      <c r="B517" s="10"/>
      <c r="C517" s="14"/>
      <c r="D517" s="19"/>
      <c r="E517" s="20"/>
      <c r="F517" s="18"/>
      <c r="G517" s="18"/>
      <c r="H517" s="21"/>
    </row>
    <row r="518" spans="1:8">
      <c r="A518" s="9"/>
      <c r="B518" s="10"/>
      <c r="C518" s="14"/>
      <c r="D518" s="19"/>
      <c r="E518" s="20"/>
      <c r="F518" s="18"/>
      <c r="G518" s="18"/>
      <c r="H518" s="21"/>
    </row>
    <row r="519" spans="1:8">
      <c r="A519" s="9"/>
      <c r="B519" s="10"/>
      <c r="C519" s="14"/>
      <c r="D519" s="19"/>
      <c r="E519" s="20"/>
      <c r="F519" s="18"/>
      <c r="G519" s="18"/>
      <c r="H519" s="21"/>
    </row>
    <row r="520" spans="1:8">
      <c r="A520" s="9"/>
      <c r="B520" s="10"/>
      <c r="C520" s="14"/>
      <c r="D520" s="19"/>
      <c r="E520" s="20"/>
      <c r="F520" s="18"/>
      <c r="G520" s="18"/>
      <c r="H520" s="21"/>
    </row>
    <row r="521" spans="1:8">
      <c r="A521" s="9"/>
      <c r="B521" s="10"/>
      <c r="C521" s="14"/>
      <c r="D521" s="19"/>
      <c r="E521" s="20"/>
      <c r="F521" s="18"/>
      <c r="G521" s="18"/>
      <c r="H521" s="21"/>
    </row>
    <row r="522" spans="1:8">
      <c r="A522" s="9"/>
      <c r="B522" s="10"/>
      <c r="C522" s="14"/>
      <c r="D522" s="19"/>
      <c r="E522" s="20"/>
      <c r="F522" s="18"/>
      <c r="G522" s="18"/>
      <c r="H522" s="21"/>
    </row>
    <row r="523" spans="1:8">
      <c r="A523" s="9"/>
      <c r="B523" s="10"/>
      <c r="C523" s="14"/>
      <c r="D523" s="19"/>
      <c r="E523" s="20"/>
      <c r="F523" s="18"/>
      <c r="G523" s="18"/>
      <c r="H523" s="21"/>
    </row>
    <row r="524" spans="1:8">
      <c r="A524" s="9"/>
      <c r="B524" s="10"/>
      <c r="C524" s="14"/>
      <c r="D524" s="19"/>
      <c r="E524" s="20"/>
      <c r="F524" s="18"/>
      <c r="G524" s="18"/>
      <c r="H524" s="21"/>
    </row>
    <row r="525" spans="1:8">
      <c r="A525" s="9"/>
      <c r="B525" s="10"/>
      <c r="C525" s="14"/>
      <c r="D525" s="19"/>
      <c r="E525" s="20"/>
      <c r="F525" s="18"/>
      <c r="G525" s="18"/>
      <c r="H525" s="21"/>
    </row>
    <row r="526" spans="1:8">
      <c r="A526" s="9"/>
      <c r="B526" s="10"/>
      <c r="C526" s="14"/>
      <c r="D526" s="19"/>
      <c r="E526" s="20"/>
      <c r="F526" s="18"/>
      <c r="G526" s="18"/>
      <c r="H526" s="21"/>
    </row>
    <row r="527" spans="1:8">
      <c r="A527" s="9"/>
      <c r="B527" s="10"/>
      <c r="C527" s="14"/>
      <c r="D527" s="19"/>
      <c r="E527" s="20"/>
      <c r="F527" s="18"/>
      <c r="G527" s="18"/>
      <c r="H527" s="21"/>
    </row>
    <row r="528" spans="1:8">
      <c r="A528" s="9"/>
      <c r="B528" s="10"/>
      <c r="C528" s="14"/>
      <c r="D528" s="19"/>
      <c r="E528" s="20"/>
      <c r="F528" s="18"/>
      <c r="G528" s="18"/>
      <c r="H528" s="21"/>
    </row>
    <row r="529" spans="1:8">
      <c r="A529" s="9"/>
      <c r="B529" s="10"/>
      <c r="C529" s="14"/>
      <c r="D529" s="19"/>
      <c r="E529" s="20"/>
      <c r="F529" s="18"/>
      <c r="G529" s="18"/>
      <c r="H529" s="21"/>
    </row>
    <row r="530" spans="1:8">
      <c r="A530" s="9"/>
      <c r="B530" s="10"/>
      <c r="C530" s="14"/>
      <c r="D530" s="19"/>
      <c r="E530" s="20"/>
      <c r="F530" s="18"/>
      <c r="G530" s="18"/>
      <c r="H530" s="21"/>
    </row>
    <row r="531" spans="1:8">
      <c r="A531" s="9"/>
      <c r="B531" s="10"/>
      <c r="C531" s="14"/>
      <c r="D531" s="19"/>
      <c r="E531" s="20"/>
      <c r="F531" s="18"/>
      <c r="G531" s="18"/>
      <c r="H531" s="21"/>
    </row>
    <row r="532" spans="1:8">
      <c r="A532" s="9"/>
      <c r="B532" s="10"/>
      <c r="C532" s="14"/>
      <c r="D532" s="19"/>
      <c r="E532" s="20"/>
      <c r="F532" s="18"/>
      <c r="G532" s="18"/>
      <c r="H532" s="21"/>
    </row>
    <row r="533" spans="1:8">
      <c r="A533" s="9"/>
      <c r="B533" s="10"/>
      <c r="C533" s="14"/>
      <c r="D533" s="19"/>
      <c r="E533" s="20"/>
      <c r="F533" s="18"/>
      <c r="G533" s="18"/>
      <c r="H533" s="21"/>
    </row>
    <row r="534" spans="1:8">
      <c r="A534" s="9"/>
      <c r="B534" s="13"/>
      <c r="C534" s="14"/>
      <c r="D534" s="19"/>
      <c r="E534" s="20"/>
      <c r="F534" s="18"/>
      <c r="G534" s="18"/>
      <c r="H534" s="21"/>
    </row>
    <row r="535" spans="1:8">
      <c r="A535" s="9"/>
      <c r="B535" s="13"/>
      <c r="C535" s="14"/>
      <c r="D535" s="19"/>
      <c r="E535" s="20"/>
      <c r="F535" s="18"/>
      <c r="G535" s="18"/>
      <c r="H535" s="21"/>
    </row>
    <row r="536" spans="1:8">
      <c r="A536" s="9"/>
      <c r="B536" s="13"/>
      <c r="C536" s="14"/>
      <c r="D536" s="19"/>
      <c r="E536" s="20"/>
      <c r="F536" s="18"/>
      <c r="G536" s="18"/>
      <c r="H536" s="21"/>
    </row>
    <row r="537" spans="1:8">
      <c r="A537" s="9"/>
      <c r="B537" s="13"/>
      <c r="C537" s="14"/>
      <c r="D537" s="19"/>
      <c r="E537" s="20"/>
      <c r="F537" s="18"/>
      <c r="G537" s="18"/>
      <c r="H537" s="21"/>
    </row>
    <row r="538" spans="1:8">
      <c r="A538" s="9"/>
      <c r="B538" s="13"/>
      <c r="C538" s="14"/>
      <c r="D538" s="19"/>
      <c r="E538" s="20"/>
      <c r="F538" s="18"/>
      <c r="G538" s="18"/>
      <c r="H538" s="21"/>
    </row>
    <row r="539" spans="1:8">
      <c r="A539" s="9"/>
      <c r="B539" s="13"/>
      <c r="C539" s="14"/>
      <c r="D539" s="19"/>
      <c r="E539" s="20"/>
      <c r="F539" s="18"/>
      <c r="G539" s="18"/>
      <c r="H539" s="21"/>
    </row>
    <row r="540" spans="1:8">
      <c r="A540" s="9"/>
      <c r="B540" s="13"/>
      <c r="C540" s="14"/>
      <c r="D540" s="19"/>
      <c r="E540" s="20"/>
      <c r="F540" s="18"/>
      <c r="G540" s="18"/>
      <c r="H540" s="21"/>
    </row>
    <row r="541" spans="1:8">
      <c r="A541" s="9"/>
      <c r="B541" s="13"/>
      <c r="C541" s="14"/>
      <c r="D541" s="19"/>
      <c r="E541" s="20"/>
      <c r="F541" s="18"/>
      <c r="G541" s="18"/>
      <c r="H541" s="21"/>
    </row>
    <row r="542" spans="1:8">
      <c r="A542" s="9"/>
      <c r="B542" s="13"/>
      <c r="C542" s="14"/>
      <c r="D542" s="19"/>
      <c r="E542" s="20"/>
      <c r="F542" s="18"/>
      <c r="G542" s="18"/>
      <c r="H542" s="21"/>
    </row>
    <row r="543" spans="1:8">
      <c r="A543" s="9"/>
      <c r="B543" s="13"/>
      <c r="C543" s="14"/>
      <c r="D543" s="19"/>
      <c r="E543" s="20"/>
      <c r="F543" s="18"/>
      <c r="G543" s="18"/>
      <c r="H543" s="21"/>
    </row>
    <row r="544" spans="1:8">
      <c r="A544" s="9"/>
      <c r="B544" s="13"/>
      <c r="C544" s="14"/>
      <c r="D544" s="19"/>
      <c r="E544" s="20"/>
      <c r="F544" s="18"/>
      <c r="G544" s="18"/>
      <c r="H544" s="21"/>
    </row>
    <row r="545" spans="1:8">
      <c r="A545" s="9"/>
      <c r="B545" s="13"/>
      <c r="C545" s="14"/>
      <c r="D545" s="19"/>
      <c r="E545" s="20"/>
      <c r="F545" s="18"/>
      <c r="G545" s="18"/>
      <c r="H545" s="21"/>
    </row>
    <row r="546" spans="1:8">
      <c r="A546" s="9"/>
      <c r="B546" s="13"/>
      <c r="C546" s="14"/>
      <c r="D546" s="19"/>
      <c r="E546" s="20"/>
      <c r="F546" s="18"/>
      <c r="G546" s="18"/>
      <c r="H546" s="21"/>
    </row>
    <row r="547" spans="1:8">
      <c r="A547" s="9"/>
      <c r="B547" s="13"/>
      <c r="C547" s="14"/>
      <c r="D547" s="19"/>
      <c r="E547" s="20"/>
      <c r="F547" s="18"/>
      <c r="G547" s="18"/>
      <c r="H547" s="21"/>
    </row>
    <row r="548" spans="1:8">
      <c r="A548" s="9"/>
      <c r="B548" s="13"/>
      <c r="C548" s="14"/>
      <c r="D548" s="19"/>
      <c r="E548" s="20"/>
      <c r="F548" s="18"/>
      <c r="G548" s="18"/>
      <c r="H548" s="21"/>
    </row>
    <row r="549" spans="1:8">
      <c r="A549" s="9"/>
      <c r="B549" s="13"/>
      <c r="C549" s="14"/>
      <c r="D549" s="19"/>
      <c r="E549" s="20"/>
      <c r="F549" s="18"/>
      <c r="G549" s="18"/>
      <c r="H549" s="21"/>
    </row>
    <row r="550" spans="1:8">
      <c r="A550" s="9"/>
      <c r="B550" s="13"/>
      <c r="C550" s="14"/>
      <c r="D550" s="19"/>
      <c r="E550" s="20"/>
      <c r="F550" s="18"/>
      <c r="G550" s="18"/>
      <c r="H550" s="21"/>
    </row>
    <row r="551" spans="1:8">
      <c r="A551" s="9"/>
      <c r="B551" s="13"/>
      <c r="C551" s="14"/>
      <c r="D551" s="19"/>
      <c r="E551" s="20"/>
      <c r="F551" s="18"/>
      <c r="G551" s="18"/>
      <c r="H551" s="21"/>
    </row>
    <row r="552" spans="1:8">
      <c r="A552" s="9"/>
      <c r="B552" s="13"/>
      <c r="C552" s="14"/>
      <c r="D552" s="19"/>
      <c r="E552" s="20"/>
      <c r="F552" s="18"/>
      <c r="G552" s="18"/>
      <c r="H552" s="21"/>
    </row>
    <row r="553" spans="1:8">
      <c r="A553" s="9"/>
      <c r="B553" s="13"/>
      <c r="C553" s="14"/>
      <c r="D553" s="19"/>
      <c r="E553" s="20"/>
      <c r="F553" s="18"/>
      <c r="G553" s="18"/>
      <c r="H553" s="21"/>
    </row>
    <row r="554" spans="1:8">
      <c r="A554" s="9"/>
      <c r="B554" s="22"/>
      <c r="C554" s="14"/>
      <c r="D554" s="19"/>
      <c r="E554" s="20"/>
      <c r="F554" s="18"/>
      <c r="G554" s="18"/>
      <c r="H554" s="21"/>
    </row>
    <row r="555" spans="1:8">
      <c r="A555" s="9"/>
      <c r="B555" s="22"/>
      <c r="C555" s="14"/>
      <c r="D555" s="19"/>
      <c r="E555" s="20"/>
      <c r="F555" s="18"/>
      <c r="G555" s="18"/>
      <c r="H555" s="21"/>
    </row>
    <row r="556" spans="1:8">
      <c r="A556" s="9"/>
      <c r="B556" s="10"/>
      <c r="C556" s="14"/>
      <c r="D556" s="14"/>
      <c r="E556" s="17"/>
      <c r="F556" s="15"/>
      <c r="G556" s="15"/>
      <c r="H556" s="16"/>
    </row>
    <row r="557" spans="1:8">
      <c r="A557" s="9"/>
      <c r="B557" s="10"/>
      <c r="C557" s="14"/>
      <c r="D557" s="14"/>
      <c r="E557" s="17"/>
      <c r="F557" s="18"/>
      <c r="G557" s="18"/>
      <c r="H557" s="21"/>
    </row>
    <row r="558" spans="1:8">
      <c r="A558" s="9"/>
      <c r="B558" s="10"/>
      <c r="C558" s="14"/>
      <c r="D558" s="14"/>
      <c r="E558" s="17"/>
      <c r="F558" s="15"/>
      <c r="G558" s="15"/>
      <c r="H558" s="16"/>
    </row>
    <row r="559" spans="1:8">
      <c r="A559" s="9"/>
      <c r="B559" s="10"/>
      <c r="C559" s="14"/>
      <c r="D559" s="14"/>
      <c r="E559" s="20"/>
      <c r="F559" s="18"/>
      <c r="G559" s="18"/>
      <c r="H559" s="21"/>
    </row>
    <row r="560" spans="1:8">
      <c r="A560" s="9"/>
      <c r="B560" s="11"/>
      <c r="C560" s="19"/>
      <c r="D560" s="19"/>
      <c r="E560" s="20"/>
      <c r="F560" s="18"/>
      <c r="G560" s="15"/>
      <c r="H560" s="21"/>
    </row>
    <row r="561" spans="1:8">
      <c r="A561" s="9"/>
      <c r="B561" s="10"/>
      <c r="C561" s="14"/>
      <c r="D561" s="14"/>
      <c r="E561" s="17"/>
      <c r="F561" s="15"/>
      <c r="G561" s="15"/>
      <c r="H561" s="16"/>
    </row>
    <row r="562" spans="1:8">
      <c r="A562" s="9"/>
      <c r="B562" s="10"/>
      <c r="C562" s="19"/>
      <c r="D562" s="14"/>
      <c r="E562" s="17"/>
      <c r="F562" s="18"/>
      <c r="G562" s="18"/>
      <c r="H562" s="21"/>
    </row>
    <row r="563" spans="1:8">
      <c r="A563" s="9"/>
      <c r="B563" s="10"/>
      <c r="C563" s="14"/>
      <c r="D563" s="14"/>
      <c r="E563" s="17"/>
      <c r="F563" s="15"/>
      <c r="G563" s="15"/>
      <c r="H563" s="16"/>
    </row>
    <row r="564" spans="1:8">
      <c r="A564" s="9"/>
      <c r="B564" s="10"/>
      <c r="C564" s="14"/>
      <c r="D564" s="14"/>
      <c r="E564" s="17"/>
      <c r="F564" s="18"/>
      <c r="G564" s="15"/>
      <c r="H564" s="16"/>
    </row>
    <row r="565" spans="1:8">
      <c r="A565" s="9"/>
      <c r="B565" s="10"/>
      <c r="C565" s="14"/>
      <c r="D565" s="14"/>
      <c r="E565" s="17"/>
      <c r="F565" s="15"/>
      <c r="G565" s="15"/>
      <c r="H565" s="16"/>
    </row>
    <row r="566" spans="1:8">
      <c r="A566" s="9"/>
      <c r="B566" s="10"/>
      <c r="C566" s="14"/>
      <c r="D566" s="14"/>
      <c r="E566" s="17"/>
      <c r="F566" s="18"/>
      <c r="G566" s="18"/>
      <c r="H566" s="21"/>
    </row>
    <row r="567" spans="1:8">
      <c r="A567" s="9"/>
      <c r="B567" s="10"/>
      <c r="C567" s="14"/>
      <c r="D567" s="14"/>
      <c r="E567" s="17"/>
      <c r="F567" s="18"/>
      <c r="G567" s="18"/>
      <c r="H567" s="21"/>
    </row>
    <row r="568" spans="1:8">
      <c r="A568" s="9"/>
      <c r="B568" s="10"/>
      <c r="C568" s="14"/>
      <c r="D568" s="14"/>
      <c r="E568" s="17"/>
      <c r="F568" s="15"/>
      <c r="G568" s="15"/>
      <c r="H568" s="16"/>
    </row>
    <row r="569" spans="1:8">
      <c r="A569" s="9"/>
      <c r="B569" s="10"/>
      <c r="C569" s="14"/>
      <c r="D569" s="14"/>
      <c r="E569" s="17"/>
      <c r="F569" s="18"/>
      <c r="G569" s="15"/>
      <c r="H569" s="21"/>
    </row>
    <row r="570" spans="1:8">
      <c r="A570" s="9"/>
      <c r="B570" s="10"/>
      <c r="C570" s="14"/>
      <c r="D570" s="14"/>
      <c r="E570" s="17"/>
      <c r="F570" s="15"/>
      <c r="G570" s="15"/>
      <c r="H570" s="16"/>
    </row>
    <row r="571" spans="1:8">
      <c r="A571" s="9"/>
      <c r="B571" s="10"/>
      <c r="C571" s="14"/>
      <c r="D571" s="14"/>
      <c r="E571" s="17"/>
      <c r="F571" s="18"/>
      <c r="G571" s="18"/>
      <c r="H571" s="21"/>
    </row>
    <row r="572" spans="1:8">
      <c r="A572" s="9"/>
      <c r="B572" s="10"/>
      <c r="C572" s="14"/>
      <c r="D572" s="14"/>
      <c r="E572" s="17"/>
      <c r="F572" s="15"/>
      <c r="G572" s="15"/>
      <c r="H572" s="16"/>
    </row>
    <row r="573" spans="1:8">
      <c r="A573" s="9"/>
      <c r="B573" s="10"/>
      <c r="C573" s="14"/>
      <c r="D573" s="14"/>
      <c r="E573" s="17"/>
      <c r="F573" s="15"/>
      <c r="G573" s="15"/>
      <c r="H573" s="16"/>
    </row>
    <row r="574" spans="1:8">
      <c r="A574" s="9"/>
      <c r="B574" s="10"/>
      <c r="C574" s="14"/>
      <c r="D574" s="14"/>
      <c r="E574" s="17"/>
      <c r="F574" s="15"/>
      <c r="G574" s="15"/>
      <c r="H574" s="16"/>
    </row>
    <row r="575" spans="1:8">
      <c r="A575" s="9"/>
      <c r="B575" s="10"/>
      <c r="C575" s="14"/>
      <c r="D575" s="14"/>
      <c r="E575" s="20"/>
      <c r="F575" s="18"/>
      <c r="G575" s="18"/>
      <c r="H575" s="21"/>
    </row>
    <row r="576" spans="1:8">
      <c r="A576" s="9"/>
      <c r="B576" s="10"/>
      <c r="C576" s="14"/>
      <c r="D576" s="14"/>
      <c r="E576" s="17"/>
      <c r="F576" s="15"/>
      <c r="G576" s="15"/>
      <c r="H576" s="16"/>
    </row>
    <row r="577" spans="1:8">
      <c r="A577" s="9"/>
      <c r="B577" s="28"/>
      <c r="C577" s="19"/>
      <c r="D577" s="14"/>
      <c r="E577" s="20"/>
      <c r="F577" s="18"/>
      <c r="G577" s="18"/>
      <c r="H577" s="21"/>
    </row>
    <row r="578" spans="1:8">
      <c r="A578" s="9"/>
      <c r="B578" s="10"/>
      <c r="C578" s="14"/>
      <c r="D578" s="14"/>
      <c r="E578" s="17"/>
      <c r="F578" s="15"/>
      <c r="G578" s="15"/>
      <c r="H578" s="16"/>
    </row>
    <row r="579" spans="1:8">
      <c r="A579" s="9"/>
      <c r="B579" s="10"/>
      <c r="C579" s="14"/>
      <c r="D579" s="14"/>
      <c r="E579" s="17"/>
      <c r="F579" s="15"/>
      <c r="G579" s="15"/>
      <c r="H579" s="16"/>
    </row>
    <row r="580" spans="1:8">
      <c r="A580" s="9"/>
      <c r="B580" s="10"/>
      <c r="C580" s="14"/>
      <c r="D580" s="14"/>
      <c r="E580" s="17"/>
      <c r="F580" s="15"/>
      <c r="G580" s="15"/>
      <c r="H580" s="16"/>
    </row>
    <row r="581" spans="1:8">
      <c r="A581" s="9"/>
      <c r="B581" s="10"/>
      <c r="C581" s="14"/>
      <c r="D581" s="14"/>
      <c r="E581" s="17"/>
      <c r="F581" s="18"/>
      <c r="G581" s="18"/>
      <c r="H581" s="21"/>
    </row>
    <row r="582" spans="1:8">
      <c r="A582" s="9"/>
      <c r="B582" s="10"/>
      <c r="C582" s="14"/>
      <c r="D582" s="14"/>
      <c r="E582" s="17"/>
      <c r="F582" s="15"/>
      <c r="G582" s="15"/>
      <c r="H582" s="16"/>
    </row>
    <row r="583" spans="1:8">
      <c r="A583" s="9"/>
      <c r="B583" s="10"/>
      <c r="C583" s="14"/>
      <c r="D583" s="14"/>
      <c r="E583" s="17"/>
      <c r="F583" s="18"/>
      <c r="G583" s="18"/>
      <c r="H583" s="21"/>
    </row>
    <row r="584" spans="1:8">
      <c r="A584" s="9"/>
      <c r="B584" s="10"/>
      <c r="C584" s="14"/>
      <c r="D584" s="14"/>
      <c r="E584" s="17"/>
      <c r="F584" s="15"/>
      <c r="G584" s="15"/>
      <c r="H584" s="16"/>
    </row>
    <row r="585" spans="1:8">
      <c r="A585" s="9"/>
      <c r="B585" s="10"/>
      <c r="C585" s="14"/>
      <c r="D585" s="14"/>
      <c r="E585" s="17"/>
      <c r="F585" s="15"/>
      <c r="G585" s="15"/>
      <c r="H585" s="16"/>
    </row>
    <row r="586" spans="1:8">
      <c r="A586" s="9"/>
      <c r="B586" s="10"/>
      <c r="C586" s="14"/>
      <c r="D586" s="14"/>
      <c r="E586" s="17"/>
      <c r="F586" s="15"/>
      <c r="G586" s="15"/>
      <c r="H586" s="16"/>
    </row>
    <row r="587" spans="1:8">
      <c r="A587" s="9"/>
      <c r="B587" s="10"/>
      <c r="C587" s="14"/>
      <c r="D587" s="14"/>
      <c r="E587" s="17"/>
      <c r="F587" s="18"/>
      <c r="G587" s="18"/>
      <c r="H587" s="21"/>
    </row>
    <row r="588" spans="1:8">
      <c r="A588" s="9"/>
      <c r="B588" s="10"/>
      <c r="C588" s="14"/>
      <c r="D588" s="14"/>
      <c r="E588" s="17"/>
      <c r="F588" s="15"/>
      <c r="G588" s="15"/>
      <c r="H588" s="16"/>
    </row>
    <row r="589" spans="1:8">
      <c r="A589" s="9"/>
      <c r="B589" s="10"/>
      <c r="C589" s="19"/>
      <c r="D589" s="19"/>
      <c r="E589" s="20"/>
      <c r="F589" s="18"/>
      <c r="G589" s="18"/>
      <c r="H589" s="21"/>
    </row>
    <row r="590" spans="1:8">
      <c r="A590" s="9"/>
      <c r="B590" s="10"/>
      <c r="C590" s="14"/>
      <c r="D590" s="14"/>
      <c r="E590" s="17"/>
      <c r="F590" s="15"/>
      <c r="G590" s="15"/>
      <c r="H590" s="16"/>
    </row>
    <row r="591" spans="1:8">
      <c r="A591" s="9"/>
      <c r="B591" s="10"/>
      <c r="C591" s="14"/>
      <c r="D591" s="14"/>
      <c r="E591" s="17"/>
      <c r="F591" s="18"/>
      <c r="G591" s="18"/>
      <c r="H591" s="21"/>
    </row>
    <row r="592" spans="1:8">
      <c r="A592" s="9"/>
      <c r="B592" s="10"/>
      <c r="C592" s="14"/>
      <c r="D592" s="14"/>
      <c r="E592" s="17"/>
      <c r="F592" s="15"/>
      <c r="G592" s="15"/>
      <c r="H592" s="16"/>
    </row>
    <row r="593" spans="1:8">
      <c r="A593" s="9"/>
      <c r="B593" s="10"/>
      <c r="C593" s="14"/>
      <c r="D593" s="14"/>
      <c r="E593" s="20"/>
      <c r="F593" s="18"/>
      <c r="G593" s="18"/>
      <c r="H593" s="21"/>
    </row>
    <row r="594" spans="1:8">
      <c r="A594" s="9"/>
      <c r="B594" s="10"/>
      <c r="C594" s="14"/>
      <c r="D594" s="14"/>
      <c r="E594" s="17"/>
      <c r="F594" s="15"/>
      <c r="G594" s="15"/>
      <c r="H594" s="16"/>
    </row>
    <row r="595" spans="1:8">
      <c r="A595" s="9"/>
      <c r="B595" s="10"/>
      <c r="C595" s="14"/>
      <c r="D595" s="14"/>
      <c r="E595" s="17"/>
      <c r="F595" s="18"/>
      <c r="G595" s="18"/>
      <c r="H595" s="21"/>
    </row>
    <row r="596" spans="1:8">
      <c r="A596" s="9"/>
      <c r="B596" s="10"/>
      <c r="C596" s="14"/>
      <c r="D596" s="14"/>
      <c r="E596" s="17"/>
      <c r="F596" s="15"/>
      <c r="G596" s="15"/>
      <c r="H596" s="16"/>
    </row>
    <row r="597" spans="1:8">
      <c r="A597" s="9"/>
      <c r="B597" s="10"/>
      <c r="C597" s="14"/>
      <c r="D597" s="14"/>
      <c r="E597" s="17"/>
      <c r="F597" s="15"/>
      <c r="G597" s="15"/>
      <c r="H597" s="16"/>
    </row>
    <row r="598" spans="1:8">
      <c r="A598" s="9"/>
      <c r="B598" s="10"/>
      <c r="C598" s="14"/>
      <c r="D598" s="14"/>
      <c r="E598" s="17"/>
      <c r="F598" s="15"/>
      <c r="G598" s="15"/>
      <c r="H598" s="16"/>
    </row>
    <row r="599" spans="1:8">
      <c r="A599" s="9"/>
      <c r="B599" s="10"/>
      <c r="C599" s="14"/>
      <c r="D599" s="19"/>
      <c r="E599" s="20"/>
      <c r="F599" s="18"/>
      <c r="G599" s="15"/>
      <c r="H599" s="16"/>
    </row>
    <row r="600" spans="1:8">
      <c r="A600" s="9"/>
      <c r="B600" s="10"/>
      <c r="C600" s="14"/>
      <c r="D600" s="14"/>
      <c r="E600" s="17"/>
      <c r="F600" s="15"/>
      <c r="G600" s="15"/>
      <c r="H600" s="16"/>
    </row>
    <row r="601" spans="1:8">
      <c r="A601" s="9"/>
      <c r="B601" s="10"/>
      <c r="C601" s="14"/>
      <c r="D601" s="14"/>
      <c r="E601" s="17"/>
      <c r="F601" s="18"/>
      <c r="G601" s="18"/>
      <c r="H601" s="21"/>
    </row>
    <row r="602" spans="1:8">
      <c r="A602" s="9"/>
      <c r="B602" s="10"/>
      <c r="C602" s="14"/>
      <c r="D602" s="14"/>
      <c r="E602" s="17"/>
      <c r="F602" s="15"/>
      <c r="G602" s="15"/>
      <c r="H602" s="16"/>
    </row>
    <row r="603" spans="1:8">
      <c r="A603" s="9"/>
      <c r="B603" s="10"/>
      <c r="C603" s="14"/>
      <c r="D603" s="19"/>
      <c r="E603" s="20"/>
      <c r="F603" s="18"/>
      <c r="G603" s="15"/>
      <c r="H603" s="16"/>
    </row>
    <row r="604" spans="1:8">
      <c r="A604" s="9"/>
      <c r="B604" s="12"/>
      <c r="C604" s="19"/>
      <c r="D604" s="19"/>
      <c r="E604" s="20"/>
      <c r="F604" s="18"/>
      <c r="G604" s="18"/>
      <c r="H604" s="21"/>
    </row>
    <row r="605" spans="1:8">
      <c r="A605" s="9"/>
      <c r="B605" s="12"/>
      <c r="C605" s="19"/>
      <c r="D605" s="19"/>
      <c r="E605" s="20"/>
      <c r="F605" s="18"/>
      <c r="G605" s="18"/>
      <c r="H605" s="21"/>
    </row>
    <row r="606" spans="1:8">
      <c r="A606" s="9"/>
      <c r="B606" s="12"/>
      <c r="C606" s="19"/>
      <c r="D606" s="19"/>
      <c r="E606" s="20"/>
      <c r="F606" s="18"/>
      <c r="G606" s="18"/>
      <c r="H606" s="21"/>
    </row>
    <row r="607" spans="1:8">
      <c r="A607" s="9"/>
      <c r="B607" s="10"/>
      <c r="C607" s="19"/>
      <c r="D607" s="14"/>
      <c r="E607" s="17"/>
      <c r="F607" s="18"/>
      <c r="G607" s="18"/>
      <c r="H607" s="21"/>
    </row>
    <row r="608" spans="1:8">
      <c r="A608" s="9"/>
      <c r="B608" s="10"/>
      <c r="C608" s="14"/>
      <c r="D608" s="14"/>
      <c r="E608" s="17"/>
      <c r="F608" s="18"/>
      <c r="G608" s="18"/>
      <c r="H608" s="21"/>
    </row>
    <row r="609" spans="1:8">
      <c r="A609" s="9"/>
      <c r="B609" s="10"/>
      <c r="C609" s="14"/>
      <c r="D609" s="14"/>
      <c r="E609" s="17"/>
      <c r="F609" s="15"/>
      <c r="G609" s="15"/>
      <c r="H609" s="16"/>
    </row>
    <row r="610" spans="1:8">
      <c r="A610" s="9"/>
      <c r="B610" s="10"/>
      <c r="C610" s="14"/>
      <c r="D610" s="14"/>
      <c r="E610" s="17"/>
      <c r="F610" s="15"/>
      <c r="G610" s="15"/>
      <c r="H610" s="16"/>
    </row>
    <row r="611" spans="1:8">
      <c r="A611" s="9"/>
      <c r="B611" s="10"/>
      <c r="C611" s="14"/>
      <c r="D611" s="14"/>
      <c r="E611" s="17"/>
      <c r="F611" s="15"/>
      <c r="G611" s="15"/>
      <c r="H611" s="16"/>
    </row>
    <row r="612" spans="1:8">
      <c r="A612" s="9"/>
      <c r="B612" s="10"/>
      <c r="C612" s="14"/>
      <c r="D612" s="14"/>
      <c r="E612" s="17"/>
      <c r="F612" s="18"/>
      <c r="G612" s="18"/>
      <c r="H612" s="21"/>
    </row>
    <row r="613" spans="1:8">
      <c r="A613" s="9"/>
      <c r="B613" s="10"/>
      <c r="C613" s="14"/>
      <c r="D613" s="14"/>
      <c r="E613" s="17"/>
      <c r="F613" s="15"/>
      <c r="G613" s="15"/>
      <c r="H613" s="16"/>
    </row>
    <row r="614" spans="1:8">
      <c r="A614" s="9"/>
      <c r="B614" s="10"/>
      <c r="C614" s="14"/>
      <c r="D614" s="14"/>
      <c r="E614" s="17"/>
      <c r="F614" s="15"/>
      <c r="G614" s="15"/>
      <c r="H614" s="16"/>
    </row>
    <row r="615" spans="1:8">
      <c r="A615" s="9"/>
      <c r="B615" s="10"/>
      <c r="C615" s="14"/>
      <c r="D615" s="14"/>
      <c r="E615" s="17"/>
      <c r="F615" s="15"/>
      <c r="G615" s="15"/>
      <c r="H615" s="16"/>
    </row>
    <row r="616" spans="1:8">
      <c r="A616" s="9"/>
      <c r="B616" s="10"/>
      <c r="C616" s="14"/>
      <c r="D616" s="14"/>
      <c r="E616" s="17"/>
      <c r="F616" s="15"/>
      <c r="G616" s="15"/>
      <c r="H616" s="16"/>
    </row>
    <row r="617" spans="1:8">
      <c r="A617" s="9"/>
      <c r="B617" s="10"/>
      <c r="C617" s="14"/>
      <c r="D617" s="14"/>
      <c r="E617" s="17"/>
      <c r="F617" s="15"/>
      <c r="G617" s="15"/>
      <c r="H617" s="16"/>
    </row>
    <row r="618" spans="1:8">
      <c r="A618" s="9"/>
      <c r="B618" s="10"/>
      <c r="C618" s="14"/>
      <c r="D618" s="14"/>
      <c r="E618" s="17"/>
      <c r="F618" s="15"/>
      <c r="G618" s="15"/>
      <c r="H618" s="16"/>
    </row>
    <row r="619" spans="1:8">
      <c r="A619" s="9"/>
      <c r="B619" s="10"/>
      <c r="C619" s="19"/>
      <c r="D619" s="14"/>
      <c r="E619" s="17"/>
      <c r="F619" s="18"/>
      <c r="G619" s="18"/>
      <c r="H619" s="21"/>
    </row>
    <row r="620" spans="1:8">
      <c r="A620" s="9"/>
      <c r="B620" s="10"/>
      <c r="C620" s="14"/>
      <c r="D620" s="14"/>
      <c r="E620" s="17"/>
      <c r="F620" s="15"/>
      <c r="G620" s="15"/>
      <c r="H620" s="16"/>
    </row>
    <row r="621" spans="1:8">
      <c r="A621" s="9"/>
      <c r="B621" s="10"/>
      <c r="C621" s="14"/>
      <c r="D621" s="14"/>
      <c r="E621" s="17"/>
      <c r="F621" s="15"/>
      <c r="G621" s="15"/>
      <c r="H621" s="16"/>
    </row>
    <row r="622" spans="1:8">
      <c r="A622" s="9"/>
      <c r="B622" s="10"/>
      <c r="C622" s="14"/>
      <c r="D622" s="14"/>
      <c r="E622" s="17"/>
      <c r="F622" s="15"/>
      <c r="G622" s="15"/>
      <c r="H622" s="16"/>
    </row>
    <row r="623" spans="1:8">
      <c r="A623" s="9"/>
      <c r="B623" s="10"/>
      <c r="C623" s="14"/>
      <c r="D623" s="14"/>
      <c r="E623" s="17"/>
      <c r="F623" s="15"/>
      <c r="G623" s="15"/>
      <c r="H623" s="16"/>
    </row>
    <row r="624" spans="1:8">
      <c r="A624" s="9"/>
      <c r="B624" s="10"/>
      <c r="C624" s="14"/>
      <c r="D624" s="14"/>
      <c r="E624" s="17"/>
      <c r="F624" s="15"/>
      <c r="G624" s="15"/>
      <c r="H624" s="16"/>
    </row>
    <row r="625" spans="1:8">
      <c r="A625" s="9"/>
      <c r="B625" s="10"/>
      <c r="C625" s="14"/>
      <c r="D625" s="14"/>
      <c r="E625" s="17"/>
      <c r="F625" s="15"/>
      <c r="G625" s="15"/>
      <c r="H625" s="16"/>
    </row>
    <row r="626" spans="1:8">
      <c r="A626" s="9"/>
      <c r="B626" s="10"/>
      <c r="C626" s="14"/>
      <c r="D626" s="14"/>
      <c r="E626" s="17"/>
      <c r="F626" s="18"/>
      <c r="G626" s="15"/>
      <c r="H626" s="16"/>
    </row>
    <row r="627" spans="1:8">
      <c r="A627" s="9"/>
      <c r="B627" s="10"/>
      <c r="C627" s="19"/>
      <c r="D627" s="19"/>
      <c r="E627" s="20"/>
      <c r="F627" s="15"/>
      <c r="G627" s="15"/>
      <c r="H627" s="16"/>
    </row>
    <row r="628" spans="1:8">
      <c r="A628" s="9"/>
      <c r="B628" s="10"/>
      <c r="C628" s="14"/>
      <c r="D628" s="14"/>
      <c r="E628" s="20"/>
      <c r="F628" s="18"/>
      <c r="G628" s="18"/>
      <c r="H628" s="21"/>
    </row>
    <row r="629" spans="1:8">
      <c r="A629" s="9"/>
      <c r="B629" s="10"/>
      <c r="C629" s="19"/>
      <c r="D629" s="14"/>
      <c r="E629" s="20"/>
      <c r="F629" s="15"/>
      <c r="G629" s="15"/>
      <c r="H629" s="21"/>
    </row>
    <row r="630" spans="1:8">
      <c r="A630" s="9"/>
      <c r="B630" s="12"/>
      <c r="C630" s="14"/>
      <c r="D630" s="19"/>
      <c r="E630" s="20"/>
      <c r="F630" s="18"/>
      <c r="G630" s="18"/>
      <c r="H630" s="21"/>
    </row>
    <row r="631" spans="1:8">
      <c r="A631" s="9"/>
      <c r="B631" s="10"/>
      <c r="C631" s="14"/>
      <c r="D631" s="19"/>
      <c r="E631" s="20"/>
      <c r="F631" s="18"/>
      <c r="G631" s="18"/>
      <c r="H631" s="21"/>
    </row>
    <row r="632" spans="1:8">
      <c r="A632" s="9"/>
      <c r="B632" s="10"/>
      <c r="C632" s="14"/>
      <c r="D632" s="19"/>
      <c r="E632" s="20"/>
      <c r="F632" s="18"/>
      <c r="G632" s="18"/>
      <c r="H632" s="21"/>
    </row>
    <row r="633" spans="1:8">
      <c r="A633" s="9"/>
      <c r="B633" s="10"/>
      <c r="C633" s="14"/>
      <c r="D633" s="19"/>
      <c r="E633" s="20"/>
      <c r="F633" s="18"/>
      <c r="G633" s="18"/>
      <c r="H633" s="21"/>
    </row>
    <row r="634" spans="1:8">
      <c r="A634" s="9"/>
      <c r="B634" s="10"/>
      <c r="C634" s="14"/>
      <c r="D634" s="19"/>
      <c r="E634" s="20"/>
      <c r="F634" s="18"/>
      <c r="G634" s="18"/>
      <c r="H634" s="21"/>
    </row>
    <row r="635" spans="1:8">
      <c r="A635" s="9"/>
      <c r="B635" s="10"/>
      <c r="C635" s="14"/>
      <c r="D635" s="19"/>
      <c r="E635" s="20"/>
      <c r="F635" s="18"/>
      <c r="G635" s="18"/>
      <c r="H635" s="21"/>
    </row>
    <row r="636" spans="1:8">
      <c r="A636" s="9"/>
      <c r="B636" s="10"/>
      <c r="C636" s="14"/>
      <c r="D636" s="19"/>
      <c r="E636" s="20"/>
      <c r="F636" s="18"/>
      <c r="G636" s="18"/>
      <c r="H636" s="21"/>
    </row>
    <row r="637" spans="1:8">
      <c r="A637" s="9"/>
      <c r="B637" s="10"/>
      <c r="C637" s="14"/>
      <c r="D637" s="19"/>
      <c r="E637" s="20"/>
      <c r="F637" s="18"/>
      <c r="G637" s="18"/>
      <c r="H637" s="21"/>
    </row>
    <row r="638" spans="1:8">
      <c r="A638" s="9"/>
      <c r="B638" s="10"/>
      <c r="C638" s="14"/>
      <c r="D638" s="19"/>
      <c r="E638" s="20"/>
      <c r="F638" s="18"/>
      <c r="G638" s="18"/>
      <c r="H638" s="21"/>
    </row>
    <row r="639" spans="1:8">
      <c r="A639" s="9"/>
      <c r="B639" s="10"/>
      <c r="C639" s="14"/>
      <c r="D639" s="19"/>
      <c r="E639" s="20"/>
      <c r="F639" s="18"/>
      <c r="G639" s="18"/>
      <c r="H639" s="21"/>
    </row>
    <row r="640" spans="1:8">
      <c r="A640" s="9"/>
      <c r="B640" s="10"/>
      <c r="C640" s="14"/>
      <c r="D640" s="19"/>
      <c r="E640" s="20"/>
      <c r="F640" s="18"/>
      <c r="G640" s="18"/>
      <c r="H640" s="21"/>
    </row>
    <row r="641" spans="1:8">
      <c r="A641" s="9"/>
      <c r="B641" s="10"/>
      <c r="C641" s="14"/>
      <c r="D641" s="19"/>
      <c r="E641" s="20"/>
      <c r="F641" s="18"/>
      <c r="G641" s="18"/>
      <c r="H641" s="21"/>
    </row>
    <row r="642" spans="1:8">
      <c r="A642" s="9"/>
      <c r="B642" s="10"/>
      <c r="C642" s="14"/>
      <c r="D642" s="19"/>
      <c r="E642" s="20"/>
      <c r="F642" s="18"/>
      <c r="G642" s="18"/>
      <c r="H642" s="21"/>
    </row>
    <row r="643" spans="1:8">
      <c r="A643" s="9"/>
      <c r="B643" s="10"/>
      <c r="C643" s="14"/>
      <c r="D643" s="19"/>
      <c r="E643" s="20"/>
      <c r="F643" s="18"/>
      <c r="G643" s="18"/>
      <c r="H643" s="21"/>
    </row>
    <row r="644" spans="1:8">
      <c r="A644" s="9"/>
      <c r="B644" s="10"/>
      <c r="C644" s="14"/>
      <c r="D644" s="19"/>
      <c r="E644" s="20"/>
      <c r="F644" s="18"/>
      <c r="G644" s="18"/>
      <c r="H644" s="21"/>
    </row>
    <row r="645" spans="1:8">
      <c r="A645" s="9"/>
      <c r="B645" s="10"/>
      <c r="C645" s="14"/>
      <c r="D645" s="19"/>
      <c r="E645" s="20"/>
      <c r="F645" s="18"/>
      <c r="G645" s="18"/>
      <c r="H645" s="21"/>
    </row>
    <row r="646" spans="1:8">
      <c r="A646" s="9"/>
      <c r="B646" s="10"/>
      <c r="C646" s="14"/>
      <c r="D646" s="19"/>
      <c r="E646" s="20"/>
      <c r="F646" s="18"/>
      <c r="G646" s="18"/>
      <c r="H646" s="21"/>
    </row>
    <row r="647" spans="1:8">
      <c r="A647" s="9"/>
      <c r="B647" s="10"/>
      <c r="C647" s="14"/>
      <c r="D647" s="19"/>
      <c r="E647" s="20"/>
      <c r="F647" s="18"/>
      <c r="G647" s="18"/>
      <c r="H647" s="21"/>
    </row>
    <row r="648" spans="1:8">
      <c r="A648" s="9"/>
      <c r="B648" s="10"/>
      <c r="C648" s="14"/>
      <c r="D648" s="19"/>
      <c r="E648" s="20"/>
      <c r="F648" s="18"/>
      <c r="G648" s="18"/>
      <c r="H648" s="21"/>
    </row>
    <row r="649" spans="1:8">
      <c r="A649" s="9"/>
      <c r="B649" s="10"/>
      <c r="C649" s="14"/>
      <c r="D649" s="19"/>
      <c r="E649" s="20"/>
      <c r="F649" s="18"/>
      <c r="G649" s="18"/>
      <c r="H649" s="21"/>
    </row>
    <row r="650" spans="1:8">
      <c r="A650" s="9"/>
      <c r="B650" s="10"/>
      <c r="C650" s="14"/>
      <c r="D650" s="19"/>
      <c r="E650" s="20"/>
      <c r="F650" s="18"/>
      <c r="G650" s="18"/>
      <c r="H650" s="21"/>
    </row>
    <row r="651" spans="1:8">
      <c r="A651" s="9"/>
      <c r="B651" s="10"/>
      <c r="C651" s="14"/>
      <c r="D651" s="19"/>
      <c r="E651" s="20"/>
      <c r="F651" s="18"/>
      <c r="G651" s="18"/>
      <c r="H651" s="21"/>
    </row>
    <row r="652" spans="1:8">
      <c r="A652" s="9"/>
      <c r="B652" s="10"/>
      <c r="C652" s="14"/>
      <c r="D652" s="19"/>
      <c r="E652" s="20"/>
      <c r="F652" s="18"/>
      <c r="G652" s="18"/>
      <c r="H652" s="21"/>
    </row>
    <row r="653" spans="1:8">
      <c r="A653" s="9"/>
      <c r="B653" s="10"/>
      <c r="C653" s="14"/>
      <c r="D653" s="19"/>
      <c r="E653" s="20"/>
      <c r="F653" s="18"/>
      <c r="G653" s="18"/>
      <c r="H653" s="21"/>
    </row>
    <row r="654" spans="1:8">
      <c r="A654" s="9"/>
      <c r="B654" s="13"/>
      <c r="C654" s="14"/>
      <c r="D654" s="19"/>
      <c r="E654" s="20"/>
      <c r="F654" s="18"/>
      <c r="G654" s="18"/>
      <c r="H654" s="21"/>
    </row>
    <row r="655" spans="1:8">
      <c r="A655" s="9"/>
      <c r="B655" s="13"/>
      <c r="C655" s="14"/>
      <c r="D655" s="19"/>
      <c r="E655" s="20"/>
      <c r="F655" s="18"/>
      <c r="G655" s="18"/>
      <c r="H655" s="21"/>
    </row>
    <row r="656" spans="1:8">
      <c r="A656" s="9"/>
      <c r="B656" s="13"/>
      <c r="C656" s="14"/>
      <c r="D656" s="19"/>
      <c r="E656" s="20"/>
      <c r="F656" s="18"/>
      <c r="G656" s="18"/>
      <c r="H656" s="21"/>
    </row>
    <row r="657" spans="1:8">
      <c r="A657" s="9"/>
      <c r="B657" s="13"/>
      <c r="C657" s="14"/>
      <c r="D657" s="19"/>
      <c r="E657" s="20"/>
      <c r="F657" s="18"/>
      <c r="G657" s="18"/>
      <c r="H657" s="21"/>
    </row>
    <row r="658" spans="1:8">
      <c r="A658" s="9"/>
      <c r="B658" s="13"/>
      <c r="C658" s="14"/>
      <c r="D658" s="19"/>
      <c r="E658" s="20"/>
      <c r="F658" s="18"/>
      <c r="G658" s="18"/>
      <c r="H658" s="21"/>
    </row>
    <row r="659" spans="1:8">
      <c r="A659" s="9"/>
      <c r="B659" s="13"/>
      <c r="C659" s="14"/>
      <c r="D659" s="19"/>
      <c r="E659" s="20"/>
      <c r="F659" s="18"/>
      <c r="G659" s="18"/>
      <c r="H659" s="21"/>
    </row>
    <row r="660" spans="1:8">
      <c r="A660" s="9"/>
      <c r="B660" s="13"/>
      <c r="C660" s="14"/>
      <c r="D660" s="19"/>
      <c r="E660" s="20"/>
      <c r="F660" s="18"/>
      <c r="G660" s="18"/>
      <c r="H660" s="21"/>
    </row>
    <row r="661" spans="1:8">
      <c r="A661" s="9"/>
      <c r="B661" s="13"/>
      <c r="C661" s="14"/>
      <c r="D661" s="19"/>
      <c r="E661" s="20"/>
      <c r="F661" s="18"/>
      <c r="G661" s="18"/>
      <c r="H661" s="21"/>
    </row>
    <row r="662" spans="1:8">
      <c r="A662" s="9"/>
      <c r="B662" s="13"/>
      <c r="C662" s="14"/>
      <c r="D662" s="19"/>
      <c r="E662" s="20"/>
      <c r="F662" s="18"/>
      <c r="G662" s="18"/>
      <c r="H662" s="21"/>
    </row>
    <row r="663" spans="1:8">
      <c r="A663" s="9"/>
      <c r="B663" s="13"/>
      <c r="C663" s="14"/>
      <c r="D663" s="19"/>
      <c r="E663" s="20"/>
      <c r="F663" s="18"/>
      <c r="G663" s="18"/>
      <c r="H663" s="21"/>
    </row>
    <row r="664" spans="1:8">
      <c r="A664" s="9"/>
      <c r="B664" s="13"/>
      <c r="C664" s="14"/>
      <c r="D664" s="19"/>
      <c r="E664" s="20"/>
      <c r="F664" s="18"/>
      <c r="G664" s="18"/>
      <c r="H664" s="21"/>
    </row>
    <row r="665" spans="1:8">
      <c r="A665" s="9"/>
      <c r="B665" s="13"/>
      <c r="C665" s="14"/>
      <c r="D665" s="19"/>
      <c r="E665" s="20"/>
      <c r="F665" s="18"/>
      <c r="G665" s="18"/>
      <c r="H665" s="21"/>
    </row>
    <row r="666" spans="1:8">
      <c r="A666" s="9"/>
      <c r="B666" s="13"/>
      <c r="C666" s="14"/>
      <c r="D666" s="19"/>
      <c r="E666" s="20"/>
      <c r="F666" s="18"/>
      <c r="G666" s="18"/>
      <c r="H666" s="21"/>
    </row>
    <row r="667" spans="1:8">
      <c r="A667" s="9"/>
      <c r="B667" s="13"/>
      <c r="C667" s="14"/>
      <c r="D667" s="19"/>
      <c r="E667" s="20"/>
      <c r="F667" s="18"/>
      <c r="G667" s="18"/>
      <c r="H667" s="21"/>
    </row>
    <row r="668" spans="1:8">
      <c r="A668" s="9"/>
      <c r="B668" s="13"/>
      <c r="C668" s="14"/>
      <c r="D668" s="19"/>
      <c r="E668" s="20"/>
      <c r="F668" s="18"/>
      <c r="G668" s="18"/>
      <c r="H668" s="21"/>
    </row>
    <row r="669" spans="1:8">
      <c r="A669" s="9"/>
      <c r="B669" s="13"/>
      <c r="C669" s="14"/>
      <c r="D669" s="19"/>
      <c r="E669" s="20"/>
      <c r="F669" s="18"/>
      <c r="G669" s="18"/>
      <c r="H669" s="21"/>
    </row>
    <row r="670" spans="1:8">
      <c r="A670" s="9"/>
      <c r="B670" s="13"/>
      <c r="C670" s="14"/>
      <c r="D670" s="19"/>
      <c r="E670" s="20"/>
      <c r="F670" s="18"/>
      <c r="G670" s="18"/>
      <c r="H670" s="21"/>
    </row>
    <row r="671" spans="1:8">
      <c r="A671" s="9"/>
      <c r="B671" s="13"/>
      <c r="C671" s="14"/>
      <c r="D671" s="19"/>
      <c r="E671" s="20"/>
      <c r="F671" s="18"/>
      <c r="G671" s="18"/>
      <c r="H671" s="21"/>
    </row>
    <row r="672" spans="1:8">
      <c r="A672" s="9"/>
      <c r="B672" s="13"/>
      <c r="C672" s="14"/>
      <c r="D672" s="19"/>
      <c r="E672" s="20"/>
      <c r="F672" s="18"/>
      <c r="G672" s="18"/>
      <c r="H672" s="21"/>
    </row>
    <row r="673" spans="1:8">
      <c r="A673" s="9"/>
      <c r="B673" s="13"/>
      <c r="C673" s="14"/>
      <c r="D673" s="19"/>
      <c r="E673" s="20"/>
      <c r="F673" s="18"/>
      <c r="G673" s="18"/>
      <c r="H673" s="21"/>
    </row>
    <row r="674" spans="1:8">
      <c r="A674" s="9"/>
      <c r="B674" s="22"/>
      <c r="C674" s="14"/>
      <c r="D674" s="19"/>
      <c r="E674" s="20"/>
      <c r="F674" s="18"/>
      <c r="G674" s="18"/>
      <c r="H674" s="21"/>
    </row>
    <row r="675" spans="1:8">
      <c r="A675" s="9"/>
      <c r="B675" s="22"/>
      <c r="C675" s="14"/>
      <c r="D675" s="19"/>
      <c r="E675" s="20"/>
      <c r="F675" s="18"/>
      <c r="G675" s="18"/>
      <c r="H675" s="21"/>
    </row>
    <row r="676" spans="1:8">
      <c r="A676" s="9"/>
      <c r="B676" s="10"/>
      <c r="C676" s="14"/>
      <c r="D676" s="14"/>
      <c r="E676" s="17"/>
      <c r="F676" s="15"/>
      <c r="G676" s="15"/>
      <c r="H676" s="16"/>
    </row>
    <row r="677" spans="1:8">
      <c r="A677" s="9"/>
      <c r="B677" s="10"/>
      <c r="C677" s="14"/>
      <c r="D677" s="14"/>
      <c r="E677" s="17"/>
      <c r="F677" s="18"/>
      <c r="G677" s="18"/>
      <c r="H677" s="21"/>
    </row>
    <row r="678" spans="1:8">
      <c r="A678" s="9"/>
      <c r="B678" s="10"/>
      <c r="C678" s="14"/>
      <c r="D678" s="14"/>
      <c r="E678" s="17"/>
      <c r="F678" s="15"/>
      <c r="G678" s="15"/>
      <c r="H678" s="16"/>
    </row>
    <row r="679" spans="1:8">
      <c r="A679" s="9"/>
      <c r="B679" s="10"/>
      <c r="C679" s="14"/>
      <c r="D679" s="14"/>
      <c r="E679" s="20"/>
      <c r="F679" s="18"/>
      <c r="G679" s="18"/>
      <c r="H679" s="21"/>
    </row>
    <row r="680" spans="1:8">
      <c r="A680" s="9"/>
      <c r="B680" s="11"/>
      <c r="C680" s="19"/>
      <c r="D680" s="19"/>
      <c r="E680" s="20"/>
      <c r="F680" s="18"/>
      <c r="G680" s="15"/>
      <c r="H680" s="21"/>
    </row>
    <row r="681" spans="1:8">
      <c r="A681" s="9"/>
      <c r="B681" s="10"/>
      <c r="C681" s="14"/>
      <c r="D681" s="14"/>
      <c r="E681" s="17"/>
      <c r="F681" s="15"/>
      <c r="G681" s="15"/>
      <c r="H681" s="16"/>
    </row>
    <row r="682" spans="1:8">
      <c r="A682" s="9"/>
      <c r="B682" s="10"/>
      <c r="C682" s="19"/>
      <c r="D682" s="14"/>
      <c r="E682" s="17"/>
      <c r="F682" s="18"/>
      <c r="G682" s="18"/>
      <c r="H682" s="21"/>
    </row>
    <row r="683" spans="1:8">
      <c r="A683" s="9"/>
      <c r="B683" s="10"/>
      <c r="C683" s="14"/>
      <c r="D683" s="14"/>
      <c r="E683" s="17"/>
      <c r="F683" s="15"/>
      <c r="G683" s="15"/>
      <c r="H683" s="16"/>
    </row>
    <row r="684" spans="1:8">
      <c r="A684" s="9"/>
      <c r="B684" s="10"/>
      <c r="C684" s="14"/>
      <c r="D684" s="14"/>
      <c r="E684" s="17"/>
      <c r="F684" s="18"/>
      <c r="G684" s="15"/>
      <c r="H684" s="16"/>
    </row>
    <row r="685" spans="1:8">
      <c r="A685" s="9"/>
      <c r="B685" s="10"/>
      <c r="C685" s="14"/>
      <c r="D685" s="14"/>
      <c r="E685" s="17"/>
      <c r="F685" s="15"/>
      <c r="G685" s="15"/>
      <c r="H685" s="16"/>
    </row>
    <row r="686" spans="1:8">
      <c r="A686" s="9"/>
      <c r="B686" s="10"/>
      <c r="C686" s="14"/>
      <c r="D686" s="14"/>
      <c r="E686" s="17"/>
      <c r="F686" s="18"/>
      <c r="G686" s="18"/>
      <c r="H686" s="21"/>
    </row>
    <row r="687" spans="1:8">
      <c r="A687" s="9"/>
      <c r="B687" s="10"/>
      <c r="C687" s="14"/>
      <c r="D687" s="14"/>
      <c r="E687" s="17"/>
      <c r="F687" s="18"/>
      <c r="G687" s="18"/>
      <c r="H687" s="21"/>
    </row>
    <row r="688" spans="1:8">
      <c r="A688" s="9"/>
      <c r="B688" s="10"/>
      <c r="C688" s="14"/>
      <c r="D688" s="14"/>
      <c r="E688" s="17"/>
      <c r="F688" s="15"/>
      <c r="G688" s="15"/>
      <c r="H688" s="16"/>
    </row>
    <row r="689" spans="1:8">
      <c r="A689" s="9"/>
      <c r="B689" s="10"/>
      <c r="C689" s="14"/>
      <c r="D689" s="14"/>
      <c r="E689" s="17"/>
      <c r="F689" s="18"/>
      <c r="G689" s="15"/>
      <c r="H689" s="21"/>
    </row>
    <row r="690" spans="1:8">
      <c r="A690" s="9"/>
      <c r="B690" s="10"/>
      <c r="C690" s="14"/>
      <c r="D690" s="14"/>
      <c r="E690" s="17"/>
      <c r="F690" s="15"/>
      <c r="G690" s="15"/>
      <c r="H690" s="16"/>
    </row>
    <row r="691" spans="1:8">
      <c r="A691" s="9"/>
      <c r="B691" s="10"/>
      <c r="C691" s="14"/>
      <c r="D691" s="14"/>
      <c r="E691" s="17"/>
      <c r="F691" s="18"/>
      <c r="G691" s="18"/>
      <c r="H691" s="21"/>
    </row>
    <row r="692" spans="1:8">
      <c r="A692" s="9"/>
      <c r="B692" s="10"/>
      <c r="C692" s="14"/>
      <c r="D692" s="14"/>
      <c r="E692" s="17"/>
      <c r="F692" s="15"/>
      <c r="G692" s="15"/>
      <c r="H692" s="16"/>
    </row>
    <row r="693" spans="1:8">
      <c r="A693" s="9"/>
      <c r="B693" s="10"/>
      <c r="C693" s="14"/>
      <c r="D693" s="14"/>
      <c r="E693" s="17"/>
      <c r="F693" s="15"/>
      <c r="G693" s="15"/>
      <c r="H693" s="16"/>
    </row>
    <row r="694" spans="1:8">
      <c r="A694" s="9"/>
      <c r="B694" s="10"/>
      <c r="C694" s="14"/>
      <c r="D694" s="14"/>
      <c r="E694" s="17"/>
      <c r="F694" s="15"/>
      <c r="G694" s="15"/>
      <c r="H694" s="16"/>
    </row>
    <row r="695" spans="1:8">
      <c r="A695" s="9"/>
      <c r="B695" s="10"/>
      <c r="C695" s="14"/>
      <c r="D695" s="14"/>
      <c r="E695" s="20"/>
      <c r="F695" s="18"/>
      <c r="G695" s="18"/>
      <c r="H695" s="21"/>
    </row>
    <row r="696" spans="1:8">
      <c r="A696" s="9"/>
      <c r="B696" s="10"/>
      <c r="C696" s="14"/>
      <c r="D696" s="14"/>
      <c r="E696" s="17"/>
      <c r="F696" s="15"/>
      <c r="G696" s="15"/>
      <c r="H696" s="16"/>
    </row>
    <row r="697" spans="1:8">
      <c r="A697" s="9"/>
      <c r="B697" s="28"/>
      <c r="C697" s="19"/>
      <c r="D697" s="14"/>
      <c r="E697" s="20"/>
      <c r="F697" s="18"/>
      <c r="G697" s="18"/>
      <c r="H697" s="21"/>
    </row>
    <row r="698" spans="1:8">
      <c r="A698" s="9"/>
      <c r="B698" s="10"/>
      <c r="C698" s="14"/>
      <c r="D698" s="14"/>
      <c r="E698" s="17"/>
      <c r="F698" s="15"/>
      <c r="G698" s="15"/>
      <c r="H698" s="16"/>
    </row>
    <row r="699" spans="1:8">
      <c r="A699" s="9"/>
      <c r="B699" s="10"/>
      <c r="C699" s="14"/>
      <c r="D699" s="14"/>
      <c r="E699" s="17"/>
      <c r="F699" s="15"/>
      <c r="G699" s="15"/>
      <c r="H699" s="16"/>
    </row>
    <row r="700" spans="1:8">
      <c r="A700" s="9"/>
      <c r="B700" s="10"/>
      <c r="C700" s="14"/>
      <c r="D700" s="14"/>
      <c r="E700" s="17"/>
      <c r="F700" s="15"/>
      <c r="G700" s="15"/>
      <c r="H700" s="16"/>
    </row>
    <row r="701" spans="1:8">
      <c r="A701" s="9"/>
      <c r="B701" s="10"/>
      <c r="C701" s="14"/>
      <c r="D701" s="14"/>
      <c r="E701" s="17"/>
      <c r="F701" s="18"/>
      <c r="G701" s="18"/>
      <c r="H701" s="21"/>
    </row>
    <row r="702" spans="1:8">
      <c r="A702" s="9"/>
      <c r="B702" s="10"/>
      <c r="C702" s="14"/>
      <c r="D702" s="14"/>
      <c r="E702" s="17"/>
      <c r="F702" s="15"/>
      <c r="G702" s="15"/>
      <c r="H702" s="16"/>
    </row>
    <row r="703" spans="1:8">
      <c r="A703" s="9"/>
      <c r="B703" s="10"/>
      <c r="C703" s="14"/>
      <c r="D703" s="14"/>
      <c r="E703" s="17"/>
      <c r="F703" s="18"/>
      <c r="G703" s="18"/>
      <c r="H703" s="21"/>
    </row>
    <row r="704" spans="1:8">
      <c r="A704" s="9"/>
      <c r="B704" s="10"/>
      <c r="C704" s="14"/>
      <c r="D704" s="14"/>
      <c r="E704" s="17"/>
      <c r="F704" s="15"/>
      <c r="G704" s="15"/>
      <c r="H704" s="16"/>
    </row>
    <row r="705" spans="1:8">
      <c r="A705" s="9"/>
      <c r="B705" s="10"/>
      <c r="C705" s="14"/>
      <c r="D705" s="14"/>
      <c r="E705" s="17"/>
      <c r="F705" s="15"/>
      <c r="G705" s="15"/>
      <c r="H705" s="16"/>
    </row>
    <row r="706" spans="1:8">
      <c r="A706" s="9"/>
      <c r="B706" s="10"/>
      <c r="C706" s="14"/>
      <c r="D706" s="14"/>
      <c r="E706" s="17"/>
      <c r="F706" s="15"/>
      <c r="G706" s="15"/>
      <c r="H706" s="16"/>
    </row>
    <row r="707" spans="1:8">
      <c r="A707" s="9"/>
      <c r="B707" s="10"/>
      <c r="C707" s="14"/>
      <c r="D707" s="14"/>
      <c r="E707" s="17"/>
      <c r="F707" s="18"/>
      <c r="G707" s="18"/>
      <c r="H707" s="21"/>
    </row>
    <row r="708" spans="1:8">
      <c r="A708" s="9"/>
      <c r="B708" s="10"/>
      <c r="C708" s="14"/>
      <c r="D708" s="14"/>
      <c r="E708" s="17"/>
      <c r="F708" s="15"/>
      <c r="G708" s="15"/>
      <c r="H708" s="16"/>
    </row>
    <row r="709" spans="1:8">
      <c r="A709" s="9"/>
      <c r="B709" s="10"/>
      <c r="C709" s="19"/>
      <c r="D709" s="19"/>
      <c r="E709" s="20"/>
      <c r="F709" s="18"/>
      <c r="G709" s="18"/>
      <c r="H709" s="21"/>
    </row>
    <row r="710" spans="1:8">
      <c r="A710" s="9"/>
      <c r="B710" s="10"/>
      <c r="C710" s="14"/>
      <c r="D710" s="14"/>
      <c r="E710" s="17"/>
      <c r="F710" s="15"/>
      <c r="G710" s="15"/>
      <c r="H710" s="16"/>
    </row>
    <row r="711" spans="1:8">
      <c r="A711" s="9"/>
      <c r="B711" s="10"/>
      <c r="C711" s="14"/>
      <c r="D711" s="14"/>
      <c r="E711" s="17"/>
      <c r="F711" s="18"/>
      <c r="G711" s="18"/>
      <c r="H711" s="21"/>
    </row>
    <row r="712" spans="1:8">
      <c r="A712" s="9"/>
      <c r="B712" s="10"/>
      <c r="C712" s="14"/>
      <c r="D712" s="14"/>
      <c r="E712" s="17"/>
      <c r="F712" s="15"/>
      <c r="G712" s="15"/>
      <c r="H712" s="16"/>
    </row>
    <row r="713" spans="1:8">
      <c r="A713" s="9"/>
      <c r="B713" s="10"/>
      <c r="C713" s="14"/>
      <c r="D713" s="14"/>
      <c r="E713" s="20"/>
      <c r="F713" s="18"/>
      <c r="G713" s="18"/>
      <c r="H713" s="21"/>
    </row>
    <row r="714" spans="1:8">
      <c r="A714" s="9"/>
      <c r="B714" s="10"/>
      <c r="C714" s="14"/>
      <c r="D714" s="14"/>
      <c r="E714" s="17"/>
      <c r="F714" s="15"/>
      <c r="G714" s="15"/>
      <c r="H714" s="16"/>
    </row>
    <row r="715" spans="1:8">
      <c r="A715" s="9"/>
      <c r="B715" s="10"/>
      <c r="C715" s="14"/>
      <c r="D715" s="14"/>
      <c r="E715" s="17"/>
      <c r="F715" s="18"/>
      <c r="G715" s="18"/>
      <c r="H715" s="21"/>
    </row>
    <row r="716" spans="1:8">
      <c r="A716" s="9"/>
      <c r="B716" s="10"/>
      <c r="C716" s="14"/>
      <c r="D716" s="14"/>
      <c r="E716" s="17"/>
      <c r="F716" s="15"/>
      <c r="G716" s="15"/>
      <c r="H716" s="16"/>
    </row>
    <row r="717" spans="1:8">
      <c r="A717" s="9"/>
      <c r="B717" s="10"/>
      <c r="C717" s="14"/>
      <c r="D717" s="14"/>
      <c r="E717" s="17"/>
      <c r="F717" s="15"/>
      <c r="G717" s="15"/>
      <c r="H717" s="16"/>
    </row>
    <row r="718" spans="1:8">
      <c r="A718" s="9"/>
      <c r="B718" s="10"/>
      <c r="C718" s="14"/>
      <c r="D718" s="14"/>
      <c r="E718" s="17"/>
      <c r="F718" s="15"/>
      <c r="G718" s="15"/>
      <c r="H718" s="16"/>
    </row>
    <row r="719" spans="1:8">
      <c r="A719" s="9"/>
      <c r="B719" s="10"/>
      <c r="C719" s="14"/>
      <c r="D719" s="19"/>
      <c r="E719" s="20"/>
      <c r="F719" s="18"/>
      <c r="G719" s="15"/>
      <c r="H719" s="16"/>
    </row>
    <row r="720" spans="1:8">
      <c r="A720" s="9"/>
      <c r="B720" s="10"/>
      <c r="C720" s="14"/>
      <c r="D720" s="14"/>
      <c r="E720" s="17"/>
      <c r="F720" s="15"/>
      <c r="G720" s="15"/>
      <c r="H720" s="16"/>
    </row>
    <row r="721" spans="1:8">
      <c r="A721" s="9"/>
      <c r="B721" s="10"/>
      <c r="C721" s="14"/>
      <c r="D721" s="14"/>
      <c r="E721" s="17"/>
      <c r="F721" s="18"/>
      <c r="G721" s="18"/>
      <c r="H721" s="21"/>
    </row>
    <row r="722" spans="1:8">
      <c r="A722" s="9"/>
      <c r="B722" s="10"/>
      <c r="C722" s="14"/>
      <c r="D722" s="14"/>
      <c r="E722" s="17"/>
      <c r="F722" s="15"/>
      <c r="G722" s="15"/>
      <c r="H722" s="16"/>
    </row>
    <row r="723" spans="1:8">
      <c r="A723" s="9"/>
      <c r="B723" s="10"/>
      <c r="C723" s="14"/>
      <c r="D723" s="19"/>
      <c r="E723" s="20"/>
      <c r="F723" s="18"/>
      <c r="G723" s="15"/>
      <c r="H723" s="16"/>
    </row>
    <row r="724" spans="1:8">
      <c r="A724" s="9"/>
      <c r="B724" s="12"/>
      <c r="C724" s="19"/>
      <c r="D724" s="19"/>
      <c r="E724" s="20"/>
      <c r="F724" s="18"/>
      <c r="G724" s="18"/>
      <c r="H724" s="21"/>
    </row>
    <row r="725" spans="1:8">
      <c r="A725" s="9"/>
      <c r="B725" s="12"/>
      <c r="C725" s="19"/>
      <c r="D725" s="19"/>
      <c r="E725" s="20"/>
      <c r="F725" s="18"/>
      <c r="G725" s="18"/>
      <c r="H725" s="21"/>
    </row>
    <row r="726" spans="1:8">
      <c r="A726" s="9"/>
      <c r="B726" s="12"/>
      <c r="C726" s="19"/>
      <c r="D726" s="19"/>
      <c r="E726" s="20"/>
      <c r="F726" s="18"/>
      <c r="G726" s="18"/>
      <c r="H726" s="21"/>
    </row>
    <row r="727" spans="1:8">
      <c r="A727" s="9"/>
      <c r="B727" s="10"/>
      <c r="C727" s="19"/>
      <c r="D727" s="14"/>
      <c r="E727" s="17"/>
      <c r="F727" s="18"/>
      <c r="G727" s="18"/>
      <c r="H727" s="21"/>
    </row>
    <row r="728" spans="1:8">
      <c r="A728" s="9"/>
      <c r="B728" s="10"/>
      <c r="C728" s="14"/>
      <c r="D728" s="14"/>
      <c r="E728" s="17"/>
      <c r="F728" s="18"/>
      <c r="G728" s="18"/>
      <c r="H728" s="21"/>
    </row>
    <row r="729" spans="1:8">
      <c r="A729" s="9"/>
      <c r="B729" s="10"/>
      <c r="C729" s="14"/>
      <c r="D729" s="14"/>
      <c r="E729" s="17"/>
      <c r="F729" s="15"/>
      <c r="G729" s="15"/>
      <c r="H729" s="16"/>
    </row>
    <row r="730" spans="1:8">
      <c r="A730" s="9"/>
      <c r="B730" s="10"/>
      <c r="C730" s="14"/>
      <c r="D730" s="14"/>
      <c r="E730" s="17"/>
      <c r="F730" s="15"/>
      <c r="G730" s="15"/>
      <c r="H730" s="16"/>
    </row>
    <row r="731" spans="1:8">
      <c r="A731" s="9"/>
      <c r="B731" s="10"/>
      <c r="C731" s="14"/>
      <c r="D731" s="14"/>
      <c r="E731" s="17"/>
      <c r="F731" s="15"/>
      <c r="G731" s="15"/>
      <c r="H731" s="16"/>
    </row>
    <row r="732" spans="1:8">
      <c r="A732" s="9"/>
      <c r="B732" s="10"/>
      <c r="C732" s="14"/>
      <c r="D732" s="14"/>
      <c r="E732" s="17"/>
      <c r="F732" s="18"/>
      <c r="G732" s="18"/>
      <c r="H732" s="21"/>
    </row>
    <row r="733" spans="1:8">
      <c r="A733" s="9"/>
      <c r="B733" s="10"/>
      <c r="C733" s="14"/>
      <c r="D733" s="14"/>
      <c r="E733" s="17"/>
      <c r="F733" s="15"/>
      <c r="G733" s="15"/>
      <c r="H733" s="16"/>
    </row>
    <row r="734" spans="1:8">
      <c r="A734" s="9"/>
      <c r="B734" s="10"/>
      <c r="C734" s="14"/>
      <c r="D734" s="14"/>
      <c r="E734" s="17"/>
      <c r="F734" s="15"/>
      <c r="G734" s="15"/>
      <c r="H734" s="16"/>
    </row>
    <row r="735" spans="1:8">
      <c r="A735" s="9"/>
      <c r="B735" s="10"/>
      <c r="C735" s="14"/>
      <c r="D735" s="14"/>
      <c r="E735" s="17"/>
      <c r="F735" s="15"/>
      <c r="G735" s="15"/>
      <c r="H735" s="16"/>
    </row>
    <row r="736" spans="1:8">
      <c r="A736" s="9"/>
      <c r="B736" s="10"/>
      <c r="C736" s="14"/>
      <c r="D736" s="14"/>
      <c r="E736" s="17"/>
      <c r="F736" s="15"/>
      <c r="G736" s="15"/>
      <c r="H736" s="16"/>
    </row>
    <row r="737" spans="1:8">
      <c r="A737" s="9"/>
      <c r="B737" s="10"/>
      <c r="C737" s="14"/>
      <c r="D737" s="14"/>
      <c r="E737" s="17"/>
      <c r="F737" s="15"/>
      <c r="G737" s="15"/>
      <c r="H737" s="16"/>
    </row>
    <row r="738" spans="1:8">
      <c r="A738" s="9"/>
      <c r="B738" s="10"/>
      <c r="C738" s="14"/>
      <c r="D738" s="14"/>
      <c r="E738" s="17"/>
      <c r="F738" s="15"/>
      <c r="G738" s="15"/>
      <c r="H738" s="16"/>
    </row>
    <row r="739" spans="1:8">
      <c r="A739" s="9"/>
      <c r="B739" s="10"/>
      <c r="C739" s="19"/>
      <c r="D739" s="14"/>
      <c r="E739" s="17"/>
      <c r="F739" s="18"/>
      <c r="G739" s="18"/>
      <c r="H739" s="21"/>
    </row>
    <row r="740" spans="1:8">
      <c r="A740" s="9"/>
      <c r="B740" s="10"/>
      <c r="C740" s="14"/>
      <c r="D740" s="14"/>
      <c r="E740" s="17"/>
      <c r="F740" s="15"/>
      <c r="G740" s="15"/>
      <c r="H740" s="16"/>
    </row>
    <row r="741" spans="1:8">
      <c r="A741" s="9"/>
      <c r="B741" s="10"/>
      <c r="C741" s="14"/>
      <c r="D741" s="14"/>
      <c r="E741" s="17"/>
      <c r="F741" s="15"/>
      <c r="G741" s="15"/>
      <c r="H741" s="16"/>
    </row>
    <row r="742" spans="1:8">
      <c r="A742" s="9"/>
      <c r="B742" s="10"/>
      <c r="C742" s="14"/>
      <c r="D742" s="14"/>
      <c r="E742" s="17"/>
      <c r="F742" s="15"/>
      <c r="G742" s="15"/>
      <c r="H742" s="16"/>
    </row>
    <row r="743" spans="1:8">
      <c r="A743" s="9"/>
      <c r="B743" s="10"/>
      <c r="C743" s="14"/>
      <c r="D743" s="14"/>
      <c r="E743" s="17"/>
      <c r="F743" s="15"/>
      <c r="G743" s="15"/>
      <c r="H743" s="16"/>
    </row>
    <row r="744" spans="1:8">
      <c r="A744" s="9"/>
      <c r="B744" s="10"/>
      <c r="C744" s="14"/>
      <c r="D744" s="14"/>
      <c r="E744" s="17"/>
      <c r="F744" s="15"/>
      <c r="G744" s="15"/>
      <c r="H744" s="16"/>
    </row>
    <row r="745" spans="1:8">
      <c r="A745" s="9"/>
      <c r="B745" s="10"/>
      <c r="C745" s="14"/>
      <c r="D745" s="14"/>
      <c r="E745" s="17"/>
      <c r="F745" s="15"/>
      <c r="G745" s="15"/>
      <c r="H745" s="16"/>
    </row>
    <row r="746" spans="1:8">
      <c r="A746" s="9"/>
      <c r="B746" s="10"/>
      <c r="C746" s="14"/>
      <c r="D746" s="14"/>
      <c r="E746" s="17"/>
      <c r="F746" s="18"/>
      <c r="G746" s="15"/>
      <c r="H746" s="16"/>
    </row>
    <row r="747" spans="1:8">
      <c r="A747" s="9"/>
      <c r="B747" s="10"/>
      <c r="C747" s="19"/>
      <c r="D747" s="19"/>
      <c r="E747" s="20"/>
      <c r="F747" s="15"/>
      <c r="G747" s="15"/>
      <c r="H747" s="16"/>
    </row>
    <row r="748" spans="1:8">
      <c r="A748" s="9"/>
      <c r="B748" s="10"/>
      <c r="C748" s="14"/>
      <c r="D748" s="14"/>
      <c r="E748" s="20"/>
      <c r="F748" s="18"/>
      <c r="G748" s="18"/>
      <c r="H748" s="21"/>
    </row>
    <row r="749" spans="1:8">
      <c r="A749" s="9"/>
      <c r="B749" s="10"/>
      <c r="C749" s="19"/>
      <c r="D749" s="14"/>
      <c r="E749" s="20"/>
      <c r="F749" s="15"/>
      <c r="G749" s="15"/>
      <c r="H749" s="21"/>
    </row>
    <row r="750" spans="1:8">
      <c r="A750" s="9"/>
      <c r="B750" s="12"/>
      <c r="C750" s="14"/>
      <c r="D750" s="19"/>
      <c r="E750" s="20"/>
      <c r="F750" s="18"/>
      <c r="G750" s="18"/>
      <c r="H750" s="21"/>
    </row>
    <row r="751" spans="1:8">
      <c r="A751" s="9"/>
      <c r="B751" s="10"/>
      <c r="C751" s="14"/>
      <c r="D751" s="19"/>
      <c r="E751" s="20"/>
      <c r="F751" s="18"/>
      <c r="G751" s="18"/>
      <c r="H751" s="21"/>
    </row>
    <row r="752" spans="1:8">
      <c r="A752" s="9"/>
      <c r="B752" s="10"/>
      <c r="C752" s="14"/>
      <c r="D752" s="19"/>
      <c r="E752" s="20"/>
      <c r="F752" s="18"/>
      <c r="G752" s="18"/>
      <c r="H752" s="21"/>
    </row>
    <row r="753" spans="1:8">
      <c r="A753" s="9"/>
      <c r="B753" s="10"/>
      <c r="C753" s="14"/>
      <c r="D753" s="19"/>
      <c r="E753" s="20"/>
      <c r="F753" s="18"/>
      <c r="G753" s="18"/>
      <c r="H753" s="21"/>
    </row>
    <row r="754" spans="1:8">
      <c r="A754" s="9"/>
      <c r="B754" s="10"/>
      <c r="C754" s="14"/>
      <c r="D754" s="19"/>
      <c r="E754" s="20"/>
      <c r="F754" s="18"/>
      <c r="G754" s="18"/>
      <c r="H754" s="21"/>
    </row>
    <row r="755" spans="1:8">
      <c r="A755" s="9"/>
      <c r="B755" s="10"/>
      <c r="C755" s="14"/>
      <c r="D755" s="19"/>
      <c r="E755" s="20"/>
      <c r="F755" s="18"/>
      <c r="G755" s="18"/>
      <c r="H755" s="21"/>
    </row>
    <row r="756" spans="1:8">
      <c r="A756" s="9"/>
      <c r="B756" s="10"/>
      <c r="C756" s="14"/>
      <c r="D756" s="19"/>
      <c r="E756" s="20"/>
      <c r="F756" s="18"/>
      <c r="G756" s="18"/>
      <c r="H756" s="21"/>
    </row>
    <row r="757" spans="1:8">
      <c r="A757" s="9"/>
      <c r="B757" s="10"/>
      <c r="C757" s="14"/>
      <c r="D757" s="19"/>
      <c r="E757" s="20"/>
      <c r="F757" s="18"/>
      <c r="G757" s="18"/>
      <c r="H757" s="21"/>
    </row>
    <row r="758" spans="1:8">
      <c r="A758" s="9"/>
      <c r="B758" s="10"/>
      <c r="C758" s="14"/>
      <c r="D758" s="19"/>
      <c r="E758" s="20"/>
      <c r="F758" s="18"/>
      <c r="G758" s="18"/>
      <c r="H758" s="21"/>
    </row>
    <row r="759" spans="1:8">
      <c r="A759" s="9"/>
      <c r="B759" s="10"/>
      <c r="C759" s="14"/>
      <c r="D759" s="19"/>
      <c r="E759" s="20"/>
      <c r="F759" s="18"/>
      <c r="G759" s="18"/>
      <c r="H759" s="21"/>
    </row>
    <row r="760" spans="1:8">
      <c r="A760" s="9"/>
      <c r="B760" s="10"/>
      <c r="C760" s="14"/>
      <c r="D760" s="19"/>
      <c r="E760" s="20"/>
      <c r="F760" s="18"/>
      <c r="G760" s="18"/>
      <c r="H760" s="21"/>
    </row>
    <row r="761" spans="1:8">
      <c r="A761" s="9"/>
      <c r="B761" s="10"/>
      <c r="C761" s="14"/>
      <c r="D761" s="19"/>
      <c r="E761" s="20"/>
      <c r="F761" s="18"/>
      <c r="G761" s="18"/>
      <c r="H761" s="21"/>
    </row>
    <row r="762" spans="1:8">
      <c r="A762" s="9"/>
      <c r="B762" s="10"/>
      <c r="C762" s="14"/>
      <c r="D762" s="19"/>
      <c r="E762" s="20"/>
      <c r="F762" s="18"/>
      <c r="G762" s="18"/>
      <c r="H762" s="21"/>
    </row>
    <row r="763" spans="1:8">
      <c r="A763" s="9"/>
      <c r="B763" s="10"/>
      <c r="C763" s="14"/>
      <c r="D763" s="19"/>
      <c r="E763" s="20"/>
      <c r="F763" s="18"/>
      <c r="G763" s="18"/>
      <c r="H763" s="21"/>
    </row>
    <row r="764" spans="1:8">
      <c r="A764" s="9"/>
      <c r="B764" s="10"/>
      <c r="C764" s="14"/>
      <c r="D764" s="19"/>
      <c r="E764" s="20"/>
      <c r="F764" s="18"/>
      <c r="G764" s="18"/>
      <c r="H764" s="21"/>
    </row>
    <row r="765" spans="1:8">
      <c r="A765" s="9"/>
      <c r="B765" s="10"/>
      <c r="C765" s="14"/>
      <c r="D765" s="19"/>
      <c r="E765" s="20"/>
      <c r="F765" s="18"/>
      <c r="G765" s="18"/>
      <c r="H765" s="21"/>
    </row>
    <row r="766" spans="1:8">
      <c r="A766" s="9"/>
      <c r="B766" s="10"/>
      <c r="C766" s="14"/>
      <c r="D766" s="19"/>
      <c r="E766" s="20"/>
      <c r="F766" s="18"/>
      <c r="G766" s="18"/>
      <c r="H766" s="21"/>
    </row>
    <row r="767" spans="1:8">
      <c r="A767" s="9"/>
      <c r="B767" s="10"/>
      <c r="C767" s="14"/>
      <c r="D767" s="19"/>
      <c r="E767" s="20"/>
      <c r="F767" s="18"/>
      <c r="G767" s="18"/>
      <c r="H767" s="21"/>
    </row>
    <row r="768" spans="1:8">
      <c r="A768" s="9"/>
      <c r="B768" s="10"/>
      <c r="C768" s="14"/>
      <c r="D768" s="19"/>
      <c r="E768" s="20"/>
      <c r="F768" s="18"/>
      <c r="G768" s="18"/>
      <c r="H768" s="21"/>
    </row>
    <row r="769" spans="1:8">
      <c r="A769" s="9"/>
      <c r="B769" s="10"/>
      <c r="C769" s="14"/>
      <c r="D769" s="19"/>
      <c r="E769" s="20"/>
      <c r="F769" s="18"/>
      <c r="G769" s="18"/>
      <c r="H769" s="21"/>
    </row>
    <row r="770" spans="1:8">
      <c r="A770" s="9"/>
      <c r="B770" s="10"/>
      <c r="C770" s="14"/>
      <c r="D770" s="19"/>
      <c r="E770" s="20"/>
      <c r="F770" s="18"/>
      <c r="G770" s="18"/>
      <c r="H770" s="21"/>
    </row>
    <row r="771" spans="1:8">
      <c r="A771" s="9"/>
      <c r="B771" s="10"/>
      <c r="C771" s="14"/>
      <c r="D771" s="19"/>
      <c r="E771" s="20"/>
      <c r="F771" s="18"/>
      <c r="G771" s="18"/>
      <c r="H771" s="21"/>
    </row>
    <row r="772" spans="1:8">
      <c r="A772" s="9"/>
      <c r="B772" s="10"/>
      <c r="C772" s="14"/>
      <c r="D772" s="19"/>
      <c r="E772" s="20"/>
      <c r="F772" s="18"/>
      <c r="G772" s="18"/>
      <c r="H772" s="21"/>
    </row>
    <row r="773" spans="1:8">
      <c r="A773" s="9"/>
      <c r="B773" s="10"/>
      <c r="C773" s="14"/>
      <c r="D773" s="19"/>
      <c r="E773" s="20"/>
      <c r="F773" s="18"/>
      <c r="G773" s="18"/>
      <c r="H773" s="21"/>
    </row>
    <row r="774" spans="1:8">
      <c r="A774" s="9"/>
      <c r="B774" s="13"/>
      <c r="C774" s="14"/>
      <c r="D774" s="19"/>
      <c r="E774" s="20"/>
      <c r="F774" s="18"/>
      <c r="G774" s="18"/>
      <c r="H774" s="21"/>
    </row>
    <row r="775" spans="1:8">
      <c r="A775" s="9"/>
      <c r="B775" s="13"/>
      <c r="C775" s="14"/>
      <c r="D775" s="19"/>
      <c r="E775" s="20"/>
      <c r="F775" s="18"/>
      <c r="G775" s="18"/>
      <c r="H775" s="21"/>
    </row>
    <row r="776" spans="1:8">
      <c r="A776" s="9"/>
      <c r="B776" s="13"/>
      <c r="C776" s="14"/>
      <c r="D776" s="19"/>
      <c r="E776" s="20"/>
      <c r="F776" s="18"/>
      <c r="G776" s="18"/>
      <c r="H776" s="21"/>
    </row>
    <row r="777" spans="1:8">
      <c r="A777" s="9"/>
      <c r="B777" s="13"/>
      <c r="C777" s="14"/>
      <c r="D777" s="19"/>
      <c r="E777" s="20"/>
      <c r="F777" s="18"/>
      <c r="G777" s="18"/>
      <c r="H777" s="21"/>
    </row>
    <row r="778" spans="1:8">
      <c r="A778" s="9"/>
      <c r="B778" s="13"/>
      <c r="C778" s="14"/>
      <c r="D778" s="19"/>
      <c r="E778" s="20"/>
      <c r="F778" s="18"/>
      <c r="G778" s="18"/>
      <c r="H778" s="21"/>
    </row>
    <row r="779" spans="1:8">
      <c r="A779" s="9"/>
      <c r="B779" s="13"/>
      <c r="C779" s="14"/>
      <c r="D779" s="19"/>
      <c r="E779" s="20"/>
      <c r="F779" s="18"/>
      <c r="G779" s="18"/>
      <c r="H779" s="21"/>
    </row>
    <row r="780" spans="1:8">
      <c r="A780" s="9"/>
      <c r="B780" s="13"/>
      <c r="C780" s="14"/>
      <c r="D780" s="19"/>
      <c r="E780" s="20"/>
      <c r="F780" s="18"/>
      <c r="G780" s="18"/>
      <c r="H780" s="21"/>
    </row>
    <row r="781" spans="1:8">
      <c r="A781" s="9"/>
      <c r="B781" s="13"/>
      <c r="C781" s="14"/>
      <c r="D781" s="19"/>
      <c r="E781" s="20"/>
      <c r="F781" s="18"/>
      <c r="G781" s="18"/>
      <c r="H781" s="21"/>
    </row>
    <row r="782" spans="1:8">
      <c r="A782" s="9"/>
      <c r="B782" s="13"/>
      <c r="C782" s="14"/>
      <c r="D782" s="19"/>
      <c r="E782" s="20"/>
      <c r="F782" s="18"/>
      <c r="G782" s="18"/>
      <c r="H782" s="21"/>
    </row>
    <row r="783" spans="1:8">
      <c r="A783" s="9"/>
      <c r="B783" s="13"/>
      <c r="C783" s="14"/>
      <c r="D783" s="19"/>
      <c r="E783" s="20"/>
      <c r="F783" s="18"/>
      <c r="G783" s="18"/>
      <c r="H783" s="21"/>
    </row>
    <row r="784" spans="1:8">
      <c r="A784" s="9"/>
      <c r="B784" s="13"/>
      <c r="C784" s="14"/>
      <c r="D784" s="19"/>
      <c r="E784" s="20"/>
      <c r="F784" s="18"/>
      <c r="G784" s="18"/>
      <c r="H784" s="21"/>
    </row>
    <row r="785" spans="1:8">
      <c r="A785" s="9"/>
      <c r="B785" s="13"/>
      <c r="C785" s="14"/>
      <c r="D785" s="19"/>
      <c r="E785" s="20"/>
      <c r="F785" s="18"/>
      <c r="G785" s="18"/>
      <c r="H785" s="21"/>
    </row>
    <row r="786" spans="1:8">
      <c r="A786" s="9"/>
      <c r="B786" s="13"/>
      <c r="C786" s="14"/>
      <c r="D786" s="19"/>
      <c r="E786" s="20"/>
      <c r="F786" s="18"/>
      <c r="G786" s="18"/>
      <c r="H786" s="21"/>
    </row>
    <row r="787" spans="1:8">
      <c r="A787" s="9"/>
      <c r="B787" s="13"/>
      <c r="C787" s="14"/>
      <c r="D787" s="19"/>
      <c r="E787" s="20"/>
      <c r="F787" s="18"/>
      <c r="G787" s="18"/>
      <c r="H787" s="21"/>
    </row>
    <row r="788" spans="1:8">
      <c r="A788" s="9"/>
      <c r="B788" s="13"/>
      <c r="C788" s="14"/>
      <c r="D788" s="19"/>
      <c r="E788" s="20"/>
      <c r="F788" s="18"/>
      <c r="G788" s="18"/>
      <c r="H788" s="21"/>
    </row>
    <row r="789" spans="1:8">
      <c r="A789" s="9"/>
      <c r="B789" s="13"/>
      <c r="C789" s="14"/>
      <c r="D789" s="19"/>
      <c r="E789" s="20"/>
      <c r="F789" s="18"/>
      <c r="G789" s="18"/>
      <c r="H789" s="21"/>
    </row>
    <row r="790" spans="1:8">
      <c r="A790" s="9"/>
      <c r="B790" s="13"/>
      <c r="C790" s="14"/>
      <c r="D790" s="19"/>
      <c r="E790" s="20"/>
      <c r="F790" s="18"/>
      <c r="G790" s="18"/>
      <c r="H790" s="21"/>
    </row>
    <row r="791" spans="1:8">
      <c r="A791" s="9"/>
      <c r="B791" s="13"/>
      <c r="C791" s="14"/>
      <c r="D791" s="19"/>
      <c r="E791" s="20"/>
      <c r="F791" s="18"/>
      <c r="G791" s="18"/>
      <c r="H791" s="21"/>
    </row>
    <row r="792" spans="1:8">
      <c r="A792" s="9"/>
      <c r="B792" s="13"/>
      <c r="C792" s="14"/>
      <c r="D792" s="19"/>
      <c r="E792" s="20"/>
      <c r="F792" s="18"/>
      <c r="G792" s="18"/>
      <c r="H792" s="21"/>
    </row>
    <row r="793" spans="1:8">
      <c r="A793" s="9"/>
      <c r="B793" s="13"/>
      <c r="C793" s="14"/>
      <c r="D793" s="19"/>
      <c r="E793" s="20"/>
      <c r="F793" s="18"/>
      <c r="G793" s="18"/>
      <c r="H793" s="21"/>
    </row>
    <row r="794" spans="1:8">
      <c r="A794" s="9"/>
      <c r="B794" s="22"/>
      <c r="C794" s="14"/>
      <c r="D794" s="19"/>
      <c r="E794" s="20"/>
      <c r="F794" s="18"/>
      <c r="G794" s="18"/>
      <c r="H794" s="21"/>
    </row>
    <row r="795" spans="1:8">
      <c r="A795" s="9"/>
      <c r="B795" s="22"/>
      <c r="C795" s="14"/>
      <c r="D795" s="19"/>
      <c r="E795" s="20"/>
      <c r="F795" s="18"/>
      <c r="G795" s="18"/>
      <c r="H795" s="21"/>
    </row>
  </sheetData>
  <sortState xmlns:xlrd2="http://schemas.microsoft.com/office/spreadsheetml/2017/richdata2" ref="A1:H362">
    <sortCondition descending="1" ref="H1:H362"/>
  </sortState>
  <hyperlinks>
    <hyperlink ref="B42" r:id="rId1" xr:uid="{77A75436-6281-484A-BF7E-A74F2A3C1284}"/>
    <hyperlink ref="B95" r:id="rId2" xr:uid="{69D9CCF4-25E6-4EE7-87B8-AE2916D8B5D0}"/>
    <hyperlink ref="B99" r:id="rId3" xr:uid="{D3341569-431A-4388-9BA2-65F7678093C2}"/>
    <hyperlink ref="B327" r:id="rId4" xr:uid="{D7D413EA-806E-4157-A2AA-71B5B55A3537}"/>
    <hyperlink ref="B328" r:id="rId5" xr:uid="{8D9B435C-1111-409F-BA89-4B89F3314BE9}"/>
  </hyperlinks>
  <pageMargins left="0.7" right="0.7" top="0.75" bottom="0.75" header="0.3" footer="0.3"/>
  <pageSetup paperSize="9" orientation="portrait" r:id="rId6"/>
  <legacyDrawing r:id="rId7"/>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C3AB5-850C-497A-9DB0-081B3122583F}">
  <sheetPr codeName="Sheet1"/>
  <dimension ref="A1:L268"/>
  <sheetViews>
    <sheetView workbookViewId="0">
      <selection activeCell="L1" sqref="L1"/>
    </sheetView>
  </sheetViews>
  <sheetFormatPr defaultColWidth="8.85546875" defaultRowHeight="15"/>
  <cols>
    <col min="1" max="1" width="48.140625" style="23" customWidth="1"/>
    <col min="2" max="2" width="35.42578125" style="43" customWidth="1"/>
    <col min="3" max="3" width="13.85546875" customWidth="1"/>
    <col min="4" max="4" width="46" customWidth="1"/>
    <col min="5" max="5" width="36.85546875" customWidth="1"/>
    <col min="6" max="6" width="16" customWidth="1"/>
    <col min="7" max="7" width="41.42578125" style="23" customWidth="1"/>
    <col min="8" max="8" width="18.140625" customWidth="1"/>
    <col min="9" max="9" width="16.42578125" customWidth="1"/>
    <col min="10" max="10" width="22.42578125" customWidth="1"/>
    <col min="11" max="11" width="12.42578125" customWidth="1"/>
    <col min="12" max="12" width="8.5703125" style="4"/>
  </cols>
  <sheetData>
    <row r="1" spans="1:12" s="1" customFormat="1" ht="30">
      <c r="A1" s="206" t="s">
        <v>920</v>
      </c>
      <c r="B1" s="206" t="s">
        <v>921</v>
      </c>
      <c r="C1" s="207"/>
      <c r="D1" s="207" t="s">
        <v>922</v>
      </c>
      <c r="E1" s="207" t="s">
        <v>476</v>
      </c>
      <c r="F1" s="207" t="s">
        <v>937</v>
      </c>
      <c r="G1" s="206" t="s">
        <v>474</v>
      </c>
      <c r="H1" s="207" t="s">
        <v>1168</v>
      </c>
      <c r="I1" s="207" t="s">
        <v>1170</v>
      </c>
      <c r="J1" s="206" t="s">
        <v>1171</v>
      </c>
      <c r="K1" s="208" t="s">
        <v>945</v>
      </c>
      <c r="L1" s="208" t="s">
        <v>1174</v>
      </c>
    </row>
    <row r="2" spans="1:12">
      <c r="A2" t="s">
        <v>2549</v>
      </c>
      <c r="B2" t="s">
        <v>1901</v>
      </c>
      <c r="D2" t="s">
        <v>794</v>
      </c>
      <c r="E2" t="s">
        <v>1899</v>
      </c>
      <c r="F2" t="s">
        <v>498</v>
      </c>
      <c r="G2" t="s">
        <v>794</v>
      </c>
      <c r="H2" s="1" t="s">
        <v>1755</v>
      </c>
      <c r="I2" t="s">
        <v>465</v>
      </c>
      <c r="J2" t="s">
        <v>467</v>
      </c>
      <c r="K2" s="203" t="s">
        <v>1235</v>
      </c>
      <c r="L2" s="4">
        <v>2023</v>
      </c>
    </row>
    <row r="3" spans="1:12">
      <c r="A3" t="s">
        <v>641</v>
      </c>
      <c r="B3" t="s">
        <v>574</v>
      </c>
      <c r="D3" t="s">
        <v>756</v>
      </c>
      <c r="E3" t="s">
        <v>677</v>
      </c>
      <c r="F3" t="s">
        <v>491</v>
      </c>
      <c r="G3" t="s">
        <v>2507</v>
      </c>
      <c r="I3" t="s">
        <v>466</v>
      </c>
      <c r="J3" t="s">
        <v>465</v>
      </c>
      <c r="K3" s="203" t="s">
        <v>1236</v>
      </c>
      <c r="L3" s="4">
        <v>2022</v>
      </c>
    </row>
    <row r="4" spans="1:12">
      <c r="A4" t="s">
        <v>1395</v>
      </c>
      <c r="B4" t="s">
        <v>2340</v>
      </c>
      <c r="D4" t="s">
        <v>610</v>
      </c>
      <c r="E4" t="s">
        <v>935</v>
      </c>
      <c r="G4" t="s">
        <v>2508</v>
      </c>
      <c r="J4" t="s">
        <v>468</v>
      </c>
      <c r="K4" s="203" t="s">
        <v>1237</v>
      </c>
      <c r="L4" s="1">
        <v>2021</v>
      </c>
    </row>
    <row r="5" spans="1:12">
      <c r="A5" t="s">
        <v>1402</v>
      </c>
      <c r="B5" t="s">
        <v>2515</v>
      </c>
      <c r="D5" t="s">
        <v>752</v>
      </c>
      <c r="E5" t="s">
        <v>2255</v>
      </c>
      <c r="G5" t="s">
        <v>505</v>
      </c>
      <c r="J5" t="s">
        <v>671</v>
      </c>
      <c r="K5" s="203" t="s">
        <v>1238</v>
      </c>
      <c r="L5" s="4">
        <v>2020</v>
      </c>
    </row>
    <row r="6" spans="1:12">
      <c r="A6" t="s">
        <v>861</v>
      </c>
      <c r="B6" t="s">
        <v>2641</v>
      </c>
      <c r="D6" t="s">
        <v>662</v>
      </c>
      <c r="E6" t="s">
        <v>1453</v>
      </c>
      <c r="G6" t="s">
        <v>688</v>
      </c>
      <c r="J6" t="s">
        <v>469</v>
      </c>
      <c r="K6" s="203" t="s">
        <v>1239</v>
      </c>
      <c r="L6" s="204">
        <v>2019</v>
      </c>
    </row>
    <row r="7" spans="1:12">
      <c r="A7" t="s">
        <v>2568</v>
      </c>
      <c r="B7" t="s">
        <v>917</v>
      </c>
      <c r="D7" t="s">
        <v>511</v>
      </c>
      <c r="E7" t="s">
        <v>668</v>
      </c>
      <c r="G7" t="s">
        <v>2622</v>
      </c>
      <c r="K7" s="203" t="s">
        <v>1240</v>
      </c>
    </row>
    <row r="8" spans="1:12">
      <c r="A8" t="s">
        <v>813</v>
      </c>
      <c r="B8" t="s">
        <v>549</v>
      </c>
      <c r="D8" t="s">
        <v>801</v>
      </c>
      <c r="E8" t="s">
        <v>933</v>
      </c>
      <c r="G8" t="s">
        <v>2018</v>
      </c>
      <c r="K8" s="203" t="s">
        <v>1241</v>
      </c>
    </row>
    <row r="9" spans="1:12">
      <c r="A9" t="s">
        <v>1814</v>
      </c>
      <c r="B9" t="s">
        <v>600</v>
      </c>
      <c r="D9" t="s">
        <v>2631</v>
      </c>
      <c r="E9" t="s">
        <v>1851</v>
      </c>
      <c r="G9" t="s">
        <v>847</v>
      </c>
      <c r="K9" s="203" t="s">
        <v>1242</v>
      </c>
    </row>
    <row r="10" spans="1:12">
      <c r="A10" t="s">
        <v>1813</v>
      </c>
      <c r="B10" t="s">
        <v>2218</v>
      </c>
      <c r="D10" t="s">
        <v>2468</v>
      </c>
      <c r="E10" t="s">
        <v>936</v>
      </c>
      <c r="G10" t="s">
        <v>622</v>
      </c>
      <c r="K10" s="203" t="s">
        <v>1243</v>
      </c>
    </row>
    <row r="11" spans="1:12">
      <c r="A11" t="s">
        <v>845</v>
      </c>
      <c r="B11" t="s">
        <v>1503</v>
      </c>
      <c r="D11" t="s">
        <v>737</v>
      </c>
      <c r="E11" t="s">
        <v>2618</v>
      </c>
      <c r="G11" t="s">
        <v>2586</v>
      </c>
      <c r="K11" s="203" t="s">
        <v>1244</v>
      </c>
    </row>
    <row r="12" spans="1:12">
      <c r="A12" t="s">
        <v>1401</v>
      </c>
      <c r="B12" t="s">
        <v>544</v>
      </c>
      <c r="D12" t="s">
        <v>2617</v>
      </c>
      <c r="E12" t="s">
        <v>2638</v>
      </c>
      <c r="G12" t="s">
        <v>2616</v>
      </c>
      <c r="K12" s="203" t="s">
        <v>1245</v>
      </c>
    </row>
    <row r="13" spans="1:12">
      <c r="A13" t="s">
        <v>1400</v>
      </c>
      <c r="B13" t="s">
        <v>512</v>
      </c>
      <c r="D13" t="s">
        <v>1452</v>
      </c>
      <c r="E13" t="s">
        <v>680</v>
      </c>
      <c r="G13" t="s">
        <v>820</v>
      </c>
      <c r="K13" s="203" t="s">
        <v>1246</v>
      </c>
    </row>
    <row r="14" spans="1:12">
      <c r="A14" t="s">
        <v>1885</v>
      </c>
      <c r="B14" t="s">
        <v>510</v>
      </c>
      <c r="D14" t="s">
        <v>1811</v>
      </c>
      <c r="E14" t="s">
        <v>712</v>
      </c>
      <c r="G14" t="s">
        <v>790</v>
      </c>
      <c r="K14" s="205"/>
    </row>
    <row r="15" spans="1:12">
      <c r="A15" t="s">
        <v>2346</v>
      </c>
      <c r="B15" t="s">
        <v>1897</v>
      </c>
      <c r="D15" t="s">
        <v>1800</v>
      </c>
      <c r="E15" t="s">
        <v>829</v>
      </c>
      <c r="G15" t="s">
        <v>555</v>
      </c>
      <c r="K15" s="205"/>
    </row>
    <row r="16" spans="1:12">
      <c r="A16" t="s">
        <v>1956</v>
      </c>
      <c r="B16" t="s">
        <v>1898</v>
      </c>
      <c r="D16" t="s">
        <v>1467</v>
      </c>
      <c r="E16" t="s">
        <v>1900</v>
      </c>
      <c r="G16" t="s">
        <v>2046</v>
      </c>
      <c r="K16" s="205"/>
    </row>
    <row r="17" spans="1:11">
      <c r="A17"/>
      <c r="B17" t="s">
        <v>878</v>
      </c>
      <c r="D17" t="s">
        <v>700</v>
      </c>
      <c r="E17" t="s">
        <v>1404</v>
      </c>
      <c r="G17" t="s">
        <v>2501</v>
      </c>
      <c r="K17" s="205"/>
    </row>
    <row r="18" spans="1:11">
      <c r="A18"/>
      <c r="B18" t="s">
        <v>1896</v>
      </c>
      <c r="D18" t="s">
        <v>591</v>
      </c>
      <c r="E18" t="s">
        <v>812</v>
      </c>
      <c r="G18" t="s">
        <v>2026</v>
      </c>
      <c r="K18" s="205"/>
    </row>
    <row r="19" spans="1:11">
      <c r="A19"/>
      <c r="B19" t="s">
        <v>1500</v>
      </c>
      <c r="D19" t="s">
        <v>1804</v>
      </c>
      <c r="E19" t="s">
        <v>2032</v>
      </c>
      <c r="G19" t="s">
        <v>2347</v>
      </c>
      <c r="K19" s="205"/>
    </row>
    <row r="20" spans="1:11">
      <c r="A20"/>
      <c r="D20" t="s">
        <v>1856</v>
      </c>
      <c r="E20" t="s">
        <v>932</v>
      </c>
      <c r="G20" t="s">
        <v>618</v>
      </c>
      <c r="K20" s="205"/>
    </row>
    <row r="21" spans="1:11">
      <c r="A21"/>
      <c r="D21" t="s">
        <v>586</v>
      </c>
      <c r="E21" t="s">
        <v>1972</v>
      </c>
      <c r="G21" t="s">
        <v>905</v>
      </c>
      <c r="K21" s="205"/>
    </row>
    <row r="22" spans="1:11">
      <c r="A22"/>
      <c r="D22" t="s">
        <v>828</v>
      </c>
      <c r="E22" t="s">
        <v>525</v>
      </c>
      <c r="G22" t="s">
        <v>2493</v>
      </c>
      <c r="K22" s="205"/>
    </row>
    <row r="23" spans="1:11">
      <c r="D23" t="s">
        <v>2630</v>
      </c>
      <c r="E23" t="s">
        <v>659</v>
      </c>
      <c r="G23" t="s">
        <v>614</v>
      </c>
      <c r="K23" s="205"/>
    </row>
    <row r="24" spans="1:11">
      <c r="D24" t="s">
        <v>2383</v>
      </c>
      <c r="E24" t="s">
        <v>705</v>
      </c>
      <c r="G24" t="s">
        <v>1476</v>
      </c>
      <c r="K24" s="205"/>
    </row>
    <row r="25" spans="1:11">
      <c r="D25" t="s">
        <v>2342</v>
      </c>
      <c r="E25" t="s">
        <v>891</v>
      </c>
      <c r="G25" t="s">
        <v>564</v>
      </c>
      <c r="K25" s="205"/>
    </row>
    <row r="26" spans="1:11">
      <c r="D26" t="s">
        <v>704</v>
      </c>
      <c r="E26" t="s">
        <v>597</v>
      </c>
      <c r="G26" t="s">
        <v>2030</v>
      </c>
      <c r="K26" s="205"/>
    </row>
    <row r="27" spans="1:11">
      <c r="D27" t="s">
        <v>1805</v>
      </c>
      <c r="E27" t="s">
        <v>2058</v>
      </c>
      <c r="G27" t="s">
        <v>2370</v>
      </c>
      <c r="K27" s="205"/>
    </row>
    <row r="28" spans="1:11">
      <c r="D28" t="s">
        <v>2500</v>
      </c>
      <c r="E28" t="s">
        <v>2621</v>
      </c>
      <c r="G28" t="s">
        <v>1800</v>
      </c>
      <c r="K28" s="205"/>
    </row>
    <row r="29" spans="1:11">
      <c r="D29" t="s">
        <v>844</v>
      </c>
      <c r="E29" t="s">
        <v>2626</v>
      </c>
      <c r="G29" t="s">
        <v>839</v>
      </c>
      <c r="K29" s="205"/>
    </row>
    <row r="30" spans="1:11">
      <c r="D30" t="s">
        <v>687</v>
      </c>
      <c r="E30" t="s">
        <v>552</v>
      </c>
      <c r="G30" t="s">
        <v>1793</v>
      </c>
      <c r="K30" s="205"/>
    </row>
    <row r="31" spans="1:11">
      <c r="D31" t="s">
        <v>698</v>
      </c>
      <c r="E31" t="s">
        <v>611</v>
      </c>
      <c r="G31" t="s">
        <v>2401</v>
      </c>
      <c r="K31" s="205"/>
    </row>
    <row r="32" spans="1:11">
      <c r="D32" t="s">
        <v>689</v>
      </c>
      <c r="E32" t="s">
        <v>2510</v>
      </c>
      <c r="G32" t="s">
        <v>2232</v>
      </c>
      <c r="K32" s="205"/>
    </row>
    <row r="33" spans="4:7">
      <c r="D33" t="s">
        <v>927</v>
      </c>
      <c r="E33" t="s">
        <v>2247</v>
      </c>
      <c r="G33" t="s">
        <v>855</v>
      </c>
    </row>
    <row r="34" spans="4:7">
      <c r="D34" t="s">
        <v>2368</v>
      </c>
      <c r="E34" t="s">
        <v>517</v>
      </c>
      <c r="G34" t="s">
        <v>2489</v>
      </c>
    </row>
    <row r="35" spans="4:7">
      <c r="D35" t="s">
        <v>2629</v>
      </c>
      <c r="E35" t="s">
        <v>557</v>
      </c>
      <c r="G35" t="s">
        <v>1490</v>
      </c>
    </row>
    <row r="36" spans="4:7">
      <c r="D36" t="s">
        <v>683</v>
      </c>
      <c r="E36" t="s">
        <v>582</v>
      </c>
      <c r="G36" t="s">
        <v>1791</v>
      </c>
    </row>
    <row r="37" spans="4:7">
      <c r="D37" t="s">
        <v>2223</v>
      </c>
      <c r="E37" t="s">
        <v>2602</v>
      </c>
      <c r="G37" t="s">
        <v>2583</v>
      </c>
    </row>
    <row r="38" spans="4:7">
      <c r="D38" t="s">
        <v>2623</v>
      </c>
      <c r="E38" t="s">
        <v>587</v>
      </c>
      <c r="G38" t="s">
        <v>1487</v>
      </c>
    </row>
    <row r="39" spans="4:7">
      <c r="D39" t="s">
        <v>546</v>
      </c>
      <c r="E39" t="s">
        <v>2230</v>
      </c>
      <c r="G39" t="s">
        <v>661</v>
      </c>
    </row>
    <row r="40" spans="4:7">
      <c r="D40" t="s">
        <v>1403</v>
      </c>
      <c r="E40" t="s">
        <v>1907</v>
      </c>
      <c r="G40" t="s">
        <v>681</v>
      </c>
    </row>
    <row r="41" spans="4:7">
      <c r="D41" t="s">
        <v>2333</v>
      </c>
      <c r="E41" t="s">
        <v>934</v>
      </c>
      <c r="G41" t="s">
        <v>569</v>
      </c>
    </row>
    <row r="42" spans="4:7">
      <c r="D42" t="s">
        <v>781</v>
      </c>
      <c r="E42" t="s">
        <v>1951</v>
      </c>
      <c r="G42" t="s">
        <v>708</v>
      </c>
    </row>
    <row r="43" spans="4:7">
      <c r="D43" t="s">
        <v>1944</v>
      </c>
      <c r="E43" t="s">
        <v>501</v>
      </c>
      <c r="G43" t="s">
        <v>2442</v>
      </c>
    </row>
    <row r="44" spans="4:7">
      <c r="D44" t="s">
        <v>2229</v>
      </c>
      <c r="E44" t="s">
        <v>749</v>
      </c>
      <c r="G44" t="s">
        <v>2226</v>
      </c>
    </row>
    <row r="45" spans="4:7">
      <c r="D45" t="s">
        <v>2233</v>
      </c>
      <c r="E45" t="s">
        <v>674</v>
      </c>
      <c r="G45" t="s">
        <v>672</v>
      </c>
    </row>
    <row r="46" spans="4:7">
      <c r="D46" t="s">
        <v>2348</v>
      </c>
      <c r="E46" t="s">
        <v>2514</v>
      </c>
      <c r="G46" t="s">
        <v>2436</v>
      </c>
    </row>
    <row r="47" spans="4:7">
      <c r="D47" t="s">
        <v>1806</v>
      </c>
      <c r="E47" t="s">
        <v>603</v>
      </c>
      <c r="G47" t="s">
        <v>2287</v>
      </c>
    </row>
    <row r="48" spans="4:7">
      <c r="D48" t="s">
        <v>602</v>
      </c>
      <c r="E48" t="s">
        <v>2036</v>
      </c>
      <c r="G48" t="s">
        <v>703</v>
      </c>
    </row>
    <row r="49" spans="4:7">
      <c r="D49" t="s">
        <v>777</v>
      </c>
      <c r="E49" t="s">
        <v>2447</v>
      </c>
      <c r="G49" t="s">
        <v>492</v>
      </c>
    </row>
    <row r="50" spans="4:7">
      <c r="D50" t="s">
        <v>536</v>
      </c>
      <c r="E50" t="s">
        <v>2331</v>
      </c>
      <c r="G50" t="s">
        <v>1789</v>
      </c>
    </row>
    <row r="51" spans="4:7">
      <c r="D51" t="s">
        <v>1809</v>
      </c>
      <c r="E51" t="s">
        <v>1950</v>
      </c>
      <c r="G51" t="s">
        <v>2054</v>
      </c>
    </row>
    <row r="52" spans="4:7">
      <c r="D52" t="s">
        <v>877</v>
      </c>
      <c r="E52" t="s">
        <v>1952</v>
      </c>
      <c r="G52" t="s">
        <v>2292</v>
      </c>
    </row>
    <row r="53" spans="4:7">
      <c r="D53" t="s">
        <v>807</v>
      </c>
      <c r="E53" t="s">
        <v>2573</v>
      </c>
      <c r="G53" t="s">
        <v>1946</v>
      </c>
    </row>
    <row r="54" spans="4:7">
      <c r="D54" t="s">
        <v>2303</v>
      </c>
      <c r="E54" t="s">
        <v>866</v>
      </c>
      <c r="G54" t="s">
        <v>2499</v>
      </c>
    </row>
    <row r="55" spans="4:7">
      <c r="D55" t="s">
        <v>2503</v>
      </c>
      <c r="E55" t="s">
        <v>624</v>
      </c>
      <c r="G55" t="s">
        <v>1798</v>
      </c>
    </row>
    <row r="56" spans="4:7">
      <c r="D56" t="s">
        <v>2227</v>
      </c>
      <c r="E56" t="s">
        <v>2615</v>
      </c>
      <c r="G56" t="s">
        <v>695</v>
      </c>
    </row>
    <row r="57" spans="4:7">
      <c r="D57" t="s">
        <v>2261</v>
      </c>
      <c r="E57" t="s">
        <v>930</v>
      </c>
      <c r="G57" t="s">
        <v>2219</v>
      </c>
    </row>
    <row r="58" spans="4:7">
      <c r="D58" t="s">
        <v>2027</v>
      </c>
      <c r="E58" t="s">
        <v>2224</v>
      </c>
      <c r="G58" t="s">
        <v>787</v>
      </c>
    </row>
    <row r="59" spans="4:7">
      <c r="D59" t="s">
        <v>2007</v>
      </c>
      <c r="E59" t="s">
        <v>692</v>
      </c>
      <c r="G59" t="s">
        <v>541</v>
      </c>
    </row>
    <row r="60" spans="4:7">
      <c r="D60" t="s">
        <v>2239</v>
      </c>
      <c r="E60" t="s">
        <v>512</v>
      </c>
      <c r="G60" t="s">
        <v>2276</v>
      </c>
    </row>
    <row r="61" spans="4:7">
      <c r="D61" t="s">
        <v>1848</v>
      </c>
      <c r="E61" t="s">
        <v>2278</v>
      </c>
      <c r="G61" t="s">
        <v>1794</v>
      </c>
    </row>
    <row r="62" spans="4:7">
      <c r="D62" t="s">
        <v>2215</v>
      </c>
      <c r="E62" t="s">
        <v>825</v>
      </c>
      <c r="G62" t="s">
        <v>2260</v>
      </c>
    </row>
    <row r="63" spans="4:7">
      <c r="D63" t="s">
        <v>560</v>
      </c>
      <c r="E63" t="s">
        <v>488</v>
      </c>
      <c r="G63" t="s">
        <v>675</v>
      </c>
    </row>
    <row r="64" spans="4:7">
      <c r="D64" t="s">
        <v>2051</v>
      </c>
      <c r="E64" t="s">
        <v>1905</v>
      </c>
      <c r="G64" t="s">
        <v>2472</v>
      </c>
    </row>
    <row r="65" spans="4:7">
      <c r="D65" t="s">
        <v>817</v>
      </c>
      <c r="E65" t="s">
        <v>566</v>
      </c>
      <c r="G65" t="s">
        <v>715</v>
      </c>
    </row>
    <row r="66" spans="4:7">
      <c r="D66" t="s">
        <v>2492</v>
      </c>
      <c r="E66" t="s">
        <v>571</v>
      </c>
      <c r="G66" t="s">
        <v>2057</v>
      </c>
    </row>
    <row r="67" spans="4:7">
      <c r="D67" t="s">
        <v>2015</v>
      </c>
      <c r="E67" t="s">
        <v>2258</v>
      </c>
      <c r="G67" t="s">
        <v>2228</v>
      </c>
    </row>
    <row r="68" spans="4:7">
      <c r="D68" t="s">
        <v>640</v>
      </c>
      <c r="E68" t="s">
        <v>931</v>
      </c>
      <c r="G68" t="s">
        <v>816</v>
      </c>
    </row>
    <row r="69" spans="4:7">
      <c r="D69" t="s">
        <v>2487</v>
      </c>
      <c r="E69" t="s">
        <v>1904</v>
      </c>
      <c r="G69" t="s">
        <v>2050</v>
      </c>
    </row>
    <row r="70" spans="4:7">
      <c r="D70" t="s">
        <v>1884</v>
      </c>
      <c r="E70" t="s">
        <v>475</v>
      </c>
      <c r="G70" t="s">
        <v>686</v>
      </c>
    </row>
    <row r="71" spans="4:7">
      <c r="D71" t="s">
        <v>619</v>
      </c>
      <c r="E71" t="s">
        <v>2384</v>
      </c>
      <c r="G71" t="s">
        <v>2014</v>
      </c>
    </row>
    <row r="72" spans="4:7">
      <c r="D72" t="s">
        <v>924</v>
      </c>
      <c r="E72" t="s">
        <v>1969</v>
      </c>
      <c r="G72" t="s">
        <v>2469</v>
      </c>
    </row>
    <row r="73" spans="4:7">
      <c r="D73" t="s">
        <v>1941</v>
      </c>
      <c r="E73" t="s">
        <v>663</v>
      </c>
      <c r="G73" t="s">
        <v>2271</v>
      </c>
    </row>
    <row r="74" spans="4:7">
      <c r="D74" t="s">
        <v>637</v>
      </c>
      <c r="E74" t="s">
        <v>733</v>
      </c>
      <c r="G74" t="s">
        <v>2613</v>
      </c>
    </row>
    <row r="75" spans="4:7">
      <c r="D75" t="s">
        <v>824</v>
      </c>
      <c r="E75" t="s">
        <v>1906</v>
      </c>
      <c r="G75" t="s">
        <v>755</v>
      </c>
    </row>
    <row r="76" spans="4:7">
      <c r="D76" t="s">
        <v>714</v>
      </c>
      <c r="E76" t="s">
        <v>1971</v>
      </c>
      <c r="G76" t="s">
        <v>722</v>
      </c>
    </row>
    <row r="77" spans="4:7">
      <c r="D77" t="s">
        <v>1391</v>
      </c>
      <c r="E77" t="s">
        <v>510</v>
      </c>
      <c r="G77" t="s">
        <v>682</v>
      </c>
    </row>
    <row r="78" spans="4:7">
      <c r="D78" t="s">
        <v>2309</v>
      </c>
      <c r="E78" t="s">
        <v>648</v>
      </c>
      <c r="G78" t="s">
        <v>1796</v>
      </c>
    </row>
    <row r="79" spans="4:7">
      <c r="D79" t="s">
        <v>928</v>
      </c>
      <c r="E79" t="s">
        <v>561</v>
      </c>
      <c r="G79" t="s">
        <v>2632</v>
      </c>
    </row>
    <row r="80" spans="4:7">
      <c r="D80" t="s">
        <v>902</v>
      </c>
      <c r="E80" t="s">
        <v>507</v>
      </c>
      <c r="G80" t="s">
        <v>1473</v>
      </c>
    </row>
    <row r="81" spans="4:7">
      <c r="D81" t="s">
        <v>2246</v>
      </c>
      <c r="E81" t="s">
        <v>1903</v>
      </c>
      <c r="G81" t="s">
        <v>1942</v>
      </c>
    </row>
    <row r="82" spans="4:7">
      <c r="D82" t="s">
        <v>821</v>
      </c>
      <c r="E82" t="s">
        <v>841</v>
      </c>
      <c r="G82" t="s">
        <v>2408</v>
      </c>
    </row>
    <row r="83" spans="4:7">
      <c r="D83" t="s">
        <v>1854</v>
      </c>
      <c r="E83" t="s">
        <v>592</v>
      </c>
      <c r="G83" t="s">
        <v>639</v>
      </c>
    </row>
    <row r="84" spans="4:7">
      <c r="D84" t="s">
        <v>2035</v>
      </c>
      <c r="E84" t="s">
        <v>523</v>
      </c>
      <c r="G84" t="s">
        <v>2478</v>
      </c>
    </row>
    <row r="85" spans="4:7">
      <c r="D85" t="s">
        <v>673</v>
      </c>
      <c r="E85" t="s">
        <v>878</v>
      </c>
      <c r="G85" t="s">
        <v>2382</v>
      </c>
    </row>
    <row r="86" spans="4:7">
      <c r="D86" t="s">
        <v>2494</v>
      </c>
      <c r="E86" t="s">
        <v>537</v>
      </c>
      <c r="G86" t="s">
        <v>2311</v>
      </c>
    </row>
    <row r="87" spans="4:7">
      <c r="D87" t="s">
        <v>2625</v>
      </c>
      <c r="E87" t="s">
        <v>616</v>
      </c>
      <c r="G87" t="s">
        <v>693</v>
      </c>
    </row>
    <row r="88" spans="4:7">
      <c r="D88" t="s">
        <v>1408</v>
      </c>
      <c r="E88" t="s">
        <v>2417</v>
      </c>
      <c r="G88" t="s">
        <v>2325</v>
      </c>
    </row>
    <row r="89" spans="4:7">
      <c r="D89" t="s">
        <v>2599</v>
      </c>
      <c r="E89" t="s">
        <v>1497</v>
      </c>
      <c r="G89" t="s">
        <v>2481</v>
      </c>
    </row>
    <row r="90" spans="4:7">
      <c r="D90" t="s">
        <v>2601</v>
      </c>
      <c r="E90" t="s">
        <v>1501</v>
      </c>
      <c r="G90" t="s">
        <v>2249</v>
      </c>
    </row>
    <row r="91" spans="4:7">
      <c r="D91" t="s">
        <v>1970</v>
      </c>
      <c r="G91" t="s">
        <v>2485</v>
      </c>
    </row>
    <row r="92" spans="4:7">
      <c r="D92" t="s">
        <v>702</v>
      </c>
      <c r="G92" t="s">
        <v>766</v>
      </c>
    </row>
    <row r="93" spans="4:7">
      <c r="D93" t="s">
        <v>2288</v>
      </c>
      <c r="G93" t="s">
        <v>2474</v>
      </c>
    </row>
    <row r="94" spans="4:7">
      <c r="D94" t="s">
        <v>2572</v>
      </c>
      <c r="G94" t="s">
        <v>2420</v>
      </c>
    </row>
    <row r="95" spans="4:7">
      <c r="D95" t="s">
        <v>2488</v>
      </c>
      <c r="G95" t="s">
        <v>595</v>
      </c>
    </row>
    <row r="96" spans="4:7">
      <c r="D96" t="s">
        <v>651</v>
      </c>
      <c r="G96" t="s">
        <v>2302</v>
      </c>
    </row>
    <row r="97" spans="4:7">
      <c r="D97" t="s">
        <v>1462</v>
      </c>
      <c r="G97" t="s">
        <v>2022</v>
      </c>
    </row>
    <row r="98" spans="4:7">
      <c r="D98" t="s">
        <v>2250</v>
      </c>
      <c r="G98" t="s">
        <v>535</v>
      </c>
    </row>
    <row r="99" spans="4:7">
      <c r="D99" t="s">
        <v>1480</v>
      </c>
      <c r="G99" t="s">
        <v>2595</v>
      </c>
    </row>
    <row r="100" spans="4:7">
      <c r="D100" t="s">
        <v>2482</v>
      </c>
      <c r="G100" t="s">
        <v>2439</v>
      </c>
    </row>
    <row r="101" spans="4:7">
      <c r="D101" t="s">
        <v>771</v>
      </c>
      <c r="G101" t="s">
        <v>2341</v>
      </c>
    </row>
    <row r="102" spans="4:7">
      <c r="D102" t="s">
        <v>925</v>
      </c>
      <c r="G102" t="s">
        <v>2497</v>
      </c>
    </row>
    <row r="103" spans="4:7">
      <c r="D103" t="s">
        <v>1802</v>
      </c>
      <c r="G103" t="s">
        <v>871</v>
      </c>
    </row>
    <row r="104" spans="4:7">
      <c r="D104" t="s">
        <v>2486</v>
      </c>
      <c r="G104" t="s">
        <v>1928</v>
      </c>
    </row>
    <row r="105" spans="4:7">
      <c r="D105" t="s">
        <v>732</v>
      </c>
      <c r="G105" t="s">
        <v>2624</v>
      </c>
    </row>
    <row r="106" spans="4:7">
      <c r="D106" t="s">
        <v>679</v>
      </c>
      <c r="G106" t="s">
        <v>2467</v>
      </c>
    </row>
    <row r="107" spans="4:7">
      <c r="D107" t="s">
        <v>2571</v>
      </c>
      <c r="G107" t="s">
        <v>2351</v>
      </c>
    </row>
    <row r="108" spans="4:7">
      <c r="D108" t="s">
        <v>1488</v>
      </c>
      <c r="G108" t="s">
        <v>2267</v>
      </c>
    </row>
    <row r="109" spans="4:7">
      <c r="D109" t="s">
        <v>741</v>
      </c>
      <c r="G109" t="s">
        <v>1470</v>
      </c>
    </row>
    <row r="110" spans="4:7">
      <c r="D110" t="s">
        <v>1474</v>
      </c>
      <c r="G110" t="s">
        <v>713</v>
      </c>
    </row>
    <row r="111" spans="4:7">
      <c r="D111" t="s">
        <v>2295</v>
      </c>
      <c r="G111" t="s">
        <v>2329</v>
      </c>
    </row>
    <row r="112" spans="4:7">
      <c r="D112" t="s">
        <v>856</v>
      </c>
      <c r="G112" t="s">
        <v>1495</v>
      </c>
    </row>
    <row r="113" spans="4:7">
      <c r="D113" t="s">
        <v>2371</v>
      </c>
      <c r="G113" t="s">
        <v>2360</v>
      </c>
    </row>
    <row r="114" spans="4:7">
      <c r="D114" t="s">
        <v>2379</v>
      </c>
      <c r="G114" t="s">
        <v>2415</v>
      </c>
    </row>
    <row r="115" spans="4:7">
      <c r="D115" t="s">
        <v>2345</v>
      </c>
      <c r="G115" t="s">
        <v>2378</v>
      </c>
    </row>
    <row r="116" spans="4:7">
      <c r="D116" t="s">
        <v>2620</v>
      </c>
      <c r="G116" t="s">
        <v>751</v>
      </c>
    </row>
    <row r="117" spans="4:7">
      <c r="D117" t="s">
        <v>929</v>
      </c>
      <c r="G117" t="s">
        <v>545</v>
      </c>
    </row>
    <row r="118" spans="4:7">
      <c r="D118" t="s">
        <v>890</v>
      </c>
      <c r="G118" t="s">
        <v>740</v>
      </c>
    </row>
    <row r="119" spans="4:7">
      <c r="D119" t="s">
        <v>2326</v>
      </c>
      <c r="G119" t="s">
        <v>851</v>
      </c>
    </row>
    <row r="120" spans="4:7">
      <c r="D120" t="s">
        <v>1471</v>
      </c>
      <c r="G120" t="s">
        <v>2594</v>
      </c>
    </row>
    <row r="121" spans="4:7">
      <c r="D121" t="s">
        <v>1801</v>
      </c>
      <c r="G121" t="s">
        <v>550</v>
      </c>
    </row>
    <row r="122" spans="4:7">
      <c r="D122" t="s">
        <v>848</v>
      </c>
      <c r="G122" t="s">
        <v>864</v>
      </c>
    </row>
    <row r="123" spans="4:7">
      <c r="D123" t="s">
        <v>570</v>
      </c>
      <c r="G123" t="s">
        <v>1792</v>
      </c>
    </row>
    <row r="124" spans="4:7">
      <c r="D124" t="s">
        <v>1807</v>
      </c>
      <c r="G124" t="s">
        <v>832</v>
      </c>
    </row>
    <row r="125" spans="4:7">
      <c r="D125" t="s">
        <v>811</v>
      </c>
      <c r="G125" t="s">
        <v>2506</v>
      </c>
    </row>
    <row r="126" spans="4:7">
      <c r="D126" t="s">
        <v>2637</v>
      </c>
      <c r="G126" t="s">
        <v>718</v>
      </c>
    </row>
    <row r="127" spans="4:7">
      <c r="D127" t="s">
        <v>719</v>
      </c>
      <c r="G127" t="s">
        <v>1933</v>
      </c>
    </row>
    <row r="128" spans="4:7">
      <c r="D128" t="s">
        <v>522</v>
      </c>
      <c r="G128" t="s">
        <v>2628</v>
      </c>
    </row>
    <row r="129" spans="4:7">
      <c r="D129" t="s">
        <v>2040</v>
      </c>
      <c r="G129" t="s">
        <v>1390</v>
      </c>
    </row>
    <row r="130" spans="4:7">
      <c r="D130" t="s">
        <v>656</v>
      </c>
      <c r="G130" t="s">
        <v>896</v>
      </c>
    </row>
    <row r="131" spans="4:7">
      <c r="D131" t="s">
        <v>506</v>
      </c>
      <c r="G131" t="s">
        <v>1381</v>
      </c>
    </row>
    <row r="132" spans="4:7">
      <c r="D132" t="s">
        <v>2330</v>
      </c>
      <c r="G132" t="s">
        <v>2367</v>
      </c>
    </row>
    <row r="133" spans="4:7">
      <c r="D133" t="s">
        <v>1484</v>
      </c>
      <c r="G133" t="s">
        <v>2336</v>
      </c>
    </row>
    <row r="134" spans="4:7">
      <c r="D134" t="s">
        <v>667</v>
      </c>
      <c r="G134" t="s">
        <v>636</v>
      </c>
    </row>
    <row r="135" spans="4:7">
      <c r="D135" t="s">
        <v>2584</v>
      </c>
      <c r="G135" t="s">
        <v>2566</v>
      </c>
    </row>
    <row r="136" spans="4:7">
      <c r="D136" t="s">
        <v>761</v>
      </c>
      <c r="G136" t="s">
        <v>609</v>
      </c>
    </row>
    <row r="137" spans="4:7">
      <c r="D137" t="s">
        <v>556</v>
      </c>
      <c r="G137" t="s">
        <v>1883</v>
      </c>
    </row>
    <row r="138" spans="4:7">
      <c r="D138" t="s">
        <v>1863</v>
      </c>
      <c r="G138" t="s">
        <v>1879</v>
      </c>
    </row>
    <row r="139" spans="4:7">
      <c r="D139" t="s">
        <v>615</v>
      </c>
      <c r="G139" t="s">
        <v>580</v>
      </c>
    </row>
    <row r="140" spans="4:7">
      <c r="D140" t="s">
        <v>897</v>
      </c>
      <c r="G140" t="s">
        <v>1483</v>
      </c>
    </row>
    <row r="141" spans="4:7">
      <c r="D141" t="s">
        <v>923</v>
      </c>
      <c r="G141" t="s">
        <v>899</v>
      </c>
    </row>
    <row r="142" spans="4:7">
      <c r="D142" t="s">
        <v>691</v>
      </c>
      <c r="G142" t="s">
        <v>2241</v>
      </c>
    </row>
    <row r="143" spans="4:7">
      <c r="D143" t="s">
        <v>833</v>
      </c>
      <c r="G143" t="s">
        <v>731</v>
      </c>
    </row>
    <row r="144" spans="4:7">
      <c r="D144" t="s">
        <v>493</v>
      </c>
      <c r="G144" t="s">
        <v>2429</v>
      </c>
    </row>
    <row r="145" spans="4:7">
      <c r="D145" t="s">
        <v>1456</v>
      </c>
      <c r="G145" t="s">
        <v>2423</v>
      </c>
    </row>
    <row r="146" spans="4:7">
      <c r="D146" t="s">
        <v>882</v>
      </c>
      <c r="G146" t="s">
        <v>2411</v>
      </c>
    </row>
    <row r="147" spans="4:7">
      <c r="D147" t="s">
        <v>2361</v>
      </c>
      <c r="G147" t="s">
        <v>2006</v>
      </c>
    </row>
    <row r="148" spans="4:7">
      <c r="D148" t="s">
        <v>2678</v>
      </c>
      <c r="G148" t="s">
        <v>1855</v>
      </c>
    </row>
    <row r="149" spans="4:7">
      <c r="D149" t="s">
        <v>2324</v>
      </c>
      <c r="G149" t="s">
        <v>2264</v>
      </c>
    </row>
    <row r="150" spans="4:7">
      <c r="D150" t="s">
        <v>2640</v>
      </c>
      <c r="G150" t="s">
        <v>699</v>
      </c>
    </row>
    <row r="151" spans="4:7">
      <c r="D151" t="s">
        <v>785</v>
      </c>
      <c r="G151" t="s">
        <v>634</v>
      </c>
    </row>
    <row r="152" spans="4:7">
      <c r="D152" t="s">
        <v>685</v>
      </c>
      <c r="G152" t="s">
        <v>770</v>
      </c>
    </row>
    <row r="153" spans="4:7">
      <c r="D153" t="s">
        <v>2427</v>
      </c>
      <c r="G153" t="s">
        <v>499</v>
      </c>
    </row>
    <row r="154" spans="4:7">
      <c r="D154" t="s">
        <v>2405</v>
      </c>
      <c r="G154" t="s">
        <v>1929</v>
      </c>
    </row>
    <row r="155" spans="4:7">
      <c r="D155" t="s">
        <v>1876</v>
      </c>
      <c r="G155" t="s">
        <v>2504</v>
      </c>
    </row>
    <row r="156" spans="4:7">
      <c r="D156" t="s">
        <v>696</v>
      </c>
      <c r="G156" t="s">
        <v>2363</v>
      </c>
    </row>
    <row r="157" spans="4:7">
      <c r="D157" t="s">
        <v>723</v>
      </c>
      <c r="G157" t="s">
        <v>2434</v>
      </c>
    </row>
    <row r="158" spans="4:7">
      <c r="D158" t="s">
        <v>726</v>
      </c>
      <c r="G158" t="s">
        <v>2305</v>
      </c>
    </row>
    <row r="159" spans="4:7">
      <c r="D159" t="s">
        <v>1406</v>
      </c>
      <c r="G159" t="s">
        <v>2432</v>
      </c>
    </row>
    <row r="160" spans="4:7">
      <c r="D160" t="s">
        <v>764</v>
      </c>
      <c r="G160" t="s">
        <v>2285</v>
      </c>
    </row>
    <row r="161" spans="4:7">
      <c r="D161" t="s">
        <v>1808</v>
      </c>
      <c r="G161" t="s">
        <v>1788</v>
      </c>
    </row>
    <row r="162" spans="4:7">
      <c r="D162" t="s">
        <v>2283</v>
      </c>
      <c r="G162" t="s">
        <v>1790</v>
      </c>
    </row>
    <row r="163" spans="4:7">
      <c r="D163" t="s">
        <v>2592</v>
      </c>
      <c r="G163" t="s">
        <v>725</v>
      </c>
    </row>
    <row r="164" spans="4:7">
      <c r="D164" t="s">
        <v>2502</v>
      </c>
      <c r="G164" t="s">
        <v>515</v>
      </c>
    </row>
    <row r="165" spans="4:7">
      <c r="D165" t="s">
        <v>2496</v>
      </c>
      <c r="G165" t="s">
        <v>590</v>
      </c>
    </row>
    <row r="166" spans="4:7">
      <c r="D166" t="s">
        <v>1812</v>
      </c>
      <c r="G166" t="s">
        <v>2042</v>
      </c>
    </row>
    <row r="167" spans="4:7">
      <c r="D167" t="s">
        <v>2479</v>
      </c>
      <c r="G167" t="s">
        <v>893</v>
      </c>
    </row>
    <row r="168" spans="4:7">
      <c r="D168" t="s">
        <v>906</v>
      </c>
      <c r="G168" t="s">
        <v>1936</v>
      </c>
    </row>
    <row r="169" spans="4:7">
      <c r="D169" t="s">
        <v>2409</v>
      </c>
      <c r="G169" t="s">
        <v>2298</v>
      </c>
    </row>
    <row r="170" spans="4:7">
      <c r="D170" t="s">
        <v>869</v>
      </c>
      <c r="G170" t="s">
        <v>1466</v>
      </c>
    </row>
    <row r="171" spans="4:7">
      <c r="D171" t="s">
        <v>2236</v>
      </c>
      <c r="G171" t="s">
        <v>2569</v>
      </c>
    </row>
    <row r="172" spans="4:7">
      <c r="D172" t="s">
        <v>694</v>
      </c>
      <c r="G172" t="s">
        <v>2491</v>
      </c>
    </row>
    <row r="173" spans="4:7">
      <c r="D173" t="s">
        <v>631</v>
      </c>
      <c r="G173" t="s">
        <v>2476</v>
      </c>
    </row>
    <row r="174" spans="4:7">
      <c r="D174" t="s">
        <v>2597</v>
      </c>
      <c r="G174" t="s">
        <v>521</v>
      </c>
    </row>
    <row r="175" spans="4:7">
      <c r="D175" t="s">
        <v>516</v>
      </c>
      <c r="G175" t="s">
        <v>889</v>
      </c>
    </row>
    <row r="176" spans="4:7">
      <c r="D176" t="s">
        <v>2490</v>
      </c>
      <c r="G176" t="s">
        <v>2245</v>
      </c>
    </row>
    <row r="177" spans="4:7">
      <c r="D177" t="s">
        <v>2315</v>
      </c>
      <c r="G177" t="s">
        <v>2591</v>
      </c>
    </row>
    <row r="178" spans="4:7">
      <c r="D178" t="s">
        <v>2480</v>
      </c>
      <c r="G178" t="s">
        <v>2567</v>
      </c>
    </row>
    <row r="179" spans="4:7">
      <c r="D179" t="s">
        <v>2484</v>
      </c>
      <c r="G179" t="s">
        <v>2596</v>
      </c>
    </row>
    <row r="180" spans="4:7">
      <c r="D180" t="s">
        <v>2220</v>
      </c>
      <c r="G180" t="s">
        <v>2317</v>
      </c>
    </row>
    <row r="181" spans="4:7">
      <c r="D181" t="s">
        <v>1496</v>
      </c>
      <c r="G181" t="s">
        <v>881</v>
      </c>
    </row>
    <row r="182" spans="4:7">
      <c r="D182" t="s">
        <v>596</v>
      </c>
      <c r="G182" t="s">
        <v>1938</v>
      </c>
    </row>
    <row r="183" spans="4:7">
      <c r="D183" t="s">
        <v>2293</v>
      </c>
      <c r="G183" t="s">
        <v>736</v>
      </c>
    </row>
    <row r="184" spans="4:7">
      <c r="D184" t="s">
        <v>2509</v>
      </c>
      <c r="G184" t="s">
        <v>1994</v>
      </c>
    </row>
    <row r="185" spans="4:7">
      <c r="D185" t="s">
        <v>2312</v>
      </c>
      <c r="G185" t="s">
        <v>2034</v>
      </c>
    </row>
    <row r="186" spans="4:7">
      <c r="D186" t="s">
        <v>1886</v>
      </c>
      <c r="G186" t="s">
        <v>2344</v>
      </c>
    </row>
    <row r="187" spans="4:7">
      <c r="D187" t="s">
        <v>2402</v>
      </c>
      <c r="G187" t="s">
        <v>701</v>
      </c>
    </row>
    <row r="188" spans="4:7">
      <c r="D188" t="s">
        <v>2355</v>
      </c>
      <c r="G188" t="s">
        <v>1795</v>
      </c>
    </row>
    <row r="189" spans="4:7">
      <c r="D189" t="s">
        <v>2498</v>
      </c>
      <c r="G189" t="s">
        <v>2039</v>
      </c>
    </row>
    <row r="190" spans="4:7">
      <c r="D190" t="s">
        <v>1932</v>
      </c>
      <c r="G190" t="s">
        <v>2593</v>
      </c>
    </row>
    <row r="191" spans="4:7">
      <c r="D191" t="s">
        <v>709</v>
      </c>
      <c r="G191" t="s">
        <v>2238</v>
      </c>
    </row>
    <row r="192" spans="4:7">
      <c r="D192" t="s">
        <v>2254</v>
      </c>
      <c r="G192" t="s">
        <v>2282</v>
      </c>
    </row>
    <row r="193" spans="4:7">
      <c r="D193" t="s">
        <v>852</v>
      </c>
      <c r="G193" t="s">
        <v>2445</v>
      </c>
    </row>
    <row r="194" spans="4:7">
      <c r="D194" t="s">
        <v>2475</v>
      </c>
      <c r="G194" t="s">
        <v>1865</v>
      </c>
    </row>
    <row r="195" spans="4:7">
      <c r="D195" t="s">
        <v>2639</v>
      </c>
      <c r="G195" t="s">
        <v>1931</v>
      </c>
    </row>
    <row r="196" spans="4:7">
      <c r="D196" t="s">
        <v>711</v>
      </c>
      <c r="G196" t="s">
        <v>601</v>
      </c>
    </row>
    <row r="197" spans="4:7">
      <c r="D197" t="s">
        <v>2242</v>
      </c>
      <c r="G197" t="s">
        <v>2314</v>
      </c>
    </row>
    <row r="198" spans="4:7">
      <c r="D198" t="s">
        <v>1943</v>
      </c>
      <c r="G198" t="s">
        <v>2619</v>
      </c>
    </row>
    <row r="199" spans="4:7">
      <c r="D199" t="s">
        <v>2421</v>
      </c>
      <c r="G199" t="s">
        <v>885</v>
      </c>
    </row>
    <row r="200" spans="4:7">
      <c r="D200" t="s">
        <v>1868</v>
      </c>
      <c r="G200" t="s">
        <v>710</v>
      </c>
    </row>
    <row r="201" spans="4:7">
      <c r="D201" t="s">
        <v>2337</v>
      </c>
      <c r="G201" t="s">
        <v>697</v>
      </c>
    </row>
    <row r="202" spans="4:7">
      <c r="D202" t="s">
        <v>2477</v>
      </c>
      <c r="G202" t="s">
        <v>486</v>
      </c>
    </row>
    <row r="203" spans="4:7">
      <c r="D203" t="s">
        <v>2019</v>
      </c>
      <c r="G203" t="s">
        <v>2222</v>
      </c>
    </row>
    <row r="204" spans="4:7">
      <c r="D204" t="s">
        <v>2047</v>
      </c>
      <c r="G204" t="s">
        <v>1935</v>
      </c>
    </row>
    <row r="205" spans="4:7">
      <c r="D205" t="s">
        <v>1477</v>
      </c>
      <c r="G205" t="s">
        <v>1939</v>
      </c>
    </row>
    <row r="206" spans="4:7">
      <c r="D206" t="s">
        <v>2272</v>
      </c>
      <c r="G206" t="s">
        <v>2404</v>
      </c>
    </row>
    <row r="207" spans="4:7">
      <c r="D207" t="s">
        <v>1451</v>
      </c>
      <c r="G207" t="s">
        <v>2471</v>
      </c>
    </row>
    <row r="208" spans="4:7">
      <c r="D208" t="s">
        <v>2043</v>
      </c>
      <c r="G208" t="s">
        <v>1940</v>
      </c>
    </row>
    <row r="209" spans="4:7">
      <c r="D209" t="s">
        <v>2011</v>
      </c>
      <c r="G209" t="s">
        <v>2598</v>
      </c>
    </row>
    <row r="210" spans="4:7">
      <c r="D210" t="s">
        <v>676</v>
      </c>
      <c r="G210" t="s">
        <v>1948</v>
      </c>
    </row>
    <row r="211" spans="4:7">
      <c r="D211" t="s">
        <v>840</v>
      </c>
      <c r="G211" t="s">
        <v>1869</v>
      </c>
    </row>
    <row r="212" spans="4:7">
      <c r="D212" t="s">
        <v>2570</v>
      </c>
      <c r="G212" t="s">
        <v>763</v>
      </c>
    </row>
    <row r="213" spans="4:7">
      <c r="D213" t="s">
        <v>804</v>
      </c>
      <c r="G213" t="s">
        <v>744</v>
      </c>
    </row>
    <row r="214" spans="4:7">
      <c r="D214" t="s">
        <v>2321</v>
      </c>
      <c r="G214" t="s">
        <v>690</v>
      </c>
    </row>
    <row r="215" spans="4:7">
      <c r="D215" t="s">
        <v>487</v>
      </c>
      <c r="G215" t="s">
        <v>2483</v>
      </c>
    </row>
    <row r="216" spans="4:7">
      <c r="D216" t="s">
        <v>1799</v>
      </c>
      <c r="G216" t="s">
        <v>706</v>
      </c>
    </row>
    <row r="217" spans="4:7">
      <c r="D217" t="s">
        <v>1860</v>
      </c>
      <c r="G217" t="s">
        <v>2280</v>
      </c>
    </row>
    <row r="218" spans="4:7">
      <c r="D218" t="s">
        <v>745</v>
      </c>
      <c r="G218" t="s">
        <v>1797</v>
      </c>
    </row>
    <row r="219" spans="4:7">
      <c r="D219" t="s">
        <v>527</v>
      </c>
      <c r="G219" t="s">
        <v>626</v>
      </c>
    </row>
    <row r="220" spans="4:7">
      <c r="D220" t="s">
        <v>2023</v>
      </c>
      <c r="G220" t="s">
        <v>1859</v>
      </c>
    </row>
    <row r="221" spans="4:7">
      <c r="D221" t="s">
        <v>926</v>
      </c>
      <c r="G221" t="s">
        <v>1871</v>
      </c>
    </row>
    <row r="222" spans="4:7">
      <c r="D222" t="s">
        <v>2306</v>
      </c>
      <c r="G222" t="s">
        <v>585</v>
      </c>
    </row>
    <row r="223" spans="4:7">
      <c r="D223" t="s">
        <v>791</v>
      </c>
      <c r="G223" t="s">
        <v>630</v>
      </c>
    </row>
    <row r="224" spans="4:7">
      <c r="D224" t="s">
        <v>1947</v>
      </c>
      <c r="G224" t="s">
        <v>2585</v>
      </c>
    </row>
    <row r="225" spans="4:7">
      <c r="D225" t="s">
        <v>2505</v>
      </c>
      <c r="G225" t="s">
        <v>2010</v>
      </c>
    </row>
    <row r="226" spans="4:7">
      <c r="D226" t="s">
        <v>1934</v>
      </c>
      <c r="G226" t="s">
        <v>859</v>
      </c>
    </row>
    <row r="227" spans="4:7">
      <c r="D227" t="s">
        <v>2495</v>
      </c>
      <c r="G227" t="s">
        <v>678</v>
      </c>
    </row>
    <row r="228" spans="4:7">
      <c r="D228" t="s">
        <v>653</v>
      </c>
      <c r="G228" t="s">
        <v>797</v>
      </c>
    </row>
    <row r="229" spans="4:7">
      <c r="D229" t="s">
        <v>1459</v>
      </c>
      <c r="G229" t="s">
        <v>2373</v>
      </c>
    </row>
    <row r="230" spans="4:7">
      <c r="D230" t="s">
        <v>886</v>
      </c>
      <c r="G230" t="s">
        <v>836</v>
      </c>
    </row>
    <row r="231" spans="4:7">
      <c r="D231" t="s">
        <v>551</v>
      </c>
      <c r="G231" t="s">
        <v>684</v>
      </c>
    </row>
    <row r="232" spans="4:7">
      <c r="D232" t="s">
        <v>2031</v>
      </c>
      <c r="G232" t="s">
        <v>2398</v>
      </c>
    </row>
    <row r="233" spans="4:7">
      <c r="D233" t="s">
        <v>2473</v>
      </c>
      <c r="G233" t="s">
        <v>531</v>
      </c>
    </row>
    <row r="234" spans="4:7">
      <c r="D234" t="s">
        <v>2446</v>
      </c>
      <c r="G234" t="s">
        <v>575</v>
      </c>
    </row>
    <row r="235" spans="4:7">
      <c r="D235" t="s">
        <v>767</v>
      </c>
      <c r="G235" t="s">
        <v>2300</v>
      </c>
    </row>
    <row r="236" spans="4:7">
      <c r="D236" t="s">
        <v>2627</v>
      </c>
      <c r="G236" t="s">
        <v>1875</v>
      </c>
    </row>
    <row r="237" spans="4:7">
      <c r="D237" t="s">
        <v>1803</v>
      </c>
      <c r="G237" t="s">
        <v>1492</v>
      </c>
    </row>
    <row r="238" spans="4:7">
      <c r="D238" t="s">
        <v>2277</v>
      </c>
      <c r="G238" t="s">
        <v>876</v>
      </c>
    </row>
    <row r="239" spans="4:7">
      <c r="D239" t="s">
        <v>872</v>
      </c>
      <c r="G239" t="s">
        <v>1847</v>
      </c>
    </row>
    <row r="240" spans="4:7">
      <c r="D240" t="s">
        <v>775</v>
      </c>
      <c r="G240" t="s">
        <v>2308</v>
      </c>
    </row>
    <row r="241" spans="4:7">
      <c r="D241" t="s">
        <v>2257</v>
      </c>
      <c r="G241" t="s">
        <v>666</v>
      </c>
    </row>
    <row r="242" spans="4:7">
      <c r="D242" t="s">
        <v>500</v>
      </c>
      <c r="G242" t="s">
        <v>2235</v>
      </c>
    </row>
    <row r="243" spans="4:7">
      <c r="D243" t="s">
        <v>1880</v>
      </c>
      <c r="G243" t="s">
        <v>2600</v>
      </c>
    </row>
    <row r="244" spans="4:7">
      <c r="D244" t="s">
        <v>1872</v>
      </c>
      <c r="G244" t="s">
        <v>2426</v>
      </c>
    </row>
    <row r="245" spans="4:7">
      <c r="D245" t="s">
        <v>716</v>
      </c>
    </row>
    <row r="246" spans="4:7">
      <c r="D246" t="s">
        <v>623</v>
      </c>
    </row>
    <row r="247" spans="4:7">
      <c r="D247" t="s">
        <v>2416</v>
      </c>
    </row>
    <row r="248" spans="4:7">
      <c r="D248" t="s">
        <v>2318</v>
      </c>
    </row>
    <row r="249" spans="4:7">
      <c r="D249" t="s">
        <v>565</v>
      </c>
    </row>
    <row r="250" spans="4:7">
      <c r="D250" t="s">
        <v>2470</v>
      </c>
    </row>
    <row r="251" spans="4:7">
      <c r="D251" t="s">
        <v>1973</v>
      </c>
    </row>
    <row r="252" spans="4:7">
      <c r="D252" t="s">
        <v>1902</v>
      </c>
    </row>
    <row r="253" spans="4:7">
      <c r="D253" t="s">
        <v>1810</v>
      </c>
    </row>
    <row r="254" spans="4:7">
      <c r="D254" t="s">
        <v>909</v>
      </c>
    </row>
    <row r="255" spans="4:7">
      <c r="D255" t="s">
        <v>2430</v>
      </c>
    </row>
    <row r="256" spans="4:7">
      <c r="D256" t="s">
        <v>1930</v>
      </c>
    </row>
    <row r="257" spans="4:4">
      <c r="D257" t="s">
        <v>900</v>
      </c>
    </row>
    <row r="258" spans="4:4">
      <c r="D258" t="s">
        <v>2393</v>
      </c>
    </row>
    <row r="259" spans="4:4">
      <c r="D259" t="s">
        <v>729</v>
      </c>
    </row>
    <row r="260" spans="4:4">
      <c r="D260" t="s">
        <v>1949</v>
      </c>
    </row>
    <row r="261" spans="4:4">
      <c r="D261" t="s">
        <v>1850</v>
      </c>
    </row>
    <row r="262" spans="4:4">
      <c r="D262" t="s">
        <v>865</v>
      </c>
    </row>
    <row r="263" spans="4:4">
      <c r="D263" t="s">
        <v>1492</v>
      </c>
    </row>
    <row r="264" spans="4:4">
      <c r="D264" t="s">
        <v>2352</v>
      </c>
    </row>
    <row r="265" spans="4:4">
      <c r="D265" t="s">
        <v>1945</v>
      </c>
    </row>
    <row r="266" spans="4:4">
      <c r="D266" t="s">
        <v>2374</v>
      </c>
    </row>
    <row r="267" spans="4:4">
      <c r="D267" t="s">
        <v>798</v>
      </c>
    </row>
    <row r="268" spans="4:4">
      <c r="D268" t="s">
        <v>1937</v>
      </c>
    </row>
  </sheetData>
  <sortState xmlns:xlrd2="http://schemas.microsoft.com/office/spreadsheetml/2017/richdata2" ref="L2:L6">
    <sortCondition descending="1" ref="L2:L6"/>
  </sortState>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39</vt:i4>
      </vt:variant>
    </vt:vector>
  </HeadingPairs>
  <TitlesOfParts>
    <vt:vector size="73" baseType="lpstr">
      <vt:lpstr>Summary_Template</vt:lpstr>
      <vt:lpstr>Saved_Summary</vt:lpstr>
      <vt:lpstr>Monthly_Digital_Summary</vt:lpstr>
      <vt:lpstr>Monthly_Digital1</vt:lpstr>
      <vt:lpstr>Monthly_Digital1_2</vt:lpstr>
      <vt:lpstr>Monthly_Digital2</vt:lpstr>
      <vt:lpstr>Monthly_Digital2_2</vt:lpstr>
      <vt:lpstr>Monthly_Digital3</vt:lpstr>
      <vt:lpstr>Monthly_Digital4</vt:lpstr>
      <vt:lpstr>Monthly_Digital5</vt:lpstr>
      <vt:lpstr>Yearly_Digital1</vt:lpstr>
      <vt:lpstr>Yearly_Digital1_2</vt:lpstr>
      <vt:lpstr>Yearly_Digital2</vt:lpstr>
      <vt:lpstr>Yearly_Digital2_2</vt:lpstr>
      <vt:lpstr>Yearly_Digital3</vt:lpstr>
      <vt:lpstr>Yearly_Digital4</vt:lpstr>
      <vt:lpstr>Yearly_Digital5</vt:lpstr>
      <vt:lpstr>Yearly_Digital5_2</vt:lpstr>
      <vt:lpstr>Website</vt:lpstr>
      <vt:lpstr>Facebook</vt:lpstr>
      <vt:lpstr>Twitter</vt:lpstr>
      <vt:lpstr>Instagram</vt:lpstr>
      <vt:lpstr>LinkedIn</vt:lpstr>
      <vt:lpstr>Youtube</vt:lpstr>
      <vt:lpstr>Newsletter_INA</vt:lpstr>
      <vt:lpstr>Newsletter_EN</vt:lpstr>
      <vt:lpstr>Paper_Views_Downloads</vt:lpstr>
      <vt:lpstr>Paper_Neliti</vt:lpstr>
      <vt:lpstr>Video</vt:lpstr>
      <vt:lpstr>Podcast</vt:lpstr>
      <vt:lpstr>Social_Media_Stakeholders_Engag</vt:lpstr>
      <vt:lpstr>Processing_Formatted</vt:lpstr>
      <vt:lpstr>Processing</vt:lpstr>
      <vt:lpstr>Filter</vt:lpstr>
      <vt:lpstr>Facebook!Print_Area</vt:lpstr>
      <vt:lpstr>Instagram!Print_Area</vt:lpstr>
      <vt:lpstr>LinkedIn!Print_Area</vt:lpstr>
      <vt:lpstr>Monthly_Digital_Summary!Print_Area</vt:lpstr>
      <vt:lpstr>Monthly_Digital1!Print_Area</vt:lpstr>
      <vt:lpstr>Monthly_Digital1_2!Print_Area</vt:lpstr>
      <vt:lpstr>Monthly_Digital2!Print_Area</vt:lpstr>
      <vt:lpstr>Monthly_Digital2_2!Print_Area</vt:lpstr>
      <vt:lpstr>Monthly_Digital3!Print_Area</vt:lpstr>
      <vt:lpstr>Monthly_Digital4!Print_Area</vt:lpstr>
      <vt:lpstr>Monthly_Digital5!Print_Area</vt:lpstr>
      <vt:lpstr>Newsletter_INA!Print_Area</vt:lpstr>
      <vt:lpstr>Twitter!Print_Area</vt:lpstr>
      <vt:lpstr>Website!Print_Area</vt:lpstr>
      <vt:lpstr>Yearly_Digital1!Print_Area</vt:lpstr>
      <vt:lpstr>Yearly_Digital1_2!Print_Area</vt:lpstr>
      <vt:lpstr>Yearly_Digital2!Print_Area</vt:lpstr>
      <vt:lpstr>Yearly_Digital2_2!Print_Area</vt:lpstr>
      <vt:lpstr>Yearly_Digital3!Print_Area</vt:lpstr>
      <vt:lpstr>Yearly_Digital4!Print_Area</vt:lpstr>
      <vt:lpstr>Yearly_Digital5!Print_Area</vt:lpstr>
      <vt:lpstr>Yearly_Digital5_2!Print_Area</vt:lpstr>
      <vt:lpstr>Youtube!Print_Area</vt:lpstr>
      <vt:lpstr>Monthly_Digital_Summary!Print_Titles</vt:lpstr>
      <vt:lpstr>Monthly_Digital1!Print_Titles</vt:lpstr>
      <vt:lpstr>Monthly_Digital1_2!Print_Titles</vt:lpstr>
      <vt:lpstr>Monthly_Digital2!Print_Titles</vt:lpstr>
      <vt:lpstr>Monthly_Digital2_2!Print_Titles</vt:lpstr>
      <vt:lpstr>Monthly_Digital3!Print_Titles</vt:lpstr>
      <vt:lpstr>Monthly_Digital4!Print_Titles</vt:lpstr>
      <vt:lpstr>Monthly_Digital5!Print_Titles</vt:lpstr>
      <vt:lpstr>Yearly_Digital1!Print_Titles</vt:lpstr>
      <vt:lpstr>Yearly_Digital1_2!Print_Titles</vt:lpstr>
      <vt:lpstr>Yearly_Digital2!Print_Titles</vt:lpstr>
      <vt:lpstr>Yearly_Digital2_2!Print_Titles</vt:lpstr>
      <vt:lpstr>Yearly_Digital3!Print_Titles</vt:lpstr>
      <vt:lpstr>Yearly_Digital4!Print_Titles</vt:lpstr>
      <vt:lpstr>Yearly_Digital5!Print_Titles</vt:lpstr>
      <vt:lpstr>Yearly_Digital5_2!Print_Titles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Yuanna Muljadi</dc:creator>
  <cp:lastModifiedBy>Eky CIPS</cp:lastModifiedBy>
  <cp:lastPrinted>2023-08-23T00:07:50Z</cp:lastPrinted>
  <dcterms:created xsi:type="dcterms:W3CDTF">2015-06-05T18:17:20Z</dcterms:created>
  <dcterms:modified xsi:type="dcterms:W3CDTF">2023-09-12T09:08:10Z</dcterms:modified>
</cp:coreProperties>
</file>